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C:\Users\Owner\Documents\岩佐和裁\和裁教室\裁断図\"/>
    </mc:Choice>
  </mc:AlternateContent>
  <xr:revisionPtr revIDLastSave="0" documentId="13_ncr:1_{0A6DEE66-5598-4B9A-9BFE-882429056C73}" xr6:coauthVersionLast="47" xr6:coauthVersionMax="47" xr10:uidLastSave="{00000000-0000-0000-0000-000000000000}"/>
  <bookViews>
    <workbookView xWindow="-120" yWindow="-120" windowWidth="29040" windowHeight="15720" tabRatio="598" activeTab="2" xr2:uid="{00000000-000D-0000-FFFF-FFFF00000000}"/>
  </bookViews>
  <sheets>
    <sheet name="一つ身裁ちの浴衣" sheetId="17" r:id="rId1"/>
    <sheet name="一つ身裁ち浴衣の目次" sheetId="18" r:id="rId2"/>
    <sheet name="四つ身裁ちの単衣の着物と羽織" sheetId="14" r:id="rId3"/>
    <sheet name="四つ身裁ち単衣着物と羽織の目次" sheetId="15" r:id="rId4"/>
    <sheet name="本裁ち四つ身の単衣の着物" sheetId="1" r:id="rId5"/>
    <sheet name="本裁ち四つ身単衣着物の目次" sheetId="3" r:id="rId6"/>
    <sheet name="本裁ち四つ身の袷の着物" sheetId="6" r:id="rId7"/>
    <sheet name="本裁ち四つ身袷着物の目次" sheetId="7" r:id="rId8"/>
    <sheet name="製図メジャー" sheetId="16" r:id="rId9"/>
  </sheets>
  <definedNames>
    <definedName name="_xlnm.Print_Area" localSheetId="4">#REF!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L64" i="17" l="1"/>
  <c r="AK64" i="17"/>
  <c r="AL62" i="17"/>
  <c r="AK62" i="17"/>
  <c r="D81" i="17"/>
  <c r="C81" i="17"/>
  <c r="AO62" i="17"/>
  <c r="AP62" i="17"/>
  <c r="AL70" i="14" l="1"/>
  <c r="AK70" i="14"/>
  <c r="AR68" i="14"/>
  <c r="AT68" i="14" s="1"/>
  <c r="AQ68" i="14"/>
  <c r="AS68" i="14" s="1"/>
  <c r="AL68" i="14"/>
  <c r="AK68" i="14"/>
  <c r="AH132" i="14"/>
  <c r="AG132" i="14"/>
  <c r="E123" i="14"/>
  <c r="B70" i="14"/>
  <c r="CC82" i="14"/>
  <c r="CB82" i="14"/>
  <c r="BD82" i="14"/>
  <c r="BC82" i="14"/>
  <c r="AE82" i="14"/>
  <c r="AD82" i="14"/>
  <c r="K255" i="1"/>
  <c r="L255" i="1"/>
  <c r="AP66" i="1"/>
  <c r="AO66" i="1"/>
  <c r="AS276" i="1"/>
  <c r="AR276" i="1"/>
  <c r="AS273" i="1"/>
  <c r="AP273" i="1"/>
  <c r="AO273" i="1"/>
  <c r="AI273" i="1"/>
  <c r="AH273" i="1"/>
  <c r="AR273" i="1" s="1"/>
  <c r="AV272" i="1"/>
  <c r="AU272" i="1"/>
  <c r="AL272" i="1"/>
  <c r="AK272" i="1"/>
  <c r="M883" i="14"/>
  <c r="L882" i="14"/>
  <c r="D882" i="14"/>
  <c r="C882" i="14"/>
  <c r="M877" i="14"/>
  <c r="L876" i="14"/>
  <c r="AL873" i="14"/>
  <c r="AK873" i="14"/>
  <c r="BG871" i="14"/>
  <c r="BF871" i="14"/>
  <c r="BA871" i="14"/>
  <c r="AZ871" i="14"/>
  <c r="I871" i="14"/>
  <c r="H871" i="14"/>
  <c r="AJ183" i="6"/>
  <c r="AD221" i="14"/>
  <c r="AC221" i="14"/>
  <c r="AD188" i="17"/>
  <c r="AC188" i="17"/>
  <c r="P68" i="14"/>
  <c r="N68" i="14"/>
  <c r="O68" i="14"/>
  <c r="EE41" i="14"/>
  <c r="EA41" i="14"/>
  <c r="EC41" i="14" s="1"/>
  <c r="EG41" i="14" s="1"/>
  <c r="EI41" i="14" s="1"/>
  <c r="EE40" i="14"/>
  <c r="EA40" i="14"/>
  <c r="EC40" i="14" s="1"/>
  <c r="EG40" i="14" s="1"/>
  <c r="EE39" i="14"/>
  <c r="EC39" i="14"/>
  <c r="EG39" i="14" s="1"/>
  <c r="EA39" i="14"/>
  <c r="DX30" i="14"/>
  <c r="DR33" i="14"/>
  <c r="DQ33" i="14"/>
  <c r="DR32" i="14"/>
  <c r="DP30" i="14"/>
  <c r="DO30" i="14"/>
  <c r="CO38" i="14"/>
  <c r="DI30" i="14"/>
  <c r="DA30" i="14"/>
  <c r="DH32" i="14"/>
  <c r="DG32" i="14"/>
  <c r="CJ48" i="14"/>
  <c r="CJ51" i="14" s="1"/>
  <c r="CI48" i="14"/>
  <c r="CI51" i="14" s="1"/>
  <c r="BZ44" i="14"/>
  <c r="BW48" i="14" s="1"/>
  <c r="BY44" i="14"/>
  <c r="BV48" i="14" s="1"/>
  <c r="EG37" i="14"/>
  <c r="EF37" i="14"/>
  <c r="EH36" i="14"/>
  <c r="EG36" i="14"/>
  <c r="BW34" i="14"/>
  <c r="BW31" i="14" s="1"/>
  <c r="CP38" i="14" s="1"/>
  <c r="BV34" i="14"/>
  <c r="BV31" i="14" s="1"/>
  <c r="DI33" i="14"/>
  <c r="DH33" i="14"/>
  <c r="CW33" i="14"/>
  <c r="CV33" i="14"/>
  <c r="CD33" i="14"/>
  <c r="CC33" i="14"/>
  <c r="EN32" i="14"/>
  <c r="EM32" i="14"/>
  <c r="EJ32" i="14"/>
  <c r="EI32" i="14"/>
  <c r="DS32" i="14"/>
  <c r="DD32" i="14"/>
  <c r="DC32" i="14"/>
  <c r="BZ32" i="14"/>
  <c r="CC32" i="14" s="1"/>
  <c r="BY32" i="14"/>
  <c r="CB32" i="14" s="1"/>
  <c r="EQ31" i="14"/>
  <c r="EP31" i="14"/>
  <c r="EH31" i="14"/>
  <c r="EG31" i="14"/>
  <c r="DV31" i="14"/>
  <c r="DU31" i="14"/>
  <c r="DL31" i="14"/>
  <c r="DY30" i="14" s="1"/>
  <c r="DK31" i="14"/>
  <c r="CZ32" i="14"/>
  <c r="CY32" i="14"/>
  <c r="EJ30" i="14"/>
  <c r="EI30" i="14"/>
  <c r="DD30" i="14"/>
  <c r="DC30" i="14"/>
  <c r="DV28" i="14"/>
  <c r="DU28" i="14"/>
  <c r="CP21" i="14"/>
  <c r="BP21" i="14"/>
  <c r="BZ6" i="14" s="1"/>
  <c r="DQ19" i="14"/>
  <c r="DZ18" i="14"/>
  <c r="DR19" i="14" s="1"/>
  <c r="CX18" i="14"/>
  <c r="DY17" i="14"/>
  <c r="CW17" i="14"/>
  <c r="CB17" i="14"/>
  <c r="EE36" i="14" s="1"/>
  <c r="CA17" i="14"/>
  <c r="ED36" i="14" s="1"/>
  <c r="CQ16" i="14"/>
  <c r="CP16" i="14"/>
  <c r="DR15" i="14"/>
  <c r="DQ15" i="14"/>
  <c r="BQ15" i="14"/>
  <c r="BP15" i="14"/>
  <c r="CX12" i="14"/>
  <c r="DR8" i="14" s="1"/>
  <c r="CA12" i="14"/>
  <c r="CE48" i="14" s="1"/>
  <c r="CE51" i="14" s="1"/>
  <c r="BZ12" i="14"/>
  <c r="CW11" i="14"/>
  <c r="DZ10" i="14"/>
  <c r="CA10" i="14"/>
  <c r="CK43" i="14" s="1"/>
  <c r="CO44" i="14" s="1"/>
  <c r="BZ10" i="14"/>
  <c r="EK9" i="14"/>
  <c r="EJ9" i="14"/>
  <c r="DY9" i="14"/>
  <c r="DQ8" i="14" s="1"/>
  <c r="EM8" i="14"/>
  <c r="EL8" i="14"/>
  <c r="EE8" i="14"/>
  <c r="CB8" i="14"/>
  <c r="BZ48" i="14" s="1"/>
  <c r="CA8" i="14"/>
  <c r="BY48" i="14" s="1"/>
  <c r="BQ8" i="14"/>
  <c r="BP8" i="14"/>
  <c r="CA7" i="14"/>
  <c r="BZ7" i="14"/>
  <c r="BQ7" i="14"/>
  <c r="CI34" i="14" s="1"/>
  <c r="BP7" i="14"/>
  <c r="CH34" i="14" s="1"/>
  <c r="CA5" i="14"/>
  <c r="BZ5" i="14"/>
  <c r="BS5" i="14"/>
  <c r="BZ38" i="14" s="1"/>
  <c r="CI38" i="14" s="1"/>
  <c r="BR5" i="14"/>
  <c r="CA18" i="14" s="1"/>
  <c r="CA3" i="14"/>
  <c r="CA4" i="14" s="1"/>
  <c r="CJ27" i="14" s="1"/>
  <c r="BT3" i="14"/>
  <c r="BS4" i="14" s="1"/>
  <c r="BS3" i="14"/>
  <c r="BR4" i="14" s="1"/>
  <c r="BZ27" i="14" l="1"/>
  <c r="EF8" i="14"/>
  <c r="AK183" i="6"/>
  <c r="EI39" i="14"/>
  <c r="EI40" i="14"/>
  <c r="BQ21" i="14"/>
  <c r="CB3" i="14"/>
  <c r="CB4" i="14" s="1"/>
  <c r="CK27" i="14" s="1"/>
  <c r="CK35" i="14"/>
  <c r="CI32" i="14"/>
  <c r="CJ32" i="14"/>
  <c r="CL35" i="14"/>
  <c r="BY50" i="14"/>
  <c r="EK2" i="14"/>
  <c r="CD48" i="14"/>
  <c r="CD51" i="14" s="1"/>
  <c r="CA13" i="14"/>
  <c r="BR31" i="14"/>
  <c r="CJ3" i="14"/>
  <c r="CC25" i="14" s="1"/>
  <c r="CF24" i="14" s="1"/>
  <c r="EP25" i="14"/>
  <c r="EI25" i="14"/>
  <c r="CA16" i="14"/>
  <c r="EI23" i="14" s="1"/>
  <c r="EI6" i="14"/>
  <c r="CJ43" i="14"/>
  <c r="CN44" i="14" s="1"/>
  <c r="CL55" i="14" s="1"/>
  <c r="DZ6" i="14"/>
  <c r="CM14" i="14" s="1"/>
  <c r="DT4" i="14" s="1"/>
  <c r="CM55" i="14"/>
  <c r="BS31" i="14"/>
  <c r="CA27" i="14"/>
  <c r="CB34" i="14"/>
  <c r="BY38" i="14"/>
  <c r="CB18" i="14"/>
  <c r="CQ21" i="14"/>
  <c r="CC34" i="14"/>
  <c r="EN33" i="14"/>
  <c r="EA6" i="14"/>
  <c r="CN14" i="14" s="1"/>
  <c r="DU4" i="14" s="1"/>
  <c r="CB13" i="14"/>
  <c r="EO33" i="14"/>
  <c r="CX68" i="1"/>
  <c r="B66" i="1"/>
  <c r="CS66" i="1"/>
  <c r="CR66" i="1"/>
  <c r="AN64" i="1"/>
  <c r="CP65" i="1" s="1"/>
  <c r="CK3" i="14" l="1"/>
  <c r="CD25" i="14" s="1"/>
  <c r="CG24" i="14" s="1"/>
  <c r="CH38" i="14"/>
  <c r="DH30" i="14" s="1"/>
  <c r="CZ30" i="14"/>
  <c r="CA6" i="14"/>
  <c r="EJ6" i="14"/>
  <c r="DC33" i="14"/>
  <c r="EI33" i="14"/>
  <c r="EJ20" i="14"/>
  <c r="EJ21" i="14"/>
  <c r="EQ25" i="14"/>
  <c r="EJ25" i="14"/>
  <c r="CB16" i="14"/>
  <c r="EJ23" i="14" s="1"/>
  <c r="DB33" i="14"/>
  <c r="EH33" i="14"/>
  <c r="CD53" i="14"/>
  <c r="CM51" i="14"/>
  <c r="BP66" i="1"/>
  <c r="CB66" i="1" s="1"/>
  <c r="BZ50" i="14" l="1"/>
  <c r="EL2" i="14"/>
  <c r="EK21" i="14"/>
  <c r="EK20" i="14"/>
  <c r="BQ66" i="1"/>
  <c r="CC66" i="1" s="1"/>
  <c r="T66" i="1"/>
  <c r="CS64" i="1" s="1"/>
  <c r="CE53" i="14" l="1"/>
  <c r="CN51" i="14"/>
  <c r="BK64" i="14"/>
  <c r="BJ64" i="14"/>
  <c r="BK61" i="14"/>
  <c r="BJ61" i="14"/>
  <c r="BK56" i="14"/>
  <c r="BJ56" i="14"/>
  <c r="BJ52" i="14"/>
  <c r="BK48" i="14"/>
  <c r="BJ48" i="14"/>
  <c r="BK44" i="14"/>
  <c r="BJ44" i="14"/>
  <c r="BK39" i="14"/>
  <c r="BJ39" i="14"/>
  <c r="BK27" i="14"/>
  <c r="BJ27" i="14"/>
  <c r="BK25" i="14"/>
  <c r="BK26" i="14" s="1"/>
  <c r="BJ25" i="14"/>
  <c r="BJ26" i="14" s="1"/>
  <c r="BK23" i="14"/>
  <c r="BJ23" i="14"/>
  <c r="BK22" i="14"/>
  <c r="BJ22" i="14"/>
  <c r="R57" i="17"/>
  <c r="R41" i="17" s="1"/>
  <c r="Q57" i="17"/>
  <c r="Q41" i="17" s="1"/>
  <c r="R56" i="17"/>
  <c r="Q56" i="17"/>
  <c r="R44" i="17"/>
  <c r="Q44" i="17"/>
  <c r="R21" i="17"/>
  <c r="R18" i="17" s="1"/>
  <c r="R20" i="17" s="1"/>
  <c r="Q21" i="17"/>
  <c r="Q18" i="17" s="1"/>
  <c r="Q20" i="17" s="1"/>
  <c r="R17" i="17"/>
  <c r="Q17" i="17"/>
  <c r="Q37" i="17" l="1"/>
  <c r="R37" i="17"/>
  <c r="Q27" i="17"/>
  <c r="R27" i="17"/>
  <c r="G380" i="17"/>
  <c r="F380" i="17"/>
  <c r="V400" i="17"/>
  <c r="AH349" i="17"/>
  <c r="U400" i="17"/>
  <c r="AG349" i="17"/>
  <c r="N391" i="17"/>
  <c r="AD360" i="17"/>
  <c r="AK342" i="17"/>
  <c r="AC360" i="17"/>
  <c r="AJ342" i="17"/>
  <c r="AA363" i="17"/>
  <c r="Z363" i="17"/>
  <c r="BA315" i="17"/>
  <c r="D310" i="17" l="1"/>
  <c r="C310" i="17"/>
  <c r="AT326" i="17"/>
  <c r="AS326" i="17"/>
  <c r="AN236" i="17" l="1"/>
  <c r="AL231" i="17" s="1"/>
  <c r="AM236" i="17"/>
  <c r="AK231" i="17" s="1"/>
  <c r="D230" i="17" l="1"/>
  <c r="C230" i="17"/>
  <c r="W225" i="17"/>
  <c r="T225" i="17"/>
  <c r="N257" i="17"/>
  <c r="V225" i="17"/>
  <c r="S225" i="17"/>
  <c r="M257" i="17"/>
  <c r="P287" i="17"/>
  <c r="P270" i="17" s="1"/>
  <c r="AU208" i="17"/>
  <c r="AT208" i="17"/>
  <c r="CS205" i="17"/>
  <c r="CV207" i="17" s="1"/>
  <c r="CR205" i="17"/>
  <c r="CU207" i="17" s="1"/>
  <c r="DN205" i="17"/>
  <c r="DM205" i="17"/>
  <c r="Z208" i="17"/>
  <c r="BC220" i="17"/>
  <c r="Y208" i="17"/>
  <c r="BB220" i="17"/>
  <c r="BI199" i="17"/>
  <c r="BR232" i="17"/>
  <c r="BQ232" i="17"/>
  <c r="BJ199" i="17"/>
  <c r="Q287" i="17"/>
  <c r="Q270" i="17" s="1"/>
  <c r="Q273" i="17"/>
  <c r="Q257" i="17" s="1"/>
  <c r="P273" i="17"/>
  <c r="P257" i="17" s="1"/>
  <c r="BT214" i="17"/>
  <c r="BZ213" i="17"/>
  <c r="R205" i="17"/>
  <c r="Q205" i="17"/>
  <c r="I202" i="17"/>
  <c r="H202" i="17"/>
  <c r="BT200" i="17"/>
  <c r="BS200" i="17"/>
  <c r="BY213" i="17" s="1"/>
  <c r="X196" i="17"/>
  <c r="AC196" i="17" s="1"/>
  <c r="W196" i="17"/>
  <c r="AB196" i="17" s="1"/>
  <c r="CU201" i="17" l="1"/>
  <c r="BH217" i="17"/>
  <c r="CV201" i="17"/>
  <c r="BI217" i="17"/>
  <c r="BT213" i="17"/>
  <c r="W113" i="17"/>
  <c r="AB113" i="17" s="1"/>
  <c r="V113" i="17"/>
  <c r="AA113" i="17" s="1"/>
  <c r="J111" i="17"/>
  <c r="I111" i="17"/>
  <c r="AA43" i="17" l="1"/>
  <c r="J91" i="17" l="1"/>
  <c r="I91" i="17"/>
  <c r="I83" i="17"/>
  <c r="H83" i="17"/>
  <c r="Q62" i="17" l="1"/>
  <c r="P62" i="17"/>
  <c r="AB150" i="17"/>
  <c r="AP154" i="17" s="1"/>
  <c r="AA150" i="17"/>
  <c r="AO154" i="17" s="1"/>
  <c r="J155" i="17"/>
  <c r="I155" i="17"/>
  <c r="J150" i="17"/>
  <c r="I150" i="17"/>
  <c r="G151" i="17"/>
  <c r="F151" i="17"/>
  <c r="N187" i="17"/>
  <c r="M187" i="17"/>
  <c r="S172" i="17"/>
  <c r="R172" i="17"/>
  <c r="N172" i="17"/>
  <c r="M172" i="17"/>
  <c r="F168" i="17"/>
  <c r="E168" i="17"/>
  <c r="K67" i="17"/>
  <c r="D68" i="17" s="1"/>
  <c r="L67" i="17"/>
  <c r="E68" i="17" s="1"/>
  <c r="R68" i="17" s="1"/>
  <c r="G69" i="17" s="1"/>
  <c r="G73" i="14"/>
  <c r="AE64" i="17"/>
  <c r="AD64" i="17"/>
  <c r="Y64" i="17"/>
  <c r="X64" i="17"/>
  <c r="Y62" i="17"/>
  <c r="X62" i="17"/>
  <c r="Q64" i="17"/>
  <c r="J94" i="17" s="1"/>
  <c r="P64" i="17"/>
  <c r="I94" i="17" s="1"/>
  <c r="M64" i="17"/>
  <c r="AO200" i="17" s="1"/>
  <c r="L64" i="17"/>
  <c r="AN200" i="17" s="1"/>
  <c r="O64" i="17"/>
  <c r="W240" i="17" s="1"/>
  <c r="N64" i="17"/>
  <c r="W239" i="17" s="1"/>
  <c r="O62" i="17"/>
  <c r="X229" i="17" s="1"/>
  <c r="N62" i="17"/>
  <c r="W229" i="17" s="1"/>
  <c r="M62" i="17"/>
  <c r="AR210" i="17" s="1"/>
  <c r="Z57" i="17"/>
  <c r="L62" i="17"/>
  <c r="AQ210" i="17" s="1"/>
  <c r="K64" i="17"/>
  <c r="J64" i="17"/>
  <c r="I64" i="17"/>
  <c r="H64" i="17"/>
  <c r="G62" i="17"/>
  <c r="F62" i="17"/>
  <c r="E64" i="17"/>
  <c r="D64" i="17"/>
  <c r="E62" i="17"/>
  <c r="D62" i="17"/>
  <c r="C64" i="17"/>
  <c r="B64" i="17"/>
  <c r="AA48" i="17"/>
  <c r="AA50" i="17" s="1"/>
  <c r="W62" i="17" s="1"/>
  <c r="AA44" i="17"/>
  <c r="U62" i="17" s="1"/>
  <c r="AD232" i="17" s="1"/>
  <c r="AA42" i="17"/>
  <c r="AA21" i="17" s="1"/>
  <c r="AA18" i="17" s="1"/>
  <c r="G64" i="17" s="1"/>
  <c r="I103" i="17" s="1"/>
  <c r="Z48" i="17"/>
  <c r="T64" i="17" s="1"/>
  <c r="Z43" i="17"/>
  <c r="Z44" i="17" s="1"/>
  <c r="T62" i="17" s="1"/>
  <c r="AC232" i="17" s="1"/>
  <c r="Z42" i="17"/>
  <c r="Z21" i="17" s="1"/>
  <c r="Z18" i="17" s="1"/>
  <c r="F64" i="17" s="1"/>
  <c r="H103" i="17" s="1"/>
  <c r="AA57" i="17"/>
  <c r="AA56" i="17"/>
  <c r="Z56" i="17"/>
  <c r="AA19" i="17"/>
  <c r="AA62" i="17" s="1"/>
  <c r="Z19" i="17"/>
  <c r="Z62" i="17" s="1"/>
  <c r="AA17" i="17"/>
  <c r="Z17" i="17"/>
  <c r="I57" i="17"/>
  <c r="I27" i="17" s="1"/>
  <c r="H57" i="17"/>
  <c r="H27" i="17" s="1"/>
  <c r="I56" i="17"/>
  <c r="H56" i="17"/>
  <c r="I44" i="17"/>
  <c r="H44" i="17"/>
  <c r="I21" i="17"/>
  <c r="I18" i="17" s="1"/>
  <c r="H21" i="17"/>
  <c r="H18" i="17" s="1"/>
  <c r="I19" i="17"/>
  <c r="H19" i="17"/>
  <c r="I17" i="17"/>
  <c r="H17" i="17"/>
  <c r="I6" i="17"/>
  <c r="D6" i="17"/>
  <c r="H121" i="17" l="1"/>
  <c r="AA41" i="17"/>
  <c r="Z41" i="17"/>
  <c r="L380" i="17"/>
  <c r="M390" i="17"/>
  <c r="L390" i="17"/>
  <c r="L379" i="17"/>
  <c r="T338" i="17"/>
  <c r="M373" i="17" s="1"/>
  <c r="M360" i="17"/>
  <c r="T346" i="17"/>
  <c r="L400" i="17" s="1"/>
  <c r="R342" i="17"/>
  <c r="M356" i="17"/>
  <c r="K337" i="17"/>
  <c r="H339" i="17"/>
  <c r="N350" i="17"/>
  <c r="N365" i="17"/>
  <c r="G339" i="17"/>
  <c r="J337" i="17"/>
  <c r="O350" i="17"/>
  <c r="O365" i="17"/>
  <c r="L360" i="17"/>
  <c r="L364" i="17"/>
  <c r="Q342" i="17"/>
  <c r="S346" i="17"/>
  <c r="K400" i="17" s="1"/>
  <c r="S338" i="17"/>
  <c r="L373" i="17" s="1"/>
  <c r="L356" i="17"/>
  <c r="N89" i="17"/>
  <c r="G343" i="17"/>
  <c r="M88" i="17"/>
  <c r="F343" i="17"/>
  <c r="S236" i="17"/>
  <c r="L97" i="17"/>
  <c r="AO321" i="17"/>
  <c r="N91" i="17"/>
  <c r="AI321" i="17"/>
  <c r="E296" i="17"/>
  <c r="O291" i="17" s="1"/>
  <c r="R236" i="17"/>
  <c r="P229" i="17"/>
  <c r="Z229" i="17"/>
  <c r="W230" i="17" s="1"/>
  <c r="Q229" i="17"/>
  <c r="AA229" i="17"/>
  <c r="X230" i="17" s="1"/>
  <c r="AO204" i="17"/>
  <c r="AY201" i="17"/>
  <c r="AQ200" i="17" s="1"/>
  <c r="S229" i="17"/>
  <c r="AZ201" i="17"/>
  <c r="AR200" i="17" s="1"/>
  <c r="T229" i="17"/>
  <c r="AN204" i="17"/>
  <c r="AU202" i="17"/>
  <c r="AU204" i="17"/>
  <c r="AU206" i="17"/>
  <c r="AV202" i="17"/>
  <c r="AV206" i="17"/>
  <c r="AV204" i="17"/>
  <c r="DD212" i="17"/>
  <c r="DD210" i="17"/>
  <c r="DE210" i="17"/>
  <c r="DE212" i="17"/>
  <c r="BG210" i="17"/>
  <c r="BI213" i="17"/>
  <c r="BN213" i="17"/>
  <c r="R208" i="17"/>
  <c r="AF217" i="17" s="1"/>
  <c r="W221" i="17" s="1"/>
  <c r="Z220" i="17" s="1"/>
  <c r="H210" i="17"/>
  <c r="H214" i="17"/>
  <c r="H206" i="17"/>
  <c r="H217" i="17"/>
  <c r="H201" i="17"/>
  <c r="I206" i="17"/>
  <c r="I210" i="17"/>
  <c r="I217" i="17"/>
  <c r="I201" i="17"/>
  <c r="I214" i="17"/>
  <c r="F104" i="17"/>
  <c r="E197" i="17"/>
  <c r="F105" i="17"/>
  <c r="F197" i="17"/>
  <c r="E294" i="17"/>
  <c r="L255" i="17" s="1"/>
  <c r="E213" i="17"/>
  <c r="DJ205" i="17"/>
  <c r="BH237" i="17"/>
  <c r="Q108" i="17"/>
  <c r="Q208" i="17"/>
  <c r="AE217" i="17" s="1"/>
  <c r="BH213" i="17"/>
  <c r="BF210" i="17"/>
  <c r="BM213" i="17"/>
  <c r="F294" i="17"/>
  <c r="R255" i="17" s="1"/>
  <c r="F213" i="17"/>
  <c r="DK205" i="17"/>
  <c r="BI237" i="17"/>
  <c r="O82" i="17"/>
  <c r="X281" i="17"/>
  <c r="F291" i="17"/>
  <c r="L152" i="17"/>
  <c r="P152" i="17" s="1"/>
  <c r="F296" i="17"/>
  <c r="P291" i="17" s="1"/>
  <c r="N82" i="17"/>
  <c r="W281" i="17"/>
  <c r="J297" i="17" s="1"/>
  <c r="E291" i="17"/>
  <c r="X105" i="17"/>
  <c r="F298" i="17"/>
  <c r="O108" i="17"/>
  <c r="E295" i="17"/>
  <c r="L75" i="17"/>
  <c r="E293" i="17"/>
  <c r="N109" i="17"/>
  <c r="F295" i="17"/>
  <c r="W103" i="17"/>
  <c r="F297" i="17"/>
  <c r="W105" i="17"/>
  <c r="E298" i="17"/>
  <c r="V103" i="17"/>
  <c r="E297" i="17"/>
  <c r="L76" i="17"/>
  <c r="F293" i="17"/>
  <c r="R108" i="17"/>
  <c r="T110" i="17"/>
  <c r="G81" i="17"/>
  <c r="S110" i="17"/>
  <c r="F81" i="17"/>
  <c r="F108" i="17"/>
  <c r="T80" i="17"/>
  <c r="I107" i="17"/>
  <c r="J107" i="17"/>
  <c r="F109" i="17"/>
  <c r="U80" i="17"/>
  <c r="F76" i="17"/>
  <c r="AE114" i="17"/>
  <c r="F77" i="17"/>
  <c r="O112" i="17"/>
  <c r="T116" i="17"/>
  <c r="U119" i="17"/>
  <c r="Z119" i="17" s="1"/>
  <c r="Q79" i="17"/>
  <c r="I121" i="17"/>
  <c r="AF114" i="17"/>
  <c r="V119" i="17"/>
  <c r="AA119" i="17" s="1"/>
  <c r="U116" i="17"/>
  <c r="P112" i="17"/>
  <c r="E169" i="17"/>
  <c r="S174" i="17"/>
  <c r="O349" i="17" s="1"/>
  <c r="R174" i="17"/>
  <c r="N349" i="17" s="1"/>
  <c r="Q77" i="17"/>
  <c r="U78" i="17"/>
  <c r="E177" i="17"/>
  <c r="N366" i="17" s="1"/>
  <c r="O73" i="17"/>
  <c r="F177" i="17"/>
  <c r="O366" i="17" s="1"/>
  <c r="P73" i="17"/>
  <c r="E166" i="17"/>
  <c r="I78" i="17"/>
  <c r="F166" i="17"/>
  <c r="J78" i="17"/>
  <c r="P77" i="17"/>
  <c r="T78" i="17"/>
  <c r="K62" i="17"/>
  <c r="AV198" i="17" s="1"/>
  <c r="R79" i="17"/>
  <c r="AO150" i="17"/>
  <c r="AV321" i="17" s="1"/>
  <c r="AP150" i="17"/>
  <c r="AW321" i="17" s="1"/>
  <c r="K152" i="17"/>
  <c r="O152" i="17" s="1"/>
  <c r="F169" i="17"/>
  <c r="R62" i="17"/>
  <c r="R64" i="17"/>
  <c r="U64" i="17"/>
  <c r="Z20" i="17"/>
  <c r="AC62" i="17"/>
  <c r="K69" i="17" s="1"/>
  <c r="O69" i="17" s="1"/>
  <c r="Z50" i="17"/>
  <c r="V62" i="17" s="1"/>
  <c r="E172" i="17"/>
  <c r="AN330" i="17" s="1"/>
  <c r="N174" i="17"/>
  <c r="F172" i="17"/>
  <c r="AO330" i="17" s="1"/>
  <c r="S62" i="17"/>
  <c r="M174" i="17"/>
  <c r="S64" i="17"/>
  <c r="J62" i="17"/>
  <c r="Q68" i="17"/>
  <c r="F69" i="17" s="1"/>
  <c r="AB62" i="17"/>
  <c r="C62" i="17"/>
  <c r="B62" i="17"/>
  <c r="AH62" i="17"/>
  <c r="AI62" i="17"/>
  <c r="I37" i="17"/>
  <c r="AA20" i="17"/>
  <c r="H20" i="17"/>
  <c r="I20" i="17"/>
  <c r="H37" i="17"/>
  <c r="H41" i="17"/>
  <c r="I41" i="17"/>
  <c r="AE70" i="14"/>
  <c r="Y127" i="14"/>
  <c r="Z127" i="14"/>
  <c r="AH121" i="17" l="1"/>
  <c r="M231" i="17"/>
  <c r="M234" i="17"/>
  <c r="F170" i="17"/>
  <c r="T146" i="17" s="1"/>
  <c r="F171" i="17"/>
  <c r="G384" i="17"/>
  <c r="F384" i="17"/>
  <c r="M105" i="17"/>
  <c r="K349" i="17"/>
  <c r="L105" i="17"/>
  <c r="J349" i="17"/>
  <c r="AU159" i="17"/>
  <c r="AV159" i="17"/>
  <c r="R230" i="17"/>
  <c r="M97" i="17"/>
  <c r="AP321" i="17"/>
  <c r="M91" i="17"/>
  <c r="AH321" i="17"/>
  <c r="O97" i="17"/>
  <c r="AH232" i="17"/>
  <c r="J295" i="17"/>
  <c r="O298" i="17" s="1"/>
  <c r="S230" i="17"/>
  <c r="P97" i="17"/>
  <c r="AI232" i="17"/>
  <c r="E292" i="17"/>
  <c r="G281" i="17" s="1"/>
  <c r="G263" i="17" s="1"/>
  <c r="H231" i="17"/>
  <c r="F292" i="17"/>
  <c r="H281" i="17" s="1"/>
  <c r="H263" i="17" s="1"/>
  <c r="N231" i="17"/>
  <c r="I231" i="17"/>
  <c r="E171" i="17"/>
  <c r="L234" i="17"/>
  <c r="M255" i="17"/>
  <c r="K299" i="17"/>
  <c r="P296" i="17"/>
  <c r="DE204" i="17"/>
  <c r="DD198" i="17"/>
  <c r="AU198" i="17"/>
  <c r="Q255" i="17"/>
  <c r="J299" i="17"/>
  <c r="R75" i="17"/>
  <c r="DE198" i="17"/>
  <c r="DD204" i="17"/>
  <c r="V221" i="17"/>
  <c r="Y220" i="17" s="1"/>
  <c r="BE225" i="17"/>
  <c r="BQ236" i="17"/>
  <c r="BQ237" i="17" s="1"/>
  <c r="BY234" i="17" s="1"/>
  <c r="BF225" i="17"/>
  <c r="BR236" i="17"/>
  <c r="BR237" i="17" s="1"/>
  <c r="BZ234" i="17" s="1"/>
  <c r="AI142" i="17"/>
  <c r="G195" i="17"/>
  <c r="BM195" i="17"/>
  <c r="U208" i="17"/>
  <c r="O294" i="17"/>
  <c r="AE144" i="17"/>
  <c r="BN195" i="17"/>
  <c r="H195" i="17"/>
  <c r="V208" i="17"/>
  <c r="P294" i="17"/>
  <c r="K295" i="17"/>
  <c r="P298" i="17" s="1"/>
  <c r="O296" i="17"/>
  <c r="T255" i="17"/>
  <c r="I255" i="17"/>
  <c r="O295" i="17"/>
  <c r="W264" i="17"/>
  <c r="K297" i="17"/>
  <c r="P295" i="17" s="1"/>
  <c r="X264" i="17"/>
  <c r="J255" i="17"/>
  <c r="U255" i="17"/>
  <c r="E181" i="17"/>
  <c r="I310" i="17" s="1"/>
  <c r="AD116" i="17"/>
  <c r="L112" i="17"/>
  <c r="U118" i="17"/>
  <c r="Z118" i="17" s="1"/>
  <c r="AE116" i="17"/>
  <c r="U115" i="17"/>
  <c r="K100" i="17"/>
  <c r="H101" i="17" s="1"/>
  <c r="V118" i="17"/>
  <c r="AA118" i="17" s="1"/>
  <c r="M112" i="17"/>
  <c r="N126" i="17"/>
  <c r="AH64" i="17"/>
  <c r="H114" i="17"/>
  <c r="W114" i="17"/>
  <c r="Y115" i="17" s="1"/>
  <c r="O126" i="17"/>
  <c r="T115" i="17"/>
  <c r="J100" i="17"/>
  <c r="G101" i="17" s="1"/>
  <c r="AI64" i="17"/>
  <c r="I114" i="17"/>
  <c r="X114" i="17"/>
  <c r="Z115" i="17" s="1"/>
  <c r="AJ146" i="17"/>
  <c r="AJ142" i="17"/>
  <c r="AC146" i="17"/>
  <c r="E178" i="17"/>
  <c r="AU161" i="17" s="1"/>
  <c r="AD144" i="17"/>
  <c r="Q84" i="17"/>
  <c r="F178" i="17"/>
  <c r="AV161" i="17" s="1"/>
  <c r="Q82" i="17"/>
  <c r="AB146" i="17"/>
  <c r="R84" i="17"/>
  <c r="H62" i="17"/>
  <c r="E290" i="17" s="1"/>
  <c r="Q75" i="17"/>
  <c r="I62" i="17"/>
  <c r="F290" i="17" s="1"/>
  <c r="AI146" i="17"/>
  <c r="R82" i="17"/>
  <c r="F181" i="17"/>
  <c r="J310" i="17" s="1"/>
  <c r="E173" i="17"/>
  <c r="X174" i="17" s="1"/>
  <c r="V348" i="17" s="1"/>
  <c r="E170" i="17"/>
  <c r="F173" i="17"/>
  <c r="Y174" i="17" s="1"/>
  <c r="W348" i="17" s="1"/>
  <c r="AC64" i="17"/>
  <c r="AE62" i="17" s="1"/>
  <c r="AB64" i="17"/>
  <c r="AD62" i="17" s="1"/>
  <c r="J69" i="17"/>
  <c r="N69" i="17" s="1"/>
  <c r="L175" i="17" l="1"/>
  <c r="AG121" i="17"/>
  <c r="K175" i="17"/>
  <c r="E182" i="17"/>
  <c r="I309" i="17" s="1"/>
  <c r="O351" i="17"/>
  <c r="AC343" i="17" s="1"/>
  <c r="N351" i="17"/>
  <c r="AB343" i="17" s="1"/>
  <c r="E174" i="17"/>
  <c r="N352" i="17" s="1"/>
  <c r="Q324" i="17"/>
  <c r="F174" i="17"/>
  <c r="O352" i="17" s="1"/>
  <c r="R324" i="17"/>
  <c r="G146" i="17"/>
  <c r="N248" i="17"/>
  <c r="U249" i="17" s="1"/>
  <c r="X198" i="17"/>
  <c r="AB201" i="17" s="1"/>
  <c r="AB209" i="17"/>
  <c r="W198" i="17"/>
  <c r="AB200" i="17" s="1"/>
  <c r="AB208" i="17"/>
  <c r="BT203" i="17"/>
  <c r="BT232" i="17"/>
  <c r="BZ232" i="17" s="1"/>
  <c r="BP203" i="17"/>
  <c r="CE203" i="17" s="1"/>
  <c r="BO203" i="17"/>
  <c r="CD203" i="17" s="1"/>
  <c r="BT202" i="17"/>
  <c r="BT231" i="17"/>
  <c r="BZ231" i="17" s="1"/>
  <c r="K290" i="17"/>
  <c r="J290" i="17"/>
  <c r="AA64" i="17"/>
  <c r="L103" i="17"/>
  <c r="C130" i="17"/>
  <c r="C132" i="17" s="1"/>
  <c r="Q130" i="17"/>
  <c r="Q132" i="17" s="1"/>
  <c r="Y130" i="17"/>
  <c r="Y132" i="17" s="1"/>
  <c r="I130" i="17"/>
  <c r="I132" i="17" s="1"/>
  <c r="B130" i="17"/>
  <c r="B132" i="17" s="1"/>
  <c r="X130" i="17"/>
  <c r="X132" i="17" s="1"/>
  <c r="P130" i="17"/>
  <c r="P132" i="17" s="1"/>
  <c r="H130" i="17"/>
  <c r="H132" i="17" s="1"/>
  <c r="AE115" i="17"/>
  <c r="Z64" i="17"/>
  <c r="K103" i="17"/>
  <c r="AD115" i="17"/>
  <c r="F182" i="17"/>
  <c r="S146" i="17"/>
  <c r="J142" i="17"/>
  <c r="O248" i="17"/>
  <c r="V249" i="17" s="1"/>
  <c r="BU571" i="6"/>
  <c r="BT571" i="6"/>
  <c r="E175" i="17" l="1"/>
  <c r="AD161" i="17" s="1"/>
  <c r="AQ146" i="17"/>
  <c r="AF139" i="17" s="1"/>
  <c r="AD159" i="17"/>
  <c r="AC159" i="17"/>
  <c r="F175" i="17"/>
  <c r="H176" i="17"/>
  <c r="G176" i="17"/>
  <c r="AR146" i="17"/>
  <c r="AG139" i="17" s="1"/>
  <c r="J309" i="17"/>
  <c r="J292" i="17"/>
  <c r="M265" i="17"/>
  <c r="S241" i="17" s="1"/>
  <c r="K292" i="17"/>
  <c r="N265" i="17"/>
  <c r="T241" i="17" s="1"/>
  <c r="BW234" i="17"/>
  <c r="BU218" i="17" s="1"/>
  <c r="BY204" i="17"/>
  <c r="BW233" i="17"/>
  <c r="BU217" i="17" s="1"/>
  <c r="BZ203" i="17"/>
  <c r="H179" i="17"/>
  <c r="D185" i="17" s="1"/>
  <c r="H146" i="17"/>
  <c r="K142" i="17"/>
  <c r="I481" i="6"/>
  <c r="I480" i="6"/>
  <c r="I479" i="6"/>
  <c r="I478" i="6"/>
  <c r="H481" i="6"/>
  <c r="H480" i="6"/>
  <c r="H479" i="6"/>
  <c r="AO68" i="6"/>
  <c r="AN68" i="6"/>
  <c r="AO66" i="6"/>
  <c r="AN66" i="6"/>
  <c r="AH68" i="6"/>
  <c r="AG68" i="6"/>
  <c r="AA68" i="6"/>
  <c r="Z68" i="6"/>
  <c r="AA66" i="6"/>
  <c r="Z66" i="6"/>
  <c r="Y68" i="6"/>
  <c r="Y66" i="6"/>
  <c r="X66" i="6"/>
  <c r="W68" i="6"/>
  <c r="V68" i="6"/>
  <c r="W66" i="6"/>
  <c r="AC66" i="6" s="1"/>
  <c r="AC68" i="6" s="1"/>
  <c r="V66" i="6"/>
  <c r="AB66" i="6" s="1"/>
  <c r="AB68" i="6" s="1"/>
  <c r="U68" i="6"/>
  <c r="T68" i="6"/>
  <c r="S68" i="6"/>
  <c r="R68" i="6"/>
  <c r="S66" i="6"/>
  <c r="R66" i="6"/>
  <c r="Q68" i="6"/>
  <c r="P68" i="6"/>
  <c r="Q66" i="6"/>
  <c r="N68" i="6"/>
  <c r="P66" i="6"/>
  <c r="O68" i="6"/>
  <c r="O66" i="6"/>
  <c r="N66" i="6"/>
  <c r="M68" i="6"/>
  <c r="L68" i="6"/>
  <c r="I66" i="6"/>
  <c r="H66" i="6"/>
  <c r="G68" i="6"/>
  <c r="F68" i="6"/>
  <c r="G66" i="6"/>
  <c r="F66" i="6"/>
  <c r="E68" i="6"/>
  <c r="D68" i="6"/>
  <c r="E66" i="6"/>
  <c r="D66" i="6"/>
  <c r="C68" i="6"/>
  <c r="B68" i="6"/>
  <c r="T157" i="6" s="1"/>
  <c r="U158" i="6"/>
  <c r="T158" i="6"/>
  <c r="AE162" i="6"/>
  <c r="AD162" i="6"/>
  <c r="V161" i="6"/>
  <c r="J291" i="17" l="1"/>
  <c r="J294" i="17" s="1"/>
  <c r="J293" i="17" s="1"/>
  <c r="K263" i="17" s="1"/>
  <c r="Q232" i="17" s="1"/>
  <c r="K291" i="17"/>
  <c r="K294" i="17" s="1"/>
  <c r="K293" i="17" s="1"/>
  <c r="L263" i="17"/>
  <c r="J296" i="17"/>
  <c r="O290" i="17" s="1"/>
  <c r="O293" i="17" s="1"/>
  <c r="O292" i="17" s="1"/>
  <c r="O297" i="17" s="1"/>
  <c r="AE161" i="17"/>
  <c r="I179" i="17"/>
  <c r="K296" i="17"/>
  <c r="P299" i="17" s="1"/>
  <c r="Q263" i="17" s="1"/>
  <c r="W232" i="17" s="1"/>
  <c r="BQ217" i="17"/>
  <c r="CB216" i="17" s="1"/>
  <c r="BY216" i="17"/>
  <c r="BY217" i="17"/>
  <c r="BR217" i="17"/>
  <c r="CB217" i="17" s="1"/>
  <c r="D137" i="17"/>
  <c r="AY146" i="17" s="1"/>
  <c r="BE146" i="17" s="1"/>
  <c r="BG147" i="17" s="1"/>
  <c r="AG163" i="17"/>
  <c r="I482" i="6"/>
  <c r="J434" i="6"/>
  <c r="AD562" i="1"/>
  <c r="AE564" i="1"/>
  <c r="AD564" i="1"/>
  <c r="AE563" i="1"/>
  <c r="AD563" i="1"/>
  <c r="AE562" i="1"/>
  <c r="AE561" i="1"/>
  <c r="AD561" i="1"/>
  <c r="AE560" i="1"/>
  <c r="AD560" i="1"/>
  <c r="AE557" i="1"/>
  <c r="AD557" i="1"/>
  <c r="AE556" i="1"/>
  <c r="AD556" i="1"/>
  <c r="AE555" i="1"/>
  <c r="DL140" i="1"/>
  <c r="U66" i="1"/>
  <c r="CT64" i="1" s="1"/>
  <c r="S64" i="1"/>
  <c r="R64" i="1"/>
  <c r="Q66" i="1"/>
  <c r="P66" i="1"/>
  <c r="Q64" i="1"/>
  <c r="P64" i="1"/>
  <c r="O66" i="1"/>
  <c r="N66" i="1"/>
  <c r="AA150" i="1"/>
  <c r="Z150" i="1"/>
  <c r="AE127" i="14"/>
  <c r="AD127" i="14"/>
  <c r="BC64" i="1"/>
  <c r="AV65" i="1" s="1"/>
  <c r="BI65" i="1" s="1"/>
  <c r="AX66" i="1" s="1"/>
  <c r="AM64" i="1"/>
  <c r="CO65" i="1" s="1"/>
  <c r="AH66" i="1"/>
  <c r="AG66" i="1"/>
  <c r="AH64" i="1"/>
  <c r="AG64" i="1"/>
  <c r="AF66" i="1"/>
  <c r="AE66" i="1"/>
  <c r="AF64" i="1"/>
  <c r="AE64" i="1"/>
  <c r="Y66" i="1"/>
  <c r="Y64" i="1"/>
  <c r="X64" i="1"/>
  <c r="W66" i="1"/>
  <c r="V66" i="1"/>
  <c r="W64" i="1"/>
  <c r="AA64" i="1" s="1"/>
  <c r="AA66" i="1" s="1"/>
  <c r="V64" i="1"/>
  <c r="Z64" i="1" s="1"/>
  <c r="Z66" i="1" s="1"/>
  <c r="S66" i="1"/>
  <c r="R66" i="1"/>
  <c r="O64" i="1"/>
  <c r="N64" i="1"/>
  <c r="M66" i="1"/>
  <c r="L66" i="1"/>
  <c r="I64" i="1"/>
  <c r="H64" i="1"/>
  <c r="G66" i="1"/>
  <c r="F66" i="1"/>
  <c r="G64" i="1"/>
  <c r="F64" i="1"/>
  <c r="E66" i="1"/>
  <c r="D66" i="1"/>
  <c r="E64" i="1"/>
  <c r="D64" i="1"/>
  <c r="C66" i="1"/>
  <c r="CL65" i="1" s="1"/>
  <c r="CK65" i="1"/>
  <c r="CK67" i="1" s="1"/>
  <c r="CX65" i="1" l="1"/>
  <c r="DC65" i="1" s="1"/>
  <c r="CN67" i="1"/>
  <c r="CL67" i="1"/>
  <c r="CO67" i="1" s="1"/>
  <c r="O299" i="17"/>
  <c r="Q262" i="17" s="1"/>
  <c r="W231" i="17" s="1"/>
  <c r="Q264" i="17"/>
  <c r="R232" i="17"/>
  <c r="AE151" i="1"/>
  <c r="T152" i="1" s="1"/>
  <c r="BQ67" i="1"/>
  <c r="BQ68" i="1" s="1"/>
  <c r="CC65" i="1"/>
  <c r="CC67" i="1" s="1"/>
  <c r="AD151" i="1"/>
  <c r="S152" i="1" s="1"/>
  <c r="BP67" i="1"/>
  <c r="BP68" i="1" s="1"/>
  <c r="CB65" i="1"/>
  <c r="CB67" i="1" s="1"/>
  <c r="H66" i="1"/>
  <c r="BC66" i="1" s="1"/>
  <c r="U146" i="1"/>
  <c r="P290" i="17"/>
  <c r="P293" i="17" s="1"/>
  <c r="P292" i="17" s="1"/>
  <c r="P297" i="17" s="1"/>
  <c r="K298" i="17" s="1"/>
  <c r="T264" i="17" s="1"/>
  <c r="Z232" i="17" s="1"/>
  <c r="AH163" i="17"/>
  <c r="E185" i="17"/>
  <c r="Q265" i="17"/>
  <c r="J188" i="17"/>
  <c r="AI128" i="14"/>
  <c r="X129" i="14" s="1"/>
  <c r="AD70" i="14"/>
  <c r="Y70" i="14"/>
  <c r="X70" i="14"/>
  <c r="Y68" i="14"/>
  <c r="X68" i="14"/>
  <c r="U70" i="14"/>
  <c r="S70" i="14"/>
  <c r="R70" i="14"/>
  <c r="S68" i="14"/>
  <c r="R68" i="14"/>
  <c r="Q70" i="14"/>
  <c r="P70" i="14"/>
  <c r="Q68" i="14"/>
  <c r="O70" i="14"/>
  <c r="S211" i="14" s="1"/>
  <c r="N70" i="14"/>
  <c r="R211" i="14" s="1"/>
  <c r="M70" i="14"/>
  <c r="L70" i="14"/>
  <c r="M68" i="14"/>
  <c r="L68" i="14"/>
  <c r="K70" i="14"/>
  <c r="J70" i="14"/>
  <c r="I70" i="14"/>
  <c r="H70" i="14"/>
  <c r="G68" i="14"/>
  <c r="F68" i="14"/>
  <c r="E70" i="14"/>
  <c r="D70" i="14"/>
  <c r="E68" i="14"/>
  <c r="D68" i="14"/>
  <c r="C70" i="14"/>
  <c r="CY65" i="1" l="1"/>
  <c r="DD65" i="1" s="1"/>
  <c r="J298" i="17"/>
  <c r="T263" i="17" s="1"/>
  <c r="Y232" i="17" s="1"/>
  <c r="J68" i="14"/>
  <c r="BK244" i="14"/>
  <c r="K68" i="14"/>
  <c r="BL244" i="14"/>
  <c r="F590" i="14"/>
  <c r="Z418" i="14"/>
  <c r="AF422" i="14"/>
  <c r="AF423" i="14"/>
  <c r="E137" i="17"/>
  <c r="AZ146" i="17" s="1"/>
  <c r="K188" i="17"/>
  <c r="B593" i="14"/>
  <c r="B592" i="14" s="1"/>
  <c r="AH128" i="14"/>
  <c r="W129" i="14" s="1"/>
  <c r="W130" i="14"/>
  <c r="AH68" i="14"/>
  <c r="X130" i="14"/>
  <c r="AH130" i="14" s="1"/>
  <c r="AB135" i="14"/>
  <c r="AA135" i="14"/>
  <c r="E428" i="6"/>
  <c r="BF146" i="17" l="1"/>
  <c r="BH147" i="17"/>
  <c r="Z128" i="14"/>
  <c r="AB129" i="14" s="1"/>
  <c r="AG129" i="14" s="1"/>
  <c r="AG130" i="14"/>
  <c r="AJ477" i="6"/>
  <c r="AI477" i="6"/>
  <c r="AM476" i="6"/>
  <c r="AM474" i="6"/>
  <c r="AN457" i="6"/>
  <c r="AI457" i="6"/>
  <c r="CT577" i="14" l="1"/>
  <c r="CS577" i="14"/>
  <c r="W543" i="14"/>
  <c r="V543" i="14"/>
  <c r="AG537" i="14"/>
  <c r="AF537" i="14"/>
  <c r="M495" i="14"/>
  <c r="L495" i="14"/>
  <c r="M493" i="14"/>
  <c r="AR486" i="14" s="1"/>
  <c r="L493" i="14"/>
  <c r="AQ486" i="14" s="1"/>
  <c r="AV490" i="14"/>
  <c r="AU490" i="14"/>
  <c r="AA490" i="14"/>
  <c r="Z490" i="14"/>
  <c r="AU486" i="14"/>
  <c r="AT486" i="14"/>
  <c r="AV482" i="14"/>
  <c r="AU482" i="14"/>
  <c r="BI476" i="14"/>
  <c r="BH476" i="14"/>
  <c r="BI474" i="14"/>
  <c r="BH474" i="14"/>
  <c r="U468" i="14"/>
  <c r="T468" i="14"/>
  <c r="K468" i="14"/>
  <c r="J468" i="14"/>
  <c r="M459" i="14"/>
  <c r="F448" i="14"/>
  <c r="E448" i="14"/>
  <c r="Z437" i="14"/>
  <c r="Y437" i="14"/>
  <c r="AA436" i="14"/>
  <c r="Z436" i="14"/>
  <c r="AN414" i="14"/>
  <c r="AM414" i="14"/>
  <c r="AN413" i="14"/>
  <c r="AM413" i="14"/>
  <c r="AN409" i="14"/>
  <c r="AM409" i="14"/>
  <c r="BE402" i="14"/>
  <c r="AP412" i="14" s="1"/>
  <c r="BD402" i="14"/>
  <c r="AO412" i="14" s="1"/>
  <c r="C398" i="14"/>
  <c r="B398" i="14"/>
  <c r="D387" i="14"/>
  <c r="C387" i="14"/>
  <c r="AD381" i="14"/>
  <c r="AC381" i="14"/>
  <c r="D376" i="14"/>
  <c r="C376" i="14"/>
  <c r="Q350" i="14"/>
  <c r="Q326" i="14" s="1"/>
  <c r="P350" i="14"/>
  <c r="P326" i="14" s="1"/>
  <c r="Q336" i="14"/>
  <c r="Q312" i="14" s="1"/>
  <c r="P336" i="14"/>
  <c r="P312" i="14" s="1"/>
  <c r="N312" i="14"/>
  <c r="M312" i="14"/>
  <c r="BE305" i="14"/>
  <c r="BF301" i="14" s="1"/>
  <c r="BP525" i="14" s="1"/>
  <c r="BD305" i="14"/>
  <c r="BB528" i="14" s="1"/>
  <c r="CN580" i="14" s="1"/>
  <c r="AP299" i="14"/>
  <c r="AO299" i="14"/>
  <c r="BR298" i="14"/>
  <c r="BQ298" i="14"/>
  <c r="BJ295" i="14"/>
  <c r="BI295" i="14"/>
  <c r="AP295" i="14"/>
  <c r="AO295" i="14"/>
  <c r="BR294" i="14"/>
  <c r="BQ294" i="14"/>
  <c r="AS294" i="14"/>
  <c r="AX512" i="14" s="1"/>
  <c r="AB294" i="14"/>
  <c r="Z512" i="14" s="1"/>
  <c r="AS293" i="14"/>
  <c r="AW512" i="14" s="1"/>
  <c r="AB293" i="14"/>
  <c r="Y512" i="14" s="1"/>
  <c r="C292" i="14"/>
  <c r="B292" i="14"/>
  <c r="BW266" i="14"/>
  <c r="BV266" i="14"/>
  <c r="AW245" i="14"/>
  <c r="AV245" i="14"/>
  <c r="Z242" i="14"/>
  <c r="Z241" i="14"/>
  <c r="R239" i="14"/>
  <c r="Q239" i="14"/>
  <c r="BG255" i="14"/>
  <c r="BF255" i="14"/>
  <c r="X230" i="14"/>
  <c r="W230" i="14"/>
  <c r="DU245" i="14"/>
  <c r="DT245" i="14"/>
  <c r="N220" i="14"/>
  <c r="C223" i="14" s="1"/>
  <c r="M220" i="14"/>
  <c r="B223" i="14" s="1"/>
  <c r="BY234" i="14"/>
  <c r="BX234" i="14"/>
  <c r="BS229" i="14"/>
  <c r="BR229" i="14"/>
  <c r="S209" i="14"/>
  <c r="R209" i="14"/>
  <c r="N209" i="14"/>
  <c r="M209" i="14"/>
  <c r="F205" i="14"/>
  <c r="E205" i="14"/>
  <c r="AW195" i="14"/>
  <c r="AV195" i="14"/>
  <c r="BL190" i="14"/>
  <c r="BK190" i="14"/>
  <c r="P188" i="14"/>
  <c r="O188" i="14"/>
  <c r="L129" i="14"/>
  <c r="M128" i="14"/>
  <c r="Y124" i="14"/>
  <c r="X124" i="14"/>
  <c r="N114" i="14"/>
  <c r="K115" i="14" s="1"/>
  <c r="M114" i="14"/>
  <c r="J115" i="14" s="1"/>
  <c r="CL108" i="14"/>
  <c r="BM108" i="14"/>
  <c r="AN108" i="14"/>
  <c r="CL107" i="14"/>
  <c r="BM107" i="14"/>
  <c r="AN107" i="14"/>
  <c r="CL103" i="14"/>
  <c r="BM103" i="14"/>
  <c r="AN103" i="14"/>
  <c r="CL102" i="14"/>
  <c r="BM102" i="14"/>
  <c r="AN102" i="14"/>
  <c r="CH100" i="14"/>
  <c r="CG100" i="14"/>
  <c r="BI100" i="14"/>
  <c r="BH100" i="14"/>
  <c r="AJ100" i="14"/>
  <c r="AI100" i="14"/>
  <c r="I100" i="14"/>
  <c r="H100" i="14"/>
  <c r="CH91" i="14"/>
  <c r="CG91" i="14"/>
  <c r="BI91" i="14"/>
  <c r="BH91" i="14"/>
  <c r="AW91" i="14"/>
  <c r="AV91" i="14"/>
  <c r="AF91" i="14"/>
  <c r="AE91" i="14"/>
  <c r="I91" i="14"/>
  <c r="H91" i="14"/>
  <c r="CV90" i="14"/>
  <c r="CU90" i="14"/>
  <c r="BW90" i="14"/>
  <c r="BV90" i="14"/>
  <c r="W90" i="14"/>
  <c r="V90" i="14"/>
  <c r="CC88" i="14"/>
  <c r="CB88" i="14"/>
  <c r="BD88" i="14"/>
  <c r="BC88" i="14"/>
  <c r="AE88" i="14"/>
  <c r="AD88" i="14"/>
  <c r="D88" i="14"/>
  <c r="C88" i="14"/>
  <c r="AV1031" i="14"/>
  <c r="AU1031" i="14"/>
  <c r="K1008" i="14"/>
  <c r="J1008" i="14"/>
  <c r="J1010" i="14" s="1"/>
  <c r="P987" i="14"/>
  <c r="O987" i="14"/>
  <c r="P972" i="14"/>
  <c r="O972" i="14"/>
  <c r="P952" i="14"/>
  <c r="O952" i="14"/>
  <c r="E940" i="14"/>
  <c r="D940" i="14"/>
  <c r="AA927" i="14"/>
  <c r="Z927" i="14"/>
  <c r="AB925" i="14"/>
  <c r="AA925" i="14"/>
  <c r="V925" i="14"/>
  <c r="U925" i="14"/>
  <c r="AN919" i="14"/>
  <c r="AM919" i="14"/>
  <c r="D910" i="14"/>
  <c r="C910" i="14"/>
  <c r="AN909" i="14"/>
  <c r="AM909" i="14"/>
  <c r="AN906" i="14"/>
  <c r="AM906" i="14"/>
  <c r="AN897" i="14"/>
  <c r="AM897" i="14"/>
  <c r="AI897" i="14"/>
  <c r="AH897" i="14"/>
  <c r="N897" i="14"/>
  <c r="M897" i="14"/>
  <c r="AR866" i="14"/>
  <c r="AQ866" i="14"/>
  <c r="AR864" i="14"/>
  <c r="AQ864" i="14"/>
  <c r="CK859" i="14"/>
  <c r="CJ859" i="14"/>
  <c r="BP858" i="14"/>
  <c r="BO858" i="14"/>
  <c r="BE858" i="14"/>
  <c r="BY856" i="14" s="1"/>
  <c r="CX859" i="14" s="1"/>
  <c r="BD858" i="14"/>
  <c r="BX856" i="14" s="1"/>
  <c r="CW859" i="14" s="1"/>
  <c r="CG854" i="14"/>
  <c r="CD836" i="14" s="1"/>
  <c r="CF854" i="14"/>
  <c r="CC836" i="14" s="1"/>
  <c r="BZ854" i="14"/>
  <c r="BY854" i="14"/>
  <c r="CO852" i="14"/>
  <c r="CN852" i="14"/>
  <c r="G838" i="14"/>
  <c r="F838" i="14"/>
  <c r="BY836" i="14"/>
  <c r="BX836" i="14"/>
  <c r="BB836" i="14"/>
  <c r="BA836" i="14"/>
  <c r="AF836" i="14"/>
  <c r="AE836" i="14"/>
  <c r="D832" i="14"/>
  <c r="C832" i="14"/>
  <c r="DE812" i="14"/>
  <c r="DD812" i="14"/>
  <c r="P765" i="14"/>
  <c r="O765" i="14"/>
  <c r="P762" i="14"/>
  <c r="O762" i="14"/>
  <c r="H755" i="14"/>
  <c r="G755" i="14"/>
  <c r="AN739" i="14"/>
  <c r="D879" i="14" s="1"/>
  <c r="AM739" i="14"/>
  <c r="C879" i="14" s="1"/>
  <c r="G739" i="14"/>
  <c r="CN805" i="14" s="1"/>
  <c r="F739" i="14"/>
  <c r="AL737" i="14"/>
  <c r="AK737" i="14"/>
  <c r="M737" i="14"/>
  <c r="L737" i="14"/>
  <c r="AH735" i="14"/>
  <c r="AG735" i="14"/>
  <c r="M735" i="14"/>
  <c r="L735" i="14"/>
  <c r="AY702" i="14"/>
  <c r="AX702" i="14"/>
  <c r="M702" i="14"/>
  <c r="L702" i="14"/>
  <c r="AW691" i="14"/>
  <c r="AV691" i="14"/>
  <c r="K691" i="14"/>
  <c r="J691" i="14"/>
  <c r="AQ683" i="14"/>
  <c r="AP683" i="14"/>
  <c r="E683" i="14"/>
  <c r="D683" i="14"/>
  <c r="BA682" i="14"/>
  <c r="AZ682" i="14"/>
  <c r="O682" i="14"/>
  <c r="N682" i="14"/>
  <c r="AR681" i="14"/>
  <c r="F681" i="14"/>
  <c r="BC675" i="14"/>
  <c r="BB675" i="14"/>
  <c r="Q675" i="14"/>
  <c r="P675" i="14"/>
  <c r="BF670" i="14"/>
  <c r="BE670" i="14"/>
  <c r="T670" i="14"/>
  <c r="S670" i="14"/>
  <c r="BL660" i="14"/>
  <c r="BK660" i="14"/>
  <c r="Z660" i="14"/>
  <c r="Y660" i="14"/>
  <c r="BE657" i="14"/>
  <c r="S657" i="14"/>
  <c r="AX653" i="14"/>
  <c r="L653" i="14"/>
  <c r="AX652" i="14"/>
  <c r="L652" i="14"/>
  <c r="BO649" i="14"/>
  <c r="BN649" i="14"/>
  <c r="BW643" i="14"/>
  <c r="BV643" i="14"/>
  <c r="AK643" i="14"/>
  <c r="AJ643" i="14"/>
  <c r="BV641" i="14"/>
  <c r="BU641" i="14"/>
  <c r="AJ641" i="14"/>
  <c r="AI641" i="14"/>
  <c r="BE634" i="14"/>
  <c r="BD634" i="14"/>
  <c r="S634" i="14"/>
  <c r="R634" i="14"/>
  <c r="BG629" i="14"/>
  <c r="BF629" i="14"/>
  <c r="U629" i="14"/>
  <c r="T629" i="14"/>
  <c r="BL619" i="14"/>
  <c r="BK619" i="14"/>
  <c r="Z619" i="14"/>
  <c r="Y619" i="14"/>
  <c r="L612" i="14"/>
  <c r="AX611" i="14"/>
  <c r="L611" i="14"/>
  <c r="BM608" i="14"/>
  <c r="AQ680" i="14" s="1"/>
  <c r="BL608" i="14"/>
  <c r="AP680" i="14" s="1"/>
  <c r="AR592" i="14"/>
  <c r="AQ592" i="14"/>
  <c r="AO592" i="14"/>
  <c r="AN592" i="14"/>
  <c r="AI592" i="14"/>
  <c r="B590" i="14"/>
  <c r="Q654" i="14" s="1"/>
  <c r="P592" i="14"/>
  <c r="BF621" i="14" s="1"/>
  <c r="BM302" i="14"/>
  <c r="BK522" i="14" s="1"/>
  <c r="T70" i="14"/>
  <c r="CN107" i="14"/>
  <c r="BJ105" i="14"/>
  <c r="L83" i="14"/>
  <c r="K381" i="14" s="1"/>
  <c r="F231" i="14"/>
  <c r="N590" i="14"/>
  <c r="CH84" i="14"/>
  <c r="BS247" i="14"/>
  <c r="BM247" i="14"/>
  <c r="Y119" i="14"/>
  <c r="L73" i="14"/>
  <c r="E74" i="14" s="1"/>
  <c r="R74" i="14" s="1"/>
  <c r="G75" i="14" s="1"/>
  <c r="K73" i="14"/>
  <c r="D74" i="14" s="1"/>
  <c r="Q74" i="14" s="1"/>
  <c r="BP79" i="14"/>
  <c r="W68" i="14"/>
  <c r="V68" i="14"/>
  <c r="R590" i="14"/>
  <c r="AP289" i="14"/>
  <c r="AE289" i="14"/>
  <c r="N592" i="14"/>
  <c r="S793" i="14"/>
  <c r="S191" i="14"/>
  <c r="E365" i="14"/>
  <c r="BB63" i="14"/>
  <c r="BB43" i="14" s="1"/>
  <c r="BA63" i="14"/>
  <c r="BA43" i="14" s="1"/>
  <c r="AS63" i="14"/>
  <c r="AR63" i="14"/>
  <c r="AR47" i="14" s="1"/>
  <c r="AJ63" i="14"/>
  <c r="AJ47" i="14" s="1"/>
  <c r="AI63" i="14"/>
  <c r="AI43" i="14" s="1"/>
  <c r="AA63" i="14"/>
  <c r="Z63" i="14"/>
  <c r="R63" i="14"/>
  <c r="R47" i="14" s="1"/>
  <c r="Q63" i="14"/>
  <c r="Q47" i="14" s="1"/>
  <c r="I63" i="14"/>
  <c r="I47" i="14" s="1"/>
  <c r="H63" i="14"/>
  <c r="H47" i="14" s="1"/>
  <c r="AA62" i="14"/>
  <c r="Z62" i="14"/>
  <c r="R62" i="14"/>
  <c r="Q62" i="14"/>
  <c r="I62" i="14"/>
  <c r="H62" i="14"/>
  <c r="BB50" i="14"/>
  <c r="BA50" i="14"/>
  <c r="AS50" i="14"/>
  <c r="AR50" i="14"/>
  <c r="AJ50" i="14"/>
  <c r="AI50" i="14"/>
  <c r="AA50" i="14"/>
  <c r="U68" i="14" s="1"/>
  <c r="Z50" i="14"/>
  <c r="T68" i="14" s="1"/>
  <c r="R50" i="14"/>
  <c r="Q50" i="14"/>
  <c r="I50" i="14"/>
  <c r="H50" i="14"/>
  <c r="BB27" i="14"/>
  <c r="BA27" i="14"/>
  <c r="AS27" i="14"/>
  <c r="AR27" i="14"/>
  <c r="AJ27" i="14"/>
  <c r="AJ24" i="14" s="1"/>
  <c r="AJ26" i="14" s="1"/>
  <c r="AI27" i="14"/>
  <c r="AI24" i="14" s="1"/>
  <c r="AI26" i="14" s="1"/>
  <c r="AA27" i="14"/>
  <c r="AA24" i="14" s="1"/>
  <c r="G70" i="14" s="1"/>
  <c r="I590" i="14" s="1"/>
  <c r="Z27" i="14"/>
  <c r="Z24" i="14" s="1"/>
  <c r="R27" i="14"/>
  <c r="R24" i="14" s="1"/>
  <c r="R26" i="14" s="1"/>
  <c r="Q27" i="14"/>
  <c r="Q24" i="14" s="1"/>
  <c r="Q26" i="14" s="1"/>
  <c r="I27" i="14"/>
  <c r="I24" i="14" s="1"/>
  <c r="H27" i="14"/>
  <c r="H24" i="14" s="1"/>
  <c r="AS26" i="14"/>
  <c r="AR26" i="14"/>
  <c r="BB25" i="14"/>
  <c r="BB26" i="14" s="1"/>
  <c r="BA25" i="14"/>
  <c r="BA26" i="14" s="1"/>
  <c r="AA25" i="14"/>
  <c r="AA68" i="14" s="1"/>
  <c r="AF590" i="14" s="1"/>
  <c r="Z25" i="14"/>
  <c r="Z68" i="14" s="1"/>
  <c r="AE590" i="14" s="1"/>
  <c r="I25" i="14"/>
  <c r="H25" i="14"/>
  <c r="BB23" i="14"/>
  <c r="BA23" i="14"/>
  <c r="AS23" i="14"/>
  <c r="AR23" i="14"/>
  <c r="AJ23" i="14"/>
  <c r="AI23" i="14"/>
  <c r="AA23" i="14"/>
  <c r="Z23" i="14"/>
  <c r="R23" i="14"/>
  <c r="Q23" i="14"/>
  <c r="I23" i="14"/>
  <c r="H23" i="14"/>
  <c r="I6" i="14"/>
  <c r="D6" i="14"/>
  <c r="N359" i="14" l="1"/>
  <c r="AU301" i="14"/>
  <c r="O359" i="14"/>
  <c r="AV301" i="14"/>
  <c r="F70" i="14"/>
  <c r="AB68" i="14" s="1"/>
  <c r="J75" i="14" s="1"/>
  <c r="F75" i="14"/>
  <c r="AS643" i="14"/>
  <c r="Z43" i="14"/>
  <c r="M136" i="14"/>
  <c r="AA33" i="14"/>
  <c r="BQ9" i="14" s="1"/>
  <c r="BQ10" i="14" s="1"/>
  <c r="AS88" i="14"/>
  <c r="BE301" i="14"/>
  <c r="BO525" i="14" s="1"/>
  <c r="CI577" i="14"/>
  <c r="AQ684" i="14"/>
  <c r="BA33" i="14"/>
  <c r="BA62" i="14" s="1"/>
  <c r="AC230" i="14"/>
  <c r="E961" i="14"/>
  <c r="D961" i="14"/>
  <c r="L498" i="14"/>
  <c r="L499" i="14" s="1"/>
  <c r="AB475" i="14" s="1"/>
  <c r="AG486" i="14" s="1"/>
  <c r="AJ43" i="14"/>
  <c r="Z47" i="14"/>
  <c r="L590" i="14"/>
  <c r="D680" i="14" s="1"/>
  <c r="I26" i="14"/>
  <c r="BY265" i="14"/>
  <c r="CE265" i="14" s="1"/>
  <c r="BB33" i="14"/>
  <c r="BB62" i="14" s="1"/>
  <c r="BV89" i="14"/>
  <c r="U85" i="14"/>
  <c r="AS47" i="14"/>
  <c r="CQ86" i="14"/>
  <c r="DP239" i="14"/>
  <c r="DA237" i="14" s="1"/>
  <c r="H43" i="14"/>
  <c r="F592" i="14"/>
  <c r="U590" i="14" s="1"/>
  <c r="AP107" i="14"/>
  <c r="I43" i="14"/>
  <c r="J590" i="14"/>
  <c r="AR650" i="14" s="1"/>
  <c r="AR43" i="14"/>
  <c r="Z26" i="14"/>
  <c r="AS33" i="14"/>
  <c r="AS62" i="14" s="1"/>
  <c r="AS43" i="14"/>
  <c r="AJ84" i="14"/>
  <c r="E851" i="14"/>
  <c r="K851" i="14"/>
  <c r="AY672" i="14"/>
  <c r="M672" i="14"/>
  <c r="AG135" i="14"/>
  <c r="AK298" i="14"/>
  <c r="V533" i="14" s="1"/>
  <c r="BA47" i="14"/>
  <c r="C68" i="14"/>
  <c r="AQ79" i="14"/>
  <c r="M498" i="14"/>
  <c r="M499" i="14" s="1"/>
  <c r="M500" i="14" s="1"/>
  <c r="Y475" i="14" s="1"/>
  <c r="BB47" i="14"/>
  <c r="BC654" i="14"/>
  <c r="BY247" i="14"/>
  <c r="K458" i="14"/>
  <c r="AA26" i="14"/>
  <c r="R33" i="14"/>
  <c r="R43" i="14"/>
  <c r="K590" i="14"/>
  <c r="EC799" i="14" s="1"/>
  <c r="BP83" i="14"/>
  <c r="B485" i="14"/>
  <c r="BC528" i="14"/>
  <c r="CO580" i="14" s="1"/>
  <c r="CJ577" i="14" s="1"/>
  <c r="Q33" i="14"/>
  <c r="Q43" i="14"/>
  <c r="Z33" i="14"/>
  <c r="BP9" i="14" s="1"/>
  <c r="BP10" i="14" s="1"/>
  <c r="C485" i="14"/>
  <c r="AA43" i="14"/>
  <c r="R83" i="14"/>
  <c r="AB70" i="14"/>
  <c r="AD68" i="14" s="1"/>
  <c r="AR682" i="14"/>
  <c r="BN854" i="14" s="1"/>
  <c r="BF84" i="14"/>
  <c r="I124" i="14"/>
  <c r="DX785" i="14"/>
  <c r="CQ791" i="14"/>
  <c r="CB799" i="14"/>
  <c r="BR647" i="14"/>
  <c r="BR653" i="14" s="1"/>
  <c r="AQ699" i="14"/>
  <c r="FF791" i="14"/>
  <c r="BR605" i="14"/>
  <c r="BR612" i="14" s="1"/>
  <c r="BS799" i="14"/>
  <c r="BN786" i="14"/>
  <c r="E699" i="14"/>
  <c r="AF647" i="14"/>
  <c r="AF605" i="14"/>
  <c r="K785" i="14"/>
  <c r="AT785" i="14" s="1"/>
  <c r="D366" i="14"/>
  <c r="O551" i="14"/>
  <c r="X119" i="14"/>
  <c r="F83" i="14"/>
  <c r="AI33" i="14"/>
  <c r="AI62" i="14" s="1"/>
  <c r="AI47" i="14"/>
  <c r="T897" i="14"/>
  <c r="S904" i="14" s="1"/>
  <c r="J823" i="14"/>
  <c r="AT802" i="14" s="1"/>
  <c r="L646" i="14"/>
  <c r="G648" i="14" s="1"/>
  <c r="AC897" i="14"/>
  <c r="AB904" i="14" s="1"/>
  <c r="DW823" i="14"/>
  <c r="AQ697" i="14"/>
  <c r="AQ698" i="14" s="1"/>
  <c r="DK791" i="14"/>
  <c r="CV789" i="14" s="1"/>
  <c r="AU836" i="14"/>
  <c r="AX604" i="14"/>
  <c r="BM838" i="14"/>
  <c r="E684" i="14"/>
  <c r="E697" i="14"/>
  <c r="U871" i="14" s="1"/>
  <c r="W838" i="14"/>
  <c r="U862" i="14"/>
  <c r="F682" i="14"/>
  <c r="E685" i="14" s="1"/>
  <c r="K1025" i="14"/>
  <c r="N991" i="14"/>
  <c r="X976" i="14"/>
  <c r="J1002" i="14"/>
  <c r="J1019" i="14" s="1"/>
  <c r="G1019" i="14" s="1"/>
  <c r="O956" i="14"/>
  <c r="AG951" i="14" s="1"/>
  <c r="Q991" i="14"/>
  <c r="O1025" i="14"/>
  <c r="T621" i="14"/>
  <c r="J1004" i="14"/>
  <c r="D979" i="14"/>
  <c r="O961" i="14"/>
  <c r="Y590" i="14"/>
  <c r="DP807" i="14"/>
  <c r="C807" i="14"/>
  <c r="AL836" i="14"/>
  <c r="I33" i="14"/>
  <c r="AA47" i="14"/>
  <c r="AA418" i="14"/>
  <c r="AH298" i="14"/>
  <c r="AH519" i="14" s="1"/>
  <c r="I544" i="14" s="1"/>
  <c r="E364" i="14"/>
  <c r="T191" i="14"/>
  <c r="AC416" i="14"/>
  <c r="AD418" i="14"/>
  <c r="G590" i="14"/>
  <c r="N211" i="14"/>
  <c r="AE94" i="14" s="1"/>
  <c r="K116" i="14"/>
  <c r="AC68" i="14"/>
  <c r="CK84" i="14"/>
  <c r="AM84" i="14"/>
  <c r="E361" i="14"/>
  <c r="L84" i="14"/>
  <c r="L381" i="14" s="1"/>
  <c r="AL298" i="14"/>
  <c r="W533" i="14" s="1"/>
  <c r="BL84" i="14"/>
  <c r="AP100" i="14"/>
  <c r="K448" i="14"/>
  <c r="I398" i="14"/>
  <c r="CN100" i="14"/>
  <c r="O100" i="14"/>
  <c r="X408" i="14"/>
  <c r="AH408" i="14" s="1"/>
  <c r="AG423" i="14"/>
  <c r="AG422" i="14"/>
  <c r="L458" i="14"/>
  <c r="BO100" i="14"/>
  <c r="Q592" i="14"/>
  <c r="DQ807" i="14"/>
  <c r="D807" i="14"/>
  <c r="AH708" i="14"/>
  <c r="AA712" i="14"/>
  <c r="EB781" i="14"/>
  <c r="CN88" i="14"/>
  <c r="AP87" i="14"/>
  <c r="E359" i="14"/>
  <c r="AV290" i="14"/>
  <c r="AO512" i="14" s="1"/>
  <c r="Z344" i="14"/>
  <c r="O87" i="14"/>
  <c r="BO88" i="14"/>
  <c r="O549" i="14"/>
  <c r="W117" i="14"/>
  <c r="D365" i="14"/>
  <c r="B68" i="14"/>
  <c r="BL302" i="14"/>
  <c r="BJ522" i="14" s="1"/>
  <c r="M107" i="14"/>
  <c r="AB712" i="14"/>
  <c r="EC781" i="14"/>
  <c r="AD710" i="14"/>
  <c r="O124" i="14"/>
  <c r="L144" i="14"/>
  <c r="K291" i="14"/>
  <c r="M512" i="14" s="1"/>
  <c r="S590" i="14"/>
  <c r="CM805" i="14"/>
  <c r="BY789" i="14"/>
  <c r="AB230" i="14"/>
  <c r="L592" i="14"/>
  <c r="F125" i="14"/>
  <c r="AS244" i="14"/>
  <c r="AB593" i="14"/>
  <c r="AB592" i="14" s="1"/>
  <c r="C593" i="14"/>
  <c r="C592" i="14" s="1"/>
  <c r="AI708" i="14"/>
  <c r="CN84" i="14"/>
  <c r="AP84" i="14"/>
  <c r="R121" i="14"/>
  <c r="BO84" i="14"/>
  <c r="AM289" i="14"/>
  <c r="AQ285" i="14" s="1"/>
  <c r="AO507" i="14" s="1"/>
  <c r="BN271" i="14"/>
  <c r="AW85" i="14"/>
  <c r="V85" i="14"/>
  <c r="O84" i="14"/>
  <c r="AI289" i="14"/>
  <c r="DQ239" i="14"/>
  <c r="DB237" i="14" s="1"/>
  <c r="O592" i="14"/>
  <c r="BC235" i="14"/>
  <c r="AT234" i="14" s="1"/>
  <c r="E362" i="14"/>
  <c r="BV85" i="14"/>
  <c r="CU83" i="14"/>
  <c r="F247" i="14"/>
  <c r="CV239" i="14"/>
  <c r="BF83" i="14"/>
  <c r="E231" i="14"/>
  <c r="BN233" i="14"/>
  <c r="AG83" i="14"/>
  <c r="AN235" i="14"/>
  <c r="E119" i="14"/>
  <c r="CE83" i="14"/>
  <c r="AA593" i="14"/>
  <c r="AA592" i="14" s="1"/>
  <c r="CO87" i="14"/>
  <c r="AQ86" i="14"/>
  <c r="Y344" i="14"/>
  <c r="I365" i="14" s="1"/>
  <c r="P86" i="14"/>
  <c r="AU290" i="14"/>
  <c r="BP87" i="14"/>
  <c r="D359" i="14"/>
  <c r="G643" i="14"/>
  <c r="AH590" i="14"/>
  <c r="AH592" i="14" s="1"/>
  <c r="AJ590" i="14" s="1"/>
  <c r="BZ789" i="14"/>
  <c r="H26" i="14"/>
  <c r="L604" i="14"/>
  <c r="G607" i="14" s="1"/>
  <c r="AX646" i="14"/>
  <c r="AS648" i="14" s="1"/>
  <c r="BJ302" i="14"/>
  <c r="BH522" i="14" s="1"/>
  <c r="M103" i="14"/>
  <c r="F206" i="14"/>
  <c r="U134" i="14"/>
  <c r="AI68" i="14"/>
  <c r="AA128" i="14" s="1"/>
  <c r="AC129" i="14" s="1"/>
  <c r="AH129" i="14" s="1"/>
  <c r="I235" i="14"/>
  <c r="I251" i="14"/>
  <c r="I248" i="14"/>
  <c r="AO243" i="14"/>
  <c r="I236" i="14"/>
  <c r="BI85" i="14"/>
  <c r="AJ85" i="14"/>
  <c r="I85" i="14"/>
  <c r="I244" i="14"/>
  <c r="M590" i="14"/>
  <c r="F203" i="14"/>
  <c r="I240" i="14"/>
  <c r="CH85" i="14"/>
  <c r="O108" i="14"/>
  <c r="BL291" i="14"/>
  <c r="BJ512" i="14" s="1"/>
  <c r="C281" i="14"/>
  <c r="BO108" i="14"/>
  <c r="CN108" i="14"/>
  <c r="AP108" i="14"/>
  <c r="AC710" i="14"/>
  <c r="FZ791" i="14"/>
  <c r="FK789" i="14" s="1"/>
  <c r="K1010" i="14"/>
  <c r="D513" i="14"/>
  <c r="BW270" i="14"/>
  <c r="E513" i="14"/>
  <c r="P549" i="14"/>
  <c r="X117" i="14"/>
  <c r="AT244" i="14"/>
  <c r="G125" i="14"/>
  <c r="F119" i="14"/>
  <c r="F84" i="14"/>
  <c r="CW239" i="14"/>
  <c r="BO233" i="14"/>
  <c r="BY237" i="14" s="1"/>
  <c r="AG84" i="14"/>
  <c r="CE84" i="14"/>
  <c r="T793" i="14"/>
  <c r="GD797" i="14"/>
  <c r="W435" i="14"/>
  <c r="AF435" i="14"/>
  <c r="X191" i="14"/>
  <c r="AL191" i="14"/>
  <c r="AC418" i="14"/>
  <c r="AG298" i="14"/>
  <c r="AG519" i="14" s="1"/>
  <c r="H544" i="14" s="1"/>
  <c r="M211" i="14"/>
  <c r="BR92" i="14" s="1"/>
  <c r="AB416" i="14"/>
  <c r="D364" i="14"/>
  <c r="D362" i="14"/>
  <c r="AH289" i="14"/>
  <c r="AH285" i="14" s="1"/>
  <c r="AF507" i="14" s="1"/>
  <c r="E247" i="14"/>
  <c r="BU85" i="14"/>
  <c r="P83" i="14"/>
  <c r="BM271" i="14"/>
  <c r="BB235" i="14"/>
  <c r="AS234" i="14" s="1"/>
  <c r="CO83" i="14"/>
  <c r="CI80" i="14" s="1"/>
  <c r="CT83" i="14"/>
  <c r="AL289" i="14"/>
  <c r="AQ83" i="14"/>
  <c r="R120" i="14"/>
  <c r="AV85" i="14"/>
  <c r="M102" i="14"/>
  <c r="BI302" i="14"/>
  <c r="BG522" i="14" s="1"/>
  <c r="BL83" i="14"/>
  <c r="D361" i="14"/>
  <c r="I363" i="14" s="1"/>
  <c r="N366" i="14" s="1"/>
  <c r="CK83" i="14"/>
  <c r="W408" i="14"/>
  <c r="AG408" i="14" s="1"/>
  <c r="AP99" i="14"/>
  <c r="O99" i="14"/>
  <c r="K447" i="14"/>
  <c r="H398" i="14"/>
  <c r="BO99" i="14"/>
  <c r="R592" i="14"/>
  <c r="AM83" i="14"/>
  <c r="AF135" i="14"/>
  <c r="E366" i="14"/>
  <c r="O362" i="14" s="1"/>
  <c r="E214" i="14"/>
  <c r="O79" i="14"/>
  <c r="BO79" i="14"/>
  <c r="AP79" i="14"/>
  <c r="AV236" i="14"/>
  <c r="BR247" i="14"/>
  <c r="BV270" i="14" s="1"/>
  <c r="H123" i="14"/>
  <c r="BS86" i="14"/>
  <c r="AV238" i="14"/>
  <c r="DI246" i="14"/>
  <c r="CD247" i="14"/>
  <c r="DI242" i="14"/>
  <c r="AT93" i="14"/>
  <c r="S87" i="14"/>
  <c r="AV241" i="14"/>
  <c r="P551" i="14"/>
  <c r="E363" i="14"/>
  <c r="AF289" i="14"/>
  <c r="X123" i="14"/>
  <c r="CU89" i="14"/>
  <c r="AW88" i="14"/>
  <c r="AS94" i="14"/>
  <c r="BY248" i="14"/>
  <c r="BN247" i="14"/>
  <c r="DJ242" i="14"/>
  <c r="CE247" i="14"/>
  <c r="BR87" i="14"/>
  <c r="DJ246" i="14"/>
  <c r="AW241" i="14"/>
  <c r="AW238" i="14"/>
  <c r="AW236" i="14"/>
  <c r="R88" i="14"/>
  <c r="GE797" i="14"/>
  <c r="AD851" i="14"/>
  <c r="CN79" i="14"/>
  <c r="CN99" i="14"/>
  <c r="AO235" i="14"/>
  <c r="AV88" i="14"/>
  <c r="AO289" i="14"/>
  <c r="W123" i="14"/>
  <c r="CT89" i="14"/>
  <c r="BU89" i="14"/>
  <c r="D363" i="14"/>
  <c r="I104" i="14"/>
  <c r="E209" i="14"/>
  <c r="BL307" i="14" s="1"/>
  <c r="BH527" i="14" s="1"/>
  <c r="AK105" i="14"/>
  <c r="O590" i="14"/>
  <c r="M108" i="14"/>
  <c r="AJ33" i="14"/>
  <c r="AJ62" i="14" s="1"/>
  <c r="F214" i="14"/>
  <c r="P79" i="14"/>
  <c r="CO79" i="14"/>
  <c r="H33" i="14"/>
  <c r="AR33" i="14"/>
  <c r="AR62" i="14" s="1"/>
  <c r="J291" i="14"/>
  <c r="L512" i="14" s="1"/>
  <c r="M143" i="14"/>
  <c r="P123" i="14"/>
  <c r="T134" i="14"/>
  <c r="E206" i="14"/>
  <c r="H244" i="14"/>
  <c r="H240" i="14"/>
  <c r="I84" i="14"/>
  <c r="H235" i="14"/>
  <c r="E203" i="14"/>
  <c r="U242" i="14" s="1"/>
  <c r="BI84" i="14"/>
  <c r="H248" i="14"/>
  <c r="H251" i="14"/>
  <c r="AN243" i="14"/>
  <c r="H236" i="14"/>
  <c r="BK291" i="14"/>
  <c r="BI512" i="14" s="1"/>
  <c r="B281" i="14"/>
  <c r="O107" i="14"/>
  <c r="BO107" i="14"/>
  <c r="M592" i="14"/>
  <c r="CR85" i="14"/>
  <c r="CI105" i="14"/>
  <c r="BL259" i="14"/>
  <c r="I105" i="14"/>
  <c r="AJ106" i="14"/>
  <c r="F209" i="14"/>
  <c r="BM307" i="14" s="1"/>
  <c r="BI527" i="14" s="1"/>
  <c r="CH106" i="14"/>
  <c r="BY266" i="14"/>
  <c r="CE266" i="14" s="1"/>
  <c r="E210" i="14" l="1"/>
  <c r="E207" i="14"/>
  <c r="F207" i="14"/>
  <c r="F210" i="14"/>
  <c r="J363" i="14"/>
  <c r="O366" i="14" s="1"/>
  <c r="AX882" i="14"/>
  <c r="AX877" i="14"/>
  <c r="AP877" i="14" s="1"/>
  <c r="J880" i="14" s="1"/>
  <c r="AC878" i="14" s="1"/>
  <c r="AP880" i="14"/>
  <c r="AS874" i="14" s="1"/>
  <c r="W873" i="14"/>
  <c r="BF877" i="14"/>
  <c r="E712" i="14"/>
  <c r="Z204" i="14"/>
  <c r="O779" i="14"/>
  <c r="BP18" i="14"/>
  <c r="DG27" i="14"/>
  <c r="EN27" i="14"/>
  <c r="EO27" i="14"/>
  <c r="DH27" i="14"/>
  <c r="BQ18" i="14"/>
  <c r="J116" i="14"/>
  <c r="F87" i="14"/>
  <c r="H590" i="14"/>
  <c r="AG590" i="14" s="1"/>
  <c r="AG592" i="14" s="1"/>
  <c r="AI590" i="14" s="1"/>
  <c r="AC70" i="14"/>
  <c r="AE68" i="14" s="1"/>
  <c r="K75" i="14"/>
  <c r="O75" i="14" s="1"/>
  <c r="N75" i="14"/>
  <c r="H68" i="14"/>
  <c r="AI70" i="14"/>
  <c r="C150" i="14" s="1"/>
  <c r="C152" i="14" s="1"/>
  <c r="S130" i="14"/>
  <c r="T135" i="14"/>
  <c r="AA134" i="14"/>
  <c r="U135" i="14"/>
  <c r="AB134" i="14"/>
  <c r="L124" i="14"/>
  <c r="S94" i="14" s="1"/>
  <c r="L137" i="14"/>
  <c r="AH70" i="14"/>
  <c r="R130" i="14"/>
  <c r="C590" i="14"/>
  <c r="G681" i="14"/>
  <c r="F697" i="14" s="1"/>
  <c r="V871" i="14" s="1"/>
  <c r="T657" i="14"/>
  <c r="AS681" i="14"/>
  <c r="AR697" i="14" s="1"/>
  <c r="AR698" i="14" s="1"/>
  <c r="BF657" i="14"/>
  <c r="AJ592" i="14"/>
  <c r="AF293" i="14"/>
  <c r="AF514" i="14" s="1"/>
  <c r="CU86" i="14"/>
  <c r="AE96" i="14"/>
  <c r="CR94" i="14"/>
  <c r="BV87" i="14"/>
  <c r="AM293" i="14"/>
  <c r="AS287" i="14" s="1"/>
  <c r="BS94" i="14"/>
  <c r="L500" i="14"/>
  <c r="X475" i="14" s="1"/>
  <c r="EF818" i="14"/>
  <c r="EI818" i="14" s="1"/>
  <c r="EO818" i="14" s="1"/>
  <c r="FT794" i="14"/>
  <c r="AC475" i="14"/>
  <c r="AH486" i="14" s="1"/>
  <c r="AS650" i="14"/>
  <c r="S799" i="14"/>
  <c r="AW795" i="14" s="1"/>
  <c r="S815" i="14"/>
  <c r="AK80" i="14"/>
  <c r="AB649" i="14"/>
  <c r="AF654" i="14" s="1"/>
  <c r="M708" i="14"/>
  <c r="K806" i="14"/>
  <c r="DU796" i="14"/>
  <c r="BR94" i="14"/>
  <c r="AS87" i="14"/>
  <c r="BJ80" i="14"/>
  <c r="AL293" i="14"/>
  <c r="AS286" i="14" s="1"/>
  <c r="AT508" i="14" s="1"/>
  <c r="H710" i="14"/>
  <c r="AD96" i="14"/>
  <c r="AL80" i="14"/>
  <c r="P782" i="14"/>
  <c r="AW788" i="14" s="1"/>
  <c r="L123" i="14"/>
  <c r="R94" i="14" s="1"/>
  <c r="S820" i="14"/>
  <c r="AW804" i="14" s="1"/>
  <c r="CQ94" i="14"/>
  <c r="CQ808" i="14"/>
  <c r="Z608" i="14"/>
  <c r="AF613" i="14" s="1"/>
  <c r="DD798" i="14"/>
  <c r="EI799" i="14"/>
  <c r="O806" i="14"/>
  <c r="S822" i="14" s="1"/>
  <c r="S823" i="14" s="1"/>
  <c r="CQ81" i="14"/>
  <c r="DE794" i="14"/>
  <c r="EN799" i="14"/>
  <c r="AW232" i="14"/>
  <c r="F452" i="14"/>
  <c r="L441" i="14" s="1"/>
  <c r="I68" i="14"/>
  <c r="L120" i="14" s="1"/>
  <c r="F651" i="14"/>
  <c r="J592" i="14"/>
  <c r="F639" i="14" s="1"/>
  <c r="FS794" i="14"/>
  <c r="FS798" i="14"/>
  <c r="EB799" i="14"/>
  <c r="EF822" i="14" s="1"/>
  <c r="EF823" i="14" s="1"/>
  <c r="EN820" i="14" s="1"/>
  <c r="AS81" i="14"/>
  <c r="DD802" i="14"/>
  <c r="DD794" i="14"/>
  <c r="BR81" i="14"/>
  <c r="E452" i="14"/>
  <c r="K441" i="14" s="1"/>
  <c r="N362" i="14"/>
  <c r="AP285" i="14"/>
  <c r="AN507" i="14" s="1"/>
  <c r="DV796" i="14"/>
  <c r="BS92" i="14"/>
  <c r="EJ799" i="14"/>
  <c r="EO799" i="14"/>
  <c r="AG922" i="14"/>
  <c r="AV690" i="14"/>
  <c r="AZ645" i="14" s="1"/>
  <c r="K592" i="14"/>
  <c r="P806" i="14"/>
  <c r="T822" i="14" s="1"/>
  <c r="T823" i="14" s="1"/>
  <c r="AB820" i="14" s="1"/>
  <c r="J690" i="14"/>
  <c r="J692" i="14" s="1"/>
  <c r="G758" i="14"/>
  <c r="G762" i="14" s="1"/>
  <c r="DW799" i="14"/>
  <c r="J806" i="14"/>
  <c r="AW615" i="14"/>
  <c r="CQ832" i="14"/>
  <c r="AX634" i="14"/>
  <c r="CP860" i="14"/>
  <c r="CV861" i="14" s="1"/>
  <c r="CY836" i="14" s="1"/>
  <c r="CX847" i="14" s="1"/>
  <c r="CW853" i="14" s="1"/>
  <c r="U592" i="14"/>
  <c r="BD847" i="14" s="1"/>
  <c r="BE836" i="14" s="1"/>
  <c r="L675" i="14"/>
  <c r="BT847" i="14"/>
  <c r="L634" i="14"/>
  <c r="AX675" i="14"/>
  <c r="K615" i="14"/>
  <c r="AQ685" i="14"/>
  <c r="DE802" i="14"/>
  <c r="DJ232" i="14"/>
  <c r="O966" i="14"/>
  <c r="N980" i="14" s="1"/>
  <c r="CJ80" i="14"/>
  <c r="FT798" i="14"/>
  <c r="G651" i="14"/>
  <c r="DX799" i="14"/>
  <c r="DE798" i="14"/>
  <c r="AI864" i="14"/>
  <c r="I768" i="14"/>
  <c r="EG822" i="14"/>
  <c r="EG823" i="14" s="1"/>
  <c r="EO820" i="14" s="1"/>
  <c r="AE293" i="14"/>
  <c r="AE514" i="14" s="1"/>
  <c r="BU87" i="14"/>
  <c r="CT86" i="14"/>
  <c r="BG291" i="14"/>
  <c r="R291" i="14"/>
  <c r="X211" i="14"/>
  <c r="K212" i="14" s="1"/>
  <c r="BV271" i="14"/>
  <c r="CD268" i="14" s="1"/>
  <c r="CD238" i="14"/>
  <c r="CB268" i="14"/>
  <c r="BZ252" i="14" s="1"/>
  <c r="CD251" i="14" s="1"/>
  <c r="E698" i="14"/>
  <c r="Q869" i="14" s="1"/>
  <c r="AN512" i="14"/>
  <c r="AU286" i="14"/>
  <c r="V852" i="14"/>
  <c r="AO733" i="14"/>
  <c r="J733" i="14"/>
  <c r="BP797" i="14"/>
  <c r="BP783" i="14"/>
  <c r="BW795" i="14"/>
  <c r="F740" i="14"/>
  <c r="CD797" i="14"/>
  <c r="AT740" i="14"/>
  <c r="F215" i="14"/>
  <c r="AT199" i="14" s="1"/>
  <c r="L383" i="14"/>
  <c r="AR197" i="14"/>
  <c r="DY785" i="14"/>
  <c r="CC799" i="14"/>
  <c r="L785" i="14"/>
  <c r="AU785" i="14" s="1"/>
  <c r="F699" i="14"/>
  <c r="BS647" i="14"/>
  <c r="BS653" i="14" s="1"/>
  <c r="FG791" i="14"/>
  <c r="BS605" i="14"/>
  <c r="BS612" i="14" s="1"/>
  <c r="AR699" i="14"/>
  <c r="BT799" i="14"/>
  <c r="BO786" i="14"/>
  <c r="AG605" i="14"/>
  <c r="CR791" i="14"/>
  <c r="AG647" i="14"/>
  <c r="J317" i="14"/>
  <c r="T317" i="14"/>
  <c r="K383" i="14"/>
  <c r="AQ197" i="14"/>
  <c r="E215" i="14"/>
  <c r="AS199" i="14" s="1"/>
  <c r="BW271" i="14"/>
  <c r="CE268" i="14" s="1"/>
  <c r="E360" i="14"/>
  <c r="E344" i="14" s="1"/>
  <c r="AF291" i="14"/>
  <c r="AF512" i="14" s="1"/>
  <c r="BK852" i="14"/>
  <c r="AE733" i="14"/>
  <c r="G686" i="14"/>
  <c r="T733" i="14"/>
  <c r="BK80" i="14"/>
  <c r="R1030" i="14"/>
  <c r="AD918" i="14"/>
  <c r="BE599" i="14"/>
  <c r="S599" i="14"/>
  <c r="AW857" i="14"/>
  <c r="AU287" i="14"/>
  <c r="AE918" i="14"/>
  <c r="AX857" i="14"/>
  <c r="T599" i="14"/>
  <c r="S1030" i="14"/>
  <c r="BF599" i="14"/>
  <c r="CV808" i="14"/>
  <c r="B658" i="14"/>
  <c r="B617" i="14"/>
  <c r="DI232" i="14"/>
  <c r="Q83" i="14"/>
  <c r="BQ81" i="14"/>
  <c r="AV232" i="14"/>
  <c r="AR81" i="14"/>
  <c r="CP81" i="14"/>
  <c r="AK302" i="14"/>
  <c r="B280" i="14"/>
  <c r="BM251" i="14"/>
  <c r="BT237" i="14"/>
  <c r="CI237" i="14" s="1"/>
  <c r="BY236" i="14"/>
  <c r="K690" i="14"/>
  <c r="G592" i="14"/>
  <c r="AH922" i="14"/>
  <c r="H758" i="14"/>
  <c r="H762" i="14" s="1"/>
  <c r="AW690" i="14"/>
  <c r="U317" i="14"/>
  <c r="K317" i="14"/>
  <c r="T799" i="14"/>
  <c r="AX795" i="14" s="1"/>
  <c r="Q782" i="14"/>
  <c r="AX788" i="14" s="1"/>
  <c r="E680" i="14"/>
  <c r="AA608" i="14"/>
  <c r="EG818" i="14"/>
  <c r="EI819" i="14" s="1"/>
  <c r="EO819" i="14" s="1"/>
  <c r="CR808" i="14"/>
  <c r="AC649" i="14"/>
  <c r="T815" i="14"/>
  <c r="T820" i="14"/>
  <c r="AX804" i="14" s="1"/>
  <c r="BH291" i="14"/>
  <c r="S291" i="14"/>
  <c r="L851" i="14"/>
  <c r="N672" i="14"/>
  <c r="AE851" i="14"/>
  <c r="F851" i="14"/>
  <c r="AZ672" i="14"/>
  <c r="AX612" i="14"/>
  <c r="S592" i="14"/>
  <c r="AG87" i="14"/>
  <c r="J80" i="14"/>
  <c r="BF87" i="14"/>
  <c r="R242" i="14"/>
  <c r="AF251" i="14" s="1"/>
  <c r="AV248" i="14"/>
  <c r="Y320" i="14"/>
  <c r="AI285" i="14"/>
  <c r="AG507" i="14" s="1"/>
  <c r="Z320" i="14"/>
  <c r="J365" i="14"/>
  <c r="ED789" i="14"/>
  <c r="ES789" i="14" s="1"/>
  <c r="EH789" i="14"/>
  <c r="R991" i="14"/>
  <c r="Y976" i="14"/>
  <c r="P961" i="14"/>
  <c r="Z590" i="14"/>
  <c r="E979" i="14"/>
  <c r="L1025" i="14"/>
  <c r="K1004" i="14"/>
  <c r="P1025" i="14"/>
  <c r="K1002" i="14"/>
  <c r="K1019" i="14" s="1"/>
  <c r="H1019" i="14" s="1"/>
  <c r="O991" i="14"/>
  <c r="P956" i="14"/>
  <c r="U621" i="14"/>
  <c r="AV398" i="14"/>
  <c r="BB395" i="14" s="1"/>
  <c r="X398" i="14"/>
  <c r="AE398" i="14" s="1"/>
  <c r="AK430" i="14" s="1"/>
  <c r="AM191" i="14"/>
  <c r="Y191" i="14"/>
  <c r="BK652" i="14"/>
  <c r="AS607" i="14"/>
  <c r="AC892" i="14"/>
  <c r="X891" i="14" s="1"/>
  <c r="CW808" i="14"/>
  <c r="C617" i="14"/>
  <c r="C658" i="14"/>
  <c r="AV783" i="14"/>
  <c r="AU248" i="14"/>
  <c r="Q242" i="14"/>
  <c r="AE251" i="14" s="1"/>
  <c r="J367" i="14"/>
  <c r="O364" i="14"/>
  <c r="R317" i="14"/>
  <c r="N317" i="14"/>
  <c r="O120" i="14"/>
  <c r="H381" i="14" s="1"/>
  <c r="BK259" i="14"/>
  <c r="W398" i="14"/>
  <c r="AD398" i="14" s="1"/>
  <c r="AJ430" i="14" s="1"/>
  <c r="AU398" i="14"/>
  <c r="BA395" i="14" s="1"/>
  <c r="N364" i="14"/>
  <c r="Q317" i="14"/>
  <c r="M317" i="14"/>
  <c r="I367" i="14"/>
  <c r="N162" i="14"/>
  <c r="G160" i="14"/>
  <c r="L158" i="14"/>
  <c r="E162" i="14"/>
  <c r="G229" i="14"/>
  <c r="BN251" i="14"/>
  <c r="BU237" i="14"/>
  <c r="CJ237" i="14" s="1"/>
  <c r="F162" i="14"/>
  <c r="M158" i="14"/>
  <c r="H160" i="14"/>
  <c r="V242" i="14"/>
  <c r="H229" i="14"/>
  <c r="O162" i="14"/>
  <c r="K823" i="14"/>
  <c r="AU802" i="14" s="1"/>
  <c r="AD897" i="14"/>
  <c r="AC904" i="14" s="1"/>
  <c r="DL791" i="14"/>
  <c r="CW789" i="14" s="1"/>
  <c r="AM836" i="14"/>
  <c r="GA791" i="14"/>
  <c r="FL789" i="14" s="1"/>
  <c r="AX605" i="14"/>
  <c r="AX647" i="14"/>
  <c r="AT648" i="14" s="1"/>
  <c r="DX823" i="14"/>
  <c r="U897" i="14"/>
  <c r="T904" i="14" s="1"/>
  <c r="AV836" i="14"/>
  <c r="L605" i="14"/>
  <c r="H607" i="14" s="1"/>
  <c r="L647" i="14"/>
  <c r="H648" i="14" s="1"/>
  <c r="CR92" i="14"/>
  <c r="AX656" i="14"/>
  <c r="L912" i="14"/>
  <c r="I896" i="14" s="1"/>
  <c r="L656" i="14"/>
  <c r="O119" i="14"/>
  <c r="G381" i="14" s="1"/>
  <c r="AD94" i="14"/>
  <c r="D360" i="14"/>
  <c r="D344" i="14" s="1"/>
  <c r="AE291" i="14"/>
  <c r="AE512" i="14" s="1"/>
  <c r="AK477" i="14"/>
  <c r="L375" i="14"/>
  <c r="L391" i="14"/>
  <c r="S92" i="14"/>
  <c r="K391" i="14"/>
  <c r="K375" i="14"/>
  <c r="R92" i="14"/>
  <c r="AJ477" i="14"/>
  <c r="BF88" i="14"/>
  <c r="F88" i="14"/>
  <c r="K80" i="14"/>
  <c r="AG88" i="14"/>
  <c r="W675" i="14"/>
  <c r="BI675" i="14"/>
  <c r="W634" i="14"/>
  <c r="BI634" i="14"/>
  <c r="CQ92" i="14"/>
  <c r="AY878" i="14" l="1"/>
  <c r="AQ877" i="14" s="1"/>
  <c r="K880" i="14" s="1"/>
  <c r="BG877" i="14" s="1"/>
  <c r="AY883" i="14"/>
  <c r="AQ880" i="14"/>
  <c r="AT874" i="14" s="1"/>
  <c r="X873" i="14"/>
  <c r="K836" i="14"/>
  <c r="U878" i="14"/>
  <c r="H886" i="14"/>
  <c r="BJ885" i="14" s="1"/>
  <c r="AP885" i="14"/>
  <c r="X150" i="14"/>
  <c r="P150" i="14"/>
  <c r="H139" i="14" s="1"/>
  <c r="AA204" i="14"/>
  <c r="F643" i="14"/>
  <c r="CB19" i="14"/>
  <c r="CE42" i="14"/>
  <c r="CH44" i="14" s="1"/>
  <c r="CO46" i="14" s="1"/>
  <c r="CF9" i="14"/>
  <c r="EA4" i="14"/>
  <c r="CW1" i="14" s="1"/>
  <c r="CA9" i="14"/>
  <c r="EA5" i="14" s="1"/>
  <c r="AR643" i="14"/>
  <c r="CD42" i="14"/>
  <c r="CG44" i="14" s="1"/>
  <c r="CN46" i="14" s="1"/>
  <c r="CE9" i="14"/>
  <c r="DZ4" i="14"/>
  <c r="CV1" i="14" s="1"/>
  <c r="CA19" i="14"/>
  <c r="BZ9" i="14"/>
  <c r="DZ5" i="14" s="1"/>
  <c r="X152" i="14"/>
  <c r="I150" i="14"/>
  <c r="I152" i="14" s="1"/>
  <c r="Y150" i="14"/>
  <c r="Y152" i="14" s="1"/>
  <c r="P152" i="14"/>
  <c r="B150" i="14"/>
  <c r="B152" i="14" s="1"/>
  <c r="DW803" i="14"/>
  <c r="Q150" i="14"/>
  <c r="H150" i="14"/>
  <c r="H152" i="14" s="1"/>
  <c r="AG134" i="14"/>
  <c r="AF134" i="14"/>
  <c r="AR684" i="14"/>
  <c r="AS682" i="14"/>
  <c r="BO854" i="14" s="1"/>
  <c r="AR685" i="14"/>
  <c r="F684" i="14"/>
  <c r="V862" i="14"/>
  <c r="BN838" i="14"/>
  <c r="G682" i="14"/>
  <c r="F685" i="14" s="1"/>
  <c r="X838" i="14"/>
  <c r="AA287" i="14"/>
  <c r="AA508" i="14" s="1"/>
  <c r="AU508" i="14" s="1"/>
  <c r="BD654" i="14"/>
  <c r="R654" i="14"/>
  <c r="AM514" i="14"/>
  <c r="G639" i="14"/>
  <c r="I592" i="14"/>
  <c r="AF592" i="14" s="1"/>
  <c r="DE784" i="14"/>
  <c r="Y654" i="14"/>
  <c r="AA70" i="14"/>
  <c r="AJ908" i="14"/>
  <c r="AM896" i="14" s="1"/>
  <c r="DU811" i="14"/>
  <c r="AS639" i="14"/>
  <c r="DD784" i="14"/>
  <c r="AR639" i="14"/>
  <c r="AL514" i="14"/>
  <c r="T802" i="14"/>
  <c r="AD802" i="14" s="1"/>
  <c r="FS784" i="14"/>
  <c r="H592" i="14"/>
  <c r="AH295" i="14"/>
  <c r="AH516" i="14" s="1"/>
  <c r="FT784" i="14"/>
  <c r="E358" i="14"/>
  <c r="M323" i="14" s="1"/>
  <c r="DV811" i="14"/>
  <c r="Z1033" i="14"/>
  <c r="J694" i="14"/>
  <c r="T740" i="14" s="1"/>
  <c r="AA820" i="14"/>
  <c r="AV692" i="14"/>
  <c r="AV694" i="14" s="1"/>
  <c r="CX834" i="14"/>
  <c r="N645" i="14"/>
  <c r="G1030" i="14"/>
  <c r="J1030" i="14"/>
  <c r="Z287" i="14"/>
  <c r="Z508" i="14" s="1"/>
  <c r="AS686" i="14"/>
  <c r="AR701" i="14"/>
  <c r="AU703" i="14" s="1"/>
  <c r="DX803" i="14"/>
  <c r="CX835" i="14"/>
  <c r="AG654" i="14"/>
  <c r="EE789" i="14"/>
  <c r="ET789" i="14" s="1"/>
  <c r="BH292" i="14"/>
  <c r="BA505" i="14"/>
  <c r="E320" i="14"/>
  <c r="O381" i="14"/>
  <c r="Q377" i="14" s="1"/>
  <c r="E211" i="14"/>
  <c r="AP543" i="14"/>
  <c r="C280" i="14"/>
  <c r="AL302" i="14"/>
  <c r="EL819" i="14"/>
  <c r="EO789" i="14"/>
  <c r="BA645" i="14"/>
  <c r="R292" i="14"/>
  <c r="T505" i="14"/>
  <c r="T513" i="14" s="1"/>
  <c r="W232" i="14"/>
  <c r="AB234" i="14" s="1"/>
  <c r="AB242" i="14"/>
  <c r="C279" i="14"/>
  <c r="BG292" i="14"/>
  <c r="AZ505" i="14"/>
  <c r="AB243" i="14"/>
  <c r="X232" i="14"/>
  <c r="AB235" i="14" s="1"/>
  <c r="D320" i="14"/>
  <c r="AD892" i="14"/>
  <c r="Y891" i="14" s="1"/>
  <c r="AQ543" i="14"/>
  <c r="P381" i="14"/>
  <c r="R377" i="14" s="1"/>
  <c r="Y211" i="14"/>
  <c r="H554" i="14"/>
  <c r="H547" i="14" s="1"/>
  <c r="AK523" i="14"/>
  <c r="AE286" i="14"/>
  <c r="X675" i="14"/>
  <c r="BJ634" i="14"/>
  <c r="BJ675" i="14"/>
  <c r="X634" i="14"/>
  <c r="D358" i="14"/>
  <c r="M119" i="14"/>
  <c r="B279" i="14"/>
  <c r="AG295" i="14"/>
  <c r="AG516" i="14" s="1"/>
  <c r="Z70" i="14"/>
  <c r="AT607" i="14"/>
  <c r="BL652" i="14"/>
  <c r="W255" i="14"/>
  <c r="Z254" i="14" s="1"/>
  <c r="AR741" i="14"/>
  <c r="AM740" i="14"/>
  <c r="AM730" i="14"/>
  <c r="AT733" i="14" s="1"/>
  <c r="L740" i="14"/>
  <c r="F741" i="14"/>
  <c r="I730" i="14"/>
  <c r="F698" i="14"/>
  <c r="R869" i="14" s="1"/>
  <c r="X435" i="14"/>
  <c r="AG435" i="14"/>
  <c r="AC435" i="14"/>
  <c r="N363" i="14"/>
  <c r="M912" i="14"/>
  <c r="J896" i="14" s="1"/>
  <c r="AY656" i="14"/>
  <c r="M656" i="14"/>
  <c r="AJ864" i="14"/>
  <c r="V590" i="14"/>
  <c r="J768" i="14"/>
  <c r="AN184" i="14"/>
  <c r="U284" i="14"/>
  <c r="J184" i="14"/>
  <c r="AR282" i="14"/>
  <c r="W184" i="14"/>
  <c r="BF184" i="14"/>
  <c r="AZ284" i="14"/>
  <c r="BW251" i="14"/>
  <c r="CG251" i="14" s="1"/>
  <c r="O363" i="14"/>
  <c r="BA284" i="14"/>
  <c r="X184" i="14"/>
  <c r="BG184" i="14"/>
  <c r="AO184" i="14"/>
  <c r="V284" i="14"/>
  <c r="AS282" i="14"/>
  <c r="K184" i="14"/>
  <c r="Z654" i="14"/>
  <c r="AG613" i="14"/>
  <c r="K1030" i="14"/>
  <c r="H1030" i="14"/>
  <c r="O645" i="14"/>
  <c r="EI789" i="14"/>
  <c r="AB435" i="14"/>
  <c r="V255" i="14"/>
  <c r="Y254" i="14" s="1"/>
  <c r="AH951" i="14"/>
  <c r="P966" i="14"/>
  <c r="O980" i="14" s="1"/>
  <c r="U505" i="14"/>
  <c r="U513" i="14" s="1"/>
  <c r="S292" i="14"/>
  <c r="P779" i="14"/>
  <c r="I710" i="14"/>
  <c r="F712" i="14"/>
  <c r="N708" i="14"/>
  <c r="CE237" i="14"/>
  <c r="CB267" i="14"/>
  <c r="BZ251" i="14" s="1"/>
  <c r="BQ797" i="14"/>
  <c r="BQ783" i="14"/>
  <c r="G740" i="14"/>
  <c r="AU740" i="14"/>
  <c r="CE797" i="14"/>
  <c r="AD878" i="14" l="1"/>
  <c r="Q152" i="14"/>
  <c r="F123" i="14"/>
  <c r="I139" i="14" s="1"/>
  <c r="L836" i="14"/>
  <c r="V878" i="14"/>
  <c r="J885" i="14"/>
  <c r="I886" i="14"/>
  <c r="BK885" i="14" s="1"/>
  <c r="AQ885" i="14"/>
  <c r="F211" i="14"/>
  <c r="F212" i="14" s="1"/>
  <c r="AE199" i="14" s="1"/>
  <c r="L212" i="14"/>
  <c r="Z206" i="14"/>
  <c r="CX4" i="14"/>
  <c r="CV9" i="14"/>
  <c r="CU20" i="14"/>
  <c r="CW4" i="14"/>
  <c r="CT20" i="14"/>
  <c r="CU9" i="14"/>
  <c r="AT686" i="14"/>
  <c r="AW692" i="14"/>
  <c r="AW694" i="14" s="1"/>
  <c r="AS701" i="14" s="1"/>
  <c r="AV703" i="14" s="1"/>
  <c r="AF733" i="14"/>
  <c r="U733" i="14"/>
  <c r="H686" i="14"/>
  <c r="BL852" i="14"/>
  <c r="K692" i="14"/>
  <c r="K694" i="14" s="1"/>
  <c r="Y742" i="14" s="1"/>
  <c r="K733" i="14"/>
  <c r="AP733" i="14"/>
  <c r="W852" i="14"/>
  <c r="BC513" i="14"/>
  <c r="S730" i="14"/>
  <c r="X742" i="14"/>
  <c r="N639" i="14"/>
  <c r="EJ803" i="14"/>
  <c r="EN802" i="14" s="1"/>
  <c r="AC730" i="14"/>
  <c r="BB513" i="14"/>
  <c r="AN847" i="14"/>
  <c r="AT847" i="14" s="1"/>
  <c r="AS849" i="14" s="1"/>
  <c r="AB910" i="14" s="1"/>
  <c r="AE592" i="14"/>
  <c r="M639" i="14"/>
  <c r="AM847" i="14"/>
  <c r="AS847" i="14" s="1"/>
  <c r="AS835" i="14" s="1"/>
  <c r="V908" i="14"/>
  <c r="AY639" i="14"/>
  <c r="AZ639" i="14"/>
  <c r="U908" i="14"/>
  <c r="Z741" i="14"/>
  <c r="Z1035" i="14"/>
  <c r="J358" i="14"/>
  <c r="J360" i="14" s="1"/>
  <c r="AO479" i="14"/>
  <c r="AR472" i="14" s="1"/>
  <c r="U375" i="14"/>
  <c r="AU477" i="14" s="1"/>
  <c r="CD250" i="14"/>
  <c r="BV251" i="14"/>
  <c r="CG250" i="14" s="1"/>
  <c r="AS741" i="14"/>
  <c r="AN740" i="14"/>
  <c r="AN730" i="14"/>
  <c r="BX795" i="14"/>
  <c r="G741" i="14"/>
  <c r="M740" i="14"/>
  <c r="J730" i="14"/>
  <c r="B728" i="14"/>
  <c r="C733" i="14"/>
  <c r="L323" i="14"/>
  <c r="I358" i="14"/>
  <c r="I360" i="14" s="1"/>
  <c r="R372" i="14"/>
  <c r="CQ860" i="14"/>
  <c r="CW861" i="14" s="1"/>
  <c r="M675" i="14"/>
  <c r="BG621" i="14"/>
  <c r="BU847" i="14"/>
  <c r="M634" i="14"/>
  <c r="L615" i="14"/>
  <c r="V592" i="14"/>
  <c r="AY634" i="14"/>
  <c r="CR832" i="14"/>
  <c r="AY675" i="14"/>
  <c r="AX615" i="14"/>
  <c r="AP479" i="14"/>
  <c r="AS472" i="14" s="1"/>
  <c r="V375" i="14"/>
  <c r="AV477" i="14" s="1"/>
  <c r="U802" i="14"/>
  <c r="AE802" i="14" s="1"/>
  <c r="AW783" i="14"/>
  <c r="EL820" i="14"/>
  <c r="EJ804" i="14" s="1"/>
  <c r="EN790" i="14"/>
  <c r="AL523" i="14"/>
  <c r="I554" i="14" s="1"/>
  <c r="I547" i="14" s="1"/>
  <c r="AF286" i="14"/>
  <c r="Q372" i="14"/>
  <c r="E212" i="14"/>
  <c r="AD199" i="14" s="1"/>
  <c r="W197" i="14"/>
  <c r="E208" i="14"/>
  <c r="E728" i="14" l="1"/>
  <c r="H728" i="14" s="1"/>
  <c r="Z208" i="14"/>
  <c r="F701" i="14"/>
  <c r="AT835" i="14"/>
  <c r="X197" i="14"/>
  <c r="AC884" i="14"/>
  <c r="BF885" i="14"/>
  <c r="U886" i="14"/>
  <c r="F208" i="14"/>
  <c r="E218" i="14" s="1"/>
  <c r="F223" i="14" s="1"/>
  <c r="K885" i="14"/>
  <c r="AA206" i="14"/>
  <c r="H223" i="14"/>
  <c r="P10" i="14"/>
  <c r="I703" i="14"/>
  <c r="DM19" i="14"/>
  <c r="DD10" i="14"/>
  <c r="DM9" i="14"/>
  <c r="DC18" i="14"/>
  <c r="DB18" i="14"/>
  <c r="DL19" i="14"/>
  <c r="DC10" i="14"/>
  <c r="DL9" i="14"/>
  <c r="J364" i="14"/>
  <c r="R322" i="14" s="1"/>
  <c r="I359" i="14"/>
  <c r="I362" i="14" s="1"/>
  <c r="I361" i="14" s="1"/>
  <c r="M320" i="14" s="1"/>
  <c r="AA1033" i="14"/>
  <c r="AU733" i="14"/>
  <c r="W729" i="14"/>
  <c r="W727" i="14" s="1"/>
  <c r="EF803" i="14"/>
  <c r="EQ803" i="14" s="1"/>
  <c r="AB908" i="14"/>
  <c r="AB896" i="14" s="1"/>
  <c r="AM286" i="14"/>
  <c r="J359" i="14"/>
  <c r="J362" i="14" s="1"/>
  <c r="J361" i="14" s="1"/>
  <c r="M321" i="14" s="1"/>
  <c r="BC839" i="14"/>
  <c r="AF839" i="14"/>
  <c r="AK850" i="14" s="1"/>
  <c r="S911" i="14" s="1"/>
  <c r="AE839" i="14"/>
  <c r="AJ850" i="14" s="1"/>
  <c r="R911" i="14" s="1"/>
  <c r="BB839" i="14"/>
  <c r="AY847" i="14" s="1"/>
  <c r="AE908" i="14" s="1"/>
  <c r="AA908" i="14"/>
  <c r="AA896" i="14" s="1"/>
  <c r="AR849" i="14"/>
  <c r="AA910" i="14" s="1"/>
  <c r="Z182" i="14"/>
  <c r="AH188" i="14" s="1"/>
  <c r="AQ182" i="14"/>
  <c r="D218" i="14"/>
  <c r="E223" i="14" s="1"/>
  <c r="AY180" i="14"/>
  <c r="AJ178" i="14"/>
  <c r="S180" i="14"/>
  <c r="BE847" i="14"/>
  <c r="AK908" i="14"/>
  <c r="AN896" i="14" s="1"/>
  <c r="I364" i="14"/>
  <c r="AL286" i="14"/>
  <c r="C728" i="14"/>
  <c r="D733" i="14"/>
  <c r="AA182" i="14"/>
  <c r="AH189" i="14" s="1"/>
  <c r="AR182" i="14"/>
  <c r="T180" i="14"/>
  <c r="AK178" i="14"/>
  <c r="AZ180" i="14"/>
  <c r="T730" i="14"/>
  <c r="AA208" i="14" s="1"/>
  <c r="AD730" i="14"/>
  <c r="AA741" i="14"/>
  <c r="AA1035" i="14"/>
  <c r="U740" i="14"/>
  <c r="EN803" i="14"/>
  <c r="EG803" i="14"/>
  <c r="ER803" i="14" s="1"/>
  <c r="CZ836" i="14"/>
  <c r="CY835" i="14"/>
  <c r="AD880" i="14" l="1"/>
  <c r="AD887" i="14"/>
  <c r="S222" i="14"/>
  <c r="G701" i="14"/>
  <c r="J703" i="14" s="1"/>
  <c r="U882" i="14"/>
  <c r="U887" i="14"/>
  <c r="AD884" i="14"/>
  <c r="BG885" i="14"/>
  <c r="V886" i="14"/>
  <c r="BB880" i="14"/>
  <c r="BF888" i="14"/>
  <c r="BG873" i="14" s="1"/>
  <c r="I223" i="14"/>
  <c r="T222" i="14" s="1"/>
  <c r="Q10" i="14"/>
  <c r="O358" i="14"/>
  <c r="O361" i="14" s="1"/>
  <c r="O360" i="14" s="1"/>
  <c r="O365" i="14" s="1"/>
  <c r="J366" i="14" s="1"/>
  <c r="U321" i="14" s="1"/>
  <c r="DL15" i="14"/>
  <c r="DL22" i="14"/>
  <c r="O367" i="14"/>
  <c r="R321" i="14" s="1"/>
  <c r="DK15" i="14"/>
  <c r="DK22" i="14"/>
  <c r="DB15" i="14"/>
  <c r="CY21" i="14"/>
  <c r="CZ21" i="14"/>
  <c r="DC15" i="14"/>
  <c r="N367" i="14"/>
  <c r="R320" i="14" s="1"/>
  <c r="N358" i="14"/>
  <c r="N361" i="14" s="1"/>
  <c r="N360" i="14" s="1"/>
  <c r="Q322" i="14"/>
  <c r="H10" i="14"/>
  <c r="S10" i="14" s="1"/>
  <c r="J221" i="14"/>
  <c r="X729" i="14"/>
  <c r="X727" i="14" s="1"/>
  <c r="F728" i="14"/>
  <c r="I728" i="14" s="1"/>
  <c r="K221" i="14"/>
  <c r="I10" i="14"/>
  <c r="AZ847" i="14"/>
  <c r="AF908" i="14" s="1"/>
  <c r="BF836" i="14"/>
  <c r="CY847" i="14"/>
  <c r="CX853" i="14" s="1"/>
  <c r="CY834" i="14" s="1"/>
  <c r="AE880" i="14" l="1"/>
  <c r="AE887" i="14"/>
  <c r="T10" i="14"/>
  <c r="BO880" i="14"/>
  <c r="V882" i="14"/>
  <c r="V887" i="14"/>
  <c r="BC880" i="14"/>
  <c r="BP880" i="14" s="1"/>
  <c r="BG888" i="14"/>
  <c r="BG874" i="14" s="1"/>
  <c r="N365" i="14"/>
  <c r="I366" i="14" s="1"/>
  <c r="T321" i="14" s="1"/>
  <c r="CX833" i="14"/>
  <c r="BZ847" i="14" s="1"/>
  <c r="CY833" i="14" l="1"/>
  <c r="CA847" i="14" s="1"/>
  <c r="E1001" i="6" l="1"/>
  <c r="U1001" i="6" s="1"/>
  <c r="D1001" i="6"/>
  <c r="T1001" i="6" s="1"/>
  <c r="G976" i="6"/>
  <c r="V972" i="6" s="1"/>
  <c r="F976" i="6"/>
  <c r="U972" i="6" s="1"/>
  <c r="T962" i="6"/>
  <c r="S962" i="6"/>
  <c r="AJ944" i="6"/>
  <c r="AI944" i="6"/>
  <c r="M931" i="6"/>
  <c r="Q932" i="6" s="1"/>
  <c r="L931" i="6"/>
  <c r="P932" i="6" s="1"/>
  <c r="U915" i="6"/>
  <c r="T915" i="6"/>
  <c r="AV896" i="6"/>
  <c r="AU896" i="6"/>
  <c r="T894" i="6"/>
  <c r="S894" i="6"/>
  <c r="G881" i="6"/>
  <c r="F881" i="6"/>
  <c r="G875" i="6"/>
  <c r="F875" i="6"/>
  <c r="L860" i="6"/>
  <c r="K860" i="6"/>
  <c r="AK829" i="6"/>
  <c r="AJ829" i="6"/>
  <c r="AL823" i="6"/>
  <c r="AK823" i="6"/>
  <c r="AO819" i="6"/>
  <c r="AN819" i="6"/>
  <c r="AF819" i="6"/>
  <c r="AE819" i="6"/>
  <c r="C818" i="6"/>
  <c r="B818" i="6"/>
  <c r="AG815" i="6"/>
  <c r="AF815" i="6"/>
  <c r="AD798" i="6"/>
  <c r="AC798" i="6"/>
  <c r="AH790" i="6"/>
  <c r="AG790" i="6"/>
  <c r="AJ769" i="6"/>
  <c r="AI769" i="6"/>
  <c r="AJ763" i="6"/>
  <c r="AI763" i="6"/>
  <c r="AN759" i="6"/>
  <c r="AM759" i="6"/>
  <c r="AE755" i="6"/>
  <c r="AD755" i="6"/>
  <c r="W745" i="6"/>
  <c r="AA806" i="6" s="1"/>
  <c r="V745" i="6"/>
  <c r="Z806" i="6" s="1"/>
  <c r="T745" i="6"/>
  <c r="T806" i="6" s="1"/>
  <c r="S745" i="6"/>
  <c r="S806" i="6" s="1"/>
  <c r="N745" i="6"/>
  <c r="N806" i="6" s="1"/>
  <c r="M745" i="6"/>
  <c r="M806" i="6" s="1"/>
  <c r="K745" i="6"/>
  <c r="K806" i="6" s="1"/>
  <c r="J745" i="6"/>
  <c r="J806" i="6" s="1"/>
  <c r="H745" i="6"/>
  <c r="G818" i="6" s="1"/>
  <c r="G745" i="6"/>
  <c r="F818" i="6" s="1"/>
  <c r="M741" i="6"/>
  <c r="L741" i="6"/>
  <c r="AE701" i="6"/>
  <c r="AD701" i="6"/>
  <c r="C690" i="6"/>
  <c r="B690" i="6"/>
  <c r="AD673" i="6"/>
  <c r="AC673" i="6"/>
  <c r="AI663" i="6"/>
  <c r="AH663" i="6"/>
  <c r="Z655" i="6"/>
  <c r="AD644" i="6"/>
  <c r="AC644" i="6"/>
  <c r="AA642" i="6"/>
  <c r="AA641" i="6"/>
  <c r="AH634" i="6"/>
  <c r="AG634" i="6"/>
  <c r="X613" i="6"/>
  <c r="W613" i="6"/>
  <c r="X611" i="6"/>
  <c r="W611" i="6"/>
  <c r="BC601" i="6"/>
  <c r="AM601" i="6"/>
  <c r="F576" i="6"/>
  <c r="BG575" i="6"/>
  <c r="BF575" i="6"/>
  <c r="AN569" i="6"/>
  <c r="AM569" i="6"/>
  <c r="CN563" i="6"/>
  <c r="CM563" i="6"/>
  <c r="AS562" i="6"/>
  <c r="AS563" i="6" s="1"/>
  <c r="AR562" i="6"/>
  <c r="AR563" i="6" s="1"/>
  <c r="BD560" i="6"/>
  <c r="BC560" i="6"/>
  <c r="AX556" i="6"/>
  <c r="AW556" i="6"/>
  <c r="I540" i="6"/>
  <c r="BP443" i="6" s="1"/>
  <c r="H540" i="6"/>
  <c r="BO443" i="6" s="1"/>
  <c r="I539" i="6"/>
  <c r="T443" i="6" s="1"/>
  <c r="H539" i="6"/>
  <c r="AJ506" i="6"/>
  <c r="AI506" i="6"/>
  <c r="R482" i="6"/>
  <c r="Q482" i="6"/>
  <c r="R481" i="6"/>
  <c r="Q481" i="6"/>
  <c r="R480" i="6"/>
  <c r="Q480" i="6"/>
  <c r="AC478" i="6"/>
  <c r="R478" i="6"/>
  <c r="Q478" i="6"/>
  <c r="AN468" i="6"/>
  <c r="AI468" i="6"/>
  <c r="AN467" i="6"/>
  <c r="AI467" i="6"/>
  <c r="AN466" i="6"/>
  <c r="AI466" i="6"/>
  <c r="AN465" i="6"/>
  <c r="AI465" i="6"/>
  <c r="AN464" i="6"/>
  <c r="AI464" i="6"/>
  <c r="AN463" i="6"/>
  <c r="AI463" i="6"/>
  <c r="AN462" i="6"/>
  <c r="AI462" i="6"/>
  <c r="AN461" i="6"/>
  <c r="AI461" i="6"/>
  <c r="AN460" i="6"/>
  <c r="AI460" i="6"/>
  <c r="CJ462" i="6"/>
  <c r="CI462" i="6"/>
  <c r="CG462" i="6"/>
  <c r="CF462" i="6"/>
  <c r="BX462" i="6"/>
  <c r="BW462" i="6"/>
  <c r="BU462" i="6"/>
  <c r="BT462" i="6"/>
  <c r="AN459" i="6"/>
  <c r="AI459" i="6"/>
  <c r="AN458" i="6"/>
  <c r="AI458" i="6"/>
  <c r="AN456" i="6"/>
  <c r="AI456" i="6"/>
  <c r="AN455" i="6"/>
  <c r="AI455" i="6"/>
  <c r="DF449" i="6"/>
  <c r="DE449" i="6"/>
  <c r="CS449" i="6"/>
  <c r="CR449" i="6"/>
  <c r="BM445" i="6"/>
  <c r="BL445" i="6"/>
  <c r="Q445" i="6"/>
  <c r="P445" i="6"/>
  <c r="AU443" i="6"/>
  <c r="BA453" i="6" s="1"/>
  <c r="AT443" i="6"/>
  <c r="AZ453" i="6" s="1"/>
  <c r="CR441" i="6"/>
  <c r="CQ441" i="6"/>
  <c r="DK432" i="6"/>
  <c r="DJ432" i="6"/>
  <c r="DE432" i="6"/>
  <c r="DD432" i="6"/>
  <c r="CY432" i="6"/>
  <c r="CX432" i="6"/>
  <c r="CR432" i="6"/>
  <c r="CQ432" i="6"/>
  <c r="CM431" i="6"/>
  <c r="CL431" i="6"/>
  <c r="BB431" i="6"/>
  <c r="BA431" i="6"/>
  <c r="AY431" i="6"/>
  <c r="AX431" i="6"/>
  <c r="CJ429" i="6"/>
  <c r="CI429" i="6"/>
  <c r="F428" i="6"/>
  <c r="F429" i="6" s="1"/>
  <c r="E429" i="6"/>
  <c r="AI421" i="6"/>
  <c r="AH421" i="6"/>
  <c r="AA320" i="6"/>
  <c r="Z320" i="6"/>
  <c r="J320" i="6"/>
  <c r="I320" i="6"/>
  <c r="AT412" i="6"/>
  <c r="AS412" i="6"/>
  <c r="AR409" i="6"/>
  <c r="AQ409" i="6"/>
  <c r="K405" i="6"/>
  <c r="J405" i="6"/>
  <c r="T401" i="6"/>
  <c r="S401" i="6"/>
  <c r="AZ392" i="6"/>
  <c r="AY392" i="6"/>
  <c r="AM392" i="6"/>
  <c r="AL392" i="6"/>
  <c r="R291" i="6"/>
  <c r="Q291" i="6"/>
  <c r="Y285" i="6"/>
  <c r="X285" i="6"/>
  <c r="I379" i="6"/>
  <c r="H379" i="6"/>
  <c r="AU390" i="6" s="1"/>
  <c r="Q277" i="6"/>
  <c r="P277" i="6"/>
  <c r="S371" i="6"/>
  <c r="R371" i="6"/>
  <c r="S370" i="6"/>
  <c r="R370" i="6"/>
  <c r="J365" i="6"/>
  <c r="I365" i="6"/>
  <c r="Q359" i="6"/>
  <c r="P359" i="6"/>
  <c r="R355" i="6"/>
  <c r="Q355" i="6"/>
  <c r="Q354" i="6"/>
  <c r="P354" i="6"/>
  <c r="O353" i="6"/>
  <c r="N353" i="6"/>
  <c r="F353" i="6"/>
  <c r="E353" i="6"/>
  <c r="AC353" i="6" s="1"/>
  <c r="Y253" i="6"/>
  <c r="X253" i="6"/>
  <c r="E349" i="6"/>
  <c r="D349" i="6"/>
  <c r="L343" i="6"/>
  <c r="K343" i="6"/>
  <c r="Q245" i="6"/>
  <c r="P245" i="6"/>
  <c r="T339" i="6"/>
  <c r="S339" i="6"/>
  <c r="AE337" i="6"/>
  <c r="AC337" i="6" s="1"/>
  <c r="T337" i="6"/>
  <c r="AE383" i="6" s="1"/>
  <c r="S337" i="6"/>
  <c r="AD383" i="6" s="1"/>
  <c r="C337" i="6"/>
  <c r="B337" i="6"/>
  <c r="AE336" i="6"/>
  <c r="AC336" i="6" s="1"/>
  <c r="P331" i="6"/>
  <c r="O331" i="6"/>
  <c r="N222" i="6"/>
  <c r="M222" i="6"/>
  <c r="BA221" i="6"/>
  <c r="AZ221" i="6"/>
  <c r="F212" i="6"/>
  <c r="K211" i="6" s="1"/>
  <c r="E212" i="6"/>
  <c r="J211" i="6" s="1"/>
  <c r="P211" i="6"/>
  <c r="O211" i="6"/>
  <c r="AY281" i="6"/>
  <c r="AX281" i="6"/>
  <c r="J204" i="6"/>
  <c r="I204" i="6"/>
  <c r="U189" i="6"/>
  <c r="T189" i="6"/>
  <c r="O189" i="6"/>
  <c r="N189" i="6"/>
  <c r="F185" i="6"/>
  <c r="E185" i="6"/>
  <c r="N180" i="6"/>
  <c r="M180" i="6"/>
  <c r="N175" i="6"/>
  <c r="M175" i="6"/>
  <c r="AY251" i="6"/>
  <c r="AX251" i="6"/>
  <c r="T163" i="6"/>
  <c r="S163" i="6"/>
  <c r="AA161" i="6"/>
  <c r="Z161" i="6"/>
  <c r="AU153" i="6"/>
  <c r="AT153" i="6"/>
  <c r="BH144" i="6"/>
  <c r="BG144" i="6"/>
  <c r="V144" i="6"/>
  <c r="U144" i="6"/>
  <c r="F143" i="6"/>
  <c r="E143" i="6"/>
  <c r="AZ129" i="6"/>
  <c r="AY129" i="6"/>
  <c r="BV61" i="6"/>
  <c r="BU61" i="6"/>
  <c r="BL61" i="6"/>
  <c r="BK61" i="6"/>
  <c r="BB61" i="6"/>
  <c r="BA61" i="6"/>
  <c r="AR61" i="6"/>
  <c r="AQ61" i="6"/>
  <c r="AI61" i="6"/>
  <c r="AH61" i="6"/>
  <c r="Z61" i="6"/>
  <c r="Y61" i="6"/>
  <c r="Q61" i="6"/>
  <c r="P61" i="6"/>
  <c r="H61" i="6"/>
  <c r="G61" i="6"/>
  <c r="BV58" i="6"/>
  <c r="BU58" i="6"/>
  <c r="BL58" i="6"/>
  <c r="BK58" i="6"/>
  <c r="BB58" i="6"/>
  <c r="BA58" i="6"/>
  <c r="AR58" i="6"/>
  <c r="AQ58" i="6"/>
  <c r="AI58" i="6"/>
  <c r="AH58" i="6"/>
  <c r="Z58" i="6"/>
  <c r="Y58" i="6"/>
  <c r="Q58" i="6"/>
  <c r="P58" i="6"/>
  <c r="H58" i="6"/>
  <c r="G58" i="6"/>
  <c r="AR53" i="6"/>
  <c r="AQ53" i="6"/>
  <c r="AI53" i="6"/>
  <c r="AH53" i="6"/>
  <c r="Z53" i="6"/>
  <c r="AH66" i="6" s="1"/>
  <c r="Y53" i="6"/>
  <c r="AG66" i="6" s="1"/>
  <c r="Q53" i="6"/>
  <c r="P53" i="6"/>
  <c r="H53" i="6"/>
  <c r="G53" i="6"/>
  <c r="BV52" i="6"/>
  <c r="BV53" i="6" s="1"/>
  <c r="BU52" i="6"/>
  <c r="BU53" i="6" s="1"/>
  <c r="BL52" i="6"/>
  <c r="BL53" i="6" s="1"/>
  <c r="BK52" i="6"/>
  <c r="BK53" i="6" s="1"/>
  <c r="BB52" i="6"/>
  <c r="BB53" i="6" s="1"/>
  <c r="BA52" i="6"/>
  <c r="BA53" i="6" s="1"/>
  <c r="BV51" i="6"/>
  <c r="BU51" i="6"/>
  <c r="BL51" i="6"/>
  <c r="BK51" i="6"/>
  <c r="BB51" i="6"/>
  <c r="BA51" i="6"/>
  <c r="AQ49" i="6"/>
  <c r="AH49" i="6"/>
  <c r="Y49" i="6"/>
  <c r="P49" i="6"/>
  <c r="G49" i="6"/>
  <c r="BA47" i="6"/>
  <c r="AR45" i="6"/>
  <c r="AQ45" i="6"/>
  <c r="AI45" i="6"/>
  <c r="AH45" i="6"/>
  <c r="Z45" i="6"/>
  <c r="Y45" i="6"/>
  <c r="Q45" i="6"/>
  <c r="P45" i="6"/>
  <c r="H45" i="6"/>
  <c r="G45" i="6"/>
  <c r="AR41" i="6"/>
  <c r="AQ41" i="6"/>
  <c r="AI41" i="6"/>
  <c r="AH41" i="6"/>
  <c r="Z41" i="6"/>
  <c r="Y41" i="6"/>
  <c r="Q41" i="6"/>
  <c r="P41" i="6"/>
  <c r="H41" i="6"/>
  <c r="G41" i="6"/>
  <c r="BV40" i="6"/>
  <c r="BU40" i="6"/>
  <c r="BL40" i="6"/>
  <c r="BK40" i="6"/>
  <c r="BB40" i="6"/>
  <c r="BA40" i="6"/>
  <c r="J101" i="6"/>
  <c r="AR36" i="6"/>
  <c r="AQ36" i="6"/>
  <c r="AI36" i="6"/>
  <c r="AH36" i="6"/>
  <c r="Z36" i="6"/>
  <c r="U66" i="6" s="1"/>
  <c r="Y36" i="6"/>
  <c r="T66" i="6" s="1"/>
  <c r="Q36" i="6"/>
  <c r="R479" i="6" s="1"/>
  <c r="P36" i="6"/>
  <c r="Q479" i="6" s="1"/>
  <c r="H36" i="6"/>
  <c r="G36" i="6"/>
  <c r="J100" i="6"/>
  <c r="BV35" i="6"/>
  <c r="BU35" i="6"/>
  <c r="BL35" i="6"/>
  <c r="BK35" i="6"/>
  <c r="BB35" i="6"/>
  <c r="BA35" i="6"/>
  <c r="AH35" i="6"/>
  <c r="R98" i="6"/>
  <c r="Q98" i="6"/>
  <c r="AM96" i="6"/>
  <c r="AL96" i="6"/>
  <c r="AY94" i="6"/>
  <c r="AX94" i="6"/>
  <c r="AM94" i="6"/>
  <c r="AL94" i="6"/>
  <c r="O94" i="6"/>
  <c r="N94" i="6"/>
  <c r="AM92" i="6"/>
  <c r="AL92" i="6"/>
  <c r="S92" i="6"/>
  <c r="R92" i="6"/>
  <c r="S90" i="6"/>
  <c r="R90" i="6"/>
  <c r="AR24" i="6"/>
  <c r="AQ24" i="6"/>
  <c r="AI24" i="6"/>
  <c r="AH24" i="6"/>
  <c r="Z24" i="6"/>
  <c r="Y24" i="6"/>
  <c r="Q24" i="6"/>
  <c r="P24" i="6"/>
  <c r="H24" i="6"/>
  <c r="G24" i="6"/>
  <c r="BV23" i="6"/>
  <c r="BU23" i="6"/>
  <c r="BL23" i="6"/>
  <c r="BK23" i="6"/>
  <c r="BB23" i="6"/>
  <c r="BA23" i="6"/>
  <c r="AR23" i="6"/>
  <c r="AQ23" i="6"/>
  <c r="AI23" i="6"/>
  <c r="AH23" i="6"/>
  <c r="Z23" i="6"/>
  <c r="Y23" i="6"/>
  <c r="BV22" i="6"/>
  <c r="BU22" i="6"/>
  <c r="BL22" i="6"/>
  <c r="BK22" i="6"/>
  <c r="BB22" i="6"/>
  <c r="BA22" i="6"/>
  <c r="Q22" i="6"/>
  <c r="P22" i="6"/>
  <c r="P23" i="6" s="1"/>
  <c r="H22" i="6"/>
  <c r="H23" i="6" s="1"/>
  <c r="G22" i="6"/>
  <c r="G23" i="6" s="1"/>
  <c r="BC85" i="6"/>
  <c r="BB85" i="6"/>
  <c r="AR20" i="6"/>
  <c r="AQ20" i="6"/>
  <c r="AI20" i="6"/>
  <c r="AH20" i="6"/>
  <c r="Z20" i="6"/>
  <c r="Y20" i="6"/>
  <c r="Q20" i="6"/>
  <c r="P20" i="6"/>
  <c r="H20" i="6"/>
  <c r="G20" i="6"/>
  <c r="W84" i="6"/>
  <c r="E304" i="6" s="1"/>
  <c r="V84" i="6"/>
  <c r="U304" i="6" s="1"/>
  <c r="AR19" i="6"/>
  <c r="AQ19" i="6"/>
  <c r="AI19" i="6"/>
  <c r="AH19" i="6"/>
  <c r="Z19" i="6"/>
  <c r="W162" i="6" s="1"/>
  <c r="Y163" i="6" s="1"/>
  <c r="AD163" i="6" s="1"/>
  <c r="Y19" i="6"/>
  <c r="V162" i="6" s="1"/>
  <c r="X163" i="6" s="1"/>
  <c r="AC163" i="6" s="1"/>
  <c r="Q19" i="6"/>
  <c r="P19" i="6"/>
  <c r="H19" i="6"/>
  <c r="G19" i="6"/>
  <c r="BV18" i="6"/>
  <c r="BU18" i="6"/>
  <c r="BL18" i="6"/>
  <c r="BK18" i="6"/>
  <c r="BB18" i="6"/>
  <c r="BA18" i="6"/>
  <c r="AQ68" i="6"/>
  <c r="AP68" i="6"/>
  <c r="AS66" i="6"/>
  <c r="S73" i="6"/>
  <c r="O73" i="6" s="1"/>
  <c r="K80" i="6"/>
  <c r="E667" i="6"/>
  <c r="AP390" i="6"/>
  <c r="Z334" i="6"/>
  <c r="Y342" i="6" s="1"/>
  <c r="AI122" i="6"/>
  <c r="AM85" i="6"/>
  <c r="N248" i="6"/>
  <c r="AL248" i="6"/>
  <c r="AK278" i="6"/>
  <c r="BG66" i="6"/>
  <c r="BF66" i="6"/>
  <c r="O633" i="6"/>
  <c r="L209" i="6"/>
  <c r="K210" i="6" s="1"/>
  <c r="W210" i="6" s="1"/>
  <c r="AD430" i="6"/>
  <c r="AS114" i="6"/>
  <c r="O101" i="6"/>
  <c r="N101" i="6"/>
  <c r="BP422" i="6"/>
  <c r="F263" i="6"/>
  <c r="S84" i="6"/>
  <c r="AD248" i="6"/>
  <c r="J708" i="6"/>
  <c r="F184" i="6"/>
  <c r="E184" i="6"/>
  <c r="I6" i="6"/>
  <c r="D6" i="6"/>
  <c r="H478" i="6" l="1"/>
  <c r="H482" i="6" s="1"/>
  <c r="X68" i="6"/>
  <c r="S746" i="6"/>
  <c r="V746" i="6"/>
  <c r="W746" i="6"/>
  <c r="AI767" i="6" s="1"/>
  <c r="J807" i="6"/>
  <c r="Z807" i="6"/>
  <c r="K807" i="6"/>
  <c r="AA807" i="6"/>
  <c r="P120" i="6"/>
  <c r="AC457" i="6"/>
  <c r="AP457" i="6" s="1"/>
  <c r="AS433" i="6"/>
  <c r="AB458" i="6"/>
  <c r="AO458" i="6" s="1"/>
  <c r="AB457" i="6"/>
  <c r="AO457" i="6" s="1"/>
  <c r="CK466" i="6"/>
  <c r="CE466" i="6"/>
  <c r="BC438" i="6"/>
  <c r="BY466" i="6"/>
  <c r="AW438" i="6"/>
  <c r="BS466" i="6"/>
  <c r="BD438" i="6"/>
  <c r="BZ466" i="6"/>
  <c r="AX438" i="6"/>
  <c r="BT466" i="6"/>
  <c r="CL466" i="6"/>
  <c r="CF466" i="6"/>
  <c r="CS451" i="6"/>
  <c r="CX451" i="6" s="1"/>
  <c r="DJ451" i="6" s="1"/>
  <c r="U204" i="6"/>
  <c r="AZ538" i="6"/>
  <c r="W135" i="6"/>
  <c r="O757" i="6"/>
  <c r="AB464" i="6"/>
  <c r="AO464" i="6" s="1"/>
  <c r="P433" i="6"/>
  <c r="Q425" i="6" s="1"/>
  <c r="CT421" i="6"/>
  <c r="CT418" i="6" s="1"/>
  <c r="CF480" i="6"/>
  <c r="BB435" i="6" s="1"/>
  <c r="BT480" i="6"/>
  <c r="BB434" i="6" s="1"/>
  <c r="BA424" i="6" s="1"/>
  <c r="AP153" i="6"/>
  <c r="CS421" i="6"/>
  <c r="CS418" i="6" s="1"/>
  <c r="CF479" i="6"/>
  <c r="BT479" i="6"/>
  <c r="BA434" i="6" s="1"/>
  <c r="AD353" i="6"/>
  <c r="U976" i="6"/>
  <c r="F186" i="6"/>
  <c r="G343" i="6" s="1"/>
  <c r="AL390" i="6" s="1"/>
  <c r="T746" i="6"/>
  <c r="M746" i="6"/>
  <c r="AC481" i="6"/>
  <c r="N746" i="6"/>
  <c r="E186" i="6"/>
  <c r="E187" i="6" s="1"/>
  <c r="N757" i="6"/>
  <c r="R192" i="6"/>
  <c r="K644" i="6" s="1"/>
  <c r="AC482" i="6"/>
  <c r="AU83" i="6"/>
  <c r="BC547" i="6"/>
  <c r="C66" i="6"/>
  <c r="F74" i="6" s="1"/>
  <c r="M74" i="6" s="1"/>
  <c r="CS447" i="6"/>
  <c r="C434" i="6"/>
  <c r="C425" i="6" s="1"/>
  <c r="AO390" i="6"/>
  <c r="BT439" i="6"/>
  <c r="BD120" i="6"/>
  <c r="AB481" i="6"/>
  <c r="BS439" i="6"/>
  <c r="K83" i="6"/>
  <c r="AU84" i="6"/>
  <c r="T73" i="6"/>
  <c r="P73" i="6" s="1"/>
  <c r="AF290" i="6"/>
  <c r="G821" i="6"/>
  <c r="AK248" i="6"/>
  <c r="AM243" i="6" s="1"/>
  <c r="AM273" i="6" s="1"/>
  <c r="BA452" i="6"/>
  <c r="BA456" i="6"/>
  <c r="AB462" i="6"/>
  <c r="AO462" i="6" s="1"/>
  <c r="BX427" i="6"/>
  <c r="M142" i="6"/>
  <c r="M192" i="6"/>
  <c r="R318" i="6"/>
  <c r="C84" i="6"/>
  <c r="F86" i="6"/>
  <c r="AU114" i="6"/>
  <c r="I173" i="6"/>
  <c r="F183" i="6"/>
  <c r="BY218" i="6" s="1"/>
  <c r="Y422" i="6"/>
  <c r="T976" i="6"/>
  <c r="AU78" i="6"/>
  <c r="AE317" i="6"/>
  <c r="AZ452" i="6"/>
  <c r="H68" i="6"/>
  <c r="J68" i="6" s="1"/>
  <c r="R427" i="6"/>
  <c r="AT134" i="6"/>
  <c r="D211" i="6"/>
  <c r="P220" i="6" s="1"/>
  <c r="V305" i="6"/>
  <c r="E195" i="6"/>
  <c r="Q225" i="6" s="1"/>
  <c r="I239" i="6"/>
  <c r="O284" i="6"/>
  <c r="V308" i="6"/>
  <c r="BA454" i="6"/>
  <c r="AB460" i="6"/>
  <c r="AO460" i="6" s="1"/>
  <c r="Q23" i="6"/>
  <c r="I303" i="6"/>
  <c r="E758" i="6"/>
  <c r="E183" i="6"/>
  <c r="CB215" i="6" s="1"/>
  <c r="BP459" i="6"/>
  <c r="G86" i="6"/>
  <c r="E250" i="6"/>
  <c r="AT444" i="6"/>
  <c r="BD456" i="6" s="1"/>
  <c r="M66" i="6"/>
  <c r="BQ431" i="6" s="1"/>
  <c r="I68" i="6"/>
  <c r="K68" i="6" s="1"/>
  <c r="O120" i="6"/>
  <c r="BA140" i="6"/>
  <c r="BA450" i="6"/>
  <c r="J835" i="6"/>
  <c r="F837" i="6" s="1"/>
  <c r="AQ246" i="6"/>
  <c r="AQ276" i="6" s="1"/>
  <c r="AQ257" i="6"/>
  <c r="AQ287" i="6" s="1"/>
  <c r="AP260" i="6"/>
  <c r="AN243" i="6"/>
  <c r="AN273" i="6" s="1"/>
  <c r="N710" i="6"/>
  <c r="F710" i="6"/>
  <c r="J189" i="6"/>
  <c r="F189" i="6" s="1"/>
  <c r="AQ138" i="6"/>
  <c r="J163" i="6"/>
  <c r="AD639" i="6"/>
  <c r="T633" i="6"/>
  <c r="AF696" i="6"/>
  <c r="AA689" i="6"/>
  <c r="AF692" i="6"/>
  <c r="AF683" i="6" s="1"/>
  <c r="AT95" i="6"/>
  <c r="M209" i="6"/>
  <c r="L210" i="6" s="1"/>
  <c r="X210" i="6" s="1"/>
  <c r="B308" i="6"/>
  <c r="AI84" i="6"/>
  <c r="AF269" i="6"/>
  <c r="AF239" i="6"/>
  <c r="F273" i="6"/>
  <c r="AI123" i="6"/>
  <c r="B138" i="6"/>
  <c r="E211" i="6"/>
  <c r="J303" i="6"/>
  <c r="AU515" i="6"/>
  <c r="O84" i="6"/>
  <c r="C85" i="6"/>
  <c r="G89" i="6"/>
  <c r="Q138" i="6"/>
  <c r="AO290" i="6"/>
  <c r="V304" i="6"/>
  <c r="Z445" i="6"/>
  <c r="BC515" i="6"/>
  <c r="BP445" i="6"/>
  <c r="U445" i="6"/>
  <c r="T538" i="6"/>
  <c r="Z158" i="6"/>
  <c r="X137" i="6"/>
  <c r="AX82" i="6"/>
  <c r="D250" i="6"/>
  <c r="Z303" i="6"/>
  <c r="BO459" i="6"/>
  <c r="BO461" i="6" s="1"/>
  <c r="AO433" i="6"/>
  <c r="CD433" i="6"/>
  <c r="AT98" i="6"/>
  <c r="BD515" i="6"/>
  <c r="BU422" i="6"/>
  <c r="V422" i="6"/>
  <c r="AV538" i="6"/>
  <c r="BQ436" i="6"/>
  <c r="W436" i="6"/>
  <c r="AF308" i="6"/>
  <c r="W305" i="6"/>
  <c r="G263" i="6"/>
  <c r="W308" i="6"/>
  <c r="F305" i="6"/>
  <c r="AG290" i="6"/>
  <c r="O308" i="6"/>
  <c r="Z422" i="6"/>
  <c r="G294" i="6"/>
  <c r="AG260" i="6"/>
  <c r="R138" i="6"/>
  <c r="BE600" i="6"/>
  <c r="BJ600" i="6" s="1"/>
  <c r="BE599" i="6"/>
  <c r="BJ599" i="6" s="1"/>
  <c r="BE598" i="6"/>
  <c r="BJ598" i="6" s="1"/>
  <c r="BE597" i="6"/>
  <c r="BJ597" i="6" s="1"/>
  <c r="BE596" i="6"/>
  <c r="BJ596" i="6" s="1"/>
  <c r="BE595" i="6"/>
  <c r="BJ595" i="6" s="1"/>
  <c r="BE594" i="6"/>
  <c r="BJ594" i="6" s="1"/>
  <c r="BE593" i="6"/>
  <c r="BJ593" i="6" s="1"/>
  <c r="BE592" i="6"/>
  <c r="BJ592" i="6" s="1"/>
  <c r="BE591" i="6"/>
  <c r="BJ591" i="6" s="1"/>
  <c r="Z600" i="6"/>
  <c r="AE600" i="6" s="1"/>
  <c r="Z599" i="6"/>
  <c r="AE599" i="6" s="1"/>
  <c r="Z598" i="6"/>
  <c r="AE598" i="6" s="1"/>
  <c r="Z597" i="6"/>
  <c r="AE597" i="6" s="1"/>
  <c r="Z596" i="6"/>
  <c r="AE596" i="6" s="1"/>
  <c r="Z595" i="6"/>
  <c r="AE595" i="6" s="1"/>
  <c r="Z594" i="6"/>
  <c r="AE594" i="6" s="1"/>
  <c r="Z593" i="6"/>
  <c r="AE593" i="6" s="1"/>
  <c r="Z592" i="6"/>
  <c r="AE592" i="6" s="1"/>
  <c r="Z591" i="6"/>
  <c r="AE591" i="6" s="1"/>
  <c r="AK568" i="6"/>
  <c r="AJ565" i="6" s="1"/>
  <c r="M120" i="6"/>
  <c r="BP533" i="6"/>
  <c r="AC450" i="6"/>
  <c r="AG434" i="6"/>
  <c r="CA434" i="6"/>
  <c r="AD278" i="6"/>
  <c r="S443" i="6"/>
  <c r="CF568" i="6"/>
  <c r="B66" i="6"/>
  <c r="E74" i="6" s="1"/>
  <c r="Z439" i="6"/>
  <c r="BT441" i="6"/>
  <c r="V204" i="6"/>
  <c r="Z441" i="6"/>
  <c r="J84" i="6"/>
  <c r="BA538" i="6"/>
  <c r="S192" i="6"/>
  <c r="BT567" i="6"/>
  <c r="AT99" i="6"/>
  <c r="N103" i="6"/>
  <c r="AV78" i="6"/>
  <c r="AY82" i="6"/>
  <c r="R84" i="6"/>
  <c r="O85" i="6"/>
  <c r="C88" i="6"/>
  <c r="J89" i="6"/>
  <c r="AU92" i="6"/>
  <c r="BD569" i="6"/>
  <c r="BD572" i="6" s="1"/>
  <c r="R431" i="6"/>
  <c r="J141" i="6"/>
  <c r="AP89" i="6"/>
  <c r="U157" i="6"/>
  <c r="J151" i="6"/>
  <c r="BB140" i="6"/>
  <c r="I317" i="6"/>
  <c r="L282" i="6"/>
  <c r="P294" i="6" s="1"/>
  <c r="I311" i="6"/>
  <c r="E141" i="6"/>
  <c r="L250" i="6"/>
  <c r="O262" i="6" s="1"/>
  <c r="AH278" i="6"/>
  <c r="AH248" i="6"/>
  <c r="Z317" i="6"/>
  <c r="I309" i="6"/>
  <c r="H282" i="6"/>
  <c r="H250" i="6"/>
  <c r="AX85" i="6"/>
  <c r="I307" i="6"/>
  <c r="AQ137" i="6"/>
  <c r="K110" i="6"/>
  <c r="I189" i="6"/>
  <c r="E189" i="6" s="1"/>
  <c r="K162" i="6"/>
  <c r="AP102" i="6"/>
  <c r="J87" i="6"/>
  <c r="R88" i="6"/>
  <c r="AP103" i="6"/>
  <c r="D282" i="6"/>
  <c r="Z311" i="6"/>
  <c r="Y632" i="6"/>
  <c r="CT445" i="6"/>
  <c r="CT447" i="6"/>
  <c r="J173" i="6"/>
  <c r="AQ153" i="6"/>
  <c r="CT451" i="6"/>
  <c r="CY451" i="6" s="1"/>
  <c r="DK451" i="6" s="1"/>
  <c r="N258" i="6"/>
  <c r="AA311" i="6"/>
  <c r="I282" i="6"/>
  <c r="AA317" i="6"/>
  <c r="J311" i="6"/>
  <c r="AA307" i="6"/>
  <c r="I250" i="6"/>
  <c r="AL278" i="6"/>
  <c r="AP290" i="6" s="1"/>
  <c r="M250" i="6"/>
  <c r="P262" i="6" s="1"/>
  <c r="J309" i="6"/>
  <c r="M282" i="6"/>
  <c r="Q294" i="6" s="1"/>
  <c r="J307" i="6"/>
  <c r="J317" i="6"/>
  <c r="AE696" i="6"/>
  <c r="AV551" i="6"/>
  <c r="U536" i="6"/>
  <c r="BT445" i="6"/>
  <c r="AZ553" i="6"/>
  <c r="BC549" i="6"/>
  <c r="N421" i="6"/>
  <c r="AU134" i="6"/>
  <c r="BE120" i="6"/>
  <c r="V445" i="6"/>
  <c r="BQ445" i="6"/>
  <c r="U538" i="6"/>
  <c r="Y137" i="6"/>
  <c r="BC569" i="6"/>
  <c r="BC572" i="6" s="1"/>
  <c r="Q431" i="6"/>
  <c r="AC430" i="6"/>
  <c r="I151" i="6"/>
  <c r="J86" i="6"/>
  <c r="X135" i="6"/>
  <c r="N192" i="6"/>
  <c r="F241" i="6"/>
  <c r="CG434" i="6"/>
  <c r="AV390" i="6"/>
  <c r="BC436" i="6"/>
  <c r="F307" i="6"/>
  <c r="O317" i="6"/>
  <c r="M526" i="6"/>
  <c r="I741" i="6"/>
  <c r="I835" i="6"/>
  <c r="AA303" i="6"/>
  <c r="E282" i="6"/>
  <c r="AE278" i="6"/>
  <c r="AE248" i="6"/>
  <c r="CE433" i="6"/>
  <c r="AP433" i="6"/>
  <c r="AU98" i="6"/>
  <c r="AR66" i="6"/>
  <c r="AN118" i="6"/>
  <c r="L66" i="6"/>
  <c r="G133" i="6"/>
  <c r="E863" i="6"/>
  <c r="P290" i="6"/>
  <c r="AF317" i="6"/>
  <c r="O293" i="6"/>
  <c r="P284" i="6"/>
  <c r="I362" i="6"/>
  <c r="E362" i="6" s="1"/>
  <c r="M260" i="6"/>
  <c r="AF258" i="6"/>
  <c r="C89" i="6"/>
  <c r="B318" i="6"/>
  <c r="J271" i="6"/>
  <c r="N363" i="6"/>
  <c r="E363" i="6" s="1"/>
  <c r="AF288" i="6"/>
  <c r="AI278" i="6"/>
  <c r="AI248" i="6"/>
  <c r="P280" i="6"/>
  <c r="O252" i="6"/>
  <c r="O248" i="6"/>
  <c r="J239" i="6"/>
  <c r="AC466" i="6"/>
  <c r="AP466" i="6" s="1"/>
  <c r="AC467" i="6"/>
  <c r="AP467" i="6" s="1"/>
  <c r="AC464" i="6"/>
  <c r="AP464" i="6" s="1"/>
  <c r="DG447" i="6"/>
  <c r="AC468" i="6"/>
  <c r="AP468" i="6" s="1"/>
  <c r="DG451" i="6"/>
  <c r="BP451" i="6"/>
  <c r="AC463" i="6"/>
  <c r="AP463" i="6" s="1"/>
  <c r="AC465" i="6"/>
  <c r="AP465" i="6" s="1"/>
  <c r="AC459" i="6"/>
  <c r="AP459" i="6" s="1"/>
  <c r="AC458" i="6"/>
  <c r="AP458" i="6" s="1"/>
  <c r="AC456" i="6"/>
  <c r="AP456" i="6" s="1"/>
  <c r="AC462" i="6"/>
  <c r="AP462" i="6" s="1"/>
  <c r="AC461" i="6"/>
  <c r="AP461" i="6" s="1"/>
  <c r="AC460" i="6"/>
  <c r="AP460" i="6" s="1"/>
  <c r="AC455" i="6"/>
  <c r="AP455" i="6" s="1"/>
  <c r="AV114" i="6"/>
  <c r="AT433" i="6"/>
  <c r="F761" i="6"/>
  <c r="H691" i="6"/>
  <c r="F799" i="6"/>
  <c r="F667" i="6"/>
  <c r="F637" i="6"/>
  <c r="F790" i="6"/>
  <c r="H821" i="6"/>
  <c r="F195" i="6"/>
  <c r="AI83" i="6"/>
  <c r="J111" i="6"/>
  <c r="BF122" i="6"/>
  <c r="Z307" i="6"/>
  <c r="D434" i="6"/>
  <c r="D425" i="6" s="1"/>
  <c r="AC639" i="6"/>
  <c r="S633" i="6"/>
  <c r="O632" i="6"/>
  <c r="H626" i="6" s="1"/>
  <c r="Z689" i="6"/>
  <c r="X632" i="6"/>
  <c r="AS95" i="6"/>
  <c r="AE692" i="6"/>
  <c r="AE683" i="6" s="1"/>
  <c r="AY85" i="6"/>
  <c r="S88" i="6"/>
  <c r="F141" i="6"/>
  <c r="BE122" i="6"/>
  <c r="I141" i="6"/>
  <c r="AA158" i="6"/>
  <c r="J741" i="6"/>
  <c r="N526" i="6"/>
  <c r="AU538" i="6"/>
  <c r="AT515" i="6"/>
  <c r="BQ435" i="6"/>
  <c r="U422" i="6"/>
  <c r="N308" i="6"/>
  <c r="E307" i="6"/>
  <c r="F294" i="6"/>
  <c r="BT422" i="6"/>
  <c r="BO422" i="6"/>
  <c r="E305" i="6"/>
  <c r="V436" i="6"/>
  <c r="AE308" i="6"/>
  <c r="AF260" i="6"/>
  <c r="K600" i="6"/>
  <c r="O600" i="6" s="1"/>
  <c r="K599" i="6"/>
  <c r="O599" i="6" s="1"/>
  <c r="K598" i="6"/>
  <c r="O598" i="6" s="1"/>
  <c r="K597" i="6"/>
  <c r="O597" i="6" s="1"/>
  <c r="K596" i="6"/>
  <c r="O596" i="6" s="1"/>
  <c r="K595" i="6"/>
  <c r="O595" i="6" s="1"/>
  <c r="K594" i="6"/>
  <c r="O594" i="6" s="1"/>
  <c r="K593" i="6"/>
  <c r="O593" i="6" s="1"/>
  <c r="K592" i="6"/>
  <c r="O592" i="6" s="1"/>
  <c r="K591" i="6"/>
  <c r="O591" i="6" s="1"/>
  <c r="AJ568" i="6"/>
  <c r="AI565" i="6" s="1"/>
  <c r="CE568" i="6"/>
  <c r="AQ600" i="6"/>
  <c r="AU600" i="6" s="1"/>
  <c r="AQ598" i="6"/>
  <c r="AU598" i="6" s="1"/>
  <c r="AQ596" i="6"/>
  <c r="AU596" i="6" s="1"/>
  <c r="AQ594" i="6"/>
  <c r="AU594" i="6" s="1"/>
  <c r="AQ592" i="6"/>
  <c r="AU592" i="6" s="1"/>
  <c r="AQ597" i="6"/>
  <c r="AU597" i="6" s="1"/>
  <c r="AQ593" i="6"/>
  <c r="AU593" i="6" s="1"/>
  <c r="AQ599" i="6"/>
  <c r="AU599" i="6" s="1"/>
  <c r="AQ595" i="6"/>
  <c r="AU595" i="6" s="1"/>
  <c r="AQ591" i="6"/>
  <c r="AU591" i="6" s="1"/>
  <c r="L120" i="6"/>
  <c r="AR114" i="6"/>
  <c r="AO118" i="6"/>
  <c r="H133" i="6"/>
  <c r="E273" i="6"/>
  <c r="AE239" i="6"/>
  <c r="R308" i="6"/>
  <c r="Y334" i="6"/>
  <c r="X342" i="6" s="1"/>
  <c r="A308" i="6"/>
  <c r="AE269" i="6"/>
  <c r="E241" i="6"/>
  <c r="B137" i="6"/>
  <c r="AB450" i="6"/>
  <c r="BZ434" i="6"/>
  <c r="AV91" i="6"/>
  <c r="K88" i="6"/>
  <c r="AP88" i="6"/>
  <c r="AM124" i="6"/>
  <c r="N147" i="6"/>
  <c r="S308" i="6"/>
  <c r="S318" i="6"/>
  <c r="AF434" i="6"/>
  <c r="BO533" i="6"/>
  <c r="Y566" i="6"/>
  <c r="I708" i="6"/>
  <c r="N252" i="6"/>
  <c r="L260" i="6"/>
  <c r="O280" i="6"/>
  <c r="S807" i="6"/>
  <c r="V807" i="6"/>
  <c r="AJ827" i="6" s="1"/>
  <c r="AK809" i="6" s="1"/>
  <c r="M807" i="6"/>
  <c r="G807" i="6"/>
  <c r="BB549" i="6"/>
  <c r="AV550" i="6"/>
  <c r="T536" i="6"/>
  <c r="Y445" i="6"/>
  <c r="AY553" i="6"/>
  <c r="M421" i="6"/>
  <c r="CS445" i="6"/>
  <c r="BB547" i="6"/>
  <c r="Y439" i="6"/>
  <c r="BS441" i="6"/>
  <c r="X566" i="6"/>
  <c r="T612" i="6" s="1"/>
  <c r="E576" i="6"/>
  <c r="BS567" i="6"/>
  <c r="M103" i="6"/>
  <c r="AL85" i="6"/>
  <c r="AS99" i="6"/>
  <c r="AB478" i="6"/>
  <c r="AL124" i="6"/>
  <c r="M147" i="6"/>
  <c r="D304" i="6"/>
  <c r="N317" i="6"/>
  <c r="AC757" i="6"/>
  <c r="V806" i="6"/>
  <c r="H362" i="6"/>
  <c r="D362" i="6" s="1"/>
  <c r="N293" i="6"/>
  <c r="AE288" i="6"/>
  <c r="I271" i="6"/>
  <c r="Y441" i="6"/>
  <c r="BS445" i="6"/>
  <c r="D786" i="6"/>
  <c r="G806" i="6"/>
  <c r="D758" i="6"/>
  <c r="D863" i="6"/>
  <c r="A318" i="6"/>
  <c r="M363" i="6"/>
  <c r="D363" i="6" s="1"/>
  <c r="O290" i="6"/>
  <c r="AB468" i="6"/>
  <c r="AB455" i="6"/>
  <c r="AO455" i="6" s="1"/>
  <c r="AB461" i="6"/>
  <c r="AO461" i="6" s="1"/>
  <c r="AB467" i="6"/>
  <c r="AO467" i="6" s="1"/>
  <c r="BO451" i="6"/>
  <c r="AB463" i="6"/>
  <c r="AO463" i="6" s="1"/>
  <c r="DF447" i="6"/>
  <c r="AB465" i="6"/>
  <c r="AO465" i="6" s="1"/>
  <c r="AB459" i="6"/>
  <c r="AO459" i="6" s="1"/>
  <c r="AB456" i="6"/>
  <c r="AO456" i="6" s="1"/>
  <c r="DF451" i="6"/>
  <c r="AB466" i="6"/>
  <c r="AO466" i="6" s="1"/>
  <c r="E761" i="6"/>
  <c r="G691" i="6"/>
  <c r="E637" i="6"/>
  <c r="E799" i="6"/>
  <c r="E790" i="6"/>
  <c r="J80" i="6"/>
  <c r="F89" i="6"/>
  <c r="AE258" i="6"/>
  <c r="O258" i="6"/>
  <c r="BB436" i="6"/>
  <c r="CF434" i="6"/>
  <c r="AZ456" i="6"/>
  <c r="AZ454" i="6"/>
  <c r="AZ450" i="6"/>
  <c r="AB482" i="6"/>
  <c r="O797" i="6"/>
  <c r="I626" i="6"/>
  <c r="AU444" i="6"/>
  <c r="J746" i="6"/>
  <c r="T807" i="6"/>
  <c r="N807" i="6"/>
  <c r="W807" i="6"/>
  <c r="AK827" i="6" s="1"/>
  <c r="AL809" i="6" s="1"/>
  <c r="H807" i="6"/>
  <c r="AH767" i="6"/>
  <c r="G746" i="6"/>
  <c r="K746" i="6"/>
  <c r="AD757" i="6"/>
  <c r="E786" i="6"/>
  <c r="H806" i="6"/>
  <c r="W806" i="6"/>
  <c r="H746" i="6"/>
  <c r="AJ749" i="6" l="1"/>
  <c r="F188" i="6"/>
  <c r="AK471" i="6"/>
  <c r="AJ471" i="6"/>
  <c r="J386" i="6"/>
  <c r="AJ472" i="6" s="1"/>
  <c r="E188" i="6"/>
  <c r="AT122" i="6"/>
  <c r="CH458" i="6"/>
  <c r="BA435" i="6"/>
  <c r="AP134" i="6"/>
  <c r="BE434" i="6"/>
  <c r="BF434" i="6"/>
  <c r="N142" i="6"/>
  <c r="BI438" i="6"/>
  <c r="Q343" i="6"/>
  <c r="BL430" i="6" s="1"/>
  <c r="BP551" i="6"/>
  <c r="BZ440" i="6" s="1"/>
  <c r="BZ425" i="6" s="1"/>
  <c r="M829" i="6"/>
  <c r="G430" i="6"/>
  <c r="G431" i="6" s="1"/>
  <c r="BJ436" i="6"/>
  <c r="BJ425" i="6" s="1"/>
  <c r="G860" i="6"/>
  <c r="Q860" i="6" s="1"/>
  <c r="E865" i="6" s="1"/>
  <c r="G865" i="6" s="1"/>
  <c r="AC477" i="6"/>
  <c r="AC479" i="6" s="1"/>
  <c r="AC480" i="6" s="1"/>
  <c r="BK436" i="6"/>
  <c r="BK425" i="6" s="1"/>
  <c r="AU128" i="6"/>
  <c r="BQ550" i="6"/>
  <c r="AF440" i="6" s="1"/>
  <c r="BD453" i="6"/>
  <c r="M701" i="6"/>
  <c r="F199" i="6"/>
  <c r="BK560" i="6" s="1"/>
  <c r="BD450" i="6"/>
  <c r="F187" i="6"/>
  <c r="G445" i="6" s="1"/>
  <c r="AI533" i="6"/>
  <c r="K769" i="6"/>
  <c r="AM430" i="6"/>
  <c r="AM431" i="6" s="1"/>
  <c r="AV529" i="6"/>
  <c r="AV531" i="6" s="1"/>
  <c r="O672" i="6"/>
  <c r="BJ570" i="6"/>
  <c r="BD454" i="6"/>
  <c r="E191" i="6"/>
  <c r="M610" i="6" s="1"/>
  <c r="J137" i="6"/>
  <c r="BH438" i="6"/>
  <c r="U156" i="6"/>
  <c r="E199" i="6"/>
  <c r="J604" i="6" s="1"/>
  <c r="F343" i="6"/>
  <c r="P343" i="6" s="1"/>
  <c r="AM566" i="6"/>
  <c r="O587" i="6" s="1"/>
  <c r="F430" i="6"/>
  <c r="F431" i="6" s="1"/>
  <c r="AT128" i="6"/>
  <c r="W432" i="6"/>
  <c r="CH567" i="6"/>
  <c r="CD563" i="6" s="1"/>
  <c r="AH533" i="6"/>
  <c r="BM443" i="6"/>
  <c r="BQ551" i="6"/>
  <c r="CA440" i="6" s="1"/>
  <c r="CA425" i="6" s="1"/>
  <c r="F860" i="6"/>
  <c r="P860" i="6" s="1"/>
  <c r="D865" i="6" s="1"/>
  <c r="F865" i="6" s="1"/>
  <c r="AL430" i="6"/>
  <c r="AL431" i="6" s="1"/>
  <c r="BI570" i="6"/>
  <c r="AI749" i="6"/>
  <c r="Q443" i="6"/>
  <c r="BK427" i="6"/>
  <c r="P524" i="6"/>
  <c r="AO260" i="6"/>
  <c r="O88" i="6"/>
  <c r="U94" i="6" s="1"/>
  <c r="BB139" i="6"/>
  <c r="BB141" i="6" s="1"/>
  <c r="BH141" i="6" s="1"/>
  <c r="BP218" i="6"/>
  <c r="Q421" i="6"/>
  <c r="I154" i="6"/>
  <c r="M136" i="6"/>
  <c r="E769" i="6" s="1"/>
  <c r="AB477" i="6"/>
  <c r="AB479" i="6" s="1"/>
  <c r="AB480" i="6" s="1"/>
  <c r="BX213" i="6"/>
  <c r="BB88" i="6"/>
  <c r="K66" i="6"/>
  <c r="Z533" i="6"/>
  <c r="AP246" i="6"/>
  <c r="AP276" i="6" s="1"/>
  <c r="BL422" i="6"/>
  <c r="BE523" i="6"/>
  <c r="AQ256" i="6"/>
  <c r="AQ286" i="6" s="1"/>
  <c r="O433" i="6"/>
  <c r="P425" i="6" s="1"/>
  <c r="AH504" i="6" s="1"/>
  <c r="AQ122" i="6"/>
  <c r="O419" i="6"/>
  <c r="BD523" i="6"/>
  <c r="AL237" i="6"/>
  <c r="BK536" i="6"/>
  <c r="BK538" i="6" s="1"/>
  <c r="AR523" i="6"/>
  <c r="AK536" i="6"/>
  <c r="AK538" i="6" s="1"/>
  <c r="J66" i="6"/>
  <c r="BJ536" i="6"/>
  <c r="BJ538" i="6" s="1"/>
  <c r="L237" i="6"/>
  <c r="BX422" i="6"/>
  <c r="BY422" i="6"/>
  <c r="BU215" i="6"/>
  <c r="BQ218" i="6"/>
  <c r="O89" i="6"/>
  <c r="V94" i="6" s="1"/>
  <c r="CC215" i="6"/>
  <c r="AD427" i="6"/>
  <c r="AG419" i="6" s="1"/>
  <c r="BL427" i="6"/>
  <c r="Q141" i="6"/>
  <c r="X141" i="6" s="1"/>
  <c r="BP458" i="6"/>
  <c r="BP462" i="6" s="1"/>
  <c r="P421" i="6"/>
  <c r="Q427" i="6"/>
  <c r="N419" i="6" s="1"/>
  <c r="AE421" i="6"/>
  <c r="AQ523" i="6"/>
  <c r="BY427" i="6"/>
  <c r="R141" i="6"/>
  <c r="Y141" i="6" s="1"/>
  <c r="AD421" i="6"/>
  <c r="F191" i="6"/>
  <c r="R701" i="6" s="1"/>
  <c r="E196" i="6"/>
  <c r="U226" i="6" s="1"/>
  <c r="BD452" i="6"/>
  <c r="BY213" i="6"/>
  <c r="E674" i="6"/>
  <c r="BK422" i="6"/>
  <c r="AC427" i="6"/>
  <c r="AF419" i="6" s="1"/>
  <c r="AC626" i="6"/>
  <c r="N837" i="6"/>
  <c r="AJ536" i="6"/>
  <c r="AK237" i="6"/>
  <c r="BT215" i="6"/>
  <c r="K237" i="6"/>
  <c r="BX218" i="6"/>
  <c r="AD626" i="6"/>
  <c r="K269" i="6"/>
  <c r="AK267" i="6"/>
  <c r="D794" i="6"/>
  <c r="D778" i="6" s="1"/>
  <c r="D767" i="6"/>
  <c r="D750" i="6" s="1"/>
  <c r="F736" i="6"/>
  <c r="BA425" i="6"/>
  <c r="CH465" i="6"/>
  <c r="AJ243" i="6"/>
  <c r="BO453" i="6"/>
  <c r="BB90" i="6"/>
  <c r="AQ125" i="6"/>
  <c r="AP143" i="6" s="1"/>
  <c r="K434" i="6"/>
  <c r="AA533" i="6"/>
  <c r="AQ134" i="6"/>
  <c r="J154" i="6"/>
  <c r="AK243" i="6"/>
  <c r="AO255" i="6" s="1"/>
  <c r="BO458" i="6"/>
  <c r="BO462" i="6" s="1"/>
  <c r="BW458" i="6"/>
  <c r="BV465" i="6"/>
  <c r="BC88" i="6"/>
  <c r="CI458" i="6"/>
  <c r="CI567" i="6"/>
  <c r="CE563" i="6" s="1"/>
  <c r="AN566" i="6"/>
  <c r="Q220" i="6"/>
  <c r="E924" i="6"/>
  <c r="T865" i="6"/>
  <c r="F955" i="6" s="1"/>
  <c r="J953" i="6" s="1"/>
  <c r="E911" i="6"/>
  <c r="T863" i="6"/>
  <c r="F940" i="6" s="1"/>
  <c r="AU529" i="6"/>
  <c r="AU531" i="6" s="1"/>
  <c r="Y424" i="6" s="1"/>
  <c r="W431" i="6"/>
  <c r="P443" i="6"/>
  <c r="I137" i="6"/>
  <c r="AP122" i="6"/>
  <c r="BQ430" i="6"/>
  <c r="BL443" i="6"/>
  <c r="M710" i="6"/>
  <c r="E710" i="6"/>
  <c r="T526" i="6"/>
  <c r="P444" i="6" s="1"/>
  <c r="T528" i="6"/>
  <c r="BL444" i="6" s="1"/>
  <c r="E794" i="6"/>
  <c r="E778" i="6" s="1"/>
  <c r="E767" i="6"/>
  <c r="E750" i="6" s="1"/>
  <c r="G736" i="6"/>
  <c r="BI587" i="6"/>
  <c r="U612" i="6"/>
  <c r="AU122" i="6"/>
  <c r="N136" i="6"/>
  <c r="Q524" i="6"/>
  <c r="L269" i="6"/>
  <c r="AL267" i="6"/>
  <c r="AQ126" i="6"/>
  <c r="AQ143" i="6" s="1"/>
  <c r="BC90" i="6"/>
  <c r="BA139" i="6"/>
  <c r="BA141" i="6" s="1"/>
  <c r="BG141" i="6" s="1"/>
  <c r="L74" i="6"/>
  <c r="T156" i="6"/>
  <c r="AU587" i="6"/>
  <c r="U526" i="6"/>
  <c r="Q444" i="6" s="1"/>
  <c r="U528" i="6"/>
  <c r="BM444" i="6" s="1"/>
  <c r="F674" i="6"/>
  <c r="R225" i="6"/>
  <c r="F196" i="6"/>
  <c r="V226" i="6" s="1"/>
  <c r="AK273" i="6"/>
  <c r="AH275" i="6" s="1"/>
  <c r="M837" i="6"/>
  <c r="E837" i="6"/>
  <c r="AB574" i="6"/>
  <c r="BP450" i="6"/>
  <c r="BP454" i="6" s="1"/>
  <c r="AP473" i="6" s="1"/>
  <c r="G437" i="6"/>
  <c r="AS436" i="6"/>
  <c r="G436" i="6"/>
  <c r="K369" i="6"/>
  <c r="AS437" i="6"/>
  <c r="BW574" i="6"/>
  <c r="K386" i="6"/>
  <c r="BV458" i="6"/>
  <c r="BU465" i="6"/>
  <c r="AZ424" i="6"/>
  <c r="Q692" i="6"/>
  <c r="Q683" i="6" s="1"/>
  <c r="AE660" i="6"/>
  <c r="AE663" i="6"/>
  <c r="AA660" i="6"/>
  <c r="W654" i="6" s="1"/>
  <c r="R692" i="6"/>
  <c r="R683" i="6" s="1"/>
  <c r="AF663" i="6"/>
  <c r="AE661" i="6"/>
  <c r="AA661" i="6"/>
  <c r="X654" i="6" s="1"/>
  <c r="DC451" i="6"/>
  <c r="U865" i="6"/>
  <c r="G955" i="6" s="1"/>
  <c r="K953" i="6" s="1"/>
  <c r="F924" i="6"/>
  <c r="F911" i="6"/>
  <c r="U863" i="6"/>
  <c r="G940" i="6" s="1"/>
  <c r="CG465" i="6"/>
  <c r="AZ425" i="6"/>
  <c r="G827" i="6"/>
  <c r="G810" i="6" s="1"/>
  <c r="BE452" i="6"/>
  <c r="BE456" i="6"/>
  <c r="BE453" i="6"/>
  <c r="BE454" i="6"/>
  <c r="BE450" i="6"/>
  <c r="F755" i="6"/>
  <c r="H815" i="6"/>
  <c r="F783" i="6"/>
  <c r="E755" i="6"/>
  <c r="G815" i="6"/>
  <c r="E783" i="6"/>
  <c r="P797" i="6"/>
  <c r="L769" i="6"/>
  <c r="P672" i="6"/>
  <c r="N829" i="6"/>
  <c r="N701" i="6"/>
  <c r="L644" i="6"/>
  <c r="R504" i="6"/>
  <c r="R505" i="6" s="1"/>
  <c r="AI504" i="6"/>
  <c r="AA574" i="6"/>
  <c r="BV574" i="6"/>
  <c r="AR437" i="6"/>
  <c r="F437" i="6"/>
  <c r="AR436" i="6"/>
  <c r="F436" i="6"/>
  <c r="J369" i="6"/>
  <c r="BO450" i="6"/>
  <c r="BO454" i="6" s="1"/>
  <c r="AO473" i="6" s="1"/>
  <c r="DB451" i="6"/>
  <c r="AJ273" i="6"/>
  <c r="F827" i="6"/>
  <c r="F810" i="6" s="1"/>
  <c r="F445" i="6"/>
  <c r="Q206" i="6"/>
  <c r="AZ217" i="6"/>
  <c r="BE215" i="6"/>
  <c r="AD445" i="6"/>
  <c r="AD217" i="6"/>
  <c r="AI215" i="6"/>
  <c r="H206" i="6"/>
  <c r="BP550" i="6"/>
  <c r="BB390" i="6"/>
  <c r="AP555" i="1"/>
  <c r="E387" i="6" l="1"/>
  <c r="AK472" i="6"/>
  <c r="E386" i="6"/>
  <c r="BO463" i="6"/>
  <c r="BO464" i="6" s="1"/>
  <c r="BI548" i="6" s="1"/>
  <c r="AO475" i="6"/>
  <c r="BP463" i="6"/>
  <c r="BP464" i="6" s="1"/>
  <c r="AC451" i="6" s="1"/>
  <c r="AP475" i="6"/>
  <c r="BY430" i="6"/>
  <c r="F358" i="6"/>
  <c r="R358" i="6" s="1"/>
  <c r="H360" i="6" s="1"/>
  <c r="BY445" i="6" s="1"/>
  <c r="P560" i="6"/>
  <c r="S588" i="6" s="1"/>
  <c r="AX588" i="6" s="1"/>
  <c r="G863" i="6"/>
  <c r="AK390" i="6"/>
  <c r="BA390" i="6" s="1"/>
  <c r="AQ391" i="6" s="1"/>
  <c r="AV391" i="6" s="1"/>
  <c r="M203" i="6"/>
  <c r="H203" i="6" s="1"/>
  <c r="BK559" i="6" s="1"/>
  <c r="K604" i="6"/>
  <c r="AN255" i="6"/>
  <c r="X192" i="6"/>
  <c r="AJ215" i="6"/>
  <c r="BJ567" i="6"/>
  <c r="I206" i="6"/>
  <c r="AI563" i="6"/>
  <c r="F863" i="6"/>
  <c r="AE445" i="6"/>
  <c r="BA217" i="6"/>
  <c r="Q829" i="6"/>
  <c r="BF215" i="6"/>
  <c r="AB524" i="6"/>
  <c r="L570" i="6"/>
  <c r="AE217" i="6"/>
  <c r="O644" i="6"/>
  <c r="R206" i="6"/>
  <c r="O769" i="6"/>
  <c r="E771" i="6" s="1"/>
  <c r="AA761" i="6" s="1"/>
  <c r="BJ560" i="6"/>
  <c r="Q701" i="6"/>
  <c r="P769" i="6"/>
  <c r="L203" i="6"/>
  <c r="G203" i="6" s="1"/>
  <c r="BJ559" i="6" s="1"/>
  <c r="O560" i="6"/>
  <c r="C588" i="6" s="1"/>
  <c r="AI588" i="6" s="1"/>
  <c r="AA524" i="6"/>
  <c r="E797" i="6"/>
  <c r="AH245" i="6"/>
  <c r="E644" i="6"/>
  <c r="Q504" i="6"/>
  <c r="Q505" i="6" s="1"/>
  <c r="AG281" i="6"/>
  <c r="G829" i="6"/>
  <c r="J811" i="6" s="1"/>
  <c r="M570" i="6"/>
  <c r="N610" i="6"/>
  <c r="E672" i="6"/>
  <c r="G701" i="6"/>
  <c r="G688" i="6" s="1"/>
  <c r="R829" i="6"/>
  <c r="Y192" i="6"/>
  <c r="P644" i="6"/>
  <c r="BG436" i="6"/>
  <c r="AO285" i="6"/>
  <c r="AU521" i="6"/>
  <c r="AK524" i="6" s="1"/>
  <c r="AN518" i="6" s="1"/>
  <c r="AO533" i="6" s="1"/>
  <c r="AG251" i="6"/>
  <c r="AJ538" i="6"/>
  <c r="BK567" i="6"/>
  <c r="AH281" i="6"/>
  <c r="AG245" i="6"/>
  <c r="BO455" i="6"/>
  <c r="BO456" i="6" s="1"/>
  <c r="DE421" i="6" s="1"/>
  <c r="CH433" i="6" s="1"/>
  <c r="AG275" i="6"/>
  <c r="Q950" i="6"/>
  <c r="H948" i="6"/>
  <c r="AN285" i="6"/>
  <c r="AU586" i="6"/>
  <c r="AU584" i="6"/>
  <c r="AU582" i="6"/>
  <c r="AU580" i="6"/>
  <c r="AU585" i="6"/>
  <c r="AU583" i="6"/>
  <c r="AU581" i="6"/>
  <c r="AU579" i="6"/>
  <c r="G909" i="6"/>
  <c r="K919" i="6" s="1"/>
  <c r="G922" i="6"/>
  <c r="BP455" i="6"/>
  <c r="BP456" i="6" s="1"/>
  <c r="DF421" i="6" s="1"/>
  <c r="AE440" i="6"/>
  <c r="U616" i="6"/>
  <c r="S601" i="6"/>
  <c r="AX601" i="6" s="1"/>
  <c r="CI425" i="6"/>
  <c r="AH251" i="6"/>
  <c r="H829" i="6"/>
  <c r="H701" i="6"/>
  <c r="F797" i="6"/>
  <c r="F769" i="6"/>
  <c r="F672" i="6"/>
  <c r="F644" i="6"/>
  <c r="H922" i="6"/>
  <c r="H909" i="6"/>
  <c r="L919" i="6" s="1"/>
  <c r="AP440" i="6"/>
  <c r="AE425" i="6"/>
  <c r="AT441" i="6"/>
  <c r="AT425" i="6" s="1"/>
  <c r="O585" i="6"/>
  <c r="O583" i="6"/>
  <c r="O581" i="6"/>
  <c r="O579" i="6"/>
  <c r="O584" i="6"/>
  <c r="O580" i="6"/>
  <c r="O586" i="6"/>
  <c r="O582" i="6"/>
  <c r="C601" i="6"/>
  <c r="AI601" i="6" s="1"/>
  <c r="T616" i="6"/>
  <c r="BX430" i="6"/>
  <c r="E358" i="6"/>
  <c r="Q358" i="6" s="1"/>
  <c r="G360" i="6" s="1"/>
  <c r="BK430" i="6"/>
  <c r="BF436" i="6" s="1"/>
  <c r="P369" i="6"/>
  <c r="AG513" i="6"/>
  <c r="AZ531" i="6"/>
  <c r="G418" i="6"/>
  <c r="G417" i="6"/>
  <c r="BA419" i="6"/>
  <c r="BT424" i="6"/>
  <c r="CF420" i="6" s="1"/>
  <c r="AU520" i="6"/>
  <c r="AK523" i="6" s="1"/>
  <c r="AN517" i="6" s="1"/>
  <c r="AO532" i="6" s="1"/>
  <c r="BO424" i="6"/>
  <c r="BA420" i="6"/>
  <c r="AV520" i="6"/>
  <c r="AL523" i="6" s="1"/>
  <c r="AO517" i="6" s="1"/>
  <c r="AP532" i="6" s="1"/>
  <c r="AH513" i="6"/>
  <c r="BB419" i="6"/>
  <c r="BB420" i="6"/>
  <c r="H417" i="6"/>
  <c r="BA531" i="6"/>
  <c r="H418" i="6"/>
  <c r="BP424" i="6"/>
  <c r="V424" i="6"/>
  <c r="BU424" i="6"/>
  <c r="CG420" i="6" s="1"/>
  <c r="Z424" i="6"/>
  <c r="CJ425" i="6"/>
  <c r="AR391" i="6"/>
  <c r="AW391" i="6" s="1"/>
  <c r="AN388" i="6"/>
  <c r="AS392" i="6" s="1"/>
  <c r="BF392" i="6" s="1"/>
  <c r="AK375" i="6" s="1"/>
  <c r="AK896" i="6" s="1"/>
  <c r="O369" i="6"/>
  <c r="AV521" i="6"/>
  <c r="AL524" i="6" s="1"/>
  <c r="AO518" i="6" s="1"/>
  <c r="AP533" i="6" s="1"/>
  <c r="BB445" i="6"/>
  <c r="R950" i="6"/>
  <c r="I948" i="6"/>
  <c r="U424" i="6"/>
  <c r="BI586" i="6"/>
  <c r="BI584" i="6"/>
  <c r="BI582" i="6"/>
  <c r="BI580" i="6"/>
  <c r="BI583" i="6"/>
  <c r="BI579" i="6"/>
  <c r="BI585" i="6"/>
  <c r="BI581" i="6"/>
  <c r="AJ563" i="6"/>
  <c r="AD587" i="6"/>
  <c r="E365" i="6" l="1"/>
  <c r="M365" i="6" s="1"/>
  <c r="AJ179" i="6"/>
  <c r="AP180" i="6" s="1"/>
  <c r="K193" i="6"/>
  <c r="E192" i="6"/>
  <c r="E773" i="6" s="1"/>
  <c r="L193" i="6"/>
  <c r="F192" i="6"/>
  <c r="F193" i="6" s="1"/>
  <c r="J226" i="6" s="1"/>
  <c r="P228" i="6" s="1"/>
  <c r="AB451" i="6"/>
  <c r="BJ548" i="6"/>
  <c r="BG531" i="6" s="1"/>
  <c r="AM388" i="6"/>
  <c r="AR392" i="6" s="1"/>
  <c r="BE392" i="6" s="1"/>
  <c r="AJ375" i="6" s="1"/>
  <c r="AJ896" i="6" s="1"/>
  <c r="BH550" i="6"/>
  <c r="AC441" i="6" s="1"/>
  <c r="BF531" i="6"/>
  <c r="E646" i="6"/>
  <c r="AK409" i="6" s="1"/>
  <c r="AV409" i="6" s="1"/>
  <c r="AI179" i="6"/>
  <c r="AO180" i="6" s="1"/>
  <c r="G831" i="6"/>
  <c r="G833" i="6" s="1"/>
  <c r="F771" i="6"/>
  <c r="AB761" i="6" s="1"/>
  <c r="G703" i="6"/>
  <c r="G705" i="6" s="1"/>
  <c r="F646" i="6"/>
  <c r="U636" i="6" s="1"/>
  <c r="AS518" i="6"/>
  <c r="AS533" i="6" s="1"/>
  <c r="BP434" i="6" s="1"/>
  <c r="BL434" i="6"/>
  <c r="BM420" i="6" s="1"/>
  <c r="R435" i="6"/>
  <c r="S418" i="6" s="1"/>
  <c r="CG419" i="6"/>
  <c r="CF419" i="6"/>
  <c r="CI441" i="6"/>
  <c r="D741" i="6"/>
  <c r="P741" i="6" s="1"/>
  <c r="U740" i="6" s="1"/>
  <c r="I755" i="6" s="1"/>
  <c r="AT518" i="6"/>
  <c r="AT533" i="6" s="1"/>
  <c r="V435" i="6" s="1"/>
  <c r="AT517" i="6"/>
  <c r="AT532" i="6" s="1"/>
  <c r="V434" i="6" s="1"/>
  <c r="R434" i="6"/>
  <c r="S417" i="6" s="1"/>
  <c r="BL433" i="6"/>
  <c r="BM419" i="6" s="1"/>
  <c r="AS517" i="6"/>
  <c r="AS532" i="6" s="1"/>
  <c r="S434" i="6"/>
  <c r="T417" i="6" s="1"/>
  <c r="BM433" i="6"/>
  <c r="BN419" i="6" s="1"/>
  <c r="CI433" i="6"/>
  <c r="CJ441" i="6" s="1"/>
  <c r="AS441" i="6"/>
  <c r="AS425" i="6" s="1"/>
  <c r="AO440" i="6"/>
  <c r="AD425" i="6"/>
  <c r="E382" i="6"/>
  <c r="V333" i="6"/>
  <c r="S334" i="6" s="1"/>
  <c r="N348" i="6" s="1"/>
  <c r="BQ547" i="6"/>
  <c r="BH551" i="6"/>
  <c r="AL418" i="6"/>
  <c r="AL417" i="6"/>
  <c r="BP513" i="6"/>
  <c r="AI505" i="6"/>
  <c r="F382" i="6"/>
  <c r="W333" i="6"/>
  <c r="T334" i="6" s="1"/>
  <c r="O348" i="6" s="1"/>
  <c r="AD584" i="6"/>
  <c r="AD580" i="6"/>
  <c r="AD586" i="6"/>
  <c r="AD582" i="6"/>
  <c r="AD585" i="6"/>
  <c r="AD583" i="6"/>
  <c r="AD579" i="6"/>
  <c r="AD581" i="6"/>
  <c r="BM434" i="6"/>
  <c r="BN420" i="6" s="1"/>
  <c r="S435" i="6"/>
  <c r="T418" i="6" s="1"/>
  <c r="BX445" i="6"/>
  <c r="BA445" i="6"/>
  <c r="D365" i="6"/>
  <c r="L365" i="6" s="1"/>
  <c r="H703" i="6"/>
  <c r="H688" i="6"/>
  <c r="H831" i="6"/>
  <c r="K811" i="6"/>
  <c r="E198" i="6" l="1"/>
  <c r="P604" i="6" s="1"/>
  <c r="O559" i="6"/>
  <c r="Z483" i="6"/>
  <c r="B484" i="6" s="1"/>
  <c r="AC452" i="6"/>
  <c r="F773" i="6"/>
  <c r="H225" i="6"/>
  <c r="G225" i="6"/>
  <c r="F648" i="6"/>
  <c r="F198" i="6"/>
  <c r="P559" i="6" s="1"/>
  <c r="F200" i="6" s="1"/>
  <c r="F604" i="6" s="1"/>
  <c r="BI551" i="6"/>
  <c r="BW441" i="6" s="1"/>
  <c r="E193" i="6"/>
  <c r="I226" i="6" s="1"/>
  <c r="O228" i="6" s="1"/>
  <c r="BI550" i="6"/>
  <c r="AA483" i="6" s="1"/>
  <c r="C484" i="6" s="1"/>
  <c r="E648" i="6"/>
  <c r="BR547" i="6"/>
  <c r="E201" i="6"/>
  <c r="E179" i="6" s="1"/>
  <c r="V180" i="6" s="1"/>
  <c r="Z180" i="6" s="1"/>
  <c r="BG544" i="6"/>
  <c r="BC531" i="6" s="1"/>
  <c r="E741" i="6"/>
  <c r="Q741" i="6" s="1"/>
  <c r="V740" i="6" s="1"/>
  <c r="P744" i="6" s="1"/>
  <c r="AL409" i="6"/>
  <c r="AW409" i="6" s="1"/>
  <c r="AQ411" i="6" s="1"/>
  <c r="H217" i="6"/>
  <c r="N215" i="6"/>
  <c r="U692" i="6"/>
  <c r="AK411" i="6"/>
  <c r="T636" i="6"/>
  <c r="G737" i="6"/>
  <c r="G735" i="6" s="1"/>
  <c r="U826" i="6" s="1"/>
  <c r="AL411" i="6"/>
  <c r="U435" i="6"/>
  <c r="AC821" i="6"/>
  <c r="F737" i="6"/>
  <c r="F735" i="6" s="1"/>
  <c r="F738" i="6" s="1"/>
  <c r="AA794" i="6" s="1"/>
  <c r="O805" i="6"/>
  <c r="BQ434" i="6"/>
  <c r="BQ433" i="6"/>
  <c r="O744" i="6"/>
  <c r="AP410" i="6"/>
  <c r="AW410" i="6" s="1"/>
  <c r="AK408" i="6"/>
  <c r="AL412" i="6" s="1"/>
  <c r="AX412" i="6" s="1"/>
  <c r="AK395" i="6" s="1"/>
  <c r="AO896" i="6" s="1"/>
  <c r="AX896" i="6" s="1"/>
  <c r="AP411" i="6"/>
  <c r="H705" i="6"/>
  <c r="V692" i="6"/>
  <c r="C334" i="6"/>
  <c r="K334" i="6"/>
  <c r="M333" i="6"/>
  <c r="O334" i="6"/>
  <c r="G334" i="6"/>
  <c r="AD821" i="6"/>
  <c r="H833" i="6"/>
  <c r="BV441" i="6"/>
  <c r="AC453" i="6"/>
  <c r="BO513" i="6"/>
  <c r="AH505" i="6"/>
  <c r="AK418" i="6"/>
  <c r="AK417" i="6"/>
  <c r="U434" i="6"/>
  <c r="BP433" i="6"/>
  <c r="D334" i="6"/>
  <c r="P334" i="6"/>
  <c r="L334" i="6"/>
  <c r="N333" i="6"/>
  <c r="H334" i="6"/>
  <c r="E469" i="1"/>
  <c r="D469" i="1"/>
  <c r="D474" i="1"/>
  <c r="E200" i="6" l="1"/>
  <c r="C561" i="6" s="1"/>
  <c r="I217" i="6"/>
  <c r="O215" i="6"/>
  <c r="M200" i="6"/>
  <c r="D561" i="6"/>
  <c r="AZ542" i="6"/>
  <c r="AZ546" i="6" s="1"/>
  <c r="BH544" i="6"/>
  <c r="BD531" i="6" s="1"/>
  <c r="AD452" i="6"/>
  <c r="AC442" i="6"/>
  <c r="Q604" i="6"/>
  <c r="F201" i="6"/>
  <c r="F179" i="6" s="1"/>
  <c r="W180" i="6" s="1"/>
  <c r="AA180" i="6" s="1"/>
  <c r="AD453" i="6"/>
  <c r="P805" i="6"/>
  <c r="L200" i="6"/>
  <c r="I756" i="6"/>
  <c r="BD543" i="6"/>
  <c r="AL408" i="6"/>
  <c r="AM412" i="6" s="1"/>
  <c r="AY412" i="6" s="1"/>
  <c r="AL395" i="6" s="1"/>
  <c r="AP896" i="6" s="1"/>
  <c r="AY896" i="6" s="1"/>
  <c r="AQ410" i="6"/>
  <c r="AX410" i="6" s="1"/>
  <c r="T826" i="6"/>
  <c r="AV411" i="6"/>
  <c r="G738" i="6"/>
  <c r="AW411" i="6"/>
  <c r="AZ518" i="6"/>
  <c r="BL524" i="6" s="1"/>
  <c r="AZ517" i="6"/>
  <c r="BL523" i="6" s="1"/>
  <c r="R757" i="6"/>
  <c r="R766" i="6"/>
  <c r="BO465" i="6"/>
  <c r="DE418" i="6" s="1"/>
  <c r="CT423" i="6"/>
  <c r="DF423" i="6"/>
  <c r="DG423" i="6"/>
  <c r="CU423" i="6"/>
  <c r="BP465" i="6"/>
  <c r="DF418" i="6" s="1"/>
  <c r="U639" i="1"/>
  <c r="T639" i="1"/>
  <c r="AE558" i="1"/>
  <c r="AD558" i="1"/>
  <c r="E604" i="6" l="1"/>
  <c r="BA542" i="6"/>
  <c r="BE543" i="6" s="1"/>
  <c r="S766" i="6"/>
  <c r="AB794" i="6"/>
  <c r="S757" i="6"/>
  <c r="AB786" i="6" s="1"/>
  <c r="AF787" i="6" s="1"/>
  <c r="E451" i="6"/>
  <c r="Y435" i="6" s="1"/>
  <c r="P451" i="6"/>
  <c r="BA517" i="6"/>
  <c r="BM523" i="6" s="1"/>
  <c r="BA518" i="6"/>
  <c r="BM524" i="6" s="1"/>
  <c r="BA546" i="6"/>
  <c r="BI517" i="6"/>
  <c r="AD432" i="6" s="1"/>
  <c r="BD517" i="6"/>
  <c r="E452" i="6" s="1"/>
  <c r="AA435" i="6" s="1"/>
  <c r="T750" i="6"/>
  <c r="AA786" i="6"/>
  <c r="AE787" i="6" s="1"/>
  <c r="T817" i="6"/>
  <c r="V810" i="6" s="1"/>
  <c r="BI518" i="6"/>
  <c r="BD518" i="6"/>
  <c r="P452" i="6" s="1"/>
  <c r="AE559" i="1"/>
  <c r="U750" i="6" l="1"/>
  <c r="U817" i="6"/>
  <c r="W810" i="6" s="1"/>
  <c r="F451" i="6"/>
  <c r="Z435" i="6" s="1"/>
  <c r="Q451" i="6"/>
  <c r="BE518" i="6"/>
  <c r="Q452" i="6" s="1"/>
  <c r="BJ518" i="6"/>
  <c r="BE517" i="6"/>
  <c r="F452" i="6" s="1"/>
  <c r="AB435" i="6" s="1"/>
  <c r="BJ517" i="6"/>
  <c r="AD434" i="6"/>
  <c r="AB418" i="6" s="1"/>
  <c r="BX434" i="6"/>
  <c r="BW420" i="6" s="1"/>
  <c r="AB778" i="6"/>
  <c r="BX432" i="6"/>
  <c r="BW419" i="6" s="1"/>
  <c r="AB417" i="6"/>
  <c r="AA778" i="6"/>
  <c r="AD435" i="6" l="1"/>
  <c r="AC418" i="6" s="1"/>
  <c r="BX435" i="6"/>
  <c r="BX420" i="6" s="1"/>
  <c r="BX433" i="6"/>
  <c r="BX419" i="6" s="1"/>
  <c r="AD433" i="6"/>
  <c r="AC417" i="6" s="1"/>
  <c r="BG66" i="1"/>
  <c r="BD64" i="1"/>
  <c r="AW65" i="1" l="1"/>
  <c r="BJ65" i="1" s="1"/>
  <c r="AY66" i="1" s="1"/>
  <c r="Y56" i="1"/>
  <c r="DE68" i="1" s="1"/>
  <c r="CK87" i="1" l="1"/>
  <c r="M136" i="1" l="1"/>
  <c r="I89" i="1"/>
  <c r="W260" i="1" l="1"/>
  <c r="V260" i="1"/>
  <c r="DD130" i="1" l="1"/>
  <c r="DC130" i="1"/>
  <c r="J152" i="1"/>
  <c r="J153" i="1"/>
  <c r="CZ135" i="1"/>
  <c r="CZ134" i="1"/>
  <c r="J143" i="1"/>
  <c r="I143" i="1"/>
  <c r="DD94" i="1"/>
  <c r="DC94" i="1"/>
  <c r="M131" i="1" l="1"/>
  <c r="AE465" i="1"/>
  <c r="N131" i="1"/>
  <c r="AF465" i="1"/>
  <c r="AY466" i="1" s="1"/>
  <c r="CY130" i="1"/>
  <c r="CZ130" i="1"/>
  <c r="DC124" i="1"/>
  <c r="DD124" i="1"/>
  <c r="F680" i="1"/>
  <c r="E680" i="1"/>
  <c r="CA669" i="1" l="1"/>
  <c r="AM669" i="1"/>
  <c r="BZ669" i="1"/>
  <c r="AL669" i="1"/>
  <c r="AV664" i="1" l="1"/>
  <c r="AU664" i="1"/>
  <c r="AZ679" i="1"/>
  <c r="AY679" i="1"/>
  <c r="CA672" i="1"/>
  <c r="AM672" i="1"/>
  <c r="BZ672" i="1"/>
  <c r="AL672" i="1"/>
  <c r="BL672" i="1"/>
  <c r="X672" i="1"/>
  <c r="BK672" i="1"/>
  <c r="W672" i="1"/>
  <c r="BK674" i="1"/>
  <c r="BL674" i="1"/>
  <c r="AI260" i="1"/>
  <c r="AH260" i="1"/>
  <c r="N254" i="1" l="1"/>
  <c r="DD118" i="1" s="1"/>
  <c r="M254" i="1"/>
  <c r="DC118" i="1" s="1"/>
  <c r="S254" i="1"/>
  <c r="DN118" i="1" l="1"/>
  <c r="DK137" i="1"/>
  <c r="DJ137" i="1"/>
  <c r="DK136" i="1"/>
  <c r="DJ136" i="1"/>
  <c r="DM116" i="1" l="1"/>
  <c r="DP137" i="1" s="1"/>
  <c r="AA704" i="1" l="1"/>
  <c r="AA705" i="1"/>
  <c r="L704" i="1"/>
  <c r="L705" i="1"/>
  <c r="X674" i="1" l="1"/>
  <c r="AF705" i="1" s="1"/>
  <c r="W674" i="1"/>
  <c r="P705" i="1" s="1"/>
  <c r="P704" i="1" l="1"/>
  <c r="AF704" i="1"/>
  <c r="AM624" i="1" l="1"/>
  <c r="AS594" i="1" s="1"/>
  <c r="R251" i="1" l="1"/>
  <c r="S251" i="1"/>
  <c r="N251" i="1"/>
  <c r="AP559" i="1" s="1"/>
  <c r="M251" i="1"/>
  <c r="AO559" i="1" l="1"/>
  <c r="F251" i="1"/>
  <c r="BO678" i="1" s="1"/>
  <c r="E251" i="1"/>
  <c r="BN678" i="1" s="1"/>
  <c r="F247" i="1"/>
  <c r="E247" i="1"/>
  <c r="AO558" i="1" s="1"/>
  <c r="AO554" i="1" l="1"/>
  <c r="AA678" i="1"/>
  <c r="F248" i="1"/>
  <c r="F253" i="1" s="1"/>
  <c r="AP558" i="1"/>
  <c r="E248" i="1"/>
  <c r="Z678" i="1"/>
  <c r="E253" i="1" l="1"/>
  <c r="AU587" i="1"/>
  <c r="AU589" i="1"/>
  <c r="AT588" i="1"/>
  <c r="AT587" i="1"/>
  <c r="AT589" i="1"/>
  <c r="BF587" i="1"/>
  <c r="BA587" i="1"/>
  <c r="AU588" i="1" l="1"/>
  <c r="BF588" i="1"/>
  <c r="BA588" i="1"/>
  <c r="O799" i="1" l="1"/>
  <c r="N799" i="1"/>
  <c r="AG607" i="1" l="1"/>
  <c r="AF607" i="1"/>
  <c r="AU577" i="1"/>
  <c r="AU578" i="1"/>
  <c r="AU579" i="1"/>
  <c r="AU580" i="1"/>
  <c r="AU581" i="1"/>
  <c r="AU582" i="1"/>
  <c r="AU583" i="1"/>
  <c r="AU584" i="1"/>
  <c r="AU585" i="1"/>
  <c r="AU586" i="1"/>
  <c r="AU575" i="1"/>
  <c r="AT577" i="1"/>
  <c r="AT578" i="1"/>
  <c r="AT579" i="1"/>
  <c r="AT580" i="1"/>
  <c r="AT581" i="1"/>
  <c r="AT582" i="1"/>
  <c r="AT583" i="1"/>
  <c r="AT584" i="1"/>
  <c r="AT585" i="1"/>
  <c r="AT586" i="1"/>
  <c r="BF595" i="1"/>
  <c r="BE595" i="1"/>
  <c r="BE597" i="1" s="1"/>
  <c r="AM616" i="1" l="1"/>
  <c r="BF601" i="1"/>
  <c r="BE601" i="1"/>
  <c r="BE603" i="1" s="1"/>
  <c r="AN616" i="1" l="1"/>
  <c r="AA703" i="1" l="1"/>
  <c r="AF703" i="1" s="1"/>
  <c r="AA702" i="1"/>
  <c r="AF702" i="1" s="1"/>
  <c r="AA701" i="1"/>
  <c r="AF701" i="1" s="1"/>
  <c r="AA700" i="1"/>
  <c r="AF700" i="1" s="1"/>
  <c r="AA699" i="1"/>
  <c r="AF699" i="1" s="1"/>
  <c r="AA698" i="1"/>
  <c r="AF698" i="1" s="1"/>
  <c r="AA697" i="1"/>
  <c r="AF697" i="1" s="1"/>
  <c r="AA696" i="1"/>
  <c r="AF696" i="1" s="1"/>
  <c r="L703" i="1"/>
  <c r="P703" i="1" s="1"/>
  <c r="L702" i="1"/>
  <c r="P702" i="1" s="1"/>
  <c r="L701" i="1"/>
  <c r="P701" i="1" s="1"/>
  <c r="L700" i="1"/>
  <c r="L699" i="1"/>
  <c r="P699" i="1" s="1"/>
  <c r="L698" i="1"/>
  <c r="P698" i="1" s="1"/>
  <c r="L697" i="1"/>
  <c r="P697" i="1" s="1"/>
  <c r="L696" i="1"/>
  <c r="P696" i="1" s="1"/>
  <c r="S706" i="1" l="1"/>
  <c r="C706" i="1"/>
  <c r="AN624" i="1"/>
  <c r="BE594" i="1" l="1"/>
  <c r="BE598" i="1" s="1"/>
  <c r="AS597" i="1"/>
  <c r="AS598" i="1"/>
  <c r="AS596" i="1"/>
  <c r="AT598" i="1"/>
  <c r="AT597" i="1"/>
  <c r="AT596" i="1"/>
  <c r="AT594" i="1"/>
  <c r="BF594" i="1" s="1"/>
  <c r="BF598" i="1" s="1"/>
  <c r="N98" i="1" l="1"/>
  <c r="M98" i="1"/>
  <c r="BF589" i="1" l="1"/>
  <c r="BA589" i="1"/>
  <c r="BF586" i="1"/>
  <c r="BA586" i="1"/>
  <c r="BF585" i="1"/>
  <c r="BA585" i="1"/>
  <c r="BF584" i="1"/>
  <c r="BA584" i="1"/>
  <c r="BF583" i="1"/>
  <c r="BA583" i="1"/>
  <c r="BF582" i="1"/>
  <c r="BA582" i="1"/>
  <c r="BF581" i="1"/>
  <c r="BA581" i="1"/>
  <c r="BF580" i="1"/>
  <c r="BA580" i="1"/>
  <c r="BF579" i="1"/>
  <c r="BA579" i="1"/>
  <c r="BF578" i="1"/>
  <c r="BA578" i="1"/>
  <c r="BF577" i="1"/>
  <c r="BA577" i="1"/>
  <c r="Z534" i="1"/>
  <c r="AZ550" i="1" l="1"/>
  <c r="K535" i="1"/>
  <c r="AZ534" i="1"/>
  <c r="K550" i="1"/>
  <c r="AZ528" i="1"/>
  <c r="P700" i="1"/>
  <c r="CL87" i="1"/>
  <c r="CL106" i="1" s="1"/>
  <c r="CK106" i="1"/>
  <c r="CL93" i="1"/>
  <c r="CK93" i="1"/>
  <c r="K309" i="1" l="1"/>
  <c r="J309" i="1"/>
  <c r="H315" i="1"/>
  <c r="M64" i="1" l="1"/>
  <c r="L64" i="1"/>
  <c r="Y342" i="1" l="1"/>
  <c r="X342" i="1"/>
  <c r="Y345" i="1" l="1"/>
  <c r="X345" i="1"/>
  <c r="N271" i="1" l="1"/>
  <c r="M271" i="1"/>
  <c r="Y534" i="1" l="1"/>
  <c r="J550" i="1" l="1"/>
  <c r="AY550" i="1"/>
  <c r="AY528" i="1"/>
  <c r="J535" i="1"/>
  <c r="AY534" i="1"/>
  <c r="J528" i="1"/>
  <c r="K528" i="1"/>
  <c r="Z538" i="1"/>
  <c r="C516" i="1" s="1"/>
  <c r="AR516" i="1" l="1"/>
  <c r="D499" i="1"/>
  <c r="I499" i="1"/>
  <c r="J499" i="1"/>
  <c r="T643" i="1"/>
  <c r="Y538" i="1"/>
  <c r="AQ516" i="1" s="1"/>
  <c r="Y537" i="1"/>
  <c r="T70" i="1"/>
  <c r="S70" i="1"/>
  <c r="O70" i="1" s="1"/>
  <c r="T146" i="1"/>
  <c r="X126" i="1"/>
  <c r="W124" i="1"/>
  <c r="C64" i="1"/>
  <c r="U147" i="1" s="1"/>
  <c r="AA147" i="1" s="1"/>
  <c r="B64" i="1"/>
  <c r="T145" i="1" l="1"/>
  <c r="T147" i="1"/>
  <c r="Z147" i="1" s="1"/>
  <c r="DJ135" i="1"/>
  <c r="U145" i="1"/>
  <c r="DK135" i="1"/>
  <c r="AQ514" i="1"/>
  <c r="B514" i="1"/>
  <c r="AA543" i="1"/>
  <c r="B516" i="1"/>
  <c r="S516" i="1" l="1"/>
  <c r="N120" i="1" l="1"/>
  <c r="M120" i="1" l="1"/>
  <c r="H120" i="1" l="1"/>
  <c r="G120" i="1"/>
  <c r="N119" i="1"/>
  <c r="M119" i="1"/>
  <c r="N745" i="1" l="1"/>
  <c r="Q727" i="1"/>
  <c r="CC107" i="1"/>
  <c r="P70" i="1"/>
  <c r="AQ56" i="1"/>
  <c r="CR118" i="1"/>
  <c r="AR56" i="1" l="1"/>
  <c r="AI56" i="1"/>
  <c r="AH56" i="1"/>
  <c r="Z56" i="1"/>
  <c r="DF68" i="1" s="1"/>
  <c r="Q56" i="1"/>
  <c r="P56" i="1"/>
  <c r="H56" i="1"/>
  <c r="G56" i="1"/>
  <c r="CC108" i="1" l="1"/>
  <c r="BV56" i="1"/>
  <c r="BU56" i="1"/>
  <c r="BB56" i="1"/>
  <c r="BA56" i="1"/>
  <c r="BL56" i="1"/>
  <c r="BK56" i="1"/>
  <c r="K792" i="1" l="1"/>
  <c r="E256" i="1" l="1"/>
  <c r="E245" i="1"/>
  <c r="F245" i="1"/>
  <c r="R323" i="1" l="1"/>
  <c r="R322" i="1"/>
  <c r="T806" i="1"/>
  <c r="S806" i="1"/>
  <c r="K825" i="1"/>
  <c r="L825" i="1"/>
  <c r="R313" i="1" l="1"/>
  <c r="W322" i="1"/>
  <c r="W323" i="1"/>
  <c r="R314" i="1"/>
  <c r="BK472" i="1" l="1"/>
  <c r="BJ472" i="1"/>
  <c r="BN476" i="1"/>
  <c r="BM476" i="1"/>
  <c r="BU474" i="1"/>
  <c r="BT474" i="1"/>
  <c r="BD474" i="1"/>
  <c r="BC474" i="1"/>
  <c r="AY474" i="1"/>
  <c r="AX474" i="1"/>
  <c r="E474" i="1"/>
  <c r="AY469" i="1" l="1"/>
  <c r="AX469" i="1"/>
  <c r="CD470" i="1"/>
  <c r="CD469" i="1"/>
  <c r="BQ465" i="1"/>
  <c r="BP465" i="1"/>
  <c r="BK465" i="1"/>
  <c r="BJ465" i="1"/>
  <c r="Z465" i="1"/>
  <c r="Y465" i="1"/>
  <c r="V465" i="1"/>
  <c r="U465" i="1"/>
  <c r="Z535" i="1"/>
  <c r="Y535" i="1"/>
  <c r="U641" i="1"/>
  <c r="T641" i="1"/>
  <c r="I641" i="1"/>
  <c r="DH78" i="1" l="1"/>
  <c r="DG78" i="1"/>
  <c r="DH81" i="1"/>
  <c r="DG81" i="1"/>
  <c r="DD88" i="1"/>
  <c r="DD80" i="1"/>
  <c r="DD79" i="1"/>
  <c r="CZ118" i="1"/>
  <c r="CY118" i="1"/>
  <c r="CR80" i="1"/>
  <c r="CR79" i="1"/>
  <c r="CV81" i="1"/>
  <c r="CU81" i="1"/>
  <c r="CV88" i="1"/>
  <c r="CU88" i="1"/>
  <c r="CV90" i="1"/>
  <c r="CU90" i="1"/>
  <c r="CV92" i="1"/>
  <c r="CU92" i="1"/>
  <c r="DC91" i="1"/>
  <c r="DB91" i="1"/>
  <c r="DC95" i="1"/>
  <c r="DB95" i="1"/>
  <c r="CY99" i="1"/>
  <c r="CY98" i="1"/>
  <c r="DE110" i="1"/>
  <c r="DD110" i="1"/>
  <c r="DB110" i="1"/>
  <c r="DA110" i="1"/>
  <c r="CR119" i="1"/>
  <c r="CU120" i="1"/>
  <c r="CT120" i="1"/>
  <c r="DO118" i="1"/>
  <c r="DN116" i="1"/>
  <c r="DI125" i="1"/>
  <c r="DH125" i="1"/>
  <c r="CZ149" i="1"/>
  <c r="CY149" i="1"/>
  <c r="DP140" i="1"/>
  <c r="DE74" i="1"/>
  <c r="DD74" i="1"/>
  <c r="DQ140" i="1"/>
  <c r="DQ137" i="1" l="1"/>
  <c r="DK84" i="1"/>
  <c r="DL84" i="1"/>
  <c r="CW114" i="1" l="1"/>
  <c r="I66" i="1"/>
  <c r="BD66" i="1" s="1"/>
  <c r="BH66" i="1" s="1"/>
  <c r="CX114" i="1"/>
  <c r="BV59" i="1" l="1"/>
  <c r="BU59" i="1"/>
  <c r="BL59" i="1"/>
  <c r="BK59" i="1"/>
  <c r="BB59" i="1"/>
  <c r="BA59" i="1"/>
  <c r="AR59" i="1"/>
  <c r="AQ59" i="1"/>
  <c r="AI59" i="1"/>
  <c r="AH59" i="1"/>
  <c r="Z59" i="1"/>
  <c r="Y59" i="1"/>
  <c r="Q59" i="1"/>
  <c r="P59" i="1"/>
  <c r="H59" i="1"/>
  <c r="G59" i="1"/>
  <c r="AR51" i="1"/>
  <c r="AQ51" i="1"/>
  <c r="AI51" i="1"/>
  <c r="AH51" i="1"/>
  <c r="Z51" i="1"/>
  <c r="AJ64" i="1" s="1"/>
  <c r="AJ82" i="1" s="1"/>
  <c r="Y51" i="1"/>
  <c r="AI64" i="1" s="1"/>
  <c r="BH82" i="1" s="1"/>
  <c r="Q51" i="1"/>
  <c r="P51" i="1"/>
  <c r="H51" i="1"/>
  <c r="G51" i="1"/>
  <c r="BV50" i="1"/>
  <c r="BV51" i="1" s="1"/>
  <c r="BU50" i="1"/>
  <c r="BU51" i="1" s="1"/>
  <c r="BL50" i="1"/>
  <c r="BL51" i="1" s="1"/>
  <c r="BK50" i="1"/>
  <c r="BK51" i="1" s="1"/>
  <c r="BB50" i="1"/>
  <c r="BB51" i="1" s="1"/>
  <c r="BA50" i="1"/>
  <c r="BA51" i="1" s="1"/>
  <c r="BV49" i="1"/>
  <c r="BU49" i="1"/>
  <c r="BL49" i="1"/>
  <c r="BK49" i="1"/>
  <c r="BB49" i="1"/>
  <c r="BA49" i="1"/>
  <c r="AQ47" i="1"/>
  <c r="AH47" i="1"/>
  <c r="Y47" i="1"/>
  <c r="P47" i="1"/>
  <c r="G47" i="1"/>
  <c r="BA45" i="1"/>
  <c r="AR43" i="1"/>
  <c r="AQ43" i="1"/>
  <c r="AI43" i="1"/>
  <c r="AH43" i="1"/>
  <c r="Z43" i="1"/>
  <c r="Y43" i="1"/>
  <c r="Q43" i="1"/>
  <c r="P43" i="1"/>
  <c r="H43" i="1"/>
  <c r="G43" i="1"/>
  <c r="AR39" i="1"/>
  <c r="AQ39" i="1"/>
  <c r="AI39" i="1"/>
  <c r="AH39" i="1"/>
  <c r="Z39" i="1"/>
  <c r="Y39" i="1"/>
  <c r="Q39" i="1"/>
  <c r="P39" i="1"/>
  <c r="H39" i="1"/>
  <c r="G39" i="1"/>
  <c r="BV38" i="1"/>
  <c r="BU38" i="1"/>
  <c r="BL38" i="1"/>
  <c r="BK38" i="1"/>
  <c r="BB38" i="1"/>
  <c r="BA38" i="1"/>
  <c r="AR34" i="1"/>
  <c r="AP554" i="1" s="1"/>
  <c r="AP556" i="1" s="1"/>
  <c r="AP557" i="1" s="1"/>
  <c r="AQ34" i="1"/>
  <c r="AI34" i="1"/>
  <c r="AH34" i="1"/>
  <c r="Z34" i="1"/>
  <c r="U64" i="1" s="1"/>
  <c r="AO84" i="1" s="1"/>
  <c r="Y34" i="1"/>
  <c r="T64" i="1" s="1"/>
  <c r="BL83" i="1" s="1"/>
  <c r="Q34" i="1"/>
  <c r="P34" i="1"/>
  <c r="H34" i="1"/>
  <c r="G34" i="1"/>
  <c r="BV33" i="1"/>
  <c r="BU33" i="1"/>
  <c r="BL33" i="1"/>
  <c r="BK33" i="1"/>
  <c r="BB33" i="1"/>
  <c r="BA33" i="1"/>
  <c r="AH33" i="1"/>
  <c r="AR22" i="1"/>
  <c r="AQ22" i="1"/>
  <c r="AI22" i="1"/>
  <c r="AH22" i="1"/>
  <c r="Z22" i="1"/>
  <c r="Y22" i="1"/>
  <c r="Q22" i="1"/>
  <c r="P22" i="1"/>
  <c r="H22" i="1"/>
  <c r="G22" i="1"/>
  <c r="BV21" i="1"/>
  <c r="BU21" i="1"/>
  <c r="BL21" i="1"/>
  <c r="BK21" i="1"/>
  <c r="BB21" i="1"/>
  <c r="BA21" i="1"/>
  <c r="AR21" i="1"/>
  <c r="AQ21" i="1"/>
  <c r="AI21" i="1"/>
  <c r="AH21" i="1"/>
  <c r="Z21" i="1"/>
  <c r="Y21" i="1"/>
  <c r="BV20" i="1"/>
  <c r="BU20" i="1"/>
  <c r="BL20" i="1"/>
  <c r="BK20" i="1"/>
  <c r="BB20" i="1"/>
  <c r="BA20" i="1"/>
  <c r="Q20" i="1"/>
  <c r="Q21" i="1" s="1"/>
  <c r="P20" i="1"/>
  <c r="P21" i="1" s="1"/>
  <c r="H20" i="1"/>
  <c r="H21" i="1" s="1"/>
  <c r="G20" i="1"/>
  <c r="G21" i="1" s="1"/>
  <c r="AR18" i="1"/>
  <c r="AQ18" i="1"/>
  <c r="AI18" i="1"/>
  <c r="AH18" i="1"/>
  <c r="Z18" i="1"/>
  <c r="Y18" i="1"/>
  <c r="Q18" i="1"/>
  <c r="P18" i="1"/>
  <c r="H18" i="1"/>
  <c r="G18" i="1"/>
  <c r="AR17" i="1"/>
  <c r="AQ17" i="1"/>
  <c r="AI17" i="1"/>
  <c r="AH17" i="1"/>
  <c r="Z17" i="1"/>
  <c r="AJ66" i="1" s="1"/>
  <c r="Y17" i="1"/>
  <c r="AI66" i="1" s="1"/>
  <c r="Q17" i="1"/>
  <c r="P17" i="1"/>
  <c r="H17" i="1"/>
  <c r="G17" i="1"/>
  <c r="BV16" i="1"/>
  <c r="BU16" i="1"/>
  <c r="BL16" i="1"/>
  <c r="BK16" i="1"/>
  <c r="BB16" i="1"/>
  <c r="BA16" i="1"/>
  <c r="W817" i="1"/>
  <c r="V817" i="1"/>
  <c r="P801" i="1"/>
  <c r="O801" i="1"/>
  <c r="M801" i="1"/>
  <c r="L801" i="1"/>
  <c r="L792" i="1"/>
  <c r="U790" i="1"/>
  <c r="T790" i="1"/>
  <c r="M780" i="1"/>
  <c r="F769" i="1"/>
  <c r="E769" i="1"/>
  <c r="L764" i="1"/>
  <c r="L779" i="1" s="1"/>
  <c r="F773" i="1" s="1"/>
  <c r="K764" i="1"/>
  <c r="K779" i="1" s="1"/>
  <c r="E773" i="1" s="1"/>
  <c r="O745" i="1"/>
  <c r="R741" i="1"/>
  <c r="Q741" i="1"/>
  <c r="L739" i="1"/>
  <c r="K739" i="1"/>
  <c r="R737" i="1"/>
  <c r="Q737" i="1"/>
  <c r="M733" i="1"/>
  <c r="L733" i="1"/>
  <c r="I733" i="1"/>
  <c r="H733" i="1"/>
  <c r="AB728" i="1"/>
  <c r="AA728" i="1"/>
  <c r="R727" i="1"/>
  <c r="AF721" i="1"/>
  <c r="AE721" i="1"/>
  <c r="S721" i="1"/>
  <c r="R721" i="1"/>
  <c r="L721" i="1"/>
  <c r="K721" i="1"/>
  <c r="I715" i="1"/>
  <c r="H715" i="1"/>
  <c r="J656" i="1"/>
  <c r="U645" i="1"/>
  <c r="T645" i="1"/>
  <c r="U644" i="1"/>
  <c r="T644" i="1"/>
  <c r="U643" i="1"/>
  <c r="J641" i="1"/>
  <c r="U640" i="1"/>
  <c r="T640" i="1"/>
  <c r="U638" i="1"/>
  <c r="AG627" i="1"/>
  <c r="AF627" i="1"/>
  <c r="AG622" i="1"/>
  <c r="AF622" i="1"/>
  <c r="K627" i="1"/>
  <c r="J627" i="1"/>
  <c r="AG601" i="1"/>
  <c r="K600" i="1"/>
  <c r="Z537" i="1"/>
  <c r="E499" i="1"/>
  <c r="N493" i="1"/>
  <c r="M493" i="1"/>
  <c r="N490" i="1"/>
  <c r="M490" i="1"/>
  <c r="Y476" i="1"/>
  <c r="X476" i="1"/>
  <c r="AE474" i="1"/>
  <c r="AD474" i="1"/>
  <c r="P474" i="1"/>
  <c r="O474" i="1"/>
  <c r="V472" i="1"/>
  <c r="U472" i="1"/>
  <c r="AT470" i="1"/>
  <c r="AT469" i="1"/>
  <c r="BX466" i="1" s="1"/>
  <c r="D429" i="1"/>
  <c r="E427" i="1" s="1"/>
  <c r="C429" i="1"/>
  <c r="D427" i="1" s="1"/>
  <c r="J423" i="1"/>
  <c r="I423" i="1"/>
  <c r="Y362" i="1"/>
  <c r="X362" i="1"/>
  <c r="J362" i="1"/>
  <c r="I362" i="1"/>
  <c r="Y358" i="1"/>
  <c r="X358" i="1"/>
  <c r="J358" i="1"/>
  <c r="I358" i="1"/>
  <c r="Y350" i="1"/>
  <c r="X350" i="1"/>
  <c r="J350" i="1"/>
  <c r="I350" i="1"/>
  <c r="J348" i="1"/>
  <c r="I348" i="1"/>
  <c r="J345" i="1"/>
  <c r="I345" i="1"/>
  <c r="J342" i="1"/>
  <c r="I342" i="1"/>
  <c r="I322" i="1"/>
  <c r="H322" i="1"/>
  <c r="U321" i="1"/>
  <c r="U320" i="1"/>
  <c r="I315" i="1"/>
  <c r="K305" i="1"/>
  <c r="J305" i="1"/>
  <c r="I296" i="1"/>
  <c r="H296" i="1"/>
  <c r="Z293" i="1"/>
  <c r="Y293" i="1"/>
  <c r="I291" i="1"/>
  <c r="H291" i="1"/>
  <c r="W281" i="1"/>
  <c r="V281" i="1"/>
  <c r="X267" i="1"/>
  <c r="W267" i="1"/>
  <c r="S267" i="1"/>
  <c r="R267" i="1"/>
  <c r="U266" i="1"/>
  <c r="AG266" i="1" s="1"/>
  <c r="T266" i="1"/>
  <c r="AF266" i="1" s="1"/>
  <c r="E265" i="1"/>
  <c r="N267" i="1" s="1"/>
  <c r="D265" i="1"/>
  <c r="M267" i="1" s="1"/>
  <c r="F256" i="1"/>
  <c r="I731" i="1" s="1"/>
  <c r="E257" i="1"/>
  <c r="AI239" i="1" s="1"/>
  <c r="J824" i="1"/>
  <c r="R254" i="1"/>
  <c r="I824" i="1" s="1"/>
  <c r="BF600" i="1"/>
  <c r="K233" i="1"/>
  <c r="J233" i="1"/>
  <c r="V143" i="1"/>
  <c r="U143" i="1"/>
  <c r="F142" i="1"/>
  <c r="E142" i="1"/>
  <c r="U309" i="1" s="1"/>
  <c r="F139" i="1"/>
  <c r="E139" i="1"/>
  <c r="N136" i="1"/>
  <c r="R131" i="1"/>
  <c r="R127" i="1"/>
  <c r="F347" i="1" s="1"/>
  <c r="Q127" i="1"/>
  <c r="E347" i="1" s="1"/>
  <c r="F127" i="1"/>
  <c r="F281" i="1" s="1"/>
  <c r="E127" i="1"/>
  <c r="E281" i="1" s="1"/>
  <c r="U637" i="1"/>
  <c r="Y533" i="1"/>
  <c r="I516" i="1" s="1"/>
  <c r="I97" i="1"/>
  <c r="I96" i="1"/>
  <c r="I90" i="1"/>
  <c r="AV88" i="1"/>
  <c r="AU88" i="1"/>
  <c r="CH84" i="1"/>
  <c r="R83" i="1"/>
  <c r="AG82" i="1"/>
  <c r="AF82" i="1"/>
  <c r="I82" i="1"/>
  <c r="F82" i="1"/>
  <c r="U287" i="1" s="1"/>
  <c r="E82" i="1"/>
  <c r="I81" i="1"/>
  <c r="CH80" i="1"/>
  <c r="BV80" i="1"/>
  <c r="BL80" i="1"/>
  <c r="AZ80" i="1"/>
  <c r="AO80" i="1"/>
  <c r="AC80" i="1"/>
  <c r="CH79" i="1"/>
  <c r="BV79" i="1"/>
  <c r="BL79" i="1"/>
  <c r="BD79" i="1"/>
  <c r="BC79" i="1"/>
  <c r="AZ79" i="1"/>
  <c r="AO79" i="1"/>
  <c r="AC79" i="1"/>
  <c r="BY78" i="1"/>
  <c r="BX78" i="1"/>
  <c r="I93" i="1"/>
  <c r="V265" i="1" s="1"/>
  <c r="I92" i="1"/>
  <c r="U265" i="1" s="1"/>
  <c r="J194" i="1"/>
  <c r="I194" i="1"/>
  <c r="L116" i="1"/>
  <c r="K116" i="1"/>
  <c r="O116" i="1"/>
  <c r="N116" i="1"/>
  <c r="I106" i="1"/>
  <c r="I105" i="1"/>
  <c r="N79" i="1"/>
  <c r="N78" i="1"/>
  <c r="R92" i="1"/>
  <c r="CL80" i="1" s="1"/>
  <c r="Q92" i="1"/>
  <c r="CK80" i="1" s="1"/>
  <c r="I122" i="1"/>
  <c r="K66" i="1" s="1"/>
  <c r="H122" i="1"/>
  <c r="J66" i="1" s="1"/>
  <c r="Y126" i="1"/>
  <c r="O74" i="1"/>
  <c r="N74" i="1"/>
  <c r="Q99" i="1"/>
  <c r="P99" i="1"/>
  <c r="N89" i="1"/>
  <c r="J160" i="1"/>
  <c r="N424" i="1" s="1"/>
  <c r="I160" i="1"/>
  <c r="M424" i="1" s="1"/>
  <c r="R79" i="1"/>
  <c r="CL78" i="1" s="1"/>
  <c r="Q79" i="1"/>
  <c r="AR79" i="1" s="1"/>
  <c r="X124" i="1"/>
  <c r="I6" i="1"/>
  <c r="D6" i="1"/>
  <c r="BL84" i="1" l="1"/>
  <c r="BR87" i="1" s="1"/>
  <c r="CH83" i="1"/>
  <c r="W151" i="1"/>
  <c r="Y152" i="1" s="1"/>
  <c r="AD152" i="1" s="1"/>
  <c r="AP64" i="1"/>
  <c r="AR93" i="1"/>
  <c r="AN66" i="1"/>
  <c r="CY84" i="1"/>
  <c r="AV666" i="1"/>
  <c r="AT676" i="1" s="1"/>
  <c r="BA666" i="1"/>
  <c r="J84" i="1"/>
  <c r="Y470" i="1"/>
  <c r="I130" i="1"/>
  <c r="U84" i="1" s="1"/>
  <c r="AK81" i="1"/>
  <c r="CY85" i="1"/>
  <c r="AW666" i="1"/>
  <c r="AU676" i="1" s="1"/>
  <c r="BB666" i="1"/>
  <c r="Z470" i="1"/>
  <c r="BG83" i="1"/>
  <c r="I85" i="1"/>
  <c r="J130" i="1"/>
  <c r="V84" i="1" s="1"/>
  <c r="CC83" i="1"/>
  <c r="Q131" i="1"/>
  <c r="X130" i="1" s="1"/>
  <c r="T470" i="1"/>
  <c r="V151" i="1"/>
  <c r="X152" i="1" s="1"/>
  <c r="AC152" i="1" s="1"/>
  <c r="AO64" i="1"/>
  <c r="AQ93" i="1"/>
  <c r="AM66" i="1"/>
  <c r="CD82" i="1"/>
  <c r="U470" i="1"/>
  <c r="X66" i="1"/>
  <c r="DE87" i="1" s="1"/>
  <c r="AD555" i="1"/>
  <c r="AD559" i="1" s="1"/>
  <c r="Q83" i="1"/>
  <c r="X85" i="1" s="1"/>
  <c r="AO83" i="1"/>
  <c r="AU89" i="1" s="1"/>
  <c r="BE607" i="1"/>
  <c r="AD464" i="1"/>
  <c r="Q464" i="1"/>
  <c r="M417" i="1"/>
  <c r="T642" i="1"/>
  <c r="Y536" i="1"/>
  <c r="AG543" i="1" s="1"/>
  <c r="Y468" i="1"/>
  <c r="AC466" i="1" s="1"/>
  <c r="U468" i="1"/>
  <c r="BF607" i="1"/>
  <c r="AE464" i="1"/>
  <c r="R464" i="1"/>
  <c r="N417" i="1"/>
  <c r="Z468" i="1"/>
  <c r="V468" i="1"/>
  <c r="Z536" i="1"/>
  <c r="AH549" i="1" s="1"/>
  <c r="U642" i="1"/>
  <c r="U653" i="1" s="1"/>
  <c r="AO555" i="1"/>
  <c r="AA640" i="1"/>
  <c r="U82" i="1"/>
  <c r="BY81" i="1"/>
  <c r="S717" i="1"/>
  <c r="BF604" i="1"/>
  <c r="BF605" i="1" s="1"/>
  <c r="BF606" i="1" s="1"/>
  <c r="Y334" i="1"/>
  <c r="M334" i="1" s="1"/>
  <c r="CC671" i="1"/>
  <c r="AO671" i="1"/>
  <c r="AP671" i="1"/>
  <c r="CD671" i="1"/>
  <c r="BE600" i="1"/>
  <c r="E249" i="1"/>
  <c r="AA542" i="1"/>
  <c r="AA544" i="1" s="1"/>
  <c r="Z463" i="1" s="1"/>
  <c r="AX515" i="1"/>
  <c r="M385" i="1"/>
  <c r="Z639" i="1"/>
  <c r="C514" i="1"/>
  <c r="AR514" i="1"/>
  <c r="AB549" i="1"/>
  <c r="T516" i="1" s="1"/>
  <c r="F249" i="1"/>
  <c r="Z637" i="1"/>
  <c r="BB471" i="1"/>
  <c r="O471" i="1"/>
  <c r="BT472" i="1"/>
  <c r="Y474" i="1"/>
  <c r="BX469" i="1"/>
  <c r="BN474" i="1"/>
  <c r="AH469" i="1"/>
  <c r="BY466" i="1"/>
  <c r="BO474" i="1"/>
  <c r="Z474" i="1"/>
  <c r="BY469" i="1"/>
  <c r="AI469" i="1"/>
  <c r="T296" i="1"/>
  <c r="BC471" i="1"/>
  <c r="BU472" i="1"/>
  <c r="BC84" i="1"/>
  <c r="AC85" i="1"/>
  <c r="U291" i="1"/>
  <c r="T717" i="1"/>
  <c r="AA637" i="1"/>
  <c r="AC86" i="1"/>
  <c r="AV89" i="1"/>
  <c r="BD84" i="1"/>
  <c r="BZ81" i="1"/>
  <c r="CM89" i="1"/>
  <c r="AZ84" i="1"/>
  <c r="U343" i="1"/>
  <c r="Y85" i="1"/>
  <c r="E343" i="1"/>
  <c r="V82" i="1"/>
  <c r="U300" i="1"/>
  <c r="F343" i="1"/>
  <c r="AS79" i="1"/>
  <c r="B80" i="1"/>
  <c r="T300" i="1"/>
  <c r="AO542" i="1"/>
  <c r="H728" i="1"/>
  <c r="X168" i="1"/>
  <c r="F89" i="1"/>
  <c r="B79" i="1"/>
  <c r="BP79" i="1"/>
  <c r="AZ83" i="1"/>
  <c r="V309" i="1"/>
  <c r="Y168" i="1"/>
  <c r="T291" i="1"/>
  <c r="E89" i="1"/>
  <c r="K736" i="1"/>
  <c r="AG86" i="1"/>
  <c r="L736" i="1"/>
  <c r="B86" i="1"/>
  <c r="T284" i="1"/>
  <c r="U296" i="1"/>
  <c r="G728" i="1"/>
  <c r="M419" i="1"/>
  <c r="K752" i="1"/>
  <c r="F257" i="1"/>
  <c r="AJ239" i="1" s="1"/>
  <c r="AF237" i="1"/>
  <c r="K228" i="1"/>
  <c r="J228" i="1"/>
  <c r="O824" i="1"/>
  <c r="N125" i="1"/>
  <c r="E728" i="1"/>
  <c r="N419" i="1"/>
  <c r="L752" i="1"/>
  <c r="D728" i="1"/>
  <c r="N824" i="1"/>
  <c r="M125" i="1"/>
  <c r="AF86" i="1"/>
  <c r="E302" i="1"/>
  <c r="AG237" i="1"/>
  <c r="U284" i="1"/>
  <c r="F302" i="1"/>
  <c r="T348" i="1"/>
  <c r="E418" i="1"/>
  <c r="AP548" i="1"/>
  <c r="T343" i="1"/>
  <c r="AP547" i="1"/>
  <c r="BQ87" i="1"/>
  <c r="CN89" i="1"/>
  <c r="Y130" i="1"/>
  <c r="T287" i="1"/>
  <c r="U348" i="1"/>
  <c r="F418" i="1"/>
  <c r="P471" i="1"/>
  <c r="H731" i="1"/>
  <c r="BP82" i="1"/>
  <c r="B85" i="1"/>
  <c r="Z334" i="1"/>
  <c r="N334" i="1" s="1"/>
  <c r="U334" i="1" s="1"/>
  <c r="Z533" i="1"/>
  <c r="AB548" i="1" s="1"/>
  <c r="R824" i="1"/>
  <c r="S824" i="1"/>
  <c r="E422" i="1"/>
  <c r="U655" i="1"/>
  <c r="CK78" i="1"/>
  <c r="BO79" i="1"/>
  <c r="AR85" i="1"/>
  <c r="BO82" i="1"/>
  <c r="AS85" i="1"/>
  <c r="I126" i="1"/>
  <c r="J126" i="1"/>
  <c r="T637" i="1"/>
  <c r="J64" i="1"/>
  <c r="K64" i="1"/>
  <c r="AA639" i="1"/>
  <c r="F260" i="1"/>
  <c r="N385" i="1"/>
  <c r="AE472" i="1"/>
  <c r="N438" i="1"/>
  <c r="J425" i="1"/>
  <c r="E260" i="1"/>
  <c r="I425" i="1"/>
  <c r="M438" i="1"/>
  <c r="AD472" i="1"/>
  <c r="AD470" i="1" s="1"/>
  <c r="D422" i="1" l="1"/>
  <c r="BM65" i="1"/>
  <c r="BP69" i="1"/>
  <c r="BP70" i="1" s="1"/>
  <c r="BN65" i="1"/>
  <c r="BQ69" i="1"/>
  <c r="BQ70" i="1" s="1"/>
  <c r="AA645" i="1"/>
  <c r="O470" i="1"/>
  <c r="AE470" i="1"/>
  <c r="BI470" i="1"/>
  <c r="BC466" i="1" s="1"/>
  <c r="CZ121" i="1"/>
  <c r="DK86" i="1"/>
  <c r="BJ470" i="1"/>
  <c r="BD466" i="1" s="1"/>
  <c r="CZ122" i="1"/>
  <c r="DL86" i="1"/>
  <c r="P470" i="1"/>
  <c r="T638" i="1"/>
  <c r="Z640" i="1" s="1"/>
  <c r="R465" i="1" s="1"/>
  <c r="D466" i="1" s="1"/>
  <c r="J600" i="1"/>
  <c r="I656" i="1"/>
  <c r="N88" i="1"/>
  <c r="AF601" i="1"/>
  <c r="AT575" i="1"/>
  <c r="J150" i="1"/>
  <c r="E425" i="1"/>
  <c r="I419" i="1" s="1"/>
  <c r="I150" i="1"/>
  <c r="D425" i="1"/>
  <c r="H419" i="1" s="1"/>
  <c r="O466" i="1"/>
  <c r="AO556" i="1"/>
  <c r="AO557" i="1" s="1"/>
  <c r="S465" i="1"/>
  <c r="E466" i="1" s="1"/>
  <c r="T334" i="1"/>
  <c r="F576" i="1"/>
  <c r="AA641" i="1"/>
  <c r="AG638" i="1" s="1"/>
  <c r="U262" i="1"/>
  <c r="AD262" i="1"/>
  <c r="Z259" i="1"/>
  <c r="U259" i="1" s="1"/>
  <c r="BC662" i="1" s="1"/>
  <c r="BC664" i="1"/>
  <c r="O664" i="1"/>
  <c r="AE262" i="1"/>
  <c r="V262" i="1"/>
  <c r="BB664" i="1"/>
  <c r="N664" i="1"/>
  <c r="Y259" i="1"/>
  <c r="T259" i="1" s="1"/>
  <c r="BB662" i="1" s="1"/>
  <c r="BE604" i="1"/>
  <c r="BE605" i="1" s="1"/>
  <c r="BE606" i="1" s="1"/>
  <c r="BY667" i="1"/>
  <c r="BH667" i="1"/>
  <c r="BA671" i="1"/>
  <c r="M671" i="1"/>
  <c r="X254" i="1"/>
  <c r="E254" i="1" s="1"/>
  <c r="E255" i="1" s="1"/>
  <c r="AK667" i="1"/>
  <c r="T667" i="1"/>
  <c r="AD691" i="1" s="1"/>
  <c r="BB671" i="1"/>
  <c r="N671" i="1"/>
  <c r="Y254" i="1"/>
  <c r="F254" i="1" s="1"/>
  <c r="F259" i="1" s="1"/>
  <c r="F261" i="1" s="1"/>
  <c r="S667" i="1"/>
  <c r="O691" i="1" s="1"/>
  <c r="AK666" i="1"/>
  <c r="BY666" i="1"/>
  <c r="BG667" i="1"/>
  <c r="S692" i="1"/>
  <c r="C692" i="1"/>
  <c r="AG542" i="1"/>
  <c r="Z646" i="1"/>
  <c r="AY515" i="1"/>
  <c r="J516" i="1"/>
  <c r="BB521" i="1"/>
  <c r="M521" i="1"/>
  <c r="BB516" i="1"/>
  <c r="M516" i="1"/>
  <c r="BO463" i="1"/>
  <c r="BX462" i="1"/>
  <c r="BC462" i="1"/>
  <c r="T304" i="1"/>
  <c r="AX466" i="1"/>
  <c r="BM461" i="1"/>
  <c r="BW462" i="1"/>
  <c r="BB462" i="1"/>
  <c r="Z645" i="1"/>
  <c r="AD466" i="1"/>
  <c r="P466" i="1"/>
  <c r="T655" i="1"/>
  <c r="W313" i="1"/>
  <c r="G172" i="1"/>
  <c r="G170" i="1"/>
  <c r="AH170" i="1"/>
  <c r="AO541" i="1"/>
  <c r="R172" i="1"/>
  <c r="H170" i="1"/>
  <c r="W314" i="1"/>
  <c r="H172" i="1"/>
  <c r="AI170" i="1"/>
  <c r="U304" i="1"/>
  <c r="S172" i="1"/>
  <c r="AB550" i="1"/>
  <c r="T653" i="1"/>
  <c r="E417" i="1"/>
  <c r="AU576" i="1"/>
  <c r="Y461" i="1"/>
  <c r="N190" i="1"/>
  <c r="AF439" i="1"/>
  <c r="X188" i="1"/>
  <c r="N439" i="1"/>
  <c r="N415" i="1"/>
  <c r="AF386" i="1"/>
  <c r="Y436" i="1"/>
  <c r="N386" i="1"/>
  <c r="AI462" i="1"/>
  <c r="N207" i="1"/>
  <c r="N462" i="1"/>
  <c r="X205" i="1"/>
  <c r="L728" i="1"/>
  <c r="O713" i="1" s="1"/>
  <c r="T715" i="1" s="1"/>
  <c r="K728" i="1"/>
  <c r="N713" i="1" s="1"/>
  <c r="S715" i="1" s="1"/>
  <c r="M462" i="1"/>
  <c r="M207" i="1"/>
  <c r="X461" i="1"/>
  <c r="X436" i="1"/>
  <c r="M415" i="1"/>
  <c r="W205" i="1"/>
  <c r="M439" i="1"/>
  <c r="AE439" i="1"/>
  <c r="AE386" i="1"/>
  <c r="M190" i="1"/>
  <c r="AH462" i="1"/>
  <c r="M386" i="1"/>
  <c r="W188" i="1"/>
  <c r="BB470" i="1" l="1"/>
  <c r="CZ139" i="1"/>
  <c r="BO470" i="1"/>
  <c r="BN470" i="1"/>
  <c r="CY139" i="1"/>
  <c r="BC470" i="1"/>
  <c r="AA642" i="1"/>
  <c r="AW565" i="1" s="1"/>
  <c r="V270" i="1"/>
  <c r="AB271" i="1" s="1"/>
  <c r="W270" i="1"/>
  <c r="AC271" i="1" s="1"/>
  <c r="AT576" i="1"/>
  <c r="E576" i="1"/>
  <c r="Z641" i="1"/>
  <c r="Z642" i="1" s="1"/>
  <c r="AV565" i="1" s="1"/>
  <c r="O687" i="1"/>
  <c r="O683" i="1"/>
  <c r="O690" i="1"/>
  <c r="O685" i="1"/>
  <c r="O689" i="1"/>
  <c r="O684" i="1"/>
  <c r="O686" i="1"/>
  <c r="O688" i="1"/>
  <c r="AD690" i="1"/>
  <c r="AD685" i="1"/>
  <c r="AD683" i="1"/>
  <c r="AD686" i="1"/>
  <c r="AD687" i="1"/>
  <c r="AD684" i="1"/>
  <c r="AD688" i="1"/>
  <c r="AD689" i="1"/>
  <c r="E259" i="1"/>
  <c r="E261" i="1" s="1"/>
  <c r="F664" i="1"/>
  <c r="M261" i="1"/>
  <c r="F255" i="1"/>
  <c r="Q239" i="1" s="1"/>
  <c r="T241" i="1" s="1"/>
  <c r="AA646" i="1"/>
  <c r="M515" i="1"/>
  <c r="BB520" i="1"/>
  <c r="M520" i="1"/>
  <c r="BB515" i="1"/>
  <c r="AH548" i="1"/>
  <c r="AH550" i="1" s="1"/>
  <c r="AP550" i="1" s="1"/>
  <c r="J522" i="1" s="1"/>
  <c r="F417" i="1"/>
  <c r="AA463" i="1"/>
  <c r="BP463" i="1"/>
  <c r="AG544" i="1"/>
  <c r="AO543" i="1" s="1"/>
  <c r="AF583" i="1"/>
  <c r="I583" i="1"/>
  <c r="O711" i="1"/>
  <c r="J237" i="1"/>
  <c r="N711" i="1"/>
  <c r="P239" i="1"/>
  <c r="S241" i="1" s="1"/>
  <c r="I237" i="1"/>
  <c r="BT466" i="1" l="1"/>
  <c r="BT470" i="1"/>
  <c r="BU466" i="1"/>
  <c r="BU470" i="1"/>
  <c r="X566" i="1"/>
  <c r="BJ476" i="1"/>
  <c r="Y566" i="1"/>
  <c r="T476" i="1"/>
  <c r="AA643" i="1"/>
  <c r="AA647" i="1" s="1"/>
  <c r="AA648" i="1" s="1"/>
  <c r="AG637" i="1" s="1"/>
  <c r="AG639" i="1" s="1"/>
  <c r="U476" i="1"/>
  <c r="AF638" i="1"/>
  <c r="L261" i="1"/>
  <c r="E664" i="1"/>
  <c r="AY522" i="1"/>
  <c r="AX518" i="1"/>
  <c r="I518" i="1"/>
  <c r="AP549" i="1"/>
  <c r="AO544" i="1"/>
  <c r="O662" i="1"/>
  <c r="M224" i="1"/>
  <c r="W222" i="1"/>
  <c r="F262" i="1"/>
  <c r="E262" i="1"/>
  <c r="V222" i="1"/>
  <c r="L224" i="1"/>
  <c r="N662" i="1"/>
  <c r="AA644" i="1" l="1"/>
  <c r="Z643" i="1"/>
  <c r="Z644" i="1" s="1"/>
  <c r="BI476" i="1"/>
  <c r="D270" i="1"/>
  <c r="J272" i="1" s="1"/>
  <c r="E270" i="1"/>
  <c r="K272" i="1" s="1"/>
  <c r="U656" i="1"/>
  <c r="U657" i="1" s="1"/>
  <c r="U658" i="1" s="1"/>
  <c r="J591" i="1" s="1"/>
  <c r="AY518" i="1"/>
  <c r="J518" i="1"/>
  <c r="I522" i="1"/>
  <c r="AX522" i="1"/>
  <c r="J587" i="1"/>
  <c r="AG587" i="1"/>
  <c r="J583" i="1"/>
  <c r="AG583" i="1"/>
  <c r="Z647" i="1" l="1"/>
  <c r="Z648" i="1" s="1"/>
  <c r="AF637" i="1" s="1"/>
  <c r="AG592" i="1"/>
  <c r="AF639" i="1" l="1"/>
  <c r="T656" i="1"/>
  <c r="T657" i="1" s="1"/>
  <c r="T658" i="1" s="1"/>
  <c r="AF592" i="1" l="1"/>
  <c r="I591" i="1"/>
  <c r="AF587" i="1"/>
  <c r="I587" i="1"/>
</calcChain>
</file>

<file path=xl/sharedStrings.xml><?xml version="1.0" encoding="utf-8"?>
<sst xmlns="http://schemas.openxmlformats.org/spreadsheetml/2006/main" count="10038" uniqueCount="2951">
  <si>
    <t>身丈（背）</t>
    <rPh sb="0" eb="2">
      <t>ミタケ</t>
    </rPh>
    <rPh sb="3" eb="4">
      <t>セ</t>
    </rPh>
    <phoneticPr fontId="1"/>
  </si>
  <si>
    <t>繰越</t>
    <rPh sb="0" eb="2">
      <t>クリコシ</t>
    </rPh>
    <phoneticPr fontId="1"/>
  </si>
  <si>
    <t>袖付</t>
  </si>
  <si>
    <t>衿の付込み</t>
    <rPh sb="0" eb="1">
      <t>エリ</t>
    </rPh>
    <rPh sb="2" eb="4">
      <t>ツケコミ</t>
    </rPh>
    <phoneticPr fontId="1"/>
  </si>
  <si>
    <t>反物幅</t>
  </si>
  <si>
    <t>褄下</t>
    <rPh sb="0" eb="1">
      <t>ツマ</t>
    </rPh>
    <rPh sb="1" eb="2">
      <t>シタ</t>
    </rPh>
    <phoneticPr fontId="1"/>
  </si>
  <si>
    <t>製作：岩佐和裁</t>
  </si>
  <si>
    <t>肩山</t>
    <rPh sb="0" eb="2">
      <t>カタヤマ</t>
    </rPh>
    <phoneticPr fontId="1"/>
  </si>
  <si>
    <t>前身頃</t>
    <rPh sb="0" eb="3">
      <t>マエミゴロ</t>
    </rPh>
    <phoneticPr fontId="1"/>
  </si>
  <si>
    <t>単位は鯨尺、1丈=1000。　1尺=100。　1寸=10。　1分=1。　1厘=0.1。</t>
    <rPh sb="0" eb="2">
      <t>タンイ</t>
    </rPh>
    <rPh sb="3" eb="5">
      <t>クジラジャク</t>
    </rPh>
    <rPh sb="7" eb="8">
      <t>ジョウ</t>
    </rPh>
    <rPh sb="16" eb="17">
      <t>シャク</t>
    </rPh>
    <rPh sb="24" eb="25">
      <t>スン</t>
    </rPh>
    <rPh sb="31" eb="32">
      <t>ブ</t>
    </rPh>
    <rPh sb="37" eb="38">
      <t>リン</t>
    </rPh>
    <phoneticPr fontId="1"/>
  </si>
  <si>
    <t>cm</t>
    <phoneticPr fontId="1"/>
  </si>
  <si>
    <t>袖山</t>
    <rPh sb="0" eb="2">
      <t>ソデヤマ</t>
    </rPh>
    <phoneticPr fontId="1"/>
  </si>
  <si>
    <t>衿肩明の切込み</t>
    <rPh sb="0" eb="3">
      <t>エリカタアキ</t>
    </rPh>
    <rPh sb="4" eb="6">
      <t>キリコ</t>
    </rPh>
    <phoneticPr fontId="1"/>
  </si>
  <si>
    <t>裾</t>
    <rPh sb="0" eb="1">
      <t>スソ</t>
    </rPh>
    <phoneticPr fontId="1"/>
  </si>
  <si>
    <t>裁切衽幅</t>
    <rPh sb="0" eb="2">
      <t>タチキリ</t>
    </rPh>
    <rPh sb="2" eb="3">
      <t>オクミ</t>
    </rPh>
    <rPh sb="3" eb="4">
      <t>ハバ</t>
    </rPh>
    <phoneticPr fontId="1"/>
  </si>
  <si>
    <t>衿肩明</t>
    <rPh sb="0" eb="3">
      <t>エリカタアキ</t>
    </rPh>
    <phoneticPr fontId="1"/>
  </si>
  <si>
    <t>袖丈のへら</t>
  </si>
  <si>
    <t>裁切身頃丈</t>
  </si>
  <si>
    <t>衽丈のへら</t>
  </si>
  <si>
    <t>後身頃</t>
    <rPh sb="0" eb="1">
      <t>ウシロ</t>
    </rPh>
    <rPh sb="1" eb="3">
      <t>ミゴロ</t>
    </rPh>
    <phoneticPr fontId="1"/>
  </si>
  <si>
    <t>衿付の印</t>
  </si>
  <si>
    <t>背縫いのへら</t>
  </si>
  <si>
    <t>裾</t>
  </si>
  <si>
    <t>後幅のへら</t>
    <rPh sb="0" eb="1">
      <t>ウシロ</t>
    </rPh>
    <rPh sb="1" eb="2">
      <t>ハバ</t>
    </rPh>
    <phoneticPr fontId="1"/>
  </si>
  <si>
    <t>ｃｍ</t>
    <phoneticPr fontId="1"/>
  </si>
  <si>
    <t>衽下り</t>
    <rPh sb="0" eb="1">
      <t>オクミ</t>
    </rPh>
    <rPh sb="1" eb="2">
      <t>サガ</t>
    </rPh>
    <phoneticPr fontId="1"/>
  </si>
  <si>
    <t>脇縫側</t>
  </si>
  <si>
    <t>下</t>
    <rPh sb="0" eb="1">
      <t>シタ</t>
    </rPh>
    <phoneticPr fontId="1"/>
  </si>
  <si>
    <t>上</t>
    <rPh sb="0" eb="1">
      <t>ウエ</t>
    </rPh>
    <phoneticPr fontId="1"/>
  </si>
  <si>
    <t>共衿</t>
  </si>
  <si>
    <t>地衿</t>
  </si>
  <si>
    <t xml:space="preserve">37cm =9寸8分                   </t>
    <rPh sb="7" eb="8">
      <t>スン</t>
    </rPh>
    <rPh sb="9" eb="10">
      <t>ブ</t>
    </rPh>
    <phoneticPr fontId="1"/>
  </si>
  <si>
    <t>40cm =1尺5分</t>
    <rPh sb="7" eb="8">
      <t>シャク</t>
    </rPh>
    <rPh sb="9" eb="10">
      <t>ブ</t>
    </rPh>
    <phoneticPr fontId="1"/>
  </si>
  <si>
    <t>42cm =1尺1寸</t>
    <rPh sb="7" eb="8">
      <t>シャク</t>
    </rPh>
    <rPh sb="9" eb="10">
      <t>スン</t>
    </rPh>
    <phoneticPr fontId="1"/>
  </si>
  <si>
    <t>肩幅</t>
    <rPh sb="0" eb="2">
      <t>カタハバ</t>
    </rPh>
    <phoneticPr fontId="1"/>
  </si>
  <si>
    <t>袖付</t>
    <rPh sb="0" eb="2">
      <t>ソデツケ</t>
    </rPh>
    <phoneticPr fontId="1"/>
  </si>
  <si>
    <t>抱幅</t>
    <rPh sb="0" eb="1">
      <t>ダ</t>
    </rPh>
    <rPh sb="1" eb="2">
      <t>ハバ</t>
    </rPh>
    <phoneticPr fontId="1"/>
  </si>
  <si>
    <t>抱幅</t>
    <rPh sb="0" eb="2">
      <t>ダキハバ</t>
    </rPh>
    <phoneticPr fontId="1"/>
  </si>
  <si>
    <t>高さd</t>
    <rPh sb="0" eb="1">
      <t>タカ</t>
    </rPh>
    <phoneticPr fontId="1"/>
  </si>
  <si>
    <t>角度g</t>
    <rPh sb="0" eb="2">
      <t>カクド</t>
    </rPh>
    <phoneticPr fontId="1"/>
  </si>
  <si>
    <t>角度l</t>
    <rPh sb="0" eb="2">
      <t>カクド</t>
    </rPh>
    <phoneticPr fontId="1"/>
  </si>
  <si>
    <t>裄</t>
    <rPh sb="0" eb="1">
      <t>ユキ</t>
    </rPh>
    <phoneticPr fontId="1"/>
  </si>
  <si>
    <t>袖幅</t>
    <rPh sb="0" eb="1">
      <t>ソデ</t>
    </rPh>
    <rPh sb="1" eb="2">
      <t>ハバ</t>
    </rPh>
    <phoneticPr fontId="1"/>
  </si>
  <si>
    <t>袖山幅</t>
    <rPh sb="0" eb="2">
      <t>ソデヤマ</t>
    </rPh>
    <rPh sb="2" eb="3">
      <t>ハバ</t>
    </rPh>
    <phoneticPr fontId="1"/>
  </si>
  <si>
    <t>袖口</t>
    <rPh sb="0" eb="1">
      <t>ソデ</t>
    </rPh>
    <rPh sb="1" eb="2">
      <t>クチ</t>
    </rPh>
    <phoneticPr fontId="1"/>
  </si>
  <si>
    <t>ｃｍ</t>
    <phoneticPr fontId="1"/>
  </si>
  <si>
    <t>肩山</t>
  </si>
  <si>
    <t>袖下の縫代</t>
    <rPh sb="0" eb="1">
      <t>ソデ</t>
    </rPh>
    <rPh sb="1" eb="2">
      <t>シタ</t>
    </rPh>
    <rPh sb="3" eb="5">
      <t>ヌイシロ</t>
    </rPh>
    <phoneticPr fontId="1"/>
  </si>
  <si>
    <t>衿型は加藤興市先生著の”着物仕立ての勘どころ”の型紙を使用しました。</t>
    <rPh sb="0" eb="1">
      <t>エリ</t>
    </rPh>
    <rPh sb="1" eb="2">
      <t>ガタ</t>
    </rPh>
    <rPh sb="3" eb="5">
      <t>カトウ</t>
    </rPh>
    <rPh sb="5" eb="7">
      <t>コウイチ</t>
    </rPh>
    <rPh sb="7" eb="9">
      <t>センセイ</t>
    </rPh>
    <rPh sb="9" eb="10">
      <t>チョ</t>
    </rPh>
    <rPh sb="12" eb="14">
      <t>キモノ</t>
    </rPh>
    <rPh sb="14" eb="16">
      <t>シタ</t>
    </rPh>
    <rPh sb="18" eb="19">
      <t>カン</t>
    </rPh>
    <rPh sb="24" eb="26">
      <t>カタガミ</t>
    </rPh>
    <rPh sb="27" eb="29">
      <t>シヨウ</t>
    </rPh>
    <phoneticPr fontId="1"/>
  </si>
  <si>
    <t>袖付側の袖丈のへら</t>
    <rPh sb="0" eb="1">
      <t>ソデ</t>
    </rPh>
    <rPh sb="1" eb="2">
      <t>ツケ</t>
    </rPh>
    <rPh sb="2" eb="3">
      <t>ガワ</t>
    </rPh>
    <phoneticPr fontId="1"/>
  </si>
  <si>
    <t>袖口のへら</t>
    <rPh sb="0" eb="1">
      <t>ソデ</t>
    </rPh>
    <rPh sb="1" eb="2">
      <t>クチ</t>
    </rPh>
    <phoneticPr fontId="1"/>
  </si>
  <si>
    <t>前幅</t>
    <phoneticPr fontId="1"/>
  </si>
  <si>
    <t>後幅</t>
    <phoneticPr fontId="1"/>
  </si>
  <si>
    <t>cm</t>
    <phoneticPr fontId="1"/>
  </si>
  <si>
    <t>ｃｍ</t>
    <phoneticPr fontId="1"/>
  </si>
  <si>
    <t>ｾ</t>
    <phoneticPr fontId="1"/>
  </si>
  <si>
    <t>ﾏ</t>
    <phoneticPr fontId="1"/>
  </si>
  <si>
    <t>cm</t>
    <phoneticPr fontId="1"/>
  </si>
  <si>
    <t>ｃｍ</t>
    <phoneticPr fontId="1"/>
  </si>
  <si>
    <t>袖丈のへら</t>
    <phoneticPr fontId="1"/>
  </si>
  <si>
    <t>裁切袖丈</t>
    <phoneticPr fontId="1"/>
  </si>
  <si>
    <t>　</t>
    <phoneticPr fontId="1"/>
  </si>
  <si>
    <t>反物幅</t>
    <phoneticPr fontId="1"/>
  </si>
  <si>
    <t>　　</t>
    <phoneticPr fontId="1"/>
  </si>
  <si>
    <t>w</t>
    <phoneticPr fontId="1"/>
  </si>
  <si>
    <t>衿肩明の切込み</t>
    <phoneticPr fontId="1"/>
  </si>
  <si>
    <t>o</t>
    <phoneticPr fontId="1"/>
  </si>
  <si>
    <t>h</t>
    <phoneticPr fontId="1"/>
  </si>
  <si>
    <t>j</t>
    <phoneticPr fontId="1"/>
  </si>
  <si>
    <t>k</t>
    <phoneticPr fontId="1"/>
  </si>
  <si>
    <t>袖幅のへら</t>
    <rPh sb="0" eb="1">
      <t>ソデ</t>
    </rPh>
    <rPh sb="1" eb="2">
      <t>ハバ</t>
    </rPh>
    <phoneticPr fontId="1"/>
  </si>
  <si>
    <t>袖下</t>
    <rPh sb="0" eb="1">
      <t>ソデ</t>
    </rPh>
    <rPh sb="1" eb="2">
      <t>シタ</t>
    </rPh>
    <phoneticPr fontId="1"/>
  </si>
  <si>
    <t>ｃｍ</t>
    <phoneticPr fontId="1"/>
  </si>
  <si>
    <t>衿の付込み</t>
    <rPh sb="0" eb="1">
      <t>エリ</t>
    </rPh>
    <rPh sb="2" eb="4">
      <t>ツケコ</t>
    </rPh>
    <phoneticPr fontId="1"/>
  </si>
  <si>
    <t>底ｃを求める計算（ｃｍ）</t>
    <rPh sb="0" eb="1">
      <t>ソコ</t>
    </rPh>
    <rPh sb="3" eb="4">
      <t>モト</t>
    </rPh>
    <rPh sb="6" eb="8">
      <t>ケイサン</t>
    </rPh>
    <phoneticPr fontId="1"/>
  </si>
  <si>
    <t>脇縫いの縫代</t>
    <phoneticPr fontId="1"/>
  </si>
  <si>
    <t>脇縫いの縫い目</t>
  </si>
  <si>
    <t>脇縫いの縫い目</t>
    <rPh sb="0" eb="1">
      <t>ワキ</t>
    </rPh>
    <rPh sb="1" eb="2">
      <t>ヌ</t>
    </rPh>
    <rPh sb="4" eb="5">
      <t>ヌ</t>
    </rPh>
    <rPh sb="6" eb="7">
      <t>メ</t>
    </rPh>
    <phoneticPr fontId="1"/>
  </si>
  <si>
    <r>
      <t>上前の前身頃</t>
    </r>
    <r>
      <rPr>
        <sz val="11"/>
        <color rgb="FFFF0000"/>
        <rFont val="ＭＳ Ｐゴシック"/>
        <family val="3"/>
        <charset val="128"/>
        <scheme val="minor"/>
      </rPr>
      <t>（裏側）</t>
    </r>
    <rPh sb="0" eb="2">
      <t>ウワマエ</t>
    </rPh>
    <rPh sb="3" eb="6">
      <t>マエミゴロ</t>
    </rPh>
    <rPh sb="7" eb="8">
      <t>ウラ</t>
    </rPh>
    <rPh sb="8" eb="9">
      <t>ガワ</t>
    </rPh>
    <phoneticPr fontId="1"/>
  </si>
  <si>
    <t>cm</t>
    <phoneticPr fontId="1"/>
  </si>
  <si>
    <t>cm</t>
    <phoneticPr fontId="1"/>
  </si>
  <si>
    <t>（上前の衽は表側を、下前の衽は裏側を見てへらをします）</t>
    <rPh sb="4" eb="5">
      <t>オクミ</t>
    </rPh>
    <rPh sb="6" eb="7">
      <t>オモテ</t>
    </rPh>
    <rPh sb="7" eb="8">
      <t>ガワ</t>
    </rPh>
    <rPh sb="13" eb="14">
      <t>オクミ</t>
    </rPh>
    <rPh sb="15" eb="16">
      <t>ウラ</t>
    </rPh>
    <rPh sb="16" eb="17">
      <t>ガワ</t>
    </rPh>
    <phoneticPr fontId="1"/>
  </si>
  <si>
    <t>　後袖を手前にして上前の袖は中表、下前の袖は出表に二つ折りにしてへらをします。</t>
    <rPh sb="12" eb="13">
      <t>ソデ</t>
    </rPh>
    <rPh sb="20" eb="21">
      <t>ソデ</t>
    </rPh>
    <phoneticPr fontId="1"/>
  </si>
  <si>
    <t>　　　</t>
    <phoneticPr fontId="1"/>
  </si>
  <si>
    <t>表</t>
    <rPh sb="0" eb="1">
      <t>オモテ</t>
    </rPh>
    <phoneticPr fontId="1"/>
  </si>
  <si>
    <t>裏</t>
    <rPh sb="0" eb="1">
      <t>ウラ</t>
    </rPh>
    <phoneticPr fontId="1"/>
  </si>
  <si>
    <t>　　　中表に折りをします。</t>
    <phoneticPr fontId="1"/>
  </si>
  <si>
    <t>　　　出表に折りをします。</t>
    <phoneticPr fontId="1"/>
  </si>
  <si>
    <t>衿くけ側</t>
  </si>
  <si>
    <t>袖山</t>
  </si>
  <si>
    <t>鯨尺</t>
    <rPh sb="0" eb="2">
      <t>クジラジャク</t>
    </rPh>
    <phoneticPr fontId="1"/>
  </si>
  <si>
    <t>cm</t>
    <phoneticPr fontId="1"/>
  </si>
  <si>
    <t>cm</t>
    <phoneticPr fontId="1"/>
  </si>
  <si>
    <t>cm</t>
    <phoneticPr fontId="1"/>
  </si>
  <si>
    <t>　　　衽下り</t>
    <rPh sb="3" eb="4">
      <t>オクミ</t>
    </rPh>
    <rPh sb="4" eb="5">
      <t>サガ</t>
    </rPh>
    <phoneticPr fontId="1"/>
  </si>
  <si>
    <t>　　衿肩明</t>
    <phoneticPr fontId="1"/>
  </si>
  <si>
    <t>脇のひったて幅</t>
    <rPh sb="0" eb="1">
      <t>ワキ</t>
    </rPh>
    <rPh sb="6" eb="7">
      <t>ハバ</t>
    </rPh>
    <phoneticPr fontId="1"/>
  </si>
  <si>
    <t xml:space="preserve"> a</t>
    <phoneticPr fontId="1"/>
  </si>
  <si>
    <t>前幅と抱幅とその間のへらは表側を見て脇縫いのきせ山から計りへらをします。</t>
    <rPh sb="13" eb="15">
      <t>オモテガワ</t>
    </rPh>
    <rPh sb="16" eb="17">
      <t>ミ</t>
    </rPh>
    <rPh sb="18" eb="19">
      <t>ワキ</t>
    </rPh>
    <rPh sb="19" eb="20">
      <t>ヌ</t>
    </rPh>
    <rPh sb="24" eb="25">
      <t>ヤマ</t>
    </rPh>
    <rPh sb="27" eb="28">
      <t>ハカ</t>
    </rPh>
    <phoneticPr fontId="1"/>
  </si>
  <si>
    <t>前幅のへら</t>
  </si>
  <si>
    <t>cm</t>
    <phoneticPr fontId="1"/>
  </si>
  <si>
    <t>　反物幅</t>
    <rPh sb="1" eb="3">
      <t>タンモノ</t>
    </rPh>
    <rPh sb="3" eb="4">
      <t>ハバ</t>
    </rPh>
    <phoneticPr fontId="1"/>
  </si>
  <si>
    <t>cm</t>
    <phoneticPr fontId="1"/>
  </si>
  <si>
    <t>　身八っ口</t>
    <rPh sb="1" eb="4">
      <t>ミヤツ</t>
    </rPh>
    <rPh sb="4" eb="5">
      <t>クチ</t>
    </rPh>
    <phoneticPr fontId="1"/>
  </si>
  <si>
    <t>ｃｍ</t>
    <phoneticPr fontId="1"/>
  </si>
  <si>
    <t>後幅</t>
    <rPh sb="0" eb="1">
      <t>ウシロ</t>
    </rPh>
    <rPh sb="1" eb="2">
      <t>ハバ</t>
    </rPh>
    <phoneticPr fontId="1"/>
  </si>
  <si>
    <t>袖丸味</t>
    <rPh sb="0" eb="1">
      <t>ソデ</t>
    </rPh>
    <rPh sb="1" eb="3">
      <t>マルミ</t>
    </rPh>
    <phoneticPr fontId="1"/>
  </si>
  <si>
    <t>共衿丈</t>
  </si>
  <si>
    <t>共衿丈</t>
    <rPh sb="0" eb="1">
      <t>トモ</t>
    </rPh>
    <rPh sb="1" eb="2">
      <t>エリ</t>
    </rPh>
    <rPh sb="2" eb="3">
      <t>タケ</t>
    </rPh>
    <phoneticPr fontId="1"/>
  </si>
  <si>
    <t>衽幅</t>
  </si>
  <si>
    <t>衽幅</t>
    <rPh sb="0" eb="1">
      <t>オクミ</t>
    </rPh>
    <rPh sb="1" eb="2">
      <t>ハバ</t>
    </rPh>
    <phoneticPr fontId="1"/>
  </si>
  <si>
    <t>袖丈</t>
    <rPh sb="0" eb="2">
      <t>ソデタケ</t>
    </rPh>
    <phoneticPr fontId="1"/>
  </si>
  <si>
    <t>合褄幅</t>
    <rPh sb="0" eb="3">
      <t>アイズマハバ</t>
    </rPh>
    <phoneticPr fontId="1"/>
  </si>
  <si>
    <t>衿付け</t>
    <rPh sb="0" eb="1">
      <t>エリ</t>
    </rPh>
    <rPh sb="1" eb="2">
      <t>ツ</t>
    </rPh>
    <phoneticPr fontId="1"/>
  </si>
  <si>
    <r>
      <rPr>
        <sz val="11"/>
        <color rgb="FFC00000"/>
        <rFont val="ＭＳ Ｐゴシック"/>
        <family val="3"/>
        <charset val="128"/>
        <scheme val="minor"/>
      </rPr>
      <t>鯨尺</t>
    </r>
    <r>
      <rPr>
        <sz val="11"/>
        <color theme="1"/>
        <rFont val="ＭＳ Ｐゴシック"/>
        <family val="2"/>
        <charset val="128"/>
        <scheme val="minor"/>
      </rPr>
      <t>から</t>
    </r>
    <r>
      <rPr>
        <sz val="11"/>
        <color rgb="FF00B050"/>
        <rFont val="ＭＳ Ｐゴシック"/>
        <family val="3"/>
        <charset val="128"/>
        <scheme val="minor"/>
      </rPr>
      <t>ｃｍ</t>
    </r>
    <r>
      <rPr>
        <sz val="11"/>
        <color theme="1"/>
        <rFont val="ＭＳ Ｐゴシック"/>
        <family val="2"/>
        <charset val="128"/>
        <scheme val="minor"/>
      </rPr>
      <t>に換算します。</t>
    </r>
    <rPh sb="0" eb="2">
      <t>クジラジャク</t>
    </rPh>
    <rPh sb="7" eb="9">
      <t>カンサン</t>
    </rPh>
    <phoneticPr fontId="1"/>
  </si>
  <si>
    <r>
      <rPr>
        <sz val="11"/>
        <color rgb="FF00B050"/>
        <rFont val="ＭＳ Ｐゴシック"/>
        <family val="3"/>
        <charset val="128"/>
        <scheme val="minor"/>
      </rPr>
      <t>cm</t>
    </r>
    <r>
      <rPr>
        <sz val="11"/>
        <color theme="1"/>
        <rFont val="ＭＳ Ｐゴシック"/>
        <family val="2"/>
        <charset val="128"/>
        <scheme val="minor"/>
      </rPr>
      <t>から</t>
    </r>
    <r>
      <rPr>
        <sz val="11"/>
        <color rgb="FFC00000"/>
        <rFont val="ＭＳ Ｐゴシック"/>
        <family val="3"/>
        <charset val="128"/>
        <scheme val="minor"/>
      </rPr>
      <t>鯨尺</t>
    </r>
    <r>
      <rPr>
        <sz val="11"/>
        <color theme="1"/>
        <rFont val="ＭＳ Ｐゴシック"/>
        <family val="2"/>
        <charset val="128"/>
        <scheme val="minor"/>
      </rPr>
      <t>に換算します。</t>
    </r>
    <rPh sb="4" eb="6">
      <t>クジラジャク</t>
    </rPh>
    <rPh sb="7" eb="9">
      <t>カンサン</t>
    </rPh>
    <phoneticPr fontId="1"/>
  </si>
  <si>
    <t>　→</t>
    <phoneticPr fontId="1"/>
  </si>
  <si>
    <t>　→</t>
    <phoneticPr fontId="1"/>
  </si>
  <si>
    <t>衽</t>
    <rPh sb="0" eb="1">
      <t>オクミ</t>
    </rPh>
    <phoneticPr fontId="1"/>
  </si>
  <si>
    <t>前</t>
    <rPh sb="0" eb="1">
      <t>マエ</t>
    </rPh>
    <phoneticPr fontId="1"/>
  </si>
  <si>
    <t>　上前の後身頃</t>
    <rPh sb="1" eb="3">
      <t>ウワマエ</t>
    </rPh>
    <rPh sb="4" eb="5">
      <t>ウシロ</t>
    </rPh>
    <rPh sb="5" eb="7">
      <t>ミゴロ</t>
    </rPh>
    <phoneticPr fontId="1"/>
  </si>
  <si>
    <t>　　　下前の後身頃　</t>
    <rPh sb="3" eb="4">
      <t>シタ</t>
    </rPh>
    <rPh sb="4" eb="5">
      <t>マエ</t>
    </rPh>
    <rPh sb="6" eb="7">
      <t>ウシロ</t>
    </rPh>
    <rPh sb="7" eb="9">
      <t>ミゴロ</t>
    </rPh>
    <phoneticPr fontId="1"/>
  </si>
  <si>
    <t>　 裄</t>
    <phoneticPr fontId="1"/>
  </si>
  <si>
    <t>袖口側と袖付側は袖丈のへらに縫い詰り分として、更に2厘（0.0756ｃｍ）から5厘（0.189ｃｍ）を加えます。</t>
    <rPh sb="0" eb="1">
      <t>ソデ</t>
    </rPh>
    <rPh sb="1" eb="2">
      <t>クチ</t>
    </rPh>
    <rPh sb="2" eb="3">
      <t>ガワ</t>
    </rPh>
    <rPh sb="4" eb="6">
      <t>ソデツケ</t>
    </rPh>
    <rPh sb="6" eb="7">
      <t>ガワ</t>
    </rPh>
    <rPh sb="8" eb="10">
      <t>ソデタケ</t>
    </rPh>
    <rPh sb="14" eb="15">
      <t>ヌ</t>
    </rPh>
    <rPh sb="16" eb="17">
      <t>ズマ</t>
    </rPh>
    <rPh sb="18" eb="19">
      <t>ブン</t>
    </rPh>
    <rPh sb="26" eb="27">
      <t>リン</t>
    </rPh>
    <rPh sb="40" eb="41">
      <t>リン</t>
    </rPh>
    <rPh sb="51" eb="52">
      <t>クワ</t>
    </rPh>
    <phoneticPr fontId="1"/>
  </si>
  <si>
    <t>ｃｍ</t>
    <phoneticPr fontId="1"/>
  </si>
  <si>
    <t>袖丈のへらは生地により緩み分として0厘（0ｃｍ）から5厘（0.189ｃｍ）ときせ分1分（0.378ｃｍ）を加えます。</t>
    <rPh sb="0" eb="2">
      <t>ソデタケ</t>
    </rPh>
    <rPh sb="6" eb="8">
      <t>キジ</t>
    </rPh>
    <rPh sb="11" eb="12">
      <t>ユル</t>
    </rPh>
    <rPh sb="13" eb="14">
      <t>ブン</t>
    </rPh>
    <rPh sb="27" eb="28">
      <t>リン</t>
    </rPh>
    <rPh sb="40" eb="41">
      <t>ブン</t>
    </rPh>
    <rPh sb="42" eb="43">
      <t>ブ</t>
    </rPh>
    <rPh sb="53" eb="54">
      <t>クワ</t>
    </rPh>
    <phoneticPr fontId="1"/>
  </si>
  <si>
    <t>cm</t>
    <phoneticPr fontId="1"/>
  </si>
  <si>
    <t>ｃｍ</t>
    <phoneticPr fontId="1"/>
  </si>
  <si>
    <t>肩山は出来るだけ横糸の地の目を通して、衿肩明と肩幅の縫代の中はしっかりと、その間はは軽く折りをします。（地の目が通せないものは平らに据わる様に折りをします）</t>
    <rPh sb="0" eb="2">
      <t>カタヤマ</t>
    </rPh>
    <rPh sb="3" eb="5">
      <t>デキ</t>
    </rPh>
    <rPh sb="8" eb="10">
      <t>ヨコイト</t>
    </rPh>
    <rPh sb="11" eb="12">
      <t>ジ</t>
    </rPh>
    <rPh sb="13" eb="14">
      <t>メ</t>
    </rPh>
    <rPh sb="15" eb="16">
      <t>トオ</t>
    </rPh>
    <rPh sb="19" eb="22">
      <t>エリカタアキ</t>
    </rPh>
    <rPh sb="23" eb="25">
      <t>カタハバ</t>
    </rPh>
    <rPh sb="26" eb="27">
      <t>ヌ</t>
    </rPh>
    <rPh sb="27" eb="28">
      <t>シロ</t>
    </rPh>
    <rPh sb="29" eb="30">
      <t>ナカ</t>
    </rPh>
    <rPh sb="39" eb="40">
      <t>アイダ</t>
    </rPh>
    <rPh sb="42" eb="43">
      <t>カル</t>
    </rPh>
    <rPh sb="44" eb="45">
      <t>オ</t>
    </rPh>
    <rPh sb="66" eb="67">
      <t>ス</t>
    </rPh>
    <rPh sb="69" eb="70">
      <t>ヨウ</t>
    </rPh>
    <rPh sb="71" eb="72">
      <t>オ</t>
    </rPh>
    <phoneticPr fontId="1"/>
  </si>
  <si>
    <t xml:space="preserve">      </t>
    <phoneticPr fontId="1"/>
  </si>
  <si>
    <t>（表側）</t>
    <rPh sb="1" eb="2">
      <t>オモテ</t>
    </rPh>
    <rPh sb="2" eb="3">
      <t>ガワ</t>
    </rPh>
    <phoneticPr fontId="1"/>
  </si>
  <si>
    <r>
      <t>背縫いのきせは</t>
    </r>
    <r>
      <rPr>
        <sz val="11"/>
        <color rgb="FFC00000"/>
        <rFont val="ＭＳ Ｐゴシック"/>
        <family val="3"/>
        <charset val="128"/>
        <scheme val="minor"/>
      </rPr>
      <t>5厘</t>
    </r>
    <r>
      <rPr>
        <sz val="11"/>
        <color rgb="FF00B050"/>
        <rFont val="ＭＳ Ｐゴシック"/>
        <family val="3"/>
        <charset val="128"/>
        <scheme val="minor"/>
      </rPr>
      <t>（0.189ｃｍ）</t>
    </r>
    <r>
      <rPr>
        <sz val="11"/>
        <color theme="1"/>
        <rFont val="ＭＳ Ｐゴシック"/>
        <family val="2"/>
        <charset val="128"/>
        <scheme val="minor"/>
      </rPr>
      <t>です。</t>
    </r>
    <rPh sb="0" eb="2">
      <t>セヌ</t>
    </rPh>
    <rPh sb="8" eb="9">
      <t>リン</t>
    </rPh>
    <phoneticPr fontId="1"/>
  </si>
  <si>
    <t>衿先の縫代</t>
    <rPh sb="4" eb="5">
      <t>シロ</t>
    </rPh>
    <phoneticPr fontId="1"/>
  </si>
  <si>
    <t>cm</t>
    <phoneticPr fontId="1"/>
  </si>
  <si>
    <t>反物幅</t>
    <rPh sb="0" eb="2">
      <t>タンモノ</t>
    </rPh>
    <rPh sb="2" eb="3">
      <t>ハバ</t>
    </rPh>
    <phoneticPr fontId="1"/>
  </si>
  <si>
    <t>ｃｍ</t>
    <phoneticPr fontId="1"/>
  </si>
  <si>
    <t>ｃｍ</t>
    <phoneticPr fontId="1"/>
  </si>
  <si>
    <t>cm</t>
    <phoneticPr fontId="1"/>
  </si>
  <si>
    <t>ｃｍ</t>
    <phoneticPr fontId="1"/>
  </si>
  <si>
    <t>背縫い側</t>
    <rPh sb="0" eb="2">
      <t>セヌ</t>
    </rPh>
    <rPh sb="3" eb="4">
      <t>ガワ</t>
    </rPh>
    <phoneticPr fontId="1"/>
  </si>
  <si>
    <t>脇縫い側</t>
    <rPh sb="0" eb="1">
      <t>ワキ</t>
    </rPh>
    <rPh sb="1" eb="2">
      <t>ヌ</t>
    </rPh>
    <rPh sb="3" eb="4">
      <t>ガワ</t>
    </rPh>
    <phoneticPr fontId="1"/>
  </si>
  <si>
    <t xml:space="preserve"> マ</t>
    <phoneticPr fontId="1"/>
  </si>
  <si>
    <t>裾</t>
    <rPh sb="0" eb="1">
      <t>スソ</t>
    </rPh>
    <phoneticPr fontId="1"/>
  </si>
  <si>
    <t>　裾</t>
    <rPh sb="1" eb="2">
      <t>スソ</t>
    </rPh>
    <phoneticPr fontId="1"/>
  </si>
  <si>
    <t>衽下りのへら</t>
  </si>
  <si>
    <t>衿の流れのへら</t>
    <phoneticPr fontId="1"/>
  </si>
  <si>
    <t>衿先の縫代</t>
  </si>
  <si>
    <t>ｃｍ</t>
    <phoneticPr fontId="1"/>
  </si>
  <si>
    <t>出来上りの振りのくけ幅</t>
  </si>
  <si>
    <t>出来上りの振りのくけ幅</t>
    <rPh sb="0" eb="2">
      <t>デキ</t>
    </rPh>
    <rPh sb="2" eb="3">
      <t>アガ</t>
    </rPh>
    <rPh sb="5" eb="6">
      <t>フリ</t>
    </rPh>
    <rPh sb="10" eb="11">
      <t>ハバ</t>
    </rPh>
    <phoneticPr fontId="1"/>
  </si>
  <si>
    <t>手前より浅くして、口下縫いの処で後袖のたこ縫いの縫代に揃えます。</t>
    <rPh sb="14" eb="15">
      <t>トコロ</t>
    </rPh>
    <rPh sb="25" eb="26">
      <t>シロ</t>
    </rPh>
    <phoneticPr fontId="1"/>
  </si>
  <si>
    <t>口下の縫代</t>
    <rPh sb="0" eb="1">
      <t>クチ</t>
    </rPh>
    <rPh sb="1" eb="2">
      <t>シタ</t>
    </rPh>
    <rPh sb="3" eb="5">
      <t>ヌイシロ</t>
    </rPh>
    <phoneticPr fontId="1"/>
  </si>
  <si>
    <t>袖口の縫代</t>
  </si>
  <si>
    <t>袖幅が広く振りのくけを三つ折りぐけにすると、出来上りの振くけ幅が少なくなってしまう時は耳ぐけにします。</t>
    <rPh sb="0" eb="1">
      <t>ソデ</t>
    </rPh>
    <rPh sb="1" eb="2">
      <t>ハバ</t>
    </rPh>
    <rPh sb="3" eb="4">
      <t>ヒロ</t>
    </rPh>
    <rPh sb="5" eb="6">
      <t>フ</t>
    </rPh>
    <rPh sb="11" eb="12">
      <t>ミ</t>
    </rPh>
    <rPh sb="13" eb="14">
      <t>オ</t>
    </rPh>
    <rPh sb="22" eb="25">
      <t>デキアガ</t>
    </rPh>
    <rPh sb="27" eb="28">
      <t>フリ</t>
    </rPh>
    <rPh sb="30" eb="31">
      <t>ハバ</t>
    </rPh>
    <rPh sb="32" eb="33">
      <t>スク</t>
    </rPh>
    <rPh sb="41" eb="42">
      <t>トキ</t>
    </rPh>
    <rPh sb="43" eb="44">
      <t>ミミ</t>
    </rPh>
    <phoneticPr fontId="1"/>
  </si>
  <si>
    <t>5厘（0.189ｃｍ）のきせをかけます。</t>
    <rPh sb="1" eb="2">
      <t>リン</t>
    </rPh>
    <phoneticPr fontId="1"/>
  </si>
  <si>
    <t>振りの縫代が少ない時には袖付の1寸5分（5.67ｃｍ）上位の処迄しか”くけ”ない事もあります。</t>
    <rPh sb="9" eb="10">
      <t>トキ</t>
    </rPh>
    <rPh sb="12" eb="14">
      <t>ソデツケ</t>
    </rPh>
    <rPh sb="16" eb="17">
      <t>スン</t>
    </rPh>
    <rPh sb="18" eb="19">
      <t>ブ</t>
    </rPh>
    <rPh sb="27" eb="28">
      <t>ウエ</t>
    </rPh>
    <rPh sb="28" eb="29">
      <t>クライ</t>
    </rPh>
    <rPh sb="30" eb="31">
      <t>トコロ</t>
    </rPh>
    <rPh sb="31" eb="32">
      <t>マデ</t>
    </rPh>
    <rPh sb="40" eb="41">
      <t>コト</t>
    </rPh>
    <phoneticPr fontId="1"/>
  </si>
  <si>
    <t>単衣の着物（長着、浴衣も含みます）の身丈のへらは、内揚の縫代を背と脇とその中心で揃える方法と、袷と同じにする方法が有ります。</t>
    <rPh sb="0" eb="2">
      <t>ヒトエ</t>
    </rPh>
    <rPh sb="3" eb="5">
      <t>キモノ</t>
    </rPh>
    <rPh sb="6" eb="8">
      <t>ナガギ</t>
    </rPh>
    <rPh sb="9" eb="11">
      <t>ユカタ</t>
    </rPh>
    <rPh sb="12" eb="13">
      <t>フク</t>
    </rPh>
    <rPh sb="18" eb="20">
      <t>ミタケ</t>
    </rPh>
    <rPh sb="25" eb="27">
      <t>ウチアゲ</t>
    </rPh>
    <rPh sb="28" eb="30">
      <t>ヌイシロ</t>
    </rPh>
    <rPh sb="40" eb="41">
      <t>ソロ</t>
    </rPh>
    <rPh sb="43" eb="45">
      <t>ホウホウ</t>
    </rPh>
    <rPh sb="47" eb="48">
      <t>アワセ</t>
    </rPh>
    <rPh sb="49" eb="50">
      <t>オナ</t>
    </rPh>
    <rPh sb="54" eb="56">
      <t>ホウホウ</t>
    </rPh>
    <rPh sb="57" eb="58">
      <t>ア</t>
    </rPh>
    <phoneticPr fontId="1"/>
  </si>
  <si>
    <t>前者の内揚の縫代を背と脇とその中心で揃える方法は反物の両耳と中心の長さが異なる時は、出来上りの身丈が背縫いと前立て側以外は上前と下前の身頃の長さが異なります。</t>
    <rPh sb="0" eb="2">
      <t>ゼンシャ</t>
    </rPh>
    <rPh sb="28" eb="29">
      <t>ミミ</t>
    </rPh>
    <rPh sb="33" eb="34">
      <t>ナガ</t>
    </rPh>
    <rPh sb="36" eb="37">
      <t>コト</t>
    </rPh>
    <rPh sb="39" eb="40">
      <t>トキ</t>
    </rPh>
    <rPh sb="42" eb="45">
      <t>デキアガ</t>
    </rPh>
    <rPh sb="47" eb="49">
      <t>ミタケ</t>
    </rPh>
    <rPh sb="50" eb="52">
      <t>セヌ</t>
    </rPh>
    <rPh sb="54" eb="56">
      <t>マエタ</t>
    </rPh>
    <rPh sb="57" eb="58">
      <t>ガワ</t>
    </rPh>
    <rPh sb="58" eb="60">
      <t>イガイ</t>
    </rPh>
    <rPh sb="61" eb="63">
      <t>ウワマエ</t>
    </rPh>
    <rPh sb="64" eb="65">
      <t>シタ</t>
    </rPh>
    <rPh sb="65" eb="66">
      <t>マエ</t>
    </rPh>
    <rPh sb="67" eb="69">
      <t>ミゴロ</t>
    </rPh>
    <rPh sb="70" eb="71">
      <t>ナガ</t>
    </rPh>
    <rPh sb="73" eb="74">
      <t>コト</t>
    </rPh>
    <phoneticPr fontId="1"/>
  </si>
  <si>
    <t>後者の袷と同じ方法は出来上りの身丈は背と脇とその中心の全ての位置で同寸になりますが、それぞれの位置での内揚の縫代は異なります。</t>
    <rPh sb="0" eb="2">
      <t>コウシャ</t>
    </rPh>
    <rPh sb="3" eb="4">
      <t>アワセ</t>
    </rPh>
    <rPh sb="5" eb="6">
      <t>オナ</t>
    </rPh>
    <rPh sb="7" eb="9">
      <t>ホウホウ</t>
    </rPh>
    <rPh sb="10" eb="13">
      <t>デキアガ</t>
    </rPh>
    <rPh sb="15" eb="17">
      <t>ミタケ</t>
    </rPh>
    <rPh sb="18" eb="19">
      <t>セ</t>
    </rPh>
    <rPh sb="20" eb="21">
      <t>ワキ</t>
    </rPh>
    <rPh sb="24" eb="26">
      <t>チュウシン</t>
    </rPh>
    <rPh sb="27" eb="28">
      <t>スベ</t>
    </rPh>
    <rPh sb="30" eb="32">
      <t>イチ</t>
    </rPh>
    <rPh sb="33" eb="35">
      <t>ドウスン</t>
    </rPh>
    <rPh sb="47" eb="49">
      <t>イチ</t>
    </rPh>
    <rPh sb="51" eb="53">
      <t>ウチアゲ</t>
    </rPh>
    <rPh sb="54" eb="56">
      <t>ヌイシロ</t>
    </rPh>
    <rPh sb="57" eb="58">
      <t>コト</t>
    </rPh>
    <phoneticPr fontId="1"/>
  </si>
  <si>
    <t>前者の内揚の縫代を背と脇とその中心で揃える方法での身頃の縫いは、背縫い→後身頃の内揚→前身頃の内揚の順に縫います。</t>
    <rPh sb="25" eb="27">
      <t>ミゴロ</t>
    </rPh>
    <rPh sb="28" eb="29">
      <t>ヌ</t>
    </rPh>
    <rPh sb="32" eb="34">
      <t>セヌ</t>
    </rPh>
    <rPh sb="36" eb="37">
      <t>ウシロ</t>
    </rPh>
    <rPh sb="37" eb="39">
      <t>ミゴロ</t>
    </rPh>
    <rPh sb="40" eb="42">
      <t>ウチアゲ</t>
    </rPh>
    <rPh sb="43" eb="46">
      <t>マエミゴロ</t>
    </rPh>
    <rPh sb="47" eb="49">
      <t>ウチアゲ</t>
    </rPh>
    <rPh sb="50" eb="51">
      <t>ジュン</t>
    </rPh>
    <rPh sb="52" eb="53">
      <t>ヌ</t>
    </rPh>
    <phoneticPr fontId="1"/>
  </si>
  <si>
    <t>後者の袷と同じ方法での身頃の縫いは、後身頃の内揚→前身頃の内揚→背縫いの順に縫います。</t>
    <rPh sb="11" eb="13">
      <t>ミゴロ</t>
    </rPh>
    <rPh sb="14" eb="15">
      <t>ヌ</t>
    </rPh>
    <rPh sb="18" eb="19">
      <t>ウシロ</t>
    </rPh>
    <rPh sb="19" eb="21">
      <t>ミゴロ</t>
    </rPh>
    <rPh sb="22" eb="24">
      <t>ウチアゲ</t>
    </rPh>
    <rPh sb="25" eb="28">
      <t>マエミゴロ</t>
    </rPh>
    <rPh sb="29" eb="31">
      <t>ウチアゲ</t>
    </rPh>
    <rPh sb="32" eb="34">
      <t>セヌ</t>
    </rPh>
    <rPh sb="36" eb="37">
      <t>ジュン</t>
    </rPh>
    <rPh sb="38" eb="39">
      <t>ヌ</t>
    </rPh>
    <phoneticPr fontId="1"/>
  </si>
  <si>
    <t>cm</t>
    <phoneticPr fontId="1"/>
  </si>
  <si>
    <t>　　背縫代</t>
    <phoneticPr fontId="1"/>
  </si>
  <si>
    <t>三つ折りぐけにした時の、振りくけの縫代は1分（0.378ｃｍ）から3分（1.134ｃｍ）位にします。</t>
    <rPh sb="0" eb="1">
      <t>ミ</t>
    </rPh>
    <rPh sb="2" eb="3">
      <t>オ</t>
    </rPh>
    <rPh sb="9" eb="10">
      <t>トキ</t>
    </rPh>
    <rPh sb="12" eb="13">
      <t>フ</t>
    </rPh>
    <rPh sb="17" eb="19">
      <t>ヌイシロ</t>
    </rPh>
    <rPh sb="21" eb="22">
      <t>ブ</t>
    </rPh>
    <rPh sb="34" eb="35">
      <t>ブ</t>
    </rPh>
    <rPh sb="44" eb="45">
      <t>クライ</t>
    </rPh>
    <phoneticPr fontId="1"/>
  </si>
  <si>
    <t>背縫いの縫い目</t>
  </si>
  <si>
    <t>脇縫いが出来ましたら、5厘（0.189ｃｍ）のきせをかけ脇の縫代を前身頃の方向に倒し鏝を当てます。</t>
    <rPh sb="0" eb="1">
      <t>ワキ</t>
    </rPh>
    <rPh sb="1" eb="2">
      <t>ヌ</t>
    </rPh>
    <rPh sb="4" eb="6">
      <t>デキ</t>
    </rPh>
    <rPh sb="12" eb="13">
      <t>リン</t>
    </rPh>
    <rPh sb="28" eb="29">
      <t>ワキ</t>
    </rPh>
    <rPh sb="30" eb="31">
      <t>ヌ</t>
    </rPh>
    <rPh sb="31" eb="32">
      <t>シロ</t>
    </rPh>
    <rPh sb="33" eb="36">
      <t>マエミゴロ</t>
    </rPh>
    <rPh sb="37" eb="39">
      <t>ホウコウ</t>
    </rPh>
    <rPh sb="40" eb="41">
      <t>タオ</t>
    </rPh>
    <rPh sb="42" eb="43">
      <t>コテ</t>
    </rPh>
    <rPh sb="44" eb="45">
      <t>ア</t>
    </rPh>
    <phoneticPr fontId="1"/>
  </si>
  <si>
    <t>衿肩明の位置は身頃の裁切丈の中心になります。</t>
    <rPh sb="4" eb="6">
      <t>イチ</t>
    </rPh>
    <rPh sb="10" eb="12">
      <t>タチキリ</t>
    </rPh>
    <rPh sb="12" eb="13">
      <t>タケ</t>
    </rPh>
    <rPh sb="14" eb="16">
      <t>チュウシン</t>
    </rPh>
    <phoneticPr fontId="1"/>
  </si>
  <si>
    <t>cm</t>
    <phoneticPr fontId="1"/>
  </si>
  <si>
    <t>前袖たこ縫い（袋縫い）の縫代は袖丸味の書き初めの1寸（3.78ｃｍ）</t>
    <rPh sb="7" eb="8">
      <t>フクロ</t>
    </rPh>
    <rPh sb="8" eb="9">
      <t>ヌ</t>
    </rPh>
    <rPh sb="13" eb="14">
      <t>シロ</t>
    </rPh>
    <phoneticPr fontId="1"/>
  </si>
  <si>
    <t>二度縫いと背伏せ縫いの並は3分（1.13ｃｍ）位です。</t>
  </si>
  <si>
    <r>
      <t>背縫代は</t>
    </r>
    <r>
      <rPr>
        <sz val="11"/>
        <color theme="1"/>
        <rFont val="ＭＳ Ｐゴシック"/>
        <family val="3"/>
        <charset val="128"/>
        <scheme val="minor"/>
      </rPr>
      <t>2分（0.756ｃｍ）から4分（1.512ｃｍ）位にします。</t>
    </r>
    <rPh sb="0" eb="2">
      <t>セヌ</t>
    </rPh>
    <rPh sb="2" eb="3">
      <t>シロ</t>
    </rPh>
    <rPh sb="5" eb="6">
      <t>ブ</t>
    </rPh>
    <rPh sb="18" eb="19">
      <t>ブ</t>
    </rPh>
    <rPh sb="28" eb="29">
      <t>クライ</t>
    </rPh>
    <phoneticPr fontId="1"/>
  </si>
  <si>
    <t>縫込み代p</t>
    <phoneticPr fontId="1"/>
  </si>
  <si>
    <t>縫込み代q</t>
    <phoneticPr fontId="1"/>
  </si>
  <si>
    <t>cm</t>
    <phoneticPr fontId="1"/>
  </si>
  <si>
    <t xml:space="preserve">  </t>
    <phoneticPr fontId="1"/>
  </si>
  <si>
    <t>cm</t>
    <phoneticPr fontId="1"/>
  </si>
  <si>
    <t>裁切袖丈</t>
    <phoneticPr fontId="1"/>
  </si>
  <si>
    <t xml:space="preserve">cm </t>
    <phoneticPr fontId="1"/>
  </si>
  <si>
    <t>裁切共衿丈</t>
    <phoneticPr fontId="1"/>
  </si>
  <si>
    <t xml:space="preserve">cm </t>
    <phoneticPr fontId="1"/>
  </si>
  <si>
    <t>cm</t>
    <phoneticPr fontId="1"/>
  </si>
  <si>
    <t>裁切地衿丈</t>
    <phoneticPr fontId="1"/>
  </si>
  <si>
    <t xml:space="preserve">cm </t>
    <phoneticPr fontId="1"/>
  </si>
  <si>
    <t xml:space="preserve">cm </t>
    <phoneticPr fontId="1"/>
  </si>
  <si>
    <t>褄下のへら</t>
  </si>
  <si>
    <t>背縫いのきせ山</t>
  </si>
  <si>
    <t>　　</t>
    <phoneticPr fontId="1"/>
  </si>
  <si>
    <t>身八っ口</t>
    <rPh sb="0" eb="3">
      <t>ミヤツ</t>
    </rPh>
    <rPh sb="3" eb="4">
      <t>クチ</t>
    </rPh>
    <phoneticPr fontId="1"/>
  </si>
  <si>
    <t>cm</t>
    <phoneticPr fontId="1"/>
  </si>
  <si>
    <t>　　</t>
    <phoneticPr fontId="1"/>
  </si>
  <si>
    <t>裁切身頃丈 =</t>
    <rPh sb="4" eb="5">
      <t>タケ</t>
    </rPh>
    <phoneticPr fontId="1"/>
  </si>
  <si>
    <t>前幅</t>
  </si>
  <si>
    <t>cm</t>
    <phoneticPr fontId="1"/>
  </si>
  <si>
    <t>袖口</t>
  </si>
  <si>
    <t>袖口</t>
    <rPh sb="0" eb="1">
      <t>ソデ</t>
    </rPh>
    <rPh sb="1" eb="2">
      <t>クチ</t>
    </rPh>
    <phoneticPr fontId="1"/>
  </si>
  <si>
    <t>口下</t>
    <rPh sb="0" eb="1">
      <t>クチ</t>
    </rPh>
    <rPh sb="1" eb="2">
      <t>シタ</t>
    </rPh>
    <phoneticPr fontId="1"/>
  </si>
  <si>
    <t>袖の振り</t>
    <rPh sb="0" eb="1">
      <t>ソデ</t>
    </rPh>
    <rPh sb="2" eb="3">
      <t>フリ</t>
    </rPh>
    <phoneticPr fontId="1"/>
  </si>
  <si>
    <t>袖下</t>
    <rPh sb="0" eb="1">
      <t>ソデ</t>
    </rPh>
    <rPh sb="1" eb="2">
      <t>シタ</t>
    </rPh>
    <phoneticPr fontId="1"/>
  </si>
  <si>
    <t>袖山幅　</t>
  </si>
  <si>
    <t>　</t>
    <phoneticPr fontId="1"/>
  </si>
  <si>
    <t>袖丈</t>
    <rPh sb="0" eb="2">
      <t>ソデタケ</t>
    </rPh>
    <phoneticPr fontId="1"/>
  </si>
  <si>
    <t>　　　</t>
    <phoneticPr fontId="1"/>
  </si>
  <si>
    <t>衿肩明のへら</t>
  </si>
  <si>
    <t xml:space="preserve"> 袖付</t>
    <phoneticPr fontId="1"/>
  </si>
  <si>
    <t>剣先から内揚の縫い目迄の長さ</t>
    <rPh sb="0" eb="2">
      <t>ケンサキ</t>
    </rPh>
    <rPh sb="4" eb="6">
      <t>ウチアゲ</t>
    </rPh>
    <rPh sb="7" eb="8">
      <t>ヌ</t>
    </rPh>
    <rPh sb="9" eb="10">
      <t>メ</t>
    </rPh>
    <rPh sb="10" eb="11">
      <t>マデ</t>
    </rPh>
    <rPh sb="12" eb="13">
      <t>ナガ</t>
    </rPh>
    <phoneticPr fontId="1"/>
  </si>
  <si>
    <t>剣先から共衿かけのきせ山迄の長さ</t>
    <rPh sb="4" eb="5">
      <t>トモ</t>
    </rPh>
    <rPh sb="5" eb="6">
      <t>エリ</t>
    </rPh>
    <rPh sb="11" eb="12">
      <t>ヤマ</t>
    </rPh>
    <phoneticPr fontId="1"/>
  </si>
  <si>
    <t>脇縫い側</t>
  </si>
  <si>
    <t>褄下</t>
  </si>
  <si>
    <t>角度θ</t>
  </si>
  <si>
    <t>底辺a</t>
  </si>
  <si>
    <t xml:space="preserve">　 </t>
    <phoneticPr fontId="1"/>
  </si>
  <si>
    <t>cm</t>
    <phoneticPr fontId="1"/>
  </si>
  <si>
    <t xml:space="preserve"> </t>
    <phoneticPr fontId="1"/>
  </si>
  <si>
    <t>耳ぐけの時の振りくけの縫代は0です。</t>
    <rPh sb="4" eb="5">
      <t>トキ</t>
    </rPh>
    <rPh sb="6" eb="7">
      <t>フ</t>
    </rPh>
    <rPh sb="11" eb="13">
      <t>ヌイシロ</t>
    </rPh>
    <phoneticPr fontId="1"/>
  </si>
  <si>
    <t>後袖</t>
    <phoneticPr fontId="1"/>
  </si>
  <si>
    <t>前袖</t>
    <rPh sb="0" eb="1">
      <t>マエ</t>
    </rPh>
    <phoneticPr fontId="1"/>
  </si>
  <si>
    <t>袖振りの縫代</t>
    <rPh sb="0" eb="1">
      <t>ソデ</t>
    </rPh>
    <rPh sb="1" eb="2">
      <t>フ</t>
    </rPh>
    <rPh sb="4" eb="6">
      <t>ヌイシロ</t>
    </rPh>
    <phoneticPr fontId="1"/>
  </si>
  <si>
    <t>袖幅のへら</t>
  </si>
  <si>
    <t>袖下の縫代</t>
  </si>
  <si>
    <t>衿の付込み</t>
  </si>
  <si>
    <t>繰越</t>
  </si>
  <si>
    <t>衿肩明</t>
  </si>
  <si>
    <t xml:space="preserve">    背縫いの縫い目</t>
    <rPh sb="4" eb="6">
      <t>セヌ</t>
    </rPh>
    <rPh sb="8" eb="9">
      <t>ヌ</t>
    </rPh>
    <rPh sb="10" eb="11">
      <t>メ</t>
    </rPh>
    <phoneticPr fontId="1"/>
  </si>
  <si>
    <t>身丈のへら</t>
    <rPh sb="0" eb="2">
      <t>ミタケ</t>
    </rPh>
    <phoneticPr fontId="1"/>
  </si>
  <si>
    <t>ｃｍ</t>
    <phoneticPr fontId="1"/>
  </si>
  <si>
    <t xml:space="preserve">   裾</t>
    <rPh sb="3" eb="4">
      <t>スソ</t>
    </rPh>
    <phoneticPr fontId="1"/>
  </si>
  <si>
    <t>肩山の5分下から袖付迄の長さの半分</t>
  </si>
  <si>
    <t>肩山の5分下から袖付迄の長さ</t>
  </si>
  <si>
    <t>肩幅</t>
  </si>
  <si>
    <t>肩幅のへら</t>
  </si>
  <si>
    <t>肩幅のへら</t>
    <phoneticPr fontId="1"/>
  </si>
  <si>
    <t>　</t>
    <phoneticPr fontId="1"/>
  </si>
  <si>
    <t>　 　</t>
    <phoneticPr fontId="1"/>
  </si>
  <si>
    <t>衽頭の縫代</t>
  </si>
  <si>
    <t xml:space="preserve">    </t>
    <phoneticPr fontId="1"/>
  </si>
  <si>
    <t>脇縫いのきせ山</t>
  </si>
  <si>
    <t>s</t>
  </si>
  <si>
    <t>s = 身八っ口</t>
    <rPh sb="7" eb="8">
      <t>クチ</t>
    </rPh>
    <phoneticPr fontId="1"/>
  </si>
  <si>
    <t xml:space="preserve">     m = 抱幅 - c</t>
    <rPh sb="9" eb="11">
      <t>ダキハバ</t>
    </rPh>
    <phoneticPr fontId="1"/>
  </si>
  <si>
    <t>下前の後身頃</t>
    <phoneticPr fontId="1"/>
  </si>
  <si>
    <t>下前の前身頃</t>
  </si>
  <si>
    <t>下前の前袖</t>
    <rPh sb="0" eb="1">
      <t>シタ</t>
    </rPh>
    <rPh sb="1" eb="2">
      <t>マエ</t>
    </rPh>
    <rPh sb="3" eb="4">
      <t>マエ</t>
    </rPh>
    <rPh sb="4" eb="5">
      <t>ソデ</t>
    </rPh>
    <phoneticPr fontId="1"/>
  </si>
  <si>
    <t>cm</t>
    <phoneticPr fontId="1"/>
  </si>
  <si>
    <t>袖付側</t>
  </si>
  <si>
    <t>上前の後袖</t>
    <rPh sb="0" eb="1">
      <t>ウエ</t>
    </rPh>
    <phoneticPr fontId="1"/>
  </si>
  <si>
    <t>上前の前袖</t>
    <rPh sb="0" eb="1">
      <t>ウエ</t>
    </rPh>
    <rPh sb="1" eb="2">
      <t>マエ</t>
    </rPh>
    <rPh sb="3" eb="4">
      <t>マエ</t>
    </rPh>
    <rPh sb="4" eb="5">
      <t>ソデ</t>
    </rPh>
    <phoneticPr fontId="1"/>
  </si>
  <si>
    <t>下前の後袖</t>
    <rPh sb="0" eb="1">
      <t>シタ</t>
    </rPh>
    <rPh sb="1" eb="2">
      <t>マエ</t>
    </rPh>
    <rPh sb="3" eb="4">
      <t>ウシロ</t>
    </rPh>
    <rPh sb="4" eb="5">
      <t>ソデ</t>
    </rPh>
    <phoneticPr fontId="1"/>
  </si>
  <si>
    <t>背縫側</t>
  </si>
  <si>
    <t>衽付側</t>
  </si>
  <si>
    <t>裁切身頃丈× 2 =</t>
    <phoneticPr fontId="1"/>
  </si>
  <si>
    <t>上前の後身頃</t>
    <rPh sb="0" eb="1">
      <t>ウエ</t>
    </rPh>
    <phoneticPr fontId="1"/>
  </si>
  <si>
    <t>上前の前身頃</t>
    <rPh sb="0" eb="1">
      <t>ウエ</t>
    </rPh>
    <phoneticPr fontId="1"/>
  </si>
  <si>
    <t>上前の衽</t>
  </si>
  <si>
    <t xml:space="preserve">裁切衽幅 = </t>
    <rPh sb="0" eb="2">
      <t>タチキリ</t>
    </rPh>
    <rPh sb="2" eb="3">
      <t>オクミ</t>
    </rPh>
    <rPh sb="3" eb="4">
      <t>ハバ</t>
    </rPh>
    <phoneticPr fontId="1"/>
  </si>
  <si>
    <t>下前の衽</t>
    <rPh sb="0" eb="1">
      <t>シタ</t>
    </rPh>
    <rPh sb="1" eb="2">
      <t>マエ</t>
    </rPh>
    <rPh sb="3" eb="4">
      <t>オクミ</t>
    </rPh>
    <phoneticPr fontId="1"/>
  </si>
  <si>
    <t>裁切衽丈 =</t>
    <rPh sb="0" eb="2">
      <t>タチキリ</t>
    </rPh>
    <rPh sb="2" eb="3">
      <t>オクミ</t>
    </rPh>
    <rPh sb="3" eb="4">
      <t>タケ</t>
    </rPh>
    <phoneticPr fontId="1"/>
  </si>
  <si>
    <t>裁切衽丈 × 2 =</t>
    <rPh sb="3" eb="4">
      <t>タケ</t>
    </rPh>
    <phoneticPr fontId="1"/>
  </si>
  <si>
    <t>裁切地衿丈× 2 =</t>
    <rPh sb="0" eb="2">
      <t>タチキリ</t>
    </rPh>
    <rPh sb="2" eb="3">
      <t>ジ</t>
    </rPh>
    <rPh sb="3" eb="4">
      <t>エリ</t>
    </rPh>
    <rPh sb="4" eb="5">
      <t>タケ</t>
    </rPh>
    <phoneticPr fontId="1"/>
  </si>
  <si>
    <t>裁切地衿丈 =</t>
    <phoneticPr fontId="1"/>
  </si>
  <si>
    <t>裁切共衿丈 =</t>
    <rPh sb="4" eb="5">
      <t>タケ</t>
    </rPh>
    <phoneticPr fontId="1"/>
  </si>
  <si>
    <t xml:space="preserve">      </t>
    <phoneticPr fontId="1"/>
  </si>
  <si>
    <t>裁切共衿丈× 2 =</t>
  </si>
  <si>
    <t>裁切袖丈× 2 =</t>
    <phoneticPr fontId="1"/>
  </si>
  <si>
    <t>裁切袖丈× 2 =</t>
    <phoneticPr fontId="1"/>
  </si>
  <si>
    <t>裁切袖丈 =</t>
  </si>
  <si>
    <t>裁切袖丈 =</t>
    <phoneticPr fontId="1"/>
  </si>
  <si>
    <t>裁切衿幅 =</t>
    <rPh sb="0" eb="2">
      <t>タチキリ</t>
    </rPh>
    <rPh sb="2" eb="3">
      <t>エリ</t>
    </rPh>
    <rPh sb="3" eb="4">
      <t>ハバ</t>
    </rPh>
    <phoneticPr fontId="1"/>
  </si>
  <si>
    <t>総要尺</t>
  </si>
  <si>
    <t>(裁切共衿丈+裁切地衿丈) × 2 =</t>
    <rPh sb="1" eb="3">
      <t>タチキリ</t>
    </rPh>
    <rPh sb="3" eb="4">
      <t>トモ</t>
    </rPh>
    <rPh sb="4" eb="5">
      <t>エリ</t>
    </rPh>
    <rPh sb="5" eb="6">
      <t>タケ</t>
    </rPh>
    <rPh sb="7" eb="9">
      <t>タチキリ</t>
    </rPh>
    <rPh sb="9" eb="10">
      <t>ジ</t>
    </rPh>
    <rPh sb="10" eb="11">
      <t>エリ</t>
    </rPh>
    <rPh sb="11" eb="12">
      <t>タケ</t>
    </rPh>
    <phoneticPr fontId="1"/>
  </si>
  <si>
    <t>加藤興市先生著の”着物仕立ての勘どころ”</t>
  </si>
  <si>
    <r>
      <rPr>
        <sz val="11"/>
        <color rgb="FFFF0000"/>
        <rFont val="ＭＳ Ｐゴシック"/>
        <family val="3"/>
        <charset val="128"/>
        <scheme val="minor"/>
      </rPr>
      <t>裏表</t>
    </r>
    <r>
      <rPr>
        <sz val="11"/>
        <color theme="1"/>
        <rFont val="ＭＳ Ｐゴシック"/>
        <family val="2"/>
        <charset val="128"/>
        <scheme val="minor"/>
      </rPr>
      <t>を区別するために縫代の</t>
    </r>
    <r>
      <rPr>
        <sz val="11"/>
        <color rgb="FFFF0000"/>
        <rFont val="ＭＳ Ｐゴシック"/>
        <family val="3"/>
        <charset val="128"/>
        <scheme val="minor"/>
      </rPr>
      <t>裏側</t>
    </r>
    <r>
      <rPr>
        <sz val="11"/>
        <color theme="1"/>
        <rFont val="ＭＳ Ｐゴシック"/>
        <family val="2"/>
        <charset val="128"/>
        <scheme val="minor"/>
      </rPr>
      <t>にチャコで印を付けます。</t>
    </r>
    <rPh sb="10" eb="12">
      <t>ヌイシロ</t>
    </rPh>
    <phoneticPr fontId="1"/>
  </si>
  <si>
    <t>※チャコの印は縫代の裏側に小さく目立たない色でします。</t>
    <rPh sb="5" eb="6">
      <t>シルシ</t>
    </rPh>
    <rPh sb="7" eb="9">
      <t>ヌイシロ</t>
    </rPh>
    <rPh sb="10" eb="11">
      <t>ウラ</t>
    </rPh>
    <rPh sb="11" eb="12">
      <t>ガワ</t>
    </rPh>
    <rPh sb="13" eb="14">
      <t>チイ</t>
    </rPh>
    <rPh sb="16" eb="18">
      <t>メダ</t>
    </rPh>
    <rPh sb="21" eb="22">
      <t>イロ</t>
    </rPh>
    <phoneticPr fontId="1"/>
  </si>
  <si>
    <t xml:space="preserve"> 縫代の裏側にチャコで印をします。</t>
    <rPh sb="1" eb="3">
      <t>ヌイシロ</t>
    </rPh>
    <rPh sb="4" eb="5">
      <t>ウラ</t>
    </rPh>
    <rPh sb="5" eb="6">
      <t>ガワ</t>
    </rPh>
    <rPh sb="11" eb="12">
      <t>シルシ</t>
    </rPh>
    <phoneticPr fontId="1"/>
  </si>
  <si>
    <t>ｃｍ 袖下の縫代は5分（1.89ｃｍ）から2寸（7.56ｃｍ）位にします。</t>
    <rPh sb="31" eb="32">
      <t>クライ</t>
    </rPh>
    <phoneticPr fontId="1"/>
  </si>
  <si>
    <t>袖幅</t>
    <rPh sb="0" eb="1">
      <t>ソデ</t>
    </rPh>
    <rPh sb="1" eb="2">
      <t>ハバ</t>
    </rPh>
    <phoneticPr fontId="1"/>
  </si>
  <si>
    <t>ｃｍ</t>
    <phoneticPr fontId="1"/>
  </si>
  <si>
    <t>cm</t>
    <phoneticPr fontId="1"/>
  </si>
  <si>
    <t xml:space="preserve"> 身八っ口の止り</t>
    <rPh sb="4" eb="5">
      <t>クチ</t>
    </rPh>
    <phoneticPr fontId="1"/>
  </si>
  <si>
    <t>処の後幅</t>
    <phoneticPr fontId="1"/>
  </si>
  <si>
    <t>身八っ口の止り</t>
    <rPh sb="3" eb="4">
      <t>クチ</t>
    </rPh>
    <rPh sb="5" eb="6">
      <t>トマ</t>
    </rPh>
    <phoneticPr fontId="1"/>
  </si>
  <si>
    <t>cm</t>
    <phoneticPr fontId="1"/>
  </si>
  <si>
    <t>　　　</t>
    <phoneticPr fontId="1"/>
  </si>
  <si>
    <t xml:space="preserve"> 上</t>
    <rPh sb="1" eb="2">
      <t>ウエ</t>
    </rPh>
    <phoneticPr fontId="1"/>
  </si>
  <si>
    <t>振りくけの縫代に隠れるところから1分（0.378ｃｍ）位内側で縫い止めます。</t>
    <rPh sb="0" eb="1">
      <t>フ</t>
    </rPh>
    <rPh sb="5" eb="6">
      <t>ヌ</t>
    </rPh>
    <rPh sb="6" eb="7">
      <t>シロ</t>
    </rPh>
    <rPh sb="8" eb="9">
      <t>カク</t>
    </rPh>
    <rPh sb="17" eb="18">
      <t>ブ</t>
    </rPh>
    <rPh sb="27" eb="28">
      <t>クライ</t>
    </rPh>
    <rPh sb="28" eb="30">
      <t>ウチガワ</t>
    </rPh>
    <rPh sb="31" eb="32">
      <t>ヌ</t>
    </rPh>
    <rPh sb="33" eb="34">
      <t>ド</t>
    </rPh>
    <phoneticPr fontId="1"/>
  </si>
  <si>
    <t>袖付のへら</t>
  </si>
  <si>
    <t xml:space="preserve"> 口くけの縫代</t>
    <rPh sb="1" eb="2">
      <t>クチ</t>
    </rPh>
    <rPh sb="5" eb="7">
      <t>ヌイシロ</t>
    </rPh>
    <phoneticPr fontId="1"/>
  </si>
  <si>
    <t xml:space="preserve"> 前袖のたこ縫い（袋縫い）の縫代は</t>
    <phoneticPr fontId="1"/>
  </si>
  <si>
    <t xml:space="preserve"> 後袖より1分（0.378ｃｍ）少なくします。</t>
    <rPh sb="16" eb="17">
      <t>スク</t>
    </rPh>
    <phoneticPr fontId="1"/>
  </si>
  <si>
    <t xml:space="preserve"> 袖の表側にたこ縫いの（袋縫い）通しべら等をします。</t>
  </si>
  <si>
    <t xml:space="preserve">    袖口側の袖丈のへら</t>
    <rPh sb="4" eb="5">
      <t>ソデ</t>
    </rPh>
    <rPh sb="5" eb="6">
      <t>クチ</t>
    </rPh>
    <rPh sb="6" eb="7">
      <t>ガワ</t>
    </rPh>
    <phoneticPr fontId="1"/>
  </si>
  <si>
    <t>前幅を曲げる間隔</t>
    <rPh sb="0" eb="1">
      <t>マエ</t>
    </rPh>
    <rPh sb="1" eb="2">
      <t>ハバ</t>
    </rPh>
    <rPh sb="3" eb="4">
      <t>マ</t>
    </rPh>
    <rPh sb="6" eb="8">
      <t>カンカク</t>
    </rPh>
    <phoneticPr fontId="1"/>
  </si>
  <si>
    <t>角度θ</t>
    <rPh sb="0" eb="2">
      <t>カクド</t>
    </rPh>
    <phoneticPr fontId="1"/>
  </si>
  <si>
    <t xml:space="preserve">    高さh = 狭くする幅</t>
  </si>
  <si>
    <t>cm</t>
    <phoneticPr fontId="1"/>
  </si>
  <si>
    <t xml:space="preserve">　　 </t>
    <phoneticPr fontId="1"/>
  </si>
  <si>
    <t>袖を丈で二つ折りに畳みます。</t>
    <rPh sb="0" eb="1">
      <t>ソデ</t>
    </rPh>
    <rPh sb="2" eb="3">
      <t>タケ</t>
    </rPh>
    <rPh sb="4" eb="5">
      <t>フタ</t>
    </rPh>
    <rPh sb="6" eb="7">
      <t>オ</t>
    </rPh>
    <rPh sb="9" eb="10">
      <t>タタ</t>
    </rPh>
    <phoneticPr fontId="1"/>
  </si>
  <si>
    <t>cm</t>
    <phoneticPr fontId="1"/>
  </si>
  <si>
    <t>1、単衣で多く使われている方法になります。</t>
    <phoneticPr fontId="1"/>
  </si>
  <si>
    <t>①、下前の身頃の裁断図</t>
    <rPh sb="2" eb="3">
      <t>シタ</t>
    </rPh>
    <rPh sb="3" eb="4">
      <t>マエ</t>
    </rPh>
    <rPh sb="5" eb="7">
      <t>ミゴロ</t>
    </rPh>
    <rPh sb="8" eb="10">
      <t>サイダン</t>
    </rPh>
    <rPh sb="10" eb="11">
      <t>ズ</t>
    </rPh>
    <phoneticPr fontId="1"/>
  </si>
  <si>
    <t>①、下前の身頃の裁断図</t>
    <phoneticPr fontId="1"/>
  </si>
  <si>
    <t>①、肩山の折りの位置を決め方ます。</t>
    <rPh sb="2" eb="4">
      <t>カタヤマ</t>
    </rPh>
    <rPh sb="5" eb="6">
      <t>オ</t>
    </rPh>
    <rPh sb="8" eb="10">
      <t>イチ</t>
    </rPh>
    <rPh sb="11" eb="12">
      <t>キ</t>
    </rPh>
    <rPh sb="13" eb="14">
      <t>カタ</t>
    </rPh>
    <phoneticPr fontId="1"/>
  </si>
  <si>
    <t>①、肩山の折りの位置を決め方ます。</t>
    <phoneticPr fontId="1"/>
  </si>
  <si>
    <t>内揚の縫代を背と脇とその中心で揃える方法で身丈のへらをします。(背縫い→後身頃の内揚→前身頃の内揚の順に縫います)</t>
    <rPh sb="0" eb="1">
      <t>ウチ</t>
    </rPh>
    <phoneticPr fontId="1"/>
  </si>
  <si>
    <t>後身頃の内揚→前身頃の内揚→背縫いの順に縫います。</t>
    <phoneticPr fontId="1"/>
  </si>
  <si>
    <t>①、袖幅と袖山幅が同寸の時のへらの仕方</t>
    <rPh sb="2" eb="3">
      <t>ソデ</t>
    </rPh>
    <rPh sb="3" eb="4">
      <t>ハバ</t>
    </rPh>
    <rPh sb="5" eb="7">
      <t>ソデヤマ</t>
    </rPh>
    <rPh sb="7" eb="8">
      <t>ハバ</t>
    </rPh>
    <rPh sb="9" eb="11">
      <t>ドウスン</t>
    </rPh>
    <rPh sb="12" eb="13">
      <t>トキ</t>
    </rPh>
    <rPh sb="17" eb="19">
      <t>シカタ</t>
    </rPh>
    <phoneticPr fontId="1"/>
  </si>
  <si>
    <r>
      <t xml:space="preserve"> or</t>
    </r>
    <r>
      <rPr>
        <sz val="11"/>
        <color rgb="FFFF0000"/>
        <rFont val="ＭＳ Ｐゴシック"/>
        <family val="3"/>
        <charset val="128"/>
        <scheme val="minor"/>
      </rPr>
      <t>下</t>
    </r>
    <rPh sb="3" eb="4">
      <t>シタ</t>
    </rPh>
    <phoneticPr fontId="1"/>
  </si>
  <si>
    <t>①、上前と下前の身頃の背縫い側と衽付け側の長さを揃えて中表に二枚重ねます。</t>
    <phoneticPr fontId="1"/>
  </si>
  <si>
    <t>①、上前と下前の身頃の背縫い側と衽付け側の長さを揃えて中表に二枚重ねます。</t>
    <phoneticPr fontId="1"/>
  </si>
  <si>
    <t>背縫いの縫代の記入欄</t>
    <phoneticPr fontId="1"/>
  </si>
  <si>
    <t xml:space="preserve">cm = 袖丈+袖下の縫代 </t>
    <phoneticPr fontId="1"/>
  </si>
  <si>
    <t xml:space="preserve">cm =共衿丈+共衿かけの縫代 </t>
    <phoneticPr fontId="1"/>
  </si>
  <si>
    <t>cm = 裁切地衿丈+裁切共衿丈　　</t>
    <phoneticPr fontId="1"/>
  </si>
  <si>
    <t>裁切地衿丈×2 =</t>
    <phoneticPr fontId="1"/>
  </si>
  <si>
    <t>裁切共衿丈×2 =</t>
    <phoneticPr fontId="1"/>
  </si>
  <si>
    <t>裁切衽丈×2 =</t>
    <phoneticPr fontId="1"/>
  </si>
  <si>
    <t xml:space="preserve"> 出来上りの口くけの幅</t>
    <phoneticPr fontId="1"/>
  </si>
  <si>
    <t>ロ</t>
  </si>
  <si>
    <t>cm</t>
    <phoneticPr fontId="1"/>
  </si>
  <si>
    <r>
      <rPr>
        <sz val="11"/>
        <color theme="5" tint="-0.499984740745262"/>
        <rFont val="ＭＳ Ｐゴシック"/>
        <family val="3"/>
        <charset val="128"/>
        <scheme val="minor"/>
      </rPr>
      <t>上前の後身頃</t>
    </r>
    <r>
      <rPr>
        <sz val="11"/>
        <color rgb="FFFF0000"/>
        <rFont val="ＭＳ Ｐゴシック"/>
        <family val="3"/>
        <charset val="128"/>
        <scheme val="minor"/>
      </rPr>
      <t>（裏側）</t>
    </r>
    <rPh sb="0" eb="2">
      <t>ウワマエ</t>
    </rPh>
    <rPh sb="3" eb="4">
      <t>ウシロ</t>
    </rPh>
    <rPh sb="4" eb="6">
      <t>ミゴロ</t>
    </rPh>
    <rPh sb="7" eb="8">
      <t>ウラ</t>
    </rPh>
    <rPh sb="8" eb="9">
      <t>ガワ</t>
    </rPh>
    <phoneticPr fontId="1"/>
  </si>
  <si>
    <t>背からの身丈 =</t>
    <rPh sb="0" eb="1">
      <t>セ</t>
    </rPh>
    <rPh sb="4" eb="6">
      <t>ミタケ</t>
    </rPh>
    <phoneticPr fontId="1"/>
  </si>
  <si>
    <t>※、袖、身頃、衿衽の縦と横は出来るだけ織糸の地の目を通して裁ち切ります。（地の目が通せないものは平らに据えて裁ち切ります）</t>
    <phoneticPr fontId="1"/>
  </si>
  <si>
    <t>裁切袖丈× 4 =</t>
    <phoneticPr fontId="1"/>
  </si>
  <si>
    <t>cm</t>
    <phoneticPr fontId="1"/>
  </si>
  <si>
    <t xml:space="preserve"> 背縫いの縫代</t>
  </si>
  <si>
    <t>袖下</t>
  </si>
  <si>
    <t xml:space="preserve"> 　　袖振りの縫代</t>
    <phoneticPr fontId="1"/>
  </si>
  <si>
    <t>共衿</t>
    <rPh sb="0" eb="1">
      <t>トモ</t>
    </rPh>
    <rPh sb="1" eb="2">
      <t>エリ</t>
    </rPh>
    <phoneticPr fontId="1"/>
  </si>
  <si>
    <t>地衿</t>
    <rPh sb="0" eb="1">
      <t>ジ</t>
    </rPh>
    <rPh sb="1" eb="2">
      <t>エリ</t>
    </rPh>
    <phoneticPr fontId="1"/>
  </si>
  <si>
    <t>上前の前袖</t>
  </si>
  <si>
    <t>下前の前身頃</t>
    <rPh sb="0" eb="1">
      <t>シタ</t>
    </rPh>
    <rPh sb="1" eb="2">
      <t>マエ</t>
    </rPh>
    <rPh sb="3" eb="6">
      <t>マエミゴロ</t>
    </rPh>
    <phoneticPr fontId="1"/>
  </si>
  <si>
    <t>上前の前身頃</t>
    <rPh sb="0" eb="2">
      <t>ウワマエ</t>
    </rPh>
    <rPh sb="3" eb="6">
      <t>マエミゴロ</t>
    </rPh>
    <phoneticPr fontId="1"/>
  </si>
  <si>
    <t>上前の後袖</t>
  </si>
  <si>
    <t>実際の総尺 - 計算で割出した総要尺 = 残り布</t>
    <rPh sb="21" eb="22">
      <t>ノコ</t>
    </rPh>
    <rPh sb="23" eb="24">
      <t>ヌノ</t>
    </rPh>
    <phoneticPr fontId="1"/>
  </si>
  <si>
    <t>衿幅</t>
    <rPh sb="0" eb="1">
      <t>エリ</t>
    </rPh>
    <rPh sb="1" eb="2">
      <t>ハバ</t>
    </rPh>
    <phoneticPr fontId="1"/>
  </si>
  <si>
    <t>背からの身丈 →</t>
    <phoneticPr fontId="1"/>
  </si>
  <si>
    <t>cm を肩からの身丈 →</t>
    <phoneticPr fontId="1"/>
  </si>
  <si>
    <t>cm に変換します。</t>
    <rPh sb="4" eb="6">
      <t>ヘンカン</t>
    </rPh>
    <phoneticPr fontId="1"/>
  </si>
  <si>
    <t>ｃｍ、共衿かけの縫代は5分（1.89ｃｍ）から2寸（7.56ｃｍ）位にします。</t>
    <phoneticPr fontId="1"/>
  </si>
  <si>
    <t>cm =</t>
    <phoneticPr fontId="1"/>
  </si>
  <si>
    <t>身丈のへら</t>
    <phoneticPr fontId="1"/>
  </si>
  <si>
    <t>総要尺 =</t>
    <phoneticPr fontId="1"/>
  </si>
  <si>
    <t>摘み衽</t>
  </si>
  <si>
    <r>
      <rPr>
        <sz val="11"/>
        <color rgb="FFFF0000"/>
        <rFont val="ＭＳ Ｐゴシック"/>
        <family val="3"/>
        <charset val="128"/>
        <scheme val="minor"/>
      </rPr>
      <t>裏表</t>
    </r>
    <r>
      <rPr>
        <sz val="11"/>
        <color theme="1"/>
        <rFont val="ＭＳ Ｐゴシック"/>
        <family val="2"/>
        <charset val="128"/>
        <scheme val="minor"/>
      </rPr>
      <t>を区別するために縫代の裏側にチャコで印を付けます。</t>
    </r>
    <phoneticPr fontId="1"/>
  </si>
  <si>
    <t>下前の後身頃</t>
    <rPh sb="3" eb="4">
      <t>ウシロ</t>
    </rPh>
    <phoneticPr fontId="1"/>
  </si>
  <si>
    <t>下前の前身頃</t>
    <rPh sb="3" eb="4">
      <t>マエ</t>
    </rPh>
    <phoneticPr fontId="1"/>
  </si>
  <si>
    <t>裁切後身頃丈+裁切前身頃丈=</t>
    <phoneticPr fontId="1"/>
  </si>
  <si>
    <t>身丈（背）→</t>
    <rPh sb="3" eb="4">
      <t>セ</t>
    </rPh>
    <phoneticPr fontId="1"/>
  </si>
  <si>
    <t>角度θ</t>
    <phoneticPr fontId="1"/>
  </si>
  <si>
    <t>付紐幅</t>
    <rPh sb="0" eb="1">
      <t>ツ</t>
    </rPh>
    <rPh sb="1" eb="2">
      <t>ヒモ</t>
    </rPh>
    <rPh sb="2" eb="3">
      <t>ハバ</t>
    </rPh>
    <phoneticPr fontId="1"/>
  </si>
  <si>
    <t>前身頃の肩揚代÷2</t>
    <rPh sb="0" eb="3">
      <t>マエミゴロ</t>
    </rPh>
    <rPh sb="4" eb="6">
      <t>カタアゲ</t>
    </rPh>
    <rPh sb="6" eb="7">
      <t>ダイ</t>
    </rPh>
    <phoneticPr fontId="1"/>
  </si>
  <si>
    <t>肩揚代÷2</t>
    <phoneticPr fontId="1"/>
  </si>
  <si>
    <t>肩揚代</t>
    <rPh sb="0" eb="1">
      <t>カタ</t>
    </rPh>
    <rPh sb="1" eb="2">
      <t>ア</t>
    </rPh>
    <rPh sb="2" eb="3">
      <t>シロ</t>
    </rPh>
    <phoneticPr fontId="1"/>
  </si>
  <si>
    <t>肩幅÷2</t>
    <rPh sb="0" eb="2">
      <t>カタハバ</t>
    </rPh>
    <phoneticPr fontId="1"/>
  </si>
  <si>
    <t>上りの裄</t>
    <rPh sb="0" eb="1">
      <t>ア</t>
    </rPh>
    <rPh sb="3" eb="4">
      <t>ユキ</t>
    </rPh>
    <phoneticPr fontId="1"/>
  </si>
  <si>
    <t>身丈（肩）</t>
    <phoneticPr fontId="1"/>
  </si>
  <si>
    <t>付紐の縫代</t>
    <rPh sb="0" eb="1">
      <t>ツ</t>
    </rPh>
    <rPh sb="1" eb="2">
      <t>ヒモ</t>
    </rPh>
    <rPh sb="3" eb="5">
      <t>ヌイシロ</t>
    </rPh>
    <phoneticPr fontId="1"/>
  </si>
  <si>
    <t>裁切り付紐丈</t>
    <phoneticPr fontId="1"/>
  </si>
  <si>
    <t>腰揚代</t>
    <rPh sb="0" eb="1">
      <t>コシ</t>
    </rPh>
    <rPh sb="1" eb="2">
      <t>ア</t>
    </rPh>
    <rPh sb="2" eb="3">
      <t>シロ</t>
    </rPh>
    <phoneticPr fontId="1"/>
  </si>
  <si>
    <t>着丈</t>
    <rPh sb="0" eb="2">
      <t>キタケ</t>
    </rPh>
    <phoneticPr fontId="1"/>
  </si>
  <si>
    <t>　　 　</t>
    <phoneticPr fontId="1"/>
  </si>
  <si>
    <t>製作：岩佐和裁</t>
    <phoneticPr fontId="1"/>
  </si>
  <si>
    <t>下前の前袖</t>
  </si>
  <si>
    <t>マ</t>
    <phoneticPr fontId="1"/>
  </si>
  <si>
    <t xml:space="preserve">    マ</t>
  </si>
  <si>
    <t xml:space="preserve">     処の後幅</t>
    <phoneticPr fontId="1"/>
  </si>
  <si>
    <t>長さ</t>
    <phoneticPr fontId="1"/>
  </si>
  <si>
    <t>袖丸味</t>
  </si>
  <si>
    <t>下前の後袖</t>
  </si>
  <si>
    <t xml:space="preserve">      身八っ口の止り</t>
    <phoneticPr fontId="1"/>
  </si>
  <si>
    <t>cm = 身丈（肩）→</t>
    <rPh sb="5" eb="7">
      <t>ミタケ</t>
    </rPh>
    <rPh sb="8" eb="9">
      <t>カタ</t>
    </rPh>
    <phoneticPr fontId="1"/>
  </si>
  <si>
    <t>着丈（肩）を記入して下さい→</t>
    <rPh sb="6" eb="8">
      <t>キニュウ</t>
    </rPh>
    <rPh sb="10" eb="11">
      <t>クダ</t>
    </rPh>
    <phoneticPr fontId="1"/>
  </si>
  <si>
    <t>身丈（肩）→</t>
    <phoneticPr fontId="1"/>
  </si>
  <si>
    <t>背からの身丈を→</t>
    <rPh sb="0" eb="1">
      <t>セ</t>
    </rPh>
    <rPh sb="4" eb="6">
      <t>ミタケ</t>
    </rPh>
    <phoneticPr fontId="1"/>
  </si>
  <si>
    <t>cm 肩からの身丈</t>
    <rPh sb="3" eb="4">
      <t>カタ</t>
    </rPh>
    <rPh sb="7" eb="9">
      <t>ミタケ</t>
    </rPh>
    <phoneticPr fontId="1"/>
  </si>
  <si>
    <t>cm に変換します。</t>
    <phoneticPr fontId="1"/>
  </si>
  <si>
    <t>肩からの身丈を→</t>
    <rPh sb="0" eb="1">
      <t>カタ</t>
    </rPh>
    <rPh sb="4" eb="6">
      <t>ミタケ</t>
    </rPh>
    <phoneticPr fontId="1"/>
  </si>
  <si>
    <t>cm 背からの身丈</t>
    <rPh sb="3" eb="4">
      <t>セ</t>
    </rPh>
    <rPh sb="7" eb="9">
      <t>ミタケ</t>
    </rPh>
    <phoneticPr fontId="1"/>
  </si>
  <si>
    <t>後幅</t>
  </si>
  <si>
    <t>　　 下前の後身頃　</t>
    <phoneticPr fontId="1"/>
  </si>
  <si>
    <t xml:space="preserve">     上前の後身頃</t>
    <phoneticPr fontId="1"/>
  </si>
  <si>
    <t>身丈（肩）→</t>
    <rPh sb="0" eb="2">
      <t>ミタケ</t>
    </rPh>
    <rPh sb="3" eb="4">
      <t>カタ</t>
    </rPh>
    <phoneticPr fontId="1"/>
  </si>
  <si>
    <t>cm になります。</t>
    <phoneticPr fontId="1"/>
  </si>
  <si>
    <t xml:space="preserve">    の縫代</t>
    <phoneticPr fontId="1"/>
  </si>
  <si>
    <t>着丈（肩）=身長×0.8の計算式で割出せます。</t>
    <rPh sb="0" eb="2">
      <t>キタケ</t>
    </rPh>
    <rPh sb="3" eb="4">
      <t>カタ</t>
    </rPh>
    <rPh sb="6" eb="8">
      <t>シンチョウ</t>
    </rPh>
    <rPh sb="13" eb="15">
      <t>ケイサン</t>
    </rPh>
    <rPh sb="15" eb="16">
      <t>シキ</t>
    </rPh>
    <rPh sb="17" eb="19">
      <t>ワリダ</t>
    </rPh>
    <phoneticPr fontId="1"/>
  </si>
  <si>
    <t>身長を記入して下さい→</t>
  </si>
  <si>
    <t>着丈（肩）→</t>
    <phoneticPr fontId="1"/>
  </si>
  <si>
    <t>裾から内揚迄の</t>
    <rPh sb="3" eb="4">
      <t>ウチ</t>
    </rPh>
    <phoneticPr fontId="1"/>
  </si>
  <si>
    <t>付紐</t>
    <phoneticPr fontId="1"/>
  </si>
  <si>
    <t>衽下り</t>
  </si>
  <si>
    <t>cm</t>
    <phoneticPr fontId="1"/>
  </si>
  <si>
    <t xml:space="preserve"> 袖丈</t>
    <phoneticPr fontId="1"/>
  </si>
  <si>
    <t>口下</t>
  </si>
  <si>
    <t xml:space="preserve">  共</t>
    <phoneticPr fontId="1"/>
  </si>
  <si>
    <t xml:space="preserve">  衿</t>
    <phoneticPr fontId="1"/>
  </si>
  <si>
    <t xml:space="preserve">  共衿かけの縫代</t>
    <phoneticPr fontId="1"/>
  </si>
  <si>
    <t xml:space="preserve"> 上前の前袖</t>
    <phoneticPr fontId="1"/>
  </si>
  <si>
    <t>肩山から付紐の上迄の長さ</t>
    <rPh sb="0" eb="2">
      <t>カタヤマ</t>
    </rPh>
    <rPh sb="4" eb="6">
      <t>ツケヒモ</t>
    </rPh>
    <rPh sb="7" eb="8">
      <t>ウエ</t>
    </rPh>
    <rPh sb="8" eb="9">
      <t>マデ</t>
    </rPh>
    <rPh sb="10" eb="11">
      <t>ナガ</t>
    </rPh>
    <phoneticPr fontId="1"/>
  </si>
  <si>
    <t>合褄幅</t>
  </si>
  <si>
    <t xml:space="preserve">     </t>
    <phoneticPr fontId="1"/>
  </si>
  <si>
    <t xml:space="preserve"> 共衿丈</t>
    <phoneticPr fontId="1"/>
  </si>
  <si>
    <t>出来上りの付紐丈</t>
    <rPh sb="0" eb="3">
      <t>デキアガ</t>
    </rPh>
    <rPh sb="5" eb="7">
      <t>ツケヒモ</t>
    </rPh>
    <rPh sb="7" eb="8">
      <t>タケ</t>
    </rPh>
    <phoneticPr fontId="1"/>
  </si>
  <si>
    <t>衿</t>
    <phoneticPr fontId="1"/>
  </si>
  <si>
    <t>衽</t>
  </si>
  <si>
    <t>の</t>
  </si>
  <si>
    <t>前</t>
  </si>
  <si>
    <t>上</t>
  </si>
  <si>
    <t xml:space="preserve">        </t>
    <phoneticPr fontId="1"/>
  </si>
  <si>
    <t xml:space="preserve">    剣先</t>
    <phoneticPr fontId="1"/>
  </si>
  <si>
    <t xml:space="preserve"> 抱幅</t>
    <phoneticPr fontId="1"/>
  </si>
  <si>
    <t xml:space="preserve"> 下前の前袖</t>
    <phoneticPr fontId="1"/>
  </si>
  <si>
    <t xml:space="preserve">    袖の振り</t>
    <phoneticPr fontId="1"/>
  </si>
  <si>
    <t>出来上りの付紐幅</t>
    <phoneticPr fontId="1"/>
  </si>
  <si>
    <t>上</t>
    <phoneticPr fontId="1"/>
  </si>
  <si>
    <t>下</t>
    <phoneticPr fontId="1"/>
  </si>
  <si>
    <t>摘み衽</t>
    <phoneticPr fontId="1"/>
  </si>
  <si>
    <t>脇縫側</t>
    <phoneticPr fontId="1"/>
  </si>
  <si>
    <t>裁切衿幅</t>
    <rPh sb="0" eb="2">
      <t>タチキリ</t>
    </rPh>
    <rPh sb="2" eb="3">
      <t>エリ</t>
    </rPh>
    <rPh sb="3" eb="4">
      <t>ハバ</t>
    </rPh>
    <phoneticPr fontId="1"/>
  </si>
  <si>
    <t>衽の摘み代</t>
  </si>
  <si>
    <t>上前の前身頃</t>
    <rPh sb="0" eb="1">
      <t>ウエ</t>
    </rPh>
    <rPh sb="3" eb="4">
      <t>マエ</t>
    </rPh>
    <phoneticPr fontId="1"/>
  </si>
  <si>
    <t>裁切共衿丈</t>
    <rPh sb="0" eb="2">
      <t>タチキリ</t>
    </rPh>
    <rPh sb="2" eb="3">
      <t>トモ</t>
    </rPh>
    <rPh sb="3" eb="4">
      <t>エリ</t>
    </rPh>
    <rPh sb="4" eb="5">
      <t>タケ</t>
    </rPh>
    <phoneticPr fontId="1"/>
  </si>
  <si>
    <t>裁切地衿丈</t>
    <rPh sb="0" eb="2">
      <t>タチキリ</t>
    </rPh>
    <rPh sb="2" eb="3">
      <t>ジ</t>
    </rPh>
    <rPh sb="3" eb="4">
      <t>エリ</t>
    </rPh>
    <rPh sb="4" eb="5">
      <t>タケ</t>
    </rPh>
    <phoneticPr fontId="1"/>
  </si>
  <si>
    <t>褄下のへら</t>
    <rPh sb="0" eb="1">
      <t>ツマ</t>
    </rPh>
    <rPh sb="1" eb="2">
      <t>シタ</t>
    </rPh>
    <phoneticPr fontId="1"/>
  </si>
  <si>
    <t>（裁切後身頃丈+裁切前身頃丈）×2=</t>
    <phoneticPr fontId="1"/>
  </si>
  <si>
    <t xml:space="preserve">cm = 身丈+身丈の縫代+繰越+内揚の縫代 </t>
    <phoneticPr fontId="1"/>
  </si>
  <si>
    <t xml:space="preserve">cm = 身丈+身丈の縫代 </t>
    <phoneticPr fontId="1"/>
  </si>
  <si>
    <t>cm = 袖丈+袖下の縫代</t>
    <phoneticPr fontId="1"/>
  </si>
  <si>
    <t>SQRT((身丈のへら-衽下り-褄下のへら）^2+(合褄幅)^2)</t>
    <rPh sb="12" eb="13">
      <t>オクミ</t>
    </rPh>
    <rPh sb="13" eb="14">
      <t>サガ</t>
    </rPh>
    <rPh sb="26" eb="29">
      <t>アイズマハバ</t>
    </rPh>
    <phoneticPr fontId="1"/>
  </si>
  <si>
    <t>袖幅</t>
  </si>
  <si>
    <t>袖付のへら</t>
    <rPh sb="0" eb="2">
      <t>ソデツケ</t>
    </rPh>
    <phoneticPr fontId="1"/>
  </si>
  <si>
    <t>口下の縫代</t>
  </si>
  <si>
    <t>耳ぐけの時の値は0になります。</t>
  </si>
  <si>
    <t>前袖</t>
    <phoneticPr fontId="1"/>
  </si>
  <si>
    <t>前袖</t>
    <rPh sb="0" eb="1">
      <t>マエ</t>
    </rPh>
    <rPh sb="1" eb="2">
      <t>ソデ</t>
    </rPh>
    <phoneticPr fontId="1"/>
  </si>
  <si>
    <t>袖口のへら</t>
    <phoneticPr fontId="1"/>
  </si>
  <si>
    <t>後袖より1分（0.378ｃｍ）少なくします。</t>
    <phoneticPr fontId="1"/>
  </si>
  <si>
    <t>前袖のたこ縫い（袋縫い）の縫代は</t>
    <phoneticPr fontId="1"/>
  </si>
  <si>
    <t xml:space="preserve">  cm</t>
    <phoneticPr fontId="1"/>
  </si>
  <si>
    <t>袖の表側にたこ縫いの（袋縫い）通しべら等をします。</t>
  </si>
  <si>
    <t>袖の裏側に口下と袖下の縫い目の通しべら等をします。</t>
    <phoneticPr fontId="1"/>
  </si>
  <si>
    <t>　裁切袖丈</t>
    <rPh sb="1" eb="3">
      <t>タチキリ</t>
    </rPh>
    <rPh sb="3" eb="5">
      <t>ソデタケ</t>
    </rPh>
    <phoneticPr fontId="1"/>
  </si>
  <si>
    <t>袖付側の袖丈のへら</t>
  </si>
  <si>
    <t>口下縫いの処で後袖のたこ縫いの縫代に揃えます。</t>
    <rPh sb="5" eb="6">
      <t>トコロ</t>
    </rPh>
    <rPh sb="16" eb="17">
      <t>シロ</t>
    </rPh>
    <phoneticPr fontId="1"/>
  </si>
  <si>
    <t>前袖たこ縫い（袋縫い）の縫代は袖丸味の描き初めより浅くして、</t>
    <rPh sb="7" eb="8">
      <t>フクロ</t>
    </rPh>
    <rPh sb="8" eb="9">
      <t>ヌ</t>
    </rPh>
    <rPh sb="13" eb="14">
      <t>シロ</t>
    </rPh>
    <rPh sb="19" eb="20">
      <t>カ</t>
    </rPh>
    <phoneticPr fontId="1"/>
  </si>
  <si>
    <t xml:space="preserve">      袖山幅のへら</t>
    <phoneticPr fontId="1"/>
  </si>
  <si>
    <t xml:space="preserve"> 袖口</t>
    <phoneticPr fontId="1"/>
  </si>
  <si>
    <t xml:space="preserve">　　　  </t>
    <phoneticPr fontId="1"/>
  </si>
  <si>
    <t xml:space="preserve"> 口下</t>
    <phoneticPr fontId="1"/>
  </si>
  <si>
    <t xml:space="preserve"> 袖付のへら</t>
    <rPh sb="1" eb="3">
      <t>ソデツケ</t>
    </rPh>
    <phoneticPr fontId="1"/>
  </si>
  <si>
    <t xml:space="preserve"> 袖口のへら</t>
    <phoneticPr fontId="1"/>
  </si>
  <si>
    <t xml:space="preserve"> 袖山</t>
    <rPh sb="1" eb="3">
      <t>ソデヤマ</t>
    </rPh>
    <phoneticPr fontId="1"/>
  </si>
  <si>
    <t>　後袖のたこ縫いの縫代</t>
    <rPh sb="1" eb="2">
      <t>ウシロ</t>
    </rPh>
    <rPh sb="2" eb="3">
      <t>ソデ</t>
    </rPh>
    <rPh sb="6" eb="7">
      <t>ヌ</t>
    </rPh>
    <rPh sb="9" eb="11">
      <t>ヌイシロ</t>
    </rPh>
    <phoneticPr fontId="1"/>
  </si>
  <si>
    <t>（裏側）</t>
    <rPh sb="1" eb="2">
      <t>ウラ</t>
    </rPh>
    <rPh sb="2" eb="3">
      <t>ガワ</t>
    </rPh>
    <phoneticPr fontId="1"/>
  </si>
  <si>
    <t>（上前は裏側、下前は表側）</t>
    <phoneticPr fontId="1"/>
  </si>
  <si>
    <t>袖を上前は中表に下前は出表に二つ折りに畳みます。</t>
    <rPh sb="0" eb="1">
      <t>ソデ</t>
    </rPh>
    <rPh sb="2" eb="4">
      <t>ウワマエ</t>
    </rPh>
    <rPh sb="5" eb="6">
      <t>ナカ</t>
    </rPh>
    <rPh sb="6" eb="7">
      <t>オモテ</t>
    </rPh>
    <rPh sb="8" eb="9">
      <t>シタ</t>
    </rPh>
    <rPh sb="9" eb="10">
      <t>マエ</t>
    </rPh>
    <rPh sb="11" eb="12">
      <t>デ</t>
    </rPh>
    <rPh sb="12" eb="13">
      <t>オモテ</t>
    </rPh>
    <rPh sb="14" eb="15">
      <t>フタ</t>
    </rPh>
    <rPh sb="16" eb="17">
      <t>オ</t>
    </rPh>
    <rPh sb="19" eb="20">
      <t>タタ</t>
    </rPh>
    <phoneticPr fontId="1"/>
  </si>
  <si>
    <t>身八っ口のへら</t>
    <phoneticPr fontId="1"/>
  </si>
  <si>
    <t>衽の摘み代</t>
    <rPh sb="0" eb="1">
      <t>オクミ</t>
    </rPh>
    <rPh sb="2" eb="3">
      <t>ツマ</t>
    </rPh>
    <rPh sb="4" eb="5">
      <t>シロ</t>
    </rPh>
    <phoneticPr fontId="1"/>
  </si>
  <si>
    <t xml:space="preserve">     肩山</t>
    <rPh sb="5" eb="7">
      <t>カタヤマ</t>
    </rPh>
    <phoneticPr fontId="1"/>
  </si>
  <si>
    <t>摘み衽の縫い目</t>
  </si>
  <si>
    <t>摘み衽の縫い目</t>
    <rPh sb="0" eb="1">
      <t>ツマ</t>
    </rPh>
    <rPh sb="2" eb="3">
      <t>オクミ</t>
    </rPh>
    <rPh sb="4" eb="5">
      <t>ヌ</t>
    </rPh>
    <rPh sb="6" eb="7">
      <t>メ</t>
    </rPh>
    <phoneticPr fontId="1"/>
  </si>
  <si>
    <t xml:space="preserve"> 後幅のへら</t>
    <rPh sb="1" eb="2">
      <t>ウシロ</t>
    </rPh>
    <rPh sb="2" eb="3">
      <t>ハバ</t>
    </rPh>
    <phoneticPr fontId="1"/>
  </si>
  <si>
    <t>前幅のへら</t>
    <phoneticPr fontId="1"/>
  </si>
  <si>
    <t>内揚の縫い目</t>
  </si>
  <si>
    <t>内揚の縫い目</t>
    <rPh sb="0" eb="2">
      <t>ウチアゲ</t>
    </rPh>
    <rPh sb="3" eb="4">
      <t>ヌ</t>
    </rPh>
    <rPh sb="5" eb="6">
      <t>メ</t>
    </rPh>
    <phoneticPr fontId="1"/>
  </si>
  <si>
    <t xml:space="preserve">  脇縫いの縫い目</t>
    <rPh sb="6" eb="7">
      <t>ヌ</t>
    </rPh>
    <rPh sb="8" eb="9">
      <t>メ</t>
    </rPh>
    <phoneticPr fontId="1"/>
  </si>
  <si>
    <t>5厘（0.189ｃｍ）のきせをかけます。</t>
    <phoneticPr fontId="1"/>
  </si>
  <si>
    <t>摘み衽の縫いのきせ山</t>
  </si>
  <si>
    <t>裁切身頃丈</t>
    <rPh sb="4" eb="5">
      <t>タケ</t>
    </rPh>
    <phoneticPr fontId="1"/>
  </si>
  <si>
    <t>裁切身頃丈×2 =</t>
    <rPh sb="0" eb="2">
      <t>タチキリ</t>
    </rPh>
    <rPh sb="2" eb="4">
      <t>ミゴロ</t>
    </rPh>
    <rPh sb="4" eb="5">
      <t>タケ</t>
    </rPh>
    <phoneticPr fontId="1"/>
  </si>
  <si>
    <t>褄下のくけの折り</t>
    <rPh sb="0" eb="1">
      <t>ツマ</t>
    </rPh>
    <rPh sb="1" eb="2">
      <t>シタ</t>
    </rPh>
    <rPh sb="6" eb="7">
      <t>オ</t>
    </rPh>
    <phoneticPr fontId="1"/>
  </si>
  <si>
    <t>背縫いの縫代</t>
  </si>
  <si>
    <t xml:space="preserve">    内揚の縫代</t>
  </si>
  <si>
    <t xml:space="preserve">    内揚の縫代</t>
    <phoneticPr fontId="1"/>
  </si>
  <si>
    <t xml:space="preserve">      内揚の縫い目</t>
    <rPh sb="6" eb="8">
      <t>ウチアゲ</t>
    </rPh>
    <rPh sb="9" eb="10">
      <t>ヌ</t>
    </rPh>
    <rPh sb="11" eb="12">
      <t>メ</t>
    </rPh>
    <phoneticPr fontId="1"/>
  </si>
  <si>
    <t>抱幅のへら</t>
  </si>
  <si>
    <t xml:space="preserve">      身八っ口のへら</t>
    <phoneticPr fontId="1"/>
  </si>
  <si>
    <t>肩山からの内揚のへら</t>
    <rPh sb="5" eb="6">
      <t>ウチ</t>
    </rPh>
    <phoneticPr fontId="1"/>
  </si>
  <si>
    <t xml:space="preserve">     裾からの内揚のへら</t>
  </si>
  <si>
    <t xml:space="preserve">     裾からの内揚のへら</t>
    <rPh sb="9" eb="10">
      <t>ウチ</t>
    </rPh>
    <phoneticPr fontId="1"/>
  </si>
  <si>
    <t>セ</t>
  </si>
  <si>
    <r>
      <t xml:space="preserve">  </t>
    </r>
    <r>
      <rPr>
        <sz val="11"/>
        <color rgb="FFFF0000"/>
        <rFont val="ＭＳ Ｐゴシック"/>
        <family val="3"/>
        <charset val="128"/>
        <scheme val="minor"/>
      </rPr>
      <t xml:space="preserve">   </t>
    </r>
    <phoneticPr fontId="1"/>
  </si>
  <si>
    <t xml:space="preserve"> 衽下りのへら</t>
  </si>
  <si>
    <t>裁切地衿幅</t>
    <rPh sb="0" eb="2">
      <t>タチキリ</t>
    </rPh>
    <rPh sb="2" eb="3">
      <t>ジ</t>
    </rPh>
    <rPh sb="3" eb="4">
      <t>エリ</t>
    </rPh>
    <rPh sb="4" eb="5">
      <t>ハバ</t>
    </rPh>
    <phoneticPr fontId="1"/>
  </si>
  <si>
    <t>裁切共衿幅</t>
    <rPh sb="0" eb="2">
      <t>タチキリ</t>
    </rPh>
    <rPh sb="2" eb="3">
      <t>トモ</t>
    </rPh>
    <rPh sb="3" eb="4">
      <t>エリ</t>
    </rPh>
    <rPh sb="4" eb="5">
      <t>ハバ</t>
    </rPh>
    <phoneticPr fontId="1"/>
  </si>
  <si>
    <t>衿くけの縫代</t>
    <rPh sb="4" eb="6">
      <t>ヌイシロ</t>
    </rPh>
    <phoneticPr fontId="1"/>
  </si>
  <si>
    <t>衽下りのへら</t>
    <rPh sb="0" eb="1">
      <t>オクミ</t>
    </rPh>
    <rPh sb="1" eb="2">
      <t>サガ</t>
    </rPh>
    <phoneticPr fontId="1"/>
  </si>
  <si>
    <t>衿の流れのへら</t>
    <rPh sb="0" eb="1">
      <t>エリ</t>
    </rPh>
    <rPh sb="2" eb="3">
      <t>ナガ</t>
    </rPh>
    <phoneticPr fontId="1"/>
  </si>
  <si>
    <t>衿先のへら</t>
    <rPh sb="0" eb="1">
      <t>エリ</t>
    </rPh>
    <rPh sb="1" eb="2">
      <t>サキ</t>
    </rPh>
    <phoneticPr fontId="1"/>
  </si>
  <si>
    <t xml:space="preserve">   衿先の縫代</t>
    <rPh sb="3" eb="4">
      <t>エリ</t>
    </rPh>
    <rPh sb="4" eb="5">
      <t>サキ</t>
    </rPh>
    <rPh sb="6" eb="8">
      <t>ヌイシロ</t>
    </rPh>
    <phoneticPr fontId="1"/>
  </si>
  <si>
    <t xml:space="preserve">     地衿丈</t>
    <rPh sb="5" eb="6">
      <t>ジ</t>
    </rPh>
    <rPh sb="6" eb="7">
      <t>エリ</t>
    </rPh>
    <rPh sb="7" eb="8">
      <t>タケ</t>
    </rPh>
    <phoneticPr fontId="1"/>
  </si>
  <si>
    <t>cm こちらの値が０までがいっぱいの肩幅寸法になります。</t>
    <phoneticPr fontId="1"/>
  </si>
  <si>
    <t>cm こちらの値が０までがいっぱいの後幅寸法になります。</t>
    <phoneticPr fontId="1"/>
  </si>
  <si>
    <t>cm こちらの値が０までがいっぱいの前幅寸法になります。</t>
    <phoneticPr fontId="1"/>
  </si>
  <si>
    <t>数え年</t>
    <rPh sb="0" eb="1">
      <t>カゾ</t>
    </rPh>
    <rPh sb="2" eb="3">
      <t>ドシ</t>
    </rPh>
    <phoneticPr fontId="1"/>
  </si>
  <si>
    <t>満年齢</t>
    <rPh sb="0" eb="3">
      <t>マンネンレイ</t>
    </rPh>
    <phoneticPr fontId="1"/>
  </si>
  <si>
    <t>標準体重</t>
    <rPh sb="0" eb="2">
      <t>ヒョウジュン</t>
    </rPh>
    <rPh sb="2" eb="4">
      <t>タイジュウ</t>
    </rPh>
    <phoneticPr fontId="1"/>
  </si>
  <si>
    <t>標準身長</t>
    <rPh sb="0" eb="2">
      <t>ヒョウジュン</t>
    </rPh>
    <rPh sb="2" eb="4">
      <t>シンチョウ</t>
    </rPh>
    <phoneticPr fontId="1"/>
  </si>
  <si>
    <t>裄（肩揚寸法）</t>
    <rPh sb="0" eb="1">
      <t>ユキ</t>
    </rPh>
    <rPh sb="2" eb="4">
      <t>カタア</t>
    </rPh>
    <rPh sb="4" eb="6">
      <t>スンポウ</t>
    </rPh>
    <phoneticPr fontId="1"/>
  </si>
  <si>
    <t>肩揚の縫代</t>
    <rPh sb="0" eb="2">
      <t>カタア</t>
    </rPh>
    <phoneticPr fontId="1"/>
  </si>
  <si>
    <t>前幅</t>
    <rPh sb="0" eb="1">
      <t>マエ</t>
    </rPh>
    <rPh sb="1" eb="2">
      <t>ハバ</t>
    </rPh>
    <phoneticPr fontId="1"/>
  </si>
  <si>
    <t>元禄袖</t>
    <rPh sb="0" eb="3">
      <t>ゲンロクソデ</t>
    </rPh>
    <phoneticPr fontId="1"/>
  </si>
  <si>
    <t>筒袖</t>
    <rPh sb="0" eb="2">
      <t>ツツソデ</t>
    </rPh>
    <phoneticPr fontId="1"/>
  </si>
  <si>
    <t>別衽</t>
  </si>
  <si>
    <t>別衽</t>
    <rPh sb="0" eb="1">
      <t>ベツ</t>
    </rPh>
    <rPh sb="1" eb="2">
      <t>オクミ</t>
    </rPh>
    <phoneticPr fontId="1"/>
  </si>
  <si>
    <t>摘み衽</t>
    <rPh sb="0" eb="1">
      <t>ツマ</t>
    </rPh>
    <rPh sb="2" eb="3">
      <t>オクミ</t>
    </rPh>
    <phoneticPr fontId="1"/>
  </si>
  <si>
    <t>腰揚の縫代</t>
    <rPh sb="0" eb="1">
      <t>コシ</t>
    </rPh>
    <rPh sb="1" eb="2">
      <t>ア</t>
    </rPh>
    <rPh sb="3" eb="5">
      <t>ヌイシロ</t>
    </rPh>
    <phoneticPr fontId="1"/>
  </si>
  <si>
    <t>船底袖</t>
    <rPh sb="0" eb="2">
      <t>フナゾコ</t>
    </rPh>
    <phoneticPr fontId="1"/>
  </si>
  <si>
    <t>単位</t>
    <rPh sb="0" eb="2">
      <t>タンイ</t>
    </rPh>
    <phoneticPr fontId="1"/>
  </si>
  <si>
    <t>2歳</t>
    <rPh sb="1" eb="2">
      <t>サイ</t>
    </rPh>
    <phoneticPr fontId="1"/>
  </si>
  <si>
    <t>船底丸味</t>
    <rPh sb="0" eb="2">
      <t>フナゾコ</t>
    </rPh>
    <rPh sb="2" eb="4">
      <t>マルミ</t>
    </rPh>
    <phoneticPr fontId="1"/>
  </si>
  <si>
    <t>肩山から付紐の上迄の長さ</t>
    <phoneticPr fontId="1"/>
  </si>
  <si>
    <t>合褄幅</t>
    <rPh sb="0" eb="2">
      <t>アイズマ</t>
    </rPh>
    <rPh sb="2" eb="3">
      <t>ハバ</t>
    </rPh>
    <phoneticPr fontId="1"/>
  </si>
  <si>
    <t>いっばい</t>
    <phoneticPr fontId="1"/>
  </si>
  <si>
    <t>いっぱい</t>
    <phoneticPr fontId="1"/>
  </si>
  <si>
    <t>長袖（振袖）</t>
    <rPh sb="0" eb="2">
      <t>ナガソデ</t>
    </rPh>
    <rPh sb="3" eb="5">
      <t>フリソデ</t>
    </rPh>
    <phoneticPr fontId="1"/>
  </si>
  <si>
    <t>3歳</t>
    <rPh sb="1" eb="2">
      <t>サイ</t>
    </rPh>
    <phoneticPr fontId="1"/>
  </si>
  <si>
    <t>12.5kg</t>
    <phoneticPr fontId="1"/>
  </si>
  <si>
    <t>14.3kg</t>
    <phoneticPr fontId="1"/>
  </si>
  <si>
    <t>15.4kg</t>
    <phoneticPr fontId="1"/>
  </si>
  <si>
    <t>衿肩明</t>
    <phoneticPr fontId="1"/>
  </si>
  <si>
    <t>残布</t>
  </si>
  <si>
    <t xml:space="preserve">    頃</t>
  </si>
  <si>
    <t xml:space="preserve">    身</t>
  </si>
  <si>
    <t xml:space="preserve">    前</t>
  </si>
  <si>
    <t xml:space="preserve">    の</t>
  </si>
  <si>
    <t xml:space="preserve">    下</t>
  </si>
  <si>
    <t>地</t>
    <phoneticPr fontId="1"/>
  </si>
  <si>
    <t>1、袖の裁断図</t>
  </si>
  <si>
    <t>1、袖の裁断図</t>
    <phoneticPr fontId="1"/>
  </si>
  <si>
    <t>2、身頃の裁断図</t>
  </si>
  <si>
    <t>2、身頃の裁断図</t>
    <phoneticPr fontId="1"/>
  </si>
  <si>
    <t>反物幅</t>
    <phoneticPr fontId="1"/>
  </si>
  <si>
    <t>褄下のくけの縫代</t>
    <phoneticPr fontId="1"/>
  </si>
  <si>
    <t>3、反物の見積り</t>
  </si>
  <si>
    <t>3、反物の見積り</t>
    <phoneticPr fontId="1"/>
  </si>
  <si>
    <t xml:space="preserve"> 口くけの幅</t>
    <phoneticPr fontId="1"/>
  </si>
  <si>
    <t>振りくけの縫代</t>
    <phoneticPr fontId="1"/>
  </si>
  <si>
    <t>3～4歳</t>
    <phoneticPr fontId="1"/>
  </si>
  <si>
    <t>4～5歳</t>
    <phoneticPr fontId="1"/>
  </si>
  <si>
    <t>18.5kg</t>
    <phoneticPr fontId="1"/>
  </si>
  <si>
    <t>10.5kg</t>
    <phoneticPr fontId="1"/>
  </si>
  <si>
    <t>16.5kg</t>
    <phoneticPr fontId="1"/>
  </si>
  <si>
    <t>子供物の着物の本です。</t>
    <rPh sb="7" eb="8">
      <t>ホン</t>
    </rPh>
    <phoneticPr fontId="1"/>
  </si>
  <si>
    <t>子供物の着物はこの本の下巻の</t>
    <rPh sb="0" eb="2">
      <t>コドモ</t>
    </rPh>
    <rPh sb="2" eb="3">
      <t>モノ</t>
    </rPh>
    <rPh sb="4" eb="6">
      <t>キモノ</t>
    </rPh>
    <rPh sb="9" eb="10">
      <t>ホン</t>
    </rPh>
    <rPh sb="11" eb="13">
      <t>ゲカン</t>
    </rPh>
    <phoneticPr fontId="1"/>
  </si>
  <si>
    <t>P301からP409に掲載されています。</t>
  </si>
  <si>
    <t>子供物の単衣の着物（浴衣）の四つ身と大四つ身裁ち</t>
    <rPh sb="0" eb="2">
      <t>コドモ</t>
    </rPh>
    <rPh sb="2" eb="3">
      <t>モノ</t>
    </rPh>
    <rPh sb="4" eb="6">
      <t>ヒトエ</t>
    </rPh>
    <rPh sb="10" eb="12">
      <t>ユカタ</t>
    </rPh>
    <rPh sb="14" eb="15">
      <t>ヨ</t>
    </rPh>
    <rPh sb="16" eb="17">
      <t>ミ</t>
    </rPh>
    <rPh sb="18" eb="19">
      <t>オオ</t>
    </rPh>
    <rPh sb="19" eb="20">
      <t>ヨ</t>
    </rPh>
    <rPh sb="21" eb="22">
      <t>ミ</t>
    </rPh>
    <rPh sb="22" eb="23">
      <t>ダ</t>
    </rPh>
    <phoneticPr fontId="1"/>
  </si>
  <si>
    <t>（車裁ち）は、この本のP60からP65に掲載されています。</t>
    <phoneticPr fontId="1"/>
  </si>
  <si>
    <t>子供物の着物（浴衣）の四つ身と大四つ身裁ち</t>
    <rPh sb="0" eb="2">
      <t>コドモ</t>
    </rPh>
    <rPh sb="2" eb="3">
      <t>モノ</t>
    </rPh>
    <rPh sb="7" eb="9">
      <t>ユカタ</t>
    </rPh>
    <rPh sb="11" eb="12">
      <t>ヨ</t>
    </rPh>
    <rPh sb="13" eb="14">
      <t>ミ</t>
    </rPh>
    <rPh sb="15" eb="16">
      <t>オオ</t>
    </rPh>
    <rPh sb="16" eb="17">
      <t>ヨ</t>
    </rPh>
    <rPh sb="18" eb="19">
      <t>ミ</t>
    </rPh>
    <rPh sb="19" eb="20">
      <t>ダ</t>
    </rPh>
    <phoneticPr fontId="1"/>
  </si>
  <si>
    <t>（車裁ち）は、この本のP480からP490に掲載されています。</t>
    <phoneticPr fontId="1"/>
  </si>
  <si>
    <t>cm = SQRT((身丈のへら-衽下り-褄下のへら）^2+(合褄幅-2)^2)</t>
    <phoneticPr fontId="1"/>
  </si>
  <si>
    <t xml:space="preserve">褄下のへら </t>
  </si>
  <si>
    <t xml:space="preserve">     共衿丈</t>
    <phoneticPr fontId="1"/>
  </si>
  <si>
    <t>ｃｍ</t>
    <phoneticPr fontId="1"/>
  </si>
  <si>
    <t>cm</t>
    <phoneticPr fontId="1"/>
  </si>
  <si>
    <t xml:space="preserve">   </t>
    <phoneticPr fontId="1"/>
  </si>
  <si>
    <t>cm</t>
    <phoneticPr fontId="1"/>
  </si>
  <si>
    <t>衿幅</t>
  </si>
  <si>
    <t>の</t>
    <phoneticPr fontId="1"/>
  </si>
  <si>
    <t>　上前の前身頃</t>
    <rPh sb="1" eb="2">
      <t>ウエ</t>
    </rPh>
    <phoneticPr fontId="1"/>
  </si>
  <si>
    <t>cm</t>
    <phoneticPr fontId="1"/>
  </si>
  <si>
    <t>cm</t>
    <phoneticPr fontId="1"/>
  </si>
  <si>
    <t xml:space="preserve">   共</t>
    <phoneticPr fontId="1"/>
  </si>
  <si>
    <t xml:space="preserve">   衿</t>
    <phoneticPr fontId="1"/>
  </si>
  <si>
    <t xml:space="preserve">  身八っ口</t>
    <rPh sb="2" eb="5">
      <t>ミヤツ</t>
    </rPh>
    <rPh sb="5" eb="6">
      <t>クチ</t>
    </rPh>
    <phoneticPr fontId="1"/>
  </si>
  <si>
    <t>袖の振り</t>
  </si>
  <si>
    <t>　　</t>
    <phoneticPr fontId="1"/>
  </si>
  <si>
    <t>衿肩明</t>
    <phoneticPr fontId="1"/>
  </si>
  <si>
    <t>ｃｍ、裁切共衿丈は将来大人物の着物に仕立て直す事を考えて１尺２寸（45.36cm)位するので、共衿かけの縫代はそれらを考慮して決めます。</t>
    <rPh sb="3" eb="5">
      <t>タチキリ</t>
    </rPh>
    <rPh sb="5" eb="6">
      <t>トモ</t>
    </rPh>
    <rPh sb="6" eb="7">
      <t>エリ</t>
    </rPh>
    <rPh sb="7" eb="8">
      <t>タケ</t>
    </rPh>
    <rPh sb="9" eb="11">
      <t>ショウライ</t>
    </rPh>
    <rPh sb="11" eb="13">
      <t>オトナ</t>
    </rPh>
    <rPh sb="13" eb="14">
      <t>モノ</t>
    </rPh>
    <rPh sb="15" eb="17">
      <t>キモノ</t>
    </rPh>
    <rPh sb="18" eb="20">
      <t>シタ</t>
    </rPh>
    <rPh sb="21" eb="22">
      <t>ナオ</t>
    </rPh>
    <rPh sb="23" eb="24">
      <t>コト</t>
    </rPh>
    <rPh sb="25" eb="26">
      <t>カンガ</t>
    </rPh>
    <rPh sb="29" eb="30">
      <t>シャク</t>
    </rPh>
    <rPh sb="31" eb="32">
      <t>スン</t>
    </rPh>
    <rPh sb="47" eb="48">
      <t>トモ</t>
    </rPh>
    <rPh sb="48" eb="49">
      <t>エリ</t>
    </rPh>
    <rPh sb="52" eb="54">
      <t>ヌイシロ</t>
    </rPh>
    <rPh sb="59" eb="61">
      <t>コウリョ</t>
    </rPh>
    <rPh sb="63" eb="64">
      <t>キ</t>
    </rPh>
    <phoneticPr fontId="1"/>
  </si>
  <si>
    <t>cm</t>
    <phoneticPr fontId="1"/>
  </si>
  <si>
    <t xml:space="preserve">     肩幅</t>
    <rPh sb="5" eb="7">
      <t>カタハバ</t>
    </rPh>
    <phoneticPr fontId="1"/>
  </si>
  <si>
    <t>cm</t>
    <phoneticPr fontId="1"/>
  </si>
  <si>
    <t>縫代</t>
    <phoneticPr fontId="1"/>
  </si>
  <si>
    <t>共衿かけの</t>
  </si>
  <si>
    <t xml:space="preserve">   地</t>
    <phoneticPr fontId="1"/>
  </si>
  <si>
    <t xml:space="preserve">   衿</t>
    <phoneticPr fontId="1"/>
  </si>
  <si>
    <t xml:space="preserve"> 抱幅</t>
    <phoneticPr fontId="1"/>
  </si>
  <si>
    <t>身八っ口</t>
  </si>
  <si>
    <t>cm</t>
    <phoneticPr fontId="1"/>
  </si>
  <si>
    <t>肩揚代÷4</t>
    <phoneticPr fontId="1"/>
  </si>
  <si>
    <t>着丈（肩）→</t>
  </si>
  <si>
    <t>おはしょり代を記入して下さい</t>
    <rPh sb="5" eb="6">
      <t>シロ</t>
    </rPh>
    <rPh sb="7" eb="9">
      <t>キニュウ</t>
    </rPh>
    <rPh sb="11" eb="12">
      <t>クダ</t>
    </rPh>
    <phoneticPr fontId="1"/>
  </si>
  <si>
    <t xml:space="preserve"> 衿肩明</t>
    <phoneticPr fontId="1"/>
  </si>
  <si>
    <t>　衿の付込み</t>
    <phoneticPr fontId="1"/>
  </si>
  <si>
    <t>cm</t>
    <phoneticPr fontId="1"/>
  </si>
  <si>
    <r>
      <t xml:space="preserve"> </t>
    </r>
    <r>
      <rPr>
        <sz val="11"/>
        <color rgb="FFC00000"/>
        <rFont val="ＭＳ Ｐゴシック"/>
        <family val="3"/>
        <charset val="128"/>
        <scheme val="minor"/>
      </rPr>
      <t>8分</t>
    </r>
    <r>
      <rPr>
        <sz val="11"/>
        <color rgb="FF00B050"/>
        <rFont val="ＭＳ Ｐゴシック"/>
        <family val="3"/>
        <charset val="128"/>
        <scheme val="minor"/>
      </rPr>
      <t>（3.02ｃｍ）</t>
    </r>
    <rPh sb="2" eb="3">
      <t>ブ</t>
    </rPh>
    <phoneticPr fontId="1"/>
  </si>
  <si>
    <r>
      <t>1分</t>
    </r>
    <r>
      <rPr>
        <sz val="11"/>
        <color rgb="FF00B050"/>
        <rFont val="ＭＳ Ｐゴシック"/>
        <family val="3"/>
        <charset val="128"/>
        <scheme val="minor"/>
      </rPr>
      <t>(0.38ｃｍ)</t>
    </r>
    <rPh sb="1" eb="2">
      <t>ブ</t>
    </rPh>
    <phoneticPr fontId="1"/>
  </si>
  <si>
    <t xml:space="preserve">    </t>
    <phoneticPr fontId="1"/>
  </si>
  <si>
    <t xml:space="preserve">   衿肩明のへら</t>
    <phoneticPr fontId="1"/>
  </si>
  <si>
    <r>
      <t>背縫いを</t>
    </r>
    <r>
      <rPr>
        <sz val="11"/>
        <color rgb="FFC00000"/>
        <rFont val="ＭＳ Ｐゴシック"/>
        <family val="3"/>
        <charset val="128"/>
        <scheme val="minor"/>
      </rPr>
      <t>1分</t>
    </r>
    <r>
      <rPr>
        <sz val="11"/>
        <color rgb="FF00B050"/>
        <rFont val="ＭＳ Ｐゴシック"/>
        <family val="3"/>
        <charset val="128"/>
        <scheme val="minor"/>
      </rPr>
      <t>（0.38ｃｍ</t>
    </r>
    <r>
      <rPr>
        <sz val="11"/>
        <color theme="1"/>
        <rFont val="ＭＳ Ｐゴシック"/>
        <family val="2"/>
        <charset val="128"/>
        <scheme val="minor"/>
      </rPr>
      <t>）上迄縫います。</t>
    </r>
    <rPh sb="0" eb="2">
      <t>セヌ</t>
    </rPh>
    <rPh sb="5" eb="6">
      <t>ブ</t>
    </rPh>
    <rPh sb="14" eb="15">
      <t>ウエ</t>
    </rPh>
    <rPh sb="15" eb="16">
      <t>マデ</t>
    </rPh>
    <rPh sb="16" eb="17">
      <t>ヌ</t>
    </rPh>
    <phoneticPr fontId="1"/>
  </si>
  <si>
    <t xml:space="preserve"> 袖付のへら</t>
    <phoneticPr fontId="1"/>
  </si>
  <si>
    <t>cm</t>
    <phoneticPr fontId="1"/>
  </si>
  <si>
    <t>　 セ</t>
    <phoneticPr fontId="1"/>
  </si>
  <si>
    <t xml:space="preserve">  縫代の裏側にチャコで印をします。</t>
    <phoneticPr fontId="1"/>
  </si>
  <si>
    <t>衽付け側</t>
  </si>
  <si>
    <t>裁切身頃丈</t>
    <phoneticPr fontId="1"/>
  </si>
  <si>
    <t>セ</t>
    <phoneticPr fontId="1"/>
  </si>
  <si>
    <t>　　</t>
    <phoneticPr fontId="1"/>
  </si>
  <si>
    <t>まち針でおさえます。</t>
  </si>
  <si>
    <r>
      <t>背縫い側</t>
    </r>
    <r>
      <rPr>
        <sz val="11"/>
        <rFont val="ＭＳ Ｐゴシック"/>
        <family val="3"/>
        <charset val="128"/>
        <scheme val="minor"/>
      </rPr>
      <t>と衽付け側</t>
    </r>
    <phoneticPr fontId="1"/>
  </si>
  <si>
    <r>
      <t>手前は上前の後身頃</t>
    </r>
    <r>
      <rPr>
        <sz val="11"/>
        <color rgb="FFFF0000"/>
        <rFont val="ＭＳ Ｐゴシック"/>
        <family val="3"/>
        <charset val="128"/>
        <scheme val="minor"/>
      </rPr>
      <t>（裏側）になります。</t>
    </r>
    <rPh sb="0" eb="2">
      <t>テマエ</t>
    </rPh>
    <rPh sb="3" eb="5">
      <t>ウワマエ</t>
    </rPh>
    <rPh sb="6" eb="7">
      <t>ウシロ</t>
    </rPh>
    <rPh sb="7" eb="9">
      <t>ミゴロ</t>
    </rPh>
    <rPh sb="10" eb="11">
      <t>ウラ</t>
    </rPh>
    <rPh sb="11" eb="12">
      <t>ガワ</t>
    </rPh>
    <phoneticPr fontId="1"/>
  </si>
  <si>
    <t>衿肩明の折り</t>
  </si>
  <si>
    <t>肩山の折り</t>
  </si>
  <si>
    <t>上前と下前の身頃を中表に重ねて半分にたたみ、衿肩明と肩山の縫代を鏝で折りをします。</t>
    <rPh sb="0" eb="2">
      <t>ウワマエ</t>
    </rPh>
    <rPh sb="3" eb="4">
      <t>シタ</t>
    </rPh>
    <rPh sb="4" eb="5">
      <t>マエ</t>
    </rPh>
    <rPh sb="6" eb="8">
      <t>ミゴロ</t>
    </rPh>
    <rPh sb="9" eb="10">
      <t>ナカ</t>
    </rPh>
    <rPh sb="10" eb="11">
      <t>オモテ</t>
    </rPh>
    <rPh sb="12" eb="13">
      <t>カサ</t>
    </rPh>
    <phoneticPr fontId="1"/>
  </si>
  <si>
    <t>まち針でおさえます。</t>
    <phoneticPr fontId="1"/>
  </si>
  <si>
    <t>　脇縫い側</t>
  </si>
  <si>
    <t>袖付のへら</t>
    <rPh sb="0" eb="2">
      <t>ソデツケ</t>
    </rPh>
    <phoneticPr fontId="1"/>
  </si>
  <si>
    <t>cm</t>
    <phoneticPr fontId="1"/>
  </si>
  <si>
    <t xml:space="preserve">    身八っ口のへら</t>
    <phoneticPr fontId="1"/>
  </si>
  <si>
    <t xml:space="preserve"> </t>
    <phoneticPr fontId="1"/>
  </si>
  <si>
    <t>内揚の縫代</t>
  </si>
  <si>
    <t>背縫い側</t>
  </si>
  <si>
    <t>　　</t>
    <phoneticPr fontId="1"/>
  </si>
  <si>
    <t>身丈のへら</t>
  </si>
  <si>
    <t>身丈のへら</t>
    <phoneticPr fontId="1"/>
  </si>
  <si>
    <t>　</t>
    <phoneticPr fontId="1"/>
  </si>
  <si>
    <t>セ</t>
    <phoneticPr fontId="1"/>
  </si>
  <si>
    <t>　</t>
    <phoneticPr fontId="1"/>
  </si>
  <si>
    <t xml:space="preserve">    裾</t>
    <phoneticPr fontId="1"/>
  </si>
  <si>
    <t>②、衿肩明と肩幅の縫代に鏝で肩山の折りをします。</t>
    <rPh sb="6" eb="8">
      <t>カタハバ</t>
    </rPh>
    <rPh sb="10" eb="11">
      <t>シロ</t>
    </rPh>
    <phoneticPr fontId="1"/>
  </si>
  <si>
    <t>③、背縫いと袖付、身八っ口と内揚のへらをして衿肩明を切ります。</t>
    <rPh sb="2" eb="4">
      <t>セヌ</t>
    </rPh>
    <rPh sb="6" eb="8">
      <t>ソデツケ</t>
    </rPh>
    <rPh sb="9" eb="12">
      <t>ミヤツ</t>
    </rPh>
    <rPh sb="12" eb="13">
      <t>クチ</t>
    </rPh>
    <rPh sb="14" eb="16">
      <t>ウチアゲ</t>
    </rPh>
    <rPh sb="22" eb="25">
      <t>エリカタアキ</t>
    </rPh>
    <rPh sb="26" eb="27">
      <t>キ</t>
    </rPh>
    <phoneticPr fontId="1"/>
  </si>
  <si>
    <t>脇縫いの縫代</t>
    <phoneticPr fontId="1"/>
  </si>
  <si>
    <t xml:space="preserve">  </t>
    <phoneticPr fontId="1"/>
  </si>
  <si>
    <t xml:space="preserve"> 衿肩明の切込み</t>
  </si>
  <si>
    <t>後幅 + 背縫いの縫代</t>
    <rPh sb="0" eb="1">
      <t>ウシロ</t>
    </rPh>
    <rPh sb="1" eb="2">
      <t>ハバ</t>
    </rPh>
    <rPh sb="5" eb="7">
      <t>セヌ</t>
    </rPh>
    <rPh sb="9" eb="11">
      <t>ヌイシロ</t>
    </rPh>
    <phoneticPr fontId="1"/>
  </si>
  <si>
    <t xml:space="preserve">   裁切身頃丈×2</t>
    <phoneticPr fontId="1"/>
  </si>
  <si>
    <t xml:space="preserve">  衿肩明の切込み</t>
    <rPh sb="2" eb="5">
      <t>エリカタアキ</t>
    </rPh>
    <rPh sb="6" eb="8">
      <t>キリコ</t>
    </rPh>
    <phoneticPr fontId="1"/>
  </si>
  <si>
    <t>肩山の縫代</t>
  </si>
  <si>
    <t>肩山の縫代</t>
    <phoneticPr fontId="1"/>
  </si>
  <si>
    <r>
      <t>後身頃の上前は</t>
    </r>
    <r>
      <rPr>
        <sz val="11"/>
        <color rgb="FFFF0000"/>
        <rFont val="ＭＳ Ｐゴシック"/>
        <family val="3"/>
        <charset val="128"/>
        <scheme val="minor"/>
      </rPr>
      <t>裏側</t>
    </r>
    <r>
      <rPr>
        <sz val="11"/>
        <rFont val="ＭＳ Ｐゴシック"/>
        <family val="3"/>
        <charset val="128"/>
        <scheme val="minor"/>
      </rPr>
      <t>に、下前は</t>
    </r>
    <r>
      <rPr>
        <sz val="11"/>
        <color rgb="FFFF0000"/>
        <rFont val="ＭＳ Ｐゴシック"/>
        <family val="3"/>
        <charset val="128"/>
        <scheme val="minor"/>
      </rPr>
      <t>表側</t>
    </r>
    <r>
      <rPr>
        <sz val="11"/>
        <rFont val="ＭＳ Ｐゴシック"/>
        <family val="3"/>
        <charset val="128"/>
        <scheme val="minor"/>
      </rPr>
      <t>になります。</t>
    </r>
    <rPh sb="4" eb="6">
      <t>ウワマエ</t>
    </rPh>
    <rPh sb="7" eb="8">
      <t>ウラ</t>
    </rPh>
    <rPh sb="8" eb="9">
      <t>ガワ</t>
    </rPh>
    <rPh sb="11" eb="12">
      <t>シタ</t>
    </rPh>
    <rPh sb="14" eb="15">
      <t>オモテ</t>
    </rPh>
    <phoneticPr fontId="1"/>
  </si>
  <si>
    <r>
      <t>前身頃の上前は</t>
    </r>
    <r>
      <rPr>
        <sz val="11"/>
        <color rgb="FFFF0000"/>
        <rFont val="ＭＳ Ｐゴシック"/>
        <family val="3"/>
        <charset val="128"/>
        <scheme val="minor"/>
      </rPr>
      <t>裏側</t>
    </r>
    <r>
      <rPr>
        <sz val="11"/>
        <rFont val="ＭＳ Ｐゴシック"/>
        <family val="3"/>
        <charset val="128"/>
        <scheme val="minor"/>
      </rPr>
      <t>に、下前は</t>
    </r>
    <r>
      <rPr>
        <sz val="11"/>
        <color rgb="FFFF0000"/>
        <rFont val="ＭＳ Ｐゴシック"/>
        <family val="3"/>
        <charset val="128"/>
        <scheme val="minor"/>
      </rPr>
      <t>表側</t>
    </r>
    <r>
      <rPr>
        <sz val="11"/>
        <rFont val="ＭＳ Ｐゴシック"/>
        <family val="3"/>
        <charset val="128"/>
        <scheme val="minor"/>
      </rPr>
      <t>になります。</t>
    </r>
    <rPh sb="0" eb="1">
      <t>マエ</t>
    </rPh>
    <rPh sb="4" eb="6">
      <t>ウワマエ</t>
    </rPh>
    <rPh sb="7" eb="8">
      <t>ウラ</t>
    </rPh>
    <rPh sb="8" eb="9">
      <t>ガワ</t>
    </rPh>
    <rPh sb="11" eb="12">
      <t>シタ</t>
    </rPh>
    <rPh sb="14" eb="15">
      <t>オモテ</t>
    </rPh>
    <phoneticPr fontId="1"/>
  </si>
  <si>
    <r>
      <t>肩山の折りは上前は</t>
    </r>
    <r>
      <rPr>
        <sz val="11"/>
        <color rgb="FFFF0000"/>
        <rFont val="ＭＳ Ｐゴシック"/>
        <family val="3"/>
        <charset val="128"/>
        <scheme val="minor"/>
      </rPr>
      <t>中表</t>
    </r>
    <r>
      <rPr>
        <sz val="11"/>
        <color theme="1"/>
        <rFont val="ＭＳ Ｐゴシック"/>
        <family val="2"/>
        <charset val="128"/>
        <scheme val="minor"/>
      </rPr>
      <t>に、下前は</t>
    </r>
    <r>
      <rPr>
        <sz val="11"/>
        <color rgb="FFFF0000"/>
        <rFont val="ＭＳ Ｐゴシック"/>
        <family val="3"/>
        <charset val="128"/>
        <scheme val="minor"/>
      </rPr>
      <t>出表</t>
    </r>
    <r>
      <rPr>
        <sz val="11"/>
        <color theme="1"/>
        <rFont val="ＭＳ Ｐゴシック"/>
        <family val="2"/>
        <charset val="128"/>
        <scheme val="minor"/>
      </rPr>
      <t>に、衿肩明と肩山の縫代の処は強く、その間は弱く折りをします。</t>
    </r>
    <rPh sb="0" eb="2">
      <t>カタヤマ</t>
    </rPh>
    <rPh sb="3" eb="4">
      <t>オ</t>
    </rPh>
    <rPh sb="9" eb="10">
      <t>ナカ</t>
    </rPh>
    <rPh sb="10" eb="11">
      <t>オモテ</t>
    </rPh>
    <rPh sb="16" eb="17">
      <t>デ</t>
    </rPh>
    <rPh sb="17" eb="18">
      <t>オモテ</t>
    </rPh>
    <phoneticPr fontId="1"/>
  </si>
  <si>
    <t>肩山からの内揚のへら</t>
  </si>
  <si>
    <t>　肩山からの内揚のへら</t>
  </si>
  <si>
    <t xml:space="preserve">    裾</t>
  </si>
  <si>
    <t>　　セ</t>
    <phoneticPr fontId="1"/>
  </si>
  <si>
    <t xml:space="preserve">   </t>
    <phoneticPr fontId="1"/>
  </si>
  <si>
    <t xml:space="preserve"> 身八っ口のへら</t>
    <phoneticPr fontId="1"/>
  </si>
  <si>
    <t>cm</t>
    <phoneticPr fontId="1"/>
  </si>
  <si>
    <t>身八っ口のへら</t>
  </si>
  <si>
    <t>前立ての縫代</t>
  </si>
  <si>
    <t>前立ての縫代</t>
    <rPh sb="0" eb="2">
      <t>マエタ</t>
    </rPh>
    <rPh sb="4" eb="6">
      <t>ヌイシロ</t>
    </rPh>
    <phoneticPr fontId="1"/>
  </si>
  <si>
    <t>裾からの内揚のへら</t>
    <rPh sb="0" eb="1">
      <t>スソ</t>
    </rPh>
    <rPh sb="4" eb="6">
      <t>ウチアゲ</t>
    </rPh>
    <phoneticPr fontId="1"/>
  </si>
  <si>
    <t>ｃｍ</t>
    <phoneticPr fontId="1"/>
  </si>
  <si>
    <t>裁切身頃丈× 2 =</t>
    <phoneticPr fontId="1"/>
  </si>
  <si>
    <t>図の様に身頃を置いた時には上前の身頃は裏側に、下前の身頃は表側を見てへらをする様になります。（各へらは出来るだけ縫い目の近くの縫代にします。）</t>
    <rPh sb="0" eb="1">
      <t>ズ</t>
    </rPh>
    <rPh sb="2" eb="3">
      <t>ヨウ</t>
    </rPh>
    <rPh sb="4" eb="6">
      <t>ミゴロ</t>
    </rPh>
    <rPh sb="7" eb="8">
      <t>オ</t>
    </rPh>
    <rPh sb="10" eb="11">
      <t>トキ</t>
    </rPh>
    <rPh sb="13" eb="14">
      <t>ウエ</t>
    </rPh>
    <rPh sb="16" eb="18">
      <t>ミゴロ</t>
    </rPh>
    <rPh sb="39" eb="40">
      <t>ヨウ</t>
    </rPh>
    <phoneticPr fontId="1"/>
  </si>
  <si>
    <t>マ</t>
    <phoneticPr fontId="1"/>
  </si>
  <si>
    <t>cm</t>
    <phoneticPr fontId="1"/>
  </si>
  <si>
    <t xml:space="preserve">    衽下りのへら</t>
    <phoneticPr fontId="1"/>
  </si>
  <si>
    <t>褄下の縫代は4分5厘（1.701ｃｍ）位にします。</t>
    <rPh sb="19" eb="20">
      <t>クライ</t>
    </rPh>
    <phoneticPr fontId="1"/>
  </si>
  <si>
    <t>cm</t>
    <phoneticPr fontId="1"/>
  </si>
  <si>
    <t xml:space="preserve"> 衿丈</t>
    <phoneticPr fontId="1"/>
  </si>
  <si>
    <t>cm</t>
    <phoneticPr fontId="1"/>
  </si>
  <si>
    <t>衿山</t>
  </si>
  <si>
    <r>
      <t>上前の表衿の</t>
    </r>
    <r>
      <rPr>
        <sz val="11"/>
        <color rgb="FFFF0000"/>
        <rFont val="ＭＳ Ｐゴシック"/>
        <family val="3"/>
        <charset val="128"/>
        <scheme val="minor"/>
      </rPr>
      <t>裏側</t>
    </r>
    <rPh sb="3" eb="4">
      <t>オモテ</t>
    </rPh>
    <phoneticPr fontId="1"/>
  </si>
  <si>
    <t>中表に二つ折りにしてへら付けをします。</t>
    <phoneticPr fontId="1"/>
  </si>
  <si>
    <t xml:space="preserve"> 衿幅のへら</t>
    <rPh sb="1" eb="2">
      <t>エリ</t>
    </rPh>
    <rPh sb="2" eb="3">
      <t>ハバ</t>
    </rPh>
    <phoneticPr fontId="1"/>
  </si>
  <si>
    <t xml:space="preserve">　　 </t>
    <phoneticPr fontId="1"/>
  </si>
  <si>
    <t>cm</t>
    <phoneticPr fontId="1"/>
  </si>
  <si>
    <t>衿付け側</t>
  </si>
  <si>
    <t>　　　</t>
    <phoneticPr fontId="1"/>
  </si>
  <si>
    <t>衿山から肩山迄の長さのへら</t>
    <phoneticPr fontId="1"/>
  </si>
  <si>
    <t xml:space="preserve">     </t>
    <phoneticPr fontId="1"/>
  </si>
  <si>
    <t xml:space="preserve">     共衿山</t>
  </si>
  <si>
    <t>出表に折りをします。</t>
    <phoneticPr fontId="1"/>
  </si>
  <si>
    <t>cm</t>
    <phoneticPr fontId="1"/>
  </si>
  <si>
    <t>衿くけの折山を出表に折ります。</t>
    <rPh sb="0" eb="1">
      <t>エリ</t>
    </rPh>
    <rPh sb="4" eb="6">
      <t>オリヤマ</t>
    </rPh>
    <phoneticPr fontId="1"/>
  </si>
  <si>
    <t>cm</t>
    <phoneticPr fontId="1"/>
  </si>
  <si>
    <t>cm</t>
    <phoneticPr fontId="1"/>
  </si>
  <si>
    <t>衿幅の折山</t>
    <rPh sb="0" eb="1">
      <t>エリ</t>
    </rPh>
    <rPh sb="1" eb="2">
      <t>ハバ</t>
    </rPh>
    <rPh sb="3" eb="5">
      <t>オリヤマ</t>
    </rPh>
    <phoneticPr fontId="1"/>
  </si>
  <si>
    <t>1、地衿のへら付け</t>
    <rPh sb="2" eb="3">
      <t>ジ</t>
    </rPh>
    <rPh sb="3" eb="4">
      <t>エリ</t>
    </rPh>
    <phoneticPr fontId="1"/>
  </si>
  <si>
    <t>2、共衿のへら付け</t>
    <rPh sb="2" eb="3">
      <t>トモ</t>
    </rPh>
    <phoneticPr fontId="1"/>
  </si>
  <si>
    <t>衽下りのへら</t>
    <rPh sb="0" eb="1">
      <t>オクミ</t>
    </rPh>
    <phoneticPr fontId="1"/>
  </si>
  <si>
    <t xml:space="preserve">     </t>
    <phoneticPr fontId="1"/>
  </si>
  <si>
    <t>衿先のへら</t>
    <phoneticPr fontId="1"/>
  </si>
  <si>
    <t xml:space="preserve">     共衿丈  </t>
    <rPh sb="5" eb="6">
      <t>トモ</t>
    </rPh>
    <rPh sb="6" eb="7">
      <t>エリ</t>
    </rPh>
    <rPh sb="7" eb="8">
      <t>タケ</t>
    </rPh>
    <phoneticPr fontId="1"/>
  </si>
  <si>
    <t>cm</t>
    <phoneticPr fontId="1"/>
  </si>
  <si>
    <t>衿を中表の二つ折りに畳み衿肩明、竪衿下り、衿先のへら付けをします。</t>
    <rPh sb="16" eb="17">
      <t>タテ</t>
    </rPh>
    <rPh sb="17" eb="18">
      <t>エリ</t>
    </rPh>
    <rPh sb="26" eb="27">
      <t>ツ</t>
    </rPh>
    <phoneticPr fontId="1"/>
  </si>
  <si>
    <t>出表に折りをします。</t>
    <phoneticPr fontId="1"/>
  </si>
  <si>
    <r>
      <t>衿くけの折山は</t>
    </r>
    <r>
      <rPr>
        <sz val="11"/>
        <rFont val="ＭＳ Ｐゴシック"/>
        <family val="3"/>
        <charset val="128"/>
        <scheme val="minor"/>
      </rPr>
      <t>出表</t>
    </r>
    <r>
      <rPr>
        <sz val="11"/>
        <color theme="1"/>
        <rFont val="ＭＳ Ｐゴシック"/>
        <family val="2"/>
        <charset val="128"/>
        <scheme val="minor"/>
      </rPr>
      <t>に折りをします。</t>
    </r>
    <rPh sb="0" eb="1">
      <t>エリ</t>
    </rPh>
    <rPh sb="4" eb="6">
      <t>オリヤマ</t>
    </rPh>
    <phoneticPr fontId="1"/>
  </si>
  <si>
    <t>裁切共衿丈</t>
    <rPh sb="0" eb="2">
      <t>タチキリ</t>
    </rPh>
    <rPh sb="2" eb="3">
      <t>トモ</t>
    </rPh>
    <rPh sb="3" eb="4">
      <t>エリ</t>
    </rPh>
    <rPh sb="4" eb="5">
      <t>タケ</t>
    </rPh>
    <phoneticPr fontId="1"/>
  </si>
  <si>
    <t>共衿かけの縫代</t>
    <rPh sb="0" eb="1">
      <t>トモ</t>
    </rPh>
    <rPh sb="1" eb="2">
      <t>エリ</t>
    </rPh>
    <phoneticPr fontId="1"/>
  </si>
  <si>
    <t>共衿かけの折山は出表に折りをします。</t>
    <phoneticPr fontId="1"/>
  </si>
  <si>
    <t>共衿かけ側</t>
    <rPh sb="0" eb="1">
      <t>トモ</t>
    </rPh>
    <rPh sb="1" eb="2">
      <t>エリ</t>
    </rPh>
    <phoneticPr fontId="1"/>
  </si>
  <si>
    <t>衿くけ側の縫代</t>
    <rPh sb="0" eb="1">
      <t>エリ</t>
    </rPh>
    <rPh sb="3" eb="4">
      <t>ガワ</t>
    </rPh>
    <rPh sb="5" eb="7">
      <t>ヌイシロ</t>
    </rPh>
    <phoneticPr fontId="1"/>
  </si>
  <si>
    <t>中表に折りをします。</t>
    <rPh sb="0" eb="1">
      <t>ナカ</t>
    </rPh>
    <rPh sb="1" eb="2">
      <t>オモテ</t>
    </rPh>
    <rPh sb="3" eb="4">
      <t>オ</t>
    </rPh>
    <phoneticPr fontId="1"/>
  </si>
  <si>
    <t>cm</t>
    <phoneticPr fontId="1"/>
  </si>
  <si>
    <t>三ツ衿芯</t>
  </si>
  <si>
    <t>三つ衿芯の衿山</t>
    <rPh sb="0" eb="1">
      <t>ミ</t>
    </rPh>
    <rPh sb="2" eb="4">
      <t>エリシン</t>
    </rPh>
    <rPh sb="5" eb="6">
      <t>エリ</t>
    </rPh>
    <rPh sb="6" eb="7">
      <t>ヤマ</t>
    </rPh>
    <phoneticPr fontId="1"/>
  </si>
  <si>
    <t>衿幅+きせ分5厘（0.189ｃｍ）</t>
    <rPh sb="0" eb="1">
      <t>エリ</t>
    </rPh>
    <rPh sb="1" eb="2">
      <t>ハバ</t>
    </rPh>
    <rPh sb="5" eb="6">
      <t>ブン</t>
    </rPh>
    <rPh sb="7" eb="8">
      <t>リン</t>
    </rPh>
    <phoneticPr fontId="1"/>
  </si>
  <si>
    <t>cm</t>
    <phoneticPr fontId="1"/>
  </si>
  <si>
    <t xml:space="preserve">  </t>
    <phoneticPr fontId="1"/>
  </si>
  <si>
    <t>衿幅 + きせ分5厘（0.189ｃｍ） + 衿幅</t>
  </si>
  <si>
    <t>衿先のへら</t>
    <phoneticPr fontId="1"/>
  </si>
  <si>
    <t>衿付けの縫い目</t>
    <phoneticPr fontId="1"/>
  </si>
  <si>
    <t>衿先の縫い目</t>
    <phoneticPr fontId="1"/>
  </si>
  <si>
    <t>衿先の縫代</t>
    <rPh sb="0" eb="1">
      <t>エリ</t>
    </rPh>
    <rPh sb="1" eb="2">
      <t>サキ</t>
    </rPh>
    <rPh sb="3" eb="5">
      <t>ヌイシロ</t>
    </rPh>
    <phoneticPr fontId="1"/>
  </si>
  <si>
    <t>地衿付けの縫代</t>
    <rPh sb="0" eb="1">
      <t>ジ</t>
    </rPh>
    <phoneticPr fontId="1"/>
  </si>
  <si>
    <t>山</t>
  </si>
  <si>
    <t xml:space="preserve">    衿</t>
    <phoneticPr fontId="1"/>
  </si>
  <si>
    <t>地衿付けの縫い目</t>
  </si>
  <si>
    <t>cm</t>
    <phoneticPr fontId="1"/>
  </si>
  <si>
    <t>cm、地衿付けの縫い目より1分（0.378ｃｍ）浅い処に三つ衿芯を地衿にぞべで縫い付けます。</t>
    <rPh sb="3" eb="4">
      <t>ジ</t>
    </rPh>
    <rPh sb="4" eb="5">
      <t>エリ</t>
    </rPh>
    <rPh sb="5" eb="6">
      <t>ツ</t>
    </rPh>
    <rPh sb="8" eb="9">
      <t>ヌ</t>
    </rPh>
    <rPh sb="10" eb="11">
      <t>メ</t>
    </rPh>
    <rPh sb="14" eb="15">
      <t>ブ</t>
    </rPh>
    <rPh sb="24" eb="25">
      <t>アサ</t>
    </rPh>
    <rPh sb="26" eb="27">
      <t>トコロ</t>
    </rPh>
    <rPh sb="33" eb="34">
      <t>ジ</t>
    </rPh>
    <phoneticPr fontId="1"/>
  </si>
  <si>
    <t>4、地衿に三つ衿芯を付けます。</t>
    <rPh sb="2" eb="3">
      <t>ジ</t>
    </rPh>
    <rPh sb="3" eb="4">
      <t>エリ</t>
    </rPh>
    <rPh sb="5" eb="6">
      <t>ミ</t>
    </rPh>
    <rPh sb="7" eb="9">
      <t>エリシン</t>
    </rPh>
    <rPh sb="10" eb="11">
      <t>ツ</t>
    </rPh>
    <phoneticPr fontId="1"/>
  </si>
  <si>
    <t>平成2年度の身長と体重（女子平均）の文部科学省の調査値を参考に割出した寸法になります。</t>
  </si>
  <si>
    <t>平成2年度の身長と体重（女子平均）の文部科学省の調査値を参考に割出した寸法になります。</t>
    <rPh sb="0" eb="2">
      <t>ヘイセイ</t>
    </rPh>
    <rPh sb="3" eb="5">
      <t>ネンド</t>
    </rPh>
    <rPh sb="6" eb="8">
      <t>シンチョウ</t>
    </rPh>
    <rPh sb="9" eb="11">
      <t>タイジュウ</t>
    </rPh>
    <rPh sb="12" eb="14">
      <t>ジョシ</t>
    </rPh>
    <rPh sb="14" eb="16">
      <t>ヘイキン</t>
    </rPh>
    <rPh sb="18" eb="20">
      <t>モンブ</t>
    </rPh>
    <rPh sb="20" eb="23">
      <t>カガクショウ</t>
    </rPh>
    <rPh sb="24" eb="26">
      <t>チョウサ</t>
    </rPh>
    <rPh sb="26" eb="27">
      <t>アタイ</t>
    </rPh>
    <rPh sb="28" eb="30">
      <t>サンコウ</t>
    </rPh>
    <rPh sb="31" eb="33">
      <t>ワリダ</t>
    </rPh>
    <rPh sb="35" eb="37">
      <t>スンポウ</t>
    </rPh>
    <phoneticPr fontId="1"/>
  </si>
  <si>
    <t>cm</t>
    <phoneticPr fontId="1"/>
  </si>
  <si>
    <t>kg</t>
    <phoneticPr fontId="1"/>
  </si>
  <si>
    <t>袖山幅</t>
    <rPh sb="0" eb="2">
      <t>ソデヤマ</t>
    </rPh>
    <rPh sb="2" eb="3">
      <t>ハバ</t>
    </rPh>
    <phoneticPr fontId="1"/>
  </si>
  <si>
    <t>1、袖の裁断図。</t>
    <phoneticPr fontId="1"/>
  </si>
  <si>
    <t>1、袖の裁断図</t>
    <rPh sb="2" eb="3">
      <t>ソデ</t>
    </rPh>
    <rPh sb="4" eb="6">
      <t>サイダン</t>
    </rPh>
    <rPh sb="6" eb="7">
      <t>ズ</t>
    </rPh>
    <phoneticPr fontId="1"/>
  </si>
  <si>
    <t>2、身頃の裁断図</t>
    <phoneticPr fontId="1"/>
  </si>
  <si>
    <t>2、身頃の裁断図</t>
    <rPh sb="2" eb="4">
      <t>ミゴロ</t>
    </rPh>
    <rPh sb="5" eb="7">
      <t>サイダン</t>
    </rPh>
    <rPh sb="7" eb="8">
      <t>ズ</t>
    </rPh>
    <phoneticPr fontId="1"/>
  </si>
  <si>
    <t>②、上前の身頃の裁断図</t>
    <phoneticPr fontId="1"/>
  </si>
  <si>
    <t>②、上前の身頃の裁断図</t>
    <rPh sb="2" eb="4">
      <t>ウワマエ</t>
    </rPh>
    <rPh sb="5" eb="7">
      <t>ミゴロ</t>
    </rPh>
    <rPh sb="8" eb="10">
      <t>サイダン</t>
    </rPh>
    <rPh sb="10" eb="11">
      <t>ズ</t>
    </rPh>
    <phoneticPr fontId="1"/>
  </si>
  <si>
    <t>1歳</t>
    <rPh sb="1" eb="2">
      <t>サイ</t>
    </rPh>
    <phoneticPr fontId="1"/>
  </si>
  <si>
    <t>4歳</t>
    <phoneticPr fontId="1"/>
  </si>
  <si>
    <t>5歳</t>
    <phoneticPr fontId="1"/>
  </si>
  <si>
    <t>6歳</t>
    <phoneticPr fontId="1"/>
  </si>
  <si>
    <t>女子</t>
    <rPh sb="0" eb="2">
      <t>ジョシ</t>
    </rPh>
    <phoneticPr fontId="1"/>
  </si>
  <si>
    <t>男子</t>
    <rPh sb="0" eb="2">
      <t>ダンシ</t>
    </rPh>
    <phoneticPr fontId="1"/>
  </si>
  <si>
    <t>6～7歳</t>
    <phoneticPr fontId="1"/>
  </si>
  <si>
    <t>7歳</t>
    <phoneticPr fontId="1"/>
  </si>
  <si>
    <t>腰揚の縫代</t>
  </si>
  <si>
    <t>おはしょりの長さ</t>
  </si>
  <si>
    <t>身丈の縫代</t>
  </si>
  <si>
    <t xml:space="preserve">cm = 身丈+身丈の縫代+内揚の縫代 </t>
    <phoneticPr fontId="1"/>
  </si>
  <si>
    <t>cm = 出来上りの裾くけの幅 →</t>
    <rPh sb="5" eb="8">
      <t>デキアガ</t>
    </rPh>
    <rPh sb="10" eb="11">
      <t>スソ</t>
    </rPh>
    <rPh sb="14" eb="15">
      <t>ハバ</t>
    </rPh>
    <phoneticPr fontId="1"/>
  </si>
  <si>
    <t>7～8歳</t>
    <phoneticPr fontId="1"/>
  </si>
  <si>
    <t>8歳</t>
    <phoneticPr fontId="1"/>
  </si>
  <si>
    <t>9～10歳</t>
    <phoneticPr fontId="1"/>
  </si>
  <si>
    <t>10歳</t>
    <phoneticPr fontId="1"/>
  </si>
  <si>
    <t>11～12歳</t>
    <rPh sb="5" eb="6">
      <t>サイ</t>
    </rPh>
    <phoneticPr fontId="1"/>
  </si>
  <si>
    <t>女子</t>
  </si>
  <si>
    <t>女子</t>
    <rPh sb="0" eb="2">
      <t>ジョシ</t>
    </rPh>
    <phoneticPr fontId="1"/>
  </si>
  <si>
    <t>男子は対丈</t>
  </si>
  <si>
    <t>男子</t>
  </si>
  <si>
    <t>身丈(肩）</t>
  </si>
  <si>
    <t>身丈(肩）</t>
    <rPh sb="0" eb="2">
      <t>ミタケ</t>
    </rPh>
    <rPh sb="3" eb="4">
      <t>カタ</t>
    </rPh>
    <phoneticPr fontId="1"/>
  </si>
  <si>
    <t>着丈(肩）</t>
    <rPh sb="0" eb="2">
      <t>キタケ</t>
    </rPh>
    <rPh sb="3" eb="4">
      <t>カタ</t>
    </rPh>
    <phoneticPr fontId="1"/>
  </si>
  <si>
    <t>着丈（肩）、（腰揚寸法）</t>
  </si>
  <si>
    <t>着丈（肩）、（腰揚寸法）</t>
    <rPh sb="0" eb="2">
      <t>キタケ</t>
    </rPh>
    <rPh sb="3" eb="4">
      <t>カタ</t>
    </rPh>
    <rPh sb="7" eb="8">
      <t>コシ</t>
    </rPh>
    <rPh sb="8" eb="9">
      <t>ア</t>
    </rPh>
    <rPh sb="9" eb="11">
      <t>スンポウ</t>
    </rPh>
    <phoneticPr fontId="1"/>
  </si>
  <si>
    <t>12歳</t>
    <rPh sb="2" eb="3">
      <t>サイ</t>
    </rPh>
    <phoneticPr fontId="1"/>
  </si>
  <si>
    <t>衿の付込み</t>
    <rPh sb="0" eb="1">
      <t>エリ</t>
    </rPh>
    <rPh sb="2" eb="4">
      <t>ツケコ</t>
    </rPh>
    <phoneticPr fontId="1"/>
  </si>
  <si>
    <t>女子</t>
    <rPh sb="0" eb="2">
      <t>ジョシ</t>
    </rPh>
    <phoneticPr fontId="1"/>
  </si>
  <si>
    <t>男子</t>
    <rPh sb="0" eb="2">
      <t>ダンシ</t>
    </rPh>
    <phoneticPr fontId="1"/>
  </si>
  <si>
    <t>男子</t>
    <rPh sb="0" eb="2">
      <t>ダンシ</t>
    </rPh>
    <phoneticPr fontId="1"/>
  </si>
  <si>
    <t>前身頃の内揚の位置（肩山）</t>
    <rPh sb="0" eb="3">
      <t>マエミゴロ</t>
    </rPh>
    <rPh sb="4" eb="6">
      <t>ウチアゲ</t>
    </rPh>
    <rPh sb="7" eb="9">
      <t>イチ</t>
    </rPh>
    <rPh sb="10" eb="11">
      <t>カタ</t>
    </rPh>
    <rPh sb="11" eb="12">
      <t>ヤマ</t>
    </rPh>
    <phoneticPr fontId="1"/>
  </si>
  <si>
    <t>後身頃の内揚の位置（肩山）</t>
    <rPh sb="0" eb="1">
      <t>ウシロ</t>
    </rPh>
    <rPh sb="1" eb="3">
      <t>ミゴロ</t>
    </rPh>
    <rPh sb="4" eb="6">
      <t>ウチアゲ</t>
    </rPh>
    <rPh sb="7" eb="9">
      <t>イチ</t>
    </rPh>
    <rPh sb="10" eb="12">
      <t>カタヤマ</t>
    </rPh>
    <phoneticPr fontId="1"/>
  </si>
  <si>
    <t>肩山からの内揚の位置</t>
  </si>
  <si>
    <t>肩山からの内揚の位置</t>
    <rPh sb="0" eb="2">
      <t>カタヤマ</t>
    </rPh>
    <rPh sb="5" eb="7">
      <t>ウチアゲ</t>
    </rPh>
    <rPh sb="8" eb="10">
      <t>イチ</t>
    </rPh>
    <phoneticPr fontId="1"/>
  </si>
  <si>
    <t>肩山からの内揚の位置</t>
    <phoneticPr fontId="1"/>
  </si>
  <si>
    <t xml:space="preserve">    袖丸味</t>
    <phoneticPr fontId="1"/>
  </si>
  <si>
    <t>cm</t>
    <phoneticPr fontId="1"/>
  </si>
  <si>
    <t xml:space="preserve">       　</t>
    <phoneticPr fontId="1"/>
  </si>
  <si>
    <t>袖山幅</t>
  </si>
  <si>
    <t xml:space="preserve">  袖山幅</t>
    <phoneticPr fontId="1"/>
  </si>
  <si>
    <t>に記入して下さい。</t>
    <rPh sb="1" eb="3">
      <t>キニュウ</t>
    </rPh>
    <rPh sb="5" eb="6">
      <t>クダ</t>
    </rPh>
    <phoneticPr fontId="1"/>
  </si>
  <si>
    <t>袖丸味</t>
    <phoneticPr fontId="1"/>
  </si>
  <si>
    <t>　上前の前袖</t>
    <phoneticPr fontId="1"/>
  </si>
  <si>
    <t>袖丈</t>
  </si>
  <si>
    <t>　下前の前袖</t>
    <phoneticPr fontId="1"/>
  </si>
  <si>
    <t xml:space="preserve"> 袖幅</t>
    <phoneticPr fontId="1"/>
  </si>
  <si>
    <t>身八っ口</t>
    <phoneticPr fontId="1"/>
  </si>
  <si>
    <t>身八っ口</t>
    <phoneticPr fontId="1"/>
  </si>
  <si>
    <t>身八っ口+袖付 =</t>
    <phoneticPr fontId="1"/>
  </si>
  <si>
    <t xml:space="preserve">     身八っ口</t>
  </si>
  <si>
    <t>cm</t>
    <phoneticPr fontId="1"/>
  </si>
  <si>
    <t xml:space="preserve">     身八っ口</t>
    <phoneticPr fontId="1"/>
  </si>
  <si>
    <t>※、身長が144.5ｃｍ以上の男子は対丈で着用するので、肩山からの前身頃の内揚位置を後身頃より1寸（3.78ｃｍ）下げます。</t>
    <rPh sb="2" eb="4">
      <t>シンチョウ</t>
    </rPh>
    <rPh sb="12" eb="14">
      <t>イジョウ</t>
    </rPh>
    <rPh sb="15" eb="17">
      <t>ダンシ</t>
    </rPh>
    <rPh sb="18" eb="19">
      <t>ツイ</t>
    </rPh>
    <rPh sb="19" eb="20">
      <t>タケ</t>
    </rPh>
    <rPh sb="21" eb="23">
      <t>チャクヨウ</t>
    </rPh>
    <rPh sb="28" eb="30">
      <t>カタヤマ</t>
    </rPh>
    <rPh sb="33" eb="36">
      <t>マエミゴロ</t>
    </rPh>
    <rPh sb="37" eb="39">
      <t>ウチアゲ</t>
    </rPh>
    <rPh sb="39" eb="41">
      <t>イチ</t>
    </rPh>
    <rPh sb="42" eb="43">
      <t>ウシロ</t>
    </rPh>
    <rPh sb="43" eb="45">
      <t>ミゴロ</t>
    </rPh>
    <rPh sb="48" eb="49">
      <t>スン</t>
    </rPh>
    <rPh sb="57" eb="58">
      <t>サ</t>
    </rPh>
    <phoneticPr fontId="1"/>
  </si>
  <si>
    <t>※、内揚のへら</t>
    <phoneticPr fontId="1"/>
  </si>
  <si>
    <t>※、背縫いは5厘（0.189ｃｍ）のきせをかけた片返しで計算しています。</t>
  </si>
  <si>
    <t>cm</t>
    <phoneticPr fontId="1"/>
  </si>
  <si>
    <t>cm</t>
    <phoneticPr fontId="1"/>
  </si>
  <si>
    <t>幅 I =</t>
  </si>
  <si>
    <t xml:space="preserve"> </t>
    <phoneticPr fontId="1"/>
  </si>
  <si>
    <t>幅J =</t>
  </si>
  <si>
    <t>身八っ口の止りの処の後幅のへら</t>
  </si>
  <si>
    <t xml:space="preserve"> </t>
    <phoneticPr fontId="1"/>
  </si>
  <si>
    <t>cm</t>
    <phoneticPr fontId="1"/>
  </si>
  <si>
    <t>角度 f</t>
  </si>
  <si>
    <t>斜辺 a</t>
  </si>
  <si>
    <r>
      <t>肩山の</t>
    </r>
    <r>
      <rPr>
        <sz val="11"/>
        <color rgb="FFC00000"/>
        <rFont val="ＭＳ Ｐゴシック"/>
        <family val="3"/>
        <charset val="128"/>
        <scheme val="minor"/>
      </rPr>
      <t>5分</t>
    </r>
    <r>
      <rPr>
        <sz val="11"/>
        <color rgb="FF00B050"/>
        <rFont val="ＭＳ Ｐゴシック"/>
        <family val="3"/>
        <charset val="128"/>
        <scheme val="minor"/>
      </rPr>
      <t>（1.89ｃｍ）</t>
    </r>
    <r>
      <rPr>
        <sz val="11"/>
        <color theme="1"/>
        <rFont val="ＭＳ Ｐゴシック"/>
        <family val="2"/>
        <charset val="128"/>
        <scheme val="minor"/>
      </rPr>
      <t>下から袖付迄の長さの半分</t>
    </r>
    <phoneticPr fontId="1"/>
  </si>
  <si>
    <t>高さ g</t>
  </si>
  <si>
    <t>　</t>
    <phoneticPr fontId="1"/>
  </si>
  <si>
    <r>
      <t>肩山の</t>
    </r>
    <r>
      <rPr>
        <sz val="11"/>
        <color rgb="FFC00000"/>
        <rFont val="ＭＳ Ｐゴシック"/>
        <family val="3"/>
        <charset val="128"/>
        <scheme val="minor"/>
      </rPr>
      <t>5分</t>
    </r>
    <r>
      <rPr>
        <sz val="11"/>
        <color rgb="FF00B050"/>
        <rFont val="ＭＳ Ｐゴシック"/>
        <family val="3"/>
        <charset val="128"/>
        <scheme val="minor"/>
      </rPr>
      <t>（1.89ｃｍ）</t>
    </r>
    <r>
      <rPr>
        <sz val="11"/>
        <color theme="1"/>
        <rFont val="ＭＳ Ｐゴシック"/>
        <family val="2"/>
        <charset val="128"/>
        <scheme val="minor"/>
      </rPr>
      <t>下から袖付迄の長さ</t>
    </r>
    <phoneticPr fontId="1"/>
  </si>
  <si>
    <t>底辺 e</t>
  </si>
  <si>
    <t>高さ d</t>
  </si>
  <si>
    <t xml:space="preserve">       高さ h</t>
    <phoneticPr fontId="1"/>
  </si>
  <si>
    <t xml:space="preserve">      角度 θ</t>
    <phoneticPr fontId="1"/>
  </si>
  <si>
    <t>縫込み代 c</t>
  </si>
  <si>
    <t>cm</t>
    <phoneticPr fontId="1"/>
  </si>
  <si>
    <t>cm</t>
    <phoneticPr fontId="1"/>
  </si>
  <si>
    <t>袖口のへら</t>
  </si>
  <si>
    <t>　袖の表側にたこ縫いの（袋縫い）</t>
    <phoneticPr fontId="1"/>
  </si>
  <si>
    <t>　通しべら等をします。</t>
    <phoneticPr fontId="1"/>
  </si>
  <si>
    <t>　後袖のたこ縫い（袋縫い）の縫代</t>
    <phoneticPr fontId="1"/>
  </si>
  <si>
    <t>　袖の裏側に口下と袖下の</t>
    <phoneticPr fontId="1"/>
  </si>
  <si>
    <t>　縫い目の通しべら等をします。</t>
    <phoneticPr fontId="1"/>
  </si>
  <si>
    <t xml:space="preserve"> 袖付のへら</t>
    <phoneticPr fontId="1"/>
  </si>
  <si>
    <t>袖の裏側に口下と袖下の縫い目の通しべら等をします。</t>
    <phoneticPr fontId="1"/>
  </si>
  <si>
    <t>1、袖丈と袖口と袖付のへら付け</t>
  </si>
  <si>
    <t>1、袖丈と袖口と袖付のへら付け</t>
    <rPh sb="2" eb="4">
      <t>ソデタケ</t>
    </rPh>
    <rPh sb="5" eb="6">
      <t>ソデ</t>
    </rPh>
    <rPh sb="6" eb="7">
      <t>クチ</t>
    </rPh>
    <rPh sb="8" eb="10">
      <t>ソデツケ</t>
    </rPh>
    <rPh sb="13" eb="14">
      <t>ツケ</t>
    </rPh>
    <phoneticPr fontId="1"/>
  </si>
  <si>
    <t xml:space="preserve">   </t>
    <phoneticPr fontId="1"/>
  </si>
  <si>
    <t>cm</t>
    <phoneticPr fontId="1"/>
  </si>
  <si>
    <t>底辺 c</t>
  </si>
  <si>
    <t xml:space="preserve">      高さ h</t>
    <phoneticPr fontId="1"/>
  </si>
  <si>
    <t>高さ b * -1</t>
    <phoneticPr fontId="1"/>
  </si>
  <si>
    <t>袖下の縫代</t>
    <rPh sb="0" eb="1">
      <t>ソデ</t>
    </rPh>
    <rPh sb="1" eb="2">
      <t>シタ</t>
    </rPh>
    <rPh sb="3" eb="4">
      <t>ヌ</t>
    </rPh>
    <rPh sb="4" eb="5">
      <t>シロ</t>
    </rPh>
    <phoneticPr fontId="1"/>
  </si>
  <si>
    <t>④、後身頃の肩山から袖付の間の身幅のへら付け</t>
    <rPh sb="2" eb="3">
      <t>ウシロ</t>
    </rPh>
    <phoneticPr fontId="1"/>
  </si>
  <si>
    <t>　裁切衽丈</t>
    <rPh sb="1" eb="3">
      <t>タチキリ</t>
    </rPh>
    <rPh sb="3" eb="4">
      <t>オクミ</t>
    </rPh>
    <rPh sb="4" eb="5">
      <t>タケ</t>
    </rPh>
    <phoneticPr fontId="1"/>
  </si>
  <si>
    <t>k</t>
    <phoneticPr fontId="1"/>
  </si>
  <si>
    <t>a</t>
    <phoneticPr fontId="1"/>
  </si>
  <si>
    <t>m</t>
    <phoneticPr fontId="1"/>
  </si>
  <si>
    <t>o</t>
  </si>
  <si>
    <t>n</t>
  </si>
  <si>
    <t>h</t>
  </si>
  <si>
    <t>イ</t>
  </si>
  <si>
    <t>ハ</t>
  </si>
  <si>
    <t>縫込み代b</t>
  </si>
  <si>
    <t xml:space="preserve">   高さ f</t>
    <phoneticPr fontId="1"/>
  </si>
  <si>
    <t>縫込み代 e</t>
    <rPh sb="0" eb="2">
      <t>ヌイコ</t>
    </rPh>
    <rPh sb="3" eb="4">
      <t>シロ</t>
    </rPh>
    <phoneticPr fontId="1"/>
  </si>
  <si>
    <t>縫込み代 q</t>
    <phoneticPr fontId="1"/>
  </si>
  <si>
    <t>縫込み代 p</t>
    <rPh sb="0" eb="2">
      <t>ヌイコ</t>
    </rPh>
    <rPh sb="3" eb="4">
      <t>シロ</t>
    </rPh>
    <phoneticPr fontId="1"/>
  </si>
  <si>
    <t>縫込み代 c</t>
    <phoneticPr fontId="1"/>
  </si>
  <si>
    <t>角度 l</t>
    <phoneticPr fontId="1"/>
  </si>
  <si>
    <t>角度 ｇ</t>
  </si>
  <si>
    <t>衽下りのへら</t>
    <rPh sb="0" eb="1">
      <t>オクミ</t>
    </rPh>
    <rPh sb="1" eb="2">
      <t>サガ</t>
    </rPh>
    <phoneticPr fontId="1"/>
  </si>
  <si>
    <t>t</t>
    <phoneticPr fontId="1"/>
  </si>
  <si>
    <t>s</t>
    <phoneticPr fontId="1"/>
  </si>
  <si>
    <t>衽付けの縫い目</t>
    <rPh sb="0" eb="1">
      <t>オクミ</t>
    </rPh>
    <rPh sb="1" eb="2">
      <t>ツ</t>
    </rPh>
    <rPh sb="4" eb="5">
      <t>ヌ</t>
    </rPh>
    <rPh sb="6" eb="7">
      <t>メ</t>
    </rPh>
    <phoneticPr fontId="1"/>
  </si>
  <si>
    <t>脇縫いのきせ山</t>
    <rPh sb="0" eb="1">
      <t>ワキ</t>
    </rPh>
    <rPh sb="1" eb="2">
      <t>ヌ</t>
    </rPh>
    <rPh sb="6" eb="7">
      <t>ヤマ</t>
    </rPh>
    <phoneticPr fontId="1"/>
  </si>
  <si>
    <t>衿肩明</t>
    <rPh sb="0" eb="3">
      <t>エリカタアキ</t>
    </rPh>
    <phoneticPr fontId="1"/>
  </si>
  <si>
    <t>抱幅のへら</t>
    <rPh sb="0" eb="2">
      <t>ダキハバ</t>
    </rPh>
    <phoneticPr fontId="1"/>
  </si>
  <si>
    <t>cm</t>
    <phoneticPr fontId="1"/>
  </si>
  <si>
    <t>底辺a = 前幅を曲げる間隔</t>
  </si>
  <si>
    <t>i</t>
    <phoneticPr fontId="1"/>
  </si>
  <si>
    <t>cm</t>
    <phoneticPr fontId="1"/>
  </si>
  <si>
    <t xml:space="preserve">    イ</t>
  </si>
  <si>
    <t xml:space="preserve">    ロ</t>
  </si>
  <si>
    <t xml:space="preserve">    ハ</t>
  </si>
  <si>
    <t xml:space="preserve">    イ</t>
    <phoneticPr fontId="1"/>
  </si>
  <si>
    <t xml:space="preserve">    ロ</t>
    <phoneticPr fontId="1"/>
  </si>
  <si>
    <t xml:space="preserve">    ハ</t>
    <phoneticPr fontId="1"/>
  </si>
  <si>
    <t>s</t>
    <phoneticPr fontId="1"/>
  </si>
  <si>
    <t>cm</t>
    <phoneticPr fontId="1"/>
  </si>
  <si>
    <t>t</t>
    <phoneticPr fontId="1"/>
  </si>
  <si>
    <t>n</t>
    <phoneticPr fontId="1"/>
  </si>
  <si>
    <t>m+n</t>
    <phoneticPr fontId="1"/>
  </si>
  <si>
    <t>ハの幅は下記の値により計算します。</t>
    <rPh sb="2" eb="3">
      <t>ハバ</t>
    </rPh>
    <rPh sb="4" eb="5">
      <t>シタ</t>
    </rPh>
    <rPh sb="5" eb="6">
      <t>キ</t>
    </rPh>
    <rPh sb="7" eb="8">
      <t>アタイ</t>
    </rPh>
    <rPh sb="11" eb="13">
      <t>ケイサン</t>
    </rPh>
    <phoneticPr fontId="1"/>
  </si>
  <si>
    <t>袖付－衽下り= t</t>
    <rPh sb="0" eb="2">
      <t>ソデツケ</t>
    </rPh>
    <rPh sb="3" eb="4">
      <t>オクミ</t>
    </rPh>
    <rPh sb="4" eb="5">
      <t>サガ</t>
    </rPh>
    <phoneticPr fontId="1"/>
  </si>
  <si>
    <t>ハ</t>
    <phoneticPr fontId="1"/>
  </si>
  <si>
    <t>ｊ</t>
    <phoneticPr fontId="1"/>
  </si>
  <si>
    <t>i</t>
  </si>
  <si>
    <t>前幅のへらをしましたら、前身頃の前立ての裏側に衽付けの通しべら等をします。（イとロとハの幅のへらは衽を付けてからします。）</t>
    <rPh sb="0" eb="1">
      <t>マエ</t>
    </rPh>
    <rPh sb="1" eb="2">
      <t>ハバ</t>
    </rPh>
    <rPh sb="20" eb="21">
      <t>ウラ</t>
    </rPh>
    <rPh sb="21" eb="22">
      <t>ガワ</t>
    </rPh>
    <rPh sb="23" eb="24">
      <t>オクミ</t>
    </rPh>
    <rPh sb="24" eb="25">
      <t>ツ</t>
    </rPh>
    <rPh sb="27" eb="28">
      <t>トオ</t>
    </rPh>
    <rPh sb="31" eb="32">
      <t>トウ</t>
    </rPh>
    <rPh sb="44" eb="45">
      <t>ハバ</t>
    </rPh>
    <rPh sb="49" eb="50">
      <t>オクミ</t>
    </rPh>
    <rPh sb="51" eb="52">
      <t>ツ</t>
    </rPh>
    <phoneticPr fontId="1"/>
  </si>
  <si>
    <t>cm</t>
    <phoneticPr fontId="1"/>
  </si>
  <si>
    <t>cm + おはしょり代</t>
    <phoneticPr fontId="1"/>
  </si>
  <si>
    <t>肩揚寸法</t>
    <rPh sb="0" eb="2">
      <t>カタア</t>
    </rPh>
    <rPh sb="2" eb="4">
      <t>スンポウ</t>
    </rPh>
    <phoneticPr fontId="1"/>
  </si>
  <si>
    <t>実際の総尺 - 計算で割出した総要尺 = 残り布→</t>
    <rPh sb="21" eb="22">
      <t>ノコ</t>
    </rPh>
    <rPh sb="23" eb="24">
      <t>ヌノ</t>
    </rPh>
    <phoneticPr fontId="1"/>
  </si>
  <si>
    <t xml:space="preserve">裁切衿幅 = 衿幅 + 衿幅の縫代 </t>
    <rPh sb="7" eb="8">
      <t>エリ</t>
    </rPh>
    <rPh sb="8" eb="9">
      <t>ハバ</t>
    </rPh>
    <rPh sb="12" eb="13">
      <t>エリ</t>
    </rPh>
    <rPh sb="13" eb="14">
      <t>ハバ</t>
    </rPh>
    <rPh sb="15" eb="16">
      <t>ヌ</t>
    </rPh>
    <rPh sb="16" eb="17">
      <t>シロ</t>
    </rPh>
    <phoneticPr fontId="1"/>
  </si>
  <si>
    <t>裁切衿幅は共衿下の地衿付けの縫代と衿くけ側の縫代が衿幅</t>
    <phoneticPr fontId="1"/>
  </si>
  <si>
    <t xml:space="preserve">   衿くけ側の縫代</t>
    <rPh sb="3" eb="4">
      <t>エリ</t>
    </rPh>
    <rPh sb="6" eb="7">
      <t>ガワ</t>
    </rPh>
    <rPh sb="8" eb="10">
      <t>ヌイシロ</t>
    </rPh>
    <phoneticPr fontId="1"/>
  </si>
  <si>
    <t>cm + 衿くけ側の縫代→</t>
    <phoneticPr fontId="1"/>
  </si>
  <si>
    <t>裁切衿幅→</t>
    <phoneticPr fontId="1"/>
  </si>
  <si>
    <t xml:space="preserve">cm より広くならない様に調節して、4寸2分（15.876ｃｍ）から4寸8分（18.144ｃｍ）位にします。 </t>
    <phoneticPr fontId="1"/>
  </si>
  <si>
    <t>反物幅 →</t>
    <phoneticPr fontId="1"/>
  </si>
  <si>
    <t>裁切衽幅→</t>
    <phoneticPr fontId="1"/>
  </si>
  <si>
    <t>cm - 裁切衿幅→</t>
    <phoneticPr fontId="1"/>
  </si>
  <si>
    <t>cm + 地衿付けの縫代</t>
    <phoneticPr fontId="1"/>
  </si>
  <si>
    <t>1、単衣で多く使われている方法</t>
    <rPh sb="14" eb="15">
      <t>ホウ</t>
    </rPh>
    <phoneticPr fontId="1"/>
  </si>
  <si>
    <t>2、袷で多く使われている方法</t>
    <phoneticPr fontId="1"/>
  </si>
  <si>
    <t>1、袖丈と袖口と袖付のへら付け</t>
    <phoneticPr fontId="1"/>
  </si>
  <si>
    <t>2、袖口くけの折り、口下、袖下、袖丸味、たこ縫いの印付け</t>
    <phoneticPr fontId="1"/>
  </si>
  <si>
    <t>2、袖口くけの折り、口下、袖下、袖丸味、たこ縫いの印付け</t>
    <phoneticPr fontId="1"/>
  </si>
  <si>
    <t>3、袖幅のへら付け</t>
  </si>
  <si>
    <t>3、袖幅のへら付け</t>
    <rPh sb="2" eb="3">
      <t>ソデ</t>
    </rPh>
    <rPh sb="3" eb="4">
      <t>ハバ</t>
    </rPh>
    <rPh sb="7" eb="8">
      <t>ツ</t>
    </rPh>
    <phoneticPr fontId="1"/>
  </si>
  <si>
    <t>①、袖幅と袖山幅が同寸の時のへらの仕方</t>
  </si>
  <si>
    <t>③、背縫いと袖付、身八っ口と内揚のへらをして衿肩明を切ります。</t>
    <phoneticPr fontId="1"/>
  </si>
  <si>
    <t>2、袷で多く使われている方法</t>
    <rPh sb="2" eb="3">
      <t>アワセ</t>
    </rPh>
    <rPh sb="4" eb="5">
      <t>オオ</t>
    </rPh>
    <rPh sb="6" eb="7">
      <t>ツカ</t>
    </rPh>
    <rPh sb="12" eb="14">
      <t>ホウホウ</t>
    </rPh>
    <phoneticPr fontId="1"/>
  </si>
  <si>
    <t>②、身頃のへら付け</t>
    <phoneticPr fontId="1"/>
  </si>
  <si>
    <t>②、身頃のへら付け</t>
    <rPh sb="2" eb="4">
      <t>ミゴロ</t>
    </rPh>
    <rPh sb="7" eb="8">
      <t>ツケ</t>
    </rPh>
    <phoneticPr fontId="1"/>
  </si>
  <si>
    <t>④、後身頃の肩山から袖付の間の身幅のへら付け</t>
    <phoneticPr fontId="1"/>
  </si>
  <si>
    <t>⑤、前幅と前身頃の肩山から袖付の間の身幅のへら付け</t>
    <phoneticPr fontId="1"/>
  </si>
  <si>
    <t>⑤、前幅と前身頃の肩山から袖付の間の身幅のへら付け</t>
    <rPh sb="5" eb="6">
      <t>マエ</t>
    </rPh>
    <phoneticPr fontId="1"/>
  </si>
  <si>
    <t>1、地衿のへら付け</t>
  </si>
  <si>
    <t>2、共衿のへら付け</t>
  </si>
  <si>
    <t>4、地衿に三つ衿芯を付けます。</t>
  </si>
  <si>
    <t>上  上前の前身頃</t>
    <phoneticPr fontId="1"/>
  </si>
  <si>
    <t xml:space="preserve">   下</t>
    <phoneticPr fontId="1"/>
  </si>
  <si>
    <t xml:space="preserve">   前</t>
    <phoneticPr fontId="1"/>
  </si>
  <si>
    <t xml:space="preserve">   の</t>
    <phoneticPr fontId="1"/>
  </si>
  <si>
    <t xml:space="preserve">   身</t>
    <phoneticPr fontId="1"/>
  </si>
  <si>
    <t xml:space="preserve">   頃</t>
    <phoneticPr fontId="1"/>
  </si>
  <si>
    <t>前</t>
    <phoneticPr fontId="1"/>
  </si>
  <si>
    <t>身</t>
    <phoneticPr fontId="1"/>
  </si>
  <si>
    <t>頃</t>
    <phoneticPr fontId="1"/>
  </si>
  <si>
    <t xml:space="preserve">   cm</t>
    <phoneticPr fontId="1"/>
  </si>
  <si>
    <t xml:space="preserve">    剣先</t>
  </si>
  <si>
    <t xml:space="preserve"> 袖付</t>
    <rPh sb="1" eb="3">
      <t>ソデツケ</t>
    </rPh>
    <phoneticPr fontId="1"/>
  </si>
  <si>
    <t>肩山からの</t>
    <rPh sb="0" eb="2">
      <t>カタヤマ</t>
    </rPh>
    <phoneticPr fontId="1"/>
  </si>
  <si>
    <t>内揚の位置</t>
    <rPh sb="1" eb="2">
      <t>ア</t>
    </rPh>
    <rPh sb="3" eb="5">
      <t>イチ</t>
    </rPh>
    <phoneticPr fontId="1"/>
  </si>
  <si>
    <t>内揚の位置</t>
    <rPh sb="3" eb="5">
      <t>イチ</t>
    </rPh>
    <phoneticPr fontId="1"/>
  </si>
  <si>
    <t>内揚の位置</t>
    <rPh sb="0" eb="2">
      <t>ウチアゲ</t>
    </rPh>
    <rPh sb="3" eb="5">
      <t>イチ</t>
    </rPh>
    <phoneticPr fontId="1"/>
  </si>
  <si>
    <t>cm</t>
    <phoneticPr fontId="1"/>
  </si>
  <si>
    <t>肩山からの内揚の位置</t>
    <rPh sb="5" eb="7">
      <t>ウチアゲ</t>
    </rPh>
    <rPh sb="8" eb="10">
      <t>イチ</t>
    </rPh>
    <phoneticPr fontId="1"/>
  </si>
  <si>
    <t xml:space="preserve">
</t>
    <phoneticPr fontId="1"/>
  </si>
  <si>
    <t>cm</t>
  </si>
  <si>
    <t>内揚の縫代の山</t>
    <rPh sb="4" eb="5">
      <t>シロ</t>
    </rPh>
    <rPh sb="6" eb="7">
      <t>ヤマ</t>
    </rPh>
    <phoneticPr fontId="1"/>
  </si>
  <si>
    <t>衽下りのへら</t>
    <phoneticPr fontId="1"/>
  </si>
  <si>
    <t>摘み衽の縫代の山</t>
  </si>
  <si>
    <t>出来上りの褄下のくけ代の幅</t>
    <rPh sb="0" eb="3">
      <t>デキアガ</t>
    </rPh>
    <rPh sb="5" eb="6">
      <t>ツマ</t>
    </rPh>
    <rPh sb="6" eb="7">
      <t>シタ</t>
    </rPh>
    <rPh sb="10" eb="11">
      <t>シロ</t>
    </rPh>
    <rPh sb="12" eb="13">
      <t>ハバ</t>
    </rPh>
    <phoneticPr fontId="1"/>
  </si>
  <si>
    <t xml:space="preserve"> 袖付+身八っ口→</t>
    <phoneticPr fontId="1"/>
  </si>
  <si>
    <t xml:space="preserve"> 内揚の縫代の山</t>
  </si>
  <si>
    <t xml:space="preserve">     身八っ口のへら   袖付のへら</t>
    <phoneticPr fontId="1"/>
  </si>
  <si>
    <t xml:space="preserve"> 内揚の縫い目</t>
    <phoneticPr fontId="1"/>
  </si>
  <si>
    <t>衿の付込み</t>
    <phoneticPr fontId="1"/>
  </si>
  <si>
    <r>
      <rPr>
        <sz val="11"/>
        <color rgb="FFC00000"/>
        <rFont val="ＭＳ Ｐゴシック"/>
        <family val="3"/>
        <charset val="128"/>
        <scheme val="minor"/>
      </rPr>
      <t>6分</t>
    </r>
    <r>
      <rPr>
        <sz val="11"/>
        <color rgb="FF00B050"/>
        <rFont val="ＭＳ Ｐゴシック"/>
        <family val="3"/>
        <charset val="128"/>
        <scheme val="minor"/>
      </rPr>
      <t>（2.268ｃｍ）</t>
    </r>
    <rPh sb="1" eb="2">
      <t>ブ</t>
    </rPh>
    <phoneticPr fontId="1"/>
  </si>
  <si>
    <t>背縫いのきせ山</t>
    <rPh sb="0" eb="2">
      <t>セヌ</t>
    </rPh>
    <rPh sb="6" eb="7">
      <t>ヤマ</t>
    </rPh>
    <phoneticPr fontId="1"/>
  </si>
  <si>
    <t>　　背縫いの縫代</t>
    <rPh sb="7" eb="8">
      <t>シロ</t>
    </rPh>
    <phoneticPr fontId="1"/>
  </si>
  <si>
    <r>
      <t>1分</t>
    </r>
    <r>
      <rPr>
        <sz val="11"/>
        <color rgb="FF00B050"/>
        <rFont val="ＭＳ Ｐゴシック"/>
        <family val="3"/>
        <charset val="128"/>
        <scheme val="minor"/>
      </rPr>
      <t>(0.38ｃｍ)</t>
    </r>
    <phoneticPr fontId="1"/>
  </si>
  <si>
    <t>衿肩明の切込み</t>
    <rPh sb="4" eb="6">
      <t>キリコ</t>
    </rPh>
    <phoneticPr fontId="1"/>
  </si>
  <si>
    <t>衿肩明</t>
    <phoneticPr fontId="1"/>
  </si>
  <si>
    <t>　　　衿肩明の切込み</t>
    <rPh sb="7" eb="9">
      <t>キリコ</t>
    </rPh>
    <phoneticPr fontId="1"/>
  </si>
  <si>
    <t>身八っ口のへらから内揚のへら迄の長さ</t>
  </si>
  <si>
    <t xml:space="preserve">     肩山</t>
  </si>
  <si>
    <t>5厘（0.189ｃｍ）のきせをかけます。</t>
  </si>
  <si>
    <t>脇縫いの縫い目</t>
    <phoneticPr fontId="1"/>
  </si>
  <si>
    <t>摘み衽の縫いのきせ山</t>
    <phoneticPr fontId="1"/>
  </si>
  <si>
    <t>肩山からの</t>
    <rPh sb="1" eb="2">
      <t>ヤマ</t>
    </rPh>
    <phoneticPr fontId="1"/>
  </si>
  <si>
    <t>※身八っ口</t>
    <phoneticPr fontId="1"/>
  </si>
  <si>
    <t>後身頃の</t>
    <rPh sb="0" eb="1">
      <t>ウシロ</t>
    </rPh>
    <rPh sb="1" eb="3">
      <t>ミゴロ</t>
    </rPh>
    <phoneticPr fontId="1"/>
  </si>
  <si>
    <t>高さ b</t>
    <phoneticPr fontId="1"/>
  </si>
  <si>
    <t>底辺 c</t>
    <phoneticPr fontId="1"/>
  </si>
  <si>
    <t>角度 f を求める計算</t>
    <phoneticPr fontId="1"/>
  </si>
  <si>
    <t>高さ d</t>
    <phoneticPr fontId="1"/>
  </si>
  <si>
    <t>袖付 + 身八っ口 - 5 = 底辺 e</t>
    <rPh sb="0" eb="2">
      <t>ソデツケ</t>
    </rPh>
    <rPh sb="5" eb="8">
      <t>ミヤツ</t>
    </rPh>
    <rPh sb="8" eb="9">
      <t>クチ</t>
    </rPh>
    <rPh sb="16" eb="18">
      <t>テイヘン</t>
    </rPh>
    <phoneticPr fontId="1"/>
  </si>
  <si>
    <t>角度 f</t>
    <phoneticPr fontId="1"/>
  </si>
  <si>
    <t>高さ g</t>
    <phoneticPr fontId="1"/>
  </si>
  <si>
    <t>高さ h</t>
    <phoneticPr fontId="1"/>
  </si>
  <si>
    <t>底ｃを求める計算（鯨尺）</t>
    <rPh sb="0" eb="1">
      <t>ソコ</t>
    </rPh>
    <rPh sb="3" eb="4">
      <t>モト</t>
    </rPh>
    <rPh sb="6" eb="8">
      <t>ケイサン</t>
    </rPh>
    <phoneticPr fontId="1"/>
  </si>
  <si>
    <t>角度 f</t>
    <phoneticPr fontId="1"/>
  </si>
  <si>
    <t>袖付+身八っ口-1 .8 9= 底辺 e</t>
    <rPh sb="0" eb="2">
      <t>ソデツケ</t>
    </rPh>
    <rPh sb="3" eb="6">
      <t>ミヤツ</t>
    </rPh>
    <rPh sb="6" eb="7">
      <t>クチ</t>
    </rPh>
    <rPh sb="16" eb="18">
      <t>テイヘン</t>
    </rPh>
    <phoneticPr fontId="1"/>
  </si>
  <si>
    <t>高さ g</t>
    <phoneticPr fontId="1"/>
  </si>
  <si>
    <t>高さ h</t>
    <phoneticPr fontId="1"/>
  </si>
  <si>
    <t>袖付</t>
    <phoneticPr fontId="1"/>
  </si>
  <si>
    <t>斜辺 a</t>
    <phoneticPr fontId="1"/>
  </si>
  <si>
    <t xml:space="preserve">      底辺 c</t>
    <phoneticPr fontId="1"/>
  </si>
  <si>
    <t xml:space="preserve">       高さ d</t>
    <phoneticPr fontId="1"/>
  </si>
  <si>
    <t xml:space="preserve">       高さ b</t>
    <phoneticPr fontId="1"/>
  </si>
  <si>
    <t xml:space="preserve">      斜辺 a</t>
    <phoneticPr fontId="1"/>
  </si>
  <si>
    <t xml:space="preserve"> 角度 e</t>
    <phoneticPr fontId="1"/>
  </si>
  <si>
    <t xml:space="preserve">      角度 e</t>
    <phoneticPr fontId="1"/>
  </si>
  <si>
    <t xml:space="preserve">      角度 f </t>
    <phoneticPr fontId="1"/>
  </si>
  <si>
    <t>g</t>
    <phoneticPr fontId="1"/>
  </si>
  <si>
    <t xml:space="preserve">     h</t>
    <phoneticPr fontId="1"/>
  </si>
  <si>
    <t xml:space="preserve">  i</t>
    <phoneticPr fontId="1"/>
  </si>
  <si>
    <t xml:space="preserve">      j</t>
    <phoneticPr fontId="1"/>
  </si>
  <si>
    <t>高さ l</t>
    <phoneticPr fontId="1"/>
  </si>
  <si>
    <t>高さ m</t>
    <rPh sb="0" eb="1">
      <t>タカ</t>
    </rPh>
    <phoneticPr fontId="1"/>
  </si>
  <si>
    <t xml:space="preserve">      高さ l</t>
    <rPh sb="6" eb="7">
      <t>タカ</t>
    </rPh>
    <phoneticPr fontId="1"/>
  </si>
  <si>
    <t xml:space="preserve">      高さ m</t>
    <phoneticPr fontId="1"/>
  </si>
  <si>
    <t>角度 n</t>
    <phoneticPr fontId="1"/>
  </si>
  <si>
    <t xml:space="preserve">      角度 n</t>
    <phoneticPr fontId="1"/>
  </si>
  <si>
    <t xml:space="preserve">      高さ o</t>
    <rPh sb="6" eb="7">
      <t>タカ</t>
    </rPh>
    <phoneticPr fontId="1"/>
  </si>
  <si>
    <t>高さo</t>
    <phoneticPr fontId="1"/>
  </si>
  <si>
    <t>p</t>
    <phoneticPr fontId="1"/>
  </si>
  <si>
    <t>q</t>
    <phoneticPr fontId="1"/>
  </si>
  <si>
    <t>r</t>
    <phoneticPr fontId="1"/>
  </si>
  <si>
    <t xml:space="preserve">     t</t>
    <phoneticPr fontId="1"/>
  </si>
  <si>
    <t>1、身頃に背縫いと袖付、身八っ口、内揚、衽下りと摘み衽の縫代のへら付けをします。</t>
    <rPh sb="2" eb="4">
      <t>ミゴロ</t>
    </rPh>
    <rPh sb="5" eb="7">
      <t>セヌ</t>
    </rPh>
    <rPh sb="9" eb="11">
      <t>ソデツケ</t>
    </rPh>
    <rPh sb="12" eb="15">
      <t>ミヤツ</t>
    </rPh>
    <rPh sb="15" eb="16">
      <t>クチ</t>
    </rPh>
    <rPh sb="17" eb="19">
      <t>ウチアゲ</t>
    </rPh>
    <rPh sb="20" eb="21">
      <t>オクミ</t>
    </rPh>
    <rPh sb="21" eb="22">
      <t>サガ</t>
    </rPh>
    <rPh sb="24" eb="25">
      <t>ツマ</t>
    </rPh>
    <rPh sb="26" eb="27">
      <t>オクミ</t>
    </rPh>
    <rPh sb="28" eb="30">
      <t>ヌイシロ</t>
    </rPh>
    <rPh sb="33" eb="34">
      <t>ツケ</t>
    </rPh>
    <phoneticPr fontId="1"/>
  </si>
  <si>
    <t>　　　 衽下りのへら</t>
    <rPh sb="4" eb="5">
      <t>オクミ</t>
    </rPh>
    <rPh sb="5" eb="6">
      <t>シタ</t>
    </rPh>
    <phoneticPr fontId="1"/>
  </si>
  <si>
    <r>
      <t>衽の流れのへらを衽下りの</t>
    </r>
    <r>
      <rPr>
        <sz val="11"/>
        <color theme="1"/>
        <rFont val="ＭＳ Ｐゴシック"/>
        <family val="3"/>
        <charset val="128"/>
        <scheme val="minor"/>
      </rPr>
      <t xml:space="preserve"> </t>
    </r>
    <r>
      <rPr>
        <sz val="11"/>
        <color rgb="FFC00000"/>
        <rFont val="ＭＳ Ｐゴシック"/>
        <family val="3"/>
        <charset val="128"/>
        <scheme val="minor"/>
      </rPr>
      <t>5寸</t>
    </r>
    <r>
      <rPr>
        <sz val="11"/>
        <color rgb="FF00B050"/>
        <rFont val="ＭＳ Ｐゴシック"/>
        <family val="3"/>
        <charset val="128"/>
        <scheme val="minor"/>
      </rPr>
      <t>（18.9ｃｍ）下</t>
    </r>
    <r>
      <rPr>
        <sz val="11"/>
        <color theme="1"/>
        <rFont val="ＭＳ Ｐゴシック"/>
        <family val="2"/>
        <charset val="128"/>
        <scheme val="minor"/>
      </rPr>
      <t>で</t>
    </r>
    <r>
      <rPr>
        <sz val="11"/>
        <color theme="1"/>
        <rFont val="ＭＳ Ｐゴシック"/>
        <family val="3"/>
        <charset val="128"/>
        <scheme val="minor"/>
      </rPr>
      <t xml:space="preserve"> </t>
    </r>
    <r>
      <rPr>
        <sz val="11"/>
        <color rgb="FFC00000"/>
        <rFont val="ＭＳ Ｐゴシック"/>
        <family val="3"/>
        <charset val="128"/>
        <scheme val="minor"/>
      </rPr>
      <t>3分</t>
    </r>
    <r>
      <rPr>
        <sz val="11"/>
        <color rgb="FF00B050"/>
        <rFont val="ＭＳ Ｐゴシック"/>
        <family val="3"/>
        <charset val="128"/>
        <scheme val="minor"/>
      </rPr>
      <t>（1.134ｃｍ）</t>
    </r>
    <r>
      <rPr>
        <sz val="11"/>
        <color theme="1"/>
        <rFont val="ＭＳ Ｐゴシック"/>
        <family val="2"/>
        <charset val="128"/>
        <scheme val="minor"/>
      </rPr>
      <t>はらませます。</t>
    </r>
    <rPh sb="0" eb="1">
      <t>オクミ</t>
    </rPh>
    <rPh sb="2" eb="3">
      <t>ナガ</t>
    </rPh>
    <rPh sb="8" eb="9">
      <t>オクミ</t>
    </rPh>
    <rPh sb="9" eb="10">
      <t>サガ</t>
    </rPh>
    <rPh sb="14" eb="15">
      <t>スン</t>
    </rPh>
    <rPh sb="23" eb="24">
      <t>シタ</t>
    </rPh>
    <rPh sb="27" eb="28">
      <t>ブ</t>
    </rPh>
    <phoneticPr fontId="1"/>
  </si>
  <si>
    <t xml:space="preserve">摘み衽のへら </t>
    <rPh sb="0" eb="1">
      <t>ツマ</t>
    </rPh>
    <rPh sb="2" eb="3">
      <t>オクミ</t>
    </rPh>
    <phoneticPr fontId="1"/>
  </si>
  <si>
    <t>摘み衽の縫代幅の半分の十倍位の長さで縫代を起こします。</t>
    <rPh sb="0" eb="1">
      <t>ツマ</t>
    </rPh>
    <rPh sb="2" eb="3">
      <t>オクミ</t>
    </rPh>
    <rPh sb="4" eb="6">
      <t>ヌイシロ</t>
    </rPh>
    <rPh sb="6" eb="7">
      <t>ハバ</t>
    </rPh>
    <rPh sb="8" eb="10">
      <t>ハンブン</t>
    </rPh>
    <rPh sb="11" eb="13">
      <t>ジュウバイ</t>
    </rPh>
    <rPh sb="13" eb="14">
      <t>クライ</t>
    </rPh>
    <rPh sb="15" eb="16">
      <t>ナガ</t>
    </rPh>
    <rPh sb="21" eb="22">
      <t>オ</t>
    </rPh>
    <phoneticPr fontId="1"/>
  </si>
  <si>
    <t>摘み衽の縫い代</t>
    <rPh sb="0" eb="1">
      <t>ツマ</t>
    </rPh>
    <rPh sb="4" eb="5">
      <t>ヌ</t>
    </rPh>
    <phoneticPr fontId="1"/>
  </si>
  <si>
    <t>摘み衽の縫代</t>
    <rPh sb="0" eb="1">
      <t>ツマ</t>
    </rPh>
    <rPh sb="4" eb="5">
      <t>ヌ</t>
    </rPh>
    <phoneticPr fontId="1"/>
  </si>
  <si>
    <t>　　 摘み衽の縫代</t>
    <phoneticPr fontId="1"/>
  </si>
  <si>
    <t>内揚の縫代×0.5</t>
    <phoneticPr fontId="1"/>
  </si>
  <si>
    <t xml:space="preserve"> 内揚の縫代×0.5</t>
    <phoneticPr fontId="1"/>
  </si>
  <si>
    <t>褄下のくけの縫代</t>
    <rPh sb="0" eb="1">
      <t>ツマ</t>
    </rPh>
    <rPh sb="1" eb="2">
      <t>シタ</t>
    </rPh>
    <rPh sb="6" eb="8">
      <t>ヌイシロ</t>
    </rPh>
    <phoneticPr fontId="1"/>
  </si>
  <si>
    <t xml:space="preserve">      出来上りの褄下のくけ代の幅</t>
    <phoneticPr fontId="1"/>
  </si>
  <si>
    <t>（車裁ち）は、この本のP108からP202に掲載されています。</t>
    <phoneticPr fontId="1"/>
  </si>
  <si>
    <r>
      <t>褄下のへらの</t>
    </r>
    <r>
      <rPr>
        <sz val="11"/>
        <color rgb="FFC00000"/>
        <rFont val="ＭＳ Ｐゴシック"/>
        <family val="3"/>
        <charset val="128"/>
        <scheme val="minor"/>
      </rPr>
      <t xml:space="preserve"> 1寸</t>
    </r>
    <r>
      <rPr>
        <sz val="11"/>
        <color rgb="FF00B050"/>
        <rFont val="ＭＳ Ｐゴシック"/>
        <family val="3"/>
        <charset val="128"/>
        <scheme val="minor"/>
      </rPr>
      <t>（3.78ｃｍ）</t>
    </r>
    <r>
      <rPr>
        <sz val="11"/>
        <color theme="1"/>
        <rFont val="ＭＳ Ｐゴシック"/>
        <family val="2"/>
        <charset val="128"/>
        <scheme val="minor"/>
      </rPr>
      <t>位上までは下と同じ様にくけます。</t>
    </r>
    <phoneticPr fontId="1"/>
  </si>
  <si>
    <r>
      <t>褄下のくけを褄下のへらの</t>
    </r>
    <r>
      <rPr>
        <sz val="11"/>
        <color rgb="FFC00000"/>
        <rFont val="ＭＳ Ｐゴシック"/>
        <family val="3"/>
        <charset val="128"/>
        <scheme val="minor"/>
      </rPr>
      <t xml:space="preserve"> 1寸</t>
    </r>
    <r>
      <rPr>
        <sz val="11"/>
        <color rgb="FF00B050"/>
        <rFont val="ＭＳ Ｐゴシック"/>
        <family val="3"/>
        <charset val="128"/>
        <scheme val="minor"/>
      </rPr>
      <t>（3.78ｃｍ）</t>
    </r>
    <r>
      <rPr>
        <sz val="11"/>
        <color theme="1"/>
        <rFont val="ＭＳ Ｐゴシック"/>
        <family val="2"/>
        <charset val="128"/>
        <scheme val="minor"/>
      </rPr>
      <t>位上まで下と同じ様にくけて、そこから各縫代の幅の十倍位の長さで縫代を起こします。</t>
    </r>
    <rPh sb="41" eb="42">
      <t>カク</t>
    </rPh>
    <rPh sb="42" eb="44">
      <t>ヌイシロ</t>
    </rPh>
    <rPh sb="45" eb="46">
      <t>ハバ</t>
    </rPh>
    <rPh sb="47" eb="49">
      <t>ジュウバイ</t>
    </rPh>
    <rPh sb="49" eb="50">
      <t>クライ</t>
    </rPh>
    <rPh sb="51" eb="52">
      <t>ナガ</t>
    </rPh>
    <rPh sb="54" eb="56">
      <t>ヌイシロ</t>
    </rPh>
    <rPh sb="57" eb="58">
      <t>オ</t>
    </rPh>
    <phoneticPr fontId="1"/>
  </si>
  <si>
    <t>肩からの身丈 →</t>
    <rPh sb="0" eb="1">
      <t>カタ</t>
    </rPh>
    <rPh sb="4" eb="6">
      <t>ミタケ</t>
    </rPh>
    <phoneticPr fontId="1"/>
  </si>
  <si>
    <t xml:space="preserve">    袖山幅</t>
    <phoneticPr fontId="1"/>
  </si>
  <si>
    <t xml:space="preserve">   前身頃の</t>
    <phoneticPr fontId="1"/>
  </si>
  <si>
    <t xml:space="preserve">  共衿かけの縫代</t>
    <phoneticPr fontId="1"/>
  </si>
  <si>
    <t>抱幅</t>
    <rPh sb="0" eb="2">
      <t>ダキハバ</t>
    </rPh>
    <phoneticPr fontId="1"/>
  </si>
  <si>
    <t xml:space="preserve">    袖幅</t>
    <phoneticPr fontId="1"/>
  </si>
  <si>
    <t>cm</t>
    <phoneticPr fontId="1"/>
  </si>
  <si>
    <t>衿先の縫代</t>
    <rPh sb="0" eb="1">
      <t>エリ</t>
    </rPh>
    <rPh sb="1" eb="2">
      <t>サキ</t>
    </rPh>
    <rPh sb="3" eb="5">
      <t>ヌイシロ</t>
    </rPh>
    <phoneticPr fontId="1"/>
  </si>
  <si>
    <t>衿幅</t>
    <rPh sb="0" eb="1">
      <t>エリ</t>
    </rPh>
    <rPh sb="1" eb="2">
      <t>ハバ</t>
    </rPh>
    <phoneticPr fontId="1"/>
  </si>
  <si>
    <t>　　合褄幅</t>
    <phoneticPr fontId="1"/>
  </si>
  <si>
    <t>　  下前の前身頃</t>
    <rPh sb="3" eb="4">
      <t>シタ</t>
    </rPh>
    <rPh sb="4" eb="5">
      <t>マエ</t>
    </rPh>
    <rPh sb="6" eb="9">
      <t>マエミゴロ</t>
    </rPh>
    <phoneticPr fontId="1"/>
  </si>
  <si>
    <t xml:space="preserve">   共</t>
    <rPh sb="3" eb="4">
      <t>トモ</t>
    </rPh>
    <phoneticPr fontId="1"/>
  </si>
  <si>
    <t xml:space="preserve">    地</t>
    <rPh sb="4" eb="5">
      <t>ジ</t>
    </rPh>
    <phoneticPr fontId="1"/>
  </si>
  <si>
    <t>　　衿</t>
    <rPh sb="2" eb="3">
      <t>エリ</t>
    </rPh>
    <phoneticPr fontId="1"/>
  </si>
  <si>
    <t>　上前の後身頃</t>
  </si>
  <si>
    <t>　　　下前の後身頃　</t>
  </si>
  <si>
    <t xml:space="preserve">     袖付の処の後幅</t>
    <rPh sb="5" eb="7">
      <t>ソデツケ</t>
    </rPh>
    <rPh sb="8" eb="9">
      <t>トコロ</t>
    </rPh>
    <rPh sb="10" eb="11">
      <t>ウシロ</t>
    </rPh>
    <rPh sb="11" eb="12">
      <t>ハバ</t>
    </rPh>
    <phoneticPr fontId="1"/>
  </si>
  <si>
    <t xml:space="preserve">cm </t>
    <phoneticPr fontId="1"/>
  </si>
  <si>
    <t xml:space="preserve">cm </t>
    <phoneticPr fontId="1"/>
  </si>
  <si>
    <t>袖丈 or 袖付</t>
    <rPh sb="6" eb="8">
      <t>ソデツケ</t>
    </rPh>
    <phoneticPr fontId="1"/>
  </si>
  <si>
    <t>　上前の後袖</t>
    <rPh sb="1" eb="2">
      <t>ウエ</t>
    </rPh>
    <rPh sb="4" eb="5">
      <t>ウシロ</t>
    </rPh>
    <phoneticPr fontId="1"/>
  </si>
  <si>
    <t>　下前の前袖</t>
    <rPh sb="1" eb="2">
      <t>シタ</t>
    </rPh>
    <phoneticPr fontId="1"/>
  </si>
  <si>
    <t>　　　共衿丈</t>
    <phoneticPr fontId="1"/>
  </si>
  <si>
    <t>肩幅</t>
    <rPh sb="0" eb="2">
      <t>カタハバ</t>
    </rPh>
    <phoneticPr fontId="1"/>
  </si>
  <si>
    <t>裄</t>
  </si>
  <si>
    <t>　※、袖付のへら</t>
  </si>
  <si>
    <t>　※、袖付のへら</t>
    <phoneticPr fontId="1"/>
  </si>
  <si>
    <t>後幅のへら</t>
    <phoneticPr fontId="1"/>
  </si>
  <si>
    <t>　※、袖付のへら</t>
    <phoneticPr fontId="1"/>
  </si>
  <si>
    <t>※袖付</t>
    <phoneticPr fontId="1"/>
  </si>
  <si>
    <t>※袖丈</t>
    <rPh sb="1" eb="3">
      <t>ソデタケ</t>
    </rPh>
    <phoneticPr fontId="1"/>
  </si>
  <si>
    <t>※、身八っ口のへら</t>
    <phoneticPr fontId="1"/>
  </si>
  <si>
    <t>　　　※袖付</t>
    <phoneticPr fontId="1"/>
  </si>
  <si>
    <t>　　　※袖付</t>
    <phoneticPr fontId="1"/>
  </si>
  <si>
    <t>※身八っ口</t>
    <phoneticPr fontId="1"/>
  </si>
  <si>
    <t>※、身長が145ｃｍ、体重が37ｋｇから身長が154ｃｍ、体重42ｋｇの男子は袖付＝袖丈になり、（袖付+身八っ口のへら）の寸法が袖付＝袖丈のへらになります。</t>
    <rPh sb="42" eb="44">
      <t>ソデタケ</t>
    </rPh>
    <rPh sb="49" eb="51">
      <t>ソデツケ</t>
    </rPh>
    <rPh sb="52" eb="55">
      <t>ミヤツ</t>
    </rPh>
    <rPh sb="55" eb="56">
      <t>クチ</t>
    </rPh>
    <rPh sb="61" eb="63">
      <t>スンポウ</t>
    </rPh>
    <rPh sb="64" eb="66">
      <t>ソデツケ</t>
    </rPh>
    <rPh sb="67" eb="69">
      <t>ソデタケ</t>
    </rPh>
    <phoneticPr fontId="1"/>
  </si>
  <si>
    <t>2、衿幅のへら付け</t>
    <rPh sb="2" eb="3">
      <t>エリ</t>
    </rPh>
    <rPh sb="3" eb="4">
      <t>ハバ</t>
    </rPh>
    <rPh sb="7" eb="8">
      <t>ツケ</t>
    </rPh>
    <phoneticPr fontId="1"/>
  </si>
  <si>
    <t>3、地衿に三つ衿芯を付けます。</t>
    <rPh sb="2" eb="3">
      <t>ジ</t>
    </rPh>
    <rPh sb="3" eb="4">
      <t>エリ</t>
    </rPh>
    <rPh sb="5" eb="6">
      <t>ミ</t>
    </rPh>
    <rPh sb="7" eb="9">
      <t>エリシン</t>
    </rPh>
    <rPh sb="10" eb="11">
      <t>ツ</t>
    </rPh>
    <phoneticPr fontId="1"/>
  </si>
  <si>
    <t>脇縫いのきせ山</t>
    <rPh sb="0" eb="1">
      <t>ワキ</t>
    </rPh>
    <rPh sb="1" eb="2">
      <t>ヌ</t>
    </rPh>
    <rPh sb="6" eb="7">
      <t>ヤマ</t>
    </rPh>
    <phoneticPr fontId="1"/>
  </si>
  <si>
    <t>衽付けの縫い目</t>
    <rPh sb="0" eb="1">
      <t>オクミ</t>
    </rPh>
    <rPh sb="1" eb="2">
      <t>ツ</t>
    </rPh>
    <rPh sb="4" eb="5">
      <t>ヌ</t>
    </rPh>
    <rPh sb="6" eb="7">
      <t>メ</t>
    </rPh>
    <phoneticPr fontId="1"/>
  </si>
  <si>
    <r>
      <t>背縫い側</t>
    </r>
    <r>
      <rPr>
        <sz val="11"/>
        <color rgb="FFFF0000"/>
        <rFont val="ＭＳ Ｐゴシック"/>
        <family val="3"/>
        <charset val="128"/>
        <scheme val="minor"/>
      </rPr>
      <t>セ</t>
    </r>
    <phoneticPr fontId="1"/>
  </si>
  <si>
    <t>cm</t>
    <phoneticPr fontId="1"/>
  </si>
  <si>
    <t>f203*2</t>
    <phoneticPr fontId="1"/>
  </si>
  <si>
    <t>脇縫いの縫代　袖付=袖丈のへらから内揚のへら迄の長さ　※袖付のへら</t>
    <phoneticPr fontId="1"/>
  </si>
  <si>
    <t>　 ※袖付のへら</t>
    <rPh sb="3" eb="5">
      <t>ソデツケ</t>
    </rPh>
    <phoneticPr fontId="1"/>
  </si>
  <si>
    <t>　 ※袖付＝袖丈になります.</t>
    <phoneticPr fontId="1"/>
  </si>
  <si>
    <t xml:space="preserve">  背縫いのきせ山</t>
  </si>
  <si>
    <t xml:space="preserve">  背縫いのきせ山</t>
    <phoneticPr fontId="1"/>
  </si>
  <si>
    <t>摘み衽の折山</t>
    <rPh sb="0" eb="1">
      <t>ツマ</t>
    </rPh>
    <rPh sb="2" eb="3">
      <t>オクミ</t>
    </rPh>
    <rPh sb="4" eb="6">
      <t>オリヤマ</t>
    </rPh>
    <phoneticPr fontId="1"/>
  </si>
  <si>
    <t>衿付けのへら</t>
  </si>
  <si>
    <r>
      <t>褄下のくけを褄下のへらの</t>
    </r>
    <r>
      <rPr>
        <sz val="11"/>
        <color rgb="FFC00000"/>
        <rFont val="ＭＳ Ｐゴシック"/>
        <family val="3"/>
        <charset val="128"/>
        <scheme val="minor"/>
      </rPr>
      <t xml:space="preserve"> 1寸</t>
    </r>
    <r>
      <rPr>
        <sz val="11"/>
        <color rgb="FF00B050"/>
        <rFont val="ＭＳ Ｐゴシック"/>
        <family val="3"/>
        <charset val="128"/>
        <scheme val="minor"/>
      </rPr>
      <t>（3.78ｃｍ）</t>
    </r>
    <r>
      <rPr>
        <sz val="11"/>
        <color theme="1"/>
        <rFont val="ＭＳ Ｐゴシック"/>
        <family val="2"/>
        <charset val="128"/>
        <scheme val="minor"/>
      </rPr>
      <t>位上まで下と同じ様にくけます。</t>
    </r>
    <phoneticPr fontId="1"/>
  </si>
  <si>
    <t xml:space="preserve">  裁切衿幅</t>
    <rPh sb="2" eb="4">
      <t>タチキリ</t>
    </rPh>
    <rPh sb="4" eb="5">
      <t>エリ</t>
    </rPh>
    <rPh sb="5" eb="6">
      <t>ハバ</t>
    </rPh>
    <phoneticPr fontId="1"/>
  </si>
  <si>
    <t xml:space="preserve">  衿幅の倍</t>
    <phoneticPr fontId="1"/>
  </si>
  <si>
    <t>共衿山</t>
  </si>
  <si>
    <t>衿幅の接ぎの縫代</t>
    <rPh sb="1" eb="2">
      <t>ハバ</t>
    </rPh>
    <phoneticPr fontId="1"/>
  </si>
  <si>
    <t>衿幅の足し布の山</t>
    <rPh sb="7" eb="8">
      <t>ヤマ</t>
    </rPh>
    <phoneticPr fontId="1"/>
  </si>
  <si>
    <t>裁切地衿幅</t>
  </si>
  <si>
    <t xml:space="preserve">    裁切衿幅の足し布幅</t>
    <phoneticPr fontId="1"/>
  </si>
  <si>
    <t xml:space="preserve">       衿幅の接ぎの縫代</t>
    <phoneticPr fontId="1"/>
  </si>
  <si>
    <t xml:space="preserve"> 裁切衿幅 - 衿幅の倍 - 衿付けの縫代 - 衿くけの縫代</t>
    <phoneticPr fontId="1"/>
  </si>
  <si>
    <t>地衿付けの縫い目</t>
    <rPh sb="0" eb="1">
      <t>ジ</t>
    </rPh>
    <phoneticPr fontId="1"/>
  </si>
  <si>
    <t xml:space="preserve">  地衿付けの縫代</t>
    <phoneticPr fontId="1"/>
  </si>
  <si>
    <t>衿付けの縫い目</t>
    <rPh sb="0" eb="1">
      <t>エリ</t>
    </rPh>
    <rPh sb="1" eb="2">
      <t>ツ</t>
    </rPh>
    <rPh sb="4" eb="5">
      <t>ヌ</t>
    </rPh>
    <rPh sb="6" eb="7">
      <t>メ</t>
    </rPh>
    <phoneticPr fontId="1"/>
  </si>
  <si>
    <t>衿付けの縫いのきせ山</t>
    <rPh sb="0" eb="1">
      <t>エリ</t>
    </rPh>
    <rPh sb="1" eb="2">
      <t>ツ</t>
    </rPh>
    <rPh sb="4" eb="5">
      <t>ヌ</t>
    </rPh>
    <rPh sb="9" eb="10">
      <t>ヤマ</t>
    </rPh>
    <phoneticPr fontId="1"/>
  </si>
  <si>
    <t xml:space="preserve">      衿くけの縫代</t>
    <phoneticPr fontId="1"/>
  </si>
  <si>
    <t>衿幅の倍</t>
  </si>
  <si>
    <t>共衿丈のへら</t>
  </si>
  <si>
    <t xml:space="preserve">     衿山</t>
    <rPh sb="5" eb="6">
      <t>エリ</t>
    </rPh>
    <rPh sb="6" eb="7">
      <t>ヤマ</t>
    </rPh>
    <phoneticPr fontId="1"/>
  </si>
  <si>
    <t xml:space="preserve">   衿先のへら</t>
    <phoneticPr fontId="1"/>
  </si>
  <si>
    <t>衿先のへら</t>
  </si>
  <si>
    <t xml:space="preserve">   衿先のへら</t>
    <rPh sb="3" eb="4">
      <t>エリ</t>
    </rPh>
    <rPh sb="4" eb="5">
      <t>サキ</t>
    </rPh>
    <phoneticPr fontId="1"/>
  </si>
  <si>
    <t xml:space="preserve">    共衿丈のへら</t>
    <phoneticPr fontId="1"/>
  </si>
  <si>
    <t xml:space="preserve">   衽下りのへら</t>
    <rPh sb="3" eb="4">
      <t>オクミ</t>
    </rPh>
    <rPh sb="4" eb="5">
      <t>サガ</t>
    </rPh>
    <phoneticPr fontId="1"/>
  </si>
  <si>
    <t xml:space="preserve">     衽下りのへら</t>
    <rPh sb="5" eb="6">
      <t>オクミ</t>
    </rPh>
    <rPh sb="6" eb="7">
      <t>サガ</t>
    </rPh>
    <phoneticPr fontId="1"/>
  </si>
  <si>
    <t>衿くけの折山は出表に折りをします。</t>
    <rPh sb="0" eb="1">
      <t>エリ</t>
    </rPh>
    <rPh sb="4" eb="6">
      <t>オリヤマ</t>
    </rPh>
    <rPh sb="7" eb="8">
      <t>デ</t>
    </rPh>
    <rPh sb="8" eb="9">
      <t>オモテ</t>
    </rPh>
    <rPh sb="10" eb="11">
      <t>オ</t>
    </rPh>
    <phoneticPr fontId="1"/>
  </si>
  <si>
    <t>共衿かけの縫代の中の衿くけの折山は中表に折りをします。</t>
    <rPh sb="0" eb="1">
      <t>トモ</t>
    </rPh>
    <rPh sb="1" eb="2">
      <t>エリ</t>
    </rPh>
    <rPh sb="5" eb="7">
      <t>ヌイシロ</t>
    </rPh>
    <rPh sb="8" eb="9">
      <t>ナカ</t>
    </rPh>
    <rPh sb="10" eb="11">
      <t>エリ</t>
    </rPh>
    <rPh sb="14" eb="15">
      <t>オ</t>
    </rPh>
    <rPh sb="15" eb="16">
      <t>ヤマ</t>
    </rPh>
    <rPh sb="17" eb="18">
      <t>ナカ</t>
    </rPh>
    <rPh sb="18" eb="19">
      <t>オモテ</t>
    </rPh>
    <rPh sb="20" eb="21">
      <t>オ</t>
    </rPh>
    <phoneticPr fontId="1"/>
  </si>
  <si>
    <t>共衿かけの縫代</t>
  </si>
  <si>
    <t>三ツ衿芯</t>
    <phoneticPr fontId="1"/>
  </si>
  <si>
    <t>地衿</t>
    <rPh sb="0" eb="1">
      <t>ジ</t>
    </rPh>
    <rPh sb="1" eb="2">
      <t>エリ</t>
    </rPh>
    <phoneticPr fontId="1"/>
  </si>
  <si>
    <t>衿山から肩山迄の長さのへら</t>
  </si>
  <si>
    <t>衽下りのへら　　</t>
    <rPh sb="0" eb="1">
      <t>オクミ</t>
    </rPh>
    <rPh sb="1" eb="2">
      <t>サガ</t>
    </rPh>
    <phoneticPr fontId="1"/>
  </si>
  <si>
    <t>　　こ の値が0以上ならば衿幅の足し布は必要ありません。</t>
    <phoneticPr fontId="1"/>
  </si>
  <si>
    <t>裁切地衿丈</t>
    <rPh sb="2" eb="3">
      <t>ジ</t>
    </rPh>
    <phoneticPr fontId="1"/>
  </si>
  <si>
    <t xml:space="preserve"> 衿先の縫代</t>
  </si>
  <si>
    <t xml:space="preserve">     共衿丈のへら</t>
  </si>
  <si>
    <t xml:space="preserve">     共衿丈のへら</t>
    <phoneticPr fontId="1"/>
  </si>
  <si>
    <t>cm、衿付けの縫い目より5厘（0.189ｃｍ）浅い処に三つ衿芯を地衿にぞべで縫い付けます。</t>
    <rPh sb="3" eb="4">
      <t>エリ</t>
    </rPh>
    <rPh sb="4" eb="5">
      <t>ツ</t>
    </rPh>
    <rPh sb="7" eb="8">
      <t>ヌ</t>
    </rPh>
    <rPh sb="9" eb="10">
      <t>メ</t>
    </rPh>
    <rPh sb="13" eb="14">
      <t>リン</t>
    </rPh>
    <rPh sb="23" eb="24">
      <t>アサ</t>
    </rPh>
    <rPh sb="25" eb="26">
      <t>トコロ</t>
    </rPh>
    <rPh sb="32" eb="33">
      <t>ジ</t>
    </rPh>
    <phoneticPr fontId="1"/>
  </si>
  <si>
    <t>衿付けの縫い目のきせ山</t>
    <rPh sb="10" eb="11">
      <t>ヤマ</t>
    </rPh>
    <phoneticPr fontId="1"/>
  </si>
  <si>
    <t xml:space="preserve">       衿くけの縫代</t>
    <phoneticPr fontId="1"/>
  </si>
  <si>
    <t>衿くけの折山</t>
  </si>
  <si>
    <t>衿幅の接ぎの縫い目のきせ山</t>
    <rPh sb="8" eb="9">
      <t>メ</t>
    </rPh>
    <rPh sb="12" eb="13">
      <t>ヤマ</t>
    </rPh>
    <phoneticPr fontId="1"/>
  </si>
  <si>
    <t>衿幅の接ぎの縫い目</t>
  </si>
  <si>
    <t>衿幅の接ぎの縫い目のきせ</t>
  </si>
  <si>
    <t xml:space="preserve">  衿幅の接ぎの縫代</t>
    <phoneticPr fontId="1"/>
  </si>
  <si>
    <t>共衿かけの縫い目</t>
    <rPh sb="0" eb="1">
      <t>トモ</t>
    </rPh>
    <rPh sb="1" eb="2">
      <t>エリ</t>
    </rPh>
    <rPh sb="5" eb="6">
      <t>ヌ</t>
    </rPh>
    <rPh sb="7" eb="8">
      <t>メ</t>
    </rPh>
    <phoneticPr fontId="1"/>
  </si>
  <si>
    <t>共衿かけの縫い目のきせ山</t>
    <rPh sb="11" eb="12">
      <t>ヤマ</t>
    </rPh>
    <phoneticPr fontId="1"/>
  </si>
  <si>
    <t xml:space="preserve">衿付けの縫い目のきせ  </t>
    <phoneticPr fontId="1"/>
  </si>
  <si>
    <t xml:space="preserve">     共衿かけの縫い目のきせ </t>
    <rPh sb="5" eb="6">
      <t>トモ</t>
    </rPh>
    <rPh sb="6" eb="7">
      <t>エリ</t>
    </rPh>
    <rPh sb="10" eb="11">
      <t>ヌ</t>
    </rPh>
    <rPh sb="12" eb="13">
      <t>メ</t>
    </rPh>
    <phoneticPr fontId="1"/>
  </si>
  <si>
    <t xml:space="preserve">       裁切衿の接ぎ布丈</t>
    <phoneticPr fontId="1"/>
  </si>
  <si>
    <t xml:space="preserve">    衿の接ぎ布丈</t>
    <phoneticPr fontId="1"/>
  </si>
  <si>
    <t xml:space="preserve">    衿の接ぎ布の緩み分</t>
    <rPh sb="4" eb="5">
      <t>エリ</t>
    </rPh>
    <phoneticPr fontId="1"/>
  </si>
  <si>
    <t>※表地と衿の接ぎ布の伸縮率の差を考えて衿の接ぎ布の緩み分を決めます。</t>
    <rPh sb="1" eb="3">
      <t>オモテジ</t>
    </rPh>
    <rPh sb="4" eb="5">
      <t>エリ</t>
    </rPh>
    <rPh sb="6" eb="7">
      <t>ハ</t>
    </rPh>
    <rPh sb="8" eb="9">
      <t>ヌノ</t>
    </rPh>
    <rPh sb="10" eb="12">
      <t>シンシュク</t>
    </rPh>
    <rPh sb="12" eb="13">
      <t>リツ</t>
    </rPh>
    <rPh sb="14" eb="15">
      <t>サ</t>
    </rPh>
    <rPh sb="16" eb="17">
      <t>カンガ</t>
    </rPh>
    <rPh sb="19" eb="20">
      <t>エリ</t>
    </rPh>
    <rPh sb="21" eb="22">
      <t>ハ</t>
    </rPh>
    <rPh sb="23" eb="24">
      <t>ヌノ</t>
    </rPh>
    <rPh sb="25" eb="26">
      <t>ユル</t>
    </rPh>
    <rPh sb="27" eb="28">
      <t>ブン</t>
    </rPh>
    <rPh sb="29" eb="30">
      <t>キ</t>
    </rPh>
    <phoneticPr fontId="1"/>
  </si>
  <si>
    <t>共衿を地衿に縫い付けてから衿幅の足し布の接ぎを縫います。</t>
    <phoneticPr fontId="1"/>
  </si>
  <si>
    <t>衿くけの縫代</t>
  </si>
  <si>
    <t>衿付けの縫代</t>
  </si>
  <si>
    <t>　衿幅の倍</t>
    <phoneticPr fontId="1"/>
  </si>
  <si>
    <t>衿くけの折山は出表に折りをします。</t>
    <phoneticPr fontId="1"/>
  </si>
  <si>
    <r>
      <t>衿くけの折山を共衿丈のへらの処より</t>
    </r>
    <r>
      <rPr>
        <sz val="11"/>
        <color rgb="FFC00000"/>
        <rFont val="ＭＳ Ｐゴシック"/>
        <family val="3"/>
        <charset val="128"/>
        <scheme val="minor"/>
      </rPr>
      <t>5厘</t>
    </r>
    <r>
      <rPr>
        <sz val="11"/>
        <color rgb="FF00B050"/>
        <rFont val="ＭＳ Ｐゴシック"/>
        <family val="3"/>
        <charset val="128"/>
        <scheme val="minor"/>
      </rPr>
      <t>（0.189ｃｍ）</t>
    </r>
    <r>
      <rPr>
        <sz val="11"/>
        <color theme="1"/>
        <rFont val="ＭＳ Ｐゴシック"/>
        <family val="2"/>
        <charset val="128"/>
        <scheme val="minor"/>
      </rPr>
      <t>位深く折ります。</t>
    </r>
    <phoneticPr fontId="1"/>
  </si>
  <si>
    <t>※、四つ身裁ちの衿は後身頃よりかいて取るので、裁切衿幅が足りないときは衿幅の足し布を接ぎます。</t>
    <phoneticPr fontId="1"/>
  </si>
  <si>
    <t>※、衿付けと衿幅の接ぎの縫いは、衿付けと衿幅の接ぎの縫代より5厘（0.189ｃｍ）浅い処を縫います。</t>
    <rPh sb="2" eb="3">
      <t>エリ</t>
    </rPh>
    <rPh sb="3" eb="4">
      <t>ツ</t>
    </rPh>
    <rPh sb="6" eb="7">
      <t>エリ</t>
    </rPh>
    <rPh sb="7" eb="8">
      <t>ハバ</t>
    </rPh>
    <rPh sb="9" eb="10">
      <t>ハ</t>
    </rPh>
    <rPh sb="12" eb="13">
      <t>ヌ</t>
    </rPh>
    <rPh sb="16" eb="17">
      <t>エリ</t>
    </rPh>
    <rPh sb="17" eb="18">
      <t>ツ</t>
    </rPh>
    <rPh sb="20" eb="21">
      <t>エリ</t>
    </rPh>
    <rPh sb="21" eb="22">
      <t>ハバ</t>
    </rPh>
    <rPh sb="23" eb="24">
      <t>ハ</t>
    </rPh>
    <rPh sb="26" eb="28">
      <t>ヌイシロ</t>
    </rPh>
    <rPh sb="31" eb="32">
      <t>リン</t>
    </rPh>
    <rPh sb="41" eb="42">
      <t>アサ</t>
    </rPh>
    <rPh sb="43" eb="44">
      <t>トコロ</t>
    </rPh>
    <rPh sb="45" eb="46">
      <t>ヌ</t>
    </rPh>
    <phoneticPr fontId="1"/>
  </si>
  <si>
    <t>共衿丈のへら</t>
    <rPh sb="0" eb="1">
      <t>トモ</t>
    </rPh>
    <rPh sb="1" eb="2">
      <t>エリ</t>
    </rPh>
    <rPh sb="2" eb="3">
      <t>タケ</t>
    </rPh>
    <phoneticPr fontId="1"/>
  </si>
  <si>
    <t>衿幅の折山</t>
  </si>
  <si>
    <t>衿付けの縫代</t>
    <phoneticPr fontId="1"/>
  </si>
  <si>
    <t>cm = 衿幅×2+ 5厘、0.189cm</t>
    <phoneticPr fontId="1"/>
  </si>
  <si>
    <t>衿付けの縫代 + 0.5 (0.189cm)</t>
  </si>
  <si>
    <t xml:space="preserve">    衿付けの縫代</t>
    <phoneticPr fontId="1"/>
  </si>
  <si>
    <t>衿付けのきせ →</t>
    <rPh sb="0" eb="1">
      <t>エリ</t>
    </rPh>
    <rPh sb="1" eb="2">
      <t>ツ</t>
    </rPh>
    <phoneticPr fontId="1"/>
  </si>
  <si>
    <t>衿付けの縫代 + 0.5 (0.189cm)</t>
    <rPh sb="0" eb="1">
      <t>エリ</t>
    </rPh>
    <rPh sb="1" eb="2">
      <t>ツ</t>
    </rPh>
    <rPh sb="4" eb="6">
      <t>ヌイシロ</t>
    </rPh>
    <phoneticPr fontId="1"/>
  </si>
  <si>
    <t>衿付けの縫代 →</t>
    <rPh sb="0" eb="1">
      <t>エリ</t>
    </rPh>
    <rPh sb="1" eb="2">
      <t>ツ</t>
    </rPh>
    <rPh sb="4" eb="6">
      <t>ヌイシロ</t>
    </rPh>
    <phoneticPr fontId="1"/>
  </si>
  <si>
    <r>
      <t>衿付けの縫代を衿先のへらの処より</t>
    </r>
    <r>
      <rPr>
        <sz val="11"/>
        <color rgb="FFC00000"/>
        <rFont val="ＭＳ Ｐゴシック"/>
        <family val="3"/>
        <charset val="128"/>
        <scheme val="minor"/>
      </rPr>
      <t>5厘</t>
    </r>
    <r>
      <rPr>
        <sz val="11"/>
        <color rgb="FF00B050"/>
        <rFont val="ＭＳ Ｐゴシック"/>
        <family val="3"/>
        <charset val="128"/>
        <scheme val="minor"/>
      </rPr>
      <t>（0.189ｃｍ）</t>
    </r>
    <r>
      <rPr>
        <sz val="11"/>
        <color theme="1"/>
        <rFont val="ＭＳ Ｐゴシック"/>
        <family val="2"/>
        <charset val="128"/>
        <scheme val="minor"/>
      </rPr>
      <t>位深く折ります。</t>
    </r>
    <rPh sb="0" eb="1">
      <t>エリ</t>
    </rPh>
    <rPh sb="1" eb="2">
      <t>ツ</t>
    </rPh>
    <rPh sb="4" eb="6">
      <t>ヌイシロ</t>
    </rPh>
    <rPh sb="7" eb="8">
      <t>エリ</t>
    </rPh>
    <rPh sb="8" eb="9">
      <t>サキ</t>
    </rPh>
    <rPh sb="13" eb="14">
      <t>トコロ</t>
    </rPh>
    <rPh sb="17" eb="18">
      <t>リン</t>
    </rPh>
    <rPh sb="27" eb="28">
      <t>クライ</t>
    </rPh>
    <rPh sb="28" eb="29">
      <t>フカ</t>
    </rPh>
    <rPh sb="30" eb="31">
      <t>オ</t>
    </rPh>
    <phoneticPr fontId="1"/>
  </si>
  <si>
    <t xml:space="preserve">  衿幅の足し布幅</t>
  </si>
  <si>
    <t xml:space="preserve">  衿幅の足し布幅</t>
    <phoneticPr fontId="1"/>
  </si>
  <si>
    <r>
      <t>　</t>
    </r>
    <r>
      <rPr>
        <sz val="11"/>
        <color rgb="FFFF0000"/>
        <rFont val="ＭＳ Ｐゴシック"/>
        <family val="3"/>
        <charset val="128"/>
        <scheme val="minor"/>
      </rPr>
      <t>（男子のみ）</t>
    </r>
    <rPh sb="2" eb="4">
      <t>ダンシ</t>
    </rPh>
    <phoneticPr fontId="1"/>
  </si>
  <si>
    <t>　腰揚代</t>
    <phoneticPr fontId="1"/>
  </si>
  <si>
    <t>着丈</t>
    <rPh sb="0" eb="2">
      <t>キタケ</t>
    </rPh>
    <phoneticPr fontId="1"/>
  </si>
  <si>
    <t>腰揚の縫代</t>
    <rPh sb="0" eb="2">
      <t>コシアゲ</t>
    </rPh>
    <rPh sb="3" eb="5">
      <t>ヌイシロ</t>
    </rPh>
    <phoneticPr fontId="1"/>
  </si>
  <si>
    <t>※腰揚代の1/2</t>
    <phoneticPr fontId="1"/>
  </si>
  <si>
    <t>同寸の時の肩からの腰揚縫い位置</t>
    <rPh sb="0" eb="2">
      <t>ドウスン</t>
    </rPh>
    <rPh sb="3" eb="4">
      <t>トキ</t>
    </rPh>
    <rPh sb="5" eb="6">
      <t>カタ</t>
    </rPh>
    <rPh sb="9" eb="10">
      <t>コシ</t>
    </rPh>
    <rPh sb="10" eb="11">
      <t>ア</t>
    </rPh>
    <rPh sb="11" eb="12">
      <t>ヌ</t>
    </rPh>
    <rPh sb="13" eb="15">
      <t>イチ</t>
    </rPh>
    <phoneticPr fontId="1"/>
  </si>
  <si>
    <t>同寸の時の裾からの腰揚縫い位置</t>
    <rPh sb="0" eb="2">
      <t>ドウスン</t>
    </rPh>
    <rPh sb="3" eb="4">
      <t>トキ</t>
    </rPh>
    <rPh sb="5" eb="6">
      <t>スソ</t>
    </rPh>
    <rPh sb="9" eb="10">
      <t>コシ</t>
    </rPh>
    <rPh sb="10" eb="11">
      <t>ア</t>
    </rPh>
    <rPh sb="11" eb="12">
      <t>ヌ</t>
    </rPh>
    <phoneticPr fontId="1"/>
  </si>
  <si>
    <t>プラス5分(1.89cm)の時の肩からの腰揚縫い位置</t>
    <phoneticPr fontId="1"/>
  </si>
  <si>
    <t>プラス5分(1.89cm)の時の裾からの腰揚縫い位置</t>
    <rPh sb="14" eb="15">
      <t>トキ</t>
    </rPh>
    <rPh sb="16" eb="17">
      <t>スソ</t>
    </rPh>
    <rPh sb="20" eb="21">
      <t>コシ</t>
    </rPh>
    <rPh sb="21" eb="22">
      <t>ア</t>
    </rPh>
    <rPh sb="22" eb="23">
      <t>ヌ</t>
    </rPh>
    <phoneticPr fontId="1"/>
  </si>
  <si>
    <t>プラス1寸(3.78cm)の時の肩からの腰揚縫い位置</t>
    <rPh sb="4" eb="5">
      <t>スン</t>
    </rPh>
    <phoneticPr fontId="1"/>
  </si>
  <si>
    <t>プラス1寸(3.78cm)の時の裾からの腰揚縫い位置</t>
    <rPh sb="14" eb="15">
      <t>トキ</t>
    </rPh>
    <rPh sb="16" eb="17">
      <t>スソ</t>
    </rPh>
    <rPh sb="20" eb="21">
      <t>コシ</t>
    </rPh>
    <rPh sb="21" eb="22">
      <t>ア</t>
    </rPh>
    <rPh sb="22" eb="23">
      <t>ヌ</t>
    </rPh>
    <phoneticPr fontId="1"/>
  </si>
  <si>
    <t>袖口</t>
    <rPh sb="0" eb="1">
      <t>ソデ</t>
    </rPh>
    <rPh sb="1" eb="2">
      <t>クチ</t>
    </rPh>
    <phoneticPr fontId="1"/>
  </si>
  <si>
    <t>※腰揚の位置は肩山から腰揚の縫い目の長さより、裾から腰揚げの山までの長さを１寸５分（5.67ｃｍ）程度長くします。</t>
    <phoneticPr fontId="1"/>
  </si>
  <si>
    <t>cm</t>
    <phoneticPr fontId="1"/>
  </si>
  <si>
    <t>肩からの腰揚の位置</t>
    <phoneticPr fontId="1"/>
  </si>
  <si>
    <t>裾からの腰揚の位置</t>
    <rPh sb="0" eb="1">
      <t>スソ</t>
    </rPh>
    <phoneticPr fontId="1"/>
  </si>
  <si>
    <t>Ⅱ、裁断図と見積り</t>
    <phoneticPr fontId="1"/>
  </si>
  <si>
    <t>Ⅲ、袖のへら付け</t>
  </si>
  <si>
    <t>Ⅳ、身丈のへら付け</t>
  </si>
  <si>
    <t>Ⅴ、衽のへら付け</t>
  </si>
  <si>
    <t>Ⅴ、衽のへら付け</t>
    <rPh sb="2" eb="3">
      <t>オクミ</t>
    </rPh>
    <rPh sb="6" eb="7">
      <t>ツケ</t>
    </rPh>
    <phoneticPr fontId="1"/>
  </si>
  <si>
    <t>Ⅳ、身頃のへら付け</t>
    <rPh sb="2" eb="4">
      <t>ミゴロ</t>
    </rPh>
    <phoneticPr fontId="1"/>
  </si>
  <si>
    <t>Ⅴ、衿のへら付け</t>
    <rPh sb="2" eb="3">
      <t>エリ</t>
    </rPh>
    <rPh sb="6" eb="7">
      <t>ツケ</t>
    </rPh>
    <phoneticPr fontId="1"/>
  </si>
  <si>
    <t>黒枠の中は寸法を記入しないで下さい。</t>
  </si>
  <si>
    <t>黒枠の中は寸法を記入しないで下さい。</t>
    <rPh sb="0" eb="1">
      <t>クロ</t>
    </rPh>
    <rPh sb="1" eb="2">
      <t>ワク</t>
    </rPh>
    <rPh sb="3" eb="4">
      <t>ナカ</t>
    </rPh>
    <rPh sb="5" eb="7">
      <t>スンポウ</t>
    </rPh>
    <rPh sb="8" eb="10">
      <t>キニュウ</t>
    </rPh>
    <rPh sb="14" eb="15">
      <t>クダ</t>
    </rPh>
    <phoneticPr fontId="1"/>
  </si>
  <si>
    <t>①、前身頃</t>
    <rPh sb="2" eb="5">
      <t>マエミゴロ</t>
    </rPh>
    <phoneticPr fontId="1"/>
  </si>
  <si>
    <t>②、後身頃</t>
    <rPh sb="2" eb="3">
      <t>ウシロ</t>
    </rPh>
    <rPh sb="3" eb="5">
      <t>ミゴロ</t>
    </rPh>
    <phoneticPr fontId="1"/>
  </si>
  <si>
    <t>①、前身頃</t>
    <phoneticPr fontId="1"/>
  </si>
  <si>
    <t>1、振袖は女子の着物になり、おはしょりで着用して肩揚だけをします。</t>
  </si>
  <si>
    <t>②、後身頃</t>
    <rPh sb="2" eb="3">
      <t>ウシロ</t>
    </rPh>
    <rPh sb="3" eb="5">
      <t>ミゴロ</t>
    </rPh>
    <phoneticPr fontId="1"/>
  </si>
  <si>
    <t>2、元禄袖は女子の着物になり、おはしょりで着用して肩揚だけをします。</t>
    <phoneticPr fontId="1"/>
  </si>
  <si>
    <t>①、前身頃</t>
    <rPh sb="2" eb="3">
      <t>マエ</t>
    </rPh>
    <rPh sb="3" eb="5">
      <t>ミゴロ</t>
    </rPh>
    <phoneticPr fontId="1"/>
  </si>
  <si>
    <t>2、振袖</t>
  </si>
  <si>
    <t>3、船底袖</t>
  </si>
  <si>
    <t>4、筒袖</t>
  </si>
  <si>
    <t>※褄下</t>
    <rPh sb="1" eb="2">
      <t>ツマ</t>
    </rPh>
    <rPh sb="2" eb="3">
      <t>シタ</t>
    </rPh>
    <phoneticPr fontId="1"/>
  </si>
  <si>
    <t>cm × 1/2</t>
    <phoneticPr fontId="1"/>
  </si>
  <si>
    <t>褄下</t>
    <rPh sb="0" eb="1">
      <t>ツマ</t>
    </rPh>
    <rPh sb="1" eb="2">
      <t>シタ</t>
    </rPh>
    <phoneticPr fontId="1"/>
  </si>
  <si>
    <t>cm =</t>
    <phoneticPr fontId="1"/>
  </si>
  <si>
    <t>腰揚代÷2</t>
    <phoneticPr fontId="1"/>
  </si>
  <si>
    <t>腰揚代</t>
    <rPh sb="0" eb="2">
      <t>コシアゲ</t>
    </rPh>
    <rPh sb="2" eb="3">
      <t>シロ</t>
    </rPh>
    <phoneticPr fontId="1"/>
  </si>
  <si>
    <t>①、前身頃</t>
    <phoneticPr fontId="1"/>
  </si>
  <si>
    <t>②、後身頃</t>
    <phoneticPr fontId="1"/>
  </si>
  <si>
    <t>3、船底袖は女子の着物になり、おはしょりで着用して肩揚だけをします。</t>
    <phoneticPr fontId="1"/>
  </si>
  <si>
    <t>4、筒袖は男子の着物になり、肩揚、腰揚をして着用します。</t>
    <phoneticPr fontId="1"/>
  </si>
  <si>
    <t>Ⅱ、裁断図と見積り</t>
    <phoneticPr fontId="1"/>
  </si>
  <si>
    <t>3、衿と衽の裁断図</t>
    <phoneticPr fontId="1"/>
  </si>
  <si>
    <t>4、反物の見積り</t>
    <phoneticPr fontId="1"/>
  </si>
  <si>
    <t>4、反物の見積り</t>
    <rPh sb="2" eb="4">
      <t>タンモノ</t>
    </rPh>
    <rPh sb="5" eb="7">
      <t>ミツモ</t>
    </rPh>
    <phoneticPr fontId="1"/>
  </si>
  <si>
    <t>5、希望の寸法に仕立てる為に必要な要尺</t>
    <phoneticPr fontId="1"/>
  </si>
  <si>
    <t>5、希望の寸法に仕立てる為に必要な要尺</t>
    <rPh sb="2" eb="4">
      <t>キボウ</t>
    </rPh>
    <rPh sb="5" eb="7">
      <t>スンポウ</t>
    </rPh>
    <rPh sb="8" eb="10">
      <t>シタ</t>
    </rPh>
    <rPh sb="12" eb="13">
      <t>タメ</t>
    </rPh>
    <rPh sb="14" eb="16">
      <t>ヒツヨウ</t>
    </rPh>
    <rPh sb="17" eb="19">
      <t>ヨウジャク</t>
    </rPh>
    <phoneticPr fontId="1"/>
  </si>
  <si>
    <t>Ⅲ、袖のへら付け</t>
    <phoneticPr fontId="1"/>
  </si>
  <si>
    <t>Ⅳ、身丈のへら付け</t>
    <phoneticPr fontId="1"/>
  </si>
  <si>
    <t>※、身長が145ｃｍで体重が37ｋｇから身長が154ｃｍで体重42ｋｇの男子は身八っ口は有りませんので身八っ口は0を記入して下さい。</t>
    <rPh sb="2" eb="4">
      <t>シンチョウ</t>
    </rPh>
    <rPh sb="11" eb="13">
      <t>タイジュウ</t>
    </rPh>
    <rPh sb="20" eb="22">
      <t>シンチョウ</t>
    </rPh>
    <rPh sb="29" eb="31">
      <t>タイジュウ</t>
    </rPh>
    <rPh sb="36" eb="38">
      <t>ダンシ</t>
    </rPh>
    <rPh sb="39" eb="42">
      <t>ミヤツ</t>
    </rPh>
    <rPh sb="42" eb="43">
      <t>クチ</t>
    </rPh>
    <rPh sb="44" eb="45">
      <t>ア</t>
    </rPh>
    <phoneticPr fontId="1"/>
  </si>
  <si>
    <t>※、身長が145ｃｍで体重が37ｋｇから身長が154ｃｍで体重42ｋｇの男子は袖付＝袖丈になるのでどちらにも同じ寸法を記入して下さい。</t>
    <rPh sb="42" eb="44">
      <t>ソデタケ</t>
    </rPh>
    <rPh sb="54" eb="55">
      <t>オナ</t>
    </rPh>
    <rPh sb="56" eb="58">
      <t>スンポウ</t>
    </rPh>
    <rPh sb="59" eb="61">
      <t>キニュウ</t>
    </rPh>
    <rPh sb="63" eb="64">
      <t>クダ</t>
    </rPh>
    <phoneticPr fontId="1"/>
  </si>
  <si>
    <t>一、身長115ｃｍで体重20ｋｇから、身長154ｃｍで体重42ｋｇの女子と、身長115ｃｍで体重20ｋｇから、身長136ｃｍで体重32ｋｇの男子の身頃のへら付け</t>
    <rPh sb="0" eb="1">
      <t>イチ</t>
    </rPh>
    <phoneticPr fontId="1"/>
  </si>
  <si>
    <t>一、身長115ｃｍで体重20ｋｇから、身長154ｃｍで体重42ｋｇの女子と、身長115ｃｍで体重20ｋｇから、身長136ｃｍで体重32ｋｇの男子の身頃のへら付け</t>
    <phoneticPr fontId="1"/>
  </si>
  <si>
    <t>二、身長145ｃｍで体重37ｋｇから、身長154ｃｍで体重42ｋｇの男子の身頃のへら付け</t>
    <rPh sb="0" eb="1">
      <t>ニ</t>
    </rPh>
    <rPh sb="37" eb="39">
      <t>ミゴロ</t>
    </rPh>
    <rPh sb="42" eb="43">
      <t>ツケ</t>
    </rPh>
    <phoneticPr fontId="1"/>
  </si>
  <si>
    <t>二、身長145ｃｍで体重37ｋｇから、身長154ｃｍで体重42ｋｇの男子の身頃のへら付け</t>
    <phoneticPr fontId="1"/>
  </si>
  <si>
    <t>※、身長145ｃｍで体重が37ｋｇから、身長154ｃｍで体重42ｋｇの男子は袖付＝袖丈になり、（袖付+身八っ口のへら）の寸法が袖丈のへらになります。</t>
    <rPh sb="41" eb="43">
      <t>ソデタケ</t>
    </rPh>
    <rPh sb="48" eb="50">
      <t>ソデツケ</t>
    </rPh>
    <rPh sb="51" eb="54">
      <t>ミヤツ</t>
    </rPh>
    <rPh sb="54" eb="55">
      <t>クチ</t>
    </rPh>
    <rPh sb="60" eb="62">
      <t>スンポウ</t>
    </rPh>
    <rPh sb="63" eb="65">
      <t>ソデタケ</t>
    </rPh>
    <phoneticPr fontId="1"/>
  </si>
  <si>
    <t>寸法を表示させるには各寸法を</t>
  </si>
  <si>
    <t>寸法を表示させるには各寸法を</t>
    <rPh sb="10" eb="11">
      <t>カク</t>
    </rPh>
    <rPh sb="11" eb="13">
      <t>スンポウ</t>
    </rPh>
    <phoneticPr fontId="1"/>
  </si>
  <si>
    <t>寸法を表示させるには各寸法を</t>
    <phoneticPr fontId="1"/>
  </si>
  <si>
    <t>寸法を表示させるには各寸法を</t>
    <rPh sb="10" eb="11">
      <t>カク</t>
    </rPh>
    <phoneticPr fontId="1"/>
  </si>
  <si>
    <t>1、元禄袖</t>
    <phoneticPr fontId="1"/>
  </si>
  <si>
    <t>※、反物幅から割り出した、いっぱいの裄の寸法 =</t>
  </si>
  <si>
    <t>但し、</t>
  </si>
  <si>
    <t>cm がいっぱいの裄の寸法になります。</t>
    <phoneticPr fontId="1"/>
  </si>
  <si>
    <t>cm この値が-のときは、</t>
  </si>
  <si>
    <t>4、希望の寸法に仕立てる為に必要な要尺</t>
  </si>
  <si>
    <t>4、希望の寸法に仕立てる為に必要な要尺</t>
    <phoneticPr fontId="1"/>
  </si>
  <si>
    <t>2、袖口くけの折り、口下、袖下、袖丸味、たこ縫いの印付け</t>
  </si>
  <si>
    <t>2、袖口くけの折り、口下、袖下、袖丸味、たこ縫いの印付け</t>
    <rPh sb="3" eb="4">
      <t>クチ</t>
    </rPh>
    <rPh sb="7" eb="8">
      <t>オ</t>
    </rPh>
    <rPh sb="10" eb="11">
      <t>クチ</t>
    </rPh>
    <rPh sb="11" eb="12">
      <t>シタ</t>
    </rPh>
    <rPh sb="13" eb="14">
      <t>ソデ</t>
    </rPh>
    <rPh sb="14" eb="15">
      <t>シタ</t>
    </rPh>
    <rPh sb="16" eb="17">
      <t>ソデ</t>
    </rPh>
    <rPh sb="17" eb="19">
      <t>マルミ</t>
    </rPh>
    <rPh sb="22" eb="23">
      <t>ヌ</t>
    </rPh>
    <rPh sb="25" eb="26">
      <t>シルシ</t>
    </rPh>
    <phoneticPr fontId="1"/>
  </si>
  <si>
    <t>3、袖幅のへら付け</t>
    <phoneticPr fontId="1"/>
  </si>
  <si>
    <t>Ⅳ、身頃のへら付け</t>
  </si>
  <si>
    <t>1、身頃に背縫いと袖付、身八っ口、内揚、衽下りと摘み衽の縫代のへら付けをします。</t>
  </si>
  <si>
    <t>2、後身頃と前身頃の身八っ口の止めから肩山までの身幅のへら付け</t>
  </si>
  <si>
    <t>2、後身頃と前身頃の身八っ口の止めから肩山までの身幅のへら付け</t>
    <rPh sb="2" eb="3">
      <t>ウシロ</t>
    </rPh>
    <rPh sb="3" eb="5">
      <t>ミゴロ</t>
    </rPh>
    <rPh sb="6" eb="9">
      <t>マエミゴロ</t>
    </rPh>
    <rPh sb="29" eb="30">
      <t>ツケ</t>
    </rPh>
    <phoneticPr fontId="1"/>
  </si>
  <si>
    <t>Ⅴ、衿のへら付け</t>
    <phoneticPr fontId="1"/>
  </si>
  <si>
    <t>1、地衿丈と共衿丈のへら付け</t>
  </si>
  <si>
    <t>1、地衿丈と共衿丈のへら付け</t>
    <rPh sb="2" eb="3">
      <t>ジ</t>
    </rPh>
    <rPh sb="3" eb="4">
      <t>エリ</t>
    </rPh>
    <rPh sb="4" eb="5">
      <t>タケ</t>
    </rPh>
    <rPh sb="6" eb="7">
      <t>トモ</t>
    </rPh>
    <rPh sb="7" eb="8">
      <t>エリ</t>
    </rPh>
    <rPh sb="8" eb="9">
      <t>タケ</t>
    </rPh>
    <rPh sb="12" eb="13">
      <t>ツケ</t>
    </rPh>
    <phoneticPr fontId="1"/>
  </si>
  <si>
    <t>2、衿幅のへら付け</t>
  </si>
  <si>
    <t>3、地衿に三つ衿芯を付けます。</t>
  </si>
  <si>
    <t>3、衿先のへらの拡大図</t>
    <phoneticPr fontId="1"/>
  </si>
  <si>
    <t>3、衿先のへらの拡大図</t>
    <phoneticPr fontId="1"/>
  </si>
  <si>
    <t>②、衿肩明と肩幅の縫代に鏝で肩山の折りをします。</t>
    <rPh sb="10" eb="11">
      <t>シロ</t>
    </rPh>
    <phoneticPr fontId="1"/>
  </si>
  <si>
    <t>※腰揚の位置は肩山から腰揚の縫い目の長さより、裾から腰揚の山までの長さを同寸から1寸5分（5.67ｃｍ）程度長くします。</t>
    <phoneticPr fontId="1"/>
  </si>
  <si>
    <t>※、肩山からの腰揚の縫い目の位置の記入欄</t>
    <rPh sb="14" eb="16">
      <t>イチ</t>
    </rPh>
    <rPh sb="17" eb="19">
      <t>キニュウ</t>
    </rPh>
    <rPh sb="19" eb="20">
      <t>ラン</t>
    </rPh>
    <phoneticPr fontId="1"/>
  </si>
  <si>
    <r>
      <rPr>
        <sz val="11"/>
        <color rgb="FFC00000"/>
        <rFont val="ＭＳ Ｐゴシック"/>
        <family val="3"/>
        <charset val="128"/>
        <scheme val="minor"/>
      </rPr>
      <t>赤枠</t>
    </r>
    <r>
      <rPr>
        <sz val="11"/>
        <color theme="1"/>
        <rFont val="ＭＳ Ｐゴシック"/>
        <family val="2"/>
        <charset val="128"/>
        <scheme val="minor"/>
      </rPr>
      <t>の中は</t>
    </r>
    <r>
      <rPr>
        <sz val="11"/>
        <color rgb="FFC00000"/>
        <rFont val="ＭＳ Ｐゴシック"/>
        <family val="3"/>
        <charset val="128"/>
        <scheme val="minor"/>
      </rPr>
      <t>鯨尺</t>
    </r>
    <r>
      <rPr>
        <sz val="11"/>
        <color theme="1"/>
        <rFont val="ＭＳ Ｐゴシック"/>
        <family val="2"/>
        <charset val="128"/>
        <scheme val="minor"/>
      </rPr>
      <t>で寸法を記入して下さい。</t>
    </r>
    <rPh sb="0" eb="1">
      <t>アカ</t>
    </rPh>
    <rPh sb="1" eb="2">
      <t>ワク</t>
    </rPh>
    <rPh sb="3" eb="4">
      <t>ナカ</t>
    </rPh>
    <rPh sb="5" eb="7">
      <t>クジラジャク</t>
    </rPh>
    <rPh sb="8" eb="10">
      <t>スンポウ</t>
    </rPh>
    <rPh sb="11" eb="13">
      <t>キニュウ</t>
    </rPh>
    <rPh sb="15" eb="16">
      <t>クダ</t>
    </rPh>
    <phoneticPr fontId="1"/>
  </si>
  <si>
    <r>
      <rPr>
        <sz val="11"/>
        <color rgb="FF00B050"/>
        <rFont val="ＭＳ Ｐゴシック"/>
        <family val="3"/>
        <charset val="128"/>
        <scheme val="minor"/>
      </rPr>
      <t>緑枠</t>
    </r>
    <r>
      <rPr>
        <sz val="11"/>
        <color theme="1"/>
        <rFont val="ＭＳ Ｐゴシック"/>
        <family val="2"/>
        <charset val="128"/>
        <scheme val="minor"/>
      </rPr>
      <t>の中は</t>
    </r>
    <r>
      <rPr>
        <sz val="11"/>
        <color rgb="FF00B050"/>
        <rFont val="ＭＳ Ｐゴシック"/>
        <family val="3"/>
        <charset val="128"/>
        <scheme val="minor"/>
      </rPr>
      <t>cm</t>
    </r>
    <r>
      <rPr>
        <sz val="11"/>
        <color theme="1"/>
        <rFont val="ＭＳ Ｐゴシック"/>
        <family val="2"/>
        <charset val="128"/>
        <scheme val="minor"/>
      </rPr>
      <t>で寸法を記入して下さい。</t>
    </r>
    <rPh sb="0" eb="1">
      <t>ミドリ</t>
    </rPh>
    <rPh sb="1" eb="2">
      <t>ワク</t>
    </rPh>
    <rPh sb="3" eb="4">
      <t>ナカ</t>
    </rPh>
    <rPh sb="8" eb="10">
      <t>スンポウ</t>
    </rPh>
    <rPh sb="11" eb="13">
      <t>キニュウ</t>
    </rPh>
    <rPh sb="15" eb="16">
      <t>クダ</t>
    </rPh>
    <phoneticPr fontId="1"/>
  </si>
  <si>
    <t>Ⅶ、子供物の本</t>
    <rPh sb="2" eb="4">
      <t>コドモ</t>
    </rPh>
    <rPh sb="4" eb="5">
      <t>モノ</t>
    </rPh>
    <rPh sb="6" eb="7">
      <t>ホン</t>
    </rPh>
    <phoneticPr fontId="1"/>
  </si>
  <si>
    <t>3、振袖は女子の着物になり、おはしょりで着用して肩揚だけをします。</t>
    <rPh sb="2" eb="4">
      <t>フリソデ</t>
    </rPh>
    <phoneticPr fontId="1"/>
  </si>
  <si>
    <t>4、元禄袖は女子の着物になり、おはしょりで着用して肩揚だけをします。</t>
    <phoneticPr fontId="1"/>
  </si>
  <si>
    <t>5、船底袖は女子の着物になり、おはしょりで着用して肩揚だけをします。</t>
    <rPh sb="2" eb="4">
      <t>フナゾコ</t>
    </rPh>
    <rPh sb="6" eb="8">
      <t>ジョシ</t>
    </rPh>
    <rPh sb="9" eb="11">
      <t>キモノ</t>
    </rPh>
    <rPh sb="21" eb="23">
      <t>チャクヨウ</t>
    </rPh>
    <rPh sb="25" eb="27">
      <t>カタアゲ</t>
    </rPh>
    <phoneticPr fontId="1"/>
  </si>
  <si>
    <t>6、筒袖は男子の着物になり、肩揚、腰揚をして着用します。</t>
    <rPh sb="2" eb="3">
      <t>ツツ</t>
    </rPh>
    <rPh sb="3" eb="4">
      <t>ソデ</t>
    </rPh>
    <rPh sb="14" eb="15">
      <t>カタ</t>
    </rPh>
    <rPh sb="15" eb="16">
      <t>ア</t>
    </rPh>
    <rPh sb="17" eb="19">
      <t>コシアゲ</t>
    </rPh>
    <rPh sb="22" eb="24">
      <t>チャクヨウ</t>
    </rPh>
    <phoneticPr fontId="1"/>
  </si>
  <si>
    <t>7、身長が145ｃｍで体重が37ｋｇから、身長が154ｃｍで体重42ｋｇの男子は対丈にして肩揚だけをします。</t>
    <rPh sb="40" eb="41">
      <t>ツイ</t>
    </rPh>
    <rPh sb="41" eb="42">
      <t>タケ</t>
    </rPh>
    <rPh sb="45" eb="47">
      <t>カタアゲ</t>
    </rPh>
    <phoneticPr fontId="1"/>
  </si>
  <si>
    <t>身丈（肩）</t>
    <phoneticPr fontId="1"/>
  </si>
  <si>
    <t>※、女子でも腰揚をして着用するときは褄下の寸法を着丈の1/2にします。</t>
  </si>
  <si>
    <t>1、本裁ち四つ身にする子供物の着物の標準寸法表</t>
    <rPh sb="2" eb="3">
      <t>ホン</t>
    </rPh>
    <rPh sb="3" eb="4">
      <t>ダ</t>
    </rPh>
    <rPh sb="5" eb="6">
      <t>ヨ</t>
    </rPh>
    <rPh sb="7" eb="8">
      <t>ミ</t>
    </rPh>
    <rPh sb="11" eb="13">
      <t>コドモ</t>
    </rPh>
    <rPh sb="13" eb="14">
      <t>モノ</t>
    </rPh>
    <rPh sb="15" eb="17">
      <t>キモノ</t>
    </rPh>
    <rPh sb="18" eb="20">
      <t>ヒョウジュン</t>
    </rPh>
    <rPh sb="20" eb="22">
      <t>スンポウ</t>
    </rPh>
    <rPh sb="22" eb="23">
      <t>ヒョウ</t>
    </rPh>
    <phoneticPr fontId="1"/>
  </si>
  <si>
    <t>2、寸法の記入欄</t>
    <rPh sb="2" eb="4">
      <t>スンポウ</t>
    </rPh>
    <phoneticPr fontId="1"/>
  </si>
  <si>
    <t>※、袖丈のへら = 袖付のへら</t>
    <phoneticPr fontId="1"/>
  </si>
  <si>
    <t xml:space="preserve">      ※、袖丈のへら = 袖付のへら</t>
    <phoneticPr fontId="1"/>
  </si>
  <si>
    <t>　※、身八っ口のへら</t>
    <phoneticPr fontId="1"/>
  </si>
  <si>
    <t>Ⅶ、子供物の本</t>
    <phoneticPr fontId="1"/>
  </si>
  <si>
    <t>2、寸法の記入欄</t>
  </si>
  <si>
    <t>1、四つ身裁ちにする子供物の着物の標準寸法表</t>
    <rPh sb="2" eb="3">
      <t>ヨ</t>
    </rPh>
    <rPh sb="4" eb="5">
      <t>ミ</t>
    </rPh>
    <rPh sb="5" eb="6">
      <t>タ</t>
    </rPh>
    <rPh sb="10" eb="12">
      <t>コドモ</t>
    </rPh>
    <rPh sb="12" eb="13">
      <t>モノ</t>
    </rPh>
    <rPh sb="14" eb="16">
      <t>キモノ</t>
    </rPh>
    <rPh sb="17" eb="19">
      <t>ヒョウジュン</t>
    </rPh>
    <rPh sb="19" eb="21">
      <t>スンポウ</t>
    </rPh>
    <rPh sb="21" eb="22">
      <t>ヒョウ</t>
    </rPh>
    <phoneticPr fontId="1"/>
  </si>
  <si>
    <t>1、本裁ち四つ身にする子供物の着物の標準寸法表</t>
    <rPh sb="22" eb="23">
      <t>ヒョウ</t>
    </rPh>
    <phoneticPr fontId="1"/>
  </si>
  <si>
    <t>”寸法の記入欄”</t>
    <phoneticPr fontId="1"/>
  </si>
  <si>
    <t>4、衿先へらの拡大図</t>
    <phoneticPr fontId="1"/>
  </si>
  <si>
    <t>5、衿幅の足し布</t>
    <phoneticPr fontId="1"/>
  </si>
  <si>
    <t>Ⅵ、身頃の衿付け等のへら付け</t>
    <rPh sb="2" eb="4">
      <t>ミゴロ</t>
    </rPh>
    <rPh sb="5" eb="6">
      <t>エリ</t>
    </rPh>
    <rPh sb="6" eb="7">
      <t>ツ</t>
    </rPh>
    <rPh sb="8" eb="9">
      <t>ナド</t>
    </rPh>
    <rPh sb="12" eb="13">
      <t>ツ</t>
    </rPh>
    <phoneticPr fontId="1"/>
  </si>
  <si>
    <t>Ⅵ、身頃の衿付け等のへら付け</t>
    <phoneticPr fontId="1"/>
  </si>
  <si>
    <t>身頃の衿肩明と流れのへらの拡大図</t>
  </si>
  <si>
    <t>身頃の衿肩明と流れのへらの拡大図</t>
    <rPh sb="0" eb="2">
      <t>ミゴロ</t>
    </rPh>
    <rPh sb="7" eb="8">
      <t>ナガ</t>
    </rPh>
    <phoneticPr fontId="1"/>
  </si>
  <si>
    <t>※、身長が145ｃｍで体重が37ｋｇから身長が154ｃｍで体重42ｋｇの男子は後身頃の内揚の位置が、</t>
    <rPh sb="39" eb="40">
      <t>ウシロ</t>
    </rPh>
    <phoneticPr fontId="1"/>
  </si>
  <si>
    <t>cm = 裁切袖丈×4 + 裁切身頃丈×4 + 裁切衽丈×2</t>
    <rPh sb="17" eb="18">
      <t>ゴロ</t>
    </rPh>
    <phoneticPr fontId="1"/>
  </si>
  <si>
    <t>裁切前身頃丈</t>
    <rPh sb="2" eb="3">
      <t>マエ</t>
    </rPh>
    <phoneticPr fontId="1"/>
  </si>
  <si>
    <t>裁切後身頃丈</t>
    <phoneticPr fontId="1"/>
  </si>
  <si>
    <t>cm = 裁切地衿丈+裁切共衿丈（後身頃から地衿と共衿を欠いて取るので、衿丈を考えての裁切後身頃丈を決めます）</t>
    <phoneticPr fontId="1"/>
  </si>
  <si>
    <t>cm = 裁切袖丈×4 + 裁切前頃身丈×2 + 裁切後身頃丈×2</t>
    <rPh sb="17" eb="18">
      <t>ゴロ</t>
    </rPh>
    <rPh sb="29" eb="30">
      <t>ゴロ</t>
    </rPh>
    <phoneticPr fontId="1"/>
  </si>
  <si>
    <t>肩山の1.89cm下から袖付迄の長さの半分</t>
    <phoneticPr fontId="1"/>
  </si>
  <si>
    <t>肩山の1.89cm下から袖付迄の長さ</t>
    <phoneticPr fontId="1"/>
  </si>
  <si>
    <t>斜辺a（肩幅+0.5+１）</t>
    <rPh sb="0" eb="2">
      <t>シャヘン</t>
    </rPh>
    <rPh sb="4" eb="6">
      <t>カタハバ</t>
    </rPh>
    <phoneticPr fontId="1"/>
  </si>
  <si>
    <t>高さ b</t>
  </si>
  <si>
    <t>斜辺a（肩幅+0.189+0.378）</t>
    <rPh sb="0" eb="2">
      <t>シャヘン</t>
    </rPh>
    <rPh sb="4" eb="6">
      <t>カタハバ</t>
    </rPh>
    <phoneticPr fontId="1"/>
  </si>
  <si>
    <t>後幅のへら</t>
  </si>
  <si>
    <t>後幅のへら</t>
    <phoneticPr fontId="1"/>
  </si>
  <si>
    <t>後幅のへら</t>
    <phoneticPr fontId="1"/>
  </si>
  <si>
    <t xml:space="preserve">      内揚の縫い目</t>
    <phoneticPr fontId="1"/>
  </si>
  <si>
    <t xml:space="preserve">  内揚の縫代の山</t>
    <phoneticPr fontId="1"/>
  </si>
  <si>
    <t xml:space="preserve">       衽下り</t>
    <phoneticPr fontId="1"/>
  </si>
  <si>
    <t xml:space="preserve">   身八っ口</t>
    <phoneticPr fontId="1"/>
  </si>
  <si>
    <t xml:space="preserve">     衿肩明</t>
    <phoneticPr fontId="1"/>
  </si>
  <si>
    <t xml:space="preserve">反物を四つ畳みにした長さ→ </t>
    <phoneticPr fontId="1"/>
  </si>
  <si>
    <t>cm × 4 = 実際の総尺</t>
    <rPh sb="9" eb="11">
      <t>ジッサイ</t>
    </rPh>
    <rPh sb="12" eb="14">
      <t>ソウジャク</t>
    </rPh>
    <phoneticPr fontId="1"/>
  </si>
  <si>
    <t>反物を四つ畳みにした長さ →</t>
  </si>
  <si>
    <t>②、袖幅よりも袖山幅を広げた時のへらの仕方</t>
    <rPh sb="2" eb="3">
      <t>ソデ</t>
    </rPh>
    <rPh sb="3" eb="4">
      <t>ハバ</t>
    </rPh>
    <rPh sb="7" eb="9">
      <t>ソデヤマ</t>
    </rPh>
    <rPh sb="9" eb="10">
      <t>ハバ</t>
    </rPh>
    <rPh sb="11" eb="12">
      <t>ヒロ</t>
    </rPh>
    <rPh sb="14" eb="15">
      <t>トキ</t>
    </rPh>
    <rPh sb="19" eb="21">
      <t>シカタ</t>
    </rPh>
    <phoneticPr fontId="1"/>
  </si>
  <si>
    <t>②、袖幅よりも袖山幅を広げた時のへらの仕方</t>
    <phoneticPr fontId="1"/>
  </si>
  <si>
    <t>後幅と肩幅の差がおおよそ1寸（3.78ｃｍ）以上の時に袖山を広げます。</t>
    <rPh sb="0" eb="1">
      <t>ウシロ</t>
    </rPh>
    <rPh sb="1" eb="2">
      <t>ハバ</t>
    </rPh>
    <rPh sb="3" eb="5">
      <t>カタハバ</t>
    </rPh>
    <rPh sb="6" eb="7">
      <t>サ</t>
    </rPh>
    <rPh sb="13" eb="14">
      <t>スン</t>
    </rPh>
    <rPh sb="22" eb="24">
      <t>イジョウ</t>
    </rPh>
    <rPh sb="25" eb="26">
      <t>トキ</t>
    </rPh>
    <rPh sb="27" eb="29">
      <t>ソデヤマ</t>
    </rPh>
    <rPh sb="30" eb="31">
      <t>ヒロ</t>
    </rPh>
    <phoneticPr fontId="1"/>
  </si>
  <si>
    <t>袖丈の縫い詰りと緩みときせ分</t>
  </si>
  <si>
    <t xml:space="preserve">     袖丈の緩みときせ分</t>
  </si>
  <si>
    <t xml:space="preserve">     袖丈の緩みときせ分</t>
    <phoneticPr fontId="1"/>
  </si>
  <si>
    <t>袖丈の縫い詰りと緩みときせ分</t>
    <rPh sb="0" eb="2">
      <t>ソデタケ</t>
    </rPh>
    <phoneticPr fontId="1"/>
  </si>
  <si>
    <t>　袖口側の袖丈のへら</t>
    <phoneticPr fontId="1"/>
  </si>
  <si>
    <t>袖山幅のへら</t>
  </si>
  <si>
    <t>肩山からの内揚の位置</t>
    <phoneticPr fontId="1"/>
  </si>
  <si>
    <t>身丈(肩) =着丈+腰揚代</t>
    <rPh sb="0" eb="2">
      <t>ミタケ</t>
    </rPh>
    <rPh sb="3" eb="4">
      <t>カタ</t>
    </rPh>
    <rPh sb="7" eb="9">
      <t>キタケ</t>
    </rPh>
    <rPh sb="10" eb="12">
      <t>コシアゲ</t>
    </rPh>
    <rPh sb="12" eb="13">
      <t>シロ</t>
    </rPh>
    <phoneticPr fontId="1"/>
  </si>
  <si>
    <t>口下の縫代のきせ分は2厘（0.0756ｃｍ）です。</t>
    <rPh sb="4" eb="5">
      <t>シロ</t>
    </rPh>
    <phoneticPr fontId="1"/>
  </si>
  <si>
    <t>チャコで後袖の縫代の裏側に印付けをします。</t>
    <phoneticPr fontId="1"/>
  </si>
  <si>
    <t xml:space="preserve">    チャコで後袖の縫代の裏側に印付けをします。上or下</t>
    <rPh sb="8" eb="9">
      <t>ウシロ</t>
    </rPh>
    <rPh sb="9" eb="10">
      <t>ソデ</t>
    </rPh>
    <phoneticPr fontId="1"/>
  </si>
  <si>
    <t>振りくけの縫代に隠れるところから2分（0.756ｃｍ）位内側で縫い止めます。</t>
    <phoneticPr fontId="1"/>
  </si>
  <si>
    <t>口下の縫代は口くけの出来上りの折りより、きせ分の3厘（0.1134ｃｍ）だけ浅くなります。</t>
    <rPh sb="4" eb="5">
      <t>シロ</t>
    </rPh>
    <rPh sb="25" eb="26">
      <t>リン</t>
    </rPh>
    <phoneticPr fontId="1"/>
  </si>
  <si>
    <t xml:space="preserve">      袖付のへら</t>
  </si>
  <si>
    <t xml:space="preserve">      袖付のへら</t>
    <phoneticPr fontId="1"/>
  </si>
  <si>
    <t>口下の縫代のきせ分は3厘（0.1134ｃｍ）です。</t>
    <phoneticPr fontId="1"/>
  </si>
  <si>
    <t>袖付</t>
    <rPh sb="0" eb="1">
      <t>ソデ</t>
    </rPh>
    <rPh sb="1" eb="2">
      <t>ツケ</t>
    </rPh>
    <phoneticPr fontId="1"/>
  </si>
  <si>
    <t xml:space="preserve">   袖付のへら</t>
    <phoneticPr fontId="1"/>
  </si>
  <si>
    <t>袖幅のへら</t>
    <phoneticPr fontId="1"/>
  </si>
  <si>
    <t>袖付のへら+身八っ口のへら =</t>
  </si>
  <si>
    <t>流れ</t>
    <rPh sb="0" eb="1">
      <t>ナガレ</t>
    </rPh>
    <phoneticPr fontId="1"/>
  </si>
  <si>
    <t>　　合褄幅</t>
    <phoneticPr fontId="1"/>
  </si>
  <si>
    <t>cm =</t>
    <phoneticPr fontId="1"/>
  </si>
  <si>
    <t>着丈（肩）</t>
    <rPh sb="0" eb="2">
      <t>キタケ</t>
    </rPh>
    <rPh sb="3" eb="4">
      <t>カタ</t>
    </rPh>
    <phoneticPr fontId="1"/>
  </si>
  <si>
    <t>①、衽付けのへら付け</t>
    <rPh sb="2" eb="3">
      <t>オクミ</t>
    </rPh>
    <rPh sb="3" eb="4">
      <t>ツ</t>
    </rPh>
    <rPh sb="8" eb="9">
      <t>ツケ</t>
    </rPh>
    <phoneticPr fontId="1"/>
  </si>
  <si>
    <t>※、合褄幅</t>
    <rPh sb="2" eb="5">
      <t>アイズマハバ</t>
    </rPh>
    <phoneticPr fontId="1"/>
  </si>
  <si>
    <t>1分（0.378ｃｍ）</t>
  </si>
  <si>
    <t>5厘（0.189ｃｍ）</t>
    <rPh sb="1" eb="2">
      <t>リン</t>
    </rPh>
    <phoneticPr fontId="1"/>
  </si>
  <si>
    <t>※、合褄の処から衽頭までの間の表衽付けの縫代</t>
    <rPh sb="2" eb="4">
      <t>アイズマ</t>
    </rPh>
    <rPh sb="5" eb="6">
      <t>トコロ</t>
    </rPh>
    <rPh sb="8" eb="9">
      <t>オクミ</t>
    </rPh>
    <rPh sb="9" eb="10">
      <t>アタマ</t>
    </rPh>
    <rPh sb="13" eb="14">
      <t>アイダ</t>
    </rPh>
    <rPh sb="15" eb="16">
      <t>オモテ</t>
    </rPh>
    <rPh sb="16" eb="17">
      <t>オクミ</t>
    </rPh>
    <rPh sb="17" eb="18">
      <t>ツ</t>
    </rPh>
    <rPh sb="20" eb="22">
      <t>ヌイシロ</t>
    </rPh>
    <phoneticPr fontId="1"/>
  </si>
  <si>
    <t xml:space="preserve">    合褄の処の衽付けの縫代 + </t>
    <phoneticPr fontId="1"/>
  </si>
  <si>
    <t>4分</t>
  </si>
  <si>
    <t>合褄の処の衽付けの縫代 + 1.512cm</t>
  </si>
  <si>
    <t>3分5厘</t>
  </si>
  <si>
    <t>合褄の処の衽付けの縫代 + 1.323cm</t>
  </si>
  <si>
    <t>3分</t>
  </si>
  <si>
    <t>合褄の処の衽付けの縫代 + 1.134cm</t>
  </si>
  <si>
    <t xml:space="preserve">    合褄の処の衽付けの縫代 + </t>
    <rPh sb="4" eb="6">
      <t>アイズマ</t>
    </rPh>
    <rPh sb="7" eb="8">
      <t>トコロ</t>
    </rPh>
    <rPh sb="9" eb="10">
      <t>オクミ</t>
    </rPh>
    <rPh sb="10" eb="11">
      <t>ツ</t>
    </rPh>
    <rPh sb="13" eb="15">
      <t>ヌイシロ</t>
    </rPh>
    <phoneticPr fontId="1"/>
  </si>
  <si>
    <t>2分5厘</t>
  </si>
  <si>
    <t>合褄の処の衽付けの縫代 + 0.945cm</t>
  </si>
  <si>
    <t>衽頭の処の衽付けの縫代</t>
    <phoneticPr fontId="1"/>
  </si>
  <si>
    <t>2分</t>
  </si>
  <si>
    <t>合褄の処の衽付けの縫代 + 0.756cm</t>
  </si>
  <si>
    <t>1分5厘</t>
  </si>
  <si>
    <t>合褄の処の衽付けの縫代 + 0.567cm</t>
    <phoneticPr fontId="1"/>
  </si>
  <si>
    <t>1分</t>
  </si>
  <si>
    <t>合褄の処の衽付けの縫代 + 0.378cm</t>
  </si>
  <si>
    <t xml:space="preserve">    合褄の処の衽付けの縫代 + 0</t>
    <phoneticPr fontId="1"/>
  </si>
  <si>
    <t>5厘</t>
  </si>
  <si>
    <t>合褄の処の衽付けの縫代 + 0.189cm</t>
    <phoneticPr fontId="1"/>
  </si>
  <si>
    <t>合褄の処の衽付けの縫代</t>
    <phoneticPr fontId="1"/>
  </si>
  <si>
    <t>合褄の処の衽付けの縫代 + 0cm</t>
    <phoneticPr fontId="1"/>
  </si>
  <si>
    <t>の間隔で合褄の処の衽付けの縫代を</t>
    <rPh sb="10" eb="11">
      <t>ツ</t>
    </rPh>
    <rPh sb="13" eb="15">
      <t>ヌイシロ</t>
    </rPh>
    <phoneticPr fontId="1"/>
  </si>
  <si>
    <t>ずつ広くします。</t>
    <rPh sb="2" eb="3">
      <t>ヒロ</t>
    </rPh>
    <phoneticPr fontId="1"/>
  </si>
  <si>
    <t>cm の間隔で合褄の処の衽付けの縫代を</t>
    <rPh sb="13" eb="14">
      <t>ツ</t>
    </rPh>
    <rPh sb="16" eb="18">
      <t>ヌイシロ</t>
    </rPh>
    <phoneticPr fontId="1"/>
  </si>
  <si>
    <t>cm ずつ広く します。</t>
    <rPh sb="5" eb="6">
      <t>ヒロ</t>
    </rPh>
    <phoneticPr fontId="1"/>
  </si>
  <si>
    <t>※、裾の裁切から合褄の処までの表の衽幅のへら付け</t>
    <rPh sb="2" eb="3">
      <t>スソ</t>
    </rPh>
    <rPh sb="4" eb="6">
      <t>タチキリ</t>
    </rPh>
    <rPh sb="8" eb="10">
      <t>アイズマ</t>
    </rPh>
    <rPh sb="11" eb="12">
      <t>トコロ</t>
    </rPh>
    <rPh sb="15" eb="16">
      <t>オモテ</t>
    </rPh>
    <phoneticPr fontId="1"/>
  </si>
  <si>
    <t>衽幅のへら</t>
    <phoneticPr fontId="1"/>
  </si>
  <si>
    <t>褄下の縫代+衽幅のへら</t>
    <phoneticPr fontId="1"/>
  </si>
  <si>
    <t>衽幅のへら</t>
  </si>
  <si>
    <t>衽幅のへら - 4分</t>
  </si>
  <si>
    <t>衽幅のへら - 1.512cm</t>
  </si>
  <si>
    <t>cm</t>
    <phoneticPr fontId="1"/>
  </si>
  <si>
    <t>衽幅のへら - 3分5厘</t>
  </si>
  <si>
    <t>衽幅のへら - 1.323cm</t>
  </si>
  <si>
    <t>衽幅のへら - 3分</t>
  </si>
  <si>
    <t>衽幅のへら - 1.134cm</t>
  </si>
  <si>
    <t>衽幅のへら - 2分5厘</t>
  </si>
  <si>
    <t>衽幅のへら - 0.945cm</t>
  </si>
  <si>
    <t>衽幅のへら - 2分</t>
  </si>
  <si>
    <t>合褄幅のへら</t>
    <phoneticPr fontId="1"/>
  </si>
  <si>
    <t>衽幅のへら - 0.756cm</t>
  </si>
  <si>
    <t>前幅のへら - 1分5厘</t>
  </si>
  <si>
    <t>衽幅のへら - 0.567cm</t>
    <phoneticPr fontId="1"/>
  </si>
  <si>
    <t>衽幅のへら - 1分</t>
  </si>
  <si>
    <t>衽幅のへら - 0.378cm</t>
  </si>
  <si>
    <t>衽幅のへら - 5厘</t>
  </si>
  <si>
    <t>衽幅のへら - 0.189cm</t>
  </si>
  <si>
    <t>衽幅のへら - 0</t>
  </si>
  <si>
    <t>衽幅のへら - 0ｃｍ</t>
  </si>
  <si>
    <t>の間隔で衽幅を</t>
  </si>
  <si>
    <t>ずつ狭くします。</t>
    <phoneticPr fontId="1"/>
  </si>
  <si>
    <t>cm の間隔で衽幅を</t>
    <phoneticPr fontId="1"/>
  </si>
  <si>
    <t>cmずつ狭くします。</t>
    <phoneticPr fontId="1"/>
  </si>
  <si>
    <t>cm 上から前腰幅までの長さ</t>
    <phoneticPr fontId="1"/>
  </si>
  <si>
    <t>前幅のへら - 5分</t>
    <rPh sb="9" eb="10">
      <t>ブ</t>
    </rPh>
    <phoneticPr fontId="1"/>
  </si>
  <si>
    <t>前幅のへら - 1.89cm</t>
    <phoneticPr fontId="1"/>
  </si>
  <si>
    <t>前幅のへら - 4分5厘</t>
    <rPh sb="9" eb="10">
      <t>ブ</t>
    </rPh>
    <rPh sb="11" eb="12">
      <t>リン</t>
    </rPh>
    <phoneticPr fontId="1"/>
  </si>
  <si>
    <t>前幅のへら - 1.701cm</t>
    <phoneticPr fontId="1"/>
  </si>
  <si>
    <t xml:space="preserve">cm 上から前腰幅までに前幅を均等に狭くする間隔 </t>
    <phoneticPr fontId="1"/>
  </si>
  <si>
    <t>前幅のへら - 4分</t>
    <rPh sb="9" eb="10">
      <t>ブ</t>
    </rPh>
    <phoneticPr fontId="1"/>
  </si>
  <si>
    <t>前幅のへら - 1.512cm</t>
    <phoneticPr fontId="1"/>
  </si>
  <si>
    <t>前幅のへら - 3分5厘</t>
    <rPh sb="9" eb="10">
      <t>ブ</t>
    </rPh>
    <rPh sb="11" eb="12">
      <t>リン</t>
    </rPh>
    <phoneticPr fontId="1"/>
  </si>
  <si>
    <t>前幅のへら - 1.323cm</t>
    <phoneticPr fontId="1"/>
  </si>
  <si>
    <t>前幅のへら - 3分</t>
    <rPh sb="9" eb="10">
      <t>ブ</t>
    </rPh>
    <phoneticPr fontId="1"/>
  </si>
  <si>
    <t>前幅のへら - 1.134cm</t>
    <phoneticPr fontId="1"/>
  </si>
  <si>
    <t>前幅のへら - 2分5厘</t>
    <rPh sb="9" eb="10">
      <t>ブ</t>
    </rPh>
    <rPh sb="11" eb="12">
      <t>リン</t>
    </rPh>
    <phoneticPr fontId="1"/>
  </si>
  <si>
    <t>前幅のへら - 0.945cm</t>
    <phoneticPr fontId="1"/>
  </si>
  <si>
    <t>前幅のへら - 2分</t>
    <phoneticPr fontId="1"/>
  </si>
  <si>
    <t>前幅のへら - 0.756cm</t>
    <phoneticPr fontId="1"/>
  </si>
  <si>
    <t>前幅のへら - 1分5厘</t>
    <rPh sb="9" eb="10">
      <t>ブ</t>
    </rPh>
    <rPh sb="11" eb="12">
      <t>リン</t>
    </rPh>
    <phoneticPr fontId="1"/>
  </si>
  <si>
    <t>前幅のへら - 0.567cm</t>
    <phoneticPr fontId="1"/>
  </si>
  <si>
    <t>前幅のへら - 1分</t>
    <rPh sb="9" eb="10">
      <t>ブ</t>
    </rPh>
    <phoneticPr fontId="1"/>
  </si>
  <si>
    <t>前幅のへら - 0.378cm</t>
    <phoneticPr fontId="1"/>
  </si>
  <si>
    <t>前幅のへら - 5厘</t>
    <rPh sb="0" eb="1">
      <t>マエ</t>
    </rPh>
    <rPh sb="1" eb="2">
      <t>ハバ</t>
    </rPh>
    <rPh sb="9" eb="10">
      <t>リン</t>
    </rPh>
    <phoneticPr fontId="1"/>
  </si>
  <si>
    <t>前幅のへら - 0.189cm</t>
    <phoneticPr fontId="1"/>
  </si>
  <si>
    <t>前幅のへら - 0分</t>
    <rPh sb="0" eb="1">
      <t>マエ</t>
    </rPh>
    <rPh sb="1" eb="2">
      <t>ハバ</t>
    </rPh>
    <rPh sb="9" eb="10">
      <t>ブ</t>
    </rPh>
    <phoneticPr fontId="1"/>
  </si>
  <si>
    <t>前幅のへら - 0ｃｍ</t>
    <phoneticPr fontId="1"/>
  </si>
  <si>
    <t>高さイ = 前幅を前腰幅までに均等に狭くする幅</t>
    <rPh sb="9" eb="10">
      <t>マエ</t>
    </rPh>
    <rPh sb="10" eb="11">
      <t>コシ</t>
    </rPh>
    <rPh sb="11" eb="12">
      <t>ハバ</t>
    </rPh>
    <phoneticPr fontId="1"/>
  </si>
  <si>
    <t xml:space="preserve">    </t>
    <phoneticPr fontId="1"/>
  </si>
  <si>
    <t>前幅 or 前腰幅を均等に狭くする間隔</t>
    <rPh sb="0" eb="1">
      <t>マエ</t>
    </rPh>
    <rPh sb="1" eb="2">
      <t>ハバ</t>
    </rPh>
    <rPh sb="6" eb="7">
      <t>マエ</t>
    </rPh>
    <rPh sb="7" eb="8">
      <t>コシ</t>
    </rPh>
    <rPh sb="8" eb="9">
      <t>ハバ</t>
    </rPh>
    <rPh sb="10" eb="12">
      <t>キントウ</t>
    </rPh>
    <rPh sb="13" eb="14">
      <t>セマ</t>
    </rPh>
    <rPh sb="17" eb="19">
      <t>カンカク</t>
    </rPh>
    <phoneticPr fontId="1"/>
  </si>
  <si>
    <t xml:space="preserve"> </t>
    <phoneticPr fontId="1"/>
  </si>
  <si>
    <t>cm</t>
    <phoneticPr fontId="1"/>
  </si>
  <si>
    <t>裾から衽下りまでの前幅のへら付け</t>
    <rPh sb="0" eb="1">
      <t>スソ</t>
    </rPh>
    <rPh sb="3" eb="4">
      <t>オクミ</t>
    </rPh>
    <rPh sb="4" eb="5">
      <t>サガ</t>
    </rPh>
    <rPh sb="9" eb="10">
      <t>マエ</t>
    </rPh>
    <rPh sb="10" eb="11">
      <t>ハバ</t>
    </rPh>
    <rPh sb="14" eb="15">
      <t>ツ</t>
    </rPh>
    <phoneticPr fontId="1"/>
  </si>
  <si>
    <t xml:space="preserve">     衿先の縫代</t>
  </si>
  <si>
    <t>前腰幅</t>
    <rPh sb="0" eb="1">
      <t>マエ</t>
    </rPh>
    <rPh sb="1" eb="2">
      <t>コシ</t>
    </rPh>
    <rPh sb="2" eb="3">
      <t>ハバ</t>
    </rPh>
    <phoneticPr fontId="1"/>
  </si>
  <si>
    <t>cm</t>
    <phoneticPr fontId="1"/>
  </si>
  <si>
    <t>前腰幅</t>
    <rPh sb="0" eb="1">
      <t>マエ</t>
    </rPh>
    <rPh sb="1" eb="2">
      <t>コシ</t>
    </rPh>
    <rPh sb="2" eb="3">
      <t>ハバ</t>
    </rPh>
    <phoneticPr fontId="1"/>
  </si>
  <si>
    <t>裾の裁切の</t>
    <phoneticPr fontId="1"/>
  </si>
  <si>
    <t>前幅 - 前腰幅</t>
    <phoneticPr fontId="1"/>
  </si>
  <si>
    <t>裾の裁切の</t>
    <phoneticPr fontId="1"/>
  </si>
  <si>
    <t>cm 上から前腰幅までに前幅を均等に狭くする幅 = 高さ”イ”</t>
    <phoneticPr fontId="1"/>
  </si>
  <si>
    <t>cm</t>
    <phoneticPr fontId="1"/>
  </si>
  <si>
    <t>cm 上から前腰幅までにするへらの数</t>
    <phoneticPr fontId="1"/>
  </si>
  <si>
    <t xml:space="preserve">     前腰幅から抱幅までの長さ</t>
  </si>
  <si>
    <t xml:space="preserve">    前腰幅 - 抱幅</t>
  </si>
  <si>
    <t xml:space="preserve"> 前腰幅から抱幅までにするへらの数</t>
  </si>
  <si>
    <t xml:space="preserve">前腰幅から抱幅まで前腰幅を均等に狭くする間隔 </t>
  </si>
  <si>
    <t>前腰幅のへら</t>
    <rPh sb="0" eb="1">
      <t>マエ</t>
    </rPh>
    <rPh sb="1" eb="2">
      <t>コシ</t>
    </rPh>
    <rPh sb="2" eb="3">
      <t>ハバ</t>
    </rPh>
    <phoneticPr fontId="1"/>
  </si>
  <si>
    <t>衽頭の縫代</t>
    <rPh sb="0" eb="1">
      <t>オクミ</t>
    </rPh>
    <rPh sb="1" eb="2">
      <t>アタマ</t>
    </rPh>
    <rPh sb="3" eb="5">
      <t>ヌイシロ</t>
    </rPh>
    <phoneticPr fontId="1"/>
  </si>
  <si>
    <t>衽丈のへら</t>
    <rPh sb="0" eb="1">
      <t>オクミ</t>
    </rPh>
    <rPh sb="1" eb="2">
      <t>タケ</t>
    </rPh>
    <phoneticPr fontId="1"/>
  </si>
  <si>
    <t>cm - 前身頃の内揚の縫代 =</t>
    <phoneticPr fontId="1"/>
  </si>
  <si>
    <t>合褄幅のへら</t>
    <rPh sb="0" eb="3">
      <t>アイズマハバ</t>
    </rPh>
    <phoneticPr fontId="1"/>
  </si>
  <si>
    <t>衽幅のへら</t>
    <rPh sb="0" eb="1">
      <t>オクミ</t>
    </rPh>
    <rPh sb="1" eb="2">
      <t>ハバ</t>
    </rPh>
    <phoneticPr fontId="1"/>
  </si>
  <si>
    <t>Ⅵ、衿のへら付け</t>
    <phoneticPr fontId="1"/>
  </si>
  <si>
    <t>Ⅵ、衿のへら付け</t>
    <phoneticPr fontId="1"/>
  </si>
  <si>
    <t>褄下のへら</t>
    <rPh sb="0" eb="1">
      <t>ツマ</t>
    </rPh>
    <rPh sb="1" eb="2">
      <t>シタ</t>
    </rPh>
    <phoneticPr fontId="1"/>
  </si>
  <si>
    <t>前腰幅</t>
    <rPh sb="0" eb="1">
      <t>マエ</t>
    </rPh>
    <rPh sb="1" eb="2">
      <t>コシ</t>
    </rPh>
    <rPh sb="2" eb="3">
      <t>ハバ</t>
    </rPh>
    <phoneticPr fontId="1"/>
  </si>
  <si>
    <t>縫込み代 c</t>
    <phoneticPr fontId="1"/>
  </si>
  <si>
    <t>袖付 + 身八っ口</t>
  </si>
  <si>
    <t>前幅を狭くする間隔と、縫込み代aを求める計算</t>
  </si>
  <si>
    <t>前幅を狭くする間隔と、縫込み代aを求める計算</t>
    <rPh sb="0" eb="1">
      <t>マエ</t>
    </rPh>
    <rPh sb="1" eb="2">
      <t>ハバ</t>
    </rPh>
    <rPh sb="3" eb="4">
      <t>セマ</t>
    </rPh>
    <rPh sb="7" eb="9">
      <t>カンカク</t>
    </rPh>
    <rPh sb="11" eb="13">
      <t>ヌイコ</t>
    </rPh>
    <rPh sb="14" eb="15">
      <t>シロ</t>
    </rPh>
    <rPh sb="17" eb="18">
      <t>モト</t>
    </rPh>
    <rPh sb="20" eb="22">
      <t>ケイサン</t>
    </rPh>
    <phoneticPr fontId="1"/>
  </si>
  <si>
    <t xml:space="preserve">      角度 θ</t>
    <phoneticPr fontId="1"/>
  </si>
  <si>
    <t>角度 θ</t>
  </si>
  <si>
    <t>前腰幅のへら</t>
  </si>
  <si>
    <t>※、身長が145ｃｍ、体重が37ｋｇから身長が154ｃｍ、体重42ｋｇの男子の後身頃の肩山から袖付の間の身幅のへら付け</t>
  </si>
  <si>
    <t>※、身長が145ｃｍ、体重が37ｋｇから身長が154ｃｍ、体重42ｋｇの男子の後身頃の肩山から袖付の間の身幅のへら付け</t>
    <phoneticPr fontId="1"/>
  </si>
  <si>
    <t>※、身長115ｃｍ、体重20ｋｇから、身長144.5ｃｍ、体重37ｋｇ迄の前幅は通しにします。</t>
    <rPh sb="2" eb="4">
      <t>シンチョウ</t>
    </rPh>
    <rPh sb="10" eb="12">
      <t>タイジュウ</t>
    </rPh>
    <rPh sb="19" eb="21">
      <t>シンチョウ</t>
    </rPh>
    <rPh sb="29" eb="31">
      <t>タイジュウ</t>
    </rPh>
    <rPh sb="35" eb="36">
      <t>マデ</t>
    </rPh>
    <rPh sb="37" eb="38">
      <t>マエ</t>
    </rPh>
    <rPh sb="38" eb="39">
      <t>ハバ</t>
    </rPh>
    <rPh sb="40" eb="41">
      <t>トオ</t>
    </rPh>
    <phoneticPr fontId="1"/>
  </si>
  <si>
    <t>※、身長149ｃｍ、体重41.4ｋｇから、身長154ｃｍ、体重42ｋｇの前腰幅は前幅より2分（0.756ｃｍ）、抱幅は4分（1.51ｃｍ）狭くします。</t>
    <phoneticPr fontId="1"/>
  </si>
  <si>
    <t>裾から衽下りまでの前幅のへら付け</t>
  </si>
  <si>
    <t>※、身長115ｃｍで体重20ｋｇから、身長144.5ｃｍで体重37ｋｇ迄は前幅は通しにします。</t>
    <phoneticPr fontId="1"/>
  </si>
  <si>
    <t>※、身長149ｃｍで体重41.4ｋｇから、身長154ｃｍで体重42ｋｇでは抱幅は前幅より4分（1.51ｃｍ）狭くします。</t>
    <phoneticPr fontId="1"/>
  </si>
  <si>
    <t>縫込み代 e</t>
    <phoneticPr fontId="1"/>
  </si>
  <si>
    <t>縫込み代 c</t>
    <rPh sb="0" eb="2">
      <t>ヌイコ</t>
    </rPh>
    <rPh sb="3" eb="4">
      <t>シロ</t>
    </rPh>
    <phoneticPr fontId="1"/>
  </si>
  <si>
    <t>縫込み代 b</t>
    <rPh sb="0" eb="2">
      <t>ヌイコ</t>
    </rPh>
    <rPh sb="3" eb="4">
      <t>シロ</t>
    </rPh>
    <phoneticPr fontId="1"/>
  </si>
  <si>
    <t>高さ f</t>
    <rPh sb="0" eb="1">
      <t>タカ</t>
    </rPh>
    <phoneticPr fontId="1"/>
  </si>
  <si>
    <t>①、衽付けのへら付け</t>
  </si>
  <si>
    <t>※、合褄の処から衽頭までの間の表衽付けの縫代</t>
  </si>
  <si>
    <t>※、裾の裁切から合褄の処までの表の衽幅のへら付け</t>
  </si>
  <si>
    <t xml:space="preserve">     衽頭の衽付けの縫代</t>
    <phoneticPr fontId="1"/>
  </si>
  <si>
    <t>※、衽の流れのへら</t>
    <rPh sb="2" eb="3">
      <t>オクミ</t>
    </rPh>
    <rPh sb="4" eb="5">
      <t>ナガ</t>
    </rPh>
    <phoneticPr fontId="1"/>
  </si>
  <si>
    <t xml:space="preserve">    </t>
    <phoneticPr fontId="1"/>
  </si>
  <si>
    <t>cm</t>
    <phoneticPr fontId="1"/>
  </si>
  <si>
    <t>衽幅のへら</t>
    <phoneticPr fontId="1"/>
  </si>
  <si>
    <t>※、後身頃と前身頃の脇縫いの縫代を違えることを脇縫いの縫代を引っ立てるといいます。</t>
    <rPh sb="2" eb="3">
      <t>ウシロ</t>
    </rPh>
    <rPh sb="3" eb="5">
      <t>ミゴロ</t>
    </rPh>
    <rPh sb="6" eb="9">
      <t>マエミゴロ</t>
    </rPh>
    <rPh sb="10" eb="11">
      <t>ワキ</t>
    </rPh>
    <rPh sb="11" eb="12">
      <t>ヌ</t>
    </rPh>
    <rPh sb="14" eb="16">
      <t>ヌイシロ</t>
    </rPh>
    <rPh sb="17" eb="18">
      <t>チガ</t>
    </rPh>
    <rPh sb="23" eb="24">
      <t>ワキ</t>
    </rPh>
    <rPh sb="24" eb="25">
      <t>ヌ</t>
    </rPh>
    <rPh sb="27" eb="29">
      <t>ヌイシロ</t>
    </rPh>
    <rPh sb="30" eb="31">
      <t>ヒ</t>
    </rPh>
    <rPh sb="32" eb="33">
      <t>タ</t>
    </rPh>
    <phoneticPr fontId="1"/>
  </si>
  <si>
    <t>⑥、脇縫いの縫代を引っ立てる説明</t>
  </si>
  <si>
    <t>⑥、脇縫いの縫代を引っ立てる説明</t>
    <rPh sb="6" eb="8">
      <t>ヌイシロ</t>
    </rPh>
    <phoneticPr fontId="1"/>
  </si>
  <si>
    <t>cm</t>
    <phoneticPr fontId="1"/>
  </si>
  <si>
    <t>cm + 縫い詰り代</t>
  </si>
  <si>
    <t>cm+裾くけの縫代</t>
  </si>
  <si>
    <t>cm+裾くけの縫代</t>
    <phoneticPr fontId="1"/>
  </si>
  <si>
    <t>cm = 褄下 + 出来上りの裾くけの幅</t>
    <rPh sb="5" eb="6">
      <t>ツマ</t>
    </rPh>
    <rPh sb="6" eb="7">
      <t>シタ</t>
    </rPh>
    <phoneticPr fontId="1"/>
  </si>
  <si>
    <t>cm  + 縫い詰り代</t>
    <phoneticPr fontId="1"/>
  </si>
  <si>
    <t>cm</t>
    <phoneticPr fontId="1"/>
  </si>
  <si>
    <t>cm = 身丈+身丈の縫代</t>
  </si>
  <si>
    <t>　　褄下の縫代 = 出来上りの褄下のくけ幅</t>
    <phoneticPr fontId="1"/>
  </si>
  <si>
    <t>cm + 褄下のくけの縫代</t>
    <rPh sb="5" eb="6">
      <t>ツマ</t>
    </rPh>
    <rPh sb="6" eb="7">
      <t>シタ</t>
    </rPh>
    <rPh sb="11" eb="13">
      <t>ヌイシロ</t>
    </rPh>
    <phoneticPr fontId="1"/>
  </si>
  <si>
    <t>cm</t>
    <phoneticPr fontId="1"/>
  </si>
  <si>
    <t>※、褄下の縫代</t>
    <rPh sb="2" eb="3">
      <t>ツマ</t>
    </rPh>
    <rPh sb="3" eb="4">
      <t>シタ</t>
    </rPh>
    <rPh sb="5" eb="7">
      <t>ヌイシロ</t>
    </rPh>
    <phoneticPr fontId="1"/>
  </si>
  <si>
    <t>cm 内揚げの縫代は0から3寸（11.34ｃｍ）位にします。</t>
    <rPh sb="24" eb="25">
      <t>クライ</t>
    </rPh>
    <phoneticPr fontId="1"/>
  </si>
  <si>
    <t>衽の流れのへら</t>
  </si>
  <si>
    <t>cm = 衿山から肩山迄の長さのへら</t>
    <phoneticPr fontId="1"/>
  </si>
  <si>
    <t>cm +衽下りのへら</t>
    <phoneticPr fontId="1"/>
  </si>
  <si>
    <t>cm + 衿の流れのへら</t>
    <rPh sb="5" eb="6">
      <t>エリ</t>
    </rPh>
    <phoneticPr fontId="1"/>
  </si>
  <si>
    <t>cm + 衿先の縫代</t>
    <phoneticPr fontId="1"/>
  </si>
  <si>
    <t>cm 袖下の縫代は5分（1.89ｃｍ）から2寸（7.56ｃｍ）位にします。</t>
    <rPh sb="31" eb="32">
      <t>クライ</t>
    </rPh>
    <phoneticPr fontId="1"/>
  </si>
  <si>
    <t>cm 衿先の縫代は5分（1.89ｃｍ）から4寸（15.12ｃｍ）位にします。</t>
    <phoneticPr fontId="1"/>
  </si>
  <si>
    <t>cm</t>
    <phoneticPr fontId="1"/>
  </si>
  <si>
    <t>実際の総尺 - 衽に内揚をした時の計算で割出した総要尺 = 残り布→</t>
    <rPh sb="30" eb="31">
      <t>ノコ</t>
    </rPh>
    <rPh sb="32" eb="33">
      <t>ヌノ</t>
    </rPh>
    <phoneticPr fontId="1"/>
  </si>
  <si>
    <t>衽に内揚をした時の裁切衽丈</t>
    <rPh sb="0" eb="1">
      <t>オクミ</t>
    </rPh>
    <rPh sb="2" eb="4">
      <t>ウチアゲ</t>
    </rPh>
    <rPh sb="7" eb="8">
      <t>トキ</t>
    </rPh>
    <rPh sb="9" eb="11">
      <t>タチキリ</t>
    </rPh>
    <rPh sb="11" eb="12">
      <t>オクミ</t>
    </rPh>
    <rPh sb="12" eb="13">
      <t>タケ</t>
    </rPh>
    <phoneticPr fontId="1"/>
  </si>
  <si>
    <t>cm = 衽丈のへら</t>
    <phoneticPr fontId="1"/>
  </si>
  <si>
    <t>cm + 衽頭の縫代</t>
    <phoneticPr fontId="1"/>
  </si>
  <si>
    <t>cm より少なくします。</t>
    <rPh sb="5" eb="6">
      <t>スク</t>
    </rPh>
    <phoneticPr fontId="1"/>
  </si>
  <si>
    <t>cm と同寸位にして、衽頭の縫代は5分(1.89ｃｍ)位から衽下り</t>
    <phoneticPr fontId="1"/>
  </si>
  <si>
    <t>裁切身頃丈</t>
    <phoneticPr fontId="1"/>
  </si>
  <si>
    <t>裁切衽丈</t>
    <phoneticPr fontId="1"/>
  </si>
  <si>
    <t>女物の大人物にした時の裁切衽丈 =</t>
    <rPh sb="0" eb="1">
      <t>オンナ</t>
    </rPh>
    <rPh sb="1" eb="2">
      <t>モノ</t>
    </rPh>
    <phoneticPr fontId="1"/>
  </si>
  <si>
    <t>男物の大人物にした時の裁切衽丈 =</t>
    <rPh sb="0" eb="1">
      <t>オトコ</t>
    </rPh>
    <phoneticPr fontId="1"/>
  </si>
  <si>
    <t>衽に内揚をした時の裁切衽丈は大人物にした時の寸法を考慮して決めます。</t>
  </si>
  <si>
    <t>※、衽の流れのへらは図のように衽下りのへらから5寸（18.9ｃｍ）下で3分（1.134ｃｍ）はらませます。</t>
  </si>
  <si>
    <t>※、衽の流れのへら</t>
  </si>
  <si>
    <t>衽の内揚の縫代</t>
    <rPh sb="0" eb="1">
      <t>オクミ</t>
    </rPh>
    <rPh sb="2" eb="4">
      <t>ウチアゲ</t>
    </rPh>
    <rPh sb="5" eb="7">
      <t>ヌイシロ</t>
    </rPh>
    <phoneticPr fontId="1"/>
  </si>
  <si>
    <t xml:space="preserve">     衽頭の衽付けの縫代</t>
  </si>
  <si>
    <t>衽頭の縫代</t>
    <phoneticPr fontId="1"/>
  </si>
  <si>
    <t>※、衽に内揚をした時の衽のへら付け</t>
  </si>
  <si>
    <t>※、衽に内揚をした時の衽のへら付け</t>
    <rPh sb="2" eb="3">
      <t>オクミ</t>
    </rPh>
    <rPh sb="4" eb="6">
      <t>ウチアゲ</t>
    </rPh>
    <rPh sb="9" eb="10">
      <t>トキ</t>
    </rPh>
    <phoneticPr fontId="1"/>
  </si>
  <si>
    <t>cm</t>
    <phoneticPr fontId="1"/>
  </si>
  <si>
    <t>衽の流れのへらは衽下りのへらから5寸(18.9cm)下で3分(1.134cm)はらませます。</t>
    <phoneticPr fontId="1"/>
  </si>
  <si>
    <t>※衽に内揚をした時の総要尺 =</t>
    <rPh sb="1" eb="2">
      <t>オクミ</t>
    </rPh>
    <rPh sb="3" eb="5">
      <t>ウチアゲ</t>
    </rPh>
    <rPh sb="8" eb="9">
      <t>トキ</t>
    </rPh>
    <rPh sb="10" eb="11">
      <t>ソウ</t>
    </rPh>
    <rPh sb="11" eb="13">
      <t>ヨウジャク</t>
    </rPh>
    <phoneticPr fontId="1"/>
  </si>
  <si>
    <t>※衽に内揚をした時の総要尺</t>
    <phoneticPr fontId="1"/>
  </si>
  <si>
    <t>内揚の縫代</t>
    <phoneticPr fontId="1"/>
  </si>
  <si>
    <t xml:space="preserve">    内揚の位置</t>
    <phoneticPr fontId="1"/>
  </si>
  <si>
    <t>内揚の縫代</t>
    <phoneticPr fontId="1"/>
  </si>
  <si>
    <t>内揚の縫代</t>
    <phoneticPr fontId="1"/>
  </si>
  <si>
    <t xml:space="preserve">      前腰幅から抱幅までに前腰幅を均等に狭くする幅 = 高さロ</t>
    <phoneticPr fontId="1"/>
  </si>
  <si>
    <t>高さロ =前腰幅から抱幅までに前腰幅を均等に狭くする幅</t>
    <rPh sb="0" eb="1">
      <t>タカ</t>
    </rPh>
    <phoneticPr fontId="1"/>
  </si>
  <si>
    <t>cm</t>
    <phoneticPr fontId="1"/>
  </si>
  <si>
    <t>後身頃の内揚の位置が前身頃の内揚の位置の1寸（3.78cm）上になるので</t>
    <phoneticPr fontId="1"/>
  </si>
  <si>
    <t>肩山から内揚迄の長さ</t>
  </si>
  <si>
    <t>には前身頃の肩山から内揚までの長さの値を記入して下さい。</t>
    <rPh sb="2" eb="5">
      <t>マエミゴロ</t>
    </rPh>
    <rPh sb="6" eb="8">
      <t>カタヤマ</t>
    </rPh>
    <rPh sb="10" eb="12">
      <t>ウチアゲ</t>
    </rPh>
    <rPh sb="15" eb="16">
      <t>ナガ</t>
    </rPh>
    <rPh sb="18" eb="19">
      <t>アタイ</t>
    </rPh>
    <rPh sb="20" eb="22">
      <t>キニュウ</t>
    </rPh>
    <rPh sb="24" eb="25">
      <t>クダ</t>
    </rPh>
    <phoneticPr fontId="1"/>
  </si>
  <si>
    <t>裾から揚迄の長さ</t>
    <rPh sb="0" eb="1">
      <t>スソ</t>
    </rPh>
    <rPh sb="3" eb="4">
      <t>アゲ</t>
    </rPh>
    <rPh sb="4" eb="5">
      <t>マデ</t>
    </rPh>
    <phoneticPr fontId="1"/>
  </si>
  <si>
    <t>前腰幅の処の後幅</t>
  </si>
  <si>
    <t xml:space="preserve"> ※、袖付の処の後幅</t>
    <phoneticPr fontId="1"/>
  </si>
  <si>
    <t>身八っ口の止り処の後幅</t>
  </si>
  <si>
    <t>前腰幅の処の後幅</t>
    <phoneticPr fontId="1"/>
  </si>
  <si>
    <t>cm</t>
    <phoneticPr fontId="1"/>
  </si>
  <si>
    <t>※、合褄の処から衽頭の処までに縫込む衽付けの縫代</t>
    <phoneticPr fontId="1"/>
  </si>
  <si>
    <t>cm</t>
    <phoneticPr fontId="1"/>
  </si>
  <si>
    <t>cm + 衽の内揚の縫代</t>
    <phoneticPr fontId="1"/>
  </si>
  <si>
    <t>※、衽の内揚の縫代は身頃の内揚の縫代</t>
    <rPh sb="10" eb="12">
      <t>ミゴロ</t>
    </rPh>
    <rPh sb="13" eb="15">
      <t>ウチアゲ</t>
    </rPh>
    <rPh sb="16" eb="18">
      <t>ヌイシロ</t>
    </rPh>
    <phoneticPr fontId="1"/>
  </si>
  <si>
    <t xml:space="preserve">　　   </t>
    <phoneticPr fontId="1"/>
  </si>
  <si>
    <t xml:space="preserve">　　　 </t>
    <phoneticPr fontId="1"/>
  </si>
  <si>
    <t xml:space="preserve">口下 </t>
  </si>
  <si>
    <t xml:space="preserve">　　   </t>
    <phoneticPr fontId="1"/>
  </si>
  <si>
    <t xml:space="preserve">　　　 </t>
    <phoneticPr fontId="1"/>
  </si>
  <si>
    <t>袖付のへら+身八っ口のへら =</t>
    <phoneticPr fontId="1"/>
  </si>
  <si>
    <t xml:space="preserve">  裁切前身頃丈 =</t>
    <rPh sb="4" eb="5">
      <t>マエ</t>
    </rPh>
    <rPh sb="7" eb="8">
      <t>タケ</t>
    </rPh>
    <phoneticPr fontId="1"/>
  </si>
  <si>
    <t xml:space="preserve">  裁切後身頃丈 =</t>
    <rPh sb="4" eb="5">
      <t>ウシロ</t>
    </rPh>
    <phoneticPr fontId="1"/>
  </si>
  <si>
    <t>着丈（肩）</t>
    <rPh sb="0" eb="2">
      <t>キタケ</t>
    </rPh>
    <phoneticPr fontId="1"/>
  </si>
  <si>
    <t>cm / 2 +</t>
    <phoneticPr fontId="1"/>
  </si>
  <si>
    <t>cm =  計算で割り出した肩揚げ後の裄寸法</t>
    <rPh sb="6" eb="8">
      <t>ケイサン</t>
    </rPh>
    <rPh sb="9" eb="10">
      <t>ワ</t>
    </rPh>
    <rPh sb="11" eb="12">
      <t>ダ</t>
    </rPh>
    <rPh sb="14" eb="15">
      <t>カタ</t>
    </rPh>
    <rPh sb="15" eb="16">
      <t>ア</t>
    </rPh>
    <rPh sb="17" eb="18">
      <t>ゴ</t>
    </rPh>
    <rPh sb="19" eb="20">
      <t>ユキ</t>
    </rPh>
    <rPh sb="20" eb="22">
      <t>スンポウ</t>
    </rPh>
    <phoneticPr fontId="1"/>
  </si>
  <si>
    <t>肩揚げ後の裄寸法→</t>
    <phoneticPr fontId="1"/>
  </si>
  <si>
    <t>cm + 肩揚代</t>
    <rPh sb="5" eb="6">
      <t>カタ</t>
    </rPh>
    <rPh sb="6" eb="7">
      <t>ア</t>
    </rPh>
    <rPh sb="7" eb="8">
      <t>シロ</t>
    </rPh>
    <phoneticPr fontId="1"/>
  </si>
  <si>
    <t>cm=裄寸法</t>
    <rPh sb="3" eb="4">
      <t>ユキ</t>
    </rPh>
    <rPh sb="4" eb="6">
      <t>スンポウ</t>
    </rPh>
    <phoneticPr fontId="1"/>
  </si>
  <si>
    <t>並寸法の衽下りの処の前立ての縫代</t>
  </si>
  <si>
    <t>並寸法の記入欄</t>
    <rPh sb="0" eb="1">
      <t>ナミ</t>
    </rPh>
    <rPh sb="1" eb="3">
      <t>スンポウ</t>
    </rPh>
    <rPh sb="4" eb="6">
      <t>キニュウ</t>
    </rPh>
    <rPh sb="6" eb="7">
      <t>ラン</t>
    </rPh>
    <phoneticPr fontId="1"/>
  </si>
  <si>
    <t>背縫代</t>
  </si>
  <si>
    <t>抱幅</t>
  </si>
  <si>
    <r>
      <t>(</t>
    </r>
    <r>
      <rPr>
        <sz val="11"/>
        <color theme="1"/>
        <rFont val="ＭＳ Ｐゴシック"/>
        <family val="2"/>
        <charset val="128"/>
        <scheme val="minor"/>
      </rPr>
      <t xml:space="preserve">並寸法の背縫代 + 衿肩明 + </t>
    </r>
    <r>
      <rPr>
        <sz val="11"/>
        <color rgb="FFC00000"/>
        <rFont val="ＭＳ Ｐゴシック"/>
        <family val="3"/>
        <charset val="128"/>
        <scheme val="minor"/>
      </rPr>
      <t>1分</t>
    </r>
    <r>
      <rPr>
        <sz val="11"/>
        <color rgb="FF00B050"/>
        <rFont val="ＭＳ Ｐゴシック"/>
        <family val="3"/>
        <charset val="128"/>
        <scheme val="minor"/>
      </rPr>
      <t>0.378cm</t>
    </r>
    <r>
      <rPr>
        <sz val="11"/>
        <rFont val="ＭＳ Ｐゴシック"/>
        <family val="3"/>
        <charset val="128"/>
        <scheme val="minor"/>
      </rPr>
      <t xml:space="preserve"> - 並寸法の衽下りの処の前立ての縫代)- (背縫代 + 衿肩明 + </t>
    </r>
    <r>
      <rPr>
        <sz val="11"/>
        <color rgb="FFC00000"/>
        <rFont val="ＭＳ Ｐゴシック"/>
        <family val="3"/>
        <charset val="128"/>
        <scheme val="minor"/>
      </rPr>
      <t>1分</t>
    </r>
    <r>
      <rPr>
        <sz val="11"/>
        <color rgb="FF00B050"/>
        <rFont val="ＭＳ Ｐゴシック"/>
        <family val="3"/>
        <charset val="128"/>
        <scheme val="minor"/>
      </rPr>
      <t>0.378cm</t>
    </r>
    <r>
      <rPr>
        <sz val="11"/>
        <rFont val="ＭＳ Ｐゴシック"/>
        <family val="3"/>
        <charset val="128"/>
        <scheme val="minor"/>
      </rPr>
      <t xml:space="preserve"> - 衽下りの処の前立ての縫代)=</t>
    </r>
    <rPh sb="1" eb="2">
      <t>ナミ</t>
    </rPh>
    <rPh sb="2" eb="4">
      <t>スンポウ</t>
    </rPh>
    <rPh sb="6" eb="8">
      <t>ヌイシロ</t>
    </rPh>
    <rPh sb="11" eb="14">
      <t>エリカタアキ</t>
    </rPh>
    <rPh sb="18" eb="19">
      <t>ブ</t>
    </rPh>
    <rPh sb="73" eb="74">
      <t>オクミ</t>
    </rPh>
    <rPh sb="74" eb="75">
      <t>サガ</t>
    </rPh>
    <rPh sb="77" eb="78">
      <t>トコロ</t>
    </rPh>
    <phoneticPr fontId="1"/>
  </si>
  <si>
    <t>cm この値を参考に脇縫いの縫代の引っ立て幅を決めます。</t>
    <rPh sb="5" eb="6">
      <t>アタイ</t>
    </rPh>
    <rPh sb="7" eb="9">
      <t>サンコウ</t>
    </rPh>
    <rPh sb="10" eb="11">
      <t>ワキ</t>
    </rPh>
    <rPh sb="11" eb="12">
      <t>ヌ</t>
    </rPh>
    <rPh sb="14" eb="16">
      <t>ヌイシロ</t>
    </rPh>
    <rPh sb="17" eb="18">
      <t>ヒ</t>
    </rPh>
    <rPh sb="19" eb="20">
      <t>タ</t>
    </rPh>
    <rPh sb="21" eb="22">
      <t>ハバ</t>
    </rPh>
    <rPh sb="23" eb="24">
      <t>キ</t>
    </rPh>
    <phoneticPr fontId="1"/>
  </si>
  <si>
    <t>脇縫いの縫代の引っ立て幅の記入欄</t>
  </si>
  <si>
    <t>脇縫いの縫代の引っ立て幅の記入欄</t>
    <phoneticPr fontId="1"/>
  </si>
  <si>
    <t xml:space="preserve"> 脇縫いの縫代</t>
    <phoneticPr fontId="1"/>
  </si>
  <si>
    <t xml:space="preserve">    身八っ口のへらから内揚のへら迄の長さ</t>
    <phoneticPr fontId="1"/>
  </si>
  <si>
    <t>cm</t>
    <phoneticPr fontId="1"/>
  </si>
  <si>
    <t>前幅のへら</t>
    <rPh sb="0" eb="1">
      <t>マエ</t>
    </rPh>
    <rPh sb="1" eb="2">
      <t>ハバ</t>
    </rPh>
    <phoneticPr fontId="1"/>
  </si>
  <si>
    <t>並寸法の縫込み代 c</t>
    <phoneticPr fontId="1"/>
  </si>
  <si>
    <t>身八っ口</t>
    <rPh sb="0" eb="3">
      <t>ミヤツ</t>
    </rPh>
    <rPh sb="3" eb="4">
      <t>クチ</t>
    </rPh>
    <phoneticPr fontId="1"/>
  </si>
  <si>
    <t>袖付 or 袖丈</t>
    <rPh sb="0" eb="1">
      <t>ソデ</t>
    </rPh>
    <rPh sb="1" eb="2">
      <t>ツケ</t>
    </rPh>
    <rPh sb="6" eb="8">
      <t>ソデタケ</t>
    </rPh>
    <phoneticPr fontId="1"/>
  </si>
  <si>
    <t>衽下り</t>
    <rPh sb="0" eb="1">
      <t>オクミ</t>
    </rPh>
    <rPh sb="1" eb="2">
      <t>サガ</t>
    </rPh>
    <phoneticPr fontId="1"/>
  </si>
  <si>
    <t>身丈（肩）</t>
    <rPh sb="0" eb="2">
      <t>ミタケ</t>
    </rPh>
    <rPh sb="3" eb="4">
      <t>カタ</t>
    </rPh>
    <phoneticPr fontId="1"/>
  </si>
  <si>
    <t>褄下</t>
    <rPh sb="0" eb="1">
      <t>ツマ</t>
    </rPh>
    <rPh sb="1" eb="2">
      <t>シタ</t>
    </rPh>
    <phoneticPr fontId="1"/>
  </si>
  <si>
    <t>並寸法の前腰幅から抱幅までの長さ</t>
    <phoneticPr fontId="1"/>
  </si>
  <si>
    <t>並寸法の前腰幅 - 抱幅</t>
    <phoneticPr fontId="1"/>
  </si>
  <si>
    <t>角度α</t>
    <phoneticPr fontId="1"/>
  </si>
  <si>
    <t>並寸法の身丈のへら</t>
    <rPh sb="4" eb="6">
      <t>ミタケ</t>
    </rPh>
    <phoneticPr fontId="1"/>
  </si>
  <si>
    <t>並寸法の褄下のへら</t>
    <rPh sb="4" eb="5">
      <t>ツマ</t>
    </rPh>
    <rPh sb="5" eb="6">
      <t>シタ</t>
    </rPh>
    <phoneticPr fontId="1"/>
  </si>
  <si>
    <t>鯨尺の単位は、1丈=1000、1尺=100、　1寸=10、1分=1、　1厘=0.1、で表記しています。</t>
    <rPh sb="0" eb="2">
      <t>クジラジャク</t>
    </rPh>
    <rPh sb="8" eb="9">
      <t>ジョウ</t>
    </rPh>
    <rPh sb="16" eb="17">
      <t>シャク</t>
    </rPh>
    <rPh sb="24" eb="25">
      <t>スン</t>
    </rPh>
    <rPh sb="30" eb="31">
      <t>ブ</t>
    </rPh>
    <rPh sb="36" eb="37">
      <t>リン</t>
    </rPh>
    <rPh sb="43" eb="45">
      <t>ヒョウキ</t>
    </rPh>
    <phoneticPr fontId="1"/>
  </si>
  <si>
    <r>
      <rPr>
        <sz val="11"/>
        <color rgb="FFC00000"/>
        <rFont val="ＭＳ Ｐゴシック"/>
        <family val="3"/>
        <charset val="128"/>
        <scheme val="minor"/>
      </rPr>
      <t>赤枠</t>
    </r>
    <r>
      <rPr>
        <sz val="11"/>
        <color theme="1"/>
        <rFont val="ＭＳ Ｐゴシック"/>
        <family val="2"/>
        <charset val="128"/>
        <scheme val="minor"/>
      </rPr>
      <t>の中は</t>
    </r>
    <r>
      <rPr>
        <sz val="11"/>
        <color rgb="FFC00000"/>
        <rFont val="ＭＳ Ｐゴシック"/>
        <family val="3"/>
        <charset val="128"/>
        <scheme val="minor"/>
      </rPr>
      <t>鯨尺</t>
    </r>
    <r>
      <rPr>
        <sz val="11"/>
        <color theme="1"/>
        <rFont val="ＭＳ Ｐゴシック"/>
        <family val="2"/>
        <charset val="128"/>
        <scheme val="minor"/>
      </rPr>
      <t>で寸法を記入して下さい。</t>
    </r>
    <phoneticPr fontId="1"/>
  </si>
  <si>
    <t>前腰幅</t>
    <phoneticPr fontId="1"/>
  </si>
  <si>
    <t>※肩山から内揚迄の長さ</t>
  </si>
  <si>
    <t>出来上りの裾吹き</t>
  </si>
  <si>
    <t>胴裏の布幅</t>
    <rPh sb="0" eb="2">
      <t>ドウラ</t>
    </rPh>
    <rPh sb="3" eb="4">
      <t>ヌノ</t>
    </rPh>
    <rPh sb="4" eb="5">
      <t>ハバ</t>
    </rPh>
    <phoneticPr fontId="1"/>
  </si>
  <si>
    <t>※、大幅の胴裏は布巾の半分の値を記入します。</t>
    <rPh sb="2" eb="4">
      <t>オオハバ</t>
    </rPh>
    <rPh sb="5" eb="7">
      <t>ドウラ</t>
    </rPh>
    <rPh sb="8" eb="9">
      <t>ヌノ</t>
    </rPh>
    <rPh sb="9" eb="10">
      <t>ハバ</t>
    </rPh>
    <rPh sb="11" eb="13">
      <t>ハンブン</t>
    </rPh>
    <rPh sb="14" eb="15">
      <t>アタイ</t>
    </rPh>
    <rPh sb="16" eb="18">
      <t>キニュウ</t>
    </rPh>
    <phoneticPr fontId="1"/>
  </si>
  <si>
    <t xml:space="preserve">  大幅胴裏の布巾       </t>
    <phoneticPr fontId="1"/>
  </si>
  <si>
    <t>cm / 2 =</t>
    <phoneticPr fontId="1"/>
  </si>
  <si>
    <t>裾吹のへら</t>
    <rPh sb="0" eb="2">
      <t>スソフキ</t>
    </rPh>
    <phoneticPr fontId="1"/>
  </si>
  <si>
    <t>表地の反物幅</t>
    <rPh sb="0" eb="2">
      <t>オモテジ</t>
    </rPh>
    <phoneticPr fontId="1"/>
  </si>
  <si>
    <t>裾廻しの布幅</t>
    <rPh sb="0" eb="1">
      <t>スソ</t>
    </rPh>
    <rPh sb="1" eb="2">
      <t>マワ</t>
    </rPh>
    <rPh sb="4" eb="5">
      <t>ヌノ</t>
    </rPh>
    <rPh sb="5" eb="6">
      <t>ハバ</t>
    </rPh>
    <phoneticPr fontId="1"/>
  </si>
  <si>
    <t>※、身長が145ｃｍで体重が37ｋｇから</t>
    <phoneticPr fontId="1"/>
  </si>
  <si>
    <t>※、背からの身丈</t>
    <phoneticPr fontId="1"/>
  </si>
  <si>
    <t>cm を肩からの身丈に直します。</t>
    <phoneticPr fontId="1"/>
  </si>
  <si>
    <t>※、身長が145ｃｍで体重が37ｋｇから、身長が154ｃｍで体重42ｋｇの男子は対丈にして肩揚だけをします。</t>
    <rPh sb="40" eb="41">
      <t>ツイ</t>
    </rPh>
    <rPh sb="41" eb="42">
      <t>タケ</t>
    </rPh>
    <rPh sb="45" eb="47">
      <t>カタアゲ</t>
    </rPh>
    <phoneticPr fontId="1"/>
  </si>
  <si>
    <t>※、身長が145ｃｍで体重が37ｋｇから、身長が154ｃｍで体重42ｋｇの男子</t>
    <phoneticPr fontId="1"/>
  </si>
  <si>
    <t xml:space="preserve">      衽下り</t>
  </si>
  <si>
    <t>　袖口の吹き</t>
    <rPh sb="1" eb="2">
      <t>ソデ</t>
    </rPh>
    <rPh sb="2" eb="3">
      <t>クチ</t>
    </rPh>
    <rPh sb="4" eb="5">
      <t>フ</t>
    </rPh>
    <phoneticPr fontId="1"/>
  </si>
  <si>
    <t>前身頃の内揚げの縫代</t>
  </si>
  <si>
    <t>前腰幅　</t>
  </si>
  <si>
    <t>前腰幅　</t>
    <rPh sb="0" eb="1">
      <t>マエ</t>
    </rPh>
    <rPh sb="1" eb="2">
      <t>コシ</t>
    </rPh>
    <rPh sb="2" eb="3">
      <t>ハバ</t>
    </rPh>
    <phoneticPr fontId="1"/>
  </si>
  <si>
    <t>　　 合褄幅</t>
    <phoneticPr fontId="1"/>
  </si>
  <si>
    <t>前腰幅</t>
  </si>
  <si>
    <t xml:space="preserve">    内揚げの位置</t>
    <phoneticPr fontId="1"/>
  </si>
  <si>
    <t>身八っ口の止り</t>
    <rPh sb="3" eb="4">
      <t>クチ</t>
    </rPh>
    <phoneticPr fontId="1"/>
  </si>
  <si>
    <t>内揚げの縫代</t>
  </si>
  <si>
    <t xml:space="preserve"> 裾から揚迄の長さ</t>
    <rPh sb="1" eb="2">
      <t>スソ</t>
    </rPh>
    <rPh sb="4" eb="5">
      <t>アゲ</t>
    </rPh>
    <rPh sb="5" eb="6">
      <t>マデ</t>
    </rPh>
    <phoneticPr fontId="1"/>
  </si>
  <si>
    <t>出来上りの裾吹き</t>
    <rPh sb="0" eb="3">
      <t>デキアガ</t>
    </rPh>
    <rPh sb="5" eb="6">
      <t>スソ</t>
    </rPh>
    <rPh sb="6" eb="7">
      <t>フ</t>
    </rPh>
    <phoneticPr fontId="1"/>
  </si>
  <si>
    <t>①、表袖のへら付け</t>
    <rPh sb="2" eb="3">
      <t>オモテ</t>
    </rPh>
    <phoneticPr fontId="1"/>
  </si>
  <si>
    <t>袖を丈で二つ折りに畳み、後袖を手前にして上前の袖は中表、下前の袖は出表に二つ折りにしてへらをします。</t>
    <rPh sb="0" eb="1">
      <t>ソデ</t>
    </rPh>
    <rPh sb="2" eb="3">
      <t>タケ</t>
    </rPh>
    <rPh sb="4" eb="5">
      <t>フタ</t>
    </rPh>
    <rPh sb="6" eb="7">
      <t>オ</t>
    </rPh>
    <rPh sb="9" eb="10">
      <t>タタ</t>
    </rPh>
    <phoneticPr fontId="1"/>
  </si>
  <si>
    <t>袖付側は袖丈のへらに縫い詰り分として、更に2厘（0.0756ｃｍ）から5厘（0.189ｃｍ）を加えます。</t>
    <rPh sb="0" eb="2">
      <t>ソデツケ</t>
    </rPh>
    <rPh sb="2" eb="3">
      <t>ガワ</t>
    </rPh>
    <rPh sb="4" eb="6">
      <t>ソデタケ</t>
    </rPh>
    <rPh sb="10" eb="11">
      <t>ヌ</t>
    </rPh>
    <rPh sb="12" eb="13">
      <t>ズマ</t>
    </rPh>
    <rPh sb="14" eb="15">
      <t>ブン</t>
    </rPh>
    <rPh sb="22" eb="23">
      <t>リン</t>
    </rPh>
    <rPh sb="36" eb="37">
      <t>リン</t>
    </rPh>
    <rPh sb="47" eb="48">
      <t>クワ</t>
    </rPh>
    <phoneticPr fontId="1"/>
  </si>
  <si>
    <t>　　袖口の緩み分</t>
  </si>
  <si>
    <t xml:space="preserve"> 袖口のへら</t>
    <rPh sb="1" eb="2">
      <t>ソデ</t>
    </rPh>
    <rPh sb="2" eb="3">
      <t>クチ</t>
    </rPh>
    <phoneticPr fontId="1"/>
  </si>
  <si>
    <t>口合せと口下の縫代</t>
  </si>
  <si>
    <t>口合せと口下のきせ分</t>
    <rPh sb="0" eb="1">
      <t>クチ</t>
    </rPh>
    <rPh sb="1" eb="2">
      <t>アワ</t>
    </rPh>
    <rPh sb="4" eb="5">
      <t>クチ</t>
    </rPh>
    <rPh sb="5" eb="6">
      <t>シタ</t>
    </rPh>
    <rPh sb="9" eb="10">
      <t>ブン</t>
    </rPh>
    <phoneticPr fontId="1"/>
  </si>
  <si>
    <t>角度</t>
    <rPh sb="0" eb="2">
      <t>カクド</t>
    </rPh>
    <phoneticPr fontId="1"/>
  </si>
  <si>
    <t>　   袖丈の緩みときせ分　</t>
  </si>
  <si>
    <t>大</t>
    <rPh sb="0" eb="1">
      <t>ダイ</t>
    </rPh>
    <phoneticPr fontId="1"/>
  </si>
  <si>
    <t xml:space="preserve"> 袖丈のへら</t>
  </si>
  <si>
    <t>袖山幅のへら</t>
    <phoneticPr fontId="1"/>
  </si>
  <si>
    <t xml:space="preserve"> 袖幅のへら</t>
    <phoneticPr fontId="1"/>
  </si>
  <si>
    <t xml:space="preserve"> 袖丈のへら</t>
    <phoneticPr fontId="1"/>
  </si>
  <si>
    <t>3、裁断図と見積り</t>
    <phoneticPr fontId="1"/>
  </si>
  <si>
    <t>①、希望の寸法に仕立てる為に必要な要尺</t>
    <phoneticPr fontId="1"/>
  </si>
  <si>
    <t>表地の総要尺</t>
    <rPh sb="0" eb="2">
      <t>オモテジ</t>
    </rPh>
    <phoneticPr fontId="1"/>
  </si>
  <si>
    <t>cm = 裁切袖丈×4+裁切身頃丈×4+裁切衽丈×2</t>
    <rPh sb="15" eb="16">
      <t>ゴロ</t>
    </rPh>
    <phoneticPr fontId="1"/>
  </si>
  <si>
    <t>反物を四つ畳みにした長さ →</t>
    <rPh sb="3" eb="4">
      <t>ヨ</t>
    </rPh>
    <phoneticPr fontId="1"/>
  </si>
  <si>
    <t>cm 引く衿丈から割り出した表地の総要尺</t>
    <rPh sb="14" eb="16">
      <t>オモテジ</t>
    </rPh>
    <phoneticPr fontId="1"/>
  </si>
  <si>
    <t>cm =残り布</t>
    <phoneticPr fontId="1"/>
  </si>
  <si>
    <t>袖付側の袖丈の緩みときせ分</t>
  </si>
  <si>
    <t>②、反物の見積り</t>
    <phoneticPr fontId="1"/>
  </si>
  <si>
    <t>袖付のへら</t>
    <phoneticPr fontId="1"/>
  </si>
  <si>
    <t>袖振の縫代</t>
    <rPh sb="0" eb="1">
      <t>ソデ</t>
    </rPh>
    <rPh sb="1" eb="2">
      <t>フリ</t>
    </rPh>
    <rPh sb="3" eb="5">
      <t>ヌイシロ</t>
    </rPh>
    <phoneticPr fontId="1"/>
  </si>
  <si>
    <t xml:space="preserve">      上or下</t>
    <phoneticPr fontId="1"/>
  </si>
  <si>
    <t>身丈の縫代</t>
    <rPh sb="0" eb="2">
      <t>ミタケ</t>
    </rPh>
    <rPh sb="3" eb="5">
      <t>ヌイシロ</t>
    </rPh>
    <phoneticPr fontId="1"/>
  </si>
  <si>
    <t>cm = 裾合せの縫代</t>
    <rPh sb="6" eb="7">
      <t>アワ</t>
    </rPh>
    <phoneticPr fontId="1"/>
  </si>
  <si>
    <t>cm + 裾合せのきせ分</t>
    <rPh sb="5" eb="6">
      <t>スソ</t>
    </rPh>
    <rPh sb="6" eb="7">
      <t>アワ</t>
    </rPh>
    <rPh sb="11" eb="12">
      <t>ブン</t>
    </rPh>
    <phoneticPr fontId="1"/>
  </si>
  <si>
    <t>cm + 縫い詰り代</t>
    <phoneticPr fontId="1"/>
  </si>
  <si>
    <t xml:space="preserve">   　チャコで後袖の縫代の裏側に印付けをします。</t>
  </si>
  <si>
    <t xml:space="preserve">cm = 身丈+身丈の縫代+繰越+前身頃の内揚の縫代 </t>
    <phoneticPr fontId="1"/>
  </si>
  <si>
    <t>cm 前身頃の内揚げの縫代は0から3寸（11.34ｃｍ）位にします。</t>
    <rPh sb="28" eb="29">
      <t>クライ</t>
    </rPh>
    <phoneticPr fontId="1"/>
  </si>
  <si>
    <t>②、袖裏のへら付け</t>
    <phoneticPr fontId="1"/>
  </si>
  <si>
    <t>袖裏を丈で二つ折りに畳み、袖丈のへらは生地により緩み分として0厘（0ｃｍ）から5厘（0.189ｃｍ）と、きせ分1分（0.378ｃｍ）を加えます。</t>
    <rPh sb="0" eb="1">
      <t>ソデ</t>
    </rPh>
    <rPh sb="1" eb="2">
      <t>ウラ</t>
    </rPh>
    <rPh sb="3" eb="4">
      <t>タケ</t>
    </rPh>
    <rPh sb="5" eb="6">
      <t>フタ</t>
    </rPh>
    <rPh sb="7" eb="8">
      <t>オ</t>
    </rPh>
    <rPh sb="10" eb="11">
      <t>タタ</t>
    </rPh>
    <phoneticPr fontId="1"/>
  </si>
  <si>
    <t xml:space="preserve">cm = </t>
    <phoneticPr fontId="1"/>
  </si>
  <si>
    <t xml:space="preserve">褄下 </t>
  </si>
  <si>
    <t>cm+裾合せの縫代</t>
    <phoneticPr fontId="1"/>
  </si>
  <si>
    <t>cm - 裾合せの褄の切り下げ寸法</t>
    <phoneticPr fontId="1"/>
  </si>
  <si>
    <t>袖付側は袖丈のへらに縫い詰り分として、更に2厘（0.0756ｃｍ）から5厘（0.189ｃｍ）を加えます。</t>
    <phoneticPr fontId="1"/>
  </si>
  <si>
    <t>裁切袖裏丈</t>
  </si>
  <si>
    <t>衽の流れのへら</t>
    <phoneticPr fontId="1"/>
  </si>
  <si>
    <t>cm = SQRT((身丈のへら - 衽下り-褄下のへら） ^2 + (合褄幅 - 合褄の処から衽頭の処までに縫込む衽付けの縫代) ^2)</t>
    <phoneticPr fontId="1"/>
  </si>
  <si>
    <t>ｃｍ 衿先の縫代は5分（1.89ｃｍ）から4寸（15.12ｃｍ）位にします。</t>
    <phoneticPr fontId="1"/>
  </si>
  <si>
    <t>cm =共衿丈+共衿かけの縫代</t>
    <phoneticPr fontId="1"/>
  </si>
  <si>
    <t>cm = 裁切地衿丈+裁切共衿丈</t>
    <phoneticPr fontId="1"/>
  </si>
  <si>
    <t xml:space="preserve"> 　　袖裏丈のへら</t>
  </si>
  <si>
    <t>cm = 身丈のへら - 衽下り　</t>
  </si>
  <si>
    <t>胴裏の布幅</t>
  </si>
  <si>
    <t>※衽の内揚の縫代は身頃の前内揚の縫代</t>
    <rPh sb="9" eb="11">
      <t>ミゴロ</t>
    </rPh>
    <rPh sb="12" eb="13">
      <t>マエ</t>
    </rPh>
    <rPh sb="13" eb="15">
      <t>ウチアゲ</t>
    </rPh>
    <rPh sb="16" eb="18">
      <t>ヌイシロ</t>
    </rPh>
    <phoneticPr fontId="1"/>
  </si>
  <si>
    <t>袖裏丈のへら</t>
    <phoneticPr fontId="1"/>
  </si>
  <si>
    <t>袖付側の袖裏丈のへら</t>
  </si>
  <si>
    <t xml:space="preserve"> 袖付側の袖丈の緩みときせ分</t>
  </si>
  <si>
    <t xml:space="preserve"> cm = 表地の反物幅</t>
    <rPh sb="6" eb="8">
      <t>オモテジ</t>
    </rPh>
    <phoneticPr fontId="1"/>
  </si>
  <si>
    <t>表地の反物幅→</t>
    <rPh sb="0" eb="2">
      <t>オモテジ</t>
    </rPh>
    <rPh sb="3" eb="5">
      <t>タンモノ</t>
    </rPh>
    <rPh sb="5" eb="6">
      <t>ハバ</t>
    </rPh>
    <phoneticPr fontId="1"/>
  </si>
  <si>
    <t>37cm = 9寸8分</t>
    <phoneticPr fontId="1"/>
  </si>
  <si>
    <t>40cm = 1尺5分</t>
    <rPh sb="8" eb="9">
      <t>シャク</t>
    </rPh>
    <rPh sb="10" eb="11">
      <t>ブ</t>
    </rPh>
    <phoneticPr fontId="1"/>
  </si>
  <si>
    <t>42cm  =1尺1寸</t>
    <rPh sb="8" eb="9">
      <t>シャク</t>
    </rPh>
    <rPh sb="10" eb="11">
      <t>スン</t>
    </rPh>
    <phoneticPr fontId="1"/>
  </si>
  <si>
    <t>③、表地の裁断図</t>
    <rPh sb="2" eb="4">
      <t>オモテジ</t>
    </rPh>
    <phoneticPr fontId="1"/>
  </si>
  <si>
    <t>裁切袖丈</t>
  </si>
  <si>
    <r>
      <t>下前の衽</t>
    </r>
    <r>
      <rPr>
        <sz val="11"/>
        <color rgb="FFFF0000"/>
        <rFont val="ＭＳ Ｐゴシック"/>
        <family val="3"/>
        <charset val="128"/>
        <scheme val="minor"/>
      </rPr>
      <t>（表側）</t>
    </r>
    <rPh sb="0" eb="1">
      <t>シタ</t>
    </rPh>
    <rPh sb="1" eb="2">
      <t>マエ</t>
    </rPh>
    <rPh sb="3" eb="4">
      <t>オクミ</t>
    </rPh>
    <phoneticPr fontId="1"/>
  </si>
  <si>
    <r>
      <t>上前の衽</t>
    </r>
    <r>
      <rPr>
        <sz val="11"/>
        <color rgb="FFFF0000"/>
        <rFont val="ＭＳ Ｐゴシック"/>
        <family val="3"/>
        <charset val="128"/>
        <scheme val="minor"/>
      </rPr>
      <t>（表側）</t>
    </r>
    <phoneticPr fontId="1"/>
  </si>
  <si>
    <t>（表側）</t>
    <rPh sb="1" eb="3">
      <t>オモテガワ</t>
    </rPh>
    <phoneticPr fontId="1"/>
  </si>
  <si>
    <r>
      <t>地衿</t>
    </r>
    <r>
      <rPr>
        <sz val="11"/>
        <color rgb="FFFF0000"/>
        <rFont val="ＭＳ Ｐゴシック"/>
        <family val="3"/>
        <charset val="128"/>
        <scheme val="minor"/>
      </rPr>
      <t>（表側）</t>
    </r>
    <phoneticPr fontId="1"/>
  </si>
  <si>
    <r>
      <t>共衿</t>
    </r>
    <r>
      <rPr>
        <sz val="11"/>
        <color rgb="FFFF0000"/>
        <rFont val="ＭＳ Ｐゴシック"/>
        <family val="3"/>
        <charset val="128"/>
        <scheme val="minor"/>
      </rPr>
      <t>（表側）</t>
    </r>
    <phoneticPr fontId="1"/>
  </si>
  <si>
    <t>袖付側</t>
    <phoneticPr fontId="1"/>
  </si>
  <si>
    <t>裾廻し（八掛）の裁切丈は裾が1尺3寸5分（51.03ｃｍ）～1尺8寸（68.04ｃｍ）に裏衽裾は褄下 + 3寸（11.34ｃｍ）～褄下 + 7寸（26.46ｃｍ）位にします。</t>
    <rPh sb="0" eb="1">
      <t>スソ</t>
    </rPh>
    <rPh sb="1" eb="2">
      <t>マワ</t>
    </rPh>
    <rPh sb="4" eb="6">
      <t>ハッカケ</t>
    </rPh>
    <rPh sb="8" eb="10">
      <t>タチキリ</t>
    </rPh>
    <rPh sb="10" eb="11">
      <t>タケ</t>
    </rPh>
    <rPh sb="12" eb="13">
      <t>スソ</t>
    </rPh>
    <rPh sb="15" eb="16">
      <t>シャク</t>
    </rPh>
    <rPh sb="17" eb="18">
      <t>スン</t>
    </rPh>
    <rPh sb="19" eb="20">
      <t>ブ</t>
    </rPh>
    <rPh sb="31" eb="32">
      <t>シャク</t>
    </rPh>
    <rPh sb="33" eb="34">
      <t>スン</t>
    </rPh>
    <rPh sb="44" eb="45">
      <t>ウラ</t>
    </rPh>
    <rPh sb="45" eb="46">
      <t>オクミ</t>
    </rPh>
    <rPh sb="46" eb="47">
      <t>スソ</t>
    </rPh>
    <rPh sb="48" eb="49">
      <t>ツマ</t>
    </rPh>
    <rPh sb="49" eb="50">
      <t>シタ</t>
    </rPh>
    <rPh sb="54" eb="55">
      <t>スン</t>
    </rPh>
    <rPh sb="65" eb="66">
      <t>ツマ</t>
    </rPh>
    <rPh sb="66" eb="67">
      <t>シタ</t>
    </rPh>
    <rPh sb="71" eb="72">
      <t>スン</t>
    </rPh>
    <rPh sb="81" eb="82">
      <t>クライ</t>
    </rPh>
    <phoneticPr fontId="1"/>
  </si>
  <si>
    <t>裁切袖口、衿先布丈は袖口寸法 + 1寸（3.78ｃｍ）～2寸（11.3400ｃｍ）の2倍、袖口寸法が6寸（22.68ｃｍ）なら1尺4寸（52.92ｃｍ）～1尺6寸（60.48ｃｍ）位にします。</t>
    <rPh sb="0" eb="2">
      <t>タチキリ</t>
    </rPh>
    <rPh sb="8" eb="9">
      <t>タケ</t>
    </rPh>
    <rPh sb="10" eb="11">
      <t>ソデ</t>
    </rPh>
    <rPh sb="11" eb="12">
      <t>クチ</t>
    </rPh>
    <rPh sb="12" eb="14">
      <t>スンポウ</t>
    </rPh>
    <rPh sb="18" eb="19">
      <t>スン</t>
    </rPh>
    <rPh sb="29" eb="30">
      <t>スン</t>
    </rPh>
    <rPh sb="43" eb="44">
      <t>バイ</t>
    </rPh>
    <rPh sb="90" eb="91">
      <t>クライ</t>
    </rPh>
    <phoneticPr fontId="1"/>
  </si>
  <si>
    <t>袖口布と衿先布の裁切幅は衿先布幅を4寸2分（15.876ｃｍ）～4寸8分（18.144ｃｍ）位にして袖口布幅 = (反物幅 - 衿先布幅)÷2になります。　</t>
    <rPh sb="0" eb="1">
      <t>ソデ</t>
    </rPh>
    <rPh sb="1" eb="2">
      <t>クチ</t>
    </rPh>
    <rPh sb="2" eb="3">
      <t>ヌノ</t>
    </rPh>
    <rPh sb="4" eb="5">
      <t>エリ</t>
    </rPh>
    <rPh sb="5" eb="6">
      <t>サキ</t>
    </rPh>
    <rPh sb="6" eb="7">
      <t>ヌノ</t>
    </rPh>
    <rPh sb="8" eb="10">
      <t>タチキリ</t>
    </rPh>
    <rPh sb="10" eb="11">
      <t>ハバ</t>
    </rPh>
    <rPh sb="12" eb="13">
      <t>エリ</t>
    </rPh>
    <rPh sb="13" eb="14">
      <t>サキ</t>
    </rPh>
    <rPh sb="14" eb="15">
      <t>ヌノ</t>
    </rPh>
    <rPh sb="15" eb="16">
      <t>ハバ</t>
    </rPh>
    <rPh sb="18" eb="19">
      <t>スン</t>
    </rPh>
    <rPh sb="20" eb="21">
      <t>ブ</t>
    </rPh>
    <rPh sb="33" eb="34">
      <t>スン</t>
    </rPh>
    <rPh sb="35" eb="36">
      <t>ブ</t>
    </rPh>
    <rPh sb="46" eb="47">
      <t>クライ</t>
    </rPh>
    <rPh sb="50" eb="51">
      <t>ソデ</t>
    </rPh>
    <rPh sb="51" eb="52">
      <t>クチ</t>
    </rPh>
    <rPh sb="52" eb="53">
      <t>ヌノ</t>
    </rPh>
    <rPh sb="53" eb="54">
      <t>ハバ</t>
    </rPh>
    <rPh sb="58" eb="60">
      <t>タンモノ</t>
    </rPh>
    <rPh sb="60" eb="61">
      <t>ハバ</t>
    </rPh>
    <rPh sb="64" eb="65">
      <t>エリ</t>
    </rPh>
    <rPh sb="65" eb="66">
      <t>サキ</t>
    </rPh>
    <rPh sb="66" eb="67">
      <t>ヌノ</t>
    </rPh>
    <rPh sb="67" eb="68">
      <t>ハバ</t>
    </rPh>
    <phoneticPr fontId="1"/>
  </si>
  <si>
    <t>4、袖のへら付け</t>
    <phoneticPr fontId="1"/>
  </si>
  <si>
    <t>裁切袖口布幅の2倍を裁切衿先布幅より5分位広くします。</t>
    <rPh sb="0" eb="2">
      <t>タチキリ</t>
    </rPh>
    <rPh sb="10" eb="12">
      <t>タチキリ</t>
    </rPh>
    <phoneticPr fontId="1"/>
  </si>
  <si>
    <t>裾廻し（八掛）を四つ畳みにした長さ</t>
    <phoneticPr fontId="1"/>
  </si>
  <si>
    <t>cm× 4 = 裾廻し（八掛）の総尺</t>
    <phoneticPr fontId="1"/>
  </si>
  <si>
    <t>裾布の胴接ぎの縫代は5分(14.89cm)から2寸5分(9.45cm)にします→　　</t>
    <phoneticPr fontId="1"/>
  </si>
  <si>
    <t>褄下のへら + 裏裾衽の縫代</t>
    <rPh sb="0" eb="1">
      <t>ツマ</t>
    </rPh>
    <rPh sb="1" eb="2">
      <t>シタ</t>
    </rPh>
    <phoneticPr fontId="1"/>
  </si>
  <si>
    <t>裁切袖口、衿先布丈</t>
  </si>
  <si>
    <t>袖口布丈の縫代</t>
    <rPh sb="0" eb="1">
      <t>ソデ</t>
    </rPh>
    <rPh sb="1" eb="2">
      <t>クチ</t>
    </rPh>
    <rPh sb="2" eb="3">
      <t>ヌノ</t>
    </rPh>
    <rPh sb="3" eb="4">
      <t>タケ</t>
    </rPh>
    <rPh sb="5" eb="6">
      <t>ヌ</t>
    </rPh>
    <rPh sb="6" eb="7">
      <t>シロ</t>
    </rPh>
    <phoneticPr fontId="1"/>
  </si>
  <si>
    <t>　　袖口側の袖丈のへら</t>
    <phoneticPr fontId="1"/>
  </si>
  <si>
    <t xml:space="preserve">     口下の緩み分</t>
    <rPh sb="5" eb="6">
      <t>クチ</t>
    </rPh>
    <rPh sb="6" eb="7">
      <t>シタ</t>
    </rPh>
    <rPh sb="8" eb="9">
      <t>ユル</t>
    </rPh>
    <rPh sb="10" eb="11">
      <t>ブン</t>
    </rPh>
    <phoneticPr fontId="1"/>
  </si>
  <si>
    <t xml:space="preserve">  裾廻しの布幅</t>
  </si>
  <si>
    <t>　裁切裏裾衽布幅</t>
    <rPh sb="1" eb="3">
      <t>タチキリ</t>
    </rPh>
    <rPh sb="3" eb="4">
      <t>ウラ</t>
    </rPh>
    <rPh sb="4" eb="5">
      <t>スソ</t>
    </rPh>
    <rPh sb="5" eb="6">
      <t>オクミ</t>
    </rPh>
    <rPh sb="6" eb="7">
      <t>ヌノ</t>
    </rPh>
    <rPh sb="7" eb="8">
      <t>ハバ</t>
    </rPh>
    <phoneticPr fontId="1"/>
  </si>
  <si>
    <r>
      <t>袖口布</t>
    </r>
    <r>
      <rPr>
        <sz val="11"/>
        <color rgb="FFFF0000"/>
        <rFont val="ＭＳ Ｐゴシック"/>
        <family val="3"/>
        <charset val="128"/>
        <scheme val="minor"/>
      </rPr>
      <t>（表側）</t>
    </r>
    <phoneticPr fontId="1"/>
  </si>
  <si>
    <t>裁切袖口布幅の2倍</t>
  </si>
  <si>
    <r>
      <t>cm 裏裾衽</t>
    </r>
    <r>
      <rPr>
        <sz val="11"/>
        <color rgb="FFFF0000"/>
        <rFont val="ＭＳ Ｐゴシック"/>
        <family val="3"/>
        <charset val="128"/>
        <scheme val="minor"/>
      </rPr>
      <t>（表側）</t>
    </r>
    <phoneticPr fontId="1"/>
  </si>
  <si>
    <t>裾布</t>
    <rPh sb="1" eb="2">
      <t>ヌノ</t>
    </rPh>
    <phoneticPr fontId="1"/>
  </si>
  <si>
    <t>（表側）</t>
    <phoneticPr fontId="1"/>
  </si>
  <si>
    <t>衿先布</t>
    <phoneticPr fontId="1"/>
  </si>
  <si>
    <t>裁切衿先布幅</t>
    <rPh sb="0" eb="2">
      <t>タチキリ</t>
    </rPh>
    <rPh sb="2" eb="3">
      <t>エリ</t>
    </rPh>
    <rPh sb="3" eb="4">
      <t>サキ</t>
    </rPh>
    <rPh sb="4" eb="5">
      <t>ヌノ</t>
    </rPh>
    <rPh sb="5" eb="6">
      <t>ハバ</t>
    </rPh>
    <phoneticPr fontId="1"/>
  </si>
  <si>
    <t>　裁切裏裾衽布幅</t>
    <phoneticPr fontId="1"/>
  </si>
  <si>
    <t>※、裏の身丈のへら（肩）</t>
    <rPh sb="2" eb="3">
      <t>ウラ</t>
    </rPh>
    <phoneticPr fontId="1"/>
  </si>
  <si>
    <t>cm-裾布丈のへら</t>
    <rPh sb="4" eb="5">
      <t>ヌノ</t>
    </rPh>
    <phoneticPr fontId="1"/>
  </si>
  <si>
    <t>cm=胴裏丈のへら</t>
    <phoneticPr fontId="1"/>
  </si>
  <si>
    <t>※、裾布丈のへらの記入欄</t>
    <phoneticPr fontId="1"/>
  </si>
  <si>
    <t>　裾布丈のへら =</t>
    <rPh sb="1" eb="2">
      <t>スソ</t>
    </rPh>
    <rPh sb="2" eb="3">
      <t>ヌノ</t>
    </rPh>
    <rPh sb="3" eb="4">
      <t>タケ</t>
    </rPh>
    <phoneticPr fontId="1"/>
  </si>
  <si>
    <t>①、裁切裾布丈の割出す計算</t>
    <rPh sb="2" eb="4">
      <t>タチキリ</t>
    </rPh>
    <rPh sb="4" eb="5">
      <t>スソ</t>
    </rPh>
    <rPh sb="5" eb="6">
      <t>ヌノ</t>
    </rPh>
    <rPh sb="6" eb="7">
      <t>タケ</t>
    </rPh>
    <rPh sb="8" eb="10">
      <t>ワリダシ</t>
    </rPh>
    <rPh sb="11" eb="13">
      <t>ケイサン</t>
    </rPh>
    <phoneticPr fontId="1"/>
  </si>
  <si>
    <t>（裾廻しの総尺 - 裁切裏裾衽丈 - 裁切袖口、衿先布丈）/4 =</t>
    <rPh sb="1" eb="2">
      <t>スソ</t>
    </rPh>
    <rPh sb="2" eb="3">
      <t>マワ</t>
    </rPh>
    <rPh sb="5" eb="7">
      <t>ソウジャク</t>
    </rPh>
    <rPh sb="10" eb="12">
      <t>タチキリ</t>
    </rPh>
    <rPh sb="12" eb="13">
      <t>ウラ</t>
    </rPh>
    <rPh sb="13" eb="14">
      <t>スソ</t>
    </rPh>
    <rPh sb="14" eb="15">
      <t>オクミ</t>
    </rPh>
    <rPh sb="15" eb="16">
      <t>タケ</t>
    </rPh>
    <rPh sb="19" eb="21">
      <t>タチキリ</t>
    </rPh>
    <rPh sb="21" eb="22">
      <t>ソデ</t>
    </rPh>
    <rPh sb="22" eb="23">
      <t>クチ</t>
    </rPh>
    <rPh sb="24" eb="25">
      <t>エリ</t>
    </rPh>
    <rPh sb="25" eb="26">
      <t>サキ</t>
    </rPh>
    <rPh sb="26" eb="27">
      <t>ヌノ</t>
    </rPh>
    <rPh sb="27" eb="28">
      <t>タケ</t>
    </rPh>
    <phoneticPr fontId="1"/>
  </si>
  <si>
    <t>裁切裾布丈</t>
  </si>
  <si>
    <t>裁切裾布丈</t>
    <phoneticPr fontId="1"/>
  </si>
  <si>
    <t xml:space="preserve"> cm = 裾布丈のへら</t>
    <phoneticPr fontId="1"/>
  </si>
  <si>
    <t xml:space="preserve"> cm + 裾布の胴接ぎの縫代</t>
    <phoneticPr fontId="1"/>
  </si>
  <si>
    <t>②、裾廻しの計算</t>
    <rPh sb="2" eb="3">
      <t>スソ</t>
    </rPh>
    <rPh sb="3" eb="4">
      <t>マワ</t>
    </rPh>
    <rPh sb="6" eb="8">
      <t>ケイサン</t>
    </rPh>
    <phoneticPr fontId="1"/>
  </si>
  <si>
    <t>裁切裾布丈</t>
    <rPh sb="0" eb="2">
      <t>タチキリ</t>
    </rPh>
    <phoneticPr fontId="1"/>
  </si>
  <si>
    <t xml:space="preserve">    裾廻しの接ぎの縫代</t>
    <rPh sb="4" eb="5">
      <t>スソ</t>
    </rPh>
    <rPh sb="5" eb="6">
      <t>マワ</t>
    </rPh>
    <rPh sb="8" eb="9">
      <t>ハ</t>
    </rPh>
    <rPh sb="11" eb="13">
      <t>ヌイシロ</t>
    </rPh>
    <phoneticPr fontId="1"/>
  </si>
  <si>
    <t xml:space="preserve">     裁切裏裾衽布</t>
    <rPh sb="5" eb="7">
      <t>タチキリ</t>
    </rPh>
    <phoneticPr fontId="1"/>
  </si>
  <si>
    <t>裏裾衽布の接ぎの縫代</t>
    <phoneticPr fontId="1"/>
  </si>
  <si>
    <t xml:space="preserve">      裾布丈のへら</t>
    <rPh sb="7" eb="8">
      <t>ヌノ</t>
    </rPh>
    <phoneticPr fontId="1"/>
  </si>
  <si>
    <t>cm+裾廻しの胴接ぎの縫代×4+裏裾衽布丈のへら</t>
    <rPh sb="7" eb="8">
      <t>ドウ</t>
    </rPh>
    <phoneticPr fontId="1"/>
  </si>
  <si>
    <t>cm 裏裾衽布の接ぎの縫代+裁切袖口、衿先布丈</t>
    <phoneticPr fontId="1"/>
  </si>
  <si>
    <t>cm=裾廻しの総尺</t>
    <rPh sb="3" eb="4">
      <t>スソ</t>
    </rPh>
    <rPh sb="4" eb="5">
      <t>マワ</t>
    </rPh>
    <rPh sb="7" eb="9">
      <t>ソウジャク</t>
    </rPh>
    <phoneticPr fontId="1"/>
  </si>
  <si>
    <t xml:space="preserve">cm-裾布丈のへら </t>
    <phoneticPr fontId="1"/>
  </si>
  <si>
    <t>cm = 裾廻しの胴接ぎの縫代</t>
    <rPh sb="5" eb="6">
      <t>スソ</t>
    </rPh>
    <rPh sb="6" eb="7">
      <t>マワ</t>
    </rPh>
    <phoneticPr fontId="1"/>
  </si>
  <si>
    <t xml:space="preserve">      裾布丈のへら</t>
  </si>
  <si>
    <t>cm + 裾廻しの胴接ぎの縫代</t>
    <rPh sb="5" eb="6">
      <t>スソ</t>
    </rPh>
    <rPh sb="6" eb="7">
      <t>マワ</t>
    </rPh>
    <phoneticPr fontId="1"/>
  </si>
  <si>
    <t>cm = 裁切裾布丈</t>
    <rPh sb="5" eb="7">
      <t>タチキリ</t>
    </rPh>
    <rPh sb="7" eb="8">
      <t>スソ</t>
    </rPh>
    <rPh sb="8" eb="9">
      <t>ヌノ</t>
    </rPh>
    <rPh sb="9" eb="10">
      <t>タケ</t>
    </rPh>
    <phoneticPr fontId="1"/>
  </si>
  <si>
    <t>　　袖付側の袖丈のへら</t>
    <rPh sb="3" eb="4">
      <t>ツケ</t>
    </rPh>
    <phoneticPr fontId="1"/>
  </si>
  <si>
    <t>③、胴裏の計算</t>
    <rPh sb="2" eb="4">
      <t>ドウラ</t>
    </rPh>
    <rPh sb="5" eb="7">
      <t>ケイサン</t>
    </rPh>
    <phoneticPr fontId="1"/>
  </si>
  <si>
    <t xml:space="preserve">     胴裏丈のへら</t>
    <phoneticPr fontId="1"/>
  </si>
  <si>
    <t xml:space="preserve"> cm + 胴裏の胴接ぎの縫代</t>
    <rPh sb="6" eb="8">
      <t>ドウラ</t>
    </rPh>
    <rPh sb="9" eb="11">
      <t>ドウハ</t>
    </rPh>
    <rPh sb="13" eb="15">
      <t>ヌイシロ</t>
    </rPh>
    <phoneticPr fontId="1"/>
  </si>
  <si>
    <t>cm = 裁切胴裏丈</t>
    <rPh sb="5" eb="7">
      <t>タチキリ</t>
    </rPh>
    <rPh sb="7" eb="9">
      <t>ドウラ</t>
    </rPh>
    <rPh sb="9" eb="10">
      <t>タケ</t>
    </rPh>
    <phoneticPr fontId="1"/>
  </si>
  <si>
    <t>裁切胴裏丈</t>
  </si>
  <si>
    <t>cm-胴裏丈のへら</t>
    <rPh sb="3" eb="5">
      <t>ドウラ</t>
    </rPh>
    <rPh sb="5" eb="6">
      <t>タケ</t>
    </rPh>
    <phoneticPr fontId="1"/>
  </si>
  <si>
    <t xml:space="preserve"> cm = 胴裏の胴接ぎの縫代</t>
    <rPh sb="6" eb="8">
      <t>ドウラ</t>
    </rPh>
    <rPh sb="9" eb="11">
      <t>ドウハ</t>
    </rPh>
    <rPh sb="13" eb="15">
      <t>ヌイシロ</t>
    </rPh>
    <phoneticPr fontId="1"/>
  </si>
  <si>
    <t>※、裁切胴裏丈の記入欄</t>
    <rPh sb="2" eb="4">
      <t>タチキリ</t>
    </rPh>
    <rPh sb="4" eb="6">
      <t>ドウラ</t>
    </rPh>
    <rPh sb="6" eb="7">
      <t>タケ</t>
    </rPh>
    <rPh sb="8" eb="10">
      <t>キニュウ</t>
    </rPh>
    <rPh sb="10" eb="11">
      <t>ラン</t>
    </rPh>
    <phoneticPr fontId="1"/>
  </si>
  <si>
    <t>裁切袖裏丈</t>
    <rPh sb="0" eb="2">
      <t>タチキリ</t>
    </rPh>
    <rPh sb="2" eb="3">
      <t>ソデ</t>
    </rPh>
    <rPh sb="3" eb="4">
      <t>ウラ</t>
    </rPh>
    <rPh sb="4" eb="5">
      <t>タケ</t>
    </rPh>
    <phoneticPr fontId="1"/>
  </si>
  <si>
    <t>cm = 袖丈</t>
    <rPh sb="5" eb="7">
      <t>ソデタケ</t>
    </rPh>
    <phoneticPr fontId="1"/>
  </si>
  <si>
    <t>cm + 袖裏の縫代</t>
    <phoneticPr fontId="1"/>
  </si>
  <si>
    <t xml:space="preserve">袖裏の縫代 = </t>
    <phoneticPr fontId="1"/>
  </si>
  <si>
    <t>cm = 裁切袖裏丈</t>
    <phoneticPr fontId="1"/>
  </si>
  <si>
    <t>cm - 袖丈</t>
    <phoneticPr fontId="1"/>
  </si>
  <si>
    <t xml:space="preserve">※裁切袖裏丈の記入欄 </t>
    <rPh sb="1" eb="2">
      <t>タ</t>
    </rPh>
    <rPh sb="2" eb="3">
      <t>キリ</t>
    </rPh>
    <rPh sb="3" eb="4">
      <t>ソデ</t>
    </rPh>
    <rPh sb="4" eb="5">
      <t>ウラ</t>
    </rPh>
    <rPh sb="5" eb="6">
      <t>タケ</t>
    </rPh>
    <rPh sb="7" eb="9">
      <t>キニュウ</t>
    </rPh>
    <rPh sb="9" eb="10">
      <t>ラン</t>
    </rPh>
    <phoneticPr fontId="1"/>
  </si>
  <si>
    <t>袖口側と袖付側は袖丈のへらに縫い詰り分として、更に2厘（0.0756ｃｍ）から5厘（0.189ｃｍ）を加えます。</t>
    <phoneticPr fontId="1"/>
  </si>
  <si>
    <t xml:space="preserve">cm + 裁切袖裏丈 </t>
    <phoneticPr fontId="1"/>
  </si>
  <si>
    <t>④、裏裾衽布の計算</t>
    <rPh sb="3" eb="4">
      <t>スソ</t>
    </rPh>
    <rPh sb="5" eb="6">
      <t>ヌノ</t>
    </rPh>
    <rPh sb="7" eb="9">
      <t>ケイサン</t>
    </rPh>
    <phoneticPr fontId="1"/>
  </si>
  <si>
    <t>　袖口側の袖裏丈のへら</t>
  </si>
  <si>
    <t xml:space="preserve">     口下の緩み分</t>
    <phoneticPr fontId="1"/>
  </si>
  <si>
    <t>裏裾衽の小接ぎの縫代は5分（1.89ｃｍ）から2寸5分（9.45ｃｍ）位にします。</t>
    <rPh sb="12" eb="13">
      <t>ブ</t>
    </rPh>
    <rPh sb="24" eb="25">
      <t>スン</t>
    </rPh>
    <rPh sb="26" eb="27">
      <t>ブ</t>
    </rPh>
    <rPh sb="35" eb="36">
      <t>クライ</t>
    </rPh>
    <phoneticPr fontId="1"/>
  </si>
  <si>
    <t xml:space="preserve">  裁切裏衽裾布丈 </t>
    <rPh sb="2" eb="4">
      <t>タチキリ</t>
    </rPh>
    <rPh sb="4" eb="5">
      <t>ウラ</t>
    </rPh>
    <rPh sb="5" eb="6">
      <t>オクミ</t>
    </rPh>
    <rPh sb="6" eb="7">
      <t>スソ</t>
    </rPh>
    <rPh sb="7" eb="8">
      <t>ヌノ</t>
    </rPh>
    <rPh sb="8" eb="9">
      <t>タケ</t>
    </rPh>
    <phoneticPr fontId="1"/>
  </si>
  <si>
    <t>cm - 褄下のへら</t>
    <phoneticPr fontId="1"/>
  </si>
  <si>
    <t>cm=裏裾衽の縫代</t>
    <phoneticPr fontId="1"/>
  </si>
  <si>
    <t>　　袖口の緩み分</t>
    <phoneticPr fontId="1"/>
  </si>
  <si>
    <t>口合せと口下の縫代</t>
    <rPh sb="0" eb="1">
      <t>クチ</t>
    </rPh>
    <rPh sb="1" eb="2">
      <t>アワ</t>
    </rPh>
    <phoneticPr fontId="1"/>
  </si>
  <si>
    <t xml:space="preserve">  裁切裏衽裾布丈 </t>
  </si>
  <si>
    <t>cm - 裏裾衽布の接ぎの縫代</t>
    <phoneticPr fontId="1"/>
  </si>
  <si>
    <t>cm = 裏裾衽丈のへら</t>
    <phoneticPr fontId="1"/>
  </si>
  <si>
    <t>裏裾衽丈のへら</t>
  </si>
  <si>
    <t>cm + 裏裾衽布の接ぎの縫代</t>
    <phoneticPr fontId="1"/>
  </si>
  <si>
    <t>cm = 裁切裏衽裾布丈</t>
    <phoneticPr fontId="1"/>
  </si>
  <si>
    <t>①、裏裾衽布</t>
    <phoneticPr fontId="1"/>
  </si>
  <si>
    <t>①、裏衽頭布</t>
    <rPh sb="2" eb="3">
      <t>ウラ</t>
    </rPh>
    <rPh sb="3" eb="4">
      <t>オクミ</t>
    </rPh>
    <rPh sb="4" eb="5">
      <t>アタマ</t>
    </rPh>
    <rPh sb="5" eb="6">
      <t>ヌノ</t>
    </rPh>
    <phoneticPr fontId="1"/>
  </si>
  <si>
    <t>※、裁切裏裾衽布丈の記入欄</t>
    <rPh sb="2" eb="4">
      <t>タチキリ</t>
    </rPh>
    <rPh sb="4" eb="5">
      <t>ウラ</t>
    </rPh>
    <rPh sb="6" eb="7">
      <t>オクミ</t>
    </rPh>
    <rPh sb="7" eb="8">
      <t>ヌノ</t>
    </rPh>
    <rPh sb="8" eb="9">
      <t>タケ</t>
    </rPh>
    <rPh sb="10" eb="12">
      <t>キニュウ</t>
    </rPh>
    <rPh sb="12" eb="13">
      <t>ラン</t>
    </rPh>
    <phoneticPr fontId="1"/>
  </si>
  <si>
    <t>※、裁切裏衽頭布丈の記入欄</t>
    <phoneticPr fontId="1"/>
  </si>
  <si>
    <t xml:space="preserve"> 裏裾衽布丈のへら</t>
    <rPh sb="4" eb="5">
      <t>ヌノ</t>
    </rPh>
    <phoneticPr fontId="1"/>
  </si>
  <si>
    <r>
      <t>　</t>
    </r>
    <r>
      <rPr>
        <sz val="11"/>
        <color rgb="FFFF0000"/>
        <rFont val="ＭＳ Ｐゴシック"/>
        <family val="3"/>
        <charset val="128"/>
        <scheme val="minor"/>
      </rPr>
      <t>上</t>
    </r>
    <rPh sb="1" eb="2">
      <t>ウエ</t>
    </rPh>
    <phoneticPr fontId="1"/>
  </si>
  <si>
    <t>胴裏の布幅</t>
    <rPh sb="0" eb="2">
      <t>ドウラ</t>
    </rPh>
    <rPh sb="3" eb="4">
      <t>ヌノ</t>
    </rPh>
    <phoneticPr fontId="1"/>
  </si>
  <si>
    <t xml:space="preserve"> 裏裾衽の縫代</t>
    <phoneticPr fontId="1"/>
  </si>
  <si>
    <t>※、裁切裏衽頭布幅の記入欄</t>
    <phoneticPr fontId="1"/>
  </si>
  <si>
    <t>裁切裏裾衽幅</t>
    <phoneticPr fontId="1"/>
  </si>
  <si>
    <t>褄下の縫代は3分(1.134ｃｍ）～5分（1.89cm)位にします。</t>
    <phoneticPr fontId="1"/>
  </si>
  <si>
    <t>　 裾</t>
    <rPh sb="2" eb="3">
      <t>スソ</t>
    </rPh>
    <phoneticPr fontId="1"/>
  </si>
  <si>
    <t>裏裾衽布の褄下の縫代</t>
    <rPh sb="0" eb="1">
      <t>ウラ</t>
    </rPh>
    <rPh sb="1" eb="2">
      <t>スソ</t>
    </rPh>
    <rPh sb="2" eb="3">
      <t>オクミ</t>
    </rPh>
    <rPh sb="3" eb="4">
      <t>ヌノ</t>
    </rPh>
    <rPh sb="5" eb="6">
      <t>ツマ</t>
    </rPh>
    <rPh sb="6" eb="7">
      <t>シタ</t>
    </rPh>
    <rPh sb="8" eb="10">
      <t>ヌイシロ</t>
    </rPh>
    <phoneticPr fontId="1"/>
  </si>
  <si>
    <t>褄下のへら</t>
    <phoneticPr fontId="1"/>
  </si>
  <si>
    <t xml:space="preserve"> 　　袖裏丈のへら</t>
    <rPh sb="4" eb="5">
      <t>ウラ</t>
    </rPh>
    <phoneticPr fontId="1"/>
  </si>
  <si>
    <t>裏衽頭布の衽頭の縫代</t>
    <rPh sb="0" eb="1">
      <t>ウラ</t>
    </rPh>
    <rPh sb="1" eb="2">
      <t>オクミ</t>
    </rPh>
    <rPh sb="2" eb="3">
      <t>アタマ</t>
    </rPh>
    <rPh sb="3" eb="4">
      <t>ヌノ</t>
    </rPh>
    <rPh sb="5" eb="6">
      <t>オクミ</t>
    </rPh>
    <rPh sb="6" eb="7">
      <t>アタマ</t>
    </rPh>
    <rPh sb="8" eb="10">
      <t>ヌイシロ</t>
    </rPh>
    <phoneticPr fontId="1"/>
  </si>
  <si>
    <t>裏衽頭布丈のへら</t>
    <rPh sb="0" eb="1">
      <t>ウラ</t>
    </rPh>
    <rPh sb="1" eb="2">
      <t>オクミ</t>
    </rPh>
    <rPh sb="2" eb="3">
      <t>アタマ</t>
    </rPh>
    <rPh sb="3" eb="4">
      <t>ヌノ</t>
    </rPh>
    <rPh sb="4" eb="5">
      <t>タケ</t>
    </rPh>
    <phoneticPr fontId="1"/>
  </si>
  <si>
    <t>裏衽頭布の小接ぎの縫代</t>
    <rPh sb="0" eb="1">
      <t>ウラ</t>
    </rPh>
    <rPh sb="1" eb="2">
      <t>オクミ</t>
    </rPh>
    <rPh sb="2" eb="3">
      <t>アタマ</t>
    </rPh>
    <rPh sb="3" eb="4">
      <t>ヌノ</t>
    </rPh>
    <rPh sb="5" eb="7">
      <t>コハ</t>
    </rPh>
    <rPh sb="9" eb="11">
      <t>ヌイシロ</t>
    </rPh>
    <phoneticPr fontId="1"/>
  </si>
  <si>
    <t>裏裾衽布の接ぎの縫代</t>
  </si>
  <si>
    <t xml:space="preserve"> 袖付側の袖丈の緩みときせ分</t>
    <phoneticPr fontId="1"/>
  </si>
  <si>
    <t xml:space="preserve">  袖付側の袖裏丈のへら</t>
  </si>
  <si>
    <t>裏身頃丈のへら</t>
    <rPh sb="0" eb="1">
      <t>ウラ</t>
    </rPh>
    <rPh sb="1" eb="3">
      <t>ミゴロ</t>
    </rPh>
    <rPh sb="3" eb="4">
      <t>タケ</t>
    </rPh>
    <phoneticPr fontId="1"/>
  </si>
  <si>
    <t>cm- 衽下り</t>
    <rPh sb="4" eb="5">
      <t>オクミ</t>
    </rPh>
    <rPh sb="5" eb="6">
      <t>サガ</t>
    </rPh>
    <phoneticPr fontId="1"/>
  </si>
  <si>
    <t>cm - 裏裾衽布丈のへら</t>
    <phoneticPr fontId="1"/>
  </si>
  <si>
    <t>cm = 裏衽頭布丈のへら</t>
    <phoneticPr fontId="1"/>
  </si>
  <si>
    <t>袖裏の振りの縫代</t>
    <rPh sb="0" eb="1">
      <t>ソデ</t>
    </rPh>
    <rPh sb="1" eb="2">
      <t>ウラ</t>
    </rPh>
    <rPh sb="3" eb="4">
      <t>フリ</t>
    </rPh>
    <rPh sb="6" eb="8">
      <t>ヌイシロ</t>
    </rPh>
    <phoneticPr fontId="1"/>
  </si>
  <si>
    <t>②、衿先布</t>
    <phoneticPr fontId="1"/>
  </si>
  <si>
    <t>裁切裏衽頭布丈</t>
  </si>
  <si>
    <t xml:space="preserve">cm - 裏衽頭布丈のへら </t>
    <rPh sb="5" eb="6">
      <t>ウラ</t>
    </rPh>
    <rPh sb="6" eb="7">
      <t>オクミ</t>
    </rPh>
    <rPh sb="7" eb="8">
      <t>アタマ</t>
    </rPh>
    <rPh sb="8" eb="9">
      <t>ヌノ</t>
    </rPh>
    <rPh sb="9" eb="10">
      <t>タケ</t>
    </rPh>
    <phoneticPr fontId="1"/>
  </si>
  <si>
    <t>cmの半分の長さ=</t>
    <rPh sb="3" eb="5">
      <t>ハンブン</t>
    </rPh>
    <rPh sb="6" eb="7">
      <t>ナガ</t>
    </rPh>
    <phoneticPr fontId="1"/>
  </si>
  <si>
    <t>cm = 裏衽頭布の衽頭の縫代と、裏衽頭布の小接ぎの縫代</t>
    <phoneticPr fontId="1"/>
  </si>
  <si>
    <t>裏衽頭布の衽頭の縫代</t>
  </si>
  <si>
    <t>cm + 裏衽頭布丈のへら</t>
    <phoneticPr fontId="1"/>
  </si>
  <si>
    <t>cm+ 裏衽頭布の小接ぎの縫代</t>
    <phoneticPr fontId="1"/>
  </si>
  <si>
    <t>cm = 裁切裏衽頭布丈</t>
    <phoneticPr fontId="1"/>
  </si>
  <si>
    <t>②、裏衿</t>
    <rPh sb="2" eb="4">
      <t>ウラエリ</t>
    </rPh>
    <phoneticPr fontId="1"/>
  </si>
  <si>
    <t>③、袖幅のへら付け</t>
    <rPh sb="2" eb="3">
      <t>ソデ</t>
    </rPh>
    <rPh sb="3" eb="4">
      <t>ハバ</t>
    </rPh>
    <rPh sb="7" eb="8">
      <t>ツ</t>
    </rPh>
    <phoneticPr fontId="1"/>
  </si>
  <si>
    <t>※、袖幅と袖山幅が同寸の時のへらの仕方</t>
    <rPh sb="2" eb="3">
      <t>ソデ</t>
    </rPh>
    <rPh sb="3" eb="4">
      <t>ハバ</t>
    </rPh>
    <rPh sb="5" eb="7">
      <t>ソデヤマ</t>
    </rPh>
    <rPh sb="7" eb="8">
      <t>ハバ</t>
    </rPh>
    <rPh sb="9" eb="11">
      <t>ドウスン</t>
    </rPh>
    <rPh sb="12" eb="13">
      <t>トキ</t>
    </rPh>
    <rPh sb="17" eb="19">
      <t>シカタ</t>
    </rPh>
    <phoneticPr fontId="1"/>
  </si>
  <si>
    <t>※、袖幅よりも袖山幅を広げた時のへらの仕方</t>
    <rPh sb="2" eb="3">
      <t>ソデ</t>
    </rPh>
    <rPh sb="3" eb="4">
      <t>ハバ</t>
    </rPh>
    <rPh sb="7" eb="9">
      <t>ソデヤマ</t>
    </rPh>
    <rPh sb="9" eb="10">
      <t>ハバ</t>
    </rPh>
    <rPh sb="11" eb="12">
      <t>ヒロ</t>
    </rPh>
    <rPh sb="14" eb="15">
      <t>トキ</t>
    </rPh>
    <rPh sb="19" eb="21">
      <t>シカタ</t>
    </rPh>
    <phoneticPr fontId="1"/>
  </si>
  <si>
    <t>※、裁切裏衿丈の記入欄</t>
    <phoneticPr fontId="1"/>
  </si>
  <si>
    <t>袖口の吹き</t>
    <phoneticPr fontId="1"/>
  </si>
  <si>
    <t>袖口の吹き</t>
  </si>
  <si>
    <t>裁切衿先布幅</t>
  </si>
  <si>
    <t>裏衿の衿山</t>
    <rPh sb="0" eb="2">
      <t>ウラエリ</t>
    </rPh>
    <rPh sb="3" eb="4">
      <t>エリ</t>
    </rPh>
    <rPh sb="4" eb="5">
      <t>ヤマ</t>
    </rPh>
    <phoneticPr fontId="1"/>
  </si>
  <si>
    <t>※、裁切裏衿幅の記入欄</t>
    <phoneticPr fontId="1"/>
  </si>
  <si>
    <t>裁切衿先布丈</t>
    <phoneticPr fontId="1"/>
  </si>
  <si>
    <t xml:space="preserve">     袖付のへら</t>
    <phoneticPr fontId="1"/>
  </si>
  <si>
    <t xml:space="preserve">     袖付のへら</t>
  </si>
  <si>
    <t>裏衿丈のへら</t>
    <phoneticPr fontId="1"/>
  </si>
  <si>
    <t>裏衿の小接ぎの縫代</t>
    <rPh sb="0" eb="2">
      <t>ウラエリ</t>
    </rPh>
    <rPh sb="3" eb="5">
      <t>コハ</t>
    </rPh>
    <rPh sb="7" eb="9">
      <t>ヌイシロ</t>
    </rPh>
    <phoneticPr fontId="1"/>
  </si>
  <si>
    <t>衿先布丈のへら</t>
    <phoneticPr fontId="1"/>
  </si>
  <si>
    <t>表の地衿丈</t>
    <rPh sb="0" eb="1">
      <t>オモテ</t>
    </rPh>
    <rPh sb="2" eb="3">
      <t>ジ</t>
    </rPh>
    <rPh sb="3" eb="4">
      <t>エリ</t>
    </rPh>
    <rPh sb="4" eb="5">
      <t>タケ</t>
    </rPh>
    <phoneticPr fontId="1"/>
  </si>
  <si>
    <t>cm - 衿先布丈のへら</t>
    <phoneticPr fontId="1"/>
  </si>
  <si>
    <t>cm=裏衿丈のへら</t>
    <phoneticPr fontId="1"/>
  </si>
  <si>
    <t>裁切裏衿丈</t>
  </si>
  <si>
    <t>cm-裏衿丈のへら</t>
    <rPh sb="3" eb="5">
      <t>ウラエリ</t>
    </rPh>
    <rPh sb="5" eb="6">
      <t>タケ</t>
    </rPh>
    <phoneticPr fontId="1"/>
  </si>
  <si>
    <t xml:space="preserve"> cm = 裏衿の小接ぎの縫代</t>
    <phoneticPr fontId="1"/>
  </si>
  <si>
    <t>（表地の表側）</t>
    <rPh sb="1" eb="3">
      <t>オモテジ</t>
    </rPh>
    <rPh sb="4" eb="5">
      <t>オモテ</t>
    </rPh>
    <rPh sb="5" eb="6">
      <t>ガワ</t>
    </rPh>
    <phoneticPr fontId="1"/>
  </si>
  <si>
    <t>衿先布の小接ぎの縫代</t>
    <rPh sb="0" eb="1">
      <t>エリ</t>
    </rPh>
    <rPh sb="1" eb="2">
      <t>サキ</t>
    </rPh>
    <rPh sb="2" eb="3">
      <t>ヌノ</t>
    </rPh>
    <rPh sb="4" eb="6">
      <t>コハ</t>
    </rPh>
    <rPh sb="8" eb="10">
      <t>ヌイシロ</t>
    </rPh>
    <phoneticPr fontId="1"/>
  </si>
  <si>
    <t>cm-裏衿丈のへら</t>
    <phoneticPr fontId="1"/>
  </si>
  <si>
    <t>cm = 衿先布丈のへら</t>
    <phoneticPr fontId="1"/>
  </si>
  <si>
    <t>裏衿丈のへら</t>
  </si>
  <si>
    <t>cm + 裏衿の小接ぎの縫代</t>
    <phoneticPr fontId="1"/>
  </si>
  <si>
    <t>cm = 裁切裏衿丈</t>
    <phoneticPr fontId="1"/>
  </si>
  <si>
    <t>①、表身頃のへら付け</t>
    <rPh sb="2" eb="3">
      <t>オモテ</t>
    </rPh>
    <rPh sb="3" eb="5">
      <t>ミゴロ</t>
    </rPh>
    <rPh sb="8" eb="9">
      <t>ツケ</t>
    </rPh>
    <phoneticPr fontId="1"/>
  </si>
  <si>
    <t>※、肩山は出来るだけ横糸の地の目を通して、衿肩明と肩幅の縫代の中はしっかりと、その間はは軽く折りをします。（地の目が通せないものは平らに据わる様に折りをします）</t>
    <phoneticPr fontId="1"/>
  </si>
  <si>
    <r>
      <rPr>
        <sz val="11"/>
        <color rgb="FFFF0000"/>
        <rFont val="ＭＳ Ｐゴシック"/>
        <family val="3"/>
        <charset val="128"/>
        <scheme val="minor"/>
      </rPr>
      <t>※</t>
    </r>
    <r>
      <rPr>
        <sz val="11"/>
        <color theme="1"/>
        <rFont val="ＭＳ Ｐゴシック"/>
        <family val="2"/>
        <charset val="128"/>
        <scheme val="minor"/>
      </rPr>
      <t>身八っ口の緩み</t>
    </r>
    <phoneticPr fontId="1"/>
  </si>
  <si>
    <t>cm →表地が裏地より縮み率の大きい時は表地の身八っ口のへらに緩み分としてを2厘（0.0756ｃｍ）～5厘（0.189ｃｍ）位加えます。</t>
    <rPh sb="4" eb="6">
      <t>オモテジ</t>
    </rPh>
    <rPh sb="7" eb="8">
      <t>ウラ</t>
    </rPh>
    <rPh sb="11" eb="12">
      <t>チヂ</t>
    </rPh>
    <rPh sb="13" eb="14">
      <t>リツ</t>
    </rPh>
    <rPh sb="15" eb="16">
      <t>オオ</t>
    </rPh>
    <rPh sb="18" eb="19">
      <t>トキ</t>
    </rPh>
    <rPh sb="20" eb="22">
      <t>オモテジ</t>
    </rPh>
    <rPh sb="31" eb="32">
      <t>ユル</t>
    </rPh>
    <rPh sb="33" eb="34">
      <t>ブン</t>
    </rPh>
    <rPh sb="39" eb="40">
      <t>リン</t>
    </rPh>
    <rPh sb="52" eb="53">
      <t>リン</t>
    </rPh>
    <rPh sb="62" eb="63">
      <t>クライ</t>
    </rPh>
    <rPh sb="63" eb="64">
      <t>クワ</t>
    </rPh>
    <phoneticPr fontId="1"/>
  </si>
  <si>
    <t>⑨、胴裏のへら付け</t>
    <rPh sb="2" eb="4">
      <t>ドウラ</t>
    </rPh>
    <rPh sb="7" eb="8">
      <t>ツケ</t>
    </rPh>
    <phoneticPr fontId="1"/>
  </si>
  <si>
    <t>※、後裾布</t>
    <rPh sb="3" eb="4">
      <t>スソ</t>
    </rPh>
    <rPh sb="4" eb="5">
      <t>ヌノ</t>
    </rPh>
    <phoneticPr fontId="1"/>
  </si>
  <si>
    <t>※、前裾布</t>
    <rPh sb="2" eb="3">
      <t>マエ</t>
    </rPh>
    <rPh sb="3" eb="4">
      <t>スソ</t>
    </rPh>
    <rPh sb="4" eb="5">
      <t>ヌノ</t>
    </rPh>
    <phoneticPr fontId="1"/>
  </si>
  <si>
    <t>cm = 幅 a -身八っ口の止りの処の後幅のへらの値が＋の時は</t>
    <rPh sb="5" eb="6">
      <t>ハバ</t>
    </rPh>
    <rPh sb="10" eb="13">
      <t>ミヤツ</t>
    </rPh>
    <rPh sb="13" eb="14">
      <t>クチ</t>
    </rPh>
    <rPh sb="15" eb="16">
      <t>トマ</t>
    </rPh>
    <rPh sb="18" eb="19">
      <t>トコロ</t>
    </rPh>
    <rPh sb="20" eb="21">
      <t>ウシロ</t>
    </rPh>
    <rPh sb="21" eb="22">
      <t>ハバ</t>
    </rPh>
    <rPh sb="26" eb="27">
      <t>アタイ</t>
    </rPh>
    <phoneticPr fontId="1"/>
  </si>
  <si>
    <t>cm、抱幅の処の脇の縫代-肩幅の縫代の値</t>
    <phoneticPr fontId="1"/>
  </si>
  <si>
    <t>cm が＋の時。</t>
    <phoneticPr fontId="1"/>
  </si>
  <si>
    <t>胴接ぎの縫代の裁切の処の後幅のへら</t>
    <phoneticPr fontId="1"/>
  </si>
  <si>
    <t>胴接ぎの縫代の裁切の処の前幅のへら</t>
    <rPh sb="10" eb="11">
      <t>トコロ</t>
    </rPh>
    <rPh sb="12" eb="13">
      <t>マエ</t>
    </rPh>
    <rPh sb="13" eb="14">
      <t>ハバ</t>
    </rPh>
    <phoneticPr fontId="1"/>
  </si>
  <si>
    <t>cm = 幅 a -身八っ口の止りの処の後幅のへらの値が－の時は</t>
    <rPh sb="5" eb="6">
      <t>ハバ</t>
    </rPh>
    <rPh sb="10" eb="13">
      <t>ミヤツ</t>
    </rPh>
    <rPh sb="13" eb="14">
      <t>クチ</t>
    </rPh>
    <rPh sb="15" eb="16">
      <t>トマ</t>
    </rPh>
    <rPh sb="18" eb="19">
      <t>トコロ</t>
    </rPh>
    <rPh sb="20" eb="21">
      <t>ウシロ</t>
    </rPh>
    <rPh sb="21" eb="22">
      <t>ハバ</t>
    </rPh>
    <rPh sb="26" eb="27">
      <t>アタイ</t>
    </rPh>
    <phoneticPr fontId="1"/>
  </si>
  <si>
    <t>cm が－の時。</t>
    <phoneticPr fontId="1"/>
  </si>
  <si>
    <t>胴接ぎの処の後幅のへら</t>
    <phoneticPr fontId="1"/>
  </si>
  <si>
    <t>胴接ぎの処の前幅のへら</t>
  </si>
  <si>
    <t>胴接ぎの縫代</t>
    <rPh sb="0" eb="2">
      <t>ドウハ</t>
    </rPh>
    <rPh sb="4" eb="5">
      <t>ヌ</t>
    </rPh>
    <rPh sb="5" eb="6">
      <t>シロ</t>
    </rPh>
    <phoneticPr fontId="1"/>
  </si>
  <si>
    <t>肩幅の縫代</t>
  </si>
  <si>
    <t xml:space="preserve"> 肩幅の縫代</t>
    <phoneticPr fontId="1"/>
  </si>
  <si>
    <t xml:space="preserve">     脇縫いの縫代</t>
    <phoneticPr fontId="1"/>
  </si>
  <si>
    <t>肩幅の縫代</t>
    <phoneticPr fontId="1"/>
  </si>
  <si>
    <t>脇縫いの縫代</t>
  </si>
  <si>
    <t>脇縫いのきせ分</t>
    <rPh sb="0" eb="1">
      <t>ワキ</t>
    </rPh>
    <rPh sb="1" eb="2">
      <t>ヌ</t>
    </rPh>
    <rPh sb="6" eb="7">
      <t>ブン</t>
    </rPh>
    <phoneticPr fontId="1"/>
  </si>
  <si>
    <t>並幅</t>
    <rPh sb="0" eb="2">
      <t>ナミハバ</t>
    </rPh>
    <phoneticPr fontId="1"/>
  </si>
  <si>
    <t>大幅</t>
    <rPh sb="0" eb="2">
      <t>オオハバ</t>
    </rPh>
    <phoneticPr fontId="1"/>
  </si>
  <si>
    <t>表の素縫い</t>
  </si>
  <si>
    <t>胴接ぎの縫代</t>
  </si>
  <si>
    <t>裏の素縫い</t>
  </si>
  <si>
    <t>内揚のへら</t>
    <rPh sb="0" eb="2">
      <t>ウチアゲ</t>
    </rPh>
    <phoneticPr fontId="1"/>
  </si>
  <si>
    <t>胴裏丈のへら</t>
    <rPh sb="2" eb="3">
      <t>タケ</t>
    </rPh>
    <phoneticPr fontId="1"/>
  </si>
  <si>
    <t>胴接ぎの縫代</t>
    <rPh sb="0" eb="2">
      <t>ドウハ</t>
    </rPh>
    <rPh sb="4" eb="6">
      <t>ヌイシロ</t>
    </rPh>
    <phoneticPr fontId="1"/>
  </si>
  <si>
    <t>内揚のへら</t>
  </si>
  <si>
    <t>※衽下りの処の身幅</t>
    <phoneticPr fontId="1"/>
  </si>
  <si>
    <t>衽下りの処の身幅</t>
    <phoneticPr fontId="1"/>
  </si>
  <si>
    <t>裾布丈のへら</t>
  </si>
  <si>
    <t xml:space="preserve"> 裁切裾布丈</t>
    <phoneticPr fontId="1"/>
  </si>
  <si>
    <t>身八っの止り処の後幅のへら</t>
    <phoneticPr fontId="1"/>
  </si>
  <si>
    <t xml:space="preserve">     +</t>
    <phoneticPr fontId="1"/>
  </si>
  <si>
    <t>後身幅 2</t>
    <rPh sb="0" eb="1">
      <t>ウシロ</t>
    </rPh>
    <rPh sb="1" eb="2">
      <t>ミ</t>
    </rPh>
    <phoneticPr fontId="1"/>
  </si>
  <si>
    <t>後身幅 1</t>
    <rPh sb="0" eb="1">
      <t>ウシロ</t>
    </rPh>
    <rPh sb="1" eb="2">
      <t>ミ</t>
    </rPh>
    <phoneticPr fontId="1"/>
  </si>
  <si>
    <t xml:space="preserve">前身幅 1 </t>
  </si>
  <si>
    <t xml:space="preserve">  前身幅 2</t>
    <rPh sb="2" eb="3">
      <t>マエ</t>
    </rPh>
    <rPh sb="3" eb="5">
      <t>ミハバ</t>
    </rPh>
    <phoneticPr fontId="1"/>
  </si>
  <si>
    <t>　　　胴接ぎの処の前幅のへら</t>
    <phoneticPr fontId="1"/>
  </si>
  <si>
    <t>前腰幅の処の後幅のへら</t>
    <phoneticPr fontId="1"/>
  </si>
  <si>
    <t>前身幅 2</t>
    <rPh sb="0" eb="1">
      <t>マエ</t>
    </rPh>
    <rPh sb="1" eb="3">
      <t>ミハバ</t>
    </rPh>
    <phoneticPr fontId="1"/>
  </si>
  <si>
    <t>注、胴接ぎの処の後幅のへら</t>
    <phoneticPr fontId="1"/>
  </si>
  <si>
    <t>前腰幅の処の後幅のへら</t>
  </si>
  <si>
    <t xml:space="preserve">     + </t>
    <phoneticPr fontId="1"/>
  </si>
  <si>
    <t xml:space="preserve">　　+ </t>
    <phoneticPr fontId="1"/>
  </si>
  <si>
    <t xml:space="preserve">     -</t>
    <phoneticPr fontId="1"/>
  </si>
  <si>
    <t xml:space="preserve">cm　+ </t>
    <phoneticPr fontId="1"/>
  </si>
  <si>
    <t>並幅の胴裏</t>
  </si>
  <si>
    <t xml:space="preserve"> 　  -</t>
    <phoneticPr fontId="1"/>
  </si>
  <si>
    <t>　　-</t>
    <phoneticPr fontId="1"/>
  </si>
  <si>
    <t>背縫代</t>
    <rPh sb="0" eb="2">
      <t>セヌ</t>
    </rPh>
    <rPh sb="2" eb="3">
      <t>シロ</t>
    </rPh>
    <phoneticPr fontId="1"/>
  </si>
  <si>
    <t>　   -</t>
    <phoneticPr fontId="1"/>
  </si>
  <si>
    <t>cm  -</t>
    <phoneticPr fontId="1"/>
  </si>
  <si>
    <t>大幅の胴裏</t>
  </si>
  <si>
    <t>身八っの止り処の後幅のへら</t>
  </si>
  <si>
    <t>表の素縫い</t>
    <phoneticPr fontId="1"/>
  </si>
  <si>
    <t xml:space="preserve">   背縫いの縫代は普通3（1.134ｃｍ）位にします。</t>
    <phoneticPr fontId="1"/>
  </si>
  <si>
    <t xml:space="preserve"> 衽下り</t>
  </si>
  <si>
    <t xml:space="preserve">     前立ての縫代</t>
    <phoneticPr fontId="1"/>
  </si>
  <si>
    <t xml:space="preserve"> 肩幅のへら</t>
    <phoneticPr fontId="1"/>
  </si>
  <si>
    <t>衽下りの処の身幅は肩幅の縫代が身八っ口の止りの処の縫代より少ない時は + の値に、多い時は - の値になります。</t>
  </si>
  <si>
    <t>表の素縫い</t>
    <rPh sb="0" eb="1">
      <t>オモテ</t>
    </rPh>
    <rPh sb="2" eb="3">
      <t>ス</t>
    </rPh>
    <rPh sb="3" eb="4">
      <t>ヌ</t>
    </rPh>
    <phoneticPr fontId="1"/>
  </si>
  <si>
    <t xml:space="preserve"> 肩幅のへら</t>
  </si>
  <si>
    <t xml:space="preserve">  衽下りの処の身幅は肩幅の縫代が身八っ口の止りの処の縫代より少ない時は + の値に、多い時は - の値になります。</t>
    <phoneticPr fontId="1"/>
  </si>
  <si>
    <t>裁切衿肩明</t>
  </si>
  <si>
    <t>繰越</t>
    <phoneticPr fontId="1"/>
  </si>
  <si>
    <t>裏の素縫い</t>
    <rPh sb="0" eb="1">
      <t>ウラ</t>
    </rPh>
    <rPh sb="2" eb="3">
      <t>ス</t>
    </rPh>
    <rPh sb="3" eb="4">
      <t>ヌ</t>
    </rPh>
    <phoneticPr fontId="1"/>
  </si>
  <si>
    <t xml:space="preserve"> 繰越</t>
    <phoneticPr fontId="1"/>
  </si>
  <si>
    <t xml:space="preserve">  脇縫いのきせ分</t>
    <rPh sb="2" eb="3">
      <t>ワキ</t>
    </rPh>
    <rPh sb="3" eb="4">
      <t>ヌ</t>
    </rPh>
    <rPh sb="8" eb="9">
      <t>ブン</t>
    </rPh>
    <phoneticPr fontId="1"/>
  </si>
  <si>
    <t xml:space="preserve">      背縫代</t>
    <phoneticPr fontId="1"/>
  </si>
  <si>
    <t>この間の前幅は同寸にします。</t>
  </si>
  <si>
    <t xml:space="preserve">      背縫代</t>
  </si>
  <si>
    <t>裁切胴裏丈</t>
    <rPh sb="2" eb="4">
      <t>ドウラ</t>
    </rPh>
    <phoneticPr fontId="1"/>
  </si>
  <si>
    <t>②、身八っ口から肩山までの前幅の寸法</t>
    <rPh sb="2" eb="5">
      <t>ミヤツ</t>
    </rPh>
    <rPh sb="5" eb="6">
      <t>クチ</t>
    </rPh>
    <rPh sb="8" eb="10">
      <t>カタヤマ</t>
    </rPh>
    <rPh sb="13" eb="14">
      <t>マエ</t>
    </rPh>
    <rPh sb="14" eb="15">
      <t>ハバ</t>
    </rPh>
    <rPh sb="16" eb="18">
      <t>スンポウ</t>
    </rPh>
    <phoneticPr fontId="1"/>
  </si>
  <si>
    <t>③、裾から衽下りまでの前幅のへら付け</t>
    <rPh sb="2" eb="3">
      <t>スソ</t>
    </rPh>
    <rPh sb="5" eb="6">
      <t>オクミ</t>
    </rPh>
    <rPh sb="6" eb="7">
      <t>サガ</t>
    </rPh>
    <rPh sb="11" eb="12">
      <t>マエ</t>
    </rPh>
    <rPh sb="12" eb="13">
      <t>ハバ</t>
    </rPh>
    <rPh sb="16" eb="17">
      <t>ツ</t>
    </rPh>
    <phoneticPr fontId="1"/>
  </si>
  <si>
    <t>④、前幅を狭くする間隔と、縫込み代aを求める計算</t>
    <rPh sb="2" eb="3">
      <t>マエ</t>
    </rPh>
    <rPh sb="3" eb="4">
      <t>ハバ</t>
    </rPh>
    <rPh sb="5" eb="6">
      <t>セマ</t>
    </rPh>
    <rPh sb="9" eb="11">
      <t>カンカク</t>
    </rPh>
    <rPh sb="13" eb="15">
      <t>ヌイコ</t>
    </rPh>
    <rPh sb="16" eb="17">
      <t>シロ</t>
    </rPh>
    <rPh sb="19" eb="20">
      <t>モト</t>
    </rPh>
    <rPh sb="22" eb="24">
      <t>ケイサン</t>
    </rPh>
    <phoneticPr fontId="1"/>
  </si>
  <si>
    <t>注、胴接ぎの処の後幅のへら</t>
    <rPh sb="2" eb="4">
      <t>ドウハ</t>
    </rPh>
    <phoneticPr fontId="1"/>
  </si>
  <si>
    <t>※、並幅の胴裏</t>
    <rPh sb="2" eb="4">
      <t>ナミハバ</t>
    </rPh>
    <rPh sb="5" eb="7">
      <t>ドウラ</t>
    </rPh>
    <phoneticPr fontId="1"/>
  </si>
  <si>
    <t>※、大幅の胴裏</t>
    <rPh sb="2" eb="3">
      <t>オオ</t>
    </rPh>
    <rPh sb="3" eb="4">
      <t>ハバ</t>
    </rPh>
    <rPh sb="5" eb="7">
      <t>ドウラ</t>
    </rPh>
    <phoneticPr fontId="1"/>
  </si>
  <si>
    <t>抱幅の処の脇の縫代-肩幅の縫代=0 または正の数の時</t>
    <phoneticPr fontId="1"/>
  </si>
  <si>
    <t>抱幅の処の脇の縫代 - 肩幅の縫代 = 負の数の時</t>
    <rPh sb="20" eb="21">
      <t>フ</t>
    </rPh>
    <phoneticPr fontId="1"/>
  </si>
  <si>
    <t>表地の裾の裁切の</t>
  </si>
  <si>
    <t>cm 、裏地は</t>
  </si>
  <si>
    <t>縫込み代 a</t>
  </si>
  <si>
    <t xml:space="preserve">前身幅 1 </t>
    <phoneticPr fontId="1"/>
  </si>
  <si>
    <t>表地の前立ての縫代</t>
    <rPh sb="0" eb="1">
      <t>オモテ</t>
    </rPh>
    <rPh sb="1" eb="2">
      <t>ジ</t>
    </rPh>
    <phoneticPr fontId="1"/>
  </si>
  <si>
    <t>表地の裾の裁切の</t>
    <rPh sb="1" eb="2">
      <t>ジ</t>
    </rPh>
    <phoneticPr fontId="1"/>
  </si>
  <si>
    <t>cm 、裏地は</t>
    <rPh sb="4" eb="5">
      <t>ウラ</t>
    </rPh>
    <rPh sb="5" eb="6">
      <t>ジ</t>
    </rPh>
    <phoneticPr fontId="1"/>
  </si>
  <si>
    <t>cm上から前腰幅までに前幅を均等に狭くする幅 = 高さイ</t>
    <phoneticPr fontId="1"/>
  </si>
  <si>
    <t>胴裏の前立ての縫代</t>
    <rPh sb="0" eb="2">
      <t>ドウラ</t>
    </rPh>
    <phoneticPr fontId="1"/>
  </si>
  <si>
    <t xml:space="preserve">     角度 α</t>
    <phoneticPr fontId="1"/>
  </si>
  <si>
    <t>cm 上から胴接ぎの処までに狭くする前幅の幅</t>
  </si>
  <si>
    <t xml:space="preserve">前身幅 2 </t>
    <phoneticPr fontId="1"/>
  </si>
  <si>
    <t xml:space="preserve">     前腰幅から抱幅までの長さ</t>
    <phoneticPr fontId="1"/>
  </si>
  <si>
    <t xml:space="preserve">    前腰幅 - 抱幅</t>
    <phoneticPr fontId="1"/>
  </si>
  <si>
    <t>胴接ぎの処の後幅のへら</t>
    <rPh sb="0" eb="1">
      <t>ドウ</t>
    </rPh>
    <phoneticPr fontId="1"/>
  </si>
  <si>
    <t xml:space="preserve"> 前腰幅から抱幅までにするへらの数</t>
    <phoneticPr fontId="1"/>
  </si>
  <si>
    <t xml:space="preserve">前腰幅から抱幅まで前腰幅を均等に狭くする間隔 </t>
    <phoneticPr fontId="1"/>
  </si>
  <si>
    <t xml:space="preserve">     角度 β</t>
    <rPh sb="5" eb="7">
      <t>カクド</t>
    </rPh>
    <phoneticPr fontId="1"/>
  </si>
  <si>
    <t>縫込み代a</t>
    <phoneticPr fontId="1"/>
  </si>
  <si>
    <t>胴接ぎの縫い目から裾廻しの胴接ぎの縫代の裁切までに狭くする幅</t>
    <rPh sb="0" eb="2">
      <t>ドウハ</t>
    </rPh>
    <rPh sb="4" eb="5">
      <t>ヌ</t>
    </rPh>
    <rPh sb="6" eb="7">
      <t>メ</t>
    </rPh>
    <rPh sb="9" eb="10">
      <t>スソ</t>
    </rPh>
    <rPh sb="10" eb="11">
      <t>マワ</t>
    </rPh>
    <rPh sb="13" eb="15">
      <t>ドウハ</t>
    </rPh>
    <rPh sb="17" eb="19">
      <t>ヌイシロ</t>
    </rPh>
    <rPh sb="20" eb="22">
      <t>タチキリ</t>
    </rPh>
    <rPh sb="25" eb="26">
      <t>セマ</t>
    </rPh>
    <rPh sb="29" eb="30">
      <t>ハバ</t>
    </rPh>
    <phoneticPr fontId="1"/>
  </si>
  <si>
    <t>角度 α or β</t>
    <rPh sb="0" eb="2">
      <t>カクド</t>
    </rPh>
    <phoneticPr fontId="1"/>
  </si>
  <si>
    <t>並幅の胴裏の胴接ぎの処の後幅のへら</t>
    <rPh sb="0" eb="2">
      <t>ナミハバ</t>
    </rPh>
    <rPh sb="3" eb="5">
      <t>ドウラ</t>
    </rPh>
    <phoneticPr fontId="1"/>
  </si>
  <si>
    <t>大幅の胴裏の胴接ぎの処の後幅のへら</t>
    <rPh sb="0" eb="2">
      <t>オオハバ</t>
    </rPh>
    <rPh sb="3" eb="5">
      <t>ドウラ</t>
    </rPh>
    <phoneticPr fontId="1"/>
  </si>
  <si>
    <t>⑤、脇縫いの縫代を引っ立てる説明</t>
    <rPh sb="6" eb="8">
      <t>ヌイシロ</t>
    </rPh>
    <phoneticPr fontId="1"/>
  </si>
  <si>
    <t>並寸法の縫込み代 a</t>
    <phoneticPr fontId="1"/>
  </si>
  <si>
    <t>表地の背縫代</t>
    <rPh sb="0" eb="2">
      <t>オモテジ</t>
    </rPh>
    <phoneticPr fontId="1"/>
  </si>
  <si>
    <t>※、後身頃と前身頃の脇の縫代が同寸の時、</t>
    <rPh sb="2" eb="3">
      <t>ウシロ</t>
    </rPh>
    <rPh sb="3" eb="5">
      <t>ミゴロ</t>
    </rPh>
    <rPh sb="6" eb="9">
      <t>マエミゴロ</t>
    </rPh>
    <rPh sb="10" eb="11">
      <t>ワキ</t>
    </rPh>
    <rPh sb="12" eb="13">
      <t>ヌ</t>
    </rPh>
    <rPh sb="13" eb="14">
      <t>シロ</t>
    </rPh>
    <rPh sb="15" eb="17">
      <t>ドウスン</t>
    </rPh>
    <rPh sb="18" eb="19">
      <t>トキ</t>
    </rPh>
    <phoneticPr fontId="1"/>
  </si>
  <si>
    <t>脇の縫代を引っ立てた時</t>
    <rPh sb="0" eb="1">
      <t>ワキ</t>
    </rPh>
    <rPh sb="2" eb="3">
      <t>ヌ</t>
    </rPh>
    <rPh sb="3" eb="4">
      <t>シロ</t>
    </rPh>
    <phoneticPr fontId="1"/>
  </si>
  <si>
    <t>後身頃の脇縫いの縫代</t>
    <rPh sb="0" eb="1">
      <t>ウシロ</t>
    </rPh>
    <rPh sb="1" eb="3">
      <t>ミゴロ</t>
    </rPh>
    <rPh sb="4" eb="5">
      <t>ワキ</t>
    </rPh>
    <rPh sb="5" eb="6">
      <t>ヌ</t>
    </rPh>
    <rPh sb="8" eb="9">
      <t>ヌ</t>
    </rPh>
    <rPh sb="9" eb="10">
      <t>シロ</t>
    </rPh>
    <phoneticPr fontId="1"/>
  </si>
  <si>
    <t>前身頃の脇縫いの縫代</t>
    <phoneticPr fontId="1"/>
  </si>
  <si>
    <t xml:space="preserve"> 前身頃の脇縫いの縫代</t>
    <rPh sb="10" eb="11">
      <t>シロ</t>
    </rPh>
    <phoneticPr fontId="1"/>
  </si>
  <si>
    <t>後身頃の内揚</t>
    <rPh sb="0" eb="1">
      <t>ウシロ</t>
    </rPh>
    <rPh sb="1" eb="3">
      <t>ミゴロ</t>
    </rPh>
    <rPh sb="4" eb="6">
      <t>ウチアゲ</t>
    </rPh>
    <phoneticPr fontId="1"/>
  </si>
  <si>
    <t>前身頃の内揚</t>
    <rPh sb="0" eb="3">
      <t>マエミゴロ</t>
    </rPh>
    <rPh sb="4" eb="6">
      <t>ウチアゲ</t>
    </rPh>
    <phoneticPr fontId="1"/>
  </si>
  <si>
    <t>イカの頭</t>
    <rPh sb="3" eb="4">
      <t>アタマ</t>
    </rPh>
    <phoneticPr fontId="1"/>
  </si>
  <si>
    <t>イカの頭</t>
  </si>
  <si>
    <r>
      <t>上前の後身頃</t>
    </r>
    <r>
      <rPr>
        <sz val="11"/>
        <color rgb="FFFF0000"/>
        <rFont val="ＭＳ Ｐゴシック"/>
        <family val="3"/>
        <charset val="128"/>
        <scheme val="minor"/>
      </rPr>
      <t>（裏側）</t>
    </r>
    <rPh sb="0" eb="2">
      <t>ウワマエ</t>
    </rPh>
    <rPh sb="3" eb="4">
      <t>ウシロ</t>
    </rPh>
    <rPh sb="4" eb="6">
      <t>ミゴロ</t>
    </rPh>
    <rPh sb="7" eb="8">
      <t>ウラ</t>
    </rPh>
    <rPh sb="8" eb="9">
      <t>ガワ</t>
    </rPh>
    <phoneticPr fontId="1"/>
  </si>
  <si>
    <t>後身頃の脇縫いの縫代</t>
    <rPh sb="9" eb="10">
      <t>シロ</t>
    </rPh>
    <phoneticPr fontId="1"/>
  </si>
  <si>
    <t>前身頃の脇縫いの縫代</t>
    <rPh sb="9" eb="10">
      <t>シロ</t>
    </rPh>
    <phoneticPr fontId="1"/>
  </si>
  <si>
    <t>脇縫いの縫代の引っ立て幅</t>
  </si>
  <si>
    <t>⑥、衿肩明のへらの拡大図</t>
    <phoneticPr fontId="1"/>
  </si>
  <si>
    <t>⑦、肩山から身八っ口の止め付近の身頃の拡大図</t>
    <rPh sb="13" eb="15">
      <t>フキン</t>
    </rPh>
    <rPh sb="19" eb="21">
      <t>カクダイ</t>
    </rPh>
    <rPh sb="21" eb="22">
      <t>ズ</t>
    </rPh>
    <phoneticPr fontId="1"/>
  </si>
  <si>
    <t>※、後身頃の袖付と肩山の間の値は、幅 a -身八っ口の止りの処の後幅の値が + の時は + 、－の時は - の値になります。</t>
  </si>
  <si>
    <t>※、前身頃の袖付と肩山の間の値は、抱幅の処の脇の縫代 - 肩幅の縫代の値が＋の時は + 、－の時は - の値になります。</t>
    <rPh sb="2" eb="3">
      <t>マエ</t>
    </rPh>
    <rPh sb="14" eb="15">
      <t>アタイ</t>
    </rPh>
    <phoneticPr fontId="1"/>
  </si>
  <si>
    <t xml:space="preserve">幅 a -身八っ口の止りの処の後幅のへら = </t>
    <phoneticPr fontId="1"/>
  </si>
  <si>
    <t>抱幅の処の脇の縫代- 肩幅の縫代 =</t>
  </si>
  <si>
    <t xml:space="preserve">　 　+ </t>
    <phoneticPr fontId="1"/>
  </si>
  <si>
    <t xml:space="preserve">　   + </t>
    <phoneticPr fontId="1"/>
  </si>
  <si>
    <t>幅 b</t>
  </si>
  <si>
    <t>　 　-</t>
    <phoneticPr fontId="1"/>
  </si>
  <si>
    <t xml:space="preserve">    衿肩明の衿付けの通しべら</t>
    <phoneticPr fontId="1"/>
  </si>
  <si>
    <t xml:space="preserve">　　  + </t>
    <phoneticPr fontId="1"/>
  </si>
  <si>
    <t>　  　-</t>
    <phoneticPr fontId="1"/>
  </si>
  <si>
    <t>後身頃</t>
  </si>
  <si>
    <t>前身頃</t>
  </si>
  <si>
    <t xml:space="preserve">     背中心から肩山迄の長さ</t>
    <phoneticPr fontId="1"/>
  </si>
  <si>
    <t>角度3</t>
    <rPh sb="0" eb="2">
      <t>カクド</t>
    </rPh>
    <phoneticPr fontId="1"/>
  </si>
  <si>
    <t xml:space="preserve">　　 + </t>
    <phoneticPr fontId="1"/>
  </si>
  <si>
    <t>角度1</t>
    <rPh sb="0" eb="2">
      <t>カクド</t>
    </rPh>
    <phoneticPr fontId="1"/>
  </si>
  <si>
    <t>　　 -</t>
    <phoneticPr fontId="1"/>
  </si>
  <si>
    <t>表地の衿肩明+背縫代</t>
  </si>
  <si>
    <t>胴裏の衿肩明+背縫代</t>
    <rPh sb="0" eb="2">
      <t>ドウラ</t>
    </rPh>
    <phoneticPr fontId="1"/>
  </si>
  <si>
    <t>衿肩明の裁切</t>
  </si>
  <si>
    <t>幅 a</t>
  </si>
  <si>
    <t>幅 c</t>
    <phoneticPr fontId="1"/>
  </si>
  <si>
    <t>後身幅 2</t>
  </si>
  <si>
    <t>後身幅 1</t>
  </si>
  <si>
    <t>※、大幅の胴裏の背縫いのきせの値は0です。</t>
    <phoneticPr fontId="1"/>
  </si>
  <si>
    <t xml:space="preserve">  繰越</t>
    <phoneticPr fontId="1"/>
  </si>
  <si>
    <t>表地</t>
    <rPh sb="0" eb="2">
      <t>オモテジ</t>
    </rPh>
    <phoneticPr fontId="1"/>
  </si>
  <si>
    <t>胴裏</t>
    <rPh sb="0" eb="2">
      <t>ドウラ</t>
    </rPh>
    <phoneticPr fontId="1"/>
  </si>
  <si>
    <t xml:space="preserve">   背縫いの縫い目</t>
    <phoneticPr fontId="1"/>
  </si>
  <si>
    <t>表地の背縫代</t>
    <rPh sb="1" eb="2">
      <t>ジ</t>
    </rPh>
    <phoneticPr fontId="1"/>
  </si>
  <si>
    <t>胴裏</t>
  </si>
  <si>
    <r>
      <t>背縫いを衿の付込みのへらの</t>
    </r>
    <r>
      <rPr>
        <sz val="11"/>
        <color theme="1"/>
        <rFont val="ＭＳ Ｐゴシック"/>
        <family val="3"/>
        <charset val="128"/>
        <scheme val="minor"/>
      </rPr>
      <t>1</t>
    </r>
    <r>
      <rPr>
        <sz val="11"/>
        <color rgb="FFC00000"/>
        <rFont val="ＭＳ Ｐゴシック"/>
        <family val="3"/>
        <charset val="128"/>
        <scheme val="minor"/>
      </rPr>
      <t>分</t>
    </r>
    <r>
      <rPr>
        <sz val="11"/>
        <color rgb="FF00B050"/>
        <rFont val="ＭＳ Ｐゴシック"/>
        <family val="3"/>
        <charset val="128"/>
        <scheme val="minor"/>
      </rPr>
      <t>（0.378ｃｍ</t>
    </r>
    <r>
      <rPr>
        <sz val="11"/>
        <color theme="1"/>
        <rFont val="ＭＳ Ｐゴシック"/>
        <family val="2"/>
        <charset val="128"/>
        <scheme val="minor"/>
      </rPr>
      <t>）上迄縫います。</t>
    </r>
    <rPh sb="4" eb="5">
      <t>エリ</t>
    </rPh>
    <rPh sb="6" eb="8">
      <t>ツケコ</t>
    </rPh>
    <rPh sb="14" eb="15">
      <t>ブ</t>
    </rPh>
    <rPh sb="24" eb="25">
      <t>ウエ</t>
    </rPh>
    <rPh sb="25" eb="26">
      <t>マデ</t>
    </rPh>
    <rPh sb="26" eb="27">
      <t>ヌ</t>
    </rPh>
    <phoneticPr fontId="1"/>
  </si>
  <si>
    <t>角度2</t>
    <phoneticPr fontId="1"/>
  </si>
  <si>
    <t>※、背縫代は2分（0.756ｃｍ）から4分（1.512ｃｍ）位にします。</t>
    <phoneticPr fontId="1"/>
  </si>
  <si>
    <t>※、大幅の胴裏の背縫代の値は0にします。</t>
    <rPh sb="2" eb="4">
      <t>オオハバ</t>
    </rPh>
    <rPh sb="5" eb="7">
      <t>ドウラ</t>
    </rPh>
    <rPh sb="12" eb="13">
      <t>アタイ</t>
    </rPh>
    <phoneticPr fontId="1"/>
  </si>
  <si>
    <t>　　　衽下り</t>
  </si>
  <si>
    <t>角度3</t>
    <phoneticPr fontId="1"/>
  </si>
  <si>
    <r>
      <rPr>
        <sz val="11"/>
        <color rgb="FFC00000"/>
        <rFont val="ＭＳ Ｐゴシック"/>
        <family val="3"/>
        <charset val="128"/>
        <scheme val="minor"/>
      </rPr>
      <t>鯨尺</t>
    </r>
    <r>
      <rPr>
        <sz val="11"/>
        <rFont val="ＭＳ Ｐゴシック"/>
        <family val="3"/>
        <charset val="128"/>
        <scheme val="minor"/>
      </rPr>
      <t>：(繰越 + 衿の付込み)- AZ414 =</t>
    </r>
    <rPh sb="0" eb="2">
      <t>クジラジャク</t>
    </rPh>
    <phoneticPr fontId="1"/>
  </si>
  <si>
    <t>表地</t>
  </si>
  <si>
    <r>
      <rPr>
        <sz val="11"/>
        <color rgb="FF00B050"/>
        <rFont val="ＭＳ Ｐゴシック"/>
        <family val="3"/>
        <charset val="128"/>
        <scheme val="minor"/>
      </rPr>
      <t>ｃｍ</t>
    </r>
    <r>
      <rPr>
        <sz val="11"/>
        <rFont val="ＭＳ Ｐゴシック"/>
        <family val="3"/>
        <charset val="128"/>
        <scheme val="minor"/>
      </rPr>
      <t xml:space="preserve"> ：(繰越 + 衿の付込み)- BA414 =</t>
    </r>
    <phoneticPr fontId="1"/>
  </si>
  <si>
    <t>背縫いのきせ分</t>
    <rPh sb="0" eb="1">
      <t>セ</t>
    </rPh>
    <phoneticPr fontId="1"/>
  </si>
  <si>
    <t>裁切衽丈</t>
  </si>
  <si>
    <t>表衽</t>
  </si>
  <si>
    <t>衽付けの縫代</t>
    <phoneticPr fontId="1"/>
  </si>
  <si>
    <t xml:space="preserve">   表の素縫いは裾の裁切から</t>
    <phoneticPr fontId="1"/>
  </si>
  <si>
    <t>cm 迄の間の衽幅は同寸にします。</t>
    <rPh sb="3" eb="4">
      <t>マデ</t>
    </rPh>
    <rPh sb="7" eb="8">
      <t>オクミ</t>
    </rPh>
    <phoneticPr fontId="1"/>
  </si>
  <si>
    <t xml:space="preserve">   衽頭の処の衽付けの縫代</t>
    <phoneticPr fontId="1"/>
  </si>
  <si>
    <t>合褄の処の衽付けの縫代</t>
  </si>
  <si>
    <t xml:space="preserve">   裏の素縫いは裾の裁切から</t>
    <rPh sb="3" eb="4">
      <t>ウラ</t>
    </rPh>
    <phoneticPr fontId="1"/>
  </si>
  <si>
    <t xml:space="preserve">   裏裾衽布</t>
    <rPh sb="3" eb="4">
      <t>ウラ</t>
    </rPh>
    <rPh sb="4" eb="5">
      <t>スソ</t>
    </rPh>
    <rPh sb="5" eb="6">
      <t>オクミ</t>
    </rPh>
    <rPh sb="6" eb="7">
      <t>ヌノ</t>
    </rPh>
    <phoneticPr fontId="1"/>
  </si>
  <si>
    <t>衽付けの縫代</t>
  </si>
  <si>
    <t>裁切表衽幅</t>
    <rPh sb="2" eb="3">
      <t>オモテ</t>
    </rPh>
    <phoneticPr fontId="1"/>
  </si>
  <si>
    <t>衽の流れのへら</t>
    <rPh sb="0" eb="1">
      <t>オクミ</t>
    </rPh>
    <rPh sb="2" eb="3">
      <t>ナガ</t>
    </rPh>
    <phoneticPr fontId="1"/>
  </si>
  <si>
    <t>裏衽の褄下の縫代（褄下の縫代は4分（1.89ｃｍ）位にします。）</t>
    <phoneticPr fontId="1"/>
  </si>
  <si>
    <t>裁切裏裾衽布幅</t>
  </si>
  <si>
    <t>表衽の褄下の縫代（褄下の縫代は5分（1.89ｃｍ）位にします。）</t>
    <rPh sb="0" eb="1">
      <t>オモテ</t>
    </rPh>
    <rPh sb="1" eb="2">
      <t>オクミ</t>
    </rPh>
    <phoneticPr fontId="1"/>
  </si>
  <si>
    <t>衽の内揚の縫代</t>
  </si>
  <si>
    <t>※、合褄の処から衽頭までの間の裏衽付けの縫代</t>
    <phoneticPr fontId="1"/>
  </si>
  <si>
    <t>※、裾の裁切から合褄の処までの裏の衽付けのへら付け</t>
    <rPh sb="15" eb="16">
      <t>ウラ</t>
    </rPh>
    <rPh sb="18" eb="19">
      <t>ツ</t>
    </rPh>
    <rPh sb="23" eb="24">
      <t>ツ</t>
    </rPh>
    <phoneticPr fontId="1"/>
  </si>
  <si>
    <t>褄下の縫代+衽幅のへら</t>
  </si>
  <si>
    <t xml:space="preserve">衽幅のへら </t>
  </si>
  <si>
    <t>ずつ狭くします。</t>
  </si>
  <si>
    <t>②、衿付けと衽の流れのへら付け</t>
    <phoneticPr fontId="1"/>
  </si>
  <si>
    <t>裏衽の褄下の縫代</t>
  </si>
  <si>
    <t>表衽の褄下の縫代</t>
  </si>
  <si>
    <t>※、流れのへらは図のように衽下りのへらから5寸（18.9ｃｍ）下で3分（1.134ｃｍ）はらませます。</t>
  </si>
  <si>
    <t>①、棒衿の地衿のへら付け</t>
    <rPh sb="2" eb="3">
      <t>ボウ</t>
    </rPh>
    <phoneticPr fontId="1"/>
  </si>
  <si>
    <t xml:space="preserve">    地衿丈の緩み</t>
    <phoneticPr fontId="1"/>
  </si>
  <si>
    <t>cm、は表地が裏衿より縮み率の大きい生地の時は衿の流れに緩み分としてを1厘（0.0378ｃｍ）～5厘（0.189ｃｍ）位加えます。</t>
    <rPh sb="4" eb="6">
      <t>オモテジ</t>
    </rPh>
    <rPh sb="7" eb="8">
      <t>ウラ</t>
    </rPh>
    <rPh sb="8" eb="9">
      <t>エリ</t>
    </rPh>
    <rPh sb="11" eb="12">
      <t>チヂ</t>
    </rPh>
    <rPh sb="13" eb="14">
      <t>リツ</t>
    </rPh>
    <rPh sb="15" eb="16">
      <t>オオ</t>
    </rPh>
    <rPh sb="18" eb="20">
      <t>キジ</t>
    </rPh>
    <rPh sb="21" eb="22">
      <t>トキ</t>
    </rPh>
    <rPh sb="28" eb="29">
      <t>ユル</t>
    </rPh>
    <rPh sb="30" eb="31">
      <t>ブン</t>
    </rPh>
    <rPh sb="36" eb="37">
      <t>リン</t>
    </rPh>
    <rPh sb="49" eb="50">
      <t>リン</t>
    </rPh>
    <rPh sb="59" eb="60">
      <t>クライ</t>
    </rPh>
    <rPh sb="60" eb="61">
      <t>クワ</t>
    </rPh>
    <phoneticPr fontId="1"/>
  </si>
  <si>
    <t>出表に折ります。</t>
  </si>
  <si>
    <t>衿先の縫い目のきせ分</t>
    <rPh sb="0" eb="1">
      <t>エリ</t>
    </rPh>
    <rPh sb="1" eb="2">
      <t>サキ</t>
    </rPh>
    <rPh sb="3" eb="4">
      <t>ヌ</t>
    </rPh>
    <rPh sb="5" eb="6">
      <t>メ</t>
    </rPh>
    <rPh sb="9" eb="10">
      <t>ブン</t>
    </rPh>
    <phoneticPr fontId="1"/>
  </si>
  <si>
    <t>衿先の衿幅</t>
  </si>
  <si>
    <t>棒衿の衿幅のへら</t>
    <rPh sb="0" eb="1">
      <t>ボウ</t>
    </rPh>
    <rPh sb="1" eb="2">
      <t>エリ</t>
    </rPh>
    <rPh sb="3" eb="4">
      <t>エリ</t>
    </rPh>
    <rPh sb="4" eb="5">
      <t>ハバ</t>
    </rPh>
    <phoneticPr fontId="1"/>
  </si>
  <si>
    <t>共衿の横の縫い目のきせ分</t>
    <rPh sb="0" eb="1">
      <t>トモ</t>
    </rPh>
    <rPh sb="1" eb="2">
      <t>エリ</t>
    </rPh>
    <rPh sb="3" eb="4">
      <t>ヨコ</t>
    </rPh>
    <rPh sb="5" eb="6">
      <t>ヌ</t>
    </rPh>
    <rPh sb="7" eb="8">
      <t>メ</t>
    </rPh>
    <rPh sb="11" eb="12">
      <t>ブン</t>
    </rPh>
    <phoneticPr fontId="1"/>
  </si>
  <si>
    <t>衿付けの縫い目の１分（0.378ｃｍ）浅い処に三つ衿芯を縫い付けます。</t>
  </si>
  <si>
    <t>衿付けのきせ分</t>
    <rPh sb="0" eb="1">
      <t>エリ</t>
    </rPh>
    <rPh sb="1" eb="2">
      <t>ツ</t>
    </rPh>
    <rPh sb="6" eb="7">
      <t>ブン</t>
    </rPh>
    <phoneticPr fontId="1"/>
  </si>
  <si>
    <t>衿の流れのへら</t>
  </si>
  <si>
    <t>地衿丈</t>
    <phoneticPr fontId="1"/>
  </si>
  <si>
    <t>②、棒衿の共衿のへら付け</t>
    <rPh sb="2" eb="3">
      <t>ボウ</t>
    </rPh>
    <rPh sb="5" eb="6">
      <t>トモ</t>
    </rPh>
    <rPh sb="6" eb="7">
      <t>エリ</t>
    </rPh>
    <phoneticPr fontId="1"/>
  </si>
  <si>
    <r>
      <t>　　　</t>
    </r>
    <r>
      <rPr>
        <sz val="11"/>
        <color theme="5"/>
        <rFont val="ＭＳ Ｐゴシック"/>
        <family val="3"/>
        <charset val="128"/>
        <scheme val="minor"/>
      </rPr>
      <t>中表に折りをします。</t>
    </r>
    <phoneticPr fontId="1"/>
  </si>
  <si>
    <t xml:space="preserve"> 中表に折り</t>
    <phoneticPr fontId="1"/>
  </si>
  <si>
    <t>ます。</t>
    <phoneticPr fontId="1"/>
  </si>
  <si>
    <t>　裁切共衿幅</t>
    <rPh sb="1" eb="3">
      <t>タチキリ</t>
    </rPh>
    <rPh sb="3" eb="4">
      <t>トモ</t>
    </rPh>
    <rPh sb="4" eb="5">
      <t>エリ</t>
    </rPh>
    <rPh sb="5" eb="6">
      <t>ハバ</t>
    </rPh>
    <phoneticPr fontId="1"/>
  </si>
  <si>
    <t xml:space="preserve">   共衿の横の縫い目のきせ分</t>
    <phoneticPr fontId="1"/>
  </si>
  <si>
    <t xml:space="preserve">  共衿かけの縫代</t>
  </si>
  <si>
    <t>裁切共衿丈</t>
    <rPh sb="2" eb="3">
      <t>トモ</t>
    </rPh>
    <phoneticPr fontId="1"/>
  </si>
  <si>
    <t>③、棒衿の裏衿のへら付け（裏衿を付けるとき）</t>
    <rPh sb="2" eb="4">
      <t>ボウエリ</t>
    </rPh>
    <rPh sb="5" eb="6">
      <t>ウラ</t>
    </rPh>
    <rPh sb="6" eb="7">
      <t>エリ</t>
    </rPh>
    <rPh sb="10" eb="11">
      <t>ツケ</t>
    </rPh>
    <rPh sb="13" eb="15">
      <t>ウラエリ</t>
    </rPh>
    <rPh sb="16" eb="17">
      <t>ツ</t>
    </rPh>
    <phoneticPr fontId="1"/>
  </si>
  <si>
    <t>※、衿くけの緩み</t>
    <phoneticPr fontId="1"/>
  </si>
  <si>
    <t>cm、は表地が紬など縮み率が小さい生地に、それより縮み率の大きい衿先布や輸出羽二重の裏衿を付けた時に、くけ側の裏衿丈に5厘（0.189ｃｍ）～1分（0.378ｃｍ）位を加えます。</t>
    <rPh sb="4" eb="6">
      <t>オモテジ</t>
    </rPh>
    <rPh sb="7" eb="8">
      <t>ツムギ</t>
    </rPh>
    <rPh sb="10" eb="11">
      <t>チヂ</t>
    </rPh>
    <rPh sb="12" eb="13">
      <t>リツ</t>
    </rPh>
    <rPh sb="14" eb="15">
      <t>チイ</t>
    </rPh>
    <rPh sb="17" eb="19">
      <t>キジ</t>
    </rPh>
    <rPh sb="25" eb="26">
      <t>チヂ</t>
    </rPh>
    <rPh sb="27" eb="28">
      <t>リツ</t>
    </rPh>
    <rPh sb="29" eb="30">
      <t>オオ</t>
    </rPh>
    <rPh sb="32" eb="33">
      <t>エリ</t>
    </rPh>
    <rPh sb="33" eb="34">
      <t>サキ</t>
    </rPh>
    <rPh sb="34" eb="35">
      <t>ヌノ</t>
    </rPh>
    <rPh sb="36" eb="38">
      <t>ユシュツ</t>
    </rPh>
    <rPh sb="38" eb="41">
      <t>ハブタエ</t>
    </rPh>
    <rPh sb="42" eb="44">
      <t>ウラエリ</t>
    </rPh>
    <rPh sb="45" eb="46">
      <t>ツ</t>
    </rPh>
    <rPh sb="48" eb="49">
      <t>トキ</t>
    </rPh>
    <rPh sb="53" eb="54">
      <t>ガワ</t>
    </rPh>
    <rPh sb="55" eb="57">
      <t>ウラエリ</t>
    </rPh>
    <rPh sb="57" eb="58">
      <t>タケ</t>
    </rPh>
    <rPh sb="60" eb="61">
      <t>リン</t>
    </rPh>
    <rPh sb="72" eb="73">
      <t>ブ</t>
    </rPh>
    <rPh sb="82" eb="83">
      <t>クライ</t>
    </rPh>
    <rPh sb="84" eb="85">
      <t>クワ</t>
    </rPh>
    <phoneticPr fontId="1"/>
  </si>
  <si>
    <t>衿の流れの緩み</t>
  </si>
  <si>
    <t>表地が紬など縮み率が小さい生地に、それより縮み率の大きい衿先布や輸出羽二重の裏衿を付けた時は衿付け側の裏衿丈を1厘（0.0378ｃｍ）～5厘（0.189ｃｍ）位長くします。</t>
  </si>
  <si>
    <t>衿くけ側の裏衿丈</t>
    <phoneticPr fontId="1"/>
  </si>
  <si>
    <t>衿先の衿幅</t>
    <phoneticPr fontId="1"/>
  </si>
  <si>
    <t>裁切裏衿幅</t>
  </si>
  <si>
    <t>裏衿付けはきせをかけません。</t>
    <rPh sb="0" eb="1">
      <t>ウラ</t>
    </rPh>
    <rPh sb="1" eb="2">
      <t>エリ</t>
    </rPh>
    <rPh sb="2" eb="3">
      <t>ツ</t>
    </rPh>
    <phoneticPr fontId="1"/>
  </si>
  <si>
    <t>衿付け側の裏衿丈</t>
    <rPh sb="0" eb="1">
      <t>エリ</t>
    </rPh>
    <rPh sb="1" eb="2">
      <t>ツ</t>
    </rPh>
    <rPh sb="3" eb="4">
      <t>ガワ</t>
    </rPh>
    <rPh sb="5" eb="6">
      <t>ウラ</t>
    </rPh>
    <phoneticPr fontId="1"/>
  </si>
  <si>
    <t>裁切裏衿丈</t>
    <rPh sb="2" eb="3">
      <t>ウラ</t>
    </rPh>
    <phoneticPr fontId="1"/>
  </si>
  <si>
    <t>※、三つ衿芯</t>
    <rPh sb="2" eb="3">
      <t>ミ</t>
    </rPh>
    <rPh sb="4" eb="6">
      <t>エリシン</t>
    </rPh>
    <phoneticPr fontId="1"/>
  </si>
  <si>
    <t>④、ばち衿の地衿のへら付け</t>
    <rPh sb="6" eb="7">
      <t>ジ</t>
    </rPh>
    <rPh sb="7" eb="8">
      <t>エリ</t>
    </rPh>
    <phoneticPr fontId="1"/>
  </si>
  <si>
    <t>　　ばち衿</t>
    <phoneticPr fontId="1"/>
  </si>
  <si>
    <t>衿肩明廻りの衿幅</t>
    <phoneticPr fontId="1"/>
  </si>
  <si>
    <t>高さh = 衿山と衿肩明の間の衿付けの縫代－衿先の処の衿付けの縫代</t>
    <rPh sb="0" eb="1">
      <t>タカ</t>
    </rPh>
    <rPh sb="6" eb="7">
      <t>エリ</t>
    </rPh>
    <rPh sb="7" eb="8">
      <t>ヤマ</t>
    </rPh>
    <rPh sb="9" eb="12">
      <t>エリカタアキ</t>
    </rPh>
    <rPh sb="13" eb="14">
      <t>アイダ</t>
    </rPh>
    <rPh sb="15" eb="16">
      <t>エリ</t>
    </rPh>
    <rPh sb="16" eb="17">
      <t>ツ</t>
    </rPh>
    <rPh sb="19" eb="21">
      <t>ヌイシロ</t>
    </rPh>
    <rPh sb="22" eb="23">
      <t>エリ</t>
    </rPh>
    <rPh sb="23" eb="24">
      <t>サキ</t>
    </rPh>
    <rPh sb="25" eb="26">
      <t>トコロ</t>
    </rPh>
    <rPh sb="27" eb="28">
      <t>エリ</t>
    </rPh>
    <rPh sb="28" eb="29">
      <t>ツ</t>
    </rPh>
    <rPh sb="31" eb="33">
      <t>ヌイシロ</t>
    </rPh>
    <phoneticPr fontId="1"/>
  </si>
  <si>
    <t>　　　衿先の衿幅</t>
    <rPh sb="3" eb="4">
      <t>エリ</t>
    </rPh>
    <rPh sb="4" eb="5">
      <t>サキ</t>
    </rPh>
    <rPh sb="6" eb="7">
      <t>エリ</t>
    </rPh>
    <rPh sb="7" eb="8">
      <t>ハバ</t>
    </rPh>
    <phoneticPr fontId="1"/>
  </si>
  <si>
    <t>高さh</t>
  </si>
  <si>
    <t>底辺ａ = 地衿丈-（衿肩明＋2分、0.756ｃｍ）－2寸、7.56ｃｍ</t>
    <rPh sb="0" eb="2">
      <t>テイヘン</t>
    </rPh>
    <rPh sb="6" eb="7">
      <t>ジ</t>
    </rPh>
    <rPh sb="7" eb="8">
      <t>エリ</t>
    </rPh>
    <rPh sb="8" eb="9">
      <t>タケ</t>
    </rPh>
    <rPh sb="11" eb="14">
      <t>エリカタアキ</t>
    </rPh>
    <rPh sb="16" eb="17">
      <t>ブ</t>
    </rPh>
    <rPh sb="28" eb="29">
      <t>スン</t>
    </rPh>
    <phoneticPr fontId="1"/>
  </si>
  <si>
    <t>※、衿丈から衿山と衿肩明のへらの間の長さと、衿先から2寸（7.56ｃｍ）上までの長さを引いた値を四等分にした長さ =</t>
    <rPh sb="54" eb="55">
      <t>ナガ</t>
    </rPh>
    <phoneticPr fontId="1"/>
  </si>
  <si>
    <t>　 　(地衿丈</t>
    <rPh sb="4" eb="5">
      <t>ジ</t>
    </rPh>
    <phoneticPr fontId="1"/>
  </si>
  <si>
    <t>cm-衿肩明のへら</t>
    <phoneticPr fontId="1"/>
  </si>
  <si>
    <t>cm -</t>
    <phoneticPr fontId="1"/>
  </si>
  <si>
    <t>cm ) /4 =</t>
    <phoneticPr fontId="1"/>
  </si>
  <si>
    <t>※、衿丈から衿山と衿肩明のへらの間の長さと、衿先から2寸（7.56ｃｍ）上までの長さを引いた値を四等分にした各位置の衿幅のへらになります。</t>
  </si>
  <si>
    <t>衿先</t>
  </si>
  <si>
    <t>衿山と衿肩明の間</t>
    <rPh sb="0" eb="1">
      <t>エリ</t>
    </rPh>
    <rPh sb="1" eb="2">
      <t>ヤマ</t>
    </rPh>
    <rPh sb="3" eb="6">
      <t>エリカタアキ</t>
    </rPh>
    <rPh sb="7" eb="8">
      <t>アイダ</t>
    </rPh>
    <phoneticPr fontId="1"/>
  </si>
  <si>
    <t xml:space="preserve">   衿山から </t>
    <rPh sb="3" eb="4">
      <t>エリ</t>
    </rPh>
    <rPh sb="4" eb="5">
      <t>ヤマ</t>
    </rPh>
    <phoneticPr fontId="1"/>
  </si>
  <si>
    <t>cm の位置</t>
    <rPh sb="4" eb="6">
      <t>イチ</t>
    </rPh>
    <phoneticPr fontId="1"/>
  </si>
  <si>
    <t>衿先から2寸（7.56ｃｍ）上までの間</t>
    <rPh sb="18" eb="19">
      <t>アイダ</t>
    </rPh>
    <phoneticPr fontId="1"/>
  </si>
  <si>
    <t>衿幅のへら</t>
  </si>
  <si>
    <t>衿付けの縫い目の縫代</t>
    <phoneticPr fontId="1"/>
  </si>
  <si>
    <t>共衿かけの処の衿幅のへら</t>
    <rPh sb="0" eb="1">
      <t>トモ</t>
    </rPh>
    <rPh sb="1" eb="2">
      <t>エリ</t>
    </rPh>
    <rPh sb="5" eb="6">
      <t>トコロ</t>
    </rPh>
    <rPh sb="7" eb="8">
      <t>エリ</t>
    </rPh>
    <rPh sb="8" eb="9">
      <t>ハバ</t>
    </rPh>
    <phoneticPr fontId="1"/>
  </si>
  <si>
    <t>衿先の衿幅のへら</t>
  </si>
  <si>
    <t>衿肩明の処の衿幅のへら</t>
    <rPh sb="0" eb="3">
      <t>エリカタアキ</t>
    </rPh>
    <rPh sb="4" eb="5">
      <t>トコロ</t>
    </rPh>
    <rPh sb="6" eb="7">
      <t>エリ</t>
    </rPh>
    <rPh sb="7" eb="8">
      <t>ハバ</t>
    </rPh>
    <phoneticPr fontId="1"/>
  </si>
  <si>
    <t>きせを無くします。</t>
    <rPh sb="3" eb="4">
      <t>ナ</t>
    </rPh>
    <phoneticPr fontId="1"/>
  </si>
  <si>
    <t>衿付けのきせ分</t>
  </si>
  <si>
    <t>衿肩明の処の衿付けの縫代</t>
  </si>
  <si>
    <t>⑤、ばち衿の共衿のへら付け</t>
    <rPh sb="6" eb="7">
      <t>トモ</t>
    </rPh>
    <rPh sb="7" eb="8">
      <t>エリ</t>
    </rPh>
    <phoneticPr fontId="1"/>
  </si>
  <si>
    <t>衿肩明の処の共衿幅のへら</t>
  </si>
  <si>
    <t>共衿かけの処の共衿幅のへら</t>
  </si>
  <si>
    <t>衿肩明の処の共衿かけの縫代</t>
    <rPh sb="11" eb="13">
      <t>ヌイシロ</t>
    </rPh>
    <phoneticPr fontId="1"/>
  </si>
  <si>
    <t>⑥、ばち衿の裏衿のへら付け（裏衿を付けるとき）</t>
    <rPh sb="6" eb="8">
      <t>ウラエリ</t>
    </rPh>
    <phoneticPr fontId="1"/>
  </si>
  <si>
    <t>衿山</t>
    <phoneticPr fontId="1"/>
  </si>
  <si>
    <t>衿先</t>
    <phoneticPr fontId="1"/>
  </si>
  <si>
    <t>衿先の2寸(7.56ｃｍ)上</t>
    <phoneticPr fontId="1"/>
  </si>
  <si>
    <t>裏衿幅のへら</t>
  </si>
  <si>
    <t>裏衿付けの縫い目の縫代</t>
    <rPh sb="0" eb="1">
      <t>ウラ</t>
    </rPh>
    <phoneticPr fontId="1"/>
  </si>
  <si>
    <t>中表に折ります。</t>
    <rPh sb="0" eb="1">
      <t>ナカ</t>
    </rPh>
    <phoneticPr fontId="1"/>
  </si>
  <si>
    <t>衿くけ側の裏衿丈</t>
  </si>
  <si>
    <t>共衿かけの処の裏衿幅のへら</t>
    <rPh sb="0" eb="1">
      <t>トモ</t>
    </rPh>
    <rPh sb="1" eb="2">
      <t>エリ</t>
    </rPh>
    <rPh sb="5" eb="6">
      <t>トコロ</t>
    </rPh>
    <rPh sb="7" eb="8">
      <t>ウラ</t>
    </rPh>
    <rPh sb="8" eb="9">
      <t>エリ</t>
    </rPh>
    <rPh sb="9" eb="10">
      <t>ハバ</t>
    </rPh>
    <phoneticPr fontId="1"/>
  </si>
  <si>
    <t>裁切裏衿幅</t>
    <rPh sb="0" eb="2">
      <t>タチキリ</t>
    </rPh>
    <rPh sb="2" eb="3">
      <t>ウラ</t>
    </rPh>
    <rPh sb="3" eb="4">
      <t>エリ</t>
    </rPh>
    <rPh sb="4" eb="5">
      <t>ハバ</t>
    </rPh>
    <phoneticPr fontId="1"/>
  </si>
  <si>
    <t>衿肩明の処の裏衿幅のへら</t>
    <rPh sb="0" eb="3">
      <t>エリカタアキ</t>
    </rPh>
    <rPh sb="4" eb="5">
      <t>トコロ</t>
    </rPh>
    <rPh sb="6" eb="7">
      <t>ウラ</t>
    </rPh>
    <rPh sb="7" eb="8">
      <t>エリ</t>
    </rPh>
    <rPh sb="8" eb="9">
      <t>ハバ</t>
    </rPh>
    <phoneticPr fontId="1"/>
  </si>
  <si>
    <t xml:space="preserve">     衿先の裏衿幅のへら</t>
    <phoneticPr fontId="1"/>
  </si>
  <si>
    <t>衿先の縫い目のきせ分</t>
  </si>
  <si>
    <t>裏衿付けはきせをかけません。</t>
  </si>
  <si>
    <t>裏衿丈</t>
    <rPh sb="0" eb="1">
      <t>ウラ</t>
    </rPh>
    <phoneticPr fontId="1"/>
  </si>
  <si>
    <t>※、市販の胴裏地は並幅、9寸8分（38ｃｍ）と大幅、1尺9寸6分（74ｃｍ）などが有り、大きく分けて袖裏と胴裏で3種類、裏衽頭布と裏衿で3種類の方法で裁断されています。（これらより幅広の胴裏もあります）</t>
    <rPh sb="90" eb="91">
      <t>ハバ</t>
    </rPh>
    <rPh sb="91" eb="92">
      <t>ヒロ</t>
    </rPh>
    <rPh sb="93" eb="95">
      <t>ドウラ</t>
    </rPh>
    <phoneticPr fontId="1"/>
  </si>
  <si>
    <t>1、胴裏の見積り</t>
    <rPh sb="5" eb="7">
      <t>ミツモ</t>
    </rPh>
    <phoneticPr fontId="1"/>
  </si>
  <si>
    <t xml:space="preserve">     裏の身丈のへら（肩）</t>
    <rPh sb="5" eb="6">
      <t>ウラ</t>
    </rPh>
    <phoneticPr fontId="1"/>
  </si>
  <si>
    <t>cm-裾布丈のへら</t>
  </si>
  <si>
    <t>cm=胴裏丈のへら</t>
  </si>
  <si>
    <t>袖裏の縫代</t>
    <phoneticPr fontId="1"/>
  </si>
  <si>
    <t xml:space="preserve">並幅の胴裏の総尺 = 裁切袖裏丈×4 + 裁切胴裏丈×4 </t>
    <rPh sb="6" eb="8">
      <t>ソウジャク</t>
    </rPh>
    <phoneticPr fontId="1"/>
  </si>
  <si>
    <t>実際の並幅の胴裏の総尺</t>
    <rPh sb="3" eb="4">
      <t>ナミ</t>
    </rPh>
    <rPh sb="4" eb="5">
      <t>ハバ</t>
    </rPh>
    <rPh sb="9" eb="11">
      <t>ソウジャク</t>
    </rPh>
    <phoneticPr fontId="1"/>
  </si>
  <si>
    <r>
      <rPr>
        <sz val="11"/>
        <color rgb="FFFF0000"/>
        <rFont val="ＭＳ Ｐゴシック"/>
        <family val="3"/>
        <charset val="128"/>
        <scheme val="minor"/>
      </rPr>
      <t>実際の並幅の胴裏の裁切身頃の胴裏丈</t>
    </r>
    <r>
      <rPr>
        <sz val="11"/>
        <color theme="1"/>
        <rFont val="ＭＳ Ｐゴシック"/>
        <family val="2"/>
        <charset val="128"/>
        <scheme val="minor"/>
      </rPr>
      <t xml:space="preserve"> = (実際の並幅の胴裏の総尺 - (裁切袖裏丈×4 )) / 4 </t>
    </r>
    <rPh sb="27" eb="29">
      <t>ドウラ</t>
    </rPh>
    <rPh sb="30" eb="32">
      <t>ソウジャク</t>
    </rPh>
    <phoneticPr fontId="1"/>
  </si>
  <si>
    <t>胴裏の縫代</t>
    <phoneticPr fontId="1"/>
  </si>
  <si>
    <t xml:space="preserve">大幅の胴裏の総尺 = 裁切袖裏丈×2 + 裁切胴裏丈×2 </t>
    <rPh sb="0" eb="1">
      <t>オオ</t>
    </rPh>
    <phoneticPr fontId="1"/>
  </si>
  <si>
    <t>実際の大幅の胴裏の総尺</t>
    <rPh sb="3" eb="5">
      <t>オオハバ</t>
    </rPh>
    <phoneticPr fontId="1"/>
  </si>
  <si>
    <r>
      <rPr>
        <sz val="11"/>
        <color rgb="FFFF0000"/>
        <rFont val="ＭＳ Ｐゴシック"/>
        <family val="3"/>
        <charset val="128"/>
        <scheme val="minor"/>
      </rPr>
      <t>実際の大幅の胴裏の裁切身頃の胴裏丈</t>
    </r>
    <r>
      <rPr>
        <sz val="11"/>
        <color theme="1"/>
        <rFont val="ＭＳ Ｐゴシック"/>
        <family val="2"/>
        <charset val="128"/>
        <scheme val="minor"/>
      </rPr>
      <t xml:space="preserve"> = (実際の大幅の胴裏の総尺 - (裁切袖裏丈×2 )) / 2 </t>
    </r>
    <r>
      <rPr>
        <sz val="11"/>
        <color rgb="FFFF0000"/>
        <rFont val="ＭＳ Ｐゴシック"/>
        <family val="3"/>
        <charset val="128"/>
        <scheme val="minor"/>
      </rPr>
      <t/>
    </r>
    <rPh sb="24" eb="25">
      <t>オオ</t>
    </rPh>
    <rPh sb="30" eb="32">
      <t>ソウジャク</t>
    </rPh>
    <phoneticPr fontId="1"/>
  </si>
  <si>
    <t>※、胴裏の胴接ぎの縫代は5分（1.89ｃｍ）から3寸5分（13.23ｃｍ）位に、袖裏丈の縫代は5分から2寸（7.56ｃｍ）位にします。</t>
  </si>
  <si>
    <t>2、胴裏と袖裏の裁断の種類</t>
    <rPh sb="2" eb="4">
      <t>ドウラ</t>
    </rPh>
    <rPh sb="5" eb="6">
      <t>ソデ</t>
    </rPh>
    <rPh sb="6" eb="7">
      <t>ウラ</t>
    </rPh>
    <rPh sb="8" eb="10">
      <t>サイダン</t>
    </rPh>
    <rPh sb="11" eb="13">
      <t>シュルイ</t>
    </rPh>
    <phoneticPr fontId="1"/>
  </si>
  <si>
    <t xml:space="preserve">①、並幅の胴裏、 総尺= </t>
    <rPh sb="5" eb="7">
      <t>ドウラ</t>
    </rPh>
    <phoneticPr fontId="1"/>
  </si>
  <si>
    <t>cm、裏衿は別布になります。</t>
    <phoneticPr fontId="1"/>
  </si>
  <si>
    <t>裏衽頭布</t>
    <phoneticPr fontId="1"/>
  </si>
  <si>
    <t>胴裏の身頃</t>
    <phoneticPr fontId="1"/>
  </si>
  <si>
    <t>胴裏の身頃</t>
  </si>
  <si>
    <t>袖裏</t>
  </si>
  <si>
    <t>袖裏</t>
    <phoneticPr fontId="1"/>
  </si>
  <si>
    <t>裏衽頭布</t>
  </si>
  <si>
    <r>
      <rPr>
        <sz val="11"/>
        <color rgb="FFFF0000"/>
        <rFont val="ＭＳ Ｐゴシック"/>
        <family val="3"/>
        <charset val="128"/>
        <scheme val="minor"/>
      </rPr>
      <t xml:space="preserve">②、並幅の胴裏2、総尺= </t>
    </r>
    <r>
      <rPr>
        <sz val="11"/>
        <color theme="1"/>
        <rFont val="ＭＳ Ｐゴシック"/>
        <family val="2"/>
        <charset val="128"/>
        <scheme val="minor"/>
      </rPr>
      <t>　</t>
    </r>
    <rPh sb="2" eb="4">
      <t>ナミハバ</t>
    </rPh>
    <rPh sb="5" eb="7">
      <t>ドウラ</t>
    </rPh>
    <rPh sb="9" eb="10">
      <t>ソウ</t>
    </rPh>
    <rPh sb="10" eb="11">
      <t>シャク</t>
    </rPh>
    <phoneticPr fontId="1"/>
  </si>
  <si>
    <t>cm、衽頭布と裏衿は別布になります。</t>
    <rPh sb="5" eb="6">
      <t>ヌノ</t>
    </rPh>
    <phoneticPr fontId="1"/>
  </si>
  <si>
    <r>
      <rPr>
        <sz val="11"/>
        <color rgb="FFFF0000"/>
        <rFont val="ＭＳ Ｐゴシック"/>
        <family val="3"/>
        <charset val="128"/>
        <scheme val="minor"/>
      </rPr>
      <t xml:space="preserve">③、大幅の胴裏、総尺 = </t>
    </r>
    <r>
      <rPr>
        <sz val="11"/>
        <color theme="1"/>
        <rFont val="ＭＳ Ｐゴシック"/>
        <family val="2"/>
        <charset val="128"/>
        <scheme val="minor"/>
      </rPr>
      <t xml:space="preserve"> 　</t>
    </r>
    <rPh sb="2" eb="4">
      <t>オオハバ</t>
    </rPh>
    <rPh sb="5" eb="7">
      <t>ドウラ</t>
    </rPh>
    <rPh sb="8" eb="10">
      <t>ソウジャク</t>
    </rPh>
    <phoneticPr fontId="1"/>
  </si>
  <si>
    <t>cm、衽頭布と裏衿は別布になります。</t>
    <phoneticPr fontId="1"/>
  </si>
  <si>
    <t>袖裏</t>
    <rPh sb="0" eb="1">
      <t>ソデ</t>
    </rPh>
    <rPh sb="1" eb="2">
      <t>ウラ</t>
    </rPh>
    <phoneticPr fontId="1"/>
  </si>
  <si>
    <t>3、裏衽頭布と裏衿の裁断の種類</t>
    <rPh sb="5" eb="6">
      <t>ヌノ</t>
    </rPh>
    <rPh sb="7" eb="9">
      <t>ウラエリ</t>
    </rPh>
    <rPh sb="13" eb="15">
      <t>シュルイ</t>
    </rPh>
    <phoneticPr fontId="1"/>
  </si>
  <si>
    <t>※、裏衽頭布と裏衿は5寸（18.9ｃｍ）位の半幅で裁切られている事が多いです。</t>
    <rPh sb="2" eb="3">
      <t>ウラ</t>
    </rPh>
    <rPh sb="3" eb="4">
      <t>オクミ</t>
    </rPh>
    <rPh sb="4" eb="5">
      <t>アタマ</t>
    </rPh>
    <rPh sb="5" eb="6">
      <t>ヌノ</t>
    </rPh>
    <rPh sb="7" eb="9">
      <t>ウラエリ</t>
    </rPh>
    <rPh sb="11" eb="12">
      <t>スン</t>
    </rPh>
    <rPh sb="20" eb="21">
      <t>クライ</t>
    </rPh>
    <rPh sb="22" eb="23">
      <t>ハン</t>
    </rPh>
    <rPh sb="23" eb="24">
      <t>ハバ</t>
    </rPh>
    <rPh sb="25" eb="26">
      <t>タ</t>
    </rPh>
    <rPh sb="26" eb="27">
      <t>キ</t>
    </rPh>
    <rPh sb="32" eb="33">
      <t>コト</t>
    </rPh>
    <rPh sb="34" eb="35">
      <t>オオ</t>
    </rPh>
    <phoneticPr fontId="1"/>
  </si>
  <si>
    <t>①、裏衽頭布と裏衿 1</t>
    <rPh sb="7" eb="9">
      <t>ウラエリ</t>
    </rPh>
    <phoneticPr fontId="1"/>
  </si>
  <si>
    <t>④、裏衽頭布のと裏衿のかぎ衽の裁断</t>
    <rPh sb="2" eb="3">
      <t>ウラ</t>
    </rPh>
    <rPh sb="3" eb="4">
      <t>オクミ</t>
    </rPh>
    <rPh sb="4" eb="5">
      <t>アタマ</t>
    </rPh>
    <rPh sb="5" eb="6">
      <t>ヌノ</t>
    </rPh>
    <rPh sb="8" eb="10">
      <t>ウラエリ</t>
    </rPh>
    <rPh sb="13" eb="14">
      <t>オクミ</t>
    </rPh>
    <rPh sb="15" eb="17">
      <t>サイダン</t>
    </rPh>
    <phoneticPr fontId="1"/>
  </si>
  <si>
    <t>裏衿</t>
  </si>
  <si>
    <t xml:space="preserve">  a =</t>
    <phoneticPr fontId="1"/>
  </si>
  <si>
    <t>a の半分の長さ =</t>
    <rPh sb="3" eb="5">
      <t>ハンブン</t>
    </rPh>
    <rPh sb="6" eb="7">
      <t>ナガ</t>
    </rPh>
    <phoneticPr fontId="1"/>
  </si>
  <si>
    <t xml:space="preserve">   輪</t>
    <rPh sb="3" eb="4">
      <t>ワ</t>
    </rPh>
    <phoneticPr fontId="1"/>
  </si>
  <si>
    <t>cm + 裁切裏衿丈</t>
    <phoneticPr fontId="1"/>
  </si>
  <si>
    <t xml:space="preserve">cm - a の半分の長さ </t>
    <phoneticPr fontId="1"/>
  </si>
  <si>
    <t>②、裏衽頭布と裏衿 2</t>
    <phoneticPr fontId="1"/>
  </si>
  <si>
    <t>図の様に裏衽頭布と裏衿がつながっている時は、裏衽頭布の衽頭と小接ぎの縫代と、裏衿の小接ぎの縫代および衿先布の丈や小接ぎの縫代を丁度良い長さに割振ります。</t>
    <rPh sb="0" eb="1">
      <t>ズ</t>
    </rPh>
    <rPh sb="2" eb="3">
      <t>ヨウ</t>
    </rPh>
    <rPh sb="4" eb="5">
      <t>ウラ</t>
    </rPh>
    <rPh sb="5" eb="6">
      <t>オクミ</t>
    </rPh>
    <rPh sb="6" eb="7">
      <t>アタマ</t>
    </rPh>
    <rPh sb="7" eb="8">
      <t>ヌノ</t>
    </rPh>
    <rPh sb="9" eb="11">
      <t>ウラエリ</t>
    </rPh>
    <rPh sb="19" eb="20">
      <t>トキ</t>
    </rPh>
    <rPh sb="22" eb="23">
      <t>ウラ</t>
    </rPh>
    <rPh sb="23" eb="24">
      <t>オクミ</t>
    </rPh>
    <rPh sb="24" eb="25">
      <t>アタマ</t>
    </rPh>
    <rPh sb="25" eb="26">
      <t>ヌノ</t>
    </rPh>
    <rPh sb="27" eb="28">
      <t>オクミ</t>
    </rPh>
    <rPh sb="28" eb="29">
      <t>アタマ</t>
    </rPh>
    <rPh sb="30" eb="32">
      <t>コハ</t>
    </rPh>
    <rPh sb="34" eb="36">
      <t>ヌイシロ</t>
    </rPh>
    <rPh sb="63" eb="65">
      <t>チョウド</t>
    </rPh>
    <rPh sb="65" eb="66">
      <t>ヨ</t>
    </rPh>
    <rPh sb="67" eb="68">
      <t>ナガ</t>
    </rPh>
    <rPh sb="70" eb="72">
      <t>ワリフ</t>
    </rPh>
    <phoneticPr fontId="1"/>
  </si>
  <si>
    <t>衽頭布 + 裏衿の裁切丈が不足しているときは、裁切裏衿丈を優先して裏衽頭布をかぎ衽裁ちにします。</t>
    <rPh sb="9" eb="11">
      <t>タチキリ</t>
    </rPh>
    <rPh sb="11" eb="12">
      <t>タケ</t>
    </rPh>
    <rPh sb="13" eb="15">
      <t>フソク</t>
    </rPh>
    <rPh sb="23" eb="25">
      <t>タチキリ</t>
    </rPh>
    <rPh sb="25" eb="27">
      <t>ウラエリ</t>
    </rPh>
    <rPh sb="27" eb="28">
      <t>タケ</t>
    </rPh>
    <rPh sb="29" eb="31">
      <t>ユウセン</t>
    </rPh>
    <rPh sb="33" eb="34">
      <t>ウラ</t>
    </rPh>
    <rPh sb="34" eb="35">
      <t>オクミ</t>
    </rPh>
    <rPh sb="35" eb="36">
      <t>アタマ</t>
    </rPh>
    <rPh sb="36" eb="37">
      <t>ヌノ</t>
    </rPh>
    <rPh sb="40" eb="41">
      <t>オクミ</t>
    </rPh>
    <rPh sb="41" eb="42">
      <t>タ</t>
    </rPh>
    <phoneticPr fontId="1"/>
  </si>
  <si>
    <t>③、衽頭布 + 裏衿</t>
    <rPh sb="2" eb="3">
      <t>オクミ</t>
    </rPh>
    <rPh sb="3" eb="4">
      <t>アタマ</t>
    </rPh>
    <rPh sb="4" eb="5">
      <t>ヌノ</t>
    </rPh>
    <phoneticPr fontId="1"/>
  </si>
  <si>
    <t>裏衽頭布</t>
    <rPh sb="0" eb="1">
      <t>ウラ</t>
    </rPh>
    <rPh sb="1" eb="2">
      <t>オクミ</t>
    </rPh>
    <rPh sb="2" eb="3">
      <t>アタマ</t>
    </rPh>
    <rPh sb="3" eb="4">
      <t>ヌノ</t>
    </rPh>
    <phoneticPr fontId="1"/>
  </si>
  <si>
    <t>裏衿</t>
    <rPh sb="0" eb="2">
      <t>ウラエリ</t>
    </rPh>
    <phoneticPr fontId="1"/>
  </si>
  <si>
    <t xml:space="preserve">   5分（1.89ｃｍ）～1寸（3.78ｃｍ）位にします。</t>
    <phoneticPr fontId="1"/>
  </si>
  <si>
    <t>4、袖裏の裁断図</t>
    <rPh sb="2" eb="3">
      <t>ソデ</t>
    </rPh>
    <rPh sb="3" eb="4">
      <t>ウラ</t>
    </rPh>
    <rPh sb="5" eb="7">
      <t>サイダン</t>
    </rPh>
    <rPh sb="7" eb="8">
      <t>ズ</t>
    </rPh>
    <phoneticPr fontId="1"/>
  </si>
  <si>
    <t>①、並幅の胴裏</t>
    <rPh sb="2" eb="4">
      <t>ナミハバ</t>
    </rPh>
    <rPh sb="5" eb="7">
      <t>ドウラ</t>
    </rPh>
    <phoneticPr fontId="1"/>
  </si>
  <si>
    <t>裁切袖裏丈×2 =</t>
    <phoneticPr fontId="1"/>
  </si>
  <si>
    <t>（裏側にチャコで印をします）</t>
    <phoneticPr fontId="1"/>
  </si>
  <si>
    <r>
      <t xml:space="preserve">　 </t>
    </r>
    <r>
      <rPr>
        <sz val="11"/>
        <color rgb="FFFF0000"/>
        <rFont val="ＭＳ Ｐゴシック"/>
        <family val="3"/>
        <charset val="128"/>
        <scheme val="minor"/>
      </rPr>
      <t>下</t>
    </r>
    <rPh sb="2" eb="3">
      <t>シタ</t>
    </rPh>
    <phoneticPr fontId="1"/>
  </si>
  <si>
    <t>裁切胴裏の布幅</t>
    <rPh sb="0" eb="2">
      <t>タチキリ</t>
    </rPh>
    <rPh sb="2" eb="4">
      <t>ドウラ</t>
    </rPh>
    <rPh sb="5" eb="6">
      <t>ヌノ</t>
    </rPh>
    <rPh sb="6" eb="7">
      <t>ハバ</t>
    </rPh>
    <phoneticPr fontId="1"/>
  </si>
  <si>
    <t>上前の前袖</t>
    <phoneticPr fontId="1"/>
  </si>
  <si>
    <t>上前の後袖</t>
    <phoneticPr fontId="1"/>
  </si>
  <si>
    <t>下前の前袖</t>
    <phoneticPr fontId="1"/>
  </si>
  <si>
    <t>下前の後袖</t>
    <phoneticPr fontId="1"/>
  </si>
  <si>
    <r>
      <t>　</t>
    </r>
    <r>
      <rPr>
        <sz val="11"/>
        <color rgb="FFFF0000"/>
        <rFont val="ＭＳ Ｐゴシック"/>
        <family val="3"/>
        <charset val="128"/>
        <scheme val="minor"/>
      </rPr>
      <t xml:space="preserve"> 上</t>
    </r>
    <phoneticPr fontId="1"/>
  </si>
  <si>
    <t>裁切袖裏丈×4 =</t>
    <phoneticPr fontId="1"/>
  </si>
  <si>
    <t>②、大幅の胴裏</t>
    <rPh sb="2" eb="4">
      <t>オオハバ</t>
    </rPh>
    <rPh sb="5" eb="7">
      <t>ドウラ</t>
    </rPh>
    <phoneticPr fontId="1"/>
  </si>
  <si>
    <t xml:space="preserve"> (裏側にチャコで印付け)</t>
    <rPh sb="10" eb="11">
      <t>ツ</t>
    </rPh>
    <phoneticPr fontId="1"/>
  </si>
  <si>
    <t>裁切胴裏の布幅 / 2 =</t>
    <rPh sb="5" eb="6">
      <t>ヌノ</t>
    </rPh>
    <phoneticPr fontId="1"/>
  </si>
  <si>
    <t>cm 、大幅の胴裏の袖振りの縫代の計算はこの値を入力してください。</t>
    <phoneticPr fontId="1"/>
  </si>
  <si>
    <t>5、胴裏の身頃の裁断図</t>
    <rPh sb="2" eb="4">
      <t>ドウラ</t>
    </rPh>
    <rPh sb="5" eb="7">
      <t>ミゴロ</t>
    </rPh>
    <rPh sb="8" eb="10">
      <t>サイダン</t>
    </rPh>
    <rPh sb="10" eb="11">
      <t>ズ</t>
    </rPh>
    <phoneticPr fontId="1"/>
  </si>
  <si>
    <t>①、並幅の胴裏</t>
    <phoneticPr fontId="1"/>
  </si>
  <si>
    <t>　　　胴裏の裁切身頃丈</t>
    <phoneticPr fontId="1"/>
  </si>
  <si>
    <r>
      <t xml:space="preserve"> </t>
    </r>
    <r>
      <rPr>
        <sz val="11"/>
        <color rgb="FFFF0000"/>
        <rFont val="ＭＳ Ｐゴシック"/>
        <family val="3"/>
        <charset val="128"/>
        <scheme val="minor"/>
      </rPr>
      <t>マ</t>
    </r>
    <phoneticPr fontId="1"/>
  </si>
  <si>
    <r>
      <t xml:space="preserve">　 </t>
    </r>
    <r>
      <rPr>
        <sz val="11"/>
        <color rgb="FFFF0000"/>
        <rFont val="ＭＳ Ｐゴシック"/>
        <family val="3"/>
        <charset val="128"/>
        <scheme val="minor"/>
      </rPr>
      <t>セ</t>
    </r>
    <phoneticPr fontId="1"/>
  </si>
  <si>
    <t xml:space="preserve"> (裏側にチャコで印付け)</t>
    <phoneticPr fontId="1"/>
  </si>
  <si>
    <r>
      <t>上前の前身頃</t>
    </r>
    <r>
      <rPr>
        <sz val="11"/>
        <color rgb="FFFF0000"/>
        <rFont val="ＭＳ Ｐゴシック"/>
        <family val="3"/>
        <charset val="128"/>
        <scheme val="minor"/>
      </rPr>
      <t>（表側）</t>
    </r>
    <rPh sb="4" eb="6">
      <t>ミゴロ</t>
    </rPh>
    <phoneticPr fontId="1"/>
  </si>
  <si>
    <r>
      <t>上前の後身頃</t>
    </r>
    <r>
      <rPr>
        <sz val="11"/>
        <color rgb="FFFF0000"/>
        <rFont val="ＭＳ Ｐゴシック"/>
        <family val="3"/>
        <charset val="128"/>
        <scheme val="minor"/>
      </rPr>
      <t>（表側）</t>
    </r>
    <rPh sb="3" eb="4">
      <t>ウシロ</t>
    </rPh>
    <phoneticPr fontId="1"/>
  </si>
  <si>
    <r>
      <t>下前の前身頃</t>
    </r>
    <r>
      <rPr>
        <sz val="11"/>
        <color rgb="FFFF0000"/>
        <rFont val="ＭＳ Ｐゴシック"/>
        <family val="3"/>
        <charset val="128"/>
        <scheme val="minor"/>
      </rPr>
      <t>（表側）</t>
    </r>
    <rPh sb="0" eb="1">
      <t>シタ</t>
    </rPh>
    <phoneticPr fontId="1"/>
  </si>
  <si>
    <r>
      <t>下前の後身頃</t>
    </r>
    <r>
      <rPr>
        <sz val="11"/>
        <color rgb="FFFF0000"/>
        <rFont val="ＭＳ Ｐゴシック"/>
        <family val="3"/>
        <charset val="128"/>
        <scheme val="minor"/>
      </rPr>
      <t>（表側）</t>
    </r>
    <rPh sb="0" eb="1">
      <t>シタ</t>
    </rPh>
    <phoneticPr fontId="1"/>
  </si>
  <si>
    <t>衽付側</t>
    <rPh sb="0" eb="1">
      <t>オクミ</t>
    </rPh>
    <rPh sb="1" eb="2">
      <t>ツ</t>
    </rPh>
    <phoneticPr fontId="1"/>
  </si>
  <si>
    <t>背縫側</t>
    <rPh sb="0" eb="1">
      <t>セ</t>
    </rPh>
    <phoneticPr fontId="1"/>
  </si>
  <si>
    <t>胴裏の裁切身頃丈×2 =</t>
    <phoneticPr fontId="1"/>
  </si>
  <si>
    <t>胴裏の裁切身頃丈×4 =</t>
    <phoneticPr fontId="1"/>
  </si>
  <si>
    <t>②、大幅の胴裏</t>
    <rPh sb="2" eb="3">
      <t>オオ</t>
    </rPh>
    <phoneticPr fontId="1"/>
  </si>
  <si>
    <t>脇縫側</t>
    <rPh sb="0" eb="1">
      <t>ワキ</t>
    </rPh>
    <rPh sb="1" eb="2">
      <t>ヌ</t>
    </rPh>
    <phoneticPr fontId="1"/>
  </si>
  <si>
    <r>
      <t>下前の前身頃</t>
    </r>
    <r>
      <rPr>
        <sz val="11"/>
        <color rgb="FFFF0000"/>
        <rFont val="ＭＳ Ｐゴシック"/>
        <family val="3"/>
        <charset val="128"/>
        <scheme val="minor"/>
      </rPr>
      <t>（表側）</t>
    </r>
    <rPh sb="0" eb="1">
      <t>シタ</t>
    </rPh>
    <rPh sb="4" eb="6">
      <t>ミゴロ</t>
    </rPh>
    <phoneticPr fontId="1"/>
  </si>
  <si>
    <t>1、表袖の口合せ、口下、袖下の縫い目のへら付け</t>
    <phoneticPr fontId="1"/>
  </si>
  <si>
    <t>口合せの縫代は口下の縫代が通常2分5厘（0.9450ｃｍ）のときは5厘（0.189ｃｍ）深くして3分（1.134ｃｍ）します。</t>
    <rPh sb="0" eb="1">
      <t>クチ</t>
    </rPh>
    <rPh sb="1" eb="2">
      <t>アワ</t>
    </rPh>
    <rPh sb="4" eb="5">
      <t>ヌ</t>
    </rPh>
    <rPh sb="5" eb="6">
      <t>シロ</t>
    </rPh>
    <rPh sb="10" eb="11">
      <t>ヌ</t>
    </rPh>
    <rPh sb="11" eb="12">
      <t>シロ</t>
    </rPh>
    <rPh sb="13" eb="15">
      <t>ツウジョウ</t>
    </rPh>
    <rPh sb="16" eb="17">
      <t>ブ</t>
    </rPh>
    <rPh sb="18" eb="19">
      <t>リン</t>
    </rPh>
    <rPh sb="34" eb="35">
      <t>リン</t>
    </rPh>
    <rPh sb="44" eb="45">
      <t>フカ</t>
    </rPh>
    <phoneticPr fontId="1"/>
  </si>
  <si>
    <t>（但し袖幅が広く振の縫代が少ないときは2分5厘（0.9450ｃｍ）より少なくして、口合せと口下の縫代も同寸にします）→</t>
    <rPh sb="1" eb="2">
      <t>タダ</t>
    </rPh>
    <rPh sb="3" eb="4">
      <t>ソデ</t>
    </rPh>
    <rPh sb="4" eb="5">
      <t>ハバ</t>
    </rPh>
    <rPh sb="6" eb="7">
      <t>ヒロ</t>
    </rPh>
    <rPh sb="8" eb="9">
      <t>フリ</t>
    </rPh>
    <rPh sb="10" eb="11">
      <t>ヌ</t>
    </rPh>
    <rPh sb="11" eb="12">
      <t>シロ</t>
    </rPh>
    <rPh sb="13" eb="14">
      <t>スク</t>
    </rPh>
    <rPh sb="35" eb="36">
      <t>スク</t>
    </rPh>
    <rPh sb="41" eb="42">
      <t>クチ</t>
    </rPh>
    <rPh sb="42" eb="43">
      <t>アワ</t>
    </rPh>
    <rPh sb="45" eb="46">
      <t>クチ</t>
    </rPh>
    <rPh sb="46" eb="47">
      <t>シタ</t>
    </rPh>
    <rPh sb="48" eb="49">
      <t>ヌ</t>
    </rPh>
    <rPh sb="49" eb="50">
      <t>シロ</t>
    </rPh>
    <rPh sb="51" eb="52">
      <t>オナ</t>
    </rPh>
    <rPh sb="52" eb="53">
      <t>スン</t>
    </rPh>
    <phoneticPr fontId="1"/>
  </si>
  <si>
    <t>表袖の裏側に口下、口合せの縫いの通しべら等をします。</t>
    <rPh sb="6" eb="7">
      <t>クチ</t>
    </rPh>
    <rPh sb="7" eb="8">
      <t>シタ</t>
    </rPh>
    <rPh sb="9" eb="10">
      <t>クチ</t>
    </rPh>
    <rPh sb="10" eb="11">
      <t>アワ</t>
    </rPh>
    <rPh sb="13" eb="14">
      <t>ヌ</t>
    </rPh>
    <rPh sb="16" eb="17">
      <t>トオ</t>
    </rPh>
    <rPh sb="20" eb="21">
      <t>トウ</t>
    </rPh>
    <phoneticPr fontId="1"/>
  </si>
  <si>
    <t>3分（1.134ｃｍ）の間で5厘</t>
    <rPh sb="1" eb="2">
      <t>ブ</t>
    </rPh>
    <rPh sb="12" eb="13">
      <t>アイダ</t>
    </rPh>
    <rPh sb="15" eb="16">
      <t>リン</t>
    </rPh>
    <phoneticPr fontId="1"/>
  </si>
  <si>
    <t>（0.189ｃｍ）縫込みます。</t>
    <rPh sb="9" eb="10">
      <t>ヌ</t>
    </rPh>
    <rPh sb="10" eb="11">
      <t>コミ</t>
    </rPh>
    <phoneticPr fontId="1"/>
  </si>
  <si>
    <t>　口合せの縫代は口下よりも5厘（0.189ｃｍ）深くします。</t>
    <rPh sb="6" eb="7">
      <t>シロ</t>
    </rPh>
    <phoneticPr fontId="1"/>
  </si>
  <si>
    <t>表袖の裏側</t>
  </si>
  <si>
    <t>表袖の裏側に袖下の縫いの通しべら等をします。</t>
    <rPh sb="6" eb="7">
      <t>ソデ</t>
    </rPh>
    <rPh sb="7" eb="8">
      <t>シタ</t>
    </rPh>
    <rPh sb="9" eb="10">
      <t>ヌ</t>
    </rPh>
    <rPh sb="12" eb="13">
      <t>トオ</t>
    </rPh>
    <rPh sb="16" eb="17">
      <t>トウ</t>
    </rPh>
    <phoneticPr fontId="1"/>
  </si>
  <si>
    <t>袖裏の山</t>
  </si>
  <si>
    <t xml:space="preserve"> 袖付のへら</t>
  </si>
  <si>
    <t>2、袖裏の口合せ、口下、袖下の縫い目のへら付け</t>
    <rPh sb="2" eb="3">
      <t>ソデ</t>
    </rPh>
    <rPh sb="3" eb="4">
      <t>ウラ</t>
    </rPh>
    <phoneticPr fontId="1"/>
  </si>
  <si>
    <t>※口合せの縫代は口下の縫代が通常2分5厘（0.945ｃｍ）のときは5厘（0.189ｃｍ）浅くして2分（0.756ｃｍ）します。</t>
    <rPh sb="1" eb="2">
      <t>クチ</t>
    </rPh>
    <rPh sb="2" eb="3">
      <t>アワ</t>
    </rPh>
    <rPh sb="5" eb="6">
      <t>ヌ</t>
    </rPh>
    <rPh sb="6" eb="7">
      <t>シロ</t>
    </rPh>
    <rPh sb="9" eb="10">
      <t>シタ</t>
    </rPh>
    <rPh sb="11" eb="12">
      <t>ヌ</t>
    </rPh>
    <rPh sb="12" eb="13">
      <t>シロ</t>
    </rPh>
    <rPh sb="14" eb="16">
      <t>ツウジョウ</t>
    </rPh>
    <rPh sb="17" eb="18">
      <t>ブ</t>
    </rPh>
    <rPh sb="19" eb="20">
      <t>リン</t>
    </rPh>
    <rPh sb="34" eb="35">
      <t>リン</t>
    </rPh>
    <rPh sb="44" eb="45">
      <t>アサ</t>
    </rPh>
    <phoneticPr fontId="1"/>
  </si>
  <si>
    <t>（但し袖幅が広く振の縫代が少ないときは2分（0.756ｃｍ）より少なくして、口合せと口下の縫代も同寸にします）</t>
    <rPh sb="1" eb="2">
      <t>タダ</t>
    </rPh>
    <rPh sb="3" eb="4">
      <t>ソデ</t>
    </rPh>
    <rPh sb="4" eb="5">
      <t>ハバ</t>
    </rPh>
    <rPh sb="6" eb="7">
      <t>ヒロ</t>
    </rPh>
    <rPh sb="8" eb="9">
      <t>フリ</t>
    </rPh>
    <rPh sb="10" eb="11">
      <t>ヌ</t>
    </rPh>
    <rPh sb="11" eb="12">
      <t>シロ</t>
    </rPh>
    <rPh sb="13" eb="14">
      <t>スク</t>
    </rPh>
    <rPh sb="32" eb="33">
      <t>スク</t>
    </rPh>
    <rPh sb="38" eb="39">
      <t>クチ</t>
    </rPh>
    <rPh sb="39" eb="40">
      <t>アワ</t>
    </rPh>
    <rPh sb="42" eb="43">
      <t>クチ</t>
    </rPh>
    <rPh sb="43" eb="44">
      <t>シタ</t>
    </rPh>
    <rPh sb="45" eb="46">
      <t>ヌ</t>
    </rPh>
    <rPh sb="46" eb="47">
      <t>シロ</t>
    </rPh>
    <rPh sb="48" eb="49">
      <t>オナ</t>
    </rPh>
    <rPh sb="49" eb="50">
      <t>スン</t>
    </rPh>
    <phoneticPr fontId="1"/>
  </si>
  <si>
    <t>袖裏の裏側に口下、口合せの縫いの通しべら等をします。</t>
    <rPh sb="1" eb="2">
      <t>ウラ</t>
    </rPh>
    <rPh sb="6" eb="7">
      <t>クチ</t>
    </rPh>
    <rPh sb="7" eb="8">
      <t>シタ</t>
    </rPh>
    <rPh sb="9" eb="10">
      <t>クチ</t>
    </rPh>
    <rPh sb="10" eb="11">
      <t>アワ</t>
    </rPh>
    <rPh sb="13" eb="14">
      <t>ヌ</t>
    </rPh>
    <rPh sb="16" eb="17">
      <t>トオ</t>
    </rPh>
    <rPh sb="20" eb="21">
      <t>トウ</t>
    </rPh>
    <phoneticPr fontId="1"/>
  </si>
  <si>
    <t>（0.189ｃｍ）縫代を浅くします。</t>
    <rPh sb="9" eb="10">
      <t>ヌ</t>
    </rPh>
    <rPh sb="10" eb="11">
      <t>シロ</t>
    </rPh>
    <rPh sb="12" eb="13">
      <t>アサ</t>
    </rPh>
    <phoneticPr fontId="1"/>
  </si>
  <si>
    <t>袖丈のへら</t>
    <rPh sb="0" eb="2">
      <t>ソデタケ</t>
    </rPh>
    <phoneticPr fontId="1"/>
  </si>
  <si>
    <t>袖裏の裏側</t>
    <rPh sb="1" eb="2">
      <t>ウラ</t>
    </rPh>
    <phoneticPr fontId="1"/>
  </si>
  <si>
    <t>後袖</t>
    <rPh sb="0" eb="1">
      <t>ウシロ</t>
    </rPh>
    <rPh sb="1" eb="2">
      <t>ソデ</t>
    </rPh>
    <phoneticPr fontId="1"/>
  </si>
  <si>
    <t>袖裏の裏側に袖下の縫いの通しべら等をします。</t>
    <rPh sb="1" eb="2">
      <t>ウラ</t>
    </rPh>
    <rPh sb="6" eb="7">
      <t>ソデ</t>
    </rPh>
    <rPh sb="7" eb="8">
      <t>シタ</t>
    </rPh>
    <rPh sb="9" eb="10">
      <t>ヌ</t>
    </rPh>
    <rPh sb="12" eb="13">
      <t>トオ</t>
    </rPh>
    <rPh sb="16" eb="17">
      <t>トウ</t>
    </rPh>
    <phoneticPr fontId="1"/>
  </si>
  <si>
    <t>3、袖裏の袖口布掛けのへら付け</t>
    <phoneticPr fontId="1"/>
  </si>
  <si>
    <t>2分（0.756ｃｍ）ずらします。</t>
    <rPh sb="1" eb="2">
      <t>ブ</t>
    </rPh>
    <phoneticPr fontId="1"/>
  </si>
  <si>
    <t>1分(0.378cm)ほど前袖に袖山を廻して鏝で袖口布掛けの山の折りをします。</t>
    <rPh sb="1" eb="2">
      <t>ブ</t>
    </rPh>
    <rPh sb="13" eb="14">
      <t>マエ</t>
    </rPh>
    <rPh sb="14" eb="15">
      <t>ソデ</t>
    </rPh>
    <rPh sb="16" eb="17">
      <t>ソデ</t>
    </rPh>
    <rPh sb="17" eb="18">
      <t>ヤマ</t>
    </rPh>
    <rPh sb="19" eb="20">
      <t>マワ</t>
    </rPh>
    <rPh sb="22" eb="23">
      <t>コテ</t>
    </rPh>
    <rPh sb="24" eb="25">
      <t>ソデ</t>
    </rPh>
    <rPh sb="25" eb="26">
      <t>クチ</t>
    </rPh>
    <rPh sb="26" eb="27">
      <t>ヌノ</t>
    </rPh>
    <rPh sb="27" eb="28">
      <t>カケ</t>
    </rPh>
    <rPh sb="30" eb="31">
      <t>ヤマ</t>
    </rPh>
    <rPh sb="32" eb="33">
      <t>オ</t>
    </rPh>
    <phoneticPr fontId="1"/>
  </si>
  <si>
    <t xml:space="preserve"> 上前は中表に、下前は出表にして二つ折りにして畳みます。</t>
    <rPh sb="1" eb="3">
      <t>ウワマエ</t>
    </rPh>
    <rPh sb="4" eb="5">
      <t>ナカ</t>
    </rPh>
    <rPh sb="5" eb="6">
      <t>オモテ</t>
    </rPh>
    <rPh sb="8" eb="9">
      <t>シタ</t>
    </rPh>
    <rPh sb="9" eb="10">
      <t>マエ</t>
    </rPh>
    <rPh sb="11" eb="12">
      <t>デ</t>
    </rPh>
    <rPh sb="12" eb="13">
      <t>オモテ</t>
    </rPh>
    <rPh sb="16" eb="17">
      <t>フタ</t>
    </rPh>
    <rPh sb="18" eb="19">
      <t>オ</t>
    </rPh>
    <rPh sb="23" eb="24">
      <t>タタ</t>
    </rPh>
    <phoneticPr fontId="1"/>
  </si>
  <si>
    <t xml:space="preserve">    袖裏の袖口布掛けの山の折り</t>
    <phoneticPr fontId="1"/>
  </si>
  <si>
    <t>袖口布</t>
    <phoneticPr fontId="1"/>
  </si>
  <si>
    <t>上前は中表に、下前は出表に袖口布を</t>
    <rPh sb="0" eb="2">
      <t>ウワマエ</t>
    </rPh>
    <rPh sb="3" eb="4">
      <t>ナカ</t>
    </rPh>
    <rPh sb="4" eb="5">
      <t>オモテ</t>
    </rPh>
    <rPh sb="7" eb="8">
      <t>シタ</t>
    </rPh>
    <rPh sb="8" eb="9">
      <t>マエ</t>
    </rPh>
    <rPh sb="10" eb="11">
      <t>デ</t>
    </rPh>
    <rPh sb="11" eb="12">
      <t>オモテ</t>
    </rPh>
    <rPh sb="13" eb="14">
      <t>ソデ</t>
    </rPh>
    <rPh sb="14" eb="15">
      <t>クチ</t>
    </rPh>
    <rPh sb="15" eb="16">
      <t>ヌノ</t>
    </rPh>
    <phoneticPr fontId="1"/>
  </si>
  <si>
    <t>二つ折りに畳み、鏝で袖口布の山を折ります。</t>
    <rPh sb="0" eb="1">
      <t>フタ</t>
    </rPh>
    <rPh sb="2" eb="3">
      <t>オ</t>
    </rPh>
    <rPh sb="5" eb="6">
      <t>タタ</t>
    </rPh>
    <rPh sb="8" eb="9">
      <t>コテ</t>
    </rPh>
    <rPh sb="10" eb="11">
      <t>ソデ</t>
    </rPh>
    <rPh sb="11" eb="12">
      <t>クチ</t>
    </rPh>
    <rPh sb="12" eb="13">
      <t>ヌノ</t>
    </rPh>
    <rPh sb="14" eb="15">
      <t>ヤマ</t>
    </rPh>
    <rPh sb="16" eb="17">
      <t>オ</t>
    </rPh>
    <phoneticPr fontId="1"/>
  </si>
  <si>
    <t>　袖口布の山の折り</t>
  </si>
  <si>
    <t>袖口布と袖裏の袖口側と、袖口布の山の折りと袖裏の袖口布掛の山の折りを揃えて、袖裏の上に袖口布を置きます。</t>
    <rPh sb="0" eb="1">
      <t>ソデ</t>
    </rPh>
    <rPh sb="1" eb="2">
      <t>クチ</t>
    </rPh>
    <rPh sb="2" eb="3">
      <t>ヌノ</t>
    </rPh>
    <rPh sb="4" eb="5">
      <t>ソデ</t>
    </rPh>
    <rPh sb="5" eb="6">
      <t>ウラ</t>
    </rPh>
    <rPh sb="7" eb="8">
      <t>ソデ</t>
    </rPh>
    <rPh sb="8" eb="9">
      <t>クチ</t>
    </rPh>
    <rPh sb="9" eb="10">
      <t>ガワ</t>
    </rPh>
    <rPh sb="12" eb="13">
      <t>ソデ</t>
    </rPh>
    <rPh sb="13" eb="14">
      <t>クチ</t>
    </rPh>
    <rPh sb="14" eb="15">
      <t>ヌノ</t>
    </rPh>
    <rPh sb="16" eb="17">
      <t>ヤマ</t>
    </rPh>
    <rPh sb="18" eb="19">
      <t>オ</t>
    </rPh>
    <rPh sb="21" eb="22">
      <t>ソデ</t>
    </rPh>
    <rPh sb="22" eb="23">
      <t>ウラ</t>
    </rPh>
    <rPh sb="24" eb="25">
      <t>ソデ</t>
    </rPh>
    <rPh sb="25" eb="26">
      <t>クチ</t>
    </rPh>
    <rPh sb="26" eb="27">
      <t>ヌノ</t>
    </rPh>
    <rPh sb="27" eb="28">
      <t>カケ</t>
    </rPh>
    <rPh sb="29" eb="30">
      <t>ヤマ</t>
    </rPh>
    <rPh sb="31" eb="32">
      <t>オ</t>
    </rPh>
    <rPh sb="34" eb="35">
      <t>ソロ</t>
    </rPh>
    <rPh sb="41" eb="42">
      <t>ウエ</t>
    </rPh>
    <rPh sb="43" eb="44">
      <t>ソデ</t>
    </rPh>
    <rPh sb="44" eb="45">
      <t>クチ</t>
    </rPh>
    <rPh sb="45" eb="46">
      <t>ヌノ</t>
    </rPh>
    <rPh sb="47" eb="48">
      <t>オ</t>
    </rPh>
    <phoneticPr fontId="1"/>
  </si>
  <si>
    <t>　袖口布の山の折り</t>
    <phoneticPr fontId="1"/>
  </si>
  <si>
    <t>袖裏の袖口布掛けの山の折り</t>
    <phoneticPr fontId="1"/>
  </si>
  <si>
    <t>袖裏の山</t>
    <phoneticPr fontId="1"/>
  </si>
  <si>
    <t>袖裏と袖口布は上前は裏側を下前は表側を見てへらをします。</t>
    <phoneticPr fontId="1"/>
  </si>
  <si>
    <t>袖口布と袖裏を重ねて袖口布に3分（1.134ｃｍ）の縫代を取り袖口布掛けのへらをします。</t>
    <rPh sb="0" eb="1">
      <t>ソデ</t>
    </rPh>
    <rPh sb="1" eb="2">
      <t>クチ</t>
    </rPh>
    <rPh sb="2" eb="3">
      <t>ヌノ</t>
    </rPh>
    <rPh sb="4" eb="5">
      <t>ソデ</t>
    </rPh>
    <rPh sb="5" eb="6">
      <t>ウラ</t>
    </rPh>
    <phoneticPr fontId="1"/>
  </si>
  <si>
    <t>3分（1.134ｃｍ）</t>
    <phoneticPr fontId="1"/>
  </si>
  <si>
    <t>袖口布の裏側に袖口布掛けの通しべら等をします。</t>
    <rPh sb="7" eb="8">
      <t>ソデ</t>
    </rPh>
    <rPh sb="8" eb="9">
      <t>クチ</t>
    </rPh>
    <rPh sb="9" eb="10">
      <t>ヌノ</t>
    </rPh>
    <rPh sb="10" eb="11">
      <t>カケ</t>
    </rPh>
    <rPh sb="13" eb="14">
      <t>トオ</t>
    </rPh>
    <rPh sb="17" eb="18">
      <t>ナド</t>
    </rPh>
    <phoneticPr fontId="1"/>
  </si>
  <si>
    <t>1分（0.378ｃｍ）</t>
    <rPh sb="1" eb="2">
      <t>ブ</t>
    </rPh>
    <phoneticPr fontId="1"/>
  </si>
  <si>
    <t>袖裏の袖口のへらを写します。</t>
    <rPh sb="0" eb="1">
      <t>ソデ</t>
    </rPh>
    <rPh sb="1" eb="2">
      <t>ウラ</t>
    </rPh>
    <rPh sb="3" eb="4">
      <t>ソデ</t>
    </rPh>
    <rPh sb="4" eb="5">
      <t>クチ</t>
    </rPh>
    <rPh sb="9" eb="10">
      <t>ウツ</t>
    </rPh>
    <phoneticPr fontId="1"/>
  </si>
  <si>
    <t>袖裏の袖口のへらを写します。</t>
  </si>
  <si>
    <t>5分（1.89ｃｍ）</t>
    <rPh sb="1" eb="2">
      <t>ブ</t>
    </rPh>
    <phoneticPr fontId="1"/>
  </si>
  <si>
    <t>袖裏の裏側に袖口布掛けの通しべら等をします。</t>
    <rPh sb="1" eb="2">
      <t>ウラ</t>
    </rPh>
    <rPh sb="8" eb="9">
      <t>ヌノ</t>
    </rPh>
    <phoneticPr fontId="1"/>
  </si>
  <si>
    <t xml:space="preserve">     5分（1.89ｃｍ）</t>
    <phoneticPr fontId="1"/>
  </si>
  <si>
    <t xml:space="preserve">     袖裏の袖口布掛けの山の折り</t>
    <phoneticPr fontId="1"/>
  </si>
  <si>
    <t>4、袖口布の掛け出し</t>
    <rPh sb="2" eb="3">
      <t>ソデ</t>
    </rPh>
    <rPh sb="3" eb="4">
      <t>クチ</t>
    </rPh>
    <rPh sb="4" eb="5">
      <t>ヌノ</t>
    </rPh>
    <rPh sb="6" eb="7">
      <t>カ</t>
    </rPh>
    <rPh sb="8" eb="9">
      <t>ダ</t>
    </rPh>
    <phoneticPr fontId="1"/>
  </si>
  <si>
    <t>袖裏の幅がいっぱい等の時には、図の様に袖口布を掛け出して袖口布掛けのへら付けをします。</t>
    <rPh sb="0" eb="1">
      <t>ソデ</t>
    </rPh>
    <rPh sb="1" eb="2">
      <t>ウラ</t>
    </rPh>
    <rPh sb="3" eb="4">
      <t>ハバ</t>
    </rPh>
    <rPh sb="9" eb="10">
      <t>ナド</t>
    </rPh>
    <rPh sb="11" eb="12">
      <t>トキ</t>
    </rPh>
    <rPh sb="15" eb="16">
      <t>ズ</t>
    </rPh>
    <rPh sb="17" eb="18">
      <t>ヨウ</t>
    </rPh>
    <rPh sb="19" eb="20">
      <t>ソデ</t>
    </rPh>
    <rPh sb="20" eb="21">
      <t>クチ</t>
    </rPh>
    <rPh sb="21" eb="22">
      <t>ヌノ</t>
    </rPh>
    <rPh sb="23" eb="24">
      <t>カ</t>
    </rPh>
    <rPh sb="25" eb="26">
      <t>ダ</t>
    </rPh>
    <rPh sb="28" eb="29">
      <t>ソデ</t>
    </rPh>
    <rPh sb="29" eb="30">
      <t>クチ</t>
    </rPh>
    <rPh sb="30" eb="31">
      <t>ヌノ</t>
    </rPh>
    <rPh sb="31" eb="32">
      <t>カケ</t>
    </rPh>
    <rPh sb="36" eb="37">
      <t>ツ</t>
    </rPh>
    <phoneticPr fontId="1"/>
  </si>
  <si>
    <t>袖口布の掛け出し代</t>
    <rPh sb="0" eb="1">
      <t>ソデ</t>
    </rPh>
    <rPh sb="1" eb="2">
      <t>クチ</t>
    </rPh>
    <rPh sb="2" eb="3">
      <t>ヌノ</t>
    </rPh>
    <rPh sb="4" eb="5">
      <t>カ</t>
    </rPh>
    <rPh sb="6" eb="7">
      <t>ダ</t>
    </rPh>
    <rPh sb="8" eb="9">
      <t>シロ</t>
    </rPh>
    <phoneticPr fontId="1"/>
  </si>
  <si>
    <t>袖口布を掛け出さない時は0を記入して下さい。</t>
    <rPh sb="0" eb="1">
      <t>ソデ</t>
    </rPh>
    <rPh sb="1" eb="2">
      <t>クチ</t>
    </rPh>
    <rPh sb="2" eb="3">
      <t>ヌノ</t>
    </rPh>
    <rPh sb="4" eb="5">
      <t>カ</t>
    </rPh>
    <rPh sb="6" eb="7">
      <t>ダ</t>
    </rPh>
    <rPh sb="10" eb="11">
      <t>トキ</t>
    </rPh>
    <rPh sb="14" eb="16">
      <t>キニュウ</t>
    </rPh>
    <rPh sb="18" eb="19">
      <t>クダ</t>
    </rPh>
    <phoneticPr fontId="1"/>
  </si>
  <si>
    <t>※、身長が145ｃｍで体重が37ｋｇから、身長が154ｃｍで体重42ｋｇの男子</t>
  </si>
  <si>
    <t xml:space="preserve">※衽に内揚をした時の総要尺 </t>
    <rPh sb="1" eb="2">
      <t>オクミ</t>
    </rPh>
    <rPh sb="3" eb="5">
      <t>ウチアゲ</t>
    </rPh>
    <rPh sb="8" eb="9">
      <t>トキ</t>
    </rPh>
    <rPh sb="10" eb="11">
      <t>ソウ</t>
    </rPh>
    <rPh sb="11" eb="13">
      <t>ヨウジャク</t>
    </rPh>
    <phoneticPr fontId="1"/>
  </si>
  <si>
    <t>③、表地の裁断図</t>
  </si>
  <si>
    <t>4、袖のへら付け</t>
  </si>
  <si>
    <t>①、表袖のへら付け</t>
    <phoneticPr fontId="1"/>
  </si>
  <si>
    <t>①、表袖のへら付け</t>
  </si>
  <si>
    <t>②、袖裏のへら付け</t>
  </si>
  <si>
    <t>③、袖幅のへら付け</t>
    <phoneticPr fontId="1"/>
  </si>
  <si>
    <t>※、袖幅と袖山幅が同寸の時のへらの仕方</t>
    <phoneticPr fontId="1"/>
  </si>
  <si>
    <t>※、袖幅よりも袖山幅を広げた時のへらの仕方</t>
  </si>
  <si>
    <t>①、表身頃のへら付け</t>
  </si>
  <si>
    <t>②、身八っ口から肩山までの前幅の寸法</t>
  </si>
  <si>
    <t>③、裾から衽下りまでの前幅のへら付け</t>
  </si>
  <si>
    <t>④、前幅を狭くする間隔と、縫込み代aを求める計算</t>
  </si>
  <si>
    <t>注、胴接ぎの処の後幅のへら</t>
  </si>
  <si>
    <t>※、並幅の胴裏</t>
  </si>
  <si>
    <t>※、大幅の胴裏</t>
  </si>
  <si>
    <t>⑤、脇縫いの縫代を引っ立てる説明</t>
  </si>
  <si>
    <t>脇縫いの縫代の引っ立て幅の記入欄</t>
    <rPh sb="13" eb="15">
      <t>キニュウ</t>
    </rPh>
    <rPh sb="15" eb="16">
      <t>ラン</t>
    </rPh>
    <phoneticPr fontId="1"/>
  </si>
  <si>
    <t>⑥、衿肩明のへらの拡大図</t>
  </si>
  <si>
    <t>⑦、肩山から身八っ口の止め付近の身頃の拡大図</t>
  </si>
  <si>
    <t>⑨、胴裏のへら付け</t>
  </si>
  <si>
    <t>※、前裾布</t>
  </si>
  <si>
    <t>褄下の縫代の記入欄</t>
    <rPh sb="6" eb="8">
      <t>キニュウ</t>
    </rPh>
    <rPh sb="8" eb="9">
      <t>ラン</t>
    </rPh>
    <phoneticPr fontId="1"/>
  </si>
  <si>
    <t>※、合褄の処から衽頭までの間の裏衽付けの縫代</t>
  </si>
  <si>
    <t>※、裾の裁切から合褄の処までの裏の衽付けのへら付け</t>
  </si>
  <si>
    <t>②、衿付けと衽の流れのへら付け</t>
  </si>
  <si>
    <t>②、棒衿の共衿のへら付け</t>
    <rPh sb="2" eb="3">
      <t>ボウ</t>
    </rPh>
    <phoneticPr fontId="1"/>
  </si>
  <si>
    <t>※、三つ衿芯</t>
  </si>
  <si>
    <t>④、ばち衿の地衿のへら付け</t>
  </si>
  <si>
    <t>⑤、ばち衿の共衿のへら付け</t>
  </si>
  <si>
    <t>⑥、ばち衿の裏衿のへら付け（裏衿を付けるとき）</t>
  </si>
  <si>
    <t>①、裁切裾布丈の割出す計算</t>
  </si>
  <si>
    <t>②、裾廻しの計算</t>
  </si>
  <si>
    <t>③、胴裏の計算</t>
  </si>
  <si>
    <t>④、裏裾衽布の計算</t>
  </si>
  <si>
    <t>①、裏裾衽布</t>
  </si>
  <si>
    <t>②、衿先布</t>
  </si>
  <si>
    <t>①、裏衽頭布</t>
  </si>
  <si>
    <t>②、裏衿</t>
  </si>
  <si>
    <t>※、裁切裏衿丈の記入欄</t>
  </si>
  <si>
    <t>1、胴裏の見積り</t>
  </si>
  <si>
    <t>2、胴裏と袖裏の裁断の種類</t>
  </si>
  <si>
    <t>①、並幅の胴裏</t>
  </si>
  <si>
    <t>②、並幅の胴裏2</t>
  </si>
  <si>
    <t>③、大幅の胴裏</t>
  </si>
  <si>
    <t>3、裏衽頭布と裏衿の裁断の種類</t>
  </si>
  <si>
    <t>①、裏衽頭布と裏衿 1</t>
  </si>
  <si>
    <t>②、裏衽頭布と裏衿 2</t>
  </si>
  <si>
    <t>③、衽頭布 + 裏衿</t>
  </si>
  <si>
    <t>④、裏衽頭布のと裏衿のかぎ衽の裁断</t>
  </si>
  <si>
    <t>4、袖裏の裁断図</t>
  </si>
  <si>
    <t>②、大幅の胴裏</t>
  </si>
  <si>
    <t>5、胴裏の身頃の裁断図</t>
  </si>
  <si>
    <t>1、表袖の口合せ、口下、袖下の縫い目のへら付け</t>
  </si>
  <si>
    <t>2、袖裏の口合せ、口下、袖下の縫い目のへら付け</t>
  </si>
  <si>
    <t>3、袖裏の袖口布掛けのへら付け</t>
  </si>
  <si>
    <t>4、袖口布の掛け出し</t>
  </si>
  <si>
    <t>四つ身裁ちの単衣の着物と羽織の要尺の合計</t>
    <rPh sb="0" eb="1">
      <t>ヨ</t>
    </rPh>
    <rPh sb="2" eb="3">
      <t>ミ</t>
    </rPh>
    <rPh sb="3" eb="4">
      <t>ダ</t>
    </rPh>
    <rPh sb="6" eb="8">
      <t>ヒトエ</t>
    </rPh>
    <rPh sb="9" eb="11">
      <t>キモノ</t>
    </rPh>
    <rPh sb="12" eb="14">
      <t>ハオリ</t>
    </rPh>
    <rPh sb="15" eb="17">
      <t>ヨウジャク</t>
    </rPh>
    <rPh sb="18" eb="20">
      <t>ゴウケイ</t>
    </rPh>
    <phoneticPr fontId="1"/>
  </si>
  <si>
    <t>※四つ身の裁ちの単衣の着物の要尺</t>
    <rPh sb="1" eb="2">
      <t>ヨ</t>
    </rPh>
    <rPh sb="3" eb="4">
      <t>ミ</t>
    </rPh>
    <rPh sb="5" eb="6">
      <t>タ</t>
    </rPh>
    <rPh sb="8" eb="10">
      <t>ヒトエ</t>
    </rPh>
    <rPh sb="11" eb="13">
      <t>キモノ</t>
    </rPh>
    <rPh sb="14" eb="16">
      <t>ヨウジャク</t>
    </rPh>
    <phoneticPr fontId="1"/>
  </si>
  <si>
    <t>cm+四つ身裁ちの単衣の羽織の要尺</t>
    <rPh sb="3" eb="4">
      <t>ヨ</t>
    </rPh>
    <rPh sb="5" eb="6">
      <t>ミ</t>
    </rPh>
    <rPh sb="6" eb="7">
      <t>タ</t>
    </rPh>
    <rPh sb="9" eb="11">
      <t>ヒトエ</t>
    </rPh>
    <rPh sb="12" eb="14">
      <t>ハオリ</t>
    </rPh>
    <rPh sb="15" eb="17">
      <t>ヨウジャク</t>
    </rPh>
    <phoneticPr fontId="1"/>
  </si>
  <si>
    <t>羽織丈（背）</t>
    <rPh sb="0" eb="2">
      <t>ハオリ</t>
    </rPh>
    <rPh sb="2" eb="3">
      <t>タケ</t>
    </rPh>
    <rPh sb="4" eb="5">
      <t>セ</t>
    </rPh>
    <phoneticPr fontId="1"/>
  </si>
  <si>
    <t>前幅のへら</t>
    <rPh sb="1" eb="2">
      <t>ハバ</t>
    </rPh>
    <phoneticPr fontId="1"/>
  </si>
  <si>
    <t>襠裾幅</t>
    <rPh sb="0" eb="1">
      <t>マチ</t>
    </rPh>
    <rPh sb="1" eb="2">
      <t>スソ</t>
    </rPh>
    <rPh sb="2" eb="3">
      <t>ハバ</t>
    </rPh>
    <phoneticPr fontId="1"/>
  </si>
  <si>
    <t>前下り</t>
    <rPh sb="0" eb="2">
      <t>マエサガ</t>
    </rPh>
    <phoneticPr fontId="1"/>
  </si>
  <si>
    <t>紐丈</t>
    <rPh sb="0" eb="1">
      <t>ヒモ</t>
    </rPh>
    <rPh sb="1" eb="2">
      <t>タケ</t>
    </rPh>
    <phoneticPr fontId="1"/>
  </si>
  <si>
    <t>衿肩明の丸味</t>
    <rPh sb="4" eb="6">
      <t>マルミ</t>
    </rPh>
    <phoneticPr fontId="1"/>
  </si>
  <si>
    <t>羽織丈（肩）</t>
    <rPh sb="0" eb="2">
      <t>ハオリ</t>
    </rPh>
    <phoneticPr fontId="1"/>
  </si>
  <si>
    <t>身八っの処の後幅</t>
    <phoneticPr fontId="1"/>
  </si>
  <si>
    <t>身八っの処の前幅のへら</t>
    <rPh sb="6" eb="7">
      <t>マエ</t>
    </rPh>
    <phoneticPr fontId="1"/>
  </si>
  <si>
    <t>襠上幅</t>
    <rPh sb="1" eb="2">
      <t>ウエ</t>
    </rPh>
    <phoneticPr fontId="1"/>
  </si>
  <si>
    <t>乳下り</t>
    <rPh sb="0" eb="2">
      <t>チサガ</t>
    </rPh>
    <phoneticPr fontId="1"/>
  </si>
  <si>
    <t>紐幅</t>
    <rPh sb="0" eb="1">
      <t>ヒモ</t>
    </rPh>
    <phoneticPr fontId="1"/>
  </si>
  <si>
    <t>腰揚げをする時の羽織丈（肩）</t>
    <rPh sb="0" eb="1">
      <t>コシ</t>
    </rPh>
    <rPh sb="1" eb="2">
      <t>ア</t>
    </rPh>
    <rPh sb="6" eb="7">
      <t>トキ</t>
    </rPh>
    <rPh sb="8" eb="10">
      <t>ハオリ</t>
    </rPh>
    <rPh sb="10" eb="11">
      <t>タケ</t>
    </rPh>
    <rPh sb="12" eb="13">
      <t>カタ</t>
    </rPh>
    <phoneticPr fontId="1"/>
  </si>
  <si>
    <t xml:space="preserve">    乳下り</t>
    <rPh sb="4" eb="5">
      <t>チチ</t>
    </rPh>
    <rPh sb="5" eb="6">
      <t>サガ</t>
    </rPh>
    <phoneticPr fontId="1"/>
  </si>
  <si>
    <t xml:space="preserve"> 袖付</t>
    <rPh sb="1" eb="2">
      <t>ソデ</t>
    </rPh>
    <rPh sb="2" eb="3">
      <t>ツケ</t>
    </rPh>
    <phoneticPr fontId="1"/>
  </si>
  <si>
    <t>袖付+身八っ口</t>
    <rPh sb="0" eb="2">
      <t>ソデツケ</t>
    </rPh>
    <rPh sb="3" eb="6">
      <t>ミヤツ</t>
    </rPh>
    <rPh sb="6" eb="7">
      <t>クチ</t>
    </rPh>
    <phoneticPr fontId="1"/>
  </si>
  <si>
    <t>身八っの処の前幅</t>
  </si>
  <si>
    <t>襠上幅</t>
  </si>
  <si>
    <t>出来上りの裾返し</t>
  </si>
  <si>
    <t xml:space="preserve">       前下り</t>
    <phoneticPr fontId="1"/>
  </si>
  <si>
    <t xml:space="preserve">      襠裾幅</t>
    <phoneticPr fontId="1"/>
  </si>
  <si>
    <t xml:space="preserve"> 前幅</t>
    <phoneticPr fontId="1"/>
  </si>
  <si>
    <t xml:space="preserve">     袖山幅</t>
    <phoneticPr fontId="1"/>
  </si>
  <si>
    <t xml:space="preserve">   裄</t>
    <rPh sb="3" eb="4">
      <t>ユキ</t>
    </rPh>
    <phoneticPr fontId="1"/>
  </si>
  <si>
    <t>衿山から肩山迄の長さ</t>
  </si>
  <si>
    <t>背からの羽織丈</t>
    <rPh sb="0" eb="1">
      <t>セ</t>
    </rPh>
    <rPh sb="4" eb="6">
      <t>ハオリ</t>
    </rPh>
    <rPh sb="6" eb="7">
      <t>タケ</t>
    </rPh>
    <phoneticPr fontId="1"/>
  </si>
  <si>
    <t>身八っの処の後幅</t>
    <rPh sb="6" eb="7">
      <t>ウシロ</t>
    </rPh>
    <phoneticPr fontId="1"/>
  </si>
  <si>
    <t xml:space="preserve">  肩からの羽織丈</t>
    <rPh sb="2" eb="3">
      <t>カタ</t>
    </rPh>
    <rPh sb="6" eb="8">
      <t>ハオリ</t>
    </rPh>
    <rPh sb="8" eb="9">
      <t>タケ</t>
    </rPh>
    <phoneticPr fontId="1"/>
  </si>
  <si>
    <t xml:space="preserve">       </t>
    <phoneticPr fontId="1"/>
  </si>
  <si>
    <t>前下り</t>
  </si>
  <si>
    <t>①、元禄袖</t>
    <rPh sb="2" eb="5">
      <t>ゲンロクソデ</t>
    </rPh>
    <phoneticPr fontId="1"/>
  </si>
  <si>
    <t>②、筒袖</t>
    <rPh sb="2" eb="4">
      <t>ツツソデ</t>
    </rPh>
    <phoneticPr fontId="1"/>
  </si>
  <si>
    <t>cm、袖下の縫代は5分（1.89ｃｍ）から2寸（7.56ｃｍ）位にします。</t>
    <rPh sb="31" eb="32">
      <t>クライ</t>
    </rPh>
    <phoneticPr fontId="1"/>
  </si>
  <si>
    <t>後身頃の羽織丈のへら</t>
    <rPh sb="0" eb="1">
      <t>ウシロ</t>
    </rPh>
    <rPh sb="1" eb="3">
      <t>ミゴロ</t>
    </rPh>
    <phoneticPr fontId="1"/>
  </si>
  <si>
    <t>cm = 羽織丈（肩）+縫い詰り代</t>
    <rPh sb="5" eb="7">
      <t>ハオリ</t>
    </rPh>
    <rPh sb="7" eb="8">
      <t>タケ</t>
    </rPh>
    <rPh sb="9" eb="10">
      <t>カタ</t>
    </rPh>
    <phoneticPr fontId="1"/>
  </si>
  <si>
    <t>前身頃の羽織丈のへら</t>
    <rPh sb="0" eb="1">
      <t>マエ</t>
    </rPh>
    <phoneticPr fontId="1"/>
  </si>
  <si>
    <t>cm = 後身頃の羽織丈のへら+前下り</t>
    <rPh sb="16" eb="18">
      <t>マエサガ</t>
    </rPh>
    <phoneticPr fontId="1"/>
  </si>
  <si>
    <t>裾返し分</t>
    <rPh sb="0" eb="1">
      <t>スソ</t>
    </rPh>
    <rPh sb="1" eb="2">
      <t>カエ</t>
    </rPh>
    <rPh sb="3" eb="4">
      <t>ブン</t>
    </rPh>
    <phoneticPr fontId="1"/>
  </si>
  <si>
    <t>cm = 出来上りの裾返しのへら</t>
    <phoneticPr fontId="1"/>
  </si>
  <si>
    <t>cm+裾返しの縫代</t>
    <rPh sb="3" eb="4">
      <t>スソ</t>
    </rPh>
    <rPh sb="4" eb="5">
      <t>カエ</t>
    </rPh>
    <rPh sb="7" eb="9">
      <t>ヌイシロ</t>
    </rPh>
    <phoneticPr fontId="1"/>
  </si>
  <si>
    <t>裁切後身頃丈</t>
    <rPh sb="0" eb="2">
      <t>タチキリ</t>
    </rPh>
    <rPh sb="2" eb="3">
      <t>ウシロ</t>
    </rPh>
    <rPh sb="3" eb="5">
      <t>ミゴロ</t>
    </rPh>
    <rPh sb="5" eb="6">
      <t>タケ</t>
    </rPh>
    <phoneticPr fontId="1"/>
  </si>
  <si>
    <t>cm = 後身頃の羽織丈のへら + 裾返し分</t>
    <phoneticPr fontId="1"/>
  </si>
  <si>
    <t>cm = 後身頃の羽織丈のへら + 裾返しの縫代</t>
    <phoneticPr fontId="1"/>
  </si>
  <si>
    <t>cm = 前身頃の羽織丈のへら + 裾返し分</t>
    <rPh sb="5" eb="6">
      <t>マエ</t>
    </rPh>
    <phoneticPr fontId="1"/>
  </si>
  <si>
    <t>cm = 裁切襠丈 + 裁切袖口布丈 + （衿肩明の丸味 - 繰越）</t>
    <rPh sb="5" eb="7">
      <t>タチキリ</t>
    </rPh>
    <rPh sb="7" eb="8">
      <t>マチ</t>
    </rPh>
    <rPh sb="8" eb="9">
      <t>タケ</t>
    </rPh>
    <rPh sb="12" eb="14">
      <t>タチキリ</t>
    </rPh>
    <rPh sb="14" eb="15">
      <t>ソデ</t>
    </rPh>
    <rPh sb="15" eb="16">
      <t>クチ</t>
    </rPh>
    <rPh sb="16" eb="17">
      <t>ヌノ</t>
    </rPh>
    <rPh sb="17" eb="18">
      <t>タケ</t>
    </rPh>
    <rPh sb="31" eb="33">
      <t>クリコシ</t>
    </rPh>
    <phoneticPr fontId="1"/>
  </si>
  <si>
    <t>裁切前身頃丈-裁切後身頃丈=</t>
    <rPh sb="9" eb="10">
      <t>ウシロ</t>
    </rPh>
    <phoneticPr fontId="1"/>
  </si>
  <si>
    <t>衿丈のへらの計算</t>
    <rPh sb="0" eb="1">
      <t>エリ</t>
    </rPh>
    <rPh sb="1" eb="2">
      <t>タケ</t>
    </rPh>
    <rPh sb="6" eb="8">
      <t>ケイサン</t>
    </rPh>
    <phoneticPr fontId="1"/>
  </si>
  <si>
    <t>　衿付けの縫代を裾から</t>
    <rPh sb="5" eb="7">
      <t>ヌイシロ</t>
    </rPh>
    <phoneticPr fontId="1"/>
  </si>
  <si>
    <t>cmの処から</t>
    <rPh sb="3" eb="4">
      <t>トコロ</t>
    </rPh>
    <phoneticPr fontId="1"/>
  </si>
  <si>
    <t>cm 縫込みます。</t>
    <phoneticPr fontId="1"/>
  </si>
  <si>
    <t xml:space="preserve">  衿山から肩山迄の長さ</t>
    <phoneticPr fontId="1"/>
  </si>
  <si>
    <t xml:space="preserve">      裾で衿付を縫い込む斜辺の長さ</t>
    <phoneticPr fontId="1"/>
  </si>
  <si>
    <t xml:space="preserve">      裾で衿付を縫い込む斜辺の長さ</t>
  </si>
  <si>
    <t>衿丈のへら</t>
    <rPh sb="0" eb="1">
      <t>エリ</t>
    </rPh>
    <rPh sb="1" eb="2">
      <t>タケ</t>
    </rPh>
    <phoneticPr fontId="1"/>
  </si>
  <si>
    <t>　裁切衿丈</t>
    <rPh sb="1" eb="3">
      <t>タチキリ</t>
    </rPh>
    <rPh sb="3" eb="4">
      <t>エリ</t>
    </rPh>
    <rPh sb="4" eb="5">
      <t>タケ</t>
    </rPh>
    <phoneticPr fontId="1"/>
  </si>
  <si>
    <t>裁切衿丈</t>
    <rPh sb="0" eb="2">
      <t>タチキリ</t>
    </rPh>
    <rPh sb="2" eb="3">
      <t>エリ</t>
    </rPh>
    <rPh sb="3" eb="4">
      <t>タケ</t>
    </rPh>
    <phoneticPr fontId="1"/>
  </si>
  <si>
    <t>襠丈と袖口布丈の計算</t>
    <rPh sb="0" eb="1">
      <t>マチ</t>
    </rPh>
    <rPh sb="3" eb="4">
      <t>ソデ</t>
    </rPh>
    <rPh sb="4" eb="5">
      <t>クチ</t>
    </rPh>
    <rPh sb="5" eb="6">
      <t>ヌノ</t>
    </rPh>
    <rPh sb="6" eb="7">
      <t>タケ</t>
    </rPh>
    <phoneticPr fontId="1"/>
  </si>
  <si>
    <t>襠丈のへら</t>
  </si>
  <si>
    <t>襠頭の縫代</t>
    <phoneticPr fontId="1"/>
  </si>
  <si>
    <t>cm、襠頭の縫代は5分（1.89ｃｍ）位にします。</t>
    <phoneticPr fontId="1"/>
  </si>
  <si>
    <t>裁切襠丈</t>
    <phoneticPr fontId="1"/>
  </si>
  <si>
    <t>cm = 襠丈のへら + 襠頭の縫代 + 裾返し分</t>
    <rPh sb="5" eb="6">
      <t>マチ</t>
    </rPh>
    <rPh sb="6" eb="7">
      <t>タケ</t>
    </rPh>
    <rPh sb="13" eb="14">
      <t>マチ</t>
    </rPh>
    <rPh sb="14" eb="15">
      <t>アタマ</t>
    </rPh>
    <rPh sb="16" eb="18">
      <t>ヌイシロ</t>
    </rPh>
    <rPh sb="21" eb="22">
      <t>スソ</t>
    </rPh>
    <rPh sb="22" eb="23">
      <t>カエ</t>
    </rPh>
    <rPh sb="24" eb="25">
      <t>ブン</t>
    </rPh>
    <phoneticPr fontId="1"/>
  </si>
  <si>
    <t>cm = 襠丈のへら + 襠頭の縫代 + 裾返し分</t>
  </si>
  <si>
    <t xml:space="preserve">     裁切袖口布丈</t>
    <rPh sb="5" eb="7">
      <t>タチキリ</t>
    </rPh>
    <phoneticPr fontId="1"/>
  </si>
  <si>
    <t>袖口布の縫代 =</t>
    <rPh sb="0" eb="1">
      <t>ソデ</t>
    </rPh>
    <rPh sb="1" eb="2">
      <t>クチ</t>
    </rPh>
    <rPh sb="2" eb="3">
      <t>ヌノ</t>
    </rPh>
    <rPh sb="4" eb="6">
      <t>ヌイシロ</t>
    </rPh>
    <phoneticPr fontId="1"/>
  </si>
  <si>
    <t>計算で割出した総要尺</t>
    <phoneticPr fontId="1"/>
  </si>
  <si>
    <t>cm = 裁切袖丈＊4＋（裁切後身頃+裁切前身頃）* 2</t>
  </si>
  <si>
    <t>反物を四つ畳みにした長さ →</t>
    <phoneticPr fontId="1"/>
  </si>
  <si>
    <t>cm × 4 = 総尺</t>
    <rPh sb="9" eb="11">
      <t>ソウジャク</t>
    </rPh>
    <phoneticPr fontId="1"/>
  </si>
  <si>
    <t>総尺 - 計算で割出した総要尺 = 残り布</t>
    <rPh sb="8" eb="10">
      <t>ワリダ</t>
    </rPh>
    <rPh sb="18" eb="19">
      <t>ノコ</t>
    </rPh>
    <rPh sb="20" eb="21">
      <t>ヌノ</t>
    </rPh>
    <phoneticPr fontId="1"/>
  </si>
  <si>
    <t xml:space="preserve">  裁切袖丈× 4 =</t>
    <phoneticPr fontId="1"/>
  </si>
  <si>
    <t xml:space="preserve">  裁切袖丈× 2 =</t>
    <phoneticPr fontId="1"/>
  </si>
  <si>
    <t xml:space="preserve">   裁切袖丈</t>
  </si>
  <si>
    <r>
      <t xml:space="preserve">      </t>
    </r>
    <r>
      <rPr>
        <sz val="11"/>
        <color rgb="FFFF0000"/>
        <rFont val="ＭＳ Ｐゴシック"/>
        <family val="3"/>
        <charset val="128"/>
        <scheme val="minor"/>
      </rPr>
      <t>上</t>
    </r>
    <phoneticPr fontId="1"/>
  </si>
  <si>
    <t>※チャコの印は縫代の裏側に小さく目立たない色でします。</t>
    <phoneticPr fontId="1"/>
  </si>
  <si>
    <t>残布</t>
    <rPh sb="0" eb="2">
      <t>ザンプ</t>
    </rPh>
    <phoneticPr fontId="1"/>
  </si>
  <si>
    <r>
      <t>上前の後身頃</t>
    </r>
    <r>
      <rPr>
        <sz val="11"/>
        <color rgb="FFFF0000"/>
        <rFont val="ＭＳ Ｐゴシック"/>
        <family val="3"/>
        <charset val="128"/>
        <scheme val="minor"/>
      </rPr>
      <t>（表側）</t>
    </r>
    <rPh sb="0" eb="2">
      <t>ウワマエ</t>
    </rPh>
    <rPh sb="3" eb="4">
      <t>ウシロ</t>
    </rPh>
    <rPh sb="4" eb="6">
      <t>ミゴロ</t>
    </rPh>
    <rPh sb="7" eb="8">
      <t>オモテ</t>
    </rPh>
    <rPh sb="8" eb="9">
      <t>ガワ</t>
    </rPh>
    <phoneticPr fontId="1"/>
  </si>
  <si>
    <t>下前の後身頃</t>
    <rPh sb="0" eb="1">
      <t>シタ</t>
    </rPh>
    <rPh sb="1" eb="2">
      <t>マエ</t>
    </rPh>
    <rPh sb="3" eb="4">
      <t>ウシロ</t>
    </rPh>
    <rPh sb="4" eb="6">
      <t>ミゴロ</t>
    </rPh>
    <phoneticPr fontId="1"/>
  </si>
  <si>
    <t xml:space="preserve">     裁切後身頃丈</t>
    <phoneticPr fontId="1"/>
  </si>
  <si>
    <t xml:space="preserve">     裁切前身頃丈</t>
    <rPh sb="7" eb="8">
      <t>マエ</t>
    </rPh>
    <phoneticPr fontId="1"/>
  </si>
  <si>
    <t xml:space="preserve">     裁切前身頃丈</t>
  </si>
  <si>
    <r>
      <t xml:space="preserve">    </t>
    </r>
    <r>
      <rPr>
        <sz val="11"/>
        <rFont val="ＭＳ Ｐゴシック"/>
        <family val="3"/>
        <charset val="128"/>
        <scheme val="minor"/>
      </rPr>
      <t xml:space="preserve"> </t>
    </r>
    <phoneticPr fontId="1"/>
  </si>
  <si>
    <r>
      <t xml:space="preserve">  </t>
    </r>
    <r>
      <rPr>
        <sz val="11"/>
        <color rgb="FFFF0000"/>
        <rFont val="ＭＳ Ｐゴシック"/>
        <family val="3"/>
        <charset val="128"/>
        <scheme val="minor"/>
      </rPr>
      <t>マ</t>
    </r>
    <phoneticPr fontId="1"/>
  </si>
  <si>
    <t xml:space="preserve">    衿肩明の丸味</t>
    <phoneticPr fontId="1"/>
  </si>
  <si>
    <t>衿肩明の丸味</t>
  </si>
  <si>
    <t xml:space="preserve">     セ</t>
    <phoneticPr fontId="1"/>
  </si>
  <si>
    <t>衿</t>
    <rPh sb="0" eb="1">
      <t>エリ</t>
    </rPh>
    <phoneticPr fontId="1"/>
  </si>
  <si>
    <r>
      <t xml:space="preserve">     </t>
    </r>
    <r>
      <rPr>
        <sz val="11"/>
        <color rgb="FFFF0000"/>
        <rFont val="ＭＳ Ｐゴシック"/>
        <family val="3"/>
        <charset val="128"/>
        <scheme val="minor"/>
      </rPr>
      <t>セ</t>
    </r>
    <phoneticPr fontId="1"/>
  </si>
  <si>
    <r>
      <t xml:space="preserve">    </t>
    </r>
    <r>
      <rPr>
        <sz val="11"/>
        <color rgb="FFFF0000"/>
        <rFont val="ＭＳ Ｐゴシック"/>
        <family val="3"/>
        <charset val="128"/>
        <scheme val="minor"/>
      </rPr>
      <t>-</t>
    </r>
    <phoneticPr fontId="1"/>
  </si>
  <si>
    <t>袖口布</t>
  </si>
  <si>
    <t>襠</t>
    <phoneticPr fontId="1"/>
  </si>
  <si>
    <t>襠</t>
  </si>
  <si>
    <t xml:space="preserve">     裁切袖口布幅</t>
    <rPh sb="10" eb="11">
      <t>ハバ</t>
    </rPh>
    <phoneticPr fontId="1"/>
  </si>
  <si>
    <r>
      <t xml:space="preserve"> </t>
    </r>
    <r>
      <rPr>
        <sz val="11"/>
        <color rgb="FFFF0000"/>
        <rFont val="ＭＳ Ｐゴシック"/>
        <family val="3"/>
        <charset val="128"/>
        <scheme val="minor"/>
      </rPr>
      <t>-</t>
    </r>
    <phoneticPr fontId="1"/>
  </si>
  <si>
    <t xml:space="preserve">   裁切襠幅</t>
    <rPh sb="3" eb="5">
      <t>タチキリ</t>
    </rPh>
    <rPh sb="5" eb="6">
      <t>マチ</t>
    </rPh>
    <rPh sb="6" eb="7">
      <t>ハバ</t>
    </rPh>
    <phoneticPr fontId="1"/>
  </si>
  <si>
    <t xml:space="preserve">     裁切袖口布丈</t>
    <phoneticPr fontId="1"/>
  </si>
  <si>
    <t xml:space="preserve">   裁切襠丈</t>
  </si>
  <si>
    <t>　裁切衿丈</t>
  </si>
  <si>
    <t>　 裁切衿丈×2 =</t>
    <phoneticPr fontId="1"/>
  </si>
  <si>
    <t>3、衿肩明のへらの拡大図</t>
    <phoneticPr fontId="1"/>
  </si>
  <si>
    <t>前落とし幅</t>
    <rPh sb="0" eb="1">
      <t>マエ</t>
    </rPh>
    <rPh sb="1" eb="2">
      <t>オ</t>
    </rPh>
    <rPh sb="4" eb="5">
      <t>ハバ</t>
    </rPh>
    <phoneticPr fontId="1"/>
  </si>
  <si>
    <t>背縫いは5厘（0.189ｃｍ）のきせをかけて片返しにします。</t>
    <phoneticPr fontId="1"/>
  </si>
  <si>
    <t xml:space="preserve">   背縫いの縫い目</t>
  </si>
  <si>
    <t>Ⅲ、へら付けをします。</t>
    <rPh sb="4" eb="5">
      <t>ツケ</t>
    </rPh>
    <phoneticPr fontId="1"/>
  </si>
  <si>
    <t>1、元禄袖のへら付け</t>
    <rPh sb="2" eb="4">
      <t>ゲンロク</t>
    </rPh>
    <rPh sb="4" eb="5">
      <t>ソデ</t>
    </rPh>
    <rPh sb="8" eb="9">
      <t>ツケ</t>
    </rPh>
    <phoneticPr fontId="1"/>
  </si>
  <si>
    <t>表袖を丈で二つ折りに畳みます。</t>
    <rPh sb="0" eb="1">
      <t>オモテ</t>
    </rPh>
    <rPh sb="1" eb="2">
      <t>ソデ</t>
    </rPh>
    <rPh sb="3" eb="4">
      <t>タケ</t>
    </rPh>
    <rPh sb="5" eb="6">
      <t>フタ</t>
    </rPh>
    <rPh sb="7" eb="8">
      <t>オ</t>
    </rPh>
    <rPh sb="10" eb="11">
      <t>タタ</t>
    </rPh>
    <phoneticPr fontId="1"/>
  </si>
  <si>
    <t xml:space="preserve">   裁切袖丈</t>
    <rPh sb="3" eb="5">
      <t>タチキリ</t>
    </rPh>
    <rPh sb="5" eb="7">
      <t>ソデタケ</t>
    </rPh>
    <phoneticPr fontId="1"/>
  </si>
  <si>
    <t>2、筒袖のへら付け</t>
    <rPh sb="2" eb="3">
      <t>ツツ</t>
    </rPh>
    <rPh sb="3" eb="4">
      <t>ソデ</t>
    </rPh>
    <rPh sb="7" eb="8">
      <t>ツケ</t>
    </rPh>
    <phoneticPr fontId="1"/>
  </si>
  <si>
    <t>①、元禄袖の袖丈、袖口、袖付のへら付け</t>
    <rPh sb="2" eb="4">
      <t>ゲンロク</t>
    </rPh>
    <rPh sb="4" eb="5">
      <t>ソデ</t>
    </rPh>
    <rPh sb="6" eb="8">
      <t>ソデタケ</t>
    </rPh>
    <rPh sb="9" eb="10">
      <t>ソデ</t>
    </rPh>
    <rPh sb="10" eb="11">
      <t>クチ</t>
    </rPh>
    <rPh sb="12" eb="14">
      <t>ソデツケ</t>
    </rPh>
    <rPh sb="17" eb="18">
      <t>ツケ</t>
    </rPh>
    <phoneticPr fontId="1"/>
  </si>
  <si>
    <t>②、袖口布のへら付け</t>
    <rPh sb="2" eb="3">
      <t>ソデ</t>
    </rPh>
    <rPh sb="3" eb="4">
      <t>クチ</t>
    </rPh>
    <rPh sb="4" eb="5">
      <t>ヌノ</t>
    </rPh>
    <rPh sb="8" eb="9">
      <t>ツケ</t>
    </rPh>
    <phoneticPr fontId="1"/>
  </si>
  <si>
    <t>①、筒袖の袖幅のへら付け</t>
    <rPh sb="2" eb="4">
      <t>ツツソデ</t>
    </rPh>
    <rPh sb="5" eb="6">
      <t>ソデ</t>
    </rPh>
    <rPh sb="6" eb="7">
      <t>ハバ</t>
    </rPh>
    <rPh sb="10" eb="11">
      <t>ツ</t>
    </rPh>
    <phoneticPr fontId="1"/>
  </si>
  <si>
    <t xml:space="preserve">    袖口側の袖丈のへら</t>
    <phoneticPr fontId="1"/>
  </si>
  <si>
    <t>袖山を右にして後袖を手前にして上前の袖は中表、下前の袖は出表に二つ折りにしてへら付けをします。</t>
    <rPh sb="40" eb="41">
      <t>ツ</t>
    </rPh>
    <phoneticPr fontId="1"/>
  </si>
  <si>
    <t>上前は中表に、下前は出表に袖口布を二つ折りに畳み、鏝で袖口布の山を折り、そこから袖口のへらをします。</t>
    <phoneticPr fontId="1"/>
  </si>
  <si>
    <t>裁切袖口布丈/2=</t>
    <phoneticPr fontId="1"/>
  </si>
  <si>
    <t xml:space="preserve">      袖口合せの緩み分</t>
  </si>
  <si>
    <t xml:space="preserve"> 　口合せと口下のきせ分</t>
    <phoneticPr fontId="1"/>
  </si>
  <si>
    <t>後袖のたこ縫い（袋縫い）の縫代</t>
  </si>
  <si>
    <t>前袖のたこ縫い(袋縫い)の縫代</t>
    <phoneticPr fontId="1"/>
  </si>
  <si>
    <t xml:space="preserve">     袖口側の袖丈のへら</t>
  </si>
  <si>
    <t>袖口布の山の折り</t>
  </si>
  <si>
    <t>裁切袖口布幅</t>
  </si>
  <si>
    <t xml:space="preserve">    裁切袖口布丈</t>
  </si>
  <si>
    <t>袖丈の緩みときせ分</t>
  </si>
  <si>
    <t xml:space="preserve">  袖付の間の袖幅のへら</t>
    <rPh sb="2" eb="4">
      <t>ソデツケ</t>
    </rPh>
    <rPh sb="5" eb="6">
      <t>アイダ</t>
    </rPh>
    <rPh sb="7" eb="8">
      <t>ソデ</t>
    </rPh>
    <rPh sb="8" eb="9">
      <t>ハバ</t>
    </rPh>
    <phoneticPr fontId="1"/>
  </si>
  <si>
    <t xml:space="preserve">  袖幅のへら</t>
    <phoneticPr fontId="1"/>
  </si>
  <si>
    <t xml:space="preserve">   袖付のへら</t>
  </si>
  <si>
    <t>前袖のたこ縫い（袋縫い）の縫代は後袖より1分（0.378ｃｍ）少なくします。</t>
    <phoneticPr fontId="1"/>
  </si>
  <si>
    <t xml:space="preserve">     袖付側の袖丈のへら</t>
  </si>
  <si>
    <t>前袖のたこ縫い（袋縫い）の縫代は後袖より1分（0.378ｃｍ）少なくします。</t>
  </si>
  <si>
    <t>③、元禄袖の袖幅のへら付け</t>
    <rPh sb="2" eb="4">
      <t>ゲンロク</t>
    </rPh>
    <rPh sb="4" eb="5">
      <t>ソデ</t>
    </rPh>
    <rPh sb="6" eb="7">
      <t>ソデ</t>
    </rPh>
    <rPh sb="7" eb="8">
      <t>ハバ</t>
    </rPh>
    <rPh sb="11" eb="12">
      <t>ツ</t>
    </rPh>
    <phoneticPr fontId="1"/>
  </si>
  <si>
    <t xml:space="preserve">    袖付側の袖丈のへら</t>
  </si>
  <si>
    <t>角度a</t>
    <rPh sb="0" eb="2">
      <t>カクド</t>
    </rPh>
    <phoneticPr fontId="1"/>
  </si>
  <si>
    <t xml:space="preserve">    袖付のへら</t>
    <phoneticPr fontId="1"/>
  </si>
  <si>
    <t>この間は縫わずに空けておきます</t>
    <rPh sb="2" eb="3">
      <t>アイダ</t>
    </rPh>
    <rPh sb="4" eb="5">
      <t>ヌ</t>
    </rPh>
    <rPh sb="8" eb="9">
      <t>ア</t>
    </rPh>
    <phoneticPr fontId="1"/>
  </si>
  <si>
    <t>袖幅の縫代</t>
  </si>
  <si>
    <t xml:space="preserve"> 出来上りの振りのくけ幅</t>
    <phoneticPr fontId="1"/>
  </si>
  <si>
    <t xml:space="preserve">      袖付側の袖丈のへら</t>
    <phoneticPr fontId="1"/>
  </si>
  <si>
    <t xml:space="preserve">    振りくけの縫代</t>
    <phoneticPr fontId="1"/>
  </si>
  <si>
    <t>上or下</t>
    <phoneticPr fontId="1"/>
  </si>
  <si>
    <t xml:space="preserve">   上or下</t>
    <phoneticPr fontId="1"/>
  </si>
  <si>
    <t>耳ぐけの時はこの値を0にします。</t>
    <phoneticPr fontId="1"/>
  </si>
  <si>
    <t>3、身頃のへら付け</t>
    <phoneticPr fontId="1"/>
  </si>
  <si>
    <t>前身頃の裾返し部分の前幅のへら付けの計算</t>
    <rPh sb="0" eb="3">
      <t>マエミゴロ</t>
    </rPh>
    <rPh sb="4" eb="5">
      <t>スソ</t>
    </rPh>
    <rPh sb="5" eb="6">
      <t>カエ</t>
    </rPh>
    <rPh sb="7" eb="9">
      <t>ブブン</t>
    </rPh>
    <rPh sb="10" eb="11">
      <t>マエ</t>
    </rPh>
    <rPh sb="11" eb="12">
      <t>ハバ</t>
    </rPh>
    <rPh sb="15" eb="16">
      <t>ツケ</t>
    </rPh>
    <rPh sb="18" eb="20">
      <t>ケイサン</t>
    </rPh>
    <phoneticPr fontId="1"/>
  </si>
  <si>
    <t>裾返しの縫代</t>
    <phoneticPr fontId="1"/>
  </si>
  <si>
    <t>表地の縮み率が肩すべりに使用した布地よりも大きい時は1厘（0.0378ｃｍ）～5厘（0.189ｃｍ）位、身八っ口のへらに緩みを加えます。</t>
    <phoneticPr fontId="1"/>
  </si>
  <si>
    <t>身八っ口の緩み</t>
    <rPh sb="0" eb="3">
      <t>ミヤツ</t>
    </rPh>
    <rPh sb="3" eb="4">
      <t>クチ</t>
    </rPh>
    <rPh sb="5" eb="6">
      <t>ユル</t>
    </rPh>
    <phoneticPr fontId="1"/>
  </si>
  <si>
    <t>l - k=</t>
    <phoneticPr fontId="1"/>
  </si>
  <si>
    <t>肩山の縫代</t>
    <rPh sb="0" eb="2">
      <t>カタヤマ</t>
    </rPh>
    <rPh sb="3" eb="5">
      <t>ヌイシロ</t>
    </rPh>
    <phoneticPr fontId="1"/>
  </si>
  <si>
    <t>cm =  l</t>
    <phoneticPr fontId="1"/>
  </si>
  <si>
    <t xml:space="preserve"> 後身頃の脇縫いの縫代</t>
    <phoneticPr fontId="1"/>
  </si>
  <si>
    <t>身八っ口のへら</t>
    <rPh sb="0" eb="3">
      <t>ミヤツ</t>
    </rPh>
    <rPh sb="3" eb="4">
      <t>クチ</t>
    </rPh>
    <phoneticPr fontId="1"/>
  </si>
  <si>
    <t>前身頃の脇縫いの縫代</t>
  </si>
  <si>
    <t>出来上りの裾返しのへら</t>
  </si>
  <si>
    <t>角度b</t>
  </si>
  <si>
    <t xml:space="preserve"> 　後身頃の脇の羽織丈のへら</t>
    <phoneticPr fontId="1"/>
  </si>
  <si>
    <t xml:space="preserve"> 　前身頃の脇の羽織丈のへら</t>
    <rPh sb="2" eb="3">
      <t>マエ</t>
    </rPh>
    <phoneticPr fontId="1"/>
  </si>
  <si>
    <t>角度b</t>
    <rPh sb="0" eb="2">
      <t>カクド</t>
    </rPh>
    <phoneticPr fontId="1"/>
  </si>
  <si>
    <t>角度d</t>
    <rPh sb="0" eb="2">
      <t>カクド</t>
    </rPh>
    <phoneticPr fontId="1"/>
  </si>
  <si>
    <t>肩幅のへら</t>
    <rPh sb="0" eb="2">
      <t>カタハバ</t>
    </rPh>
    <phoneticPr fontId="1"/>
  </si>
  <si>
    <t>幅 a</t>
    <rPh sb="0" eb="1">
      <t>ハバ</t>
    </rPh>
    <phoneticPr fontId="1"/>
  </si>
  <si>
    <t xml:space="preserve">  幅 f</t>
    <rPh sb="2" eb="3">
      <t>ハバ</t>
    </rPh>
    <phoneticPr fontId="1"/>
  </si>
  <si>
    <t xml:space="preserve">  身八っの処の前幅のへら</t>
    <phoneticPr fontId="1"/>
  </si>
  <si>
    <t xml:space="preserve">       前幅のへら　　</t>
    <rPh sb="7" eb="8">
      <t>マエ</t>
    </rPh>
    <rPh sb="8" eb="9">
      <t>ハバ</t>
    </rPh>
    <phoneticPr fontId="1"/>
  </si>
  <si>
    <t>幅 g</t>
    <rPh sb="0" eb="1">
      <t>ハバ</t>
    </rPh>
    <phoneticPr fontId="1"/>
  </si>
  <si>
    <t>幅 e</t>
    <rPh sb="0" eb="1">
      <t>ハバ</t>
    </rPh>
    <phoneticPr fontId="1"/>
  </si>
  <si>
    <t>身八っの処の後幅のへら</t>
    <rPh sb="0" eb="3">
      <t>ミヤツ</t>
    </rPh>
    <rPh sb="4" eb="5">
      <t>トコロ</t>
    </rPh>
    <rPh sb="6" eb="7">
      <t>ウシロ</t>
    </rPh>
    <rPh sb="7" eb="8">
      <t>ハバ</t>
    </rPh>
    <phoneticPr fontId="1"/>
  </si>
  <si>
    <t>出来上りの裾返し</t>
    <rPh sb="0" eb="3">
      <t>デキアガ</t>
    </rPh>
    <rPh sb="5" eb="6">
      <t>スソ</t>
    </rPh>
    <rPh sb="6" eb="7">
      <t>カエ</t>
    </rPh>
    <phoneticPr fontId="1"/>
  </si>
  <si>
    <t xml:space="preserve">  裾返しの縫代</t>
    <phoneticPr fontId="1"/>
  </si>
  <si>
    <t xml:space="preserve">     前立ての前身頃の羽織丈のへら</t>
  </si>
  <si>
    <t xml:space="preserve"> 裾の衿付けの縫代</t>
    <rPh sb="1" eb="2">
      <t>スソ</t>
    </rPh>
    <phoneticPr fontId="1"/>
  </si>
  <si>
    <t xml:space="preserve">      乳下りのへら</t>
    <phoneticPr fontId="1"/>
  </si>
  <si>
    <t>乳下りの処の衿付けの縫代</t>
    <rPh sb="0" eb="2">
      <t>チサガ</t>
    </rPh>
    <rPh sb="4" eb="5">
      <t>トコロ</t>
    </rPh>
    <phoneticPr fontId="1"/>
  </si>
  <si>
    <t>裾の衿付けの縫代</t>
  </si>
  <si>
    <t>背縫いの縫い目の縫代</t>
  </si>
  <si>
    <t>4、襠のへら付け</t>
    <rPh sb="2" eb="3">
      <t>マチ</t>
    </rPh>
    <rPh sb="6" eb="7">
      <t>ツケ</t>
    </rPh>
    <phoneticPr fontId="1"/>
  </si>
  <si>
    <t>裁切り襠丈</t>
    <rPh sb="0" eb="2">
      <t>タチキ</t>
    </rPh>
    <rPh sb="3" eb="4">
      <t>マチ</t>
    </rPh>
    <rPh sb="4" eb="5">
      <t>タケ</t>
    </rPh>
    <phoneticPr fontId="1"/>
  </si>
  <si>
    <t>裾返しの縫代</t>
  </si>
  <si>
    <t>襠丈のへら</t>
    <rPh sb="0" eb="1">
      <t>マチ</t>
    </rPh>
    <rPh sb="1" eb="2">
      <t>タケ</t>
    </rPh>
    <phoneticPr fontId="1"/>
  </si>
  <si>
    <t>(襠上幅 + 1) /2 - 0.5 =</t>
    <phoneticPr fontId="1"/>
  </si>
  <si>
    <t>(襠上幅 + 0.378) / 2- 0.189 =</t>
    <phoneticPr fontId="1"/>
  </si>
  <si>
    <t>(襠裾幅 + 1)/ 2 + 0.5 =</t>
    <rPh sb="1" eb="2">
      <t>マチ</t>
    </rPh>
    <rPh sb="2" eb="3">
      <t>スソ</t>
    </rPh>
    <rPh sb="3" eb="4">
      <t>ハバ</t>
    </rPh>
    <phoneticPr fontId="1"/>
  </si>
  <si>
    <t>裁切襠幅</t>
    <rPh sb="0" eb="2">
      <t>タチキリ</t>
    </rPh>
    <rPh sb="2" eb="3">
      <t>マチ</t>
    </rPh>
    <phoneticPr fontId="1"/>
  </si>
  <si>
    <t>(襠裾幅 + 0.378)/ 2 + 0.189 =</t>
    <rPh sb="3" eb="4">
      <t>ハバ</t>
    </rPh>
    <phoneticPr fontId="1"/>
  </si>
  <si>
    <t xml:space="preserve">     裾くけの処の襠幅 d</t>
    <phoneticPr fontId="1"/>
  </si>
  <si>
    <t xml:space="preserve">     襠裾幅のへら</t>
    <phoneticPr fontId="1"/>
  </si>
  <si>
    <t>襠幅f</t>
    <rPh sb="0" eb="1">
      <t>マチ</t>
    </rPh>
    <rPh sb="1" eb="2">
      <t>ハバ</t>
    </rPh>
    <phoneticPr fontId="1"/>
  </si>
  <si>
    <t>襠幅 f - 裾くけの処の襠幅 d =</t>
    <phoneticPr fontId="1"/>
  </si>
  <si>
    <t>cm = k</t>
  </si>
  <si>
    <t xml:space="preserve">襠上幅のへら </t>
    <phoneticPr fontId="1"/>
  </si>
  <si>
    <t>(襠上幅 + 1) /2 + 0.5 =</t>
    <phoneticPr fontId="1"/>
  </si>
  <si>
    <t>(襠裾幅+ 1) / 2 - 0.5 =</t>
    <rPh sb="3" eb="4">
      <t>ハバ</t>
    </rPh>
    <phoneticPr fontId="1"/>
  </si>
  <si>
    <t>(襠上幅 + 0.378) /2 + 0.189 =</t>
    <phoneticPr fontId="1"/>
  </si>
  <si>
    <t>(襠裾幅 + 0.378)/ 2 - 0.189 =</t>
    <rPh sb="3" eb="4">
      <t>ハバ</t>
    </rPh>
    <phoneticPr fontId="1"/>
  </si>
  <si>
    <t>5、肩すべりのへら付け</t>
    <rPh sb="2" eb="3">
      <t>カタ</t>
    </rPh>
    <rPh sb="9" eb="10">
      <t>ツケ</t>
    </rPh>
    <phoneticPr fontId="1"/>
  </si>
  <si>
    <t>肩すべりの布の総要尺=</t>
  </si>
  <si>
    <t>裁切後身頃の肩すべり丈 + 裁切前身頃の肩すべり丈 =</t>
    <rPh sb="3" eb="4">
      <t>ミ</t>
    </rPh>
    <rPh sb="16" eb="17">
      <t>マエ</t>
    </rPh>
    <rPh sb="17" eb="18">
      <t>ミ</t>
    </rPh>
    <phoneticPr fontId="1"/>
  </si>
  <si>
    <t xml:space="preserve">  裁切後身頃の肩すべり丈</t>
    <rPh sb="5" eb="6">
      <t>ミ</t>
    </rPh>
    <phoneticPr fontId="1"/>
  </si>
  <si>
    <t xml:space="preserve">      裁切前身頃の肩すべり丈</t>
    <phoneticPr fontId="1"/>
  </si>
  <si>
    <t>出来上りの裾くけ幅</t>
  </si>
  <si>
    <t>肩すべり布の反物幅</t>
    <rPh sb="0" eb="1">
      <t>カタ</t>
    </rPh>
    <rPh sb="4" eb="5">
      <t>ヌノ</t>
    </rPh>
    <rPh sb="6" eb="8">
      <t>タンモノ</t>
    </rPh>
    <rPh sb="8" eb="9">
      <t>ハバ</t>
    </rPh>
    <phoneticPr fontId="1"/>
  </si>
  <si>
    <t xml:space="preserve">      幅 f</t>
    <phoneticPr fontId="1"/>
  </si>
  <si>
    <t xml:space="preserve">    身八っの処の前幅のへら</t>
    <phoneticPr fontId="1"/>
  </si>
  <si>
    <t>裾くけの縫代</t>
  </si>
  <si>
    <t>裁切肩すべり布幅</t>
    <rPh sb="0" eb="2">
      <t>タチキリ</t>
    </rPh>
    <rPh sb="2" eb="3">
      <t>カタ</t>
    </rPh>
    <rPh sb="6" eb="7">
      <t>ヌノ</t>
    </rPh>
    <rPh sb="7" eb="8">
      <t>ハバ</t>
    </rPh>
    <phoneticPr fontId="1"/>
  </si>
  <si>
    <t xml:space="preserve">  身八っの処の後幅のへら</t>
    <rPh sb="2" eb="5">
      <t>ミヤツ</t>
    </rPh>
    <rPh sb="6" eb="7">
      <t>トコロ</t>
    </rPh>
    <rPh sb="8" eb="9">
      <t>ウシロ</t>
    </rPh>
    <rPh sb="9" eb="10">
      <t>ハバ</t>
    </rPh>
    <phoneticPr fontId="1"/>
  </si>
  <si>
    <t xml:space="preserve">  幅 c</t>
    <phoneticPr fontId="1"/>
  </si>
  <si>
    <t>※、肩すべり布の前落とし幅は背縫代と衿肩明により変わります。</t>
    <rPh sb="2" eb="3">
      <t>カタ</t>
    </rPh>
    <rPh sb="6" eb="7">
      <t>ヌノ</t>
    </rPh>
    <rPh sb="18" eb="21">
      <t>エリカタアキ</t>
    </rPh>
    <rPh sb="24" eb="25">
      <t>カ</t>
    </rPh>
    <phoneticPr fontId="1"/>
  </si>
  <si>
    <t xml:space="preserve">  背縫いの縫い目の縫代</t>
    <phoneticPr fontId="1"/>
  </si>
  <si>
    <t xml:space="preserve">  肩すべり布の背縫い代</t>
    <rPh sb="2" eb="3">
      <t>カタ</t>
    </rPh>
    <rPh sb="6" eb="7">
      <t>ヌノ</t>
    </rPh>
    <rPh sb="8" eb="10">
      <t>セヌ</t>
    </rPh>
    <rPh sb="11" eb="12">
      <t>シロ</t>
    </rPh>
    <phoneticPr fontId="1"/>
  </si>
  <si>
    <t>Ⅳ、衿</t>
    <rPh sb="2" eb="3">
      <t>エリ</t>
    </rPh>
    <phoneticPr fontId="1"/>
  </si>
  <si>
    <t>1、半幅の衿の畳み方</t>
    <rPh sb="2" eb="3">
      <t>ハン</t>
    </rPh>
    <rPh sb="3" eb="4">
      <t>ハバ</t>
    </rPh>
    <rPh sb="5" eb="6">
      <t>エリ</t>
    </rPh>
    <rPh sb="7" eb="8">
      <t>タタ</t>
    </rPh>
    <rPh sb="9" eb="10">
      <t>カタ</t>
    </rPh>
    <phoneticPr fontId="1"/>
  </si>
  <si>
    <r>
      <rPr>
        <sz val="11"/>
        <color rgb="FFC00000"/>
        <rFont val="ＭＳ Ｐゴシック"/>
        <family val="3"/>
        <charset val="128"/>
        <scheme val="minor"/>
      </rPr>
      <t>1分</t>
    </r>
    <r>
      <rPr>
        <sz val="11"/>
        <color rgb="FF00B050"/>
        <rFont val="ＭＳ Ｐゴシック"/>
        <family val="3"/>
        <charset val="128"/>
        <scheme val="minor"/>
      </rPr>
      <t>（0.378ｃｍ）</t>
    </r>
    <r>
      <rPr>
        <sz val="11"/>
        <rFont val="ＭＳ Ｐゴシック"/>
        <family val="2"/>
        <charset val="128"/>
        <scheme val="minor"/>
      </rPr>
      <t>の深さで衿の裏側に衿芯を縫い付けます。</t>
    </r>
    <phoneticPr fontId="1"/>
  </si>
  <si>
    <t>衿芯付けの縫い目</t>
  </si>
  <si>
    <t>裁切衿幅</t>
  </si>
  <si>
    <t>衿芯</t>
    <phoneticPr fontId="1"/>
  </si>
  <si>
    <r>
      <t>衿付けの縫代</t>
    </r>
    <r>
      <rPr>
        <sz val="11"/>
        <color rgb="FFC00000"/>
        <rFont val="ＭＳ Ｐゴシック"/>
        <family val="3"/>
        <charset val="128"/>
        <scheme val="minor"/>
      </rPr>
      <t>2分</t>
    </r>
    <r>
      <rPr>
        <sz val="11"/>
        <color rgb="FF00B050"/>
        <rFont val="ＭＳ Ｐゴシック"/>
        <family val="3"/>
        <charset val="128"/>
        <scheme val="minor"/>
      </rPr>
      <t>（0.756ｃｍ）</t>
    </r>
    <r>
      <rPr>
        <sz val="11"/>
        <color theme="1"/>
        <rFont val="ＭＳ Ｐゴシック"/>
        <family val="2"/>
        <charset val="128"/>
        <scheme val="minor"/>
      </rPr>
      <t xml:space="preserve"> + 衿付けのきせ</t>
    </r>
    <r>
      <rPr>
        <sz val="11"/>
        <color rgb="FFC00000"/>
        <rFont val="ＭＳ Ｐゴシック"/>
        <family val="3"/>
        <charset val="128"/>
        <scheme val="minor"/>
      </rPr>
      <t>2厘</t>
    </r>
    <r>
      <rPr>
        <sz val="11"/>
        <color rgb="FF00B050"/>
        <rFont val="ＭＳ Ｐゴシック"/>
        <family val="3"/>
        <charset val="128"/>
        <scheme val="minor"/>
      </rPr>
      <t>（0.0756ｃｍ）</t>
    </r>
    <r>
      <rPr>
        <sz val="11"/>
        <color theme="1"/>
        <rFont val="ＭＳ Ｐゴシック"/>
        <family val="2"/>
        <charset val="128"/>
        <scheme val="minor"/>
      </rPr>
      <t>+ 衿の見返し</t>
    </r>
    <r>
      <rPr>
        <sz val="11"/>
        <color rgb="FFC00000"/>
        <rFont val="ＭＳ Ｐゴシック"/>
        <family val="3"/>
        <charset val="128"/>
        <scheme val="minor"/>
      </rPr>
      <t>1分</t>
    </r>
    <r>
      <rPr>
        <sz val="11"/>
        <color rgb="FF00B050"/>
        <rFont val="ＭＳ Ｐゴシック"/>
        <family val="3"/>
        <charset val="128"/>
        <scheme val="minor"/>
      </rPr>
      <t>（0.378ｃｍ）</t>
    </r>
    <r>
      <rPr>
        <sz val="11"/>
        <rFont val="ＭＳ Ｐゴシック"/>
        <family val="3"/>
        <charset val="128"/>
        <scheme val="minor"/>
      </rPr>
      <t>に衿幅を足した値 →</t>
    </r>
    <rPh sb="57" eb="58">
      <t>エリ</t>
    </rPh>
    <rPh sb="58" eb="59">
      <t>ハバ</t>
    </rPh>
    <rPh sb="60" eb="61">
      <t>タ</t>
    </rPh>
    <rPh sb="63" eb="64">
      <t>アタイ</t>
    </rPh>
    <phoneticPr fontId="1"/>
  </si>
  <si>
    <t>一番目の出表の折り山</t>
    <rPh sb="0" eb="3">
      <t>イチバンメ</t>
    </rPh>
    <rPh sb="9" eb="10">
      <t>ヤマ</t>
    </rPh>
    <phoneticPr fontId="1"/>
  </si>
  <si>
    <t>出表の折り</t>
    <phoneticPr fontId="1"/>
  </si>
  <si>
    <t>三番目の出表の折り山</t>
    <rPh sb="0" eb="1">
      <t>サン</t>
    </rPh>
    <rPh sb="9" eb="10">
      <t>ヤマ</t>
    </rPh>
    <phoneticPr fontId="1"/>
  </si>
  <si>
    <r>
      <t>衿幅 -</t>
    </r>
    <r>
      <rPr>
        <sz val="11"/>
        <color rgb="FFC00000"/>
        <rFont val="ＭＳ Ｐゴシック"/>
        <family val="3"/>
        <charset val="128"/>
        <scheme val="minor"/>
      </rPr>
      <t xml:space="preserve"> 1分</t>
    </r>
    <r>
      <rPr>
        <sz val="11"/>
        <color rgb="FF00B050"/>
        <rFont val="ＭＳ Ｐゴシック"/>
        <family val="3"/>
        <charset val="128"/>
        <scheme val="minor"/>
      </rPr>
      <t xml:space="preserve"> (0.378cm)</t>
    </r>
    <phoneticPr fontId="1"/>
  </si>
  <si>
    <t>二番目の出表の折り山</t>
    <rPh sb="0" eb="1">
      <t>ニ</t>
    </rPh>
    <rPh sb="9" eb="10">
      <t>ヤマ</t>
    </rPh>
    <phoneticPr fontId="1"/>
  </si>
  <si>
    <t>一番目の出表の折りをします。</t>
    <rPh sb="0" eb="3">
      <t>イチバンメ</t>
    </rPh>
    <rPh sb="4" eb="5">
      <t>デ</t>
    </rPh>
    <rPh sb="5" eb="6">
      <t>オモテ</t>
    </rPh>
    <rPh sb="7" eb="8">
      <t>オ</t>
    </rPh>
    <phoneticPr fontId="1"/>
  </si>
  <si>
    <t>出表に折りをします。</t>
  </si>
  <si>
    <t>三番目の出表の折り山</t>
    <rPh sb="9" eb="10">
      <t>ヤマ</t>
    </rPh>
    <phoneticPr fontId="1"/>
  </si>
  <si>
    <t>二番目の出表の折りをします。</t>
    <rPh sb="0" eb="1">
      <t>ニ</t>
    </rPh>
    <phoneticPr fontId="1"/>
  </si>
  <si>
    <r>
      <t>衿くけは二番目の出表の折り山の</t>
    </r>
    <r>
      <rPr>
        <sz val="11"/>
        <color rgb="FFC00000"/>
        <rFont val="ＭＳ Ｐゴシック"/>
        <family val="3"/>
        <charset val="128"/>
        <scheme val="minor"/>
      </rPr>
      <t>2厘</t>
    </r>
    <r>
      <rPr>
        <sz val="11"/>
        <color rgb="FF00B050"/>
        <rFont val="ＭＳ Ｐゴシック"/>
        <family val="3"/>
        <charset val="128"/>
        <scheme val="minor"/>
      </rPr>
      <t>（0.0756ｃｍ）</t>
    </r>
    <r>
      <rPr>
        <sz val="11"/>
        <color theme="1"/>
        <rFont val="ＭＳ Ｐゴシック"/>
        <family val="2"/>
        <charset val="128"/>
        <scheme val="minor"/>
      </rPr>
      <t>内側をくけます。</t>
    </r>
    <rPh sb="13" eb="14">
      <t>ヤマ</t>
    </rPh>
    <phoneticPr fontId="1"/>
  </si>
  <si>
    <t xml:space="preserve"> 衿の見返し</t>
  </si>
  <si>
    <t>衿くけのきせ</t>
    <phoneticPr fontId="1"/>
  </si>
  <si>
    <t>衿付けの縫代</t>
    <rPh sb="0" eb="1">
      <t>エリ</t>
    </rPh>
    <rPh sb="1" eb="2">
      <t>ツ</t>
    </rPh>
    <rPh sb="4" eb="6">
      <t>ヌイシロ</t>
    </rPh>
    <phoneticPr fontId="1"/>
  </si>
  <si>
    <r>
      <t>衿付けの縫代</t>
    </r>
    <r>
      <rPr>
        <sz val="11"/>
        <color rgb="FFC00000"/>
        <rFont val="ＭＳ Ｐゴシック"/>
        <family val="3"/>
        <charset val="128"/>
        <scheme val="minor"/>
      </rPr>
      <t>2分</t>
    </r>
    <r>
      <rPr>
        <sz val="11"/>
        <color rgb="FF00B050"/>
        <rFont val="ＭＳ Ｐゴシック"/>
        <family val="3"/>
        <charset val="128"/>
        <scheme val="minor"/>
      </rPr>
      <t>（0.756ｃｍ）</t>
    </r>
    <r>
      <rPr>
        <sz val="11"/>
        <color theme="1"/>
        <rFont val="ＭＳ Ｐゴシック"/>
        <family val="2"/>
        <charset val="128"/>
        <scheme val="minor"/>
      </rPr>
      <t xml:space="preserve"> + 衿くけのきせ</t>
    </r>
    <r>
      <rPr>
        <sz val="11"/>
        <color rgb="FFC00000"/>
        <rFont val="ＭＳ Ｐゴシック"/>
        <family val="3"/>
        <charset val="128"/>
        <scheme val="minor"/>
      </rPr>
      <t>2厘</t>
    </r>
    <r>
      <rPr>
        <sz val="11"/>
        <color rgb="FF00B050"/>
        <rFont val="ＭＳ Ｐゴシック"/>
        <family val="3"/>
        <charset val="128"/>
        <scheme val="minor"/>
      </rPr>
      <t>（0.0756ｃｍ）</t>
    </r>
    <r>
      <rPr>
        <sz val="11"/>
        <color theme="1"/>
        <rFont val="ＭＳ Ｐゴシック"/>
        <family val="2"/>
        <charset val="128"/>
        <scheme val="minor"/>
      </rPr>
      <t>+ 衿の見返し</t>
    </r>
    <r>
      <rPr>
        <sz val="11"/>
        <color rgb="FFC00000"/>
        <rFont val="ＭＳ Ｐゴシック"/>
        <family val="3"/>
        <charset val="128"/>
        <scheme val="minor"/>
      </rPr>
      <t>1分</t>
    </r>
    <r>
      <rPr>
        <sz val="11"/>
        <color rgb="FF00B050"/>
        <rFont val="ＭＳ Ｐゴシック"/>
        <family val="3"/>
        <charset val="128"/>
        <scheme val="minor"/>
      </rPr>
      <t>（0.378ｃｍ）</t>
    </r>
    <phoneticPr fontId="1"/>
  </si>
  <si>
    <t>一番目の出表の折り山</t>
  </si>
  <si>
    <t>出表の折り</t>
  </si>
  <si>
    <t>三番目の出表の折りをします。</t>
    <phoneticPr fontId="1"/>
  </si>
  <si>
    <t>2、衿が付いた状態の前身頃</t>
    <rPh sb="2" eb="3">
      <t>エリ</t>
    </rPh>
    <rPh sb="4" eb="5">
      <t>ツ</t>
    </rPh>
    <rPh sb="7" eb="9">
      <t>ジョウタイ</t>
    </rPh>
    <rPh sb="10" eb="13">
      <t>マエミゴロ</t>
    </rPh>
    <phoneticPr fontId="1"/>
  </si>
  <si>
    <r>
      <t>前身頃</t>
    </r>
    <r>
      <rPr>
        <sz val="11"/>
        <color rgb="FFFF0000"/>
        <rFont val="ＭＳ Ｐゴシック"/>
        <family val="3"/>
        <charset val="128"/>
        <scheme val="minor"/>
      </rPr>
      <t>（表側）</t>
    </r>
    <rPh sb="0" eb="3">
      <t>マエミゴロ</t>
    </rPh>
    <rPh sb="4" eb="6">
      <t>オモテガワ</t>
    </rPh>
    <phoneticPr fontId="1"/>
  </si>
  <si>
    <t xml:space="preserve"> 衿の見返し</t>
    <phoneticPr fontId="1"/>
  </si>
  <si>
    <t xml:space="preserve">        衿付けの縫代 + 衿付けのきせ =</t>
    <phoneticPr fontId="1"/>
  </si>
  <si>
    <t>衿付けの縫代 + 衿付けのきせ+衿の見返し=</t>
    <phoneticPr fontId="1"/>
  </si>
  <si>
    <t>※、反物の耳から衿幅の山の位置までの幅</t>
    <rPh sb="2" eb="4">
      <t>タンモノ</t>
    </rPh>
    <rPh sb="5" eb="6">
      <t>ミミ</t>
    </rPh>
    <rPh sb="8" eb="9">
      <t>エリ</t>
    </rPh>
    <rPh sb="9" eb="10">
      <t>ハバ</t>
    </rPh>
    <rPh sb="11" eb="12">
      <t>ヤマ</t>
    </rPh>
    <rPh sb="13" eb="15">
      <t>イチ</t>
    </rPh>
    <rPh sb="18" eb="19">
      <t>ハバ</t>
    </rPh>
    <phoneticPr fontId="1"/>
  </si>
  <si>
    <t>3、衿のへら付け</t>
    <phoneticPr fontId="1"/>
  </si>
  <si>
    <t>三番目の出表の折り山</t>
  </si>
  <si>
    <t xml:space="preserve"> 衿山</t>
    <rPh sb="1" eb="2">
      <t>エリ</t>
    </rPh>
    <rPh sb="2" eb="3">
      <t>ヤマ</t>
    </rPh>
    <phoneticPr fontId="1"/>
  </si>
  <si>
    <t>二番目の出表の折り山</t>
  </si>
  <si>
    <t>衿付けの縫い目</t>
  </si>
  <si>
    <t>①、前身頃</t>
  </si>
  <si>
    <t>②、後身頃</t>
  </si>
  <si>
    <t>①、元禄袖</t>
  </si>
  <si>
    <t>衿丈のへらの計算</t>
  </si>
  <si>
    <t>襠丈と袖口布丈の計算</t>
  </si>
  <si>
    <t>計算で割出した総要尺</t>
  </si>
  <si>
    <t>②、筒袖</t>
  </si>
  <si>
    <t>3、衿肩明のへらの拡大図</t>
  </si>
  <si>
    <t>Ⅲ、へら付けをします。</t>
  </si>
  <si>
    <t>1、元禄袖の袖のへら付け</t>
    <rPh sb="2" eb="5">
      <t>ゲンロクソデ</t>
    </rPh>
    <phoneticPr fontId="1"/>
  </si>
  <si>
    <t>①、元禄袖の袖丈、袖口、袖付のへら付け</t>
    <rPh sb="2" eb="5">
      <t>ゲンロクソデ</t>
    </rPh>
    <phoneticPr fontId="1"/>
  </si>
  <si>
    <t>②、袖口布のへら付け</t>
  </si>
  <si>
    <t>③、元禄袖の袖幅のへら付け</t>
    <rPh sb="2" eb="5">
      <t>ゲンロクソデ</t>
    </rPh>
    <phoneticPr fontId="1"/>
  </si>
  <si>
    <t>2、筒袖のへら付け</t>
    <phoneticPr fontId="1"/>
  </si>
  <si>
    <t>①、筒袖の袖幅のへら付け</t>
  </si>
  <si>
    <t>3、身頃のへら付け</t>
  </si>
  <si>
    <t>前身頃の裾返し部分の前幅のへら付けの計算</t>
  </si>
  <si>
    <t>4、襠のへら付け</t>
  </si>
  <si>
    <t>5、肩すべりのへら付け</t>
  </si>
  <si>
    <t>Ⅳ、衿</t>
  </si>
  <si>
    <t>1、半幅の衿の畳み方</t>
  </si>
  <si>
    <t>2、衿が付いた状態の前身頃</t>
  </si>
  <si>
    <t>3、衿のへら付け</t>
  </si>
  <si>
    <t>前身頃の内揚げの縫代</t>
    <phoneticPr fontId="1"/>
  </si>
  <si>
    <t>着丈から割出した肩揚げをした後の裄の寸法 →</t>
    <rPh sb="0" eb="2">
      <t>キタケ</t>
    </rPh>
    <rPh sb="4" eb="6">
      <t>ワリダ</t>
    </rPh>
    <rPh sb="8" eb="10">
      <t>カタア</t>
    </rPh>
    <rPh sb="14" eb="15">
      <t>アト</t>
    </rPh>
    <rPh sb="16" eb="17">
      <t>ユキ</t>
    </rPh>
    <phoneticPr fontId="1"/>
  </si>
  <si>
    <t>計算で割出した裄の寸法 →</t>
    <rPh sb="0" eb="2">
      <t>ケイサン</t>
    </rPh>
    <rPh sb="3" eb="5">
      <t>ワリダ</t>
    </rPh>
    <rPh sb="7" eb="8">
      <t>ユキ</t>
    </rPh>
    <rPh sb="9" eb="11">
      <t>スンポウ</t>
    </rPh>
    <phoneticPr fontId="1"/>
  </si>
  <si>
    <t>肩山からの腰揚げの縫い目の位置</t>
    <phoneticPr fontId="1"/>
  </si>
  <si>
    <t xml:space="preserve">　　 身八っ口 の止りの     </t>
    <rPh sb="6" eb="7">
      <t>クチ</t>
    </rPh>
    <phoneticPr fontId="1"/>
  </si>
  <si>
    <t xml:space="preserve">    後身頃の内揚げ</t>
  </si>
  <si>
    <t>腰揚げの縫代を記入して下さい</t>
    <rPh sb="0" eb="1">
      <t>コシ</t>
    </rPh>
    <rPh sb="4" eb="6">
      <t>ヌイシロ</t>
    </rPh>
    <rPh sb="7" eb="9">
      <t>キニュウ</t>
    </rPh>
    <rPh sb="11" eb="12">
      <t>クダ</t>
    </rPh>
    <phoneticPr fontId="1"/>
  </si>
  <si>
    <t>cm+腰揚げの縫代</t>
    <rPh sb="3" eb="4">
      <t>コシ</t>
    </rPh>
    <phoneticPr fontId="1"/>
  </si>
  <si>
    <t xml:space="preserve">   裾からの腰揚げの縫い目の位置</t>
    <rPh sb="11" eb="12">
      <t>ヌ</t>
    </rPh>
    <rPh sb="13" eb="14">
      <t>メ</t>
    </rPh>
    <phoneticPr fontId="1"/>
  </si>
  <si>
    <t>cm から着丈(肩）を引いた値が腰揚げの縫代→</t>
    <rPh sb="5" eb="7">
      <t>キタケ</t>
    </rPh>
    <rPh sb="8" eb="9">
      <t>カタ</t>
    </rPh>
    <rPh sb="11" eb="12">
      <t>ヒ</t>
    </rPh>
    <rPh sb="14" eb="15">
      <t>アタイ</t>
    </rPh>
    <rPh sb="16" eb="17">
      <t>コシ</t>
    </rPh>
    <rPh sb="17" eb="18">
      <t>ア</t>
    </rPh>
    <rPh sb="20" eb="22">
      <t>ヌイシロ</t>
    </rPh>
    <phoneticPr fontId="1"/>
  </si>
  <si>
    <t>衽の流れのへら</t>
    <rPh sb="0" eb="1">
      <t>オクミ</t>
    </rPh>
    <phoneticPr fontId="1"/>
  </si>
  <si>
    <t>袖口くけの緩み分</t>
  </si>
  <si>
    <t>cm、共衿かけの縫代は5分（1.89ｃｍ）から2寸（7.56ｃｍ）位にします。</t>
    <phoneticPr fontId="1"/>
  </si>
  <si>
    <t xml:space="preserve">      口くけの縫代</t>
    <rPh sb="6" eb="7">
      <t>クチ</t>
    </rPh>
    <rPh sb="10" eb="12">
      <t>ヌイシロ</t>
    </rPh>
    <phoneticPr fontId="1"/>
  </si>
  <si>
    <t>袖口の縫代</t>
    <rPh sb="0" eb="1">
      <t>ソデ</t>
    </rPh>
    <rPh sb="1" eb="2">
      <t>クチ</t>
    </rPh>
    <rPh sb="3" eb="5">
      <t>ヌイシロ</t>
    </rPh>
    <phoneticPr fontId="1"/>
  </si>
  <si>
    <t xml:space="preserve">    cm</t>
    <phoneticPr fontId="1"/>
  </si>
  <si>
    <t>袖口の縫代</t>
    <phoneticPr fontId="1"/>
  </si>
  <si>
    <t xml:space="preserve"> 上or下</t>
    <phoneticPr fontId="1"/>
  </si>
  <si>
    <t>羽織は下巻のP312からP350に掲載されています。</t>
    <rPh sb="0" eb="2">
      <t>ハオリ</t>
    </rPh>
    <rPh sb="3" eb="5">
      <t>ゲカン</t>
    </rPh>
    <rPh sb="17" eb="19">
      <t>ケイサイ</t>
    </rPh>
    <phoneticPr fontId="1"/>
  </si>
  <si>
    <t>羽織は下巻のP386からP391に掲載</t>
    <rPh sb="0" eb="2">
      <t>ハオリ</t>
    </rPh>
    <rPh sb="3" eb="5">
      <t>ゲカン</t>
    </rPh>
    <rPh sb="17" eb="19">
      <t>ケイサイ</t>
    </rPh>
    <phoneticPr fontId="1"/>
  </si>
  <si>
    <t>されています。</t>
    <phoneticPr fontId="1"/>
  </si>
  <si>
    <t>四つ身裁ちの単衣の着物</t>
    <phoneticPr fontId="1"/>
  </si>
  <si>
    <t>※、着丈（肩）=身長×0.8の計算式で割出せます。</t>
    <rPh sb="2" eb="4">
      <t>キタケ</t>
    </rPh>
    <rPh sb="5" eb="6">
      <t>カタ</t>
    </rPh>
    <rPh sb="8" eb="10">
      <t>シンチョウ</t>
    </rPh>
    <rPh sb="15" eb="17">
      <t>ケイサン</t>
    </rPh>
    <rPh sb="17" eb="18">
      <t>シキ</t>
    </rPh>
    <rPh sb="19" eb="21">
      <t>ワリダ</t>
    </rPh>
    <phoneticPr fontId="1"/>
  </si>
  <si>
    <t>※、四つ身裁ちの単衣の着物と羽織は一反の反物の長さで足りる事が多いです。</t>
    <rPh sb="2" eb="3">
      <t>ヨ</t>
    </rPh>
    <rPh sb="4" eb="5">
      <t>ミ</t>
    </rPh>
    <rPh sb="5" eb="6">
      <t>ダ</t>
    </rPh>
    <rPh sb="8" eb="10">
      <t>ヒトエ</t>
    </rPh>
    <rPh sb="11" eb="13">
      <t>キモノ</t>
    </rPh>
    <rPh sb="14" eb="16">
      <t>ハオリ</t>
    </rPh>
    <rPh sb="17" eb="19">
      <t>イッタン</t>
    </rPh>
    <rPh sb="20" eb="22">
      <t>タンモノ</t>
    </rPh>
    <rPh sb="23" eb="24">
      <t>ナガ</t>
    </rPh>
    <rPh sb="26" eb="27">
      <t>タ</t>
    </rPh>
    <rPh sb="29" eb="30">
      <t>コト</t>
    </rPh>
    <rPh sb="31" eb="32">
      <t>オオ</t>
    </rPh>
    <phoneticPr fontId="1"/>
  </si>
  <si>
    <t>3、元禄袖</t>
    <phoneticPr fontId="1"/>
  </si>
  <si>
    <t>4、振袖</t>
    <rPh sb="2" eb="4">
      <t>フリソデ</t>
    </rPh>
    <phoneticPr fontId="1"/>
  </si>
  <si>
    <t>5、船底袖</t>
    <rPh sb="2" eb="4">
      <t>フナゾコ</t>
    </rPh>
    <phoneticPr fontId="1"/>
  </si>
  <si>
    <t>6、筒袖</t>
    <rPh sb="2" eb="3">
      <t>ツツ</t>
    </rPh>
    <rPh sb="3" eb="4">
      <t>ソデ</t>
    </rPh>
    <phoneticPr fontId="1"/>
  </si>
  <si>
    <t>4,筒袖のへら付け</t>
  </si>
  <si>
    <t>本裁ち四つ身の袷の着物</t>
  </si>
  <si>
    <t>本裁ち四つ身の袷の着物</t>
    <rPh sb="0" eb="1">
      <t>ホン</t>
    </rPh>
    <rPh sb="1" eb="2">
      <t>ダ</t>
    </rPh>
    <rPh sb="3" eb="4">
      <t>ヨ</t>
    </rPh>
    <rPh sb="5" eb="6">
      <t>ミ</t>
    </rPh>
    <rPh sb="7" eb="8">
      <t>アワセ</t>
    </rPh>
    <rPh sb="9" eb="11">
      <t>キモノ</t>
    </rPh>
    <phoneticPr fontId="1"/>
  </si>
  <si>
    <t>本裁ち四つ身の単衣の着物</t>
  </si>
  <si>
    <t>本裁ち四つ身の単衣の着物</t>
    <rPh sb="0" eb="1">
      <t>ホン</t>
    </rPh>
    <rPh sb="1" eb="2">
      <t>ダ</t>
    </rPh>
    <rPh sb="3" eb="4">
      <t>ヨ</t>
    </rPh>
    <rPh sb="5" eb="6">
      <t>ミキモノ</t>
    </rPh>
    <phoneticPr fontId="1"/>
  </si>
  <si>
    <t>四つ身裁ちの単衣の羽織</t>
    <rPh sb="0" eb="1">
      <t>ヨ</t>
    </rPh>
    <rPh sb="2" eb="3">
      <t>ミ</t>
    </rPh>
    <rPh sb="3" eb="4">
      <t>タ</t>
    </rPh>
    <rPh sb="6" eb="8">
      <t>ヒトエ</t>
    </rPh>
    <rPh sb="9" eb="11">
      <t>ハオリ</t>
    </rPh>
    <phoneticPr fontId="1"/>
  </si>
  <si>
    <t>5、四つ身裁ちの単衣の筒袖の羽織の寸法</t>
    <phoneticPr fontId="1"/>
  </si>
  <si>
    <t>Ⅱ、四つ身裁ちの単衣の羽織の裁断図</t>
    <rPh sb="5" eb="6">
      <t>タ</t>
    </rPh>
    <phoneticPr fontId="1"/>
  </si>
  <si>
    <t>Ⅱ、四つ身裁ちの単衣の羽織の裁断図</t>
    <rPh sb="5" eb="6">
      <t>タ</t>
    </rPh>
    <phoneticPr fontId="1"/>
  </si>
  <si>
    <t>2、寸法の記入欄</t>
    <rPh sb="2" eb="4">
      <t>スンポウ</t>
    </rPh>
    <rPh sb="5" eb="7">
      <t>キニュウ</t>
    </rPh>
    <rPh sb="7" eb="8">
      <t>ラン</t>
    </rPh>
    <phoneticPr fontId="1"/>
  </si>
  <si>
    <t>Ⅰ、四つ身裁ちの単衣の着物の寸法</t>
    <phoneticPr fontId="1"/>
  </si>
  <si>
    <t>Ⅰ、四つ身裁ちの単衣の着物の寸法</t>
    <phoneticPr fontId="1"/>
  </si>
  <si>
    <t>プラス1寸5分(5.67cm)の時の肩からの腰揚縫い位置</t>
    <phoneticPr fontId="1"/>
  </si>
  <si>
    <t>※、鯨尺またはｃｍ片方のみの記入でも計算します。</t>
  </si>
  <si>
    <t>3、振袖と元禄袖と船底袖は女子の着物になり、おはしょりで着用して肩揚だけをします。</t>
    <phoneticPr fontId="1"/>
  </si>
  <si>
    <t>※、本裁ち四つ身の袷の着物に戻る</t>
    <rPh sb="14" eb="15">
      <t>モド</t>
    </rPh>
    <phoneticPr fontId="1"/>
  </si>
  <si>
    <t>Ⅰ、本裁ち四つ身の着物の寸法</t>
    <phoneticPr fontId="1"/>
  </si>
  <si>
    <t>Ⅰ、本裁ち四つ身の着物の寸法</t>
    <rPh sb="9" eb="11">
      <t>キモノ</t>
    </rPh>
    <rPh sb="12" eb="14">
      <t>スンポウ</t>
    </rPh>
    <phoneticPr fontId="1"/>
  </si>
  <si>
    <t>2、寸法の記入欄</t>
    <phoneticPr fontId="1"/>
  </si>
  <si>
    <t>5、筒袖のへら付け</t>
    <rPh sb="2" eb="3">
      <t>ツツ</t>
    </rPh>
    <phoneticPr fontId="1"/>
  </si>
  <si>
    <t xml:space="preserve">表地の後幅のへら - 2厘 + 1分 - 1厘 </t>
    <phoneticPr fontId="1"/>
  </si>
  <si>
    <t>表地の後幅のへら - 0.0756cm + 0.378cm - 0.0378cm</t>
    <phoneticPr fontId="1"/>
  </si>
  <si>
    <t xml:space="preserve">表地の後幅のへら - 2厘 + 1分 - 1厘 - 3厘 </t>
    <phoneticPr fontId="1"/>
  </si>
  <si>
    <t>表地の後幅のへら - 0.0756cm + 0.378cm - 0.0378cm - 0.1134cm</t>
    <phoneticPr fontId="1"/>
  </si>
  <si>
    <t>6、裾廻し（八掛）の裁断</t>
    <phoneticPr fontId="1"/>
  </si>
  <si>
    <t>7、裏裾衽布と衿先布の裁断図</t>
    <rPh sb="7" eb="8">
      <t>エリ</t>
    </rPh>
    <rPh sb="8" eb="9">
      <t>サキ</t>
    </rPh>
    <rPh sb="9" eb="10">
      <t>ヌノ</t>
    </rPh>
    <rPh sb="11" eb="13">
      <t>サイダン</t>
    </rPh>
    <rPh sb="13" eb="14">
      <t>ズ</t>
    </rPh>
    <phoneticPr fontId="1"/>
  </si>
  <si>
    <t>cm</t>
    <phoneticPr fontId="1"/>
  </si>
  <si>
    <t>脇の縫い目からした前幅のへら付け</t>
    <rPh sb="0" eb="1">
      <t>ワキ</t>
    </rPh>
    <rPh sb="2" eb="3">
      <t>ヌ</t>
    </rPh>
    <rPh sb="4" eb="5">
      <t>メ</t>
    </rPh>
    <phoneticPr fontId="1"/>
  </si>
  <si>
    <t>表を見て脇縫いのきせ山を基点にした裾から衽下りまでの前幅のへら付け</t>
  </si>
  <si>
    <t>表の褄下のへら</t>
    <phoneticPr fontId="1"/>
  </si>
  <si>
    <t>裏の褄下のへら</t>
    <rPh sb="0" eb="1">
      <t>ウラ</t>
    </rPh>
    <rPh sb="2" eb="3">
      <t>ツマ</t>
    </rPh>
    <rPh sb="3" eb="4">
      <t>シタ</t>
    </rPh>
    <phoneticPr fontId="1"/>
  </si>
  <si>
    <t xml:space="preserve">裾から前腰幅までに前幅を均等に狭くする間隔 </t>
    <rPh sb="0" eb="1">
      <t>スソ</t>
    </rPh>
    <phoneticPr fontId="1"/>
  </si>
  <si>
    <t>裾から前腰幅までにするへらの数</t>
    <rPh sb="0" eb="1">
      <t>スソ</t>
    </rPh>
    <phoneticPr fontId="1"/>
  </si>
  <si>
    <t>前腰幅から抱幅までにするへらの数</t>
    <phoneticPr fontId="1"/>
  </si>
  <si>
    <t>裾吹のへら</t>
  </si>
  <si>
    <t>表の褄下のへら</t>
  </si>
  <si>
    <t>裏の褄下のへら</t>
  </si>
  <si>
    <t>cm</t>
    <phoneticPr fontId="1"/>
  </si>
  <si>
    <t>※例、数え年4歳、満年齢3歳、身長95.5ｃｍ、体重14.3ｋｇ。</t>
    <phoneticPr fontId="1"/>
  </si>
  <si>
    <t>1、四つ身裁ちにする子供物の着物の標準寸法表</t>
  </si>
  <si>
    <t>4、筒袖のへら付け</t>
    <rPh sb="2" eb="3">
      <t>ツツ</t>
    </rPh>
    <rPh sb="3" eb="4">
      <t>ソデ</t>
    </rPh>
    <rPh sb="7" eb="8">
      <t>ツケ</t>
    </rPh>
    <phoneticPr fontId="1"/>
  </si>
  <si>
    <t>共衿を地衿に縫い付けてから衿幅の足し布の接ぎを縫います。</t>
  </si>
  <si>
    <t>四つ身裁ちの単衣の着物と羽織の要尺の合計</t>
  </si>
  <si>
    <t>1、着物の寸法から羽織の寸法を割出します。</t>
  </si>
  <si>
    <t>1、着物の寸法から羽織の寸法を割出します。</t>
    <phoneticPr fontId="1"/>
  </si>
  <si>
    <t>※、腰揚代</t>
    <rPh sb="2" eb="3">
      <t>コシ</t>
    </rPh>
    <rPh sb="3" eb="4">
      <t>ア</t>
    </rPh>
    <rPh sb="4" eb="5">
      <t>シロ</t>
    </rPh>
    <phoneticPr fontId="1"/>
  </si>
  <si>
    <t>※、腰揚をするときには羽織丈（肩）に</t>
    <rPh sb="11" eb="13">
      <t>ハオリ</t>
    </rPh>
    <rPh sb="13" eb="14">
      <t>タケ</t>
    </rPh>
    <rPh sb="15" eb="16">
      <t>カタ</t>
    </rPh>
    <phoneticPr fontId="1"/>
  </si>
  <si>
    <t>腰揚代を +</t>
    <phoneticPr fontId="1"/>
  </si>
  <si>
    <t>します。</t>
    <phoneticPr fontId="1"/>
  </si>
  <si>
    <t>2、四つ身裁ちの単衣の元禄袖の羽織の寸法</t>
  </si>
  <si>
    <t>2、四つ身裁ちの単衣の元禄袖の羽織の寸法</t>
    <rPh sb="11" eb="13">
      <t>ゲンロク</t>
    </rPh>
    <rPh sb="13" eb="14">
      <t>ソデ</t>
    </rPh>
    <phoneticPr fontId="1"/>
  </si>
  <si>
    <t>3、四つ身裁ちの単衣の筒袖の羽織の寸法</t>
    <rPh sb="11" eb="12">
      <t>ツツ</t>
    </rPh>
    <rPh sb="12" eb="13">
      <t>ソデ</t>
    </rPh>
    <phoneticPr fontId="1"/>
  </si>
  <si>
    <t>4、表地の見積り計算</t>
    <phoneticPr fontId="1"/>
  </si>
  <si>
    <t>4、表地の見積り計算</t>
    <phoneticPr fontId="1"/>
  </si>
  <si>
    <t>Ⅴ、子供物の本</t>
  </si>
  <si>
    <t>Ⅴ、子供物の本</t>
    <phoneticPr fontId="1"/>
  </si>
  <si>
    <t>※例、7～8歳、身長124ｃｍ、体重25ｋｇ。</t>
    <phoneticPr fontId="1"/>
  </si>
  <si>
    <t>腰揚げの縫代</t>
  </si>
  <si>
    <t>おはしょりの長さ</t>
    <phoneticPr fontId="1"/>
  </si>
  <si>
    <t>おはしょりの長さ(腰揚代)</t>
    <rPh sb="0" eb="13">
      <t>コシアゲシロ</t>
    </rPh>
    <phoneticPr fontId="1"/>
  </si>
  <si>
    <t>5、船底袖は女子の着物になり、おはしょりで着用して肩揚だけをします。</t>
  </si>
  <si>
    <t>6、筒袖は男子の着物になり、肩揚、腰揚をして着用します。</t>
  </si>
  <si>
    <t>7、身長が145ｃｍで体重が37ｋｇから、身長が154ｃｍで体重42ｋｇの男子は対丈にして肩揚だけをします。</t>
    <phoneticPr fontId="1"/>
  </si>
  <si>
    <t>3、衿と衽の裁断図</t>
    <rPh sb="2" eb="3">
      <t>エリ</t>
    </rPh>
    <rPh sb="4" eb="5">
      <t>オクミ</t>
    </rPh>
    <rPh sb="6" eb="8">
      <t>サイダン</t>
    </rPh>
    <rPh sb="8" eb="9">
      <t>ズ</t>
    </rPh>
    <phoneticPr fontId="1"/>
  </si>
  <si>
    <t>③、衿肩明のへらの拡大図</t>
    <phoneticPr fontId="1"/>
  </si>
  <si>
    <t>身長が154ｃｍで体重42ｋｇの男子は</t>
    <phoneticPr fontId="1"/>
  </si>
  <si>
    <t>後身頃の内揚の位置が、前身頃の内揚の位置の1寸(3.78cm)上になるので</t>
  </si>
  <si>
    <t>1、本裁ち四つ身にする子供物の着物の標準寸法表</t>
  </si>
  <si>
    <t>3、振袖と元禄袖と船底袖は女子の着物になり、おはしょりで着用して肩揚だけをします。</t>
  </si>
  <si>
    <t>5、筒袖のへら付け</t>
    <phoneticPr fontId="1"/>
  </si>
  <si>
    <t>6、裾廻し（八掛）の裁断</t>
  </si>
  <si>
    <t xml:space="preserve">※裁切袖裏丈の記入欄 </t>
  </si>
  <si>
    <t>7、裏裾衽布と衿先布の裁断図</t>
  </si>
  <si>
    <t>8、裏衽頭布と裏衿の裁断図</t>
  </si>
  <si>
    <t>8、裏衽頭布と裏衿の裁断図</t>
    <rPh sb="2" eb="3">
      <t>ウラ</t>
    </rPh>
    <rPh sb="3" eb="4">
      <t>オクミ</t>
    </rPh>
    <rPh sb="4" eb="5">
      <t>アタマ</t>
    </rPh>
    <rPh sb="5" eb="6">
      <t>ヌノ</t>
    </rPh>
    <rPh sb="7" eb="9">
      <t>ウラエリ</t>
    </rPh>
    <rPh sb="10" eb="12">
      <t>サイダン</t>
    </rPh>
    <rPh sb="12" eb="13">
      <t>ズ</t>
    </rPh>
    <phoneticPr fontId="1"/>
  </si>
  <si>
    <t>※、裁切裏衽頭布丈の記入欄</t>
  </si>
  <si>
    <t>※、裁切裏衽頭布幅の記入欄</t>
  </si>
  <si>
    <t>※、裁切裏衿幅の記入欄</t>
  </si>
  <si>
    <t>9、身頃のへら付け</t>
  </si>
  <si>
    <t>9、身頃のへら付け</t>
    <phoneticPr fontId="1"/>
  </si>
  <si>
    <t>背縫いのきせ</t>
    <phoneticPr fontId="1"/>
  </si>
  <si>
    <t>胴裏の背縫代</t>
    <phoneticPr fontId="1"/>
  </si>
  <si>
    <t>表地の背縫代の記入欄</t>
    <rPh sb="7" eb="9">
      <t>キニュウ</t>
    </rPh>
    <rPh sb="9" eb="10">
      <t>ラン</t>
    </rPh>
    <phoneticPr fontId="1"/>
  </si>
  <si>
    <t>胴裏の背縫代の記入欄</t>
    <phoneticPr fontId="1"/>
  </si>
  <si>
    <t>背縫いのきせの記入欄</t>
    <phoneticPr fontId="1"/>
  </si>
  <si>
    <t>⑧、裾布のへら付け</t>
    <rPh sb="2" eb="3">
      <t>スソ</t>
    </rPh>
    <rPh sb="3" eb="4">
      <t>ヌノ</t>
    </rPh>
    <rPh sb="7" eb="8">
      <t>ツケ</t>
    </rPh>
    <phoneticPr fontId="1"/>
  </si>
  <si>
    <t>背縫代の記入欄</t>
    <rPh sb="4" eb="6">
      <t>キニュウ</t>
    </rPh>
    <rPh sb="6" eb="7">
      <t>ラン</t>
    </rPh>
    <phoneticPr fontId="1"/>
  </si>
  <si>
    <t>10、衽のへら付け</t>
  </si>
  <si>
    <t>10、衽のへら付け</t>
    <rPh sb="3" eb="4">
      <t>オクミ</t>
    </rPh>
    <rPh sb="7" eb="8">
      <t>ツ</t>
    </rPh>
    <phoneticPr fontId="1"/>
  </si>
  <si>
    <t>11、衿のへら付け</t>
    <phoneticPr fontId="1"/>
  </si>
  <si>
    <t>③、棒衿の裏衿のへら付け（裏衿を付けるとき）</t>
  </si>
  <si>
    <t>Ⅱ、胴裏の裁断図</t>
  </si>
  <si>
    <t>Ⅱ、胴裏の裁断図</t>
    <rPh sb="7" eb="8">
      <t>ズ</t>
    </rPh>
    <phoneticPr fontId="1"/>
  </si>
  <si>
    <t>Ⅲ、袖の縫い目のへら付け（袖口に綿を入れないとき）</t>
    <rPh sb="10" eb="11">
      <t>ツケ</t>
    </rPh>
    <rPh sb="13" eb="14">
      <t>ソデ</t>
    </rPh>
    <rPh sb="14" eb="15">
      <t>クチ</t>
    </rPh>
    <rPh sb="16" eb="17">
      <t>ワタ</t>
    </rPh>
    <rPh sb="18" eb="19">
      <t>イ</t>
    </rPh>
    <phoneticPr fontId="1"/>
  </si>
  <si>
    <t>Ⅲ、袖の縫い目のへら付け（袖口に綿を入れないとき）</t>
    <phoneticPr fontId="1"/>
  </si>
  <si>
    <t>（裾に綿を入れるときは3分”1.134ｃｍ”にします）</t>
    <rPh sb="1" eb="2">
      <t>スソ</t>
    </rPh>
    <rPh sb="12" eb="13">
      <t>ブ</t>
    </rPh>
    <phoneticPr fontId="1"/>
  </si>
  <si>
    <t>※、袖口に綿を入れるときの袖口はくけて、出吹は裾吹の半分にします。</t>
    <rPh sb="2" eb="3">
      <t>ソデ</t>
    </rPh>
    <rPh sb="3" eb="4">
      <t>クチ</t>
    </rPh>
    <rPh sb="5" eb="6">
      <t>ワタ</t>
    </rPh>
    <rPh sb="7" eb="8">
      <t>イ</t>
    </rPh>
    <rPh sb="13" eb="14">
      <t>ソデ</t>
    </rPh>
    <rPh sb="14" eb="15">
      <t>クチ</t>
    </rPh>
    <rPh sb="20" eb="21">
      <t>デ</t>
    </rPh>
    <rPh sb="21" eb="22">
      <t>フキ</t>
    </rPh>
    <rPh sb="23" eb="25">
      <t>スソフキ</t>
    </rPh>
    <rPh sb="26" eb="28">
      <t>ハンブン</t>
    </rPh>
    <phoneticPr fontId="1"/>
  </si>
  <si>
    <t>※例、7～8歳、身長124ｃｍ、体重25ｋｇ。</t>
  </si>
  <si>
    <t>cm+肩揚代</t>
    <rPh sb="3" eb="4">
      <t>カタ</t>
    </rPh>
    <rPh sb="4" eb="5">
      <t>ア</t>
    </rPh>
    <rPh sb="5" eb="6">
      <t>シロ</t>
    </rPh>
    <phoneticPr fontId="1"/>
  </si>
  <si>
    <t>一つ身裁ちの浴衣</t>
    <rPh sb="0" eb="1">
      <t>ヒト</t>
    </rPh>
    <rPh sb="6" eb="8">
      <t>ユカタ</t>
    </rPh>
    <phoneticPr fontId="1"/>
  </si>
  <si>
    <t>０歳～3歳</t>
    <rPh sb="1" eb="2">
      <t>サイ</t>
    </rPh>
    <rPh sb="4" eb="5">
      <t>サイ</t>
    </rPh>
    <phoneticPr fontId="1"/>
  </si>
  <si>
    <t>1歳～4歳</t>
    <rPh sb="1" eb="2">
      <t>サイ</t>
    </rPh>
    <rPh sb="4" eb="5">
      <t>サイ</t>
    </rPh>
    <phoneticPr fontId="1"/>
  </si>
  <si>
    <t>衿肩明</t>
    <rPh sb="0" eb="1">
      <t>エリ</t>
    </rPh>
    <rPh sb="1" eb="2">
      <t>カタ</t>
    </rPh>
    <rPh sb="2" eb="3">
      <t>ア</t>
    </rPh>
    <phoneticPr fontId="1"/>
  </si>
  <si>
    <t xml:space="preserve">  裁切後身頃丈 =</t>
    <rPh sb="4" eb="5">
      <t>ウシロ</t>
    </rPh>
    <rPh sb="7" eb="8">
      <t>タケ</t>
    </rPh>
    <phoneticPr fontId="1"/>
  </si>
  <si>
    <t xml:space="preserve">  裁切後身頃丈 + 裁切前身頃丈 =</t>
    <phoneticPr fontId="1"/>
  </si>
  <si>
    <t>1、一つ身の浴衣の裁断図</t>
    <rPh sb="2" eb="3">
      <t>ヒト</t>
    </rPh>
    <rPh sb="4" eb="5">
      <t>ミ</t>
    </rPh>
    <rPh sb="6" eb="8">
      <t>ユカタ</t>
    </rPh>
    <phoneticPr fontId="1"/>
  </si>
  <si>
    <t xml:space="preserve">    マ</t>
    <phoneticPr fontId="1"/>
  </si>
  <si>
    <t>cm = 裁切前身頃丈</t>
    <phoneticPr fontId="1"/>
  </si>
  <si>
    <t>裁切地衿丈×2 + 裁切共衿丈×2 =</t>
    <phoneticPr fontId="1"/>
  </si>
  <si>
    <t>裁切衽丈</t>
    <rPh sb="0" eb="2">
      <t>タチキ</t>
    </rPh>
    <rPh sb="2" eb="3">
      <t>オクミ</t>
    </rPh>
    <rPh sb="3" eb="4">
      <t>タケ</t>
    </rPh>
    <phoneticPr fontId="1"/>
  </si>
  <si>
    <t>cm = 裁切前身頃丈 - 衽下り+ 衽頭の縫代</t>
    <rPh sb="5" eb="7">
      <t>タチキ</t>
    </rPh>
    <rPh sb="7" eb="10">
      <t>マエミゴロ</t>
    </rPh>
    <rPh sb="10" eb="11">
      <t>タケ</t>
    </rPh>
    <rPh sb="14" eb="15">
      <t>オクミ</t>
    </rPh>
    <rPh sb="15" eb="16">
      <t>サガ</t>
    </rPh>
    <rPh sb="19" eb="20">
      <t>オクミ</t>
    </rPh>
    <rPh sb="20" eb="21">
      <t>アタマ</t>
    </rPh>
    <rPh sb="22" eb="24">
      <t>ヌイシロ</t>
    </rPh>
    <phoneticPr fontId="1"/>
  </si>
  <si>
    <t>裁切衽丈 =</t>
    <rPh sb="0" eb="2">
      <t>タチキ</t>
    </rPh>
    <rPh sb="2" eb="3">
      <t>オクミ</t>
    </rPh>
    <rPh sb="3" eb="4">
      <t>タケ</t>
    </rPh>
    <phoneticPr fontId="1"/>
  </si>
  <si>
    <t>裁切袖丈× 4  + 裁切衽丈 =</t>
    <phoneticPr fontId="1"/>
  </si>
  <si>
    <t>裁切袖幅</t>
    <rPh sb="0" eb="2">
      <t>タチキ</t>
    </rPh>
    <rPh sb="2" eb="3">
      <t>ソデ</t>
    </rPh>
    <rPh sb="3" eb="4">
      <t>ハバ</t>
    </rPh>
    <phoneticPr fontId="1"/>
  </si>
  <si>
    <t>裁切衽幅</t>
    <rPh sb="0" eb="2">
      <t>タチキ</t>
    </rPh>
    <rPh sb="2" eb="3">
      <t>オクミ</t>
    </rPh>
    <rPh sb="3" eb="4">
      <t>ハバ</t>
    </rPh>
    <phoneticPr fontId="1"/>
  </si>
  <si>
    <t>（裁切地衿丈 + 裁切共衿丈）×2 =</t>
    <phoneticPr fontId="1"/>
  </si>
  <si>
    <t>裁切共衿丈</t>
  </si>
  <si>
    <t>cm 衿先の縫代は5分（1.89ｃｍ）から1寸5分（5.67ｃｍ）位にします。</t>
    <rPh sb="24" eb="25">
      <t>ブ</t>
    </rPh>
    <phoneticPr fontId="1"/>
  </si>
  <si>
    <t>剣先</t>
  </si>
  <si>
    <t>cm</t>
    <phoneticPr fontId="1"/>
  </si>
  <si>
    <t>出来上りの付紐丈</t>
  </si>
  <si>
    <t>袖の振り</t>
    <phoneticPr fontId="1"/>
  </si>
  <si>
    <t xml:space="preserve">  袖付</t>
    <phoneticPr fontId="1"/>
  </si>
  <si>
    <t xml:space="preserve"> 共衿丈</t>
  </si>
  <si>
    <t xml:space="preserve">    上  </t>
    <phoneticPr fontId="1"/>
  </si>
  <si>
    <t xml:space="preserve">    前</t>
    <phoneticPr fontId="1"/>
  </si>
  <si>
    <t xml:space="preserve">    衽</t>
    <phoneticPr fontId="1"/>
  </si>
  <si>
    <t>cm</t>
    <phoneticPr fontId="1"/>
  </si>
  <si>
    <t xml:space="preserve">     共</t>
    <phoneticPr fontId="1"/>
  </si>
  <si>
    <t xml:space="preserve">    衿　</t>
    <phoneticPr fontId="1"/>
  </si>
  <si>
    <t>頃 衿</t>
    <phoneticPr fontId="1"/>
  </si>
  <si>
    <t>身 地</t>
    <phoneticPr fontId="1"/>
  </si>
  <si>
    <t>cm</t>
    <phoneticPr fontId="1"/>
  </si>
  <si>
    <t xml:space="preserve">    身八っ口</t>
  </si>
  <si>
    <t xml:space="preserve">   身丈  (肩)</t>
    <phoneticPr fontId="1"/>
  </si>
  <si>
    <t xml:space="preserve">   身丈 (背)</t>
    <rPh sb="7" eb="8">
      <t>セ</t>
    </rPh>
    <phoneticPr fontId="1"/>
  </si>
  <si>
    <t>肩山からの腰揚げの縫い目の位置</t>
  </si>
  <si>
    <t>腰揚げの縫代</t>
    <phoneticPr fontId="1"/>
  </si>
  <si>
    <t>裾からの腰揚げの縫い目の位置</t>
    <rPh sb="8" eb="9">
      <t>ヌ</t>
    </rPh>
    <rPh sb="10" eb="11">
      <t>メ</t>
    </rPh>
    <phoneticPr fontId="1"/>
  </si>
  <si>
    <t xml:space="preserve">    袖丸味</t>
    <phoneticPr fontId="1"/>
  </si>
  <si>
    <t xml:space="preserve"> </t>
    <phoneticPr fontId="1"/>
  </si>
  <si>
    <t xml:space="preserve">  下前の前袖</t>
    <phoneticPr fontId="1"/>
  </si>
  <si>
    <t>後身頃</t>
    <phoneticPr fontId="1"/>
  </si>
  <si>
    <t>上前の</t>
    <phoneticPr fontId="1"/>
  </si>
  <si>
    <t>下前の</t>
  </si>
  <si>
    <t>Ⅰ、一つ身裁ちの浴衣の寸法</t>
    <rPh sb="2" eb="3">
      <t>ヒト</t>
    </rPh>
    <rPh sb="8" eb="10">
      <t>ユカタ</t>
    </rPh>
    <phoneticPr fontId="1"/>
  </si>
  <si>
    <t>衽付けのきせ山</t>
  </si>
  <si>
    <t>衽付けのきせ山</t>
    <phoneticPr fontId="1"/>
  </si>
  <si>
    <t>衽付けの縫い目</t>
    <phoneticPr fontId="1"/>
  </si>
  <si>
    <t>cm</t>
    <phoneticPr fontId="1"/>
  </si>
  <si>
    <t>袖下の縫代</t>
    <phoneticPr fontId="1"/>
  </si>
  <si>
    <t xml:space="preserve"> 口下</t>
  </si>
  <si>
    <t>（表側）</t>
    <phoneticPr fontId="1"/>
  </si>
  <si>
    <t>袖付のへら</t>
    <rPh sb="0" eb="1">
      <t>ソデ</t>
    </rPh>
    <rPh sb="1" eb="2">
      <t>ツケ</t>
    </rPh>
    <phoneticPr fontId="1"/>
  </si>
  <si>
    <t>角度 e</t>
  </si>
  <si>
    <t>脇縫いの縫い目</t>
    <phoneticPr fontId="1"/>
  </si>
  <si>
    <t xml:space="preserve">  k</t>
    <phoneticPr fontId="1"/>
  </si>
  <si>
    <t>q</t>
  </si>
  <si>
    <t xml:space="preserve">    g</t>
    <phoneticPr fontId="1"/>
  </si>
  <si>
    <t xml:space="preserve">     p</t>
    <phoneticPr fontId="1"/>
  </si>
  <si>
    <t xml:space="preserve">  高さ l</t>
    <phoneticPr fontId="1"/>
  </si>
  <si>
    <t xml:space="preserve">  j</t>
    <phoneticPr fontId="1"/>
  </si>
  <si>
    <t>高さ m</t>
  </si>
  <si>
    <t xml:space="preserve">     h    </t>
    <phoneticPr fontId="1"/>
  </si>
  <si>
    <t xml:space="preserve"> i</t>
  </si>
  <si>
    <t xml:space="preserve"> t</t>
    <phoneticPr fontId="1"/>
  </si>
  <si>
    <t>角度 n</t>
  </si>
  <si>
    <t>高さo</t>
  </si>
  <si>
    <t>3、寸法の記入欄</t>
    <rPh sb="2" eb="4">
      <t>スンポウ</t>
    </rPh>
    <rPh sb="5" eb="7">
      <t>キニュウ</t>
    </rPh>
    <rPh sb="7" eb="8">
      <t>ラン</t>
    </rPh>
    <phoneticPr fontId="1"/>
  </si>
  <si>
    <t>4、元禄袖</t>
    <phoneticPr fontId="1"/>
  </si>
  <si>
    <t>1、一つ身裁ちの寸法</t>
    <rPh sb="2" eb="3">
      <t>ヒト</t>
    </rPh>
    <rPh sb="8" eb="10">
      <t>スンポウ</t>
    </rPh>
    <phoneticPr fontId="1"/>
  </si>
  <si>
    <t>2、反物の見積り</t>
    <phoneticPr fontId="1"/>
  </si>
  <si>
    <t>身八っ口</t>
    <rPh sb="0" eb="3">
      <t>ミヤツ</t>
    </rPh>
    <rPh sb="3" eb="4">
      <t>グチ</t>
    </rPh>
    <phoneticPr fontId="1"/>
  </si>
  <si>
    <t>袖付のへら</t>
    <rPh sb="0" eb="1">
      <t>ソデ</t>
    </rPh>
    <rPh sb="1" eb="2">
      <t>ツ</t>
    </rPh>
    <phoneticPr fontId="1"/>
  </si>
  <si>
    <t>後幅のへら</t>
    <rPh sb="0" eb="1">
      <t>ウシロ</t>
    </rPh>
    <rPh sb="1" eb="2">
      <t>ハバ</t>
    </rPh>
    <phoneticPr fontId="1"/>
  </si>
  <si>
    <t>身丈のへら</t>
    <rPh sb="0" eb="2">
      <t>ミタケ</t>
    </rPh>
    <phoneticPr fontId="1"/>
  </si>
  <si>
    <t>後身頃</t>
    <rPh sb="0" eb="1">
      <t>ウシロ</t>
    </rPh>
    <rPh sb="1" eb="2">
      <t>ミ</t>
    </rPh>
    <rPh sb="2" eb="3">
      <t>ゴロ</t>
    </rPh>
    <phoneticPr fontId="1"/>
  </si>
  <si>
    <t xml:space="preserve">     肩幅のへら</t>
    <phoneticPr fontId="1"/>
  </si>
  <si>
    <t>Ⅲ、袖と身頃と衽と衿のへら付け</t>
    <rPh sb="4" eb="6">
      <t>ミゴロ</t>
    </rPh>
    <rPh sb="7" eb="8">
      <t>オクミ</t>
    </rPh>
    <rPh sb="9" eb="10">
      <t>エリ</t>
    </rPh>
    <phoneticPr fontId="1"/>
  </si>
  <si>
    <t>抱幅のへら</t>
    <rPh sb="0" eb="1">
      <t>ダ</t>
    </rPh>
    <phoneticPr fontId="1"/>
  </si>
  <si>
    <t>前幅のへら</t>
    <rPh sb="0" eb="1">
      <t>マエ</t>
    </rPh>
    <phoneticPr fontId="1"/>
  </si>
  <si>
    <t>衽付けは3分(1.134cm)の袋縫いにします。</t>
    <rPh sb="0" eb="1">
      <t>オクミ</t>
    </rPh>
    <rPh sb="1" eb="2">
      <t>ツ</t>
    </rPh>
    <rPh sb="5" eb="6">
      <t>ブ</t>
    </rPh>
    <rPh sb="16" eb="18">
      <t>フクロヌ</t>
    </rPh>
    <phoneticPr fontId="1"/>
  </si>
  <si>
    <t>初めに前身頃と衽を出表に合せて1分(0.378cm)弱の縫代で縫います。</t>
    <rPh sb="0" eb="1">
      <t>ハジ</t>
    </rPh>
    <rPh sb="3" eb="6">
      <t>マエミゴロ</t>
    </rPh>
    <rPh sb="7" eb="8">
      <t>オクミ</t>
    </rPh>
    <rPh sb="9" eb="10">
      <t>デ</t>
    </rPh>
    <rPh sb="10" eb="11">
      <t>オモテ</t>
    </rPh>
    <rPh sb="12" eb="13">
      <t>アワ</t>
    </rPh>
    <rPh sb="16" eb="17">
      <t>ブ</t>
    </rPh>
    <rPh sb="26" eb="27">
      <t>ジャク</t>
    </rPh>
    <rPh sb="28" eb="30">
      <t>ヌイシロ</t>
    </rPh>
    <rPh sb="31" eb="32">
      <t>ヌ</t>
    </rPh>
    <phoneticPr fontId="1"/>
  </si>
  <si>
    <t>次に中表に合せて2分(0.567cm)弱の縫代で袋縫いをします。</t>
    <rPh sb="0" eb="1">
      <t>ツギ</t>
    </rPh>
    <rPh sb="2" eb="3">
      <t>ナカ</t>
    </rPh>
    <rPh sb="3" eb="4">
      <t>オモテ</t>
    </rPh>
    <rPh sb="5" eb="6">
      <t>アワ</t>
    </rPh>
    <rPh sb="9" eb="10">
      <t>ブ</t>
    </rPh>
    <rPh sb="19" eb="20">
      <t>ジャク</t>
    </rPh>
    <rPh sb="21" eb="23">
      <t>ヌイシロ</t>
    </rPh>
    <rPh sb="24" eb="26">
      <t>フクロヌ</t>
    </rPh>
    <phoneticPr fontId="1"/>
  </si>
  <si>
    <t>各縫目のきせは5厘(0.189cm)弱にします。</t>
    <rPh sb="0" eb="3">
      <t>カクヌイメ</t>
    </rPh>
    <rPh sb="8" eb="9">
      <t>リン</t>
    </rPh>
    <rPh sb="18" eb="19">
      <t>ジャク</t>
    </rPh>
    <phoneticPr fontId="1"/>
  </si>
  <si>
    <t>　　衽下り</t>
    <rPh sb="2" eb="3">
      <t>オクミ</t>
    </rPh>
    <rPh sb="3" eb="4">
      <t>サガ</t>
    </rPh>
    <phoneticPr fontId="1"/>
  </si>
  <si>
    <t>背中心の折り</t>
    <rPh sb="0" eb="1">
      <t>セ</t>
    </rPh>
    <rPh sb="1" eb="3">
      <t>チュウシン</t>
    </rPh>
    <rPh sb="4" eb="5">
      <t>オ</t>
    </rPh>
    <phoneticPr fontId="1"/>
  </si>
  <si>
    <t>前身頃</t>
    <rPh sb="0" eb="3">
      <t>マエミゴロ</t>
    </rPh>
    <phoneticPr fontId="1"/>
  </si>
  <si>
    <t>※、計算上の後幅のへら</t>
    <rPh sb="2" eb="4">
      <t>ケイサン</t>
    </rPh>
    <rPh sb="4" eb="5">
      <t>ウエ</t>
    </rPh>
    <rPh sb="6" eb="7">
      <t>ウシロ</t>
    </rPh>
    <rPh sb="7" eb="8">
      <t>ハバ</t>
    </rPh>
    <phoneticPr fontId="1"/>
  </si>
  <si>
    <t>※、計算上の後幅のへら→後幅は脇縫いの縫代を3分(1.134cm)程度にして、出来るだけ</t>
    <rPh sb="12" eb="13">
      <t>ウシロ</t>
    </rPh>
    <rPh sb="13" eb="14">
      <t>ハバ</t>
    </rPh>
    <rPh sb="15" eb="16">
      <t>ワキ</t>
    </rPh>
    <rPh sb="16" eb="17">
      <t>ヌ</t>
    </rPh>
    <rPh sb="19" eb="21">
      <t>ヌイシロ</t>
    </rPh>
    <rPh sb="23" eb="24">
      <t>ブ</t>
    </rPh>
    <rPh sb="33" eb="35">
      <t>テイド</t>
    </rPh>
    <rPh sb="39" eb="41">
      <t>デキ</t>
    </rPh>
    <phoneticPr fontId="1"/>
  </si>
  <si>
    <t>一つ身裁ちの寸法</t>
  </si>
  <si>
    <t>に近い値にします。</t>
    <rPh sb="1" eb="2">
      <t>チカ</t>
    </rPh>
    <rPh sb="3" eb="4">
      <t>アタイ</t>
    </rPh>
    <phoneticPr fontId="1"/>
  </si>
  <si>
    <t>cm</t>
    <phoneticPr fontId="1"/>
  </si>
  <si>
    <t>cm 弱</t>
    <rPh sb="3" eb="4">
      <t>ジャク</t>
    </rPh>
    <phoneticPr fontId="1"/>
  </si>
  <si>
    <t>※、衽付けは袋縫いにします。</t>
    <rPh sb="2" eb="3">
      <t>オクミ</t>
    </rPh>
    <rPh sb="3" eb="4">
      <t>ツ</t>
    </rPh>
    <rPh sb="6" eb="8">
      <t>フクロヌ</t>
    </rPh>
    <phoneticPr fontId="1"/>
  </si>
  <si>
    <t>衽丈のへら</t>
    <rPh sb="0" eb="1">
      <t>オクミ</t>
    </rPh>
    <rPh sb="1" eb="2">
      <t>タケ</t>
    </rPh>
    <phoneticPr fontId="1"/>
  </si>
  <si>
    <t>衽幅のへら</t>
    <rPh sb="0" eb="1">
      <t>オクミ</t>
    </rPh>
    <rPh sb="1" eb="2">
      <t>ハバ</t>
    </rPh>
    <phoneticPr fontId="1"/>
  </si>
  <si>
    <t>合褄幅のへら</t>
    <rPh sb="0" eb="2">
      <t>アイズマ</t>
    </rPh>
    <rPh sb="2" eb="3">
      <t>ハバ</t>
    </rPh>
    <phoneticPr fontId="1"/>
  </si>
  <si>
    <t>裁切衽丈</t>
    <rPh sb="0" eb="2">
      <t>タチキ</t>
    </rPh>
    <rPh sb="2" eb="3">
      <t>オクミ</t>
    </rPh>
    <rPh sb="3" eb="4">
      <t>タケ</t>
    </rPh>
    <phoneticPr fontId="1"/>
  </si>
  <si>
    <t>衽頭のへら</t>
    <rPh sb="0" eb="1">
      <t>オクミ</t>
    </rPh>
    <rPh sb="1" eb="2">
      <t>アタマ</t>
    </rPh>
    <phoneticPr fontId="1"/>
  </si>
  <si>
    <t>褄下のへら</t>
    <rPh sb="0" eb="1">
      <t>ツマ</t>
    </rPh>
    <rPh sb="1" eb="2">
      <t>シタ</t>
    </rPh>
    <phoneticPr fontId="1"/>
  </si>
  <si>
    <t>流れ</t>
  </si>
  <si>
    <t>裁切衽幅</t>
    <rPh sb="0" eb="2">
      <t>タチキ</t>
    </rPh>
    <rPh sb="2" eb="3">
      <t>オクミ</t>
    </rPh>
    <rPh sb="3" eb="4">
      <t>ハバ</t>
    </rPh>
    <phoneticPr fontId="1"/>
  </si>
  <si>
    <t xml:space="preserve">裁切地衿丈 + 裁切共衿丈 = </t>
    <phoneticPr fontId="1"/>
  </si>
  <si>
    <t>cm</t>
    <phoneticPr fontId="1"/>
  </si>
  <si>
    <t>三ツ衿芯</t>
    <phoneticPr fontId="1"/>
  </si>
  <si>
    <t>裁切三つ衿芯幅</t>
    <rPh sb="0" eb="2">
      <t>タチキ</t>
    </rPh>
    <rPh sb="2" eb="3">
      <t>ミ</t>
    </rPh>
    <rPh sb="4" eb="5">
      <t>エリ</t>
    </rPh>
    <rPh sb="5" eb="6">
      <t>シン</t>
    </rPh>
    <rPh sb="6" eb="7">
      <t>ハバ</t>
    </rPh>
    <phoneticPr fontId="1"/>
  </si>
  <si>
    <t xml:space="preserve">    共衿丈のへら</t>
    <phoneticPr fontId="1"/>
  </si>
  <si>
    <t xml:space="preserve">      共衿丈のへら</t>
  </si>
  <si>
    <t>裁切地衿丈</t>
    <rPh sb="0" eb="2">
      <t>タチキ</t>
    </rPh>
    <rPh sb="2" eb="3">
      <t>チ</t>
    </rPh>
    <rPh sb="3" eb="4">
      <t>エリ</t>
    </rPh>
    <rPh sb="4" eb="5">
      <t>タケ</t>
    </rPh>
    <phoneticPr fontId="1"/>
  </si>
  <si>
    <t>衿先の縫代</t>
    <rPh sb="0" eb="1">
      <t>エリ</t>
    </rPh>
    <rPh sb="1" eb="2">
      <t>サキ</t>
    </rPh>
    <rPh sb="3" eb="5">
      <t>ヌイシロ</t>
    </rPh>
    <phoneticPr fontId="1"/>
  </si>
  <si>
    <t xml:space="preserve">   衿の流れのへら</t>
    <rPh sb="3" eb="4">
      <t>エリ</t>
    </rPh>
    <rPh sb="5" eb="6">
      <t>ナガ</t>
    </rPh>
    <phoneticPr fontId="1"/>
  </si>
  <si>
    <t>衿先のへら</t>
    <rPh sb="0" eb="1">
      <t>エリ</t>
    </rPh>
    <rPh sb="1" eb="2">
      <t>サキ</t>
    </rPh>
    <phoneticPr fontId="1"/>
  </si>
  <si>
    <t>共衿丈のへら</t>
    <rPh sb="0" eb="1">
      <t>トモ</t>
    </rPh>
    <rPh sb="1" eb="2">
      <t>エリ</t>
    </rPh>
    <rPh sb="2" eb="3">
      <t>タケ</t>
    </rPh>
    <phoneticPr fontId="1"/>
  </si>
  <si>
    <t>　裁切衿幅</t>
    <rPh sb="1" eb="3">
      <t>タチキ</t>
    </rPh>
    <rPh sb="3" eb="4">
      <t>エリ</t>
    </rPh>
    <rPh sb="4" eb="5">
      <t>ハバ</t>
    </rPh>
    <phoneticPr fontId="1"/>
  </si>
  <si>
    <t>①、地衿のへら付け</t>
  </si>
  <si>
    <t>①、地衿のへら付け</t>
    <rPh sb="2" eb="3">
      <t>ジ</t>
    </rPh>
    <rPh sb="3" eb="4">
      <t>エリ</t>
    </rPh>
    <rPh sb="7" eb="8">
      <t>ツ</t>
    </rPh>
    <phoneticPr fontId="1"/>
  </si>
  <si>
    <t xml:space="preserve">共衿かけの縫代 </t>
  </si>
  <si>
    <t>共衿幅のへら</t>
    <rPh sb="0" eb="1">
      <t>トモ</t>
    </rPh>
    <rPh sb="1" eb="2">
      <t>エリ</t>
    </rPh>
    <rPh sb="2" eb="3">
      <t>ハバ</t>
    </rPh>
    <phoneticPr fontId="1"/>
  </si>
  <si>
    <t>衿くけの縫代</t>
    <rPh sb="0" eb="1">
      <t>エリ</t>
    </rPh>
    <rPh sb="4" eb="6">
      <t>ヌイシロ</t>
    </rPh>
    <phoneticPr fontId="1"/>
  </si>
  <si>
    <t>共衿付けの縫代</t>
    <rPh sb="0" eb="1">
      <t>トモ</t>
    </rPh>
    <rPh sb="1" eb="2">
      <t>エリ</t>
    </rPh>
    <rPh sb="2" eb="3">
      <t>ツ</t>
    </rPh>
    <rPh sb="5" eb="7">
      <t>ヌイシロ</t>
    </rPh>
    <phoneticPr fontId="1"/>
  </si>
  <si>
    <t>共衿くけの縫代</t>
    <phoneticPr fontId="1"/>
  </si>
  <si>
    <t>地衿幅のへら</t>
    <rPh sb="0" eb="1">
      <t>ジ</t>
    </rPh>
    <rPh sb="1" eb="2">
      <t>エリ</t>
    </rPh>
    <rPh sb="2" eb="3">
      <t>ハバ</t>
    </rPh>
    <phoneticPr fontId="1"/>
  </si>
  <si>
    <t>衿幅+きせ分5厘(0.189cm)弱</t>
    <rPh sb="0" eb="1">
      <t>エリ</t>
    </rPh>
    <rPh sb="1" eb="2">
      <t>ハバ</t>
    </rPh>
    <rPh sb="5" eb="6">
      <t>ブン</t>
    </rPh>
    <rPh sb="7" eb="8">
      <t>リン</t>
    </rPh>
    <rPh sb="17" eb="18">
      <t>ジャク</t>
    </rPh>
    <phoneticPr fontId="1"/>
  </si>
  <si>
    <t>②、共衿のへら付け</t>
  </si>
  <si>
    <t>③、衿先の縫いの拡大図</t>
  </si>
  <si>
    <t>③、衿先の縫いの拡大図</t>
    <rPh sb="5" eb="6">
      <t>ヌ</t>
    </rPh>
    <phoneticPr fontId="1"/>
  </si>
  <si>
    <t>衿付けの縫い目の縫代</t>
    <rPh sb="4" eb="5">
      <t>ヌ</t>
    </rPh>
    <rPh sb="6" eb="7">
      <t>メ</t>
    </rPh>
    <phoneticPr fontId="1"/>
  </si>
  <si>
    <t>衿幅 + きせ分5厘(0.189cm)弱 + 衿幅</t>
    <rPh sb="19" eb="20">
      <t>ジャク</t>
    </rPh>
    <phoneticPr fontId="1"/>
  </si>
  <si>
    <t>衿先の縫い目</t>
  </si>
  <si>
    <t>きものの仕立て方</t>
    <rPh sb="4" eb="6">
      <t>シタ</t>
    </rPh>
    <rPh sb="7" eb="8">
      <t>カタ</t>
    </rPh>
    <phoneticPr fontId="1"/>
  </si>
  <si>
    <t>続きものの仕立て方</t>
    <rPh sb="0" eb="1">
      <t>ゾク</t>
    </rPh>
    <phoneticPr fontId="1"/>
  </si>
  <si>
    <t>更に”続きものの仕立て方”には袷長着、長襦袢、綿入れ半天やちゃんちゃんこ、の縫い方が掲載されています。</t>
    <rPh sb="0" eb="1">
      <t>サラ</t>
    </rPh>
    <rPh sb="3" eb="4">
      <t>ゾク</t>
    </rPh>
    <rPh sb="8" eb="10">
      <t>シタ</t>
    </rPh>
    <rPh sb="11" eb="12">
      <t>カタ</t>
    </rPh>
    <rPh sb="38" eb="39">
      <t>ヌ</t>
    </rPh>
    <rPh sb="40" eb="41">
      <t>カタ</t>
    </rPh>
    <rPh sb="42" eb="44">
      <t>ケイサイ</t>
    </rPh>
    <phoneticPr fontId="1"/>
  </si>
  <si>
    <t>※、この一つ身の浴衣は小田美代子先生著の”きものの仕立て方”のP50からP59に掲載されています。</t>
    <rPh sb="4" eb="5">
      <t>ヒト</t>
    </rPh>
    <rPh sb="6" eb="7">
      <t>ミ</t>
    </rPh>
    <rPh sb="8" eb="10">
      <t>ユカタ</t>
    </rPh>
    <rPh sb="11" eb="13">
      <t>オダ</t>
    </rPh>
    <rPh sb="13" eb="16">
      <t>ミヨコ</t>
    </rPh>
    <rPh sb="16" eb="18">
      <t>センセイ</t>
    </rPh>
    <rPh sb="18" eb="19">
      <t>チョ</t>
    </rPh>
    <rPh sb="25" eb="27">
      <t>シタ</t>
    </rPh>
    <rPh sb="28" eb="29">
      <t>カタ</t>
    </rPh>
    <rPh sb="40" eb="42">
      <t>ケイサイ</t>
    </rPh>
    <phoneticPr fontId="1"/>
  </si>
  <si>
    <t>※、衿付けはきせを5厘(0.189cm)弱にして共衿丈のへらに1分(0.378cm)のきせがかかる様にして、地衿に共衿に縫い付けてから共衿とそくに縫い付けます。</t>
    <rPh sb="10" eb="11">
      <t>リン</t>
    </rPh>
    <rPh sb="20" eb="21">
      <t>ジャク</t>
    </rPh>
    <rPh sb="24" eb="25">
      <t>トモ</t>
    </rPh>
    <rPh sb="25" eb="26">
      <t>エリ</t>
    </rPh>
    <rPh sb="26" eb="27">
      <t>タケ</t>
    </rPh>
    <rPh sb="32" eb="33">
      <t>ブ</t>
    </rPh>
    <rPh sb="49" eb="50">
      <t>ヨウ</t>
    </rPh>
    <rPh sb="54" eb="55">
      <t>ジ</t>
    </rPh>
    <rPh sb="55" eb="56">
      <t>エリ</t>
    </rPh>
    <rPh sb="57" eb="58">
      <t>トモ</t>
    </rPh>
    <rPh sb="58" eb="59">
      <t>エリ</t>
    </rPh>
    <rPh sb="60" eb="61">
      <t>ヌ</t>
    </rPh>
    <rPh sb="62" eb="63">
      <t>ツ</t>
    </rPh>
    <rPh sb="67" eb="68">
      <t>トモ</t>
    </rPh>
    <rPh sb="68" eb="69">
      <t>エリ</t>
    </rPh>
    <rPh sb="73" eb="74">
      <t>ヌ</t>
    </rPh>
    <rPh sb="75" eb="76">
      <t>ツ</t>
    </rPh>
    <phoneticPr fontId="1"/>
  </si>
  <si>
    <r>
      <t>　　</t>
    </r>
    <r>
      <rPr>
        <sz val="11"/>
        <color rgb="FFFF0000"/>
        <rFont val="ＭＳ Ｐゴシック"/>
        <family val="3"/>
        <charset val="128"/>
        <scheme val="minor"/>
      </rPr>
      <t>下</t>
    </r>
    <rPh sb="2" eb="3">
      <t>シタ</t>
    </rPh>
    <phoneticPr fontId="1"/>
  </si>
  <si>
    <t>-</t>
    <phoneticPr fontId="1"/>
  </si>
  <si>
    <r>
      <rPr>
        <sz val="11"/>
        <rFont val="ＭＳ Ｐゴシック"/>
        <family val="3"/>
        <charset val="128"/>
        <scheme val="minor"/>
      </rPr>
      <t>※、</t>
    </r>
    <r>
      <rPr>
        <sz val="11"/>
        <color rgb="FFFF0000"/>
        <rFont val="ＭＳ Ｐゴシック"/>
        <family val="3"/>
        <charset val="128"/>
        <scheme val="minor"/>
      </rPr>
      <t>裏表</t>
    </r>
    <r>
      <rPr>
        <sz val="11"/>
        <color theme="1"/>
        <rFont val="ＭＳ Ｐゴシック"/>
        <family val="2"/>
        <charset val="128"/>
        <scheme val="minor"/>
      </rPr>
      <t>を区別するために縫代の裏側にチャコで印を付けます。</t>
    </r>
    <r>
      <rPr>
        <sz val="11"/>
        <color rgb="FFFF0000"/>
        <rFont val="ＭＳ Ｐゴシック"/>
        <family val="3"/>
        <charset val="128"/>
        <scheme val="minor"/>
      </rPr>
      <t>チャコの印は縫代の裏側に小さく目立たない色でします。</t>
    </r>
    <phoneticPr fontId="1"/>
  </si>
  <si>
    <t>共衿幅のへらは地衿幅のへらより5厘(0.189cm)弱位広くします。</t>
    <rPh sb="0" eb="1">
      <t>トモ</t>
    </rPh>
    <rPh sb="1" eb="2">
      <t>エリ</t>
    </rPh>
    <rPh sb="2" eb="3">
      <t>ハバ</t>
    </rPh>
    <rPh sb="7" eb="8">
      <t>ジ</t>
    </rPh>
    <rPh sb="8" eb="9">
      <t>エリ</t>
    </rPh>
    <rPh sb="9" eb="10">
      <t>ハバ</t>
    </rPh>
    <rPh sb="16" eb="17">
      <t>リン</t>
    </rPh>
    <rPh sb="26" eb="27">
      <t>ジャク</t>
    </rPh>
    <rPh sb="27" eb="28">
      <t>クライ</t>
    </rPh>
    <rPh sb="28" eb="29">
      <t>ヒロ</t>
    </rPh>
    <phoneticPr fontId="1"/>
  </si>
  <si>
    <t>cm 弱</t>
    <rPh sb="3" eb="4">
      <t>ジャク</t>
    </rPh>
    <phoneticPr fontId="1"/>
  </si>
  <si>
    <t>裁切共衿幅</t>
    <rPh sb="0" eb="2">
      <t>タチキ</t>
    </rPh>
    <rPh sb="2" eb="3">
      <t>トモ</t>
    </rPh>
    <rPh sb="3" eb="4">
      <t>エリ</t>
    </rPh>
    <rPh sb="4" eb="5">
      <t>ハバ</t>
    </rPh>
    <phoneticPr fontId="1"/>
  </si>
  <si>
    <t>裁切地衿幅</t>
    <rPh sb="0" eb="2">
      <t>タチキ</t>
    </rPh>
    <rPh sb="2" eb="3">
      <t>ジ</t>
    </rPh>
    <rPh sb="3" eb="4">
      <t>エリ</t>
    </rPh>
    <rPh sb="4" eb="5">
      <t>ハバ</t>
    </rPh>
    <phoneticPr fontId="1"/>
  </si>
  <si>
    <t>衿山</t>
    <rPh sb="0" eb="1">
      <t>エリ</t>
    </rPh>
    <rPh sb="1" eb="2">
      <t>ヤマ</t>
    </rPh>
    <phoneticPr fontId="1"/>
  </si>
  <si>
    <t>衽頭の縫代</t>
    <rPh sb="0" eb="1">
      <t>オクミ</t>
    </rPh>
    <rPh sb="1" eb="2">
      <t>アタマ</t>
    </rPh>
    <rPh sb="3" eb="5">
      <t>ヌイシロ</t>
    </rPh>
    <phoneticPr fontId="1"/>
  </si>
  <si>
    <t>※、衽の流の印は衽頭のへらから5寸(18.9cm)下で3分(1.134cm)程度はらませます。</t>
    <rPh sb="38" eb="40">
      <t>テイド</t>
    </rPh>
    <phoneticPr fontId="1"/>
  </si>
  <si>
    <t>　　　地衿丈</t>
    <rPh sb="3" eb="4">
      <t>ジ</t>
    </rPh>
    <phoneticPr fontId="1"/>
  </si>
  <si>
    <t>一つ身裁ちの浴衣</t>
  </si>
  <si>
    <t>Ⅰ、一つ身裁ちの浴衣の寸法</t>
  </si>
  <si>
    <t>1、一つ身裁ちの寸法</t>
  </si>
  <si>
    <t>※、着丈（肩）=身長×0.8の計算式で割出せます。</t>
  </si>
  <si>
    <t>Ⅱ、裁断図と見積り</t>
  </si>
  <si>
    <t>1、一つ身の浴衣の裁断図</t>
  </si>
  <si>
    <t>2、反物の見積り</t>
  </si>
  <si>
    <t>※、希望の寸法に仕立てる為に必要な要尺</t>
  </si>
  <si>
    <t>※、希望の寸法に仕立てる為に必要な要尺</t>
    <phoneticPr fontId="1"/>
  </si>
  <si>
    <t>Ⅲ、袖と身頃と衽と衿のへら付け</t>
  </si>
  <si>
    <t>2、袖口くけの折り、口下、袖下、袖丸味、たこ縫い（袋縫い）の印付け</t>
  </si>
  <si>
    <t>2、袖口くけの折り、口下、袖下、袖丸味、たこ縫い（袋縫い）の印付け</t>
    <rPh sb="3" eb="4">
      <t>クチ</t>
    </rPh>
    <rPh sb="7" eb="8">
      <t>オ</t>
    </rPh>
    <rPh sb="10" eb="11">
      <t>クチ</t>
    </rPh>
    <rPh sb="11" eb="12">
      <t>シタ</t>
    </rPh>
    <rPh sb="13" eb="14">
      <t>ソデ</t>
    </rPh>
    <rPh sb="14" eb="15">
      <t>シタ</t>
    </rPh>
    <rPh sb="16" eb="17">
      <t>ソデ</t>
    </rPh>
    <rPh sb="17" eb="19">
      <t>マルミ</t>
    </rPh>
    <rPh sb="22" eb="23">
      <t>ヌ</t>
    </rPh>
    <rPh sb="25" eb="26">
      <t>フクロ</t>
    </rPh>
    <rPh sb="26" eb="27">
      <t>ヌ</t>
    </rPh>
    <rPh sb="30" eb="31">
      <t>シルシ</t>
    </rPh>
    <phoneticPr fontId="1"/>
  </si>
  <si>
    <t>4、筒袖のへら付け</t>
  </si>
  <si>
    <t>5、身頃のへら付け</t>
    <rPh sb="2" eb="4">
      <t>ミゴロ</t>
    </rPh>
    <rPh sb="7" eb="8">
      <t>ツケ</t>
    </rPh>
    <phoneticPr fontId="1"/>
  </si>
  <si>
    <t>5、身頃のへら付け</t>
    <phoneticPr fontId="1"/>
  </si>
  <si>
    <t>6、後身頃と前身頃の身八っ口の止めから肩山までの身幅のへら付け</t>
    <phoneticPr fontId="1"/>
  </si>
  <si>
    <t>6、後身頃と前身頃の身八っ口の止めから肩山までの身幅のへら付け</t>
    <rPh sb="2" eb="3">
      <t>ウシロ</t>
    </rPh>
    <rPh sb="3" eb="5">
      <t>ミゴロ</t>
    </rPh>
    <rPh sb="6" eb="9">
      <t>マエミゴロ</t>
    </rPh>
    <rPh sb="29" eb="30">
      <t>ツケ</t>
    </rPh>
    <phoneticPr fontId="1"/>
  </si>
  <si>
    <t>7、衽のへら付け</t>
    <phoneticPr fontId="1"/>
  </si>
  <si>
    <t>7、衽のへら付け</t>
    <rPh sb="2" eb="3">
      <t>オクミ</t>
    </rPh>
    <rPh sb="6" eb="7">
      <t>ツケ</t>
    </rPh>
    <phoneticPr fontId="1"/>
  </si>
  <si>
    <t>8、衿のへら付け</t>
  </si>
  <si>
    <t>8、衿のへら付け</t>
    <rPh sb="2" eb="3">
      <t>エリ</t>
    </rPh>
    <rPh sb="6" eb="7">
      <t>ツケ</t>
    </rPh>
    <phoneticPr fontId="1"/>
  </si>
  <si>
    <t>②、共衿のへら付け</t>
    <phoneticPr fontId="1"/>
  </si>
  <si>
    <t>Ⅳ、和裁の教科書</t>
    <phoneticPr fontId="1"/>
  </si>
  <si>
    <t>Ⅳ、和裁の教科書</t>
    <rPh sb="2" eb="4">
      <t>ワサイ</t>
    </rPh>
    <rPh sb="5" eb="8">
      <t>キョウカショ</t>
    </rPh>
    <phoneticPr fontId="1"/>
  </si>
  <si>
    <t>残布</t>
    <rPh sb="0" eb="2">
      <t>ザンプ</t>
    </rPh>
    <phoneticPr fontId="1"/>
  </si>
  <si>
    <t>cm → この4/1の長さ =</t>
    <phoneticPr fontId="1"/>
  </si>
  <si>
    <t>cm まで袖丈を長く出来ます。</t>
    <rPh sb="5" eb="7">
      <t>ソデタケ</t>
    </rPh>
    <rPh sb="8" eb="9">
      <t>ナガ</t>
    </rPh>
    <rPh sb="10" eb="12">
      <t>デキ</t>
    </rPh>
    <phoneticPr fontId="1"/>
  </si>
  <si>
    <t>最大に長くした時の袖丈寸法 =</t>
    <rPh sb="0" eb="2">
      <t>サイダイ</t>
    </rPh>
    <phoneticPr fontId="1"/>
  </si>
  <si>
    <t>2、寸法の記入欄</t>
    <phoneticPr fontId="1"/>
  </si>
  <si>
    <t>3、元禄袖</t>
    <phoneticPr fontId="1"/>
  </si>
  <si>
    <t>1、本裁ち四つ身にする子供物の着物の標準寸法表</t>
    <phoneticPr fontId="1"/>
  </si>
  <si>
    <t>cm = 裁切前頃身丈 + 裁切後身頃丈 + (裁切地衿丈 + 裁切共衿丈)×2 =</t>
    <rPh sb="8" eb="9">
      <t>ゴロ</t>
    </rPh>
    <rPh sb="18" eb="19">
      <t>ゴロ</t>
    </rPh>
    <phoneticPr fontId="1"/>
  </si>
  <si>
    <t>プラス1寸5分(5.67cm)の時の裾からの腰揚縫い位置</t>
    <rPh sb="18" eb="19">
      <t>トキ</t>
    </rPh>
    <rPh sb="20" eb="21">
      <t>スソ</t>
    </rPh>
    <rPh sb="24" eb="25">
      <t>コシ</t>
    </rPh>
    <rPh sb="25" eb="26">
      <t>ア</t>
    </rPh>
    <rPh sb="26" eb="27">
      <t>ヌ</t>
    </rPh>
    <phoneticPr fontId="1"/>
  </si>
  <si>
    <t>※、肩揚、腰揚をする時の腰揚げの位置</t>
    <rPh sb="10" eb="11">
      <t>トキ</t>
    </rPh>
    <rPh sb="12" eb="13">
      <t>コシ</t>
    </rPh>
    <rPh sb="13" eb="14">
      <t>ア</t>
    </rPh>
    <rPh sb="16" eb="18">
      <t>イチ</t>
    </rPh>
    <phoneticPr fontId="1"/>
  </si>
  <si>
    <t>裾からの腰揚げの縫い目の位置</t>
  </si>
  <si>
    <t>計算で割出した肩山からの腰揚げの縫い目の位置</t>
    <rPh sb="0" eb="2">
      <t>ケイサン</t>
    </rPh>
    <rPh sb="3" eb="5">
      <t>ワリダ</t>
    </rPh>
    <phoneticPr fontId="1"/>
  </si>
  <si>
    <t>着丈 / 2 - 10 =</t>
    <rPh sb="0" eb="2">
      <t>キタケ</t>
    </rPh>
    <phoneticPr fontId="1"/>
  </si>
  <si>
    <t>差</t>
  </si>
  <si>
    <t>差</t>
    <rPh sb="0" eb="1">
      <t>サ</t>
    </rPh>
    <phoneticPr fontId="1"/>
  </si>
  <si>
    <t>腰揚代÷2</t>
  </si>
  <si>
    <t>cm は裾からの腰揚げの縫い目の位置より短くします。</t>
    <rPh sb="4" eb="5">
      <t>スソ</t>
    </rPh>
    <rPh sb="8" eb="9">
      <t>コシ</t>
    </rPh>
    <rPh sb="9" eb="10">
      <t>ア</t>
    </rPh>
    <rPh sb="12" eb="13">
      <t>ヌ</t>
    </rPh>
    <rPh sb="14" eb="15">
      <t>メ</t>
    </rPh>
    <rPh sb="16" eb="18">
      <t>イチ</t>
    </rPh>
    <rPh sb="20" eb="21">
      <t>ミジカ</t>
    </rPh>
    <phoneticPr fontId="1"/>
  </si>
  <si>
    <t>褄下</t>
    <rPh sb="0" eb="1">
      <t>ツマ</t>
    </rPh>
    <rPh sb="1" eb="2">
      <t>シタ</t>
    </rPh>
    <phoneticPr fontId="1"/>
  </si>
  <si>
    <t>差</t>
    <rPh sb="0" eb="1">
      <t>サ</t>
    </rPh>
    <phoneticPr fontId="1"/>
  </si>
  <si>
    <t xml:space="preserve">cm この値が + にならない様にします。 </t>
    <rPh sb="5" eb="6">
      <t>アタイ</t>
    </rPh>
    <rPh sb="15" eb="16">
      <t>ヨウ</t>
    </rPh>
    <phoneticPr fontId="1"/>
  </si>
  <si>
    <t xml:space="preserve">cm この値が - にならない様にします。 </t>
    <phoneticPr fontId="1"/>
  </si>
  <si>
    <t>1分5厘（0.567ｃｍ）</t>
    <rPh sb="1" eb="2">
      <t>ブ</t>
    </rPh>
    <rPh sb="3" eb="4">
      <t>リン</t>
    </rPh>
    <phoneticPr fontId="1"/>
  </si>
  <si>
    <t>※、腰揚をする時の褄下の寸法</t>
    <rPh sb="7" eb="8">
      <t>トキ</t>
    </rPh>
    <rPh sb="9" eb="10">
      <t>ツマ</t>
    </rPh>
    <rPh sb="10" eb="11">
      <t>シタ</t>
    </rPh>
    <rPh sb="12" eb="14">
      <t>スンポウ</t>
    </rPh>
    <phoneticPr fontId="1"/>
  </si>
  <si>
    <t>腰揚代/2</t>
    <phoneticPr fontId="1"/>
  </si>
  <si>
    <t>腰揚代</t>
    <phoneticPr fontId="1"/>
  </si>
  <si>
    <t>cm - 褄下寸法 =</t>
    <rPh sb="5" eb="7">
      <t>ツマシタ</t>
    </rPh>
    <rPh sb="7" eb="9">
      <t>スンポウ</t>
    </rPh>
    <phoneticPr fontId="1"/>
  </si>
  <si>
    <t>cm →腰揚げを摘まんだ時の腰揚げの縫い目から衿先までの長さ</t>
    <rPh sb="8" eb="9">
      <t>ツ</t>
    </rPh>
    <rPh sb="12" eb="13">
      <t>トキ</t>
    </rPh>
    <rPh sb="14" eb="16">
      <t>コシア</t>
    </rPh>
    <rPh sb="18" eb="19">
      <t>ヌ</t>
    </rPh>
    <rPh sb="20" eb="21">
      <t>メ</t>
    </rPh>
    <rPh sb="23" eb="25">
      <t>エリサキ</t>
    </rPh>
    <rPh sb="28" eb="29">
      <t>ナガ</t>
    </rPh>
    <phoneticPr fontId="1"/>
  </si>
  <si>
    <t>腰揚げをする時は褄下の寸法はおはしょりで着用するときよりも短くします。</t>
    <rPh sb="0" eb="2">
      <t>コシア</t>
    </rPh>
    <rPh sb="6" eb="7">
      <t>トキ</t>
    </rPh>
    <rPh sb="8" eb="10">
      <t>ツマシタ</t>
    </rPh>
    <rPh sb="11" eb="13">
      <t>スンポウ</t>
    </rPh>
    <rPh sb="20" eb="22">
      <t>チャクヨウ</t>
    </rPh>
    <rPh sb="29" eb="30">
      <t>ミジカ</t>
    </rPh>
    <phoneticPr fontId="1"/>
  </si>
  <si>
    <t>おはしょりで着用するときの褄下寸法</t>
    <rPh sb="13" eb="15">
      <t>ツマシタ</t>
    </rPh>
    <rPh sb="15" eb="17">
      <t>スンポウ</t>
    </rPh>
    <phoneticPr fontId="1"/>
  </si>
  <si>
    <t>腰揚げをする時は褄下寸法</t>
    <phoneticPr fontId="1"/>
  </si>
  <si>
    <t>身丈（肩）-  肩山からの腰揚げの縫い目の位置 - 腰揚代の長さ</t>
    <rPh sb="30" eb="31">
      <t>ナガ</t>
    </rPh>
    <phoneticPr fontId="1"/>
  </si>
  <si>
    <t>ポイントは衿先が腰揚げの縫い目にかかるという事です。</t>
    <phoneticPr fontId="1"/>
  </si>
  <si>
    <t>襠のへら</t>
    <phoneticPr fontId="1"/>
  </si>
  <si>
    <t>竪衿のへら</t>
    <rPh sb="0" eb="2">
      <t>タテエリ</t>
    </rPh>
    <phoneticPr fontId="1"/>
  </si>
  <si>
    <t>三歳の被布</t>
    <phoneticPr fontId="1"/>
  </si>
  <si>
    <t>襠幅</t>
    <rPh sb="0" eb="1">
      <t>マチ</t>
    </rPh>
    <rPh sb="1" eb="2">
      <t>ハバ</t>
    </rPh>
    <phoneticPr fontId="1"/>
  </si>
  <si>
    <t>裁切竪衿丈</t>
    <rPh sb="0" eb="2">
      <t>タチキリ</t>
    </rPh>
    <rPh sb="2" eb="5">
      <t>タテエリタケ</t>
    </rPh>
    <phoneticPr fontId="1"/>
  </si>
  <si>
    <t>三歳の被布丈は</t>
    <rPh sb="0" eb="2">
      <t>サンサイ</t>
    </rPh>
    <rPh sb="3" eb="5">
      <t>ヒフ</t>
    </rPh>
    <rPh sb="5" eb="6">
      <t>タケ</t>
    </rPh>
    <phoneticPr fontId="1"/>
  </si>
  <si>
    <t>着物丈の</t>
    <rPh sb="0" eb="2">
      <t>キモノ</t>
    </rPh>
    <rPh sb="2" eb="3">
      <t>タケ</t>
    </rPh>
    <phoneticPr fontId="1"/>
  </si>
  <si>
    <t>裁切身頃丈</t>
    <rPh sb="0" eb="2">
      <t>タチキリ</t>
    </rPh>
    <rPh sb="2" eb="5">
      <t>ミゴロタケ</t>
    </rPh>
    <phoneticPr fontId="1"/>
  </si>
  <si>
    <t>後</t>
    <rPh sb="0" eb="1">
      <t>ウシロ</t>
    </rPh>
    <phoneticPr fontId="1"/>
  </si>
  <si>
    <t>裁切後身頃丈 + 裁切前身頃丈 =</t>
    <rPh sb="2" eb="3">
      <t>ウシロ</t>
    </rPh>
    <rPh sb="11" eb="15">
      <t>マエミゴロタケ</t>
    </rPh>
    <phoneticPr fontId="1"/>
  </si>
  <si>
    <t>襠幅</t>
  </si>
  <si>
    <t>竪衿付けの縫代</t>
    <rPh sb="0" eb="3">
      <t>タテエリツ</t>
    </rPh>
    <rPh sb="5" eb="7">
      <t>ヌイシロ</t>
    </rPh>
    <phoneticPr fontId="1"/>
  </si>
  <si>
    <t>cm 引きの</t>
    <rPh sb="3" eb="4">
      <t>ヒ</t>
    </rPh>
    <phoneticPr fontId="1"/>
  </si>
  <si>
    <t>襠丈のへら / 3 =</t>
    <phoneticPr fontId="1"/>
  </si>
  <si>
    <t>襠丈</t>
    <rPh sb="0" eb="2">
      <t>マチタケ</t>
    </rPh>
    <phoneticPr fontId="1"/>
  </si>
  <si>
    <t>竪衿頭の縫代</t>
    <rPh sb="0" eb="3">
      <t>タテエリアタマ</t>
    </rPh>
    <rPh sb="4" eb="6">
      <t>ヌイシロ</t>
    </rPh>
    <phoneticPr fontId="1"/>
  </si>
  <si>
    <t>cm 引きの</t>
    <phoneticPr fontId="1"/>
  </si>
  <si>
    <t>cm で計算します。</t>
    <rPh sb="4" eb="6">
      <t>ケイサン</t>
    </rPh>
    <phoneticPr fontId="1"/>
  </si>
  <si>
    <t>裁切身頃幅</t>
    <rPh sb="4" eb="5">
      <t>ハバ</t>
    </rPh>
    <phoneticPr fontId="1"/>
  </si>
  <si>
    <t>竪衿丈のへら</t>
    <rPh sb="0" eb="3">
      <t>タテエリタケ</t>
    </rPh>
    <phoneticPr fontId="1"/>
  </si>
  <si>
    <t>裁切竪衿丈</t>
    <rPh sb="0" eb="2">
      <t>タチキリ</t>
    </rPh>
    <rPh sb="2" eb="4">
      <t>タテエリ</t>
    </rPh>
    <rPh sb="4" eb="5">
      <t>タケ</t>
    </rPh>
    <phoneticPr fontId="1"/>
  </si>
  <si>
    <t>裁切襠幅</t>
    <rPh sb="3" eb="4">
      <t>ハバ</t>
    </rPh>
    <phoneticPr fontId="1"/>
  </si>
  <si>
    <t>竪衿先の縫代</t>
    <rPh sb="0" eb="2">
      <t>タテエリ</t>
    </rPh>
    <rPh sb="2" eb="3">
      <t>サキ</t>
    </rPh>
    <rPh sb="4" eb="6">
      <t>ヌイシロ</t>
    </rPh>
    <phoneticPr fontId="1"/>
  </si>
  <si>
    <t>裁切竪衿幅</t>
  </si>
  <si>
    <t>裁切竪衿幅 * 2</t>
    <rPh sb="0" eb="2">
      <t>タチキリ</t>
    </rPh>
    <rPh sb="2" eb="5">
      <t>タテエリハバ</t>
    </rPh>
    <phoneticPr fontId="1"/>
  </si>
  <si>
    <t>竪衿幅 * 2</t>
    <phoneticPr fontId="1"/>
  </si>
  <si>
    <t>裁切竪衿幅 * 2 =</t>
    <phoneticPr fontId="1"/>
  </si>
  <si>
    <t>竪衿幅</t>
    <rPh sb="0" eb="3">
      <t>タテエリハバ</t>
    </rPh>
    <phoneticPr fontId="1"/>
  </si>
  <si>
    <t>裏まで無垢</t>
    <rPh sb="0" eb="1">
      <t>ウラ</t>
    </rPh>
    <rPh sb="3" eb="5">
      <t>ムク</t>
    </rPh>
    <phoneticPr fontId="1"/>
  </si>
  <si>
    <t>脇明</t>
    <rPh sb="0" eb="1">
      <t>ワキ</t>
    </rPh>
    <rPh sb="1" eb="2">
      <t>アキ</t>
    </rPh>
    <phoneticPr fontId="1"/>
  </si>
  <si>
    <t>裾返しへら</t>
    <rPh sb="0" eb="1">
      <t>スソ</t>
    </rPh>
    <rPh sb="1" eb="2">
      <t>カエ</t>
    </rPh>
    <phoneticPr fontId="1"/>
  </si>
  <si>
    <t>竪衿くけの縫代</t>
    <rPh sb="0" eb="2">
      <t>タテエリ</t>
    </rPh>
    <rPh sb="5" eb="7">
      <t>ヌイシロ</t>
    </rPh>
    <phoneticPr fontId="1"/>
  </si>
  <si>
    <t>腰揚代</t>
    <rPh sb="0" eb="2">
      <t>コシア</t>
    </rPh>
    <rPh sb="2" eb="3">
      <t>シロ</t>
    </rPh>
    <phoneticPr fontId="1"/>
  </si>
  <si>
    <t>裁切小衿丈</t>
    <rPh sb="0" eb="2">
      <t>タチキリ</t>
    </rPh>
    <rPh sb="2" eb="5">
      <t>コエリタケ</t>
    </rPh>
    <phoneticPr fontId="1"/>
  </si>
  <si>
    <t>前幅</t>
    <rPh sb="0" eb="2">
      <t>マエハバ</t>
    </rPh>
    <phoneticPr fontId="1"/>
  </si>
  <si>
    <t>裁切小衿丈 * 2 =</t>
    <phoneticPr fontId="1"/>
  </si>
  <si>
    <t>後幅</t>
    <rPh sb="0" eb="2">
      <t>ウシロハバ</t>
    </rPh>
    <phoneticPr fontId="1"/>
  </si>
  <si>
    <t>裁切小衿幅</t>
  </si>
  <si>
    <t xml:space="preserve">襠上幅のへら </t>
  </si>
  <si>
    <t>裁切裏身頃丈</t>
    <rPh sb="0" eb="2">
      <t>タチキリ</t>
    </rPh>
    <rPh sb="2" eb="3">
      <t>ウラ</t>
    </rPh>
    <rPh sb="3" eb="6">
      <t>ミゴロタケ</t>
    </rPh>
    <phoneticPr fontId="1"/>
  </si>
  <si>
    <t>裁切裏身頃幅</t>
    <rPh sb="5" eb="6">
      <t>ハバ</t>
    </rPh>
    <phoneticPr fontId="1"/>
  </si>
  <si>
    <t>胴接ぎのへら</t>
    <rPh sb="0" eb="1">
      <t>ドウ</t>
    </rPh>
    <rPh sb="1" eb="2">
      <t>ハ</t>
    </rPh>
    <phoneticPr fontId="1"/>
  </si>
  <si>
    <t>裁切襠裏丈</t>
    <rPh sb="0" eb="2">
      <t>タチキリ</t>
    </rPh>
    <rPh sb="2" eb="3">
      <t>マチ</t>
    </rPh>
    <rPh sb="3" eb="4">
      <t>ウラ</t>
    </rPh>
    <rPh sb="4" eb="5">
      <t>タケ</t>
    </rPh>
    <phoneticPr fontId="1"/>
  </si>
  <si>
    <t>竪衿下り</t>
    <rPh sb="2" eb="3">
      <t>サガリ</t>
    </rPh>
    <phoneticPr fontId="1"/>
  </si>
  <si>
    <t>裏身頃のへら</t>
    <rPh sb="0" eb="1">
      <t>ウラ</t>
    </rPh>
    <rPh sb="1" eb="3">
      <t>ミゴロ</t>
    </rPh>
    <phoneticPr fontId="1"/>
  </si>
  <si>
    <t xml:space="preserve">     裁切裏身頃丈 * 4 =</t>
    <phoneticPr fontId="1"/>
  </si>
  <si>
    <t>竪衿丈</t>
    <rPh sb="2" eb="3">
      <t>タケ</t>
    </rPh>
    <phoneticPr fontId="1"/>
  </si>
  <si>
    <t xml:space="preserve">     裁切裏身頃丈 * 2 =</t>
    <phoneticPr fontId="1"/>
  </si>
  <si>
    <t>小衿丈</t>
    <rPh sb="0" eb="3">
      <t>コエリタケ</t>
    </rPh>
    <phoneticPr fontId="1"/>
  </si>
  <si>
    <t>三歳の被布の裁断図</t>
    <rPh sb="6" eb="9">
      <t>サイダンズ</t>
    </rPh>
    <phoneticPr fontId="1"/>
  </si>
  <si>
    <t>　　裁切裏身頃丈</t>
    <rPh sb="2" eb="4">
      <t>タチキリ</t>
    </rPh>
    <rPh sb="4" eb="8">
      <t>ウラミゴロタケ</t>
    </rPh>
    <phoneticPr fontId="1"/>
  </si>
  <si>
    <t>布丈</t>
    <rPh sb="0" eb="1">
      <t>ヌノ</t>
    </rPh>
    <rPh sb="1" eb="2">
      <t>タケ</t>
    </rPh>
    <phoneticPr fontId="1"/>
  </si>
  <si>
    <t>cm - (裁切後身頃丈+裁切前身頃丈) =</t>
    <phoneticPr fontId="1"/>
  </si>
  <si>
    <t>　　　胴接ぎのへら</t>
    <phoneticPr fontId="1"/>
  </si>
  <si>
    <t>表身頃のへら</t>
    <rPh sb="0" eb="1">
      <t>オモテ</t>
    </rPh>
    <rPh sb="1" eb="3">
      <t>ミゴロ</t>
    </rPh>
    <phoneticPr fontId="1"/>
  </si>
  <si>
    <t xml:space="preserve">    裁切後身頃丈</t>
    <phoneticPr fontId="1"/>
  </si>
  <si>
    <t xml:space="preserve">    裁切前身頃丈</t>
    <rPh sb="6" eb="7">
      <t>マエ</t>
    </rPh>
    <phoneticPr fontId="1"/>
  </si>
  <si>
    <t>脇明</t>
  </si>
  <si>
    <t>裾返しの縫代</t>
    <rPh sb="0" eb="2">
      <t>スソカエ</t>
    </rPh>
    <rPh sb="4" eb="6">
      <t>ヌイシロ</t>
    </rPh>
    <phoneticPr fontId="1"/>
  </si>
  <si>
    <t>衿肩の丸味</t>
    <phoneticPr fontId="1"/>
  </si>
  <si>
    <t xml:space="preserve">  胴接ぎの縫代</t>
    <phoneticPr fontId="1"/>
  </si>
  <si>
    <t>衿肩の丸味</t>
  </si>
  <si>
    <t>裁切後身頃幅 * 2 + 裁切竪衿幅 * 4 =</t>
    <phoneticPr fontId="1"/>
  </si>
  <si>
    <t xml:space="preserve">  布幅</t>
    <rPh sb="2" eb="4">
      <t>ヌノハバ</t>
    </rPh>
    <phoneticPr fontId="1"/>
  </si>
  <si>
    <t>後幅のへら</t>
    <rPh sb="1" eb="2">
      <t>ハバ</t>
    </rPh>
    <phoneticPr fontId="1"/>
  </si>
  <si>
    <t>前下りのへら</t>
    <rPh sb="0" eb="2">
      <t>マエサガ</t>
    </rPh>
    <phoneticPr fontId="1"/>
  </si>
  <si>
    <t>裁切後身頃幅</t>
    <phoneticPr fontId="1"/>
  </si>
  <si>
    <t>裁切後身頃幅 * 2</t>
    <phoneticPr fontId="1"/>
  </si>
  <si>
    <t>裁切前身頃幅</t>
    <rPh sb="2" eb="3">
      <t>マエ</t>
    </rPh>
    <phoneticPr fontId="1"/>
  </si>
  <si>
    <t>竪衿下のへら</t>
    <rPh sb="0" eb="3">
      <t>タテエリサガリ</t>
    </rPh>
    <phoneticPr fontId="1"/>
  </si>
  <si>
    <t>裾返しのへら</t>
    <phoneticPr fontId="1"/>
  </si>
  <si>
    <t xml:space="preserve"> 竪衿付けの縫代</t>
    <phoneticPr fontId="1"/>
  </si>
  <si>
    <t>被布の衿型（実寸大）</t>
    <rPh sb="0" eb="2">
      <t>ヒフ</t>
    </rPh>
    <rPh sb="3" eb="5">
      <t>エリガタ</t>
    </rPh>
    <rPh sb="6" eb="9">
      <t>ジッスンダイ</t>
    </rPh>
    <phoneticPr fontId="1"/>
  </si>
  <si>
    <t>裁切裏身頃幅</t>
    <rPh sb="0" eb="2">
      <t>タチキリ</t>
    </rPh>
    <rPh sb="2" eb="3">
      <t>ウラ</t>
    </rPh>
    <rPh sb="3" eb="5">
      <t>ミゴロ</t>
    </rPh>
    <rPh sb="5" eb="6">
      <t>ハバ</t>
    </rPh>
    <phoneticPr fontId="1"/>
  </si>
  <si>
    <t>裁切裏身頃幅 * 2</t>
    <phoneticPr fontId="1"/>
  </si>
  <si>
    <t>衿肩の丸味</t>
    <rPh sb="0" eb="2">
      <t>エリカタ</t>
    </rPh>
    <rPh sb="3" eb="5">
      <t>マルミ</t>
    </rPh>
    <phoneticPr fontId="1"/>
  </si>
  <si>
    <t>cm (背縫い無しの時）</t>
    <phoneticPr fontId="1"/>
  </si>
  <si>
    <t>後身頃丈のへら</t>
    <phoneticPr fontId="1"/>
  </si>
  <si>
    <t xml:space="preserve">  肩山</t>
  </si>
  <si>
    <t>前身頃丈のへら</t>
    <rPh sb="0" eb="1">
      <t>マエ</t>
    </rPh>
    <phoneticPr fontId="1"/>
  </si>
  <si>
    <t>裁切襠幅</t>
    <phoneticPr fontId="1"/>
  </si>
  <si>
    <t xml:space="preserve"> 裁切竪衿幅</t>
    <phoneticPr fontId="1"/>
  </si>
  <si>
    <t xml:space="preserve">   裁切襠幅 * 2</t>
    <phoneticPr fontId="1"/>
  </si>
  <si>
    <t xml:space="preserve">    裁切襠丈 * 2 =</t>
    <phoneticPr fontId="1"/>
  </si>
  <si>
    <t xml:space="preserve">  裁切竪衿幅 * 4</t>
    <phoneticPr fontId="1"/>
  </si>
  <si>
    <t xml:space="preserve">  裁切竪衿幅 * 2</t>
    <phoneticPr fontId="1"/>
  </si>
  <si>
    <t>裁切小衿丈</t>
    <phoneticPr fontId="1"/>
  </si>
  <si>
    <t>裁切小衿幅</t>
    <rPh sb="4" eb="5">
      <t>ハバ</t>
    </rPh>
    <phoneticPr fontId="1"/>
  </si>
  <si>
    <t>裁切小衿丈 * 2</t>
    <phoneticPr fontId="1"/>
  </si>
  <si>
    <t>裁切小衿幅 * 2</t>
  </si>
  <si>
    <t>竪衿</t>
  </si>
  <si>
    <t>三歳の被布</t>
  </si>
  <si>
    <t>後身頃丈のへら</t>
  </si>
  <si>
    <t>前身頃丈のへら</t>
  </si>
  <si>
    <t xml:space="preserve">    裾返しの縫代</t>
    <phoneticPr fontId="1"/>
  </si>
  <si>
    <t>前身頃丈のへら</t>
    <phoneticPr fontId="1"/>
  </si>
  <si>
    <t xml:space="preserve"> 竪衿付けの縫代</t>
  </si>
  <si>
    <t>cm /</t>
    <phoneticPr fontId="1"/>
  </si>
  <si>
    <t>円 *</t>
    <phoneticPr fontId="1"/>
  </si>
  <si>
    <t xml:space="preserve">   =</t>
    <phoneticPr fontId="1"/>
  </si>
  <si>
    <t>円</t>
    <phoneticPr fontId="1"/>
  </si>
  <si>
    <t>布がたりさん</t>
    <rPh sb="0" eb="1">
      <t>ヌノ</t>
    </rPh>
    <phoneticPr fontId="1"/>
  </si>
  <si>
    <t>雨絣り藍染刺し子</t>
  </si>
  <si>
    <t xml:space="preserve">   =</t>
  </si>
  <si>
    <t>円</t>
  </si>
  <si>
    <t xml:space="preserve">鳥獣人物戯画 </t>
    <phoneticPr fontId="1"/>
  </si>
  <si>
    <t>cm =</t>
  </si>
  <si>
    <t>円 *</t>
  </si>
  <si>
    <t>ぬくもり工房さん120ｃｍ幅遠州綿紬</t>
    <phoneticPr fontId="1"/>
  </si>
  <si>
    <t>円</t>
    <rPh sb="0" eb="1">
      <t>エン</t>
    </rPh>
    <phoneticPr fontId="1"/>
  </si>
  <si>
    <t>身八っの止りが紐の上</t>
    <rPh sb="4" eb="5">
      <t>トマ</t>
    </rPh>
    <rPh sb="7" eb="8">
      <t>ヒモ</t>
    </rPh>
    <rPh sb="9" eb="10">
      <t>ウエ</t>
    </rPh>
    <phoneticPr fontId="1"/>
  </si>
  <si>
    <t>長襦袢は背中心に付ける。身八っの中心が紐の上。</t>
    <rPh sb="0" eb="3">
      <t>ナガジュバン</t>
    </rPh>
    <rPh sb="4" eb="7">
      <t>セチュウシン</t>
    </rPh>
    <rPh sb="8" eb="9">
      <t>ツ</t>
    </rPh>
    <phoneticPr fontId="1"/>
  </si>
  <si>
    <t>七五三3歳 着物＆被布の着付け方！簡単で初心者のママも今日から始められる安心着せ方。</t>
  </si>
  <si>
    <t>身長100cm長襦袢紐丈</t>
    <rPh sb="0" eb="2">
      <t>シンチョウ</t>
    </rPh>
    <rPh sb="7" eb="10">
      <t>ナガジュバン</t>
    </rPh>
    <rPh sb="10" eb="12">
      <t>ヒモタケ</t>
    </rPh>
    <phoneticPr fontId="1"/>
  </si>
  <si>
    <t>長襦袢の紐丈は胴回りの1.5倍にします。</t>
    <rPh sb="4" eb="6">
      <t>ヒモタケ</t>
    </rPh>
    <rPh sb="7" eb="9">
      <t>ドウマワ</t>
    </rPh>
    <rPh sb="14" eb="15">
      <t>バイ</t>
    </rPh>
    <phoneticPr fontId="1"/>
  </si>
  <si>
    <t>参考、チャイルドサイズ表</t>
    <rPh sb="0" eb="2">
      <t>サンコウ</t>
    </rPh>
    <rPh sb="11" eb="12">
      <t>ヒョウ</t>
    </rPh>
    <phoneticPr fontId="1"/>
  </si>
  <si>
    <t>水通しをする前が2尺（75.6cm)の水通し直後と水通し地のし後の長さ</t>
    <rPh sb="28" eb="29">
      <t>ジ</t>
    </rPh>
    <rPh sb="31" eb="32">
      <t>アト</t>
    </rPh>
    <rPh sb="33" eb="34">
      <t>ナガ</t>
    </rPh>
    <phoneticPr fontId="1"/>
  </si>
  <si>
    <t>水通し前の長さ</t>
    <rPh sb="5" eb="6">
      <t>ナガ</t>
    </rPh>
    <phoneticPr fontId="1"/>
  </si>
  <si>
    <t>水通し直後の長さ</t>
    <rPh sb="6" eb="7">
      <t>ナガ</t>
    </rPh>
    <phoneticPr fontId="1"/>
  </si>
  <si>
    <t>　水通し地のし後の長さ</t>
    <rPh sb="9" eb="10">
      <t>ナガ</t>
    </rPh>
    <phoneticPr fontId="1"/>
  </si>
  <si>
    <t>cm - 水通し、地のし後の長さ</t>
    <rPh sb="14" eb="15">
      <t>ナガ</t>
    </rPh>
    <phoneticPr fontId="1"/>
  </si>
  <si>
    <t>2022年10月3日更新</t>
    <phoneticPr fontId="1"/>
  </si>
  <si>
    <t xml:space="preserve"> 裁切UMT</t>
    <phoneticPr fontId="1"/>
  </si>
  <si>
    <t xml:space="preserve"> 裁切MMT</t>
    <phoneticPr fontId="1"/>
  </si>
  <si>
    <t>cm = 裁切袖丈＊4＋（ 裁切UMT+裁切MMT）* 2</t>
    <phoneticPr fontId="1"/>
  </si>
  <si>
    <t>反物の長さ</t>
    <rPh sb="0" eb="2">
      <t>タンモノ</t>
    </rPh>
    <rPh sb="3" eb="4">
      <t>ナガ</t>
    </rPh>
    <phoneticPr fontId="1"/>
  </si>
  <si>
    <t>着物の総要尺</t>
    <rPh sb="0" eb="2">
      <t>キモノ</t>
    </rPh>
    <rPh sb="3" eb="6">
      <t>ソウヨウジャク</t>
    </rPh>
    <phoneticPr fontId="1"/>
  </si>
  <si>
    <t>羽織の総要尺</t>
    <rPh sb="0" eb="2">
      <t>ハオリ</t>
    </rPh>
    <phoneticPr fontId="1"/>
  </si>
  <si>
    <t>反物の長さ - 着物の総要尺 - 羽織の総要尺 =</t>
    <phoneticPr fontId="1"/>
  </si>
  <si>
    <t>羽袖裁ち</t>
    <rPh sb="1" eb="2">
      <t>ソデ</t>
    </rPh>
    <phoneticPr fontId="1"/>
  </si>
  <si>
    <t>羽UMT</t>
    <rPh sb="0" eb="1">
      <t>ハ</t>
    </rPh>
    <phoneticPr fontId="1"/>
  </si>
  <si>
    <t>羽MMT</t>
    <phoneticPr fontId="1"/>
  </si>
  <si>
    <t>羽織の見積り</t>
    <rPh sb="0" eb="2">
      <t>ハオリ</t>
    </rPh>
    <phoneticPr fontId="1"/>
  </si>
  <si>
    <t>戻る</t>
    <rPh sb="0" eb="1">
      <t>モド</t>
    </rPh>
    <phoneticPr fontId="1"/>
  </si>
  <si>
    <t>2023年1月13日更新</t>
    <phoneticPr fontId="1"/>
  </si>
  <si>
    <t>水通しをする前が2尺（75.6cm)の長さと水通し直後と水通し地のし後の長さを比較します。</t>
    <rPh sb="19" eb="20">
      <t>ナガ</t>
    </rPh>
    <rPh sb="31" eb="32">
      <t>ジ</t>
    </rPh>
    <rPh sb="34" eb="35">
      <t>アト</t>
    </rPh>
    <rPh sb="36" eb="37">
      <t>ナガ</t>
    </rPh>
    <rPh sb="39" eb="41">
      <t>ヒカク</t>
    </rPh>
    <phoneticPr fontId="1"/>
  </si>
  <si>
    <t>水通し前の長さ-水通し直後の長さ =</t>
    <phoneticPr fontId="1"/>
  </si>
  <si>
    <t>水通し直後の長さ-水通し地のし後の長さ =</t>
    <phoneticPr fontId="1"/>
  </si>
  <si>
    <t>反物幅を記入してください。</t>
    <rPh sb="4" eb="6">
      <t>キニュウ</t>
    </rPh>
    <phoneticPr fontId="1"/>
  </si>
  <si>
    <t xml:space="preserve">水通し前の反物幅 </t>
    <phoneticPr fontId="1"/>
  </si>
  <si>
    <t xml:space="preserve">cm - 水通し地のし後の反物幅 </t>
    <phoneticPr fontId="1"/>
  </si>
  <si>
    <t xml:space="preserve">    水通し直後の反物幅</t>
  </si>
  <si>
    <t xml:space="preserve">     衿丈のへら =</t>
    <phoneticPr fontId="1"/>
  </si>
  <si>
    <t>2023年2月18日更新</t>
    <phoneticPr fontId="1"/>
  </si>
  <si>
    <t xml:space="preserve">cm = 身丈のへら +繰越 + 内揚の縫代 </t>
    <phoneticPr fontId="1"/>
  </si>
  <si>
    <r>
      <rPr>
        <b/>
        <sz val="11"/>
        <color rgb="FFFF0000"/>
        <rFont val="ＭＳ Ｐゴシック"/>
        <family val="3"/>
        <charset val="128"/>
        <scheme val="minor"/>
      </rPr>
      <t>※、</t>
    </r>
    <r>
      <rPr>
        <sz val="11"/>
        <color theme="1"/>
        <rFont val="ＭＳ Ｐゴシック"/>
        <family val="2"/>
        <charset val="128"/>
        <scheme val="minor"/>
      </rPr>
      <t xml:space="preserve">裾からの腰揚げの縫い目の位置 - 腰揚代の1/2 - </t>
    </r>
    <r>
      <rPr>
        <sz val="11"/>
        <color theme="1"/>
        <rFont val="ＭＳ Ｐゴシック"/>
        <family val="3"/>
        <charset val="128"/>
        <scheme val="minor"/>
      </rPr>
      <t>肩山からの腰揚げの縫い目の位置 =</t>
    </r>
    <phoneticPr fontId="1"/>
  </si>
  <si>
    <t>2023年11月17日更新</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</si>
</sst>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0"/>
  </numFmts>
  <fonts count="54" x14ac:knownFonts="1">
    <font>
      <sz val="11"/>
      <color theme="1"/>
      <name val="ＭＳ Ｐゴシック"/>
      <family val="2"/>
      <charset val="128"/>
      <scheme val="minor"/>
    </font>
    <font>
      <sz val="6"/>
      <name val="ＭＳ Ｐゴシック"/>
      <family val="2"/>
      <charset val="128"/>
      <scheme val="minor"/>
    </font>
    <font>
      <sz val="10"/>
      <color theme="1"/>
      <name val="ＭＳ Ｐゴシック"/>
      <family val="2"/>
      <charset val="128"/>
      <scheme val="minor"/>
    </font>
    <font>
      <sz val="10"/>
      <color theme="1"/>
      <name val="ＭＳ Ｐゴシック"/>
      <family val="3"/>
      <charset val="128"/>
      <scheme val="minor"/>
    </font>
    <font>
      <sz val="11"/>
      <color rgb="FFFF0000"/>
      <name val="ＭＳ Ｐゴシック"/>
      <family val="3"/>
      <charset val="128"/>
      <scheme val="minor"/>
    </font>
    <font>
      <sz val="11"/>
      <color theme="1"/>
      <name val="ＭＳ Ｐゴシック"/>
      <family val="3"/>
      <charset val="128"/>
      <scheme val="minor"/>
    </font>
    <font>
      <sz val="9"/>
      <color theme="1"/>
      <name val="ＭＳ Ｐゴシック"/>
      <family val="2"/>
      <charset val="128"/>
      <scheme val="minor"/>
    </font>
    <font>
      <sz val="11"/>
      <color rgb="FFC00000"/>
      <name val="ＭＳ Ｐゴシック"/>
      <family val="3"/>
      <charset val="128"/>
      <scheme val="minor"/>
    </font>
    <font>
      <sz val="10"/>
      <color rgb="FFC00000"/>
      <name val="ＭＳ Ｐゴシック"/>
      <family val="3"/>
      <charset val="128"/>
      <scheme val="minor"/>
    </font>
    <font>
      <sz val="9"/>
      <color theme="1"/>
      <name val="ＭＳ Ｐゴシック"/>
      <family val="3"/>
      <charset val="128"/>
      <scheme val="minor"/>
    </font>
    <font>
      <sz val="8"/>
      <color theme="1"/>
      <name val="ＭＳ Ｐゴシック"/>
      <family val="2"/>
      <charset val="128"/>
      <scheme val="minor"/>
    </font>
    <font>
      <sz val="11"/>
      <color rgb="FFFF0000"/>
      <name val="ＭＳ Ｐゴシック"/>
      <family val="2"/>
      <charset val="128"/>
      <scheme val="minor"/>
    </font>
    <font>
      <sz val="12"/>
      <color theme="1"/>
      <name val="ＭＳ Ｐゴシック"/>
      <family val="2"/>
      <charset val="128"/>
      <scheme val="minor"/>
    </font>
    <font>
      <sz val="6"/>
      <color theme="1"/>
      <name val="ＭＳ Ｐゴシック"/>
      <family val="2"/>
      <charset val="128"/>
      <scheme val="minor"/>
    </font>
    <font>
      <sz val="11"/>
      <color rgb="FFC00000"/>
      <name val="ＭＳ Ｐゴシック"/>
      <family val="2"/>
      <charset val="128"/>
      <scheme val="minor"/>
    </font>
    <font>
      <sz val="11"/>
      <color theme="1"/>
      <name val="ＭＳ Ｐゴシック"/>
      <family val="2"/>
      <charset val="128"/>
      <scheme val="minor"/>
    </font>
    <font>
      <sz val="12"/>
      <color theme="1"/>
      <name val="ＭＳ Ｐゴシック"/>
      <family val="3"/>
      <charset val="128"/>
      <scheme val="minor"/>
    </font>
    <font>
      <sz val="11"/>
      <name val="ＭＳ Ｐゴシック"/>
      <family val="3"/>
      <charset val="128"/>
      <scheme val="minor"/>
    </font>
    <font>
      <sz val="11"/>
      <name val="ＭＳ Ｐゴシック"/>
      <family val="2"/>
      <charset val="128"/>
      <scheme val="minor"/>
    </font>
    <font>
      <sz val="11"/>
      <color rgb="FF00B050"/>
      <name val="ＭＳ Ｐゴシック"/>
      <family val="3"/>
      <charset val="128"/>
      <scheme val="minor"/>
    </font>
    <font>
      <sz val="11"/>
      <color rgb="FF00B050"/>
      <name val="ＭＳ Ｐゴシック"/>
      <family val="2"/>
      <charset val="128"/>
      <scheme val="minor"/>
    </font>
    <font>
      <sz val="9"/>
      <color rgb="FF00B050"/>
      <name val="ＭＳ Ｐゴシック"/>
      <family val="2"/>
      <charset val="128"/>
      <scheme val="minor"/>
    </font>
    <font>
      <sz val="9"/>
      <color rgb="FFC00000"/>
      <name val="ＭＳ Ｐゴシック"/>
      <family val="2"/>
      <charset val="128"/>
      <scheme val="minor"/>
    </font>
    <font>
      <sz val="9"/>
      <color rgb="FFC00000"/>
      <name val="ＭＳ Ｐゴシック"/>
      <family val="3"/>
      <charset val="128"/>
      <scheme val="minor"/>
    </font>
    <font>
      <i/>
      <sz val="11"/>
      <color theme="1"/>
      <name val="ＭＳ Ｐゴシック"/>
      <family val="3"/>
      <charset val="128"/>
      <scheme val="minor"/>
    </font>
    <font>
      <sz val="12"/>
      <color rgb="FFFF0000"/>
      <name val="ＭＳ Ｐゴシック"/>
      <family val="3"/>
      <charset val="128"/>
      <scheme val="minor"/>
    </font>
    <font>
      <sz val="9"/>
      <name val="ＭＳ Ｐゴシック"/>
      <family val="2"/>
      <charset val="128"/>
      <scheme val="minor"/>
    </font>
    <font>
      <sz val="11"/>
      <color rgb="FF7030A0"/>
      <name val="ＭＳ Ｐゴシック"/>
      <family val="2"/>
      <charset val="128"/>
      <scheme val="minor"/>
    </font>
    <font>
      <sz val="9"/>
      <color rgb="FF00B050"/>
      <name val="ＭＳ Ｐゴシック"/>
      <family val="3"/>
      <charset val="128"/>
      <scheme val="minor"/>
    </font>
    <font>
      <sz val="11"/>
      <color theme="5" tint="-0.499984740745262"/>
      <name val="ＭＳ Ｐゴシック"/>
      <family val="3"/>
      <charset val="128"/>
      <scheme val="minor"/>
    </font>
    <font>
      <sz val="11"/>
      <color theme="5" tint="-0.499984740745262"/>
      <name val="ＭＳ Ｐゴシック"/>
      <family val="2"/>
      <charset val="128"/>
      <scheme val="minor"/>
    </font>
    <font>
      <b/>
      <sz val="11"/>
      <color theme="1"/>
      <name val="ＭＳ Ｐゴシック"/>
      <family val="3"/>
      <charset val="128"/>
      <scheme val="minor"/>
    </font>
    <font>
      <u/>
      <sz val="11"/>
      <color theme="10"/>
      <name val="ＭＳ Ｐゴシック"/>
      <family val="2"/>
      <charset val="128"/>
      <scheme val="minor"/>
    </font>
    <font>
      <sz val="12"/>
      <color rgb="FFC00000"/>
      <name val="ＭＳ Ｐゴシック"/>
      <family val="3"/>
      <charset val="128"/>
      <scheme val="minor"/>
    </font>
    <font>
      <u/>
      <sz val="11"/>
      <name val="ＭＳ Ｐゴシック"/>
      <family val="3"/>
      <charset val="128"/>
      <scheme val="minor"/>
    </font>
    <font>
      <sz val="9"/>
      <name val="ＭＳ Ｐゴシック"/>
      <family val="3"/>
      <charset val="128"/>
      <scheme val="minor"/>
    </font>
    <font>
      <sz val="10"/>
      <color rgb="FFFF0000"/>
      <name val="ＭＳ Ｐゴシック"/>
      <family val="3"/>
      <charset val="128"/>
      <scheme val="minor"/>
    </font>
    <font>
      <sz val="11"/>
      <color rgb="FF00B0F0"/>
      <name val="ＭＳ Ｐゴシック"/>
      <family val="2"/>
      <charset val="128"/>
      <scheme val="minor"/>
    </font>
    <font>
      <u/>
      <sz val="11"/>
      <color rgb="FFC00000"/>
      <name val="ＭＳ Ｐゴシック"/>
      <family val="3"/>
      <charset val="128"/>
      <scheme val="minor"/>
    </font>
    <font>
      <u/>
      <sz val="11"/>
      <color rgb="FFC00000"/>
      <name val="ＭＳ Ｐゴシック"/>
      <family val="2"/>
      <charset val="128"/>
      <scheme val="minor"/>
    </font>
    <font>
      <sz val="14"/>
      <color rgb="FFFF0000"/>
      <name val="ＭＳ Ｐゴシック"/>
      <family val="3"/>
      <charset val="128"/>
      <scheme val="minor"/>
    </font>
    <font>
      <sz val="11"/>
      <color theme="4"/>
      <name val="ＭＳ Ｐゴシック"/>
      <family val="2"/>
      <charset val="128"/>
      <scheme val="minor"/>
    </font>
    <font>
      <sz val="11"/>
      <color theme="5"/>
      <name val="ＭＳ Ｐゴシック"/>
      <family val="3"/>
      <charset val="128"/>
      <scheme val="minor"/>
    </font>
    <font>
      <sz val="8"/>
      <color theme="1"/>
      <name val="ＭＳ Ｐゴシック"/>
      <family val="3"/>
      <charset val="128"/>
      <scheme val="minor"/>
    </font>
    <font>
      <sz val="11"/>
      <color rgb="FF7030A0"/>
      <name val="ＭＳ Ｐゴシック"/>
      <family val="3"/>
      <charset val="128"/>
      <scheme val="minor"/>
    </font>
    <font>
      <sz val="12"/>
      <color rgb="FFC00000"/>
      <name val="ＭＳ Ｐゴシック"/>
      <family val="2"/>
      <charset val="128"/>
      <scheme val="minor"/>
    </font>
    <font>
      <u/>
      <sz val="11"/>
      <name val="ＭＳ Ｐゴシック"/>
      <family val="2"/>
      <charset val="128"/>
      <scheme val="minor"/>
    </font>
    <font>
      <u/>
      <sz val="12"/>
      <color rgb="FFC00000"/>
      <name val="ＭＳ Ｐゴシック"/>
      <family val="3"/>
      <charset val="128"/>
      <scheme val="minor"/>
    </font>
    <font>
      <sz val="11"/>
      <color rgb="FFFF0000"/>
      <name val="ＭＳ ゴシック"/>
      <family val="3"/>
      <charset val="128"/>
    </font>
    <font>
      <u/>
      <sz val="11"/>
      <color rgb="FFFF0000"/>
      <name val="ＭＳ Ｐゴシック"/>
      <family val="2"/>
      <charset val="128"/>
      <scheme val="minor"/>
    </font>
    <font>
      <u/>
      <sz val="11"/>
      <color rgb="FFFF0000"/>
      <name val="ＭＳ Ｐゴシック"/>
      <family val="3"/>
      <charset val="128"/>
      <scheme val="minor"/>
    </font>
    <font>
      <b/>
      <sz val="11"/>
      <color rgb="FFFF0000"/>
      <name val="ＭＳ Ｐゴシック"/>
      <family val="3"/>
      <charset val="128"/>
      <scheme val="minor"/>
    </font>
    <font>
      <b/>
      <sz val="9"/>
      <color rgb="FFC00000"/>
      <name val="ＭＳ Ｐゴシック"/>
      <family val="3"/>
      <charset val="128"/>
      <scheme val="minor"/>
    </font>
    <font>
      <b/>
      <sz val="9"/>
      <color rgb="FF00B050"/>
      <name val="ＭＳ Ｐゴシック"/>
      <family val="3"/>
      <charset val="128"/>
      <scheme val="minor"/>
    </font>
  </fonts>
  <fills count="5">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2"/>
        <bgColor indexed="64"/>
      </patternFill>
    </fill>
  </fills>
  <borders count="332">
    <border>
      <left/>
      <right/>
      <top/>
      <bottom/>
      <diagonal/>
    </border>
    <border>
      <left/>
      <right/>
      <top/>
      <bottom style="thin">
        <color indexed="64"/>
      </bottom>
      <diagonal/>
    </border>
    <border>
      <left/>
      <right/>
      <top style="thin">
        <color indexed="64"/>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right style="dashDotDot">
        <color indexed="64"/>
      </right>
      <top/>
      <bottom/>
      <diagonal/>
    </border>
    <border>
      <left/>
      <right style="dashDotDot">
        <color indexed="64"/>
      </right>
      <top/>
      <bottom style="thin">
        <color indexed="64"/>
      </bottom>
      <diagonal/>
    </border>
    <border>
      <left/>
      <right/>
      <top/>
      <bottom style="thin">
        <color rgb="FFC00000"/>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C00000"/>
      </left>
      <right style="thin">
        <color rgb="FFC00000"/>
      </right>
      <top style="thin">
        <color rgb="FFC00000"/>
      </top>
      <bottom style="thin">
        <color rgb="FFC00000"/>
      </bottom>
      <diagonal/>
    </border>
    <border>
      <left style="thin">
        <color rgb="FF00B050"/>
      </left>
      <right style="thin">
        <color rgb="FF00B050"/>
      </right>
      <top style="thin">
        <color rgb="FF00B050"/>
      </top>
      <bottom style="thin">
        <color rgb="FF00B050"/>
      </bottom>
      <diagonal/>
    </border>
    <border>
      <left style="thin">
        <color indexed="64"/>
      </left>
      <right style="thin">
        <color indexed="64"/>
      </right>
      <top style="thin">
        <color indexed="64"/>
      </top>
      <bottom style="thin">
        <color indexed="64"/>
      </bottom>
      <diagonal/>
    </border>
    <border>
      <left/>
      <right style="thin">
        <color rgb="FFC00000"/>
      </right>
      <top/>
      <bottom/>
      <diagonal/>
    </border>
    <border>
      <left style="thin">
        <color indexed="64"/>
      </left>
      <right/>
      <top/>
      <bottom/>
      <diagonal/>
    </border>
    <border>
      <left style="thin">
        <color indexed="64"/>
      </left>
      <right/>
      <top style="thin">
        <color indexed="64"/>
      </top>
      <bottom/>
      <diagonal/>
    </border>
    <border>
      <left/>
      <right style="thin">
        <color rgb="FFC00000"/>
      </right>
      <top/>
      <bottom style="thin">
        <color indexed="64"/>
      </bottom>
      <diagonal/>
    </border>
    <border>
      <left/>
      <right/>
      <top/>
      <bottom style="thin">
        <color rgb="FF00B050"/>
      </bottom>
      <diagonal/>
    </border>
    <border>
      <left/>
      <right style="thin">
        <color rgb="FF00B050"/>
      </right>
      <top/>
      <bottom/>
      <diagonal/>
    </border>
    <border>
      <left/>
      <right style="dotted">
        <color theme="4"/>
      </right>
      <top/>
      <bottom/>
      <diagonal/>
    </border>
    <border>
      <left/>
      <right style="dashDotDot">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rgb="FFC00000"/>
      </right>
      <top style="thin">
        <color rgb="FFC00000"/>
      </top>
      <bottom style="thin">
        <color rgb="FFC00000"/>
      </bottom>
      <diagonal/>
    </border>
    <border>
      <left/>
      <right style="thin">
        <color rgb="FF00B050"/>
      </right>
      <top style="thin">
        <color rgb="FF00B050"/>
      </top>
      <bottom style="thin">
        <color rgb="FF00B050"/>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rgb="FFC00000"/>
      </left>
      <right style="thin">
        <color rgb="FF00B050"/>
      </right>
      <top style="thin">
        <color rgb="FF00B050"/>
      </top>
      <bottom style="thin">
        <color rgb="FF00B050"/>
      </bottom>
      <diagonal/>
    </border>
    <border>
      <left style="thin">
        <color rgb="FFC00000"/>
      </left>
      <right style="thin">
        <color rgb="FF00B050"/>
      </right>
      <top/>
      <bottom style="thin">
        <color rgb="FF00B050"/>
      </bottom>
      <diagonal/>
    </border>
    <border>
      <left style="thin">
        <color rgb="FF00B050"/>
      </left>
      <right/>
      <top/>
      <bottom/>
      <diagonal/>
    </border>
    <border>
      <left/>
      <right/>
      <top/>
      <bottom style="hair">
        <color rgb="FF92D050"/>
      </bottom>
      <diagonal/>
    </border>
    <border>
      <left/>
      <right/>
      <top style="thin">
        <color rgb="FF00B050"/>
      </top>
      <bottom style="thin">
        <color rgb="FF00B050"/>
      </bottom>
      <diagonal/>
    </border>
    <border>
      <left/>
      <right style="dashed">
        <color indexed="64"/>
      </right>
      <top/>
      <bottom/>
      <diagonal/>
    </border>
    <border>
      <left style="medium">
        <color rgb="FFC00000"/>
      </left>
      <right style="medium">
        <color rgb="FFC00000"/>
      </right>
      <top style="medium">
        <color rgb="FFC00000"/>
      </top>
      <bottom style="medium">
        <color rgb="FFC00000"/>
      </bottom>
      <diagonal/>
    </border>
    <border>
      <left/>
      <right style="thin">
        <color indexed="64"/>
      </right>
      <top style="thin">
        <color indexed="64"/>
      </top>
      <bottom style="medium">
        <color rgb="FF00B050"/>
      </bottom>
      <diagonal/>
    </border>
    <border>
      <left style="medium">
        <color rgb="FFC00000"/>
      </left>
      <right style="medium">
        <color rgb="FF00B050"/>
      </right>
      <top style="medium">
        <color rgb="FF00B050"/>
      </top>
      <bottom style="medium">
        <color rgb="FF00B050"/>
      </bottom>
      <diagonal/>
    </border>
    <border>
      <left style="thin">
        <color rgb="FFC00000"/>
      </left>
      <right/>
      <top/>
      <bottom/>
      <diagonal/>
    </border>
    <border>
      <left/>
      <right style="medium">
        <color rgb="FFC00000"/>
      </right>
      <top style="thin">
        <color indexed="64"/>
      </top>
      <bottom style="thin">
        <color indexed="64"/>
      </bottom>
      <diagonal/>
    </border>
    <border>
      <left/>
      <right style="medium">
        <color rgb="FF00B050"/>
      </right>
      <top style="medium">
        <color rgb="FF00B050"/>
      </top>
      <bottom style="medium">
        <color rgb="FF00B050"/>
      </bottom>
      <diagonal/>
    </border>
    <border>
      <left/>
      <right/>
      <top style="medium">
        <color rgb="FF00B050"/>
      </top>
      <bottom style="medium">
        <color rgb="FF00B050"/>
      </bottom>
      <diagonal/>
    </border>
    <border>
      <left/>
      <right/>
      <top/>
      <bottom style="dotted">
        <color indexed="64"/>
      </bottom>
      <diagonal/>
    </border>
    <border>
      <left/>
      <right style="double">
        <color indexed="64"/>
      </right>
      <top/>
      <bottom/>
      <diagonal/>
    </border>
    <border>
      <left/>
      <right style="double">
        <color indexed="64"/>
      </right>
      <top/>
      <bottom style="double">
        <color indexed="64"/>
      </bottom>
      <diagonal/>
    </border>
    <border>
      <left/>
      <right/>
      <top/>
      <bottom style="double">
        <color indexed="64"/>
      </bottom>
      <diagonal/>
    </border>
    <border>
      <left/>
      <right style="double">
        <color indexed="64"/>
      </right>
      <top style="double">
        <color indexed="64"/>
      </top>
      <bottom/>
      <diagonal/>
    </border>
    <border>
      <left/>
      <right/>
      <top/>
      <bottom style="dashDotDot">
        <color indexed="64"/>
      </bottom>
      <diagonal/>
    </border>
    <border>
      <left/>
      <right style="double">
        <color indexed="64"/>
      </right>
      <top/>
      <bottom style="dashDotDot">
        <color indexed="64"/>
      </bottom>
      <diagonal/>
    </border>
    <border>
      <left style="double">
        <color indexed="64"/>
      </left>
      <right/>
      <top/>
      <bottom/>
      <diagonal/>
    </border>
    <border>
      <left style="double">
        <color indexed="64"/>
      </left>
      <right/>
      <top/>
      <bottom style="dashDotDot">
        <color indexed="64"/>
      </bottom>
      <diagonal/>
    </border>
    <border>
      <left style="double">
        <color indexed="64"/>
      </left>
      <right/>
      <top/>
      <bottom style="double">
        <color indexed="64"/>
      </bottom>
      <diagonal/>
    </border>
    <border>
      <left/>
      <right style="thin">
        <color indexed="64"/>
      </right>
      <top/>
      <bottom style="dashDotDot">
        <color indexed="64"/>
      </bottom>
      <diagonal/>
    </border>
    <border>
      <left/>
      <right style="dashed">
        <color theme="4"/>
      </right>
      <top/>
      <bottom/>
      <diagonal/>
    </border>
    <border>
      <left/>
      <right style="dashed">
        <color theme="4"/>
      </right>
      <top/>
      <bottom style="thin">
        <color indexed="64"/>
      </bottom>
      <diagonal/>
    </border>
    <border>
      <left style="dashed">
        <color theme="4"/>
      </left>
      <right/>
      <top/>
      <bottom style="thin">
        <color indexed="64"/>
      </bottom>
      <diagonal/>
    </border>
    <border>
      <left/>
      <right/>
      <top/>
      <bottom style="dashDotDot">
        <color rgb="FFC00000"/>
      </bottom>
      <diagonal/>
    </border>
    <border>
      <left/>
      <right/>
      <top/>
      <bottom style="double">
        <color theme="5" tint="-0.499984740745262"/>
      </bottom>
      <diagonal/>
    </border>
    <border>
      <left/>
      <right style="double">
        <color theme="5" tint="-0.499984740745262"/>
      </right>
      <top style="double">
        <color theme="5" tint="-0.499984740745262"/>
      </top>
      <bottom/>
      <diagonal/>
    </border>
    <border>
      <left/>
      <right style="double">
        <color theme="5" tint="-0.499984740745262"/>
      </right>
      <top/>
      <bottom/>
      <diagonal/>
    </border>
    <border>
      <left/>
      <right style="double">
        <color theme="5" tint="-0.499984740745262"/>
      </right>
      <top/>
      <bottom style="double">
        <color theme="5" tint="-0.499984740745262"/>
      </bottom>
      <diagonal/>
    </border>
    <border>
      <left style="thin">
        <color rgb="FF00B050"/>
      </left>
      <right/>
      <top/>
      <bottom style="thin">
        <color rgb="FF00B050"/>
      </bottom>
      <diagonal/>
    </border>
    <border>
      <left/>
      <right style="medium">
        <color rgb="FFC00000"/>
      </right>
      <top/>
      <bottom/>
      <diagonal/>
    </border>
    <border>
      <left/>
      <right style="dotted">
        <color theme="4"/>
      </right>
      <top/>
      <bottom style="double">
        <color indexed="64"/>
      </bottom>
      <diagonal/>
    </border>
    <border>
      <left style="dashed">
        <color theme="4"/>
      </left>
      <right/>
      <top/>
      <bottom/>
      <diagonal/>
    </border>
    <border>
      <left/>
      <right/>
      <top/>
      <bottom style="dotted">
        <color theme="4"/>
      </bottom>
      <diagonal/>
    </border>
    <border>
      <left style="double">
        <color indexed="64"/>
      </left>
      <right/>
      <top/>
      <bottom style="dotted">
        <color theme="4"/>
      </bottom>
      <diagonal/>
    </border>
    <border>
      <left/>
      <right style="dotted">
        <color theme="4"/>
      </right>
      <top style="double">
        <color indexed="64"/>
      </top>
      <bottom/>
      <diagonal/>
    </border>
    <border>
      <left/>
      <right style="dotted">
        <color theme="4"/>
      </right>
      <top/>
      <bottom style="thin">
        <color indexed="64"/>
      </bottom>
      <diagonal/>
    </border>
    <border>
      <left style="dotted">
        <color theme="4"/>
      </left>
      <right/>
      <top/>
      <bottom style="dotted">
        <color theme="4"/>
      </bottom>
      <diagonal/>
    </border>
    <border>
      <left style="thin">
        <color indexed="64"/>
      </left>
      <right/>
      <top/>
      <bottom style="dotted">
        <color theme="4"/>
      </bottom>
      <diagonal/>
    </border>
    <border>
      <left/>
      <right style="dotted">
        <color theme="4"/>
      </right>
      <top style="thin">
        <color indexed="64"/>
      </top>
      <bottom/>
      <diagonal/>
    </border>
    <border>
      <left/>
      <right style="dashDotDot">
        <color indexed="64"/>
      </right>
      <top/>
      <bottom style="dotted">
        <color theme="4"/>
      </bottom>
      <diagonal/>
    </border>
    <border>
      <left/>
      <right style="thin">
        <color indexed="64"/>
      </right>
      <top/>
      <bottom style="dotted">
        <color theme="4"/>
      </bottom>
      <diagonal/>
    </border>
    <border>
      <left/>
      <right style="dotted">
        <color theme="4"/>
      </right>
      <top/>
      <bottom style="double">
        <color theme="5" tint="-0.499984740745262"/>
      </bottom>
      <diagonal/>
    </border>
    <border>
      <left/>
      <right style="double">
        <color indexed="64"/>
      </right>
      <top/>
      <bottom style="dotted">
        <color theme="4"/>
      </bottom>
      <diagonal/>
    </border>
    <border>
      <left/>
      <right/>
      <top style="dotted">
        <color theme="4"/>
      </top>
      <bottom/>
      <diagonal/>
    </border>
    <border>
      <left/>
      <right style="dotted">
        <color indexed="64"/>
      </right>
      <top/>
      <bottom/>
      <diagonal/>
    </border>
    <border>
      <left/>
      <right style="thin">
        <color rgb="FF00B050"/>
      </right>
      <top style="thin">
        <color rgb="FF00B050"/>
      </top>
      <bottom style="thin">
        <color indexed="64"/>
      </bottom>
      <diagonal/>
    </border>
    <border>
      <left style="thin">
        <color rgb="FFC00000"/>
      </left>
      <right style="thin">
        <color rgb="FFC00000"/>
      </right>
      <top style="thin">
        <color rgb="FFC00000"/>
      </top>
      <bottom style="thin">
        <color indexed="64"/>
      </bottom>
      <diagonal/>
    </border>
    <border>
      <left style="dashDotDot">
        <color indexed="64"/>
      </left>
      <right/>
      <top/>
      <bottom style="double">
        <color indexed="64"/>
      </bottom>
      <diagonal/>
    </border>
    <border>
      <left/>
      <right style="double">
        <color indexed="64"/>
      </right>
      <top style="dotted">
        <color theme="4"/>
      </top>
      <bottom/>
      <diagonal/>
    </border>
    <border>
      <left/>
      <right style="dotted">
        <color theme="4"/>
      </right>
      <top/>
      <bottom style="dotted">
        <color theme="4"/>
      </bottom>
      <diagonal/>
    </border>
    <border>
      <left/>
      <right style="dotted">
        <color theme="4"/>
      </right>
      <top style="dotted">
        <color theme="4"/>
      </top>
      <bottom/>
      <diagonal/>
    </border>
    <border>
      <left/>
      <right/>
      <top/>
      <bottom style="hair">
        <color theme="4"/>
      </bottom>
      <diagonal/>
    </border>
    <border>
      <left/>
      <right/>
      <top style="thin">
        <color indexed="64"/>
      </top>
      <bottom style="thin">
        <color rgb="FFC00000"/>
      </bottom>
      <diagonal/>
    </border>
    <border>
      <left/>
      <right/>
      <top style="thin">
        <color indexed="64"/>
      </top>
      <bottom style="thin">
        <color rgb="FF00B050"/>
      </bottom>
      <diagonal/>
    </border>
    <border>
      <left style="thin">
        <color rgb="FF00B050"/>
      </left>
      <right style="thin">
        <color rgb="FF00B050"/>
      </right>
      <top/>
      <bottom style="thin">
        <color rgb="FF00B050"/>
      </bottom>
      <diagonal/>
    </border>
    <border>
      <left/>
      <right style="thin">
        <color indexed="64"/>
      </right>
      <top/>
      <bottom style="hair">
        <color theme="4"/>
      </bottom>
      <diagonal/>
    </border>
    <border>
      <left style="thin">
        <color rgb="FFC00000"/>
      </left>
      <right style="thin">
        <color rgb="FFC00000"/>
      </right>
      <top/>
      <bottom style="thin">
        <color rgb="FFC00000"/>
      </bottom>
      <diagonal/>
    </border>
    <border>
      <left/>
      <right style="thin">
        <color rgb="FF00B050"/>
      </right>
      <top/>
      <bottom style="thin">
        <color rgb="FF00B050"/>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tted">
        <color theme="4"/>
      </left>
      <right/>
      <top/>
      <bottom/>
      <diagonal/>
    </border>
    <border>
      <left style="dashDotDot">
        <color indexed="64"/>
      </left>
      <right/>
      <top/>
      <bottom/>
      <diagonal/>
    </border>
    <border>
      <left style="dotted">
        <color theme="4"/>
      </left>
      <right/>
      <top/>
      <bottom style="double">
        <color theme="5" tint="-0.499984740745262"/>
      </bottom>
      <diagonal/>
    </border>
    <border>
      <left style="dotted">
        <color theme="4"/>
      </left>
      <right/>
      <top/>
      <bottom style="thin">
        <color indexed="64"/>
      </bottom>
      <diagonal/>
    </border>
    <border>
      <left/>
      <right style="thin">
        <color theme="5" tint="-0.499984740745262"/>
      </right>
      <top style="thin">
        <color theme="5" tint="-0.499984740745262"/>
      </top>
      <bottom/>
      <diagonal/>
    </border>
    <border>
      <left/>
      <right/>
      <top style="thin">
        <color theme="5" tint="-0.499984740745262"/>
      </top>
      <bottom/>
      <diagonal/>
    </border>
    <border>
      <left/>
      <right/>
      <top/>
      <bottom style="thin">
        <color theme="5" tint="-0.499984740745262"/>
      </bottom>
      <diagonal/>
    </border>
    <border>
      <left/>
      <right style="dotted">
        <color theme="4"/>
      </right>
      <top/>
      <bottom style="thin">
        <color theme="5" tint="-0.499984740745262"/>
      </bottom>
      <diagonal/>
    </border>
    <border>
      <left/>
      <right style="thin">
        <color theme="5" tint="-0.499984740745262"/>
      </right>
      <top/>
      <bottom/>
      <diagonal/>
    </border>
    <border>
      <left/>
      <right style="thin">
        <color theme="5" tint="-0.499984740745262"/>
      </right>
      <top/>
      <bottom style="thin">
        <color theme="5" tint="-0.499984740745262"/>
      </bottom>
      <diagonal/>
    </border>
    <border>
      <left style="dashDotDot">
        <color indexed="64"/>
      </left>
      <right/>
      <top/>
      <bottom style="thin">
        <color indexed="64"/>
      </bottom>
      <diagonal/>
    </border>
    <border>
      <left/>
      <right/>
      <top/>
      <bottom style="dashed">
        <color theme="4"/>
      </bottom>
      <diagonal/>
    </border>
    <border>
      <left style="thin">
        <color indexed="64"/>
      </left>
      <right/>
      <top/>
      <bottom style="dashed">
        <color theme="4"/>
      </bottom>
      <diagonal/>
    </border>
    <border>
      <left style="dashDotDot">
        <color indexed="64"/>
      </left>
      <right/>
      <top/>
      <bottom style="dashDot">
        <color rgb="FFC00000"/>
      </bottom>
      <diagonal/>
    </border>
    <border>
      <left/>
      <right/>
      <top/>
      <bottom style="dashDot">
        <color rgb="FFC00000"/>
      </bottom>
      <diagonal/>
    </border>
    <border>
      <left/>
      <right style="dotted">
        <color theme="4"/>
      </right>
      <top/>
      <bottom style="dashDot">
        <color rgb="FFC00000"/>
      </bottom>
      <diagonal/>
    </border>
    <border>
      <left/>
      <right style="hair">
        <color rgb="FFC00000"/>
      </right>
      <top style="double">
        <color indexed="64"/>
      </top>
      <bottom/>
      <diagonal/>
    </border>
    <border>
      <left/>
      <right style="hair">
        <color rgb="FFC00000"/>
      </right>
      <top/>
      <bottom/>
      <diagonal/>
    </border>
    <border>
      <left/>
      <right style="hair">
        <color rgb="FFC00000"/>
      </right>
      <top/>
      <bottom style="dashDot">
        <color rgb="FFC00000"/>
      </bottom>
      <diagonal/>
    </border>
    <border>
      <left/>
      <right style="hair">
        <color rgb="FFC00000"/>
      </right>
      <top/>
      <bottom style="double">
        <color indexed="64"/>
      </bottom>
      <diagonal/>
    </border>
    <border>
      <left/>
      <right style="hair">
        <color rgb="FFC00000"/>
      </right>
      <top style="dashDot">
        <color rgb="FFC00000"/>
      </top>
      <bottom/>
      <diagonal/>
    </border>
    <border>
      <left style="hair">
        <color rgb="FFC00000"/>
      </left>
      <right/>
      <top/>
      <bottom/>
      <diagonal/>
    </border>
    <border>
      <left/>
      <right style="hair">
        <color rgb="FFC00000"/>
      </right>
      <top/>
      <bottom style="dashDotDot">
        <color indexed="64"/>
      </bottom>
      <diagonal/>
    </border>
    <border>
      <left style="dashDotDot">
        <color indexed="64"/>
      </left>
      <right/>
      <top/>
      <bottom style="dashDotDot">
        <color indexed="64"/>
      </bottom>
      <diagonal/>
    </border>
    <border>
      <left/>
      <right/>
      <top style="dashDot">
        <color rgb="FFC00000"/>
      </top>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right style="thin">
        <color indexed="64"/>
      </right>
      <top/>
      <bottom style="double">
        <color indexed="64"/>
      </bottom>
      <diagonal/>
    </border>
    <border>
      <left style="dotted">
        <color theme="4"/>
      </left>
      <right/>
      <top/>
      <bottom style="double">
        <color indexed="64"/>
      </bottom>
      <diagonal/>
    </border>
    <border>
      <left/>
      <right style="thin">
        <color indexed="64"/>
      </right>
      <top style="dotted">
        <color theme="4"/>
      </top>
      <bottom/>
      <diagonal/>
    </border>
    <border>
      <left style="thin">
        <color indexed="64"/>
      </left>
      <right/>
      <top style="thin">
        <color indexed="64"/>
      </top>
      <bottom style="thin">
        <color rgb="FFC00000"/>
      </bottom>
      <diagonal/>
    </border>
    <border>
      <left style="thin">
        <color indexed="64"/>
      </left>
      <right style="thin">
        <color indexed="64"/>
      </right>
      <top style="thin">
        <color rgb="FFC00000"/>
      </top>
      <bottom style="thin">
        <color rgb="FFC00000"/>
      </bottom>
      <diagonal/>
    </border>
    <border>
      <left/>
      <right style="thin">
        <color rgb="FFC00000"/>
      </right>
      <top/>
      <bottom style="thin">
        <color rgb="FFC00000"/>
      </bottom>
      <diagonal/>
    </border>
    <border>
      <left style="thin">
        <color indexed="64"/>
      </left>
      <right/>
      <top style="thin">
        <color rgb="FFC00000"/>
      </top>
      <bottom style="thin">
        <color rgb="FFC00000"/>
      </bottom>
      <diagonal/>
    </border>
    <border>
      <left style="thin">
        <color indexed="64"/>
      </left>
      <right style="thin">
        <color rgb="FFC00000"/>
      </right>
      <top style="thin">
        <color indexed="64"/>
      </top>
      <bottom style="thin">
        <color indexed="64"/>
      </bottom>
      <diagonal/>
    </border>
    <border>
      <left/>
      <right style="thin">
        <color indexed="64"/>
      </right>
      <top style="thin">
        <color indexed="64"/>
      </top>
      <bottom style="thin">
        <color rgb="FF00B050"/>
      </bottom>
      <diagonal/>
    </border>
    <border>
      <left style="thin">
        <color rgb="FFC00000"/>
      </left>
      <right style="thin">
        <color rgb="FFC00000"/>
      </right>
      <top/>
      <bottom style="thin">
        <color rgb="FF00B050"/>
      </bottom>
      <diagonal/>
    </border>
    <border>
      <left style="thin">
        <color rgb="FFC00000"/>
      </left>
      <right style="thin">
        <color rgb="FFC00000"/>
      </right>
      <top style="thin">
        <color rgb="FF00B050"/>
      </top>
      <bottom style="thin">
        <color rgb="FF00B050"/>
      </bottom>
      <diagonal/>
    </border>
    <border>
      <left style="thin">
        <color indexed="64"/>
      </left>
      <right style="thin">
        <color indexed="64"/>
      </right>
      <top style="thin">
        <color rgb="FF00B050"/>
      </top>
      <bottom style="thin">
        <color rgb="FF00B050"/>
      </bottom>
      <diagonal/>
    </border>
    <border>
      <left/>
      <right style="thin">
        <color indexed="64"/>
      </right>
      <top style="thin">
        <color rgb="FF00B050"/>
      </top>
      <bottom style="thin">
        <color rgb="FF00B050"/>
      </bottom>
      <diagonal/>
    </border>
    <border>
      <left style="thin">
        <color indexed="64"/>
      </left>
      <right style="medium">
        <color rgb="FFC00000"/>
      </right>
      <top style="thin">
        <color indexed="64"/>
      </top>
      <bottom style="thin">
        <color rgb="FFC00000"/>
      </bottom>
      <diagonal/>
    </border>
    <border>
      <left/>
      <right style="thin">
        <color rgb="FFC00000"/>
      </right>
      <top style="thin">
        <color indexed="64"/>
      </top>
      <bottom style="thin">
        <color indexed="64"/>
      </bottom>
      <diagonal/>
    </border>
    <border>
      <left style="thin">
        <color rgb="FF00B050"/>
      </left>
      <right style="thin">
        <color indexed="64"/>
      </right>
      <top style="thin">
        <color indexed="64"/>
      </top>
      <bottom style="thin">
        <color indexed="64"/>
      </bottom>
      <diagonal/>
    </border>
    <border>
      <left style="dotted">
        <color indexed="64"/>
      </left>
      <right/>
      <top/>
      <bottom style="dotted">
        <color indexed="64"/>
      </bottom>
      <diagonal/>
    </border>
    <border>
      <left/>
      <right style="thin">
        <color rgb="FFC00000"/>
      </right>
      <top style="thin">
        <color rgb="FFC00000"/>
      </top>
      <bottom/>
      <diagonal/>
    </border>
    <border>
      <left style="thin">
        <color rgb="FFC00000"/>
      </left>
      <right style="thin">
        <color rgb="FF00B050"/>
      </right>
      <top style="thin">
        <color rgb="FF00B050"/>
      </top>
      <bottom style="thin">
        <color rgb="FFC00000"/>
      </bottom>
      <diagonal/>
    </border>
    <border>
      <left style="medium">
        <color rgb="FFC00000"/>
      </left>
      <right style="thin">
        <color indexed="64"/>
      </right>
      <top/>
      <bottom style="thin">
        <color rgb="FF00B050"/>
      </bottom>
      <diagonal/>
    </border>
    <border>
      <left style="thin">
        <color indexed="64"/>
      </left>
      <right style="medium">
        <color rgb="FFC00000"/>
      </right>
      <top/>
      <bottom style="thin">
        <color rgb="FFC00000"/>
      </bottom>
      <diagonal/>
    </border>
    <border>
      <left style="thin">
        <color rgb="FFC00000"/>
      </left>
      <right/>
      <top/>
      <bottom style="thin">
        <color rgb="FF00B050"/>
      </bottom>
      <diagonal/>
    </border>
    <border>
      <left style="thin">
        <color indexed="64"/>
      </left>
      <right/>
      <top/>
      <bottom style="thin">
        <color rgb="FFC00000"/>
      </bottom>
      <diagonal/>
    </border>
    <border>
      <left style="thin">
        <color indexed="64"/>
      </left>
      <right style="thin">
        <color indexed="64"/>
      </right>
      <top/>
      <bottom style="thin">
        <color rgb="FFC00000"/>
      </bottom>
      <diagonal/>
    </border>
    <border>
      <left/>
      <right style="thin">
        <color indexed="64"/>
      </right>
      <top/>
      <bottom style="thin">
        <color rgb="FF00B050"/>
      </bottom>
      <diagonal/>
    </border>
    <border>
      <left style="medium">
        <color rgb="FFC00000"/>
      </left>
      <right style="thin">
        <color indexed="64"/>
      </right>
      <top style="thin">
        <color indexed="64"/>
      </top>
      <bottom style="thin">
        <color rgb="FF00B050"/>
      </bottom>
      <diagonal/>
    </border>
    <border>
      <left/>
      <right style="double">
        <color indexed="64"/>
      </right>
      <top/>
      <bottom style="hair">
        <color theme="4"/>
      </bottom>
      <diagonal/>
    </border>
    <border>
      <left/>
      <right style="thin">
        <color rgb="FFC00000"/>
      </right>
      <top style="thin">
        <color indexed="64"/>
      </top>
      <bottom/>
      <diagonal/>
    </border>
    <border>
      <left/>
      <right style="thin">
        <color indexed="64"/>
      </right>
      <top style="thin">
        <color rgb="FFC00000"/>
      </top>
      <bottom style="thin">
        <color rgb="FFC00000"/>
      </bottom>
      <diagonal/>
    </border>
    <border>
      <left/>
      <right style="thin">
        <color indexed="64"/>
      </right>
      <top style="thin">
        <color rgb="FF00B050"/>
      </top>
      <bottom style="thin">
        <color indexed="64"/>
      </bottom>
      <diagonal/>
    </border>
    <border>
      <left/>
      <right style="thin">
        <color indexed="64"/>
      </right>
      <top style="thin">
        <color rgb="FFC00000"/>
      </top>
      <bottom style="thin">
        <color indexed="64"/>
      </bottom>
      <diagonal/>
    </border>
    <border>
      <left/>
      <right/>
      <top style="thin">
        <color rgb="FF00B050"/>
      </top>
      <bottom style="thin">
        <color indexed="64"/>
      </bottom>
      <diagonal/>
    </border>
    <border>
      <left style="thin">
        <color rgb="FFC00000"/>
      </left>
      <right/>
      <top style="thin">
        <color rgb="FF00B050"/>
      </top>
      <bottom style="thin">
        <color rgb="FF00B050"/>
      </bottom>
      <diagonal/>
    </border>
    <border>
      <left style="thin">
        <color indexed="64"/>
      </left>
      <right/>
      <top style="thin">
        <color rgb="FF00B050"/>
      </top>
      <bottom style="thin">
        <color rgb="FF00B050"/>
      </bottom>
      <diagonal/>
    </border>
    <border>
      <left/>
      <right style="dashDotDot">
        <color indexed="64"/>
      </right>
      <top/>
      <bottom style="double">
        <color indexed="64"/>
      </bottom>
      <diagonal/>
    </border>
    <border>
      <left/>
      <right style="dashDotDot">
        <color indexed="64"/>
      </right>
      <top style="double">
        <color indexed="64"/>
      </top>
      <bottom/>
      <diagonal/>
    </border>
    <border>
      <left/>
      <right style="hair">
        <color indexed="64"/>
      </right>
      <top/>
      <bottom/>
      <diagonal/>
    </border>
    <border>
      <left/>
      <right style="hair">
        <color indexed="64"/>
      </right>
      <top/>
      <bottom style="double">
        <color indexed="64"/>
      </bottom>
      <diagonal/>
    </border>
    <border>
      <left/>
      <right style="hair">
        <color indexed="64"/>
      </right>
      <top style="double">
        <color indexed="64"/>
      </top>
      <bottom/>
      <diagonal/>
    </border>
    <border>
      <left/>
      <right/>
      <top style="double">
        <color indexed="64"/>
      </top>
      <bottom/>
      <diagonal/>
    </border>
    <border>
      <left style="thin">
        <color indexed="64"/>
      </left>
      <right style="thin">
        <color rgb="FF00B050"/>
      </right>
      <top style="thin">
        <color indexed="64"/>
      </top>
      <bottom style="thin">
        <color indexed="64"/>
      </bottom>
      <diagonal/>
    </border>
    <border>
      <left style="dashDotDot">
        <color indexed="64"/>
      </left>
      <right/>
      <top style="double">
        <color indexed="64"/>
      </top>
      <bottom/>
      <diagonal/>
    </border>
    <border>
      <left style="thin">
        <color rgb="FFC00000"/>
      </left>
      <right style="thin">
        <color indexed="64"/>
      </right>
      <top style="thin">
        <color rgb="FF00B050"/>
      </top>
      <bottom style="thin">
        <color rgb="FF00B050"/>
      </bottom>
      <diagonal/>
    </border>
    <border>
      <left/>
      <right/>
      <top/>
      <bottom style="slantDashDot">
        <color rgb="FF7030A0"/>
      </bottom>
      <diagonal/>
    </border>
    <border>
      <left/>
      <right style="thin">
        <color indexed="64"/>
      </right>
      <top/>
      <bottom style="slantDashDot">
        <color rgb="FF7030A0"/>
      </bottom>
      <diagonal/>
    </border>
    <border>
      <left/>
      <right style="slantDashDot">
        <color rgb="FF7030A0"/>
      </right>
      <top/>
      <bottom/>
      <diagonal/>
    </border>
    <border>
      <left/>
      <right style="slantDashDot">
        <color rgb="FF7030A0"/>
      </right>
      <top/>
      <bottom style="thin">
        <color indexed="64"/>
      </bottom>
      <diagonal/>
    </border>
    <border>
      <left style="thin">
        <color indexed="64"/>
      </left>
      <right style="thin">
        <color indexed="64"/>
      </right>
      <top style="thin">
        <color indexed="64"/>
      </top>
      <bottom style="thin">
        <color rgb="FFC00000"/>
      </bottom>
      <diagonal/>
    </border>
    <border>
      <left style="thin">
        <color indexed="64"/>
      </left>
      <right/>
      <top style="thin">
        <color indexed="64"/>
      </top>
      <bottom style="thin">
        <color rgb="FF00B050"/>
      </bottom>
      <diagonal/>
    </border>
    <border>
      <left/>
      <right style="thin">
        <color rgb="FF00B050"/>
      </right>
      <top style="thin">
        <color indexed="64"/>
      </top>
      <bottom style="thin">
        <color indexed="64"/>
      </bottom>
      <diagonal/>
    </border>
    <border>
      <left/>
      <right style="thin">
        <color indexed="64"/>
      </right>
      <top/>
      <bottom style="medium">
        <color rgb="FFC00000"/>
      </bottom>
      <diagonal/>
    </border>
    <border>
      <left/>
      <right/>
      <top/>
      <bottom style="medium">
        <color rgb="FF00B050"/>
      </bottom>
      <diagonal/>
    </border>
    <border>
      <left/>
      <right style="medium">
        <color rgb="FFC00000"/>
      </right>
      <top style="medium">
        <color rgb="FFC00000"/>
      </top>
      <bottom style="medium">
        <color rgb="FFC00000"/>
      </bottom>
      <diagonal/>
    </border>
    <border>
      <left style="medium">
        <color rgb="FFC00000"/>
      </left>
      <right/>
      <top style="medium">
        <color rgb="FF00B050"/>
      </top>
      <bottom style="medium">
        <color rgb="FF00B050"/>
      </bottom>
      <diagonal/>
    </border>
    <border>
      <left style="thin">
        <color indexed="64"/>
      </left>
      <right/>
      <top style="medium">
        <color rgb="FFC00000"/>
      </top>
      <bottom style="thin">
        <color indexed="64"/>
      </bottom>
      <diagonal/>
    </border>
    <border>
      <left/>
      <right style="double">
        <color indexed="64"/>
      </right>
      <top/>
      <bottom style="slantDashDot">
        <color rgb="FF7030A0"/>
      </bottom>
      <diagonal/>
    </border>
    <border>
      <left/>
      <right style="slantDashDot">
        <color rgb="FF7030A0"/>
      </right>
      <top style="thin">
        <color indexed="64"/>
      </top>
      <bottom/>
      <diagonal/>
    </border>
    <border>
      <left style="thin">
        <color rgb="FFC00000"/>
      </left>
      <right/>
      <top style="thin">
        <color indexed="64"/>
      </top>
      <bottom style="thin">
        <color indexed="64"/>
      </bottom>
      <diagonal/>
    </border>
    <border>
      <left style="thin">
        <color rgb="FF00B050"/>
      </left>
      <right/>
      <top style="thin">
        <color indexed="64"/>
      </top>
      <bottom style="thin">
        <color indexed="64"/>
      </bottom>
      <diagonal/>
    </border>
    <border>
      <left/>
      <right style="medium">
        <color rgb="FF00B050"/>
      </right>
      <top/>
      <bottom style="medium">
        <color rgb="FF00B050"/>
      </bottom>
      <diagonal/>
    </border>
    <border>
      <left style="thin">
        <color indexed="64"/>
      </left>
      <right style="thin">
        <color indexed="64"/>
      </right>
      <top style="medium">
        <color rgb="FFC00000"/>
      </top>
      <bottom style="thin">
        <color indexed="64"/>
      </bottom>
      <diagonal/>
    </border>
    <border>
      <left/>
      <right style="thin">
        <color indexed="64"/>
      </right>
      <top/>
      <bottom style="thin">
        <color rgb="FFC00000"/>
      </bottom>
      <diagonal/>
    </border>
    <border diagonalUp="1">
      <left/>
      <right/>
      <top style="thin">
        <color indexed="64"/>
      </top>
      <bottom/>
      <diagonal style="dotted">
        <color theme="4"/>
      </diagonal>
    </border>
    <border diagonalDown="1">
      <left/>
      <right/>
      <top style="thin">
        <color indexed="64"/>
      </top>
      <bottom/>
      <diagonal style="dotted">
        <color theme="4"/>
      </diagonal>
    </border>
    <border>
      <left style="thin">
        <color indexed="64"/>
      </left>
      <right/>
      <top style="medium">
        <color rgb="FF00B050"/>
      </top>
      <bottom style="medium">
        <color indexed="64"/>
      </bottom>
      <diagonal/>
    </border>
    <border>
      <left/>
      <right style="medium">
        <color indexed="64"/>
      </right>
      <top style="medium">
        <color rgb="FF00B050"/>
      </top>
      <bottom style="medium">
        <color indexed="64"/>
      </bottom>
      <diagonal/>
    </border>
    <border>
      <left/>
      <right style="thin">
        <color rgb="FFC00000"/>
      </right>
      <top/>
      <bottom style="thin">
        <color rgb="FF00B050"/>
      </bottom>
      <diagonal/>
    </border>
    <border>
      <left style="thin">
        <color indexed="64"/>
      </left>
      <right/>
      <top/>
      <bottom style="thin">
        <color rgb="FF00B050"/>
      </bottom>
      <diagonal/>
    </border>
    <border>
      <left/>
      <right style="thin">
        <color rgb="FFC00000"/>
      </right>
      <top style="thin">
        <color rgb="FF00B050"/>
      </top>
      <bottom style="thin">
        <color rgb="FF00B050"/>
      </bottom>
      <diagonal/>
    </border>
    <border>
      <left/>
      <right style="thin">
        <color rgb="FFFF0000"/>
      </right>
      <top/>
      <bottom/>
      <diagonal/>
    </border>
    <border>
      <left style="thin">
        <color rgb="FFFF0000"/>
      </left>
      <right style="thin">
        <color rgb="FFFF0000"/>
      </right>
      <top style="thin">
        <color rgb="FFFF0000"/>
      </top>
      <bottom style="thin">
        <color rgb="FFFF0000"/>
      </bottom>
      <diagonal/>
    </border>
    <border>
      <left style="thin">
        <color rgb="FFFF0000"/>
      </left>
      <right style="thin">
        <color rgb="FF00B050"/>
      </right>
      <top style="thin">
        <color rgb="FF00B050"/>
      </top>
      <bottom style="thin">
        <color rgb="FF00B050"/>
      </bottom>
      <diagonal/>
    </border>
    <border>
      <left style="thin">
        <color rgb="FFC00000"/>
      </left>
      <right style="thin">
        <color rgb="FFC00000"/>
      </right>
      <top style="thin">
        <color rgb="FFC00000"/>
      </top>
      <bottom style="double">
        <color indexed="64"/>
      </bottom>
      <diagonal/>
    </border>
    <border>
      <left style="thin">
        <color rgb="FFC00000"/>
      </left>
      <right style="thin">
        <color rgb="FF00B050"/>
      </right>
      <top style="thin">
        <color rgb="FF00B050"/>
      </top>
      <bottom style="double">
        <color indexed="64"/>
      </bottom>
      <diagonal/>
    </border>
    <border>
      <left/>
      <right style="dashDotDot">
        <color indexed="64"/>
      </right>
      <top/>
      <bottom style="slantDashDot">
        <color rgb="FF7030A0"/>
      </bottom>
      <diagonal/>
    </border>
    <border>
      <left/>
      <right style="dashed">
        <color theme="4"/>
      </right>
      <top style="thin">
        <color indexed="64"/>
      </top>
      <bottom/>
      <diagonal/>
    </border>
    <border>
      <left/>
      <right style="dotted">
        <color indexed="64"/>
      </right>
      <top style="double">
        <color indexed="64"/>
      </top>
      <bottom/>
      <diagonal/>
    </border>
    <border>
      <left/>
      <right/>
      <top/>
      <bottom style="medium">
        <color rgb="FFC00000"/>
      </bottom>
      <diagonal/>
    </border>
    <border>
      <left style="thin">
        <color rgb="FFC00000"/>
      </left>
      <right style="medium">
        <color rgb="FFC00000"/>
      </right>
      <top/>
      <bottom/>
      <diagonal/>
    </border>
    <border>
      <left/>
      <right style="thin">
        <color rgb="FF00B050"/>
      </right>
      <top style="thin">
        <color rgb="FF00B050"/>
      </top>
      <bottom style="double">
        <color indexed="64"/>
      </bottom>
      <diagonal/>
    </border>
    <border>
      <left style="slantDashDot">
        <color rgb="FF7030A0"/>
      </left>
      <right style="thin">
        <color rgb="FFC00000"/>
      </right>
      <top/>
      <bottom/>
      <diagonal/>
    </border>
    <border>
      <left/>
      <right style="dashDot">
        <color rgb="FFC00000"/>
      </right>
      <top style="thin">
        <color indexed="64"/>
      </top>
      <bottom/>
      <diagonal/>
    </border>
    <border>
      <left style="thin">
        <color indexed="64"/>
      </left>
      <right style="dashDot">
        <color rgb="FFC00000"/>
      </right>
      <top style="thin">
        <color indexed="64"/>
      </top>
      <bottom/>
      <diagonal/>
    </border>
    <border>
      <left/>
      <right/>
      <top style="thin">
        <color indexed="64"/>
      </top>
      <bottom style="medium">
        <color rgb="FFC00000"/>
      </bottom>
      <diagonal/>
    </border>
    <border>
      <left/>
      <right/>
      <top style="thin">
        <color indexed="64"/>
      </top>
      <bottom style="medium">
        <color rgb="FF00B050"/>
      </bottom>
      <diagonal/>
    </border>
    <border>
      <left/>
      <right style="dashDot">
        <color rgb="FFC00000"/>
      </right>
      <top/>
      <bottom/>
      <diagonal/>
    </border>
    <border>
      <left style="thin">
        <color indexed="64"/>
      </left>
      <right style="dashDot">
        <color rgb="FFC00000"/>
      </right>
      <top/>
      <bottom/>
      <diagonal/>
    </border>
    <border>
      <left style="slantDashDot">
        <color rgb="FF7030A0"/>
      </left>
      <right style="medium">
        <color rgb="FFC00000"/>
      </right>
      <top/>
      <bottom/>
      <diagonal/>
    </border>
    <border>
      <left style="dashDot">
        <color rgb="FFC00000"/>
      </left>
      <right/>
      <top/>
      <bottom/>
      <diagonal/>
    </border>
    <border>
      <left/>
      <right style="dashDot">
        <color rgb="FFC00000"/>
      </right>
      <top/>
      <bottom style="thin">
        <color indexed="64"/>
      </bottom>
      <diagonal/>
    </border>
    <border>
      <left style="thin">
        <color indexed="64"/>
      </left>
      <right style="dashDot">
        <color rgb="FFC00000"/>
      </right>
      <top/>
      <bottom style="thin">
        <color indexed="64"/>
      </bottom>
      <diagonal/>
    </border>
    <border>
      <left/>
      <right style="thin">
        <color rgb="FF00B050"/>
      </right>
      <top/>
      <bottom style="thin">
        <color indexed="64"/>
      </bottom>
      <diagonal/>
    </border>
    <border>
      <left/>
      <right style="dashDotDot">
        <color rgb="FFC00000"/>
      </right>
      <top/>
      <bottom style="thin">
        <color indexed="64"/>
      </bottom>
      <diagonal/>
    </border>
    <border>
      <left style="thin">
        <color indexed="64"/>
      </left>
      <right/>
      <top/>
      <bottom style="dashDot">
        <color rgb="FFC00000"/>
      </bottom>
      <diagonal/>
    </border>
    <border>
      <left/>
      <right style="thin">
        <color indexed="64"/>
      </right>
      <top/>
      <bottom style="dashDot">
        <color rgb="FFC00000"/>
      </bottom>
      <diagonal/>
    </border>
    <border>
      <left style="slantDashDot">
        <color rgb="FF7030A0"/>
      </left>
      <right/>
      <top/>
      <bottom style="thin">
        <color indexed="64"/>
      </bottom>
      <diagonal/>
    </border>
    <border>
      <left/>
      <right style="dotted">
        <color theme="3"/>
      </right>
      <top style="thin">
        <color indexed="64"/>
      </top>
      <bottom/>
      <diagonal/>
    </border>
    <border>
      <left/>
      <right style="dotted">
        <color theme="3"/>
      </right>
      <top/>
      <bottom/>
      <diagonal/>
    </border>
    <border>
      <left style="slantDashDot">
        <color rgb="FF7030A0"/>
      </left>
      <right/>
      <top/>
      <bottom/>
      <diagonal/>
    </border>
    <border>
      <left/>
      <right style="dotted">
        <color theme="3"/>
      </right>
      <top/>
      <bottom style="dotted">
        <color theme="3"/>
      </bottom>
      <diagonal/>
    </border>
    <border>
      <left style="dotted">
        <color theme="3"/>
      </left>
      <right style="slantDashDot">
        <color rgb="FF7030A0"/>
      </right>
      <top/>
      <bottom/>
      <diagonal/>
    </border>
    <border>
      <left/>
      <right style="dotted">
        <color theme="3"/>
      </right>
      <top/>
      <bottom style="thin">
        <color indexed="64"/>
      </bottom>
      <diagonal/>
    </border>
    <border>
      <left style="dotted">
        <color theme="3"/>
      </left>
      <right style="slantDashDot">
        <color rgb="FF7030A0"/>
      </right>
      <top/>
      <bottom style="thin">
        <color indexed="64"/>
      </bottom>
      <diagonal/>
    </border>
    <border>
      <left style="thin">
        <color indexed="64"/>
      </left>
      <right style="medium">
        <color indexed="64"/>
      </right>
      <top style="medium">
        <color rgb="FFC00000"/>
      </top>
      <bottom style="thin">
        <color indexed="64"/>
      </bottom>
      <diagonal/>
    </border>
    <border>
      <left style="medium">
        <color indexed="64"/>
      </left>
      <right/>
      <top style="medium">
        <color rgb="FF00B050"/>
      </top>
      <bottom style="medium">
        <color indexed="64"/>
      </bottom>
      <diagonal/>
    </border>
    <border>
      <left style="thin">
        <color indexed="64"/>
      </left>
      <right/>
      <top/>
      <bottom style="dashDotDot">
        <color indexed="64"/>
      </bottom>
      <diagonal/>
    </border>
    <border>
      <left/>
      <right style="dotted">
        <color theme="3"/>
      </right>
      <top/>
      <bottom style="dashDotDot">
        <color indexed="64"/>
      </bottom>
      <diagonal/>
    </border>
    <border>
      <left/>
      <right/>
      <top style="dashDotDot">
        <color indexed="64"/>
      </top>
      <bottom/>
      <diagonal/>
    </border>
    <border>
      <left/>
      <right style="thin">
        <color rgb="FF00B050"/>
      </right>
      <top style="thin">
        <color rgb="FF00B050"/>
      </top>
      <bottom/>
      <diagonal/>
    </border>
    <border>
      <left style="thin">
        <color rgb="FFC00000"/>
      </left>
      <right/>
      <top style="thin">
        <color rgb="FFC00000"/>
      </top>
      <bottom style="thin">
        <color rgb="FFC00000"/>
      </bottom>
      <diagonal/>
    </border>
    <border>
      <left style="thin">
        <color rgb="FF00B050"/>
      </left>
      <right/>
      <top style="thin">
        <color rgb="FF00B050"/>
      </top>
      <bottom style="thin">
        <color rgb="FF00B050"/>
      </bottom>
      <diagonal/>
    </border>
    <border>
      <left style="thin">
        <color indexed="64"/>
      </left>
      <right style="thin">
        <color indexed="64"/>
      </right>
      <top style="thin">
        <color rgb="FFC00000"/>
      </top>
      <bottom/>
      <diagonal/>
    </border>
    <border>
      <left style="dashDotDot">
        <color indexed="64"/>
      </left>
      <right style="dotted">
        <color theme="4"/>
      </right>
      <top style="thin">
        <color indexed="64"/>
      </top>
      <bottom/>
      <diagonal/>
    </border>
    <border>
      <left style="dotted">
        <color theme="4"/>
      </left>
      <right/>
      <top style="thin">
        <color indexed="64"/>
      </top>
      <bottom/>
      <diagonal/>
    </border>
    <border>
      <left style="dashDotDot">
        <color indexed="64"/>
      </left>
      <right style="dotted">
        <color theme="4"/>
      </right>
      <top/>
      <bottom/>
      <diagonal/>
    </border>
    <border>
      <left style="dotted">
        <color theme="4"/>
      </left>
      <right style="dotted">
        <color theme="4"/>
      </right>
      <top/>
      <bottom/>
      <diagonal/>
    </border>
    <border>
      <left style="dotted">
        <color theme="4"/>
      </left>
      <right style="dashDotDot">
        <color indexed="64"/>
      </right>
      <top/>
      <bottom/>
      <diagonal/>
    </border>
    <border>
      <left style="dashDot">
        <color rgb="FFC00000"/>
      </left>
      <right style="dashDotDot">
        <color indexed="64"/>
      </right>
      <top/>
      <bottom/>
      <diagonal/>
    </border>
    <border>
      <left style="thin">
        <color rgb="FF00B050"/>
      </left>
      <right/>
      <top/>
      <bottom style="thin">
        <color indexed="64"/>
      </bottom>
      <diagonal/>
    </border>
    <border>
      <left/>
      <right style="dotted">
        <color indexed="64"/>
      </right>
      <top/>
      <bottom style="thin">
        <color indexed="64"/>
      </bottom>
      <diagonal/>
    </border>
    <border>
      <left style="dashDotDot">
        <color indexed="64"/>
      </left>
      <right style="dotted">
        <color theme="4"/>
      </right>
      <top/>
      <bottom style="thin">
        <color indexed="64"/>
      </bottom>
      <diagonal/>
    </border>
    <border>
      <left/>
      <right style="thin">
        <color indexed="64"/>
      </right>
      <top style="thin">
        <color indexed="64"/>
      </top>
      <bottom style="thin">
        <color rgb="FFC00000"/>
      </bottom>
      <diagonal/>
    </border>
    <border>
      <left/>
      <right style="slantDashDot">
        <color rgb="FF7030A0"/>
      </right>
      <top/>
      <bottom style="dashDotDot">
        <color indexed="64"/>
      </bottom>
      <diagonal/>
    </border>
    <border>
      <left style="slantDashDot">
        <color rgb="FF7030A0"/>
      </left>
      <right/>
      <top/>
      <bottom style="dashDotDot">
        <color indexed="64"/>
      </bottom>
      <diagonal/>
    </border>
    <border>
      <left/>
      <right style="dashed">
        <color theme="4"/>
      </right>
      <top/>
      <bottom style="dashDotDot">
        <color indexed="64"/>
      </bottom>
      <diagonal/>
    </border>
    <border>
      <left style="dashed">
        <color theme="4"/>
      </left>
      <right/>
      <top/>
      <bottom style="dotted">
        <color theme="4"/>
      </bottom>
      <diagonal/>
    </border>
    <border>
      <left/>
      <right style="dashed">
        <color theme="4"/>
      </right>
      <top/>
      <bottom style="dotted">
        <color theme="4"/>
      </bottom>
      <diagonal/>
    </border>
    <border>
      <left/>
      <right style="dashDotDot">
        <color indexed="64"/>
      </right>
      <top/>
      <bottom style="dashDotDot">
        <color indexed="64"/>
      </bottom>
      <diagonal/>
    </border>
    <border>
      <left/>
      <right style="thin">
        <color rgb="FFC00000"/>
      </right>
      <top style="dashDotDot">
        <color indexed="64"/>
      </top>
      <bottom/>
      <diagonal/>
    </border>
    <border>
      <left style="dashed">
        <color theme="4"/>
      </left>
      <right style="dotted">
        <color theme="4"/>
      </right>
      <top style="dashDotDot">
        <color indexed="64"/>
      </top>
      <bottom/>
      <diagonal/>
    </border>
    <border>
      <left style="thin">
        <color rgb="FF00B050"/>
      </left>
      <right style="thin">
        <color rgb="FF00B050"/>
      </right>
      <top style="thin">
        <color rgb="FFC00000"/>
      </top>
      <bottom style="thin">
        <color rgb="FF00B050"/>
      </bottom>
      <diagonal/>
    </border>
    <border>
      <left/>
      <right/>
      <top/>
      <bottom style="dashDotDot">
        <color theme="5"/>
      </bottom>
      <diagonal/>
    </border>
    <border>
      <left/>
      <right style="dotted">
        <color theme="4"/>
      </right>
      <top style="dashDotDot">
        <color indexed="64"/>
      </top>
      <bottom/>
      <diagonal/>
    </border>
    <border>
      <left style="slantDashDot">
        <color rgb="FF7030A0"/>
      </left>
      <right/>
      <top style="thin">
        <color indexed="64"/>
      </top>
      <bottom/>
      <diagonal/>
    </border>
    <border>
      <left/>
      <right/>
      <top/>
      <bottom style="thin">
        <color rgb="FF7030A0"/>
      </bottom>
      <diagonal/>
    </border>
    <border>
      <left/>
      <right style="dotted">
        <color theme="4"/>
      </right>
      <top/>
      <bottom style="thin">
        <color rgb="FF7030A0"/>
      </bottom>
      <diagonal/>
    </border>
    <border>
      <left/>
      <right style="thin">
        <color rgb="FF7030A0"/>
      </right>
      <top/>
      <bottom/>
      <diagonal/>
    </border>
    <border>
      <left/>
      <right style="thin">
        <color rgb="FF7030A0"/>
      </right>
      <top style="thin">
        <color rgb="FF7030A0"/>
      </top>
      <bottom/>
      <diagonal/>
    </border>
    <border>
      <left style="thin">
        <color rgb="FF7030A0"/>
      </left>
      <right/>
      <top/>
      <bottom style="thin">
        <color rgb="FF7030A0"/>
      </bottom>
      <diagonal/>
    </border>
    <border>
      <left/>
      <right style="thin">
        <color rgb="FF7030A0"/>
      </right>
      <top/>
      <bottom style="thin">
        <color rgb="FF7030A0"/>
      </bottom>
      <diagonal/>
    </border>
    <border>
      <left style="thin">
        <color rgb="FF7030A0"/>
      </left>
      <right/>
      <top/>
      <bottom style="dotted">
        <color theme="4"/>
      </bottom>
      <diagonal/>
    </border>
    <border>
      <left style="thin">
        <color indexed="64"/>
      </left>
      <right style="thin">
        <color indexed="64"/>
      </right>
      <top style="thin">
        <color indexed="64"/>
      </top>
      <bottom style="medium">
        <color rgb="FFC00000"/>
      </bottom>
      <diagonal/>
    </border>
    <border>
      <left style="thin">
        <color indexed="64"/>
      </left>
      <right style="thin">
        <color indexed="64"/>
      </right>
      <top style="thin">
        <color indexed="64"/>
      </top>
      <bottom style="medium">
        <color rgb="FF00B050"/>
      </bottom>
      <diagonal/>
    </border>
    <border>
      <left/>
      <right style="medium">
        <color rgb="FFC00000"/>
      </right>
      <top/>
      <bottom style="thin">
        <color indexed="64"/>
      </bottom>
      <diagonal/>
    </border>
    <border>
      <left style="medium">
        <color rgb="FFC00000"/>
      </left>
      <right style="medium">
        <color rgb="FFC00000"/>
      </right>
      <top/>
      <bottom style="medium">
        <color rgb="FFC00000"/>
      </bottom>
      <diagonal/>
    </border>
    <border>
      <left style="thin">
        <color indexed="64"/>
      </left>
      <right style="thin">
        <color indexed="64"/>
      </right>
      <top style="medium">
        <color rgb="FF00B050"/>
      </top>
      <bottom style="thin">
        <color indexed="64"/>
      </bottom>
      <diagonal/>
    </border>
    <border>
      <left style="thin">
        <color indexed="64"/>
      </left>
      <right style="thin">
        <color indexed="64"/>
      </right>
      <top style="thin">
        <color indexed="64"/>
      </top>
      <bottom style="thin">
        <color rgb="FF00B050"/>
      </bottom>
      <diagonal/>
    </border>
    <border>
      <left/>
      <right style="dashDotDot">
        <color rgb="FFC00000"/>
      </right>
      <top/>
      <bottom/>
      <diagonal/>
    </border>
    <border>
      <left style="thin">
        <color indexed="64"/>
      </left>
      <right/>
      <top style="thin">
        <color indexed="64"/>
      </top>
      <bottom style="medium">
        <color rgb="FFC00000"/>
      </bottom>
      <diagonal/>
    </border>
    <border>
      <left style="thin">
        <color indexed="64"/>
      </left>
      <right/>
      <top style="medium">
        <color rgb="FFC00000"/>
      </top>
      <bottom style="medium">
        <color rgb="FFC00000"/>
      </bottom>
      <diagonal/>
    </border>
    <border>
      <left/>
      <right style="thin">
        <color indexed="64"/>
      </right>
      <top style="medium">
        <color rgb="FF00B050"/>
      </top>
      <bottom style="medium">
        <color rgb="FF00B050"/>
      </bottom>
      <diagonal/>
    </border>
    <border>
      <left/>
      <right/>
      <top style="medium">
        <color rgb="FFC00000"/>
      </top>
      <bottom style="medium">
        <color rgb="FFC00000"/>
      </bottom>
      <diagonal/>
    </border>
    <border>
      <left style="medium">
        <color rgb="FFC00000"/>
      </left>
      <right style="medium">
        <color rgb="FF00B050"/>
      </right>
      <top/>
      <bottom style="medium">
        <color rgb="FF00B050"/>
      </bottom>
      <diagonal/>
    </border>
    <border diagonalUp="1">
      <left/>
      <right/>
      <top/>
      <bottom/>
      <diagonal style="thin">
        <color indexed="64"/>
      </diagonal>
    </border>
    <border>
      <left/>
      <right style="thin">
        <color indexed="64"/>
      </right>
      <top style="dashDotDot">
        <color indexed="64"/>
      </top>
      <bottom/>
      <diagonal/>
    </border>
    <border>
      <left/>
      <right/>
      <top/>
      <bottom style="thin">
        <color rgb="FFFF0000"/>
      </bottom>
      <diagonal/>
    </border>
    <border>
      <left style="thin">
        <color rgb="FFFF0000"/>
      </left>
      <right/>
      <top/>
      <bottom style="thin">
        <color rgb="FFFF0000"/>
      </bottom>
      <diagonal/>
    </border>
    <border>
      <left/>
      <right style="dashDot">
        <color rgb="FFC00000"/>
      </right>
      <top/>
      <bottom style="thin">
        <color rgb="FFFF0000"/>
      </bottom>
      <diagonal/>
    </border>
    <border>
      <left/>
      <right style="dashDotDot">
        <color indexed="64"/>
      </right>
      <top/>
      <bottom style="thin">
        <color rgb="FFFF0000"/>
      </bottom>
      <diagonal/>
    </border>
    <border>
      <left/>
      <right style="dashDotDot">
        <color theme="5"/>
      </right>
      <top style="thin">
        <color rgb="FFFF0000"/>
      </top>
      <bottom/>
      <diagonal/>
    </border>
    <border>
      <left/>
      <right style="dashDotDot">
        <color theme="5"/>
      </right>
      <top/>
      <bottom/>
      <diagonal/>
    </border>
    <border>
      <left/>
      <right style="dashDotDot">
        <color theme="5"/>
      </right>
      <top/>
      <bottom style="thin">
        <color rgb="FFFF0000"/>
      </bottom>
      <diagonal/>
    </border>
    <border>
      <left/>
      <right style="dashDot">
        <color theme="5"/>
      </right>
      <top style="thin">
        <color rgb="FFFF0000"/>
      </top>
      <bottom/>
      <diagonal/>
    </border>
    <border>
      <left/>
      <right style="dashDot">
        <color theme="5"/>
      </right>
      <top/>
      <bottom/>
      <diagonal/>
    </border>
    <border>
      <left/>
      <right style="dashDot">
        <color theme="5"/>
      </right>
      <top/>
      <bottom style="thin">
        <color rgb="FFC00000"/>
      </bottom>
      <diagonal/>
    </border>
    <border>
      <left/>
      <right style="dashDot">
        <color indexed="64"/>
      </right>
      <top style="thin">
        <color rgb="FFC00000"/>
      </top>
      <bottom/>
      <diagonal/>
    </border>
    <border>
      <left style="thin">
        <color indexed="64"/>
      </left>
      <right/>
      <top style="thin">
        <color rgb="FFC00000"/>
      </top>
      <bottom style="thin">
        <color indexed="64"/>
      </bottom>
      <diagonal/>
    </border>
    <border>
      <left style="thin">
        <color rgb="FFC00000"/>
      </left>
      <right/>
      <top style="thin">
        <color indexed="64"/>
      </top>
      <bottom style="thin">
        <color rgb="FFC00000"/>
      </bottom>
      <diagonal/>
    </border>
    <border>
      <left style="thin">
        <color indexed="64"/>
      </left>
      <right style="thin">
        <color indexed="64"/>
      </right>
      <top style="thin">
        <color rgb="FFC00000"/>
      </top>
      <bottom style="thin">
        <color indexed="64"/>
      </bottom>
      <diagonal/>
    </border>
    <border>
      <left style="thin">
        <color indexed="64"/>
      </left>
      <right style="thin">
        <color indexed="64"/>
      </right>
      <top style="thin">
        <color rgb="FF00B050"/>
      </top>
      <bottom style="thin">
        <color indexed="64"/>
      </bottom>
      <diagonal/>
    </border>
    <border>
      <left/>
      <right style="thin">
        <color indexed="64"/>
      </right>
      <top style="thin">
        <color rgb="FF00B050"/>
      </top>
      <bottom/>
      <diagonal/>
    </border>
    <border>
      <left/>
      <right/>
      <top style="thin">
        <color rgb="FFC00000"/>
      </top>
      <bottom/>
      <diagonal/>
    </border>
    <border>
      <left/>
      <right style="thin">
        <color rgb="FF00B050"/>
      </right>
      <top style="thin">
        <color rgb="FF00B050"/>
      </top>
      <bottom style="thin">
        <color rgb="FFC00000"/>
      </bottom>
      <diagonal/>
    </border>
    <border>
      <left style="dashDotDot">
        <color indexed="64"/>
      </left>
      <right/>
      <top/>
      <bottom style="dotted">
        <color theme="4"/>
      </bottom>
      <diagonal/>
    </border>
    <border>
      <left/>
      <right style="dotted">
        <color theme="4"/>
      </right>
      <top/>
      <bottom style="dashDotDot">
        <color indexed="64"/>
      </bottom>
      <diagonal/>
    </border>
    <border>
      <left style="thin">
        <color indexed="64"/>
      </left>
      <right style="dashDotDot">
        <color indexed="64"/>
      </right>
      <top/>
      <bottom/>
      <diagonal/>
    </border>
    <border>
      <left style="thin">
        <color indexed="64"/>
      </left>
      <right style="dashDotDot">
        <color indexed="64"/>
      </right>
      <top/>
      <bottom style="thin">
        <color indexed="64"/>
      </bottom>
      <diagonal/>
    </border>
    <border>
      <left style="thin">
        <color rgb="FFC00000"/>
      </left>
      <right style="thin">
        <color rgb="FFC00000"/>
      </right>
      <top style="thin">
        <color rgb="FFC00000"/>
      </top>
      <bottom/>
      <diagonal/>
    </border>
    <border>
      <left/>
      <right style="dotted">
        <color indexed="64"/>
      </right>
      <top style="thin">
        <color indexed="64"/>
      </top>
      <bottom/>
      <diagonal/>
    </border>
    <border>
      <left style="dashDotDot">
        <color indexed="64"/>
      </left>
      <right style="thin">
        <color rgb="FFC00000"/>
      </right>
      <top/>
      <bottom/>
      <diagonal/>
    </border>
    <border>
      <left style="thin">
        <color indexed="64"/>
      </left>
      <right style="thin">
        <color rgb="FFC00000"/>
      </right>
      <top/>
      <bottom/>
      <diagonal/>
    </border>
    <border>
      <left style="dotted">
        <color theme="3"/>
      </left>
      <right/>
      <top/>
      <bottom/>
      <diagonal/>
    </border>
    <border>
      <left/>
      <right style="double">
        <color indexed="64"/>
      </right>
      <top style="dashDotDot">
        <color indexed="64"/>
      </top>
      <bottom/>
      <diagonal/>
    </border>
    <border>
      <left/>
      <right style="dashDot">
        <color indexed="64"/>
      </right>
      <top style="thin">
        <color indexed="64"/>
      </top>
      <bottom/>
      <diagonal/>
    </border>
    <border>
      <left/>
      <right style="dashDot">
        <color indexed="64"/>
      </right>
      <top/>
      <bottom/>
      <diagonal/>
    </border>
    <border>
      <left/>
      <right style="dashDot">
        <color indexed="64"/>
      </right>
      <top/>
      <bottom style="thin">
        <color indexed="64"/>
      </bottom>
      <diagonal/>
    </border>
    <border>
      <left/>
      <right style="slantDashDot">
        <color rgb="FF7030A0"/>
      </right>
      <top style="double">
        <color indexed="64"/>
      </top>
      <bottom/>
      <diagonal/>
    </border>
    <border>
      <left/>
      <right style="slantDashDot">
        <color rgb="FF7030A0"/>
      </right>
      <top/>
      <bottom style="slantDashDot">
        <color rgb="FF7030A0"/>
      </bottom>
      <diagonal/>
    </border>
    <border>
      <left/>
      <right style="slantDashDot">
        <color rgb="FF7030A0"/>
      </right>
      <top/>
      <bottom style="double">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right style="slantDashDot">
        <color indexed="64"/>
      </right>
      <top/>
      <bottom/>
      <diagonal/>
    </border>
    <border>
      <left style="dashDotDot">
        <color indexed="64"/>
      </left>
      <right/>
      <top/>
      <bottom style="slantDashDot">
        <color rgb="FF7030A0"/>
      </bottom>
      <diagonal/>
    </border>
    <border>
      <left/>
      <right style="slantDashDot">
        <color rgb="FF7030A0"/>
      </right>
      <top style="thin">
        <color rgb="FF00B050"/>
      </top>
      <bottom/>
      <diagonal/>
    </border>
    <border>
      <left/>
      <right style="slantDashDot">
        <color rgb="FF7030A0"/>
      </right>
      <top style="slantDashDot">
        <color rgb="FF7030A0"/>
      </top>
      <bottom/>
      <diagonal/>
    </border>
    <border>
      <left/>
      <right style="dashDot">
        <color indexed="64"/>
      </right>
      <top/>
      <bottom style="slantDashDot">
        <color rgb="FF7030A0"/>
      </bottom>
      <diagonal/>
    </border>
    <border>
      <left style="thin">
        <color indexed="64"/>
      </left>
      <right/>
      <top/>
      <bottom style="slantDashDot">
        <color rgb="FF7030A0"/>
      </bottom>
      <diagonal/>
    </border>
    <border>
      <left/>
      <right style="double">
        <color indexed="64"/>
      </right>
      <top style="thin">
        <color indexed="64"/>
      </top>
      <bottom/>
      <diagonal/>
    </border>
    <border>
      <left/>
      <right style="dotted">
        <color indexed="64"/>
      </right>
      <top/>
      <bottom style="dashDotDot">
        <color indexed="64"/>
      </bottom>
      <diagonal/>
    </border>
    <border>
      <left/>
      <right style="dotted">
        <color indexed="64"/>
      </right>
      <top style="thin">
        <color indexed="64"/>
      </top>
      <bottom style="dashDotDot">
        <color indexed="64"/>
      </bottom>
      <diagonal/>
    </border>
    <border>
      <left/>
      <right/>
      <top style="thin">
        <color indexed="64"/>
      </top>
      <bottom style="dashDotDot">
        <color indexed="64"/>
      </bottom>
      <diagonal/>
    </border>
    <border>
      <left/>
      <right style="dashDotDot">
        <color indexed="64"/>
      </right>
      <top style="thin">
        <color indexed="64"/>
      </top>
      <bottom style="dashDotDot">
        <color indexed="64"/>
      </bottom>
      <diagonal/>
    </border>
    <border>
      <left/>
      <right style="slantDashDot">
        <color rgb="FF7030A0"/>
      </right>
      <top style="thin">
        <color indexed="64"/>
      </top>
      <bottom style="dashDotDot">
        <color indexed="64"/>
      </bottom>
      <diagonal/>
    </border>
    <border>
      <left style="thin">
        <color rgb="FFC00000"/>
      </left>
      <right/>
      <top style="thin">
        <color rgb="FF00B050"/>
      </top>
      <bottom style="thin">
        <color indexed="64"/>
      </bottom>
      <diagonal/>
    </border>
    <border>
      <left/>
      <right style="double">
        <color rgb="FFC00000"/>
      </right>
      <top/>
      <bottom/>
      <diagonal/>
    </border>
    <border>
      <left style="double">
        <color rgb="FFC00000"/>
      </left>
      <right style="double">
        <color rgb="FFC00000"/>
      </right>
      <top style="double">
        <color rgb="FFC00000"/>
      </top>
      <bottom style="double">
        <color rgb="FFC00000"/>
      </bottom>
      <diagonal/>
    </border>
    <border>
      <left style="double">
        <color rgb="FFC00000"/>
      </left>
      <right style="double">
        <color rgb="FF00B050"/>
      </right>
      <top style="double">
        <color rgb="FF00B050"/>
      </top>
      <bottom style="double">
        <color rgb="FF00B050"/>
      </bottom>
      <diagonal/>
    </border>
    <border>
      <left/>
      <right/>
      <top style="thin">
        <color rgb="FFC00000"/>
      </top>
      <bottom style="thin">
        <color rgb="FFC00000"/>
      </bottom>
      <diagonal/>
    </border>
    <border>
      <left/>
      <right style="thin">
        <color rgb="FFC00000"/>
      </right>
      <top style="thin">
        <color rgb="FF00B050"/>
      </top>
      <bottom style="thin">
        <color indexed="64"/>
      </bottom>
      <diagonal/>
    </border>
  </borders>
  <cellStyleXfs count="4">
    <xf numFmtId="0" fontId="0" fillId="0" borderId="0">
      <alignment vertical="center"/>
    </xf>
    <xf numFmtId="38" fontId="15" fillId="0" borderId="0" applyFont="0" applyFill="0" applyBorder="0" applyAlignment="0" applyProtection="0">
      <alignment vertical="center"/>
    </xf>
    <xf numFmtId="0" fontId="32" fillId="0" borderId="0" applyNumberFormat="0" applyFill="0" applyBorder="0" applyAlignment="0" applyProtection="0">
      <alignment vertical="center"/>
    </xf>
    <xf numFmtId="9" fontId="15" fillId="0" borderId="0" applyFont="0" applyFill="0" applyBorder="0" applyAlignment="0" applyProtection="0">
      <alignment vertical="center"/>
    </xf>
  </cellStyleXfs>
  <cellXfs count="740">
    <xf numFmtId="0" fontId="0" fillId="0" borderId="0" xfId="0">
      <alignment vertical="center"/>
    </xf>
    <xf numFmtId="0" fontId="5" fillId="0" borderId="0" xfId="0" applyFont="1">
      <alignment vertical="center"/>
    </xf>
    <xf numFmtId="0" fontId="2" fillId="0" borderId="0" xfId="0" applyFont="1">
      <alignment vertical="center"/>
    </xf>
    <xf numFmtId="0" fontId="0" fillId="0" borderId="1" xfId="0" applyBorder="1">
      <alignment vertical="center"/>
    </xf>
    <xf numFmtId="0" fontId="6" fillId="0" borderId="0" xfId="0" applyFont="1">
      <alignment vertical="center"/>
    </xf>
    <xf numFmtId="0" fontId="11" fillId="0" borderId="0" xfId="0" applyFont="1">
      <alignment vertical="center"/>
    </xf>
    <xf numFmtId="0" fontId="4" fillId="0" borderId="0" xfId="0" applyFont="1">
      <alignment vertical="center"/>
    </xf>
    <xf numFmtId="0" fontId="0" fillId="0" borderId="3" xfId="0" applyBorder="1">
      <alignment vertical="center"/>
    </xf>
    <xf numFmtId="0" fontId="0" fillId="0" borderId="2" xfId="0" applyBorder="1">
      <alignment vertical="center"/>
    </xf>
    <xf numFmtId="0" fontId="18" fillId="0" borderId="0" xfId="0" applyFont="1">
      <alignment vertical="center"/>
    </xf>
    <xf numFmtId="0" fontId="9" fillId="0" borderId="0" xfId="0" applyFont="1">
      <alignment vertical="center"/>
    </xf>
    <xf numFmtId="0" fontId="5" fillId="0" borderId="2" xfId="0" applyFont="1" applyBorder="1">
      <alignment vertical="center"/>
    </xf>
    <xf numFmtId="0" fontId="22" fillId="0" borderId="0" xfId="0" applyFont="1">
      <alignment vertical="center"/>
    </xf>
    <xf numFmtId="0" fontId="21" fillId="0" borderId="0" xfId="0" applyFont="1">
      <alignment vertical="center"/>
    </xf>
    <xf numFmtId="0" fontId="17" fillId="0" borderId="4" xfId="0" applyFont="1" applyBorder="1">
      <alignment vertical="center"/>
    </xf>
    <xf numFmtId="0" fontId="2" fillId="0" borderId="3" xfId="0" applyFont="1" applyBorder="1">
      <alignment vertical="center"/>
    </xf>
    <xf numFmtId="0" fontId="0" fillId="0" borderId="5" xfId="0" applyBorder="1">
      <alignment vertical="center"/>
    </xf>
    <xf numFmtId="0" fontId="0" fillId="0" borderId="45" xfId="0" applyBorder="1">
      <alignment vertical="center"/>
    </xf>
    <xf numFmtId="0" fontId="32" fillId="0" borderId="0" xfId="2">
      <alignment vertical="center"/>
    </xf>
    <xf numFmtId="0" fontId="18" fillId="0" borderId="9" xfId="0" applyFont="1" applyBorder="1">
      <alignment vertical="center"/>
    </xf>
    <xf numFmtId="0" fontId="22" fillId="0" borderId="35" xfId="0" applyFont="1" applyBorder="1">
      <alignment vertical="center"/>
    </xf>
    <xf numFmtId="0" fontId="7" fillId="0" borderId="65" xfId="0" applyFont="1" applyBorder="1">
      <alignment vertical="center"/>
    </xf>
    <xf numFmtId="0" fontId="6" fillId="0" borderId="65" xfId="0" applyFont="1" applyBorder="1">
      <alignment vertical="center"/>
    </xf>
    <xf numFmtId="0" fontId="17" fillId="0" borderId="0" xfId="0" applyFont="1">
      <alignment vertical="center"/>
    </xf>
    <xf numFmtId="0" fontId="17" fillId="0" borderId="1" xfId="0" applyFont="1" applyBorder="1">
      <alignment vertical="center"/>
    </xf>
    <xf numFmtId="0" fontId="28" fillId="0" borderId="3" xfId="0" applyFont="1" applyBorder="1">
      <alignment vertical="center"/>
    </xf>
    <xf numFmtId="0" fontId="6" fillId="0" borderId="23" xfId="0" applyFont="1" applyBorder="1">
      <alignment vertical="center"/>
    </xf>
    <xf numFmtId="0" fontId="18" fillId="0" borderId="2" xfId="0" applyFont="1" applyBorder="1">
      <alignment vertical="center"/>
    </xf>
    <xf numFmtId="0" fontId="21" fillId="0" borderId="10" xfId="0" applyFont="1" applyBorder="1">
      <alignment vertical="center"/>
    </xf>
    <xf numFmtId="0" fontId="17" fillId="0" borderId="6" xfId="0" applyFont="1" applyBorder="1">
      <alignment vertical="center"/>
    </xf>
    <xf numFmtId="0" fontId="7" fillId="0" borderId="0" xfId="0" applyFont="1">
      <alignment vertical="center"/>
    </xf>
    <xf numFmtId="0" fontId="22" fillId="0" borderId="24" xfId="0" applyFont="1" applyBorder="1">
      <alignment vertical="center"/>
    </xf>
    <xf numFmtId="0" fontId="22" fillId="0" borderId="12" xfId="0" applyFont="1" applyBorder="1">
      <alignment vertical="center"/>
    </xf>
    <xf numFmtId="0" fontId="21" fillId="0" borderId="23" xfId="0" applyFont="1" applyBorder="1">
      <alignment vertical="center"/>
    </xf>
    <xf numFmtId="0" fontId="22" fillId="0" borderId="11" xfId="0" applyFont="1" applyBorder="1">
      <alignment vertical="center"/>
    </xf>
    <xf numFmtId="0" fontId="22" fillId="0" borderId="14" xfId="0" applyFont="1" applyBorder="1">
      <alignment vertical="center"/>
    </xf>
    <xf numFmtId="0" fontId="21" fillId="0" borderId="5" xfId="0" applyFont="1" applyBorder="1">
      <alignment vertical="center"/>
    </xf>
    <xf numFmtId="0" fontId="21" fillId="0" borderId="11" xfId="0" applyFont="1" applyBorder="1">
      <alignment vertical="center"/>
    </xf>
    <xf numFmtId="0" fontId="18" fillId="0" borderId="27" xfId="0" applyFont="1" applyBorder="1">
      <alignment vertical="center"/>
    </xf>
    <xf numFmtId="0" fontId="18" fillId="0" borderId="10" xfId="0" applyFont="1" applyBorder="1">
      <alignment vertical="center"/>
    </xf>
    <xf numFmtId="0" fontId="22" fillId="0" borderId="5" xfId="0" applyFont="1" applyBorder="1">
      <alignment vertical="center"/>
    </xf>
    <xf numFmtId="0" fontId="21" fillId="0" borderId="3" xfId="0" applyFont="1" applyBorder="1">
      <alignment vertical="center"/>
    </xf>
    <xf numFmtId="0" fontId="22" fillId="0" borderId="3" xfId="0" applyFont="1" applyBorder="1">
      <alignment vertical="center"/>
    </xf>
    <xf numFmtId="0" fontId="21" fillId="0" borderId="27" xfId="0" applyFont="1" applyBorder="1">
      <alignment vertical="center"/>
    </xf>
    <xf numFmtId="0" fontId="21" fillId="0" borderId="1" xfId="0" applyFont="1" applyBorder="1">
      <alignment vertical="center"/>
    </xf>
    <xf numFmtId="0" fontId="22" fillId="0" borderId="23" xfId="0" applyFont="1" applyBorder="1">
      <alignment vertical="center"/>
    </xf>
    <xf numFmtId="0" fontId="22" fillId="0" borderId="183" xfId="0" applyFont="1" applyBorder="1">
      <alignment vertical="center"/>
    </xf>
    <xf numFmtId="0" fontId="0" fillId="0" borderId="27" xfId="0" applyBorder="1">
      <alignment vertical="center"/>
    </xf>
    <xf numFmtId="0" fontId="0" fillId="0" borderId="11" xfId="0" applyBorder="1">
      <alignment vertical="center"/>
    </xf>
    <xf numFmtId="0" fontId="0" fillId="0" borderId="9" xfId="0" applyBorder="1">
      <alignment vertical="center"/>
    </xf>
    <xf numFmtId="0" fontId="0" fillId="0" borderId="10" xfId="0" applyBorder="1">
      <alignment vertical="center"/>
    </xf>
    <xf numFmtId="0" fontId="33" fillId="0" borderId="0" xfId="0" applyFont="1">
      <alignment vertical="center"/>
    </xf>
    <xf numFmtId="0" fontId="12" fillId="0" borderId="0" xfId="0" applyFont="1">
      <alignment vertical="center"/>
    </xf>
    <xf numFmtId="0" fontId="6" fillId="0" borderId="12" xfId="0" applyFont="1" applyBorder="1">
      <alignment vertical="center"/>
    </xf>
    <xf numFmtId="0" fontId="6" fillId="0" borderId="13" xfId="0" applyFont="1" applyBorder="1">
      <alignment vertical="center"/>
    </xf>
    <xf numFmtId="0" fontId="0" fillId="0" borderId="14" xfId="0" applyBorder="1">
      <alignment vertical="center"/>
    </xf>
    <xf numFmtId="0" fontId="5" fillId="0" borderId="19" xfId="0" applyFont="1" applyBorder="1">
      <alignment vertical="center"/>
    </xf>
    <xf numFmtId="0" fontId="5" fillId="0" borderId="8" xfId="0" applyFont="1" applyBorder="1">
      <alignment vertical="center"/>
    </xf>
    <xf numFmtId="0" fontId="21" fillId="0" borderId="13" xfId="0" applyFont="1" applyBorder="1">
      <alignment vertical="center"/>
    </xf>
    <xf numFmtId="0" fontId="0" fillId="0" borderId="15" xfId="0" applyBorder="1">
      <alignment vertical="center"/>
    </xf>
    <xf numFmtId="0" fontId="0" fillId="0" borderId="38" xfId="0" applyBorder="1">
      <alignment vertical="center"/>
    </xf>
    <xf numFmtId="0" fontId="0" fillId="0" borderId="92" xfId="0" applyBorder="1">
      <alignment vertical="center"/>
    </xf>
    <xf numFmtId="0" fontId="0" fillId="0" borderId="93" xfId="0" applyBorder="1">
      <alignment vertical="center"/>
    </xf>
    <xf numFmtId="0" fontId="0" fillId="0" borderId="94" xfId="0" applyBorder="1">
      <alignment vertical="center"/>
    </xf>
    <xf numFmtId="0" fontId="14" fillId="0" borderId="93" xfId="0" applyFont="1" applyBorder="1">
      <alignment vertical="center"/>
    </xf>
    <xf numFmtId="0" fontId="20" fillId="0" borderId="91" xfId="0" applyFont="1" applyBorder="1">
      <alignment vertical="center"/>
    </xf>
    <xf numFmtId="0" fontId="0" fillId="0" borderId="122" xfId="0" applyBorder="1">
      <alignment vertical="center"/>
    </xf>
    <xf numFmtId="0" fontId="23" fillId="0" borderId="27" xfId="0" applyFont="1" applyBorder="1">
      <alignment vertical="center"/>
    </xf>
    <xf numFmtId="0" fontId="28" fillId="0" borderId="14" xfId="0" applyFont="1" applyBorder="1">
      <alignment vertical="center"/>
    </xf>
    <xf numFmtId="0" fontId="0" fillId="0" borderId="120" xfId="0" applyBorder="1">
      <alignment vertical="center"/>
    </xf>
    <xf numFmtId="0" fontId="0" fillId="0" borderId="121" xfId="0" applyBorder="1">
      <alignment vertical="center"/>
    </xf>
    <xf numFmtId="0" fontId="23" fillId="0" borderId="9" xfId="0" applyFont="1" applyBorder="1">
      <alignment vertical="center"/>
    </xf>
    <xf numFmtId="0" fontId="28" fillId="0" borderId="23" xfId="0" applyFont="1" applyBorder="1">
      <alignment vertical="center"/>
    </xf>
    <xf numFmtId="0" fontId="23" fillId="0" borderId="10" xfId="0" applyFont="1" applyBorder="1">
      <alignment vertical="center"/>
    </xf>
    <xf numFmtId="0" fontId="23" fillId="0" borderId="1" xfId="0" applyFont="1" applyBorder="1">
      <alignment vertical="center"/>
    </xf>
    <xf numFmtId="0" fontId="23" fillId="0" borderId="14" xfId="0" applyFont="1" applyBorder="1">
      <alignment vertical="center"/>
    </xf>
    <xf numFmtId="0" fontId="28" fillId="0" borderId="11" xfId="0" applyFont="1" applyBorder="1">
      <alignment vertical="center"/>
    </xf>
    <xf numFmtId="0" fontId="23" fillId="0" borderId="11" xfId="0" applyFont="1" applyBorder="1">
      <alignment vertical="center"/>
    </xf>
    <xf numFmtId="0" fontId="21" fillId="0" borderId="14" xfId="0" applyFont="1" applyBorder="1">
      <alignment vertical="center"/>
    </xf>
    <xf numFmtId="0" fontId="0" fillId="0" borderId="28" xfId="0" applyBorder="1">
      <alignment vertical="center"/>
    </xf>
    <xf numFmtId="0" fontId="0" fillId="0" borderId="24" xfId="0" applyBorder="1">
      <alignment vertical="center"/>
    </xf>
    <xf numFmtId="0" fontId="0" fillId="0" borderId="16" xfId="0" applyBorder="1">
      <alignment vertical="center"/>
    </xf>
    <xf numFmtId="0" fontId="23" fillId="0" borderId="24" xfId="0" applyFont="1" applyBorder="1">
      <alignment vertical="center"/>
    </xf>
    <xf numFmtId="0" fontId="23" fillId="0" borderId="3" xfId="0" applyFont="1" applyBorder="1">
      <alignment vertical="center"/>
    </xf>
    <xf numFmtId="0" fontId="17" fillId="0" borderId="10" xfId="0" applyFont="1" applyBorder="1">
      <alignment vertical="center"/>
    </xf>
    <xf numFmtId="0" fontId="17" fillId="0" borderId="11" xfId="0" applyFont="1" applyBorder="1">
      <alignment vertical="center"/>
    </xf>
    <xf numFmtId="0" fontId="17" fillId="0" borderId="27" xfId="0" applyFont="1" applyBorder="1">
      <alignment vertical="center"/>
    </xf>
    <xf numFmtId="0" fontId="0" fillId="0" borderId="23" xfId="0" applyBorder="1">
      <alignment vertical="center"/>
    </xf>
    <xf numFmtId="0" fontId="0" fillId="0" borderId="17" xfId="0" applyBorder="1">
      <alignment vertical="center"/>
    </xf>
    <xf numFmtId="0" fontId="0" fillId="0" borderId="4" xfId="0" applyBorder="1">
      <alignment vertical="center"/>
    </xf>
    <xf numFmtId="0" fontId="23" fillId="0" borderId="23" xfId="0" applyFont="1" applyBorder="1">
      <alignment vertical="center"/>
    </xf>
    <xf numFmtId="0" fontId="23" fillId="0" borderId="5" xfId="0" applyFont="1" applyBorder="1">
      <alignment vertical="center"/>
    </xf>
    <xf numFmtId="0" fontId="0" fillId="0" borderId="125" xfId="0" applyBorder="1">
      <alignment vertical="center"/>
    </xf>
    <xf numFmtId="0" fontId="0" fillId="0" borderId="130" xfId="0" applyBorder="1">
      <alignment vertical="center"/>
    </xf>
    <xf numFmtId="0" fontId="0" fillId="0" borderId="135" xfId="0" applyBorder="1">
      <alignment vertical="center"/>
    </xf>
    <xf numFmtId="0" fontId="0" fillId="0" borderId="147" xfId="0" applyBorder="1">
      <alignment vertical="center"/>
    </xf>
    <xf numFmtId="0" fontId="32" fillId="0" borderId="130" xfId="2" applyBorder="1">
      <alignment vertical="center"/>
    </xf>
    <xf numFmtId="0" fontId="5" fillId="0" borderId="125" xfId="0" applyFont="1" applyBorder="1">
      <alignment vertical="center"/>
    </xf>
    <xf numFmtId="0" fontId="5" fillId="0" borderId="128" xfId="0" applyFont="1" applyBorder="1">
      <alignment vertical="center"/>
    </xf>
    <xf numFmtId="0" fontId="0" fillId="0" borderId="134" xfId="0" applyBorder="1">
      <alignment vertical="center"/>
    </xf>
    <xf numFmtId="0" fontId="0" fillId="0" borderId="144" xfId="0" applyBorder="1">
      <alignment vertical="center"/>
    </xf>
    <xf numFmtId="0" fontId="0" fillId="0" borderId="19" xfId="0" applyBorder="1">
      <alignment vertical="center"/>
    </xf>
    <xf numFmtId="0" fontId="21" fillId="0" borderId="136" xfId="0" applyFont="1" applyBorder="1">
      <alignment vertical="center"/>
    </xf>
    <xf numFmtId="0" fontId="22" fillId="0" borderId="89" xfId="0" applyFont="1" applyBorder="1">
      <alignment vertical="center"/>
    </xf>
    <xf numFmtId="0" fontId="21" fillId="0" borderId="131" xfId="0" applyFont="1" applyBorder="1">
      <alignment vertical="center"/>
    </xf>
    <xf numFmtId="0" fontId="21" fillId="0" borderId="132" xfId="0" applyFont="1" applyBorder="1">
      <alignment vertical="center"/>
    </xf>
    <xf numFmtId="0" fontId="21" fillId="0" borderId="29" xfId="0" applyFont="1" applyBorder="1">
      <alignment vertical="center"/>
    </xf>
    <xf numFmtId="0" fontId="21" fillId="0" borderId="90" xfId="0" applyFont="1" applyBorder="1">
      <alignment vertical="center"/>
    </xf>
    <xf numFmtId="0" fontId="21" fillId="0" borderId="143" xfId="0" applyFont="1" applyBorder="1">
      <alignment vertical="center"/>
    </xf>
    <xf numFmtId="0" fontId="22" fillId="0" borderId="137" xfId="0" applyFont="1" applyBorder="1">
      <alignment vertical="center"/>
    </xf>
    <xf numFmtId="0" fontId="17" fillId="0" borderId="144" xfId="0" applyFont="1" applyBorder="1">
      <alignment vertical="center"/>
    </xf>
    <xf numFmtId="0" fontId="0" fillId="0" borderId="146" xfId="0" applyBorder="1">
      <alignment vertical="center"/>
    </xf>
    <xf numFmtId="0" fontId="0" fillId="0" borderId="145" xfId="0" applyBorder="1">
      <alignment vertical="center"/>
    </xf>
    <xf numFmtId="0" fontId="0" fillId="0" borderId="133" xfId="0" applyBorder="1">
      <alignment vertical="center"/>
    </xf>
    <xf numFmtId="0" fontId="0" fillId="0" borderId="128" xfId="0" applyBorder="1">
      <alignment vertical="center"/>
    </xf>
    <xf numFmtId="0" fontId="32" fillId="0" borderId="134" xfId="2" applyBorder="1">
      <alignment vertical="center"/>
    </xf>
    <xf numFmtId="0" fontId="18" fillId="0" borderId="128" xfId="0" applyFont="1" applyBorder="1">
      <alignment vertical="center"/>
    </xf>
    <xf numFmtId="0" fontId="0" fillId="0" borderId="33" xfId="0" applyBorder="1">
      <alignment vertical="center"/>
    </xf>
    <xf numFmtId="0" fontId="0" fillId="0" borderId="26" xfId="0" applyBorder="1">
      <alignment vertical="center"/>
    </xf>
    <xf numFmtId="0" fontId="0" fillId="0" borderId="151" xfId="0" applyBorder="1">
      <alignment vertical="center"/>
    </xf>
    <xf numFmtId="0" fontId="0" fillId="0" borderId="86" xfId="0" applyBorder="1">
      <alignment vertical="center"/>
    </xf>
    <xf numFmtId="0" fontId="23" fillId="0" borderId="12" xfId="0" applyFont="1" applyBorder="1">
      <alignment vertical="center"/>
    </xf>
    <xf numFmtId="0" fontId="22" fillId="0" borderId="127" xfId="0" applyFont="1" applyBorder="1">
      <alignment vertical="center"/>
    </xf>
    <xf numFmtId="0" fontId="21" fillId="0" borderId="164" xfId="0" applyFont="1" applyBorder="1">
      <alignment vertical="center"/>
    </xf>
    <xf numFmtId="0" fontId="21" fillId="0" borderId="129" xfId="0" applyFont="1" applyBorder="1">
      <alignment vertical="center"/>
    </xf>
    <xf numFmtId="0" fontId="21" fillId="0" borderId="26" xfId="0" applyFont="1" applyBorder="1">
      <alignment vertical="center"/>
    </xf>
    <xf numFmtId="0" fontId="21" fillId="0" borderId="87" xfId="0" applyFont="1" applyBorder="1">
      <alignment vertical="center"/>
    </xf>
    <xf numFmtId="0" fontId="21" fillId="0" borderId="154" xfId="0" applyFont="1" applyBorder="1">
      <alignment vertical="center"/>
    </xf>
    <xf numFmtId="0" fontId="14" fillId="0" borderId="0" xfId="0" applyFont="1">
      <alignment vertical="center"/>
    </xf>
    <xf numFmtId="0" fontId="0" fillId="0" borderId="8" xfId="0" applyBorder="1">
      <alignment vertical="center"/>
    </xf>
    <xf numFmtId="0" fontId="0" fillId="0" borderId="20" xfId="0" applyBorder="1">
      <alignment vertical="center"/>
    </xf>
    <xf numFmtId="0" fontId="0" fillId="0" borderId="0" xfId="0" applyAlignment="1">
      <alignment vertical="top"/>
    </xf>
    <xf numFmtId="0" fontId="26" fillId="0" borderId="0" xfId="0" applyFont="1">
      <alignment vertical="center"/>
    </xf>
    <xf numFmtId="0" fontId="27" fillId="0" borderId="0" xfId="0" applyFont="1">
      <alignment vertical="center"/>
    </xf>
    <xf numFmtId="0" fontId="0" fillId="0" borderId="42" xfId="0" applyBorder="1">
      <alignment vertical="center"/>
    </xf>
    <xf numFmtId="0" fontId="13" fillId="0" borderId="0" xfId="0" applyFont="1">
      <alignment vertical="center"/>
    </xf>
    <xf numFmtId="0" fontId="23" fillId="0" borderId="0" xfId="0" applyFont="1">
      <alignment vertical="center"/>
    </xf>
    <xf numFmtId="0" fontId="23" fillId="0" borderId="8" xfId="0" applyFont="1" applyBorder="1">
      <alignment vertical="center"/>
    </xf>
    <xf numFmtId="0" fontId="21" fillId="0" borderId="19" xfId="0" applyFont="1" applyBorder="1">
      <alignment vertical="center"/>
    </xf>
    <xf numFmtId="0" fontId="0" fillId="0" borderId="31" xfId="0" applyBorder="1">
      <alignment vertical="center"/>
    </xf>
    <xf numFmtId="0" fontId="21" fillId="0" borderId="140" xfId="0" applyFont="1" applyBorder="1">
      <alignment vertical="center"/>
    </xf>
    <xf numFmtId="0" fontId="0" fillId="0" borderId="61" xfId="0" applyBorder="1">
      <alignment vertical="center"/>
    </xf>
    <xf numFmtId="0" fontId="0" fillId="0" borderId="139" xfId="0" applyBorder="1">
      <alignment vertical="center"/>
    </xf>
    <xf numFmtId="0" fontId="16" fillId="0" borderId="0" xfId="0" applyFont="1">
      <alignment vertical="center"/>
    </xf>
    <xf numFmtId="0" fontId="0" fillId="0" borderId="53" xfId="0" applyBorder="1">
      <alignment vertical="center"/>
    </xf>
    <xf numFmtId="0" fontId="0" fillId="0" borderId="21" xfId="0" applyBorder="1">
      <alignment vertical="center"/>
    </xf>
    <xf numFmtId="0" fontId="0" fillId="0" borderId="55" xfId="0" applyBorder="1">
      <alignment vertical="center"/>
    </xf>
    <xf numFmtId="0" fontId="0" fillId="0" borderId="68" xfId="0" applyBorder="1">
      <alignment vertical="center"/>
    </xf>
    <xf numFmtId="0" fontId="0" fillId="0" borderId="54" xfId="0" applyBorder="1">
      <alignment vertical="center"/>
    </xf>
    <xf numFmtId="0" fontId="11" fillId="0" borderId="2" xfId="0" applyFont="1" applyBorder="1">
      <alignment vertical="center"/>
    </xf>
    <xf numFmtId="0" fontId="11" fillId="0" borderId="9" xfId="0" applyFont="1" applyBorder="1">
      <alignment vertical="center"/>
    </xf>
    <xf numFmtId="0" fontId="0" fillId="0" borderId="95" xfId="0" applyBorder="1">
      <alignment vertical="center"/>
    </xf>
    <xf numFmtId="0" fontId="11" fillId="0" borderId="17" xfId="0" applyFont="1" applyBorder="1">
      <alignment vertical="center"/>
    </xf>
    <xf numFmtId="0" fontId="11" fillId="0" borderId="4" xfId="0" applyFont="1" applyBorder="1" applyAlignment="1">
      <alignment horizontal="right" vertical="center"/>
    </xf>
    <xf numFmtId="0" fontId="0" fillId="0" borderId="0" xfId="0" applyAlignment="1">
      <alignment horizontal="left" vertical="center"/>
    </xf>
    <xf numFmtId="0" fontId="0" fillId="0" borderId="0" xfId="0" applyAlignment="1">
      <alignment horizontal="right" vertical="center"/>
    </xf>
    <xf numFmtId="0" fontId="18" fillId="0" borderId="16" xfId="0" applyFont="1" applyBorder="1">
      <alignment vertical="center"/>
    </xf>
    <xf numFmtId="0" fontId="18" fillId="0" borderId="17" xfId="0" applyFont="1" applyBorder="1">
      <alignment vertical="center"/>
    </xf>
    <xf numFmtId="0" fontId="11" fillId="0" borderId="1" xfId="0" applyFont="1" applyBorder="1">
      <alignment vertical="center"/>
    </xf>
    <xf numFmtId="0" fontId="11" fillId="0" borderId="5" xfId="0" applyFont="1" applyBorder="1" applyAlignment="1">
      <alignment horizontal="right" vertical="center"/>
    </xf>
    <xf numFmtId="0" fontId="28" fillId="0" borderId="0" xfId="0" applyFont="1">
      <alignment vertical="center"/>
    </xf>
    <xf numFmtId="0" fontId="11" fillId="0" borderId="0" xfId="0" applyFont="1" applyAlignment="1">
      <alignment horizontal="right" vertical="center"/>
    </xf>
    <xf numFmtId="0" fontId="3" fillId="0" borderId="0" xfId="0" applyFont="1">
      <alignment vertical="center"/>
    </xf>
    <xf numFmtId="0" fontId="5" fillId="0" borderId="1" xfId="0" applyFont="1" applyBorder="1">
      <alignment vertical="center"/>
    </xf>
    <xf numFmtId="0" fontId="0" fillId="0" borderId="71" xfId="0" applyBorder="1">
      <alignment vertical="center"/>
    </xf>
    <xf numFmtId="0" fontId="22" fillId="0" borderId="0" xfId="0" applyFont="1" applyAlignment="1">
      <alignment horizontal="left" vertical="center"/>
    </xf>
    <xf numFmtId="0" fontId="0" fillId="0" borderId="64" xfId="0" applyBorder="1">
      <alignment vertical="center"/>
    </xf>
    <xf numFmtId="0" fontId="0" fillId="0" borderId="63" xfId="0" applyBorder="1">
      <alignment vertical="center"/>
    </xf>
    <xf numFmtId="0" fontId="0" fillId="0" borderId="65" xfId="0" applyBorder="1">
      <alignment vertical="center"/>
    </xf>
    <xf numFmtId="0" fontId="20" fillId="0" borderId="0" xfId="0" applyFont="1">
      <alignment vertical="center"/>
    </xf>
    <xf numFmtId="0" fontId="0" fillId="0" borderId="6" xfId="0" applyBorder="1">
      <alignment vertical="center"/>
    </xf>
    <xf numFmtId="0" fontId="0" fillId="0" borderId="43" xfId="0" applyBorder="1">
      <alignment vertical="center"/>
    </xf>
    <xf numFmtId="0" fontId="5" fillId="0" borderId="96" xfId="0" applyFont="1" applyBorder="1">
      <alignment vertical="center"/>
    </xf>
    <xf numFmtId="0" fontId="0" fillId="0" borderId="96" xfId="0" applyBorder="1">
      <alignment vertical="center"/>
    </xf>
    <xf numFmtId="0" fontId="22" fillId="0" borderId="25" xfId="0" applyFont="1" applyBorder="1">
      <alignment vertical="center"/>
    </xf>
    <xf numFmtId="0" fontId="21" fillId="0" borderId="30" xfId="0" applyFont="1" applyBorder="1">
      <alignment vertical="center"/>
    </xf>
    <xf numFmtId="0" fontId="6" fillId="0" borderId="0" xfId="1" applyNumberFormat="1" applyFont="1">
      <alignment vertical="center"/>
    </xf>
    <xf numFmtId="0" fontId="2" fillId="0" borderId="6" xfId="0" applyFont="1" applyBorder="1">
      <alignment vertical="center"/>
    </xf>
    <xf numFmtId="0" fontId="22" fillId="0" borderId="45" xfId="0" applyFont="1" applyBorder="1">
      <alignment vertical="center"/>
    </xf>
    <xf numFmtId="0" fontId="21" fillId="0" borderId="45" xfId="0" applyFont="1" applyBorder="1">
      <alignment vertical="center"/>
    </xf>
    <xf numFmtId="0" fontId="4" fillId="0" borderId="45" xfId="0" applyFont="1" applyBorder="1">
      <alignment vertical="center"/>
    </xf>
    <xf numFmtId="0" fontId="0" fillId="0" borderId="44" xfId="0" applyBorder="1">
      <alignment vertical="center"/>
    </xf>
    <xf numFmtId="0" fontId="0" fillId="0" borderId="66" xfId="0" applyBorder="1">
      <alignment vertical="center"/>
    </xf>
    <xf numFmtId="0" fontId="0" fillId="0" borderId="67" xfId="0" applyBorder="1">
      <alignment vertical="center"/>
    </xf>
    <xf numFmtId="0" fontId="25" fillId="0" borderId="0" xfId="0" applyFont="1">
      <alignment vertical="center"/>
    </xf>
    <xf numFmtId="0" fontId="0" fillId="0" borderId="168" xfId="0" applyBorder="1">
      <alignment vertical="center"/>
    </xf>
    <xf numFmtId="0" fontId="0" fillId="0" borderId="178" xfId="0" applyBorder="1">
      <alignment vertical="center"/>
    </xf>
    <xf numFmtId="0" fontId="6" fillId="0" borderId="19" xfId="0" applyFont="1" applyBorder="1">
      <alignment vertical="center"/>
    </xf>
    <xf numFmtId="0" fontId="0" fillId="0" borderId="167" xfId="0" applyBorder="1">
      <alignment vertical="center"/>
    </xf>
    <xf numFmtId="0" fontId="15" fillId="0" borderId="0" xfId="1" applyNumberFormat="1">
      <alignment vertical="center"/>
    </xf>
    <xf numFmtId="0" fontId="8" fillId="0" borderId="0" xfId="0" applyFont="1">
      <alignment vertical="center"/>
    </xf>
    <xf numFmtId="0" fontId="0" fillId="0" borderId="32" xfId="0" applyBorder="1">
      <alignment vertical="center"/>
    </xf>
    <xf numFmtId="0" fontId="11" fillId="0" borderId="3" xfId="0" applyFont="1" applyBorder="1">
      <alignment vertical="center"/>
    </xf>
    <xf numFmtId="0" fontId="0" fillId="0" borderId="7" xfId="0" applyBorder="1">
      <alignment vertical="center"/>
    </xf>
    <xf numFmtId="0" fontId="2" fillId="0" borderId="1" xfId="0" applyFont="1" applyBorder="1">
      <alignment vertical="center"/>
    </xf>
    <xf numFmtId="0" fontId="11" fillId="0" borderId="5" xfId="0" applyFont="1" applyBorder="1">
      <alignment vertical="center"/>
    </xf>
    <xf numFmtId="0" fontId="0" fillId="0" borderId="70" xfId="0" applyBorder="1">
      <alignment vertical="center"/>
    </xf>
    <xf numFmtId="0" fontId="0" fillId="0" borderId="73" xfId="0" applyBorder="1">
      <alignment vertical="center"/>
    </xf>
    <xf numFmtId="0" fontId="0" fillId="0" borderId="0" xfId="0" applyAlignment="1"/>
    <xf numFmtId="0" fontId="0" fillId="0" borderId="165" xfId="0" applyBorder="1">
      <alignment vertical="center"/>
    </xf>
    <xf numFmtId="0" fontId="29" fillId="0" borderId="0" xfId="0" applyFont="1">
      <alignment vertical="center"/>
    </xf>
    <xf numFmtId="0" fontId="0" fillId="0" borderId="97" xfId="0" applyBorder="1">
      <alignment vertical="center"/>
    </xf>
    <xf numFmtId="0" fontId="0" fillId="0" borderId="57" xfId="0" applyBorder="1">
      <alignment vertical="center"/>
    </xf>
    <xf numFmtId="0" fontId="0" fillId="0" borderId="74" xfId="0" applyBorder="1">
      <alignment vertical="center"/>
    </xf>
    <xf numFmtId="0" fontId="0" fillId="0" borderId="58" xfId="0" applyBorder="1">
      <alignment vertical="center"/>
    </xf>
    <xf numFmtId="0" fontId="0" fillId="0" borderId="59" xfId="0" applyBorder="1">
      <alignment vertical="center"/>
    </xf>
    <xf numFmtId="0" fontId="19" fillId="0" borderId="0" xfId="0" applyFont="1">
      <alignment vertical="center"/>
    </xf>
    <xf numFmtId="0" fontId="30" fillId="0" borderId="59" xfId="0" applyFont="1" applyBorder="1">
      <alignment vertical="center"/>
    </xf>
    <xf numFmtId="0" fontId="4" fillId="0" borderId="51" xfId="0" applyFont="1" applyBorder="1">
      <alignment vertical="center"/>
    </xf>
    <xf numFmtId="0" fontId="29" fillId="0" borderId="57" xfId="0" applyFont="1" applyBorder="1">
      <alignment vertical="center"/>
    </xf>
    <xf numFmtId="0" fontId="11" fillId="0" borderId="60" xfId="0" applyFont="1" applyBorder="1">
      <alignment vertical="center"/>
    </xf>
    <xf numFmtId="0" fontId="30" fillId="0" borderId="0" xfId="0" applyFont="1">
      <alignment vertical="center"/>
    </xf>
    <xf numFmtId="0" fontId="0" fillId="0" borderId="98" xfId="0" applyBorder="1">
      <alignment vertical="center"/>
    </xf>
    <xf numFmtId="0" fontId="0" fillId="0" borderId="101" xfId="0" applyBorder="1">
      <alignment vertical="center"/>
    </xf>
    <xf numFmtId="0" fontId="0" fillId="0" borderId="102" xfId="0" applyBorder="1">
      <alignment vertical="center"/>
    </xf>
    <xf numFmtId="0" fontId="0" fillId="0" borderId="22" xfId="0" applyBorder="1">
      <alignment vertical="center"/>
    </xf>
    <xf numFmtId="0" fontId="0" fillId="0" borderId="100" xfId="0" applyBorder="1">
      <alignment vertical="center"/>
    </xf>
    <xf numFmtId="0" fontId="0" fillId="0" borderId="99" xfId="0" applyBorder="1">
      <alignment vertical="center"/>
    </xf>
    <xf numFmtId="0" fontId="0" fillId="0" borderId="103" xfId="0" applyBorder="1">
      <alignment vertical="center"/>
    </xf>
    <xf numFmtId="0" fontId="30" fillId="0" borderId="103" xfId="0" applyFont="1" applyBorder="1">
      <alignment vertical="center"/>
    </xf>
    <xf numFmtId="0" fontId="4" fillId="0" borderId="9" xfId="0" applyFont="1" applyBorder="1">
      <alignment vertical="center"/>
    </xf>
    <xf numFmtId="0" fontId="29" fillId="0" borderId="101" xfId="0" applyFont="1" applyBorder="1">
      <alignment vertical="center"/>
    </xf>
    <xf numFmtId="0" fontId="11" fillId="0" borderId="104" xfId="0" applyFont="1" applyBorder="1">
      <alignment vertical="center"/>
    </xf>
    <xf numFmtId="0" fontId="0" fillId="0" borderId="56" xfId="0" applyBorder="1">
      <alignment vertical="center"/>
    </xf>
    <xf numFmtId="0" fontId="0" fillId="0" borderId="47" xfId="0" applyBorder="1">
      <alignment vertical="center"/>
    </xf>
    <xf numFmtId="0" fontId="0" fillId="0" borderId="34" xfId="0" applyBorder="1">
      <alignment vertical="center"/>
    </xf>
    <xf numFmtId="0" fontId="22" fillId="0" borderId="1" xfId="0" applyFont="1" applyBorder="1">
      <alignment vertical="center"/>
    </xf>
    <xf numFmtId="0" fontId="0" fillId="0" borderId="106" xfId="0" applyBorder="1">
      <alignment vertical="center"/>
    </xf>
    <xf numFmtId="0" fontId="18" fillId="0" borderId="1" xfId="0" applyFont="1" applyBorder="1">
      <alignment vertical="center"/>
    </xf>
    <xf numFmtId="0" fontId="22" fillId="0" borderId="105" xfId="0" applyFont="1" applyBorder="1">
      <alignment vertical="center"/>
    </xf>
    <xf numFmtId="0" fontId="7" fillId="0" borderId="5" xfId="0" applyFont="1" applyBorder="1">
      <alignment vertical="center"/>
    </xf>
    <xf numFmtId="0" fontId="0" fillId="0" borderId="107" xfId="0" applyBorder="1">
      <alignment vertical="center"/>
    </xf>
    <xf numFmtId="0" fontId="17" fillId="0" borderId="3" xfId="0" applyFont="1" applyBorder="1">
      <alignment vertical="center"/>
    </xf>
    <xf numFmtId="0" fontId="0" fillId="0" borderId="72" xfId="0" applyBorder="1">
      <alignment vertical="center"/>
    </xf>
    <xf numFmtId="0" fontId="0" fillId="0" borderId="18" xfId="0" applyBorder="1">
      <alignment vertical="center"/>
    </xf>
    <xf numFmtId="0" fontId="0" fillId="0" borderId="75" xfId="0" applyBorder="1">
      <alignment vertical="center"/>
    </xf>
    <xf numFmtId="0" fontId="0" fillId="0" borderId="50" xfId="0" applyBorder="1">
      <alignment vertical="center"/>
    </xf>
    <xf numFmtId="0" fontId="0" fillId="0" borderId="48" xfId="0" applyBorder="1">
      <alignment vertical="center"/>
    </xf>
    <xf numFmtId="0" fontId="0" fillId="0" borderId="81" xfId="0" applyBorder="1">
      <alignment vertical="center"/>
    </xf>
    <xf numFmtId="0" fontId="5" fillId="0" borderId="43" xfId="0" applyFont="1" applyBorder="1">
      <alignment vertical="center"/>
    </xf>
    <xf numFmtId="0" fontId="17" fillId="0" borderId="43" xfId="0" applyFont="1" applyBorder="1">
      <alignment vertical="center"/>
    </xf>
    <xf numFmtId="0" fontId="0" fillId="0" borderId="49" xfId="0" applyBorder="1">
      <alignment vertical="center"/>
    </xf>
    <xf numFmtId="0" fontId="14" fillId="0" borderId="14" xfId="0" applyFont="1" applyBorder="1">
      <alignment vertical="center"/>
    </xf>
    <xf numFmtId="0" fontId="20" fillId="0" borderId="11" xfId="0" applyFont="1" applyBorder="1">
      <alignment vertical="center"/>
    </xf>
    <xf numFmtId="0" fontId="22" fillId="0" borderId="28" xfId="0" applyFont="1" applyBorder="1">
      <alignment vertical="center"/>
    </xf>
    <xf numFmtId="0" fontId="21" fillId="0" borderId="17" xfId="0" applyFont="1" applyBorder="1">
      <alignment vertical="center"/>
    </xf>
    <xf numFmtId="0" fontId="21" fillId="0" borderId="9" xfId="0" applyFont="1" applyBorder="1">
      <alignment vertical="center"/>
    </xf>
    <xf numFmtId="0" fontId="0" fillId="0" borderId="177" xfId="0" applyBorder="1">
      <alignment vertical="center"/>
    </xf>
    <xf numFmtId="0" fontId="2" fillId="0" borderId="27" xfId="0" applyFont="1" applyBorder="1">
      <alignment vertical="center"/>
    </xf>
    <xf numFmtId="0" fontId="26" fillId="0" borderId="11" xfId="0" applyFont="1" applyBorder="1">
      <alignment vertical="center"/>
    </xf>
    <xf numFmtId="0" fontId="20" fillId="0" borderId="1" xfId="0" applyFont="1" applyBorder="1">
      <alignment vertical="center"/>
    </xf>
    <xf numFmtId="0" fontId="5" fillId="0" borderId="10" xfId="0" applyFont="1" applyBorder="1">
      <alignment vertical="center"/>
    </xf>
    <xf numFmtId="0" fontId="5" fillId="0" borderId="27" xfId="0" applyFont="1" applyBorder="1">
      <alignment vertical="center"/>
    </xf>
    <xf numFmtId="0" fontId="0" fillId="0" borderId="51" xfId="0" applyBorder="1">
      <alignment vertical="center"/>
    </xf>
    <xf numFmtId="0" fontId="21" fillId="0" borderId="173" xfId="0" applyFont="1" applyBorder="1">
      <alignment vertical="center"/>
    </xf>
    <xf numFmtId="0" fontId="21" fillId="0" borderId="41" xfId="0" applyFont="1" applyBorder="1">
      <alignment vertical="center"/>
    </xf>
    <xf numFmtId="0" fontId="0" fillId="0" borderId="181" xfId="0" applyBorder="1">
      <alignment vertical="center"/>
    </xf>
    <xf numFmtId="0" fontId="0" fillId="0" borderId="77" xfId="0" applyBorder="1">
      <alignment vertical="center"/>
    </xf>
    <xf numFmtId="0" fontId="6" fillId="0" borderId="1" xfId="0" applyFont="1" applyBorder="1">
      <alignment vertical="center"/>
    </xf>
    <xf numFmtId="0" fontId="21" fillId="0" borderId="24" xfId="0" applyFont="1" applyBorder="1">
      <alignment vertical="center"/>
    </xf>
    <xf numFmtId="0" fontId="0" fillId="0" borderId="52" xfId="0" applyBorder="1">
      <alignment vertical="center"/>
    </xf>
    <xf numFmtId="0" fontId="22" fillId="0" borderId="172" xfId="0" applyFont="1" applyBorder="1">
      <alignment vertical="center"/>
    </xf>
    <xf numFmtId="0" fontId="0" fillId="0" borderId="36" xfId="0" applyBorder="1">
      <alignment vertical="center"/>
    </xf>
    <xf numFmtId="0" fontId="22" fillId="0" borderId="27" xfId="0" applyFont="1" applyBorder="1">
      <alignment vertical="center"/>
    </xf>
    <xf numFmtId="0" fontId="0" fillId="0" borderId="39" xfId="0" applyBorder="1">
      <alignment vertical="center"/>
    </xf>
    <xf numFmtId="0" fontId="22" fillId="0" borderId="174" xfId="0" applyFont="1" applyBorder="1">
      <alignment vertical="center"/>
    </xf>
    <xf numFmtId="0" fontId="21" fillId="0" borderId="175" xfId="0" applyFont="1" applyBorder="1">
      <alignment vertical="center"/>
    </xf>
    <xf numFmtId="0" fontId="0" fillId="0" borderId="40" xfId="0" applyBorder="1">
      <alignment vertical="center"/>
    </xf>
    <xf numFmtId="0" fontId="26" fillId="0" borderId="176" xfId="0" applyFont="1" applyBorder="1">
      <alignment vertical="center"/>
    </xf>
    <xf numFmtId="0" fontId="0" fillId="0" borderId="166" xfId="0" applyBorder="1">
      <alignment vertical="center"/>
    </xf>
    <xf numFmtId="0" fontId="6" fillId="0" borderId="182" xfId="0" applyFont="1" applyBorder="1">
      <alignment vertical="center"/>
    </xf>
    <xf numFmtId="0" fontId="34" fillId="0" borderId="0" xfId="2" applyFont="1">
      <alignment vertical="center"/>
    </xf>
    <xf numFmtId="0" fontId="26" fillId="0" borderId="14" xfId="0" applyFont="1" applyBorder="1">
      <alignment vertical="center"/>
    </xf>
    <xf numFmtId="0" fontId="6" fillId="0" borderId="10" xfId="0" applyFont="1" applyBorder="1">
      <alignment vertical="center"/>
    </xf>
    <xf numFmtId="0" fontId="6" fillId="0" borderId="27" xfId="0" applyFont="1" applyBorder="1">
      <alignment vertical="center"/>
    </xf>
    <xf numFmtId="0" fontId="21" fillId="0" borderId="16" xfId="0" applyFont="1" applyBorder="1">
      <alignment vertical="center"/>
    </xf>
    <xf numFmtId="0" fontId="0" fillId="0" borderId="69" xfId="0" applyBorder="1">
      <alignment vertical="center"/>
    </xf>
    <xf numFmtId="0" fontId="0" fillId="0" borderId="85" xfId="0" applyBorder="1">
      <alignment vertical="center"/>
    </xf>
    <xf numFmtId="0" fontId="22" fillId="0" borderId="169" xfId="0" applyFont="1" applyBorder="1">
      <alignment vertical="center"/>
    </xf>
    <xf numFmtId="0" fontId="0" fillId="0" borderId="170" xfId="0" applyBorder="1">
      <alignment vertical="center"/>
    </xf>
    <xf numFmtId="0" fontId="0" fillId="0" borderId="136" xfId="0" applyBorder="1">
      <alignment vertical="center"/>
    </xf>
    <xf numFmtId="0" fontId="0" fillId="0" borderId="179" xfId="0" applyBorder="1">
      <alignment vertical="center"/>
    </xf>
    <xf numFmtId="0" fontId="0" fillId="0" borderId="152" xfId="0" applyBorder="1">
      <alignment vertical="center"/>
    </xf>
    <xf numFmtId="0" fontId="0" fillId="0" borderId="171" xfId="0" applyBorder="1">
      <alignment vertical="center"/>
    </xf>
    <xf numFmtId="0" fontId="0" fillId="0" borderId="180" xfId="0" applyBorder="1">
      <alignment vertical="center"/>
    </xf>
    <xf numFmtId="0" fontId="2" fillId="0" borderId="21" xfId="0" applyFont="1" applyBorder="1">
      <alignment vertical="center"/>
    </xf>
    <xf numFmtId="0" fontId="0" fillId="0" borderId="111" xfId="0" applyBorder="1">
      <alignment vertical="center"/>
    </xf>
    <xf numFmtId="0" fontId="0" fillId="0" borderId="112" xfId="0" applyBorder="1">
      <alignment vertical="center"/>
    </xf>
    <xf numFmtId="0" fontId="18" fillId="0" borderId="6" xfId="0" applyFont="1" applyBorder="1">
      <alignment vertical="center"/>
    </xf>
    <xf numFmtId="0" fontId="0" fillId="0" borderId="108" xfId="0" applyBorder="1">
      <alignment vertical="center"/>
    </xf>
    <xf numFmtId="0" fontId="17" fillId="0" borderId="109" xfId="0" applyFont="1" applyBorder="1">
      <alignment vertical="center"/>
    </xf>
    <xf numFmtId="0" fontId="0" fillId="0" borderId="109" xfId="0" applyBorder="1">
      <alignment vertical="center"/>
    </xf>
    <xf numFmtId="0" fontId="2" fillId="0" borderId="109" xfId="0" applyFont="1" applyBorder="1">
      <alignment vertical="center"/>
    </xf>
    <xf numFmtId="0" fontId="0" fillId="0" borderId="113" xfId="0" applyBorder="1">
      <alignment vertical="center"/>
    </xf>
    <xf numFmtId="0" fontId="17" fillId="0" borderId="96" xfId="0" applyFont="1" applyBorder="1">
      <alignment vertical="center"/>
    </xf>
    <xf numFmtId="0" fontId="0" fillId="0" borderId="115" xfId="0" applyBorder="1">
      <alignment vertical="center"/>
    </xf>
    <xf numFmtId="0" fontId="0" fillId="0" borderId="80" xfId="0" applyBorder="1">
      <alignment vertical="center"/>
    </xf>
    <xf numFmtId="0" fontId="3" fillId="0" borderId="45" xfId="0" applyFont="1" applyBorder="1">
      <alignment vertical="center"/>
    </xf>
    <xf numFmtId="0" fontId="0" fillId="0" borderId="114" xfId="0" applyBorder="1">
      <alignment vertical="center"/>
    </xf>
    <xf numFmtId="0" fontId="0" fillId="0" borderId="46" xfId="0" applyBorder="1">
      <alignment vertical="center"/>
    </xf>
    <xf numFmtId="0" fontId="0" fillId="0" borderId="118" xfId="0" applyBorder="1">
      <alignment vertical="center"/>
    </xf>
    <xf numFmtId="0" fontId="17" fillId="0" borderId="47" xfId="0" applyFont="1" applyBorder="1">
      <alignment vertical="center"/>
    </xf>
    <xf numFmtId="0" fontId="0" fillId="0" borderId="117" xfId="0" applyBorder="1">
      <alignment vertical="center"/>
    </xf>
    <xf numFmtId="0" fontId="0" fillId="0" borderId="116" xfId="0" applyBorder="1">
      <alignment vertical="center"/>
    </xf>
    <xf numFmtId="0" fontId="22" fillId="0" borderId="21" xfId="0" applyFont="1" applyBorder="1">
      <alignment vertical="center"/>
    </xf>
    <xf numFmtId="0" fontId="0" fillId="0" borderId="110" xfId="0" applyBorder="1">
      <alignment vertical="center"/>
    </xf>
    <xf numFmtId="0" fontId="0" fillId="0" borderId="119" xfId="0" applyBorder="1">
      <alignment vertical="center"/>
    </xf>
    <xf numFmtId="0" fontId="3" fillId="0" borderId="1" xfId="0" applyFont="1" applyBorder="1">
      <alignment vertical="center"/>
    </xf>
    <xf numFmtId="0" fontId="0" fillId="0" borderId="126" xfId="0" applyBorder="1">
      <alignment vertical="center"/>
    </xf>
    <xf numFmtId="0" fontId="21" fillId="0" borderId="33" xfId="0" applyFont="1" applyBorder="1">
      <alignment vertical="center"/>
    </xf>
    <xf numFmtId="0" fontId="4" fillId="0" borderId="1" xfId="0" applyFont="1" applyBorder="1">
      <alignment vertical="center"/>
    </xf>
    <xf numFmtId="0" fontId="21" fillId="0" borderId="0" xfId="0" applyFont="1" applyAlignment="1">
      <alignment vertical="top"/>
    </xf>
    <xf numFmtId="0" fontId="0" fillId="0" borderId="62" xfId="0" applyBorder="1">
      <alignment vertical="center"/>
    </xf>
    <xf numFmtId="0" fontId="21" fillId="0" borderId="40" xfId="0" applyFont="1" applyBorder="1">
      <alignment vertical="center"/>
    </xf>
    <xf numFmtId="0" fontId="21" fillId="0" borderId="37" xfId="0" applyFont="1" applyBorder="1">
      <alignment vertical="center"/>
    </xf>
    <xf numFmtId="0" fontId="11" fillId="0" borderId="4" xfId="0" applyFont="1" applyBorder="1">
      <alignment vertical="center"/>
    </xf>
    <xf numFmtId="0" fontId="4" fillId="0" borderId="16" xfId="0" applyFont="1" applyBorder="1">
      <alignment vertical="center"/>
    </xf>
    <xf numFmtId="0" fontId="31" fillId="0" borderId="0" xfId="0" applyFont="1">
      <alignment vertical="center"/>
    </xf>
    <xf numFmtId="0" fontId="6" fillId="0" borderId="6" xfId="0" applyFont="1" applyBorder="1">
      <alignment vertical="center"/>
    </xf>
    <xf numFmtId="0" fontId="0" fillId="0" borderId="161" xfId="0" applyBorder="1">
      <alignment vertical="center"/>
    </xf>
    <xf numFmtId="0" fontId="21" fillId="0" borderId="155" xfId="0" applyFont="1" applyBorder="1">
      <alignment vertical="center"/>
    </xf>
    <xf numFmtId="0" fontId="22" fillId="0" borderId="126" xfId="0" applyFont="1" applyBorder="1">
      <alignment vertical="center"/>
    </xf>
    <xf numFmtId="0" fontId="0" fillId="0" borderId="123" xfId="0" applyBorder="1">
      <alignment vertical="center"/>
    </xf>
    <xf numFmtId="0" fontId="0" fillId="0" borderId="184" xfId="0" applyBorder="1">
      <alignment vertical="center"/>
    </xf>
    <xf numFmtId="0" fontId="0" fillId="0" borderId="185" xfId="0" applyBorder="1">
      <alignment vertical="center"/>
    </xf>
    <xf numFmtId="0" fontId="22" fillId="0" borderId="2" xfId="0" applyFont="1" applyBorder="1">
      <alignment vertical="center"/>
    </xf>
    <xf numFmtId="0" fontId="21" fillId="0" borderId="2" xfId="0" applyFont="1" applyBorder="1">
      <alignment vertical="center"/>
    </xf>
    <xf numFmtId="0" fontId="26" fillId="0" borderId="186" xfId="0" applyFont="1" applyBorder="1">
      <alignment vertical="center"/>
    </xf>
    <xf numFmtId="0" fontId="0" fillId="0" borderId="187" xfId="0" applyBorder="1">
      <alignment vertical="center"/>
    </xf>
    <xf numFmtId="0" fontId="38" fillId="0" borderId="0" xfId="2" applyFont="1">
      <alignment vertical="center"/>
    </xf>
    <xf numFmtId="0" fontId="22" fillId="0" borderId="1" xfId="0" applyFont="1" applyBorder="1" applyAlignment="1">
      <alignment vertical="top"/>
    </xf>
    <xf numFmtId="0" fontId="21" fillId="0" borderId="1" xfId="0" applyFont="1" applyBorder="1" applyAlignment="1">
      <alignment vertical="top"/>
    </xf>
    <xf numFmtId="0" fontId="0" fillId="0" borderId="188" xfId="0" applyBorder="1">
      <alignment vertical="center"/>
    </xf>
    <xf numFmtId="0" fontId="0" fillId="0" borderId="173" xfId="0" applyBorder="1">
      <alignment vertical="center"/>
    </xf>
    <xf numFmtId="0" fontId="21" fillId="0" borderId="0" xfId="0" applyFont="1" applyAlignment="1"/>
    <xf numFmtId="0" fontId="0" fillId="0" borderId="90" xfId="0" applyBorder="1">
      <alignment vertical="center"/>
    </xf>
    <xf numFmtId="0" fontId="26" fillId="0" borderId="10" xfId="0" applyFont="1" applyBorder="1">
      <alignment vertical="center"/>
    </xf>
    <xf numFmtId="0" fontId="21" fillId="0" borderId="189" xfId="0" applyFont="1" applyBorder="1">
      <alignment vertical="center"/>
    </xf>
    <xf numFmtId="0" fontId="18" fillId="0" borderId="144" xfId="0" applyFont="1" applyBorder="1">
      <alignment vertical="center"/>
    </xf>
    <xf numFmtId="0" fontId="0" fillId="0" borderId="190" xfId="0" applyBorder="1">
      <alignment vertical="center"/>
    </xf>
    <xf numFmtId="0" fontId="5" fillId="0" borderId="144" xfId="0" applyFont="1" applyBorder="1">
      <alignment vertical="center"/>
    </xf>
    <xf numFmtId="0" fontId="0" fillId="0" borderId="191" xfId="0" applyBorder="1">
      <alignment vertical="center"/>
    </xf>
    <xf numFmtId="0" fontId="22" fillId="0" borderId="192" xfId="0" applyFont="1" applyBorder="1">
      <alignment vertical="center"/>
    </xf>
    <xf numFmtId="0" fontId="21" fillId="0" borderId="193" xfId="0" applyFont="1" applyBorder="1">
      <alignment vertical="center"/>
    </xf>
    <xf numFmtId="0" fontId="0" fillId="2" borderId="0" xfId="0" applyFill="1">
      <alignment vertical="center"/>
    </xf>
    <xf numFmtId="0" fontId="22" fillId="0" borderId="0" xfId="0" applyFont="1" applyAlignment="1">
      <alignment vertical="top"/>
    </xf>
    <xf numFmtId="0" fontId="22" fillId="0" borderId="194" xfId="0" applyFont="1" applyBorder="1">
      <alignment vertical="center"/>
    </xf>
    <xf numFmtId="0" fontId="21" fillId="0" borderId="195" xfId="0" applyFont="1" applyBorder="1">
      <alignment vertical="center"/>
    </xf>
    <xf numFmtId="0" fontId="22" fillId="0" borderId="0" xfId="0" applyFont="1" applyAlignment="1"/>
    <xf numFmtId="0" fontId="0" fillId="0" borderId="196" xfId="0" applyBorder="1">
      <alignment vertical="center"/>
    </xf>
    <xf numFmtId="0" fontId="22" fillId="0" borderId="165" xfId="0" applyFont="1" applyBorder="1">
      <alignment vertical="center"/>
    </xf>
    <xf numFmtId="0" fontId="21" fillId="0" borderId="165" xfId="0" applyFont="1" applyBorder="1">
      <alignment vertical="center"/>
    </xf>
    <xf numFmtId="0" fontId="22" fillId="0" borderId="55" xfId="0" applyFont="1" applyBorder="1">
      <alignment vertical="center"/>
    </xf>
    <xf numFmtId="0" fontId="5" fillId="0" borderId="3" xfId="0" applyFont="1" applyBorder="1">
      <alignment vertical="center"/>
    </xf>
    <xf numFmtId="0" fontId="11" fillId="0" borderId="1" xfId="0" applyFont="1" applyBorder="1" applyAlignment="1">
      <alignment horizontal="right" vertical="center"/>
    </xf>
    <xf numFmtId="0" fontId="0" fillId="0" borderId="105" xfId="0" applyBorder="1">
      <alignment vertical="center"/>
    </xf>
    <xf numFmtId="0" fontId="0" fillId="0" borderId="197" xfId="0" applyBorder="1">
      <alignment vertical="center"/>
    </xf>
    <xf numFmtId="0" fontId="22" fillId="0" borderId="16" xfId="0" applyFont="1" applyBorder="1">
      <alignment vertical="center"/>
    </xf>
    <xf numFmtId="0" fontId="22" fillId="0" borderId="0" xfId="3" applyNumberFormat="1" applyFont="1">
      <alignment vertical="center"/>
    </xf>
    <xf numFmtId="0" fontId="0" fillId="0" borderId="198" xfId="0" applyBorder="1">
      <alignment vertical="center"/>
    </xf>
    <xf numFmtId="0" fontId="17" fillId="0" borderId="0" xfId="0" applyFont="1" applyAlignment="1">
      <alignment vertical="top"/>
    </xf>
    <xf numFmtId="0" fontId="4" fillId="2" borderId="0" xfId="0" applyFont="1" applyFill="1">
      <alignment vertical="center"/>
    </xf>
    <xf numFmtId="0" fontId="22" fillId="2" borderId="0" xfId="0" applyFont="1" applyFill="1">
      <alignment vertical="center"/>
    </xf>
    <xf numFmtId="0" fontId="21" fillId="2" borderId="0" xfId="0" applyFont="1" applyFill="1">
      <alignment vertical="center"/>
    </xf>
    <xf numFmtId="0" fontId="0" fillId="2" borderId="199" xfId="0" applyFill="1" applyBorder="1">
      <alignment vertical="center"/>
    </xf>
    <xf numFmtId="0" fontId="0" fillId="2" borderId="173" xfId="0" applyFill="1" applyBorder="1">
      <alignment vertical="center"/>
    </xf>
    <xf numFmtId="0" fontId="17" fillId="0" borderId="0" xfId="1" applyNumberFormat="1" applyFont="1">
      <alignment vertical="center"/>
    </xf>
    <xf numFmtId="0" fontId="0" fillId="2" borderId="15" xfId="0" applyFill="1" applyBorder="1">
      <alignment vertical="center"/>
    </xf>
    <xf numFmtId="0" fontId="0" fillId="2" borderId="200" xfId="0" applyFill="1" applyBorder="1">
      <alignment vertical="center"/>
    </xf>
    <xf numFmtId="0" fontId="22" fillId="2" borderId="35" xfId="0" applyFont="1" applyFill="1" applyBorder="1">
      <alignment vertical="center"/>
    </xf>
    <xf numFmtId="0" fontId="21" fillId="2" borderId="37" xfId="0" applyFont="1" applyFill="1" applyBorder="1">
      <alignment vertical="center"/>
    </xf>
    <xf numFmtId="0" fontId="17" fillId="0" borderId="0" xfId="0" applyFont="1" applyAlignment="1"/>
    <xf numFmtId="0" fontId="31" fillId="0" borderId="199" xfId="0" applyFont="1" applyBorder="1">
      <alignment vertical="center"/>
    </xf>
    <xf numFmtId="0" fontId="31" fillId="0" borderId="173" xfId="0" applyFont="1" applyBorder="1">
      <alignment vertical="center"/>
    </xf>
    <xf numFmtId="0" fontId="0" fillId="0" borderId="199" xfId="0" applyBorder="1">
      <alignment vertical="center"/>
    </xf>
    <xf numFmtId="0" fontId="21" fillId="0" borderId="201" xfId="0" applyFont="1" applyBorder="1">
      <alignment vertical="center"/>
    </xf>
    <xf numFmtId="0" fontId="4" fillId="0" borderId="8" xfId="0" applyFont="1" applyBorder="1">
      <alignment vertical="center"/>
    </xf>
    <xf numFmtId="0" fontId="0" fillId="0" borderId="202" xfId="0" applyBorder="1">
      <alignment vertical="center"/>
    </xf>
    <xf numFmtId="0" fontId="0" fillId="0" borderId="203" xfId="0" applyBorder="1">
      <alignment vertical="center"/>
    </xf>
    <xf numFmtId="0" fontId="0" fillId="0" borderId="204" xfId="0" applyBorder="1">
      <alignment vertical="center"/>
    </xf>
    <xf numFmtId="0" fontId="0" fillId="0" borderId="205" xfId="0" applyBorder="1">
      <alignment vertical="center"/>
    </xf>
    <xf numFmtId="0" fontId="0" fillId="0" borderId="206" xfId="0" applyBorder="1">
      <alignment vertical="center"/>
    </xf>
    <xf numFmtId="0" fontId="0" fillId="0" borderId="207" xfId="0" applyBorder="1">
      <alignment vertical="center"/>
    </xf>
    <xf numFmtId="0" fontId="0" fillId="0" borderId="208" xfId="0" applyBorder="1">
      <alignment vertical="center"/>
    </xf>
    <xf numFmtId="0" fontId="0" fillId="0" borderId="209" xfId="0" applyBorder="1">
      <alignment vertical="center"/>
    </xf>
    <xf numFmtId="0" fontId="0" fillId="0" borderId="210" xfId="0" applyBorder="1">
      <alignment vertical="center"/>
    </xf>
    <xf numFmtId="0" fontId="22" fillId="0" borderId="210" xfId="0" applyFont="1" applyBorder="1" applyAlignment="1">
      <alignment vertical="top"/>
    </xf>
    <xf numFmtId="0" fontId="21" fillId="0" borderId="167" xfId="0" applyFont="1" applyBorder="1" applyAlignment="1">
      <alignment vertical="top"/>
    </xf>
    <xf numFmtId="0" fontId="0" fillId="0" borderId="211" xfId="0" applyBorder="1">
      <alignment vertical="center"/>
    </xf>
    <xf numFmtId="0" fontId="0" fillId="0" borderId="212" xfId="0" applyBorder="1">
      <alignment vertical="center"/>
    </xf>
    <xf numFmtId="0" fontId="5" fillId="0" borderId="21" xfId="0" applyFont="1" applyBorder="1">
      <alignment vertical="center"/>
    </xf>
    <xf numFmtId="0" fontId="22" fillId="0" borderId="8" xfId="0" applyFont="1" applyBorder="1">
      <alignment vertical="center"/>
    </xf>
    <xf numFmtId="0" fontId="17" fillId="0" borderId="207" xfId="0" applyFont="1" applyBorder="1">
      <alignment vertical="center"/>
    </xf>
    <xf numFmtId="0" fontId="4" fillId="0" borderId="213" xfId="0" applyFont="1" applyBorder="1">
      <alignment vertical="center"/>
    </xf>
    <xf numFmtId="0" fontId="18" fillId="0" borderId="214" xfId="0" applyFont="1" applyBorder="1">
      <alignment vertical="center"/>
    </xf>
    <xf numFmtId="0" fontId="0" fillId="0" borderId="8" xfId="0" applyBorder="1" applyAlignment="1"/>
    <xf numFmtId="0" fontId="22" fillId="2" borderId="0" xfId="0" applyFont="1" applyFill="1" applyAlignment="1">
      <alignment vertical="top"/>
    </xf>
    <xf numFmtId="0" fontId="21" fillId="2" borderId="0" xfId="0" applyFont="1" applyFill="1" applyAlignment="1">
      <alignment vertical="top"/>
    </xf>
    <xf numFmtId="0" fontId="0" fillId="2" borderId="0" xfId="0" applyFill="1" applyAlignment="1">
      <alignment vertical="top"/>
    </xf>
    <xf numFmtId="0" fontId="0" fillId="0" borderId="215" xfId="0" applyBorder="1">
      <alignment vertical="center"/>
    </xf>
    <xf numFmtId="0" fontId="18" fillId="0" borderId="109" xfId="0" applyFont="1" applyBorder="1">
      <alignment vertical="center"/>
    </xf>
    <xf numFmtId="0" fontId="0" fillId="0" borderId="216" xfId="0" applyBorder="1">
      <alignment vertical="center"/>
    </xf>
    <xf numFmtId="0" fontId="22" fillId="0" borderId="119" xfId="0" applyFont="1" applyBorder="1">
      <alignment vertical="center"/>
    </xf>
    <xf numFmtId="0" fontId="21" fillId="0" borderId="119" xfId="0" applyFont="1" applyBorder="1">
      <alignment vertical="center"/>
    </xf>
    <xf numFmtId="0" fontId="0" fillId="0" borderId="217" xfId="0" applyBorder="1">
      <alignment vertical="center"/>
    </xf>
    <xf numFmtId="0" fontId="22" fillId="2" borderId="1" xfId="0" applyFont="1" applyFill="1" applyBorder="1">
      <alignment vertical="center"/>
    </xf>
    <xf numFmtId="0" fontId="21" fillId="2" borderId="1" xfId="0" applyFont="1" applyFill="1" applyBorder="1">
      <alignment vertical="center"/>
    </xf>
    <xf numFmtId="0" fontId="0" fillId="2" borderId="1" xfId="0" applyFill="1" applyBorder="1">
      <alignment vertical="center"/>
    </xf>
    <xf numFmtId="0" fontId="22" fillId="2" borderId="98" xfId="0" applyFont="1" applyFill="1" applyBorder="1" applyAlignment="1">
      <alignment vertical="top"/>
    </xf>
    <xf numFmtId="0" fontId="21" fillId="2" borderId="1" xfId="0" applyFont="1" applyFill="1" applyBorder="1" applyAlignment="1">
      <alignment vertical="top"/>
    </xf>
    <xf numFmtId="0" fontId="0" fillId="2" borderId="1" xfId="0" applyFill="1" applyBorder="1" applyAlignment="1">
      <alignment vertical="top"/>
    </xf>
    <xf numFmtId="0" fontId="22" fillId="2" borderId="1" xfId="0" applyFont="1" applyFill="1" applyBorder="1" applyAlignment="1">
      <alignment vertical="top"/>
    </xf>
    <xf numFmtId="0" fontId="22" fillId="2" borderId="98" xfId="0" applyFont="1" applyFill="1" applyBorder="1">
      <alignment vertical="center"/>
    </xf>
    <xf numFmtId="0" fontId="0" fillId="2" borderId="68" xfId="0" applyFill="1" applyBorder="1">
      <alignment vertical="center"/>
    </xf>
    <xf numFmtId="0" fontId="18" fillId="0" borderId="0" xfId="0" applyFont="1" applyAlignment="1">
      <alignment vertical="top"/>
    </xf>
    <xf numFmtId="0" fontId="18" fillId="0" borderId="0" xfId="0" applyFont="1" applyAlignment="1"/>
    <xf numFmtId="0" fontId="0" fillId="0" borderId="2" xfId="0" applyBorder="1" applyAlignment="1"/>
    <xf numFmtId="0" fontId="0" fillId="0" borderId="218" xfId="0" applyBorder="1">
      <alignment vertical="center"/>
    </xf>
    <xf numFmtId="0" fontId="0" fillId="0" borderId="219" xfId="0" applyBorder="1">
      <alignment vertical="center"/>
    </xf>
    <xf numFmtId="0" fontId="22" fillId="0" borderId="167" xfId="0" applyFont="1" applyBorder="1">
      <alignment vertical="center"/>
    </xf>
    <xf numFmtId="0" fontId="0" fillId="0" borderId="167" xfId="0" applyBorder="1" applyAlignment="1">
      <alignment vertical="top"/>
    </xf>
    <xf numFmtId="0" fontId="21" fillId="0" borderId="21" xfId="0" applyFont="1" applyBorder="1">
      <alignment vertical="center"/>
    </xf>
    <xf numFmtId="0" fontId="0" fillId="0" borderId="220" xfId="0" applyBorder="1">
      <alignment vertical="center"/>
    </xf>
    <xf numFmtId="0" fontId="0" fillId="0" borderId="221" xfId="0" applyBorder="1">
      <alignment vertical="center"/>
    </xf>
    <xf numFmtId="0" fontId="0" fillId="2" borderId="167" xfId="0" applyFill="1" applyBorder="1">
      <alignment vertical="center"/>
    </xf>
    <xf numFmtId="0" fontId="18" fillId="0" borderId="3" xfId="0" applyFont="1" applyBorder="1">
      <alignment vertical="center"/>
    </xf>
    <xf numFmtId="0" fontId="32" fillId="3" borderId="0" xfId="2" applyFill="1">
      <alignment vertical="center"/>
    </xf>
    <xf numFmtId="0" fontId="32" fillId="3" borderId="219" xfId="2" applyFill="1" applyBorder="1">
      <alignment vertical="center"/>
    </xf>
    <xf numFmtId="0" fontId="0" fillId="0" borderId="222" xfId="0" applyBorder="1">
      <alignment vertical="center"/>
    </xf>
    <xf numFmtId="0" fontId="21" fillId="0" borderId="167" xfId="0" applyFont="1" applyBorder="1">
      <alignment vertical="center"/>
    </xf>
    <xf numFmtId="0" fontId="21" fillId="0" borderId="220" xfId="0" applyFont="1" applyBorder="1">
      <alignment vertical="center"/>
    </xf>
    <xf numFmtId="0" fontId="21" fillId="0" borderId="219" xfId="0" applyFont="1" applyBorder="1">
      <alignment vertical="center"/>
    </xf>
    <xf numFmtId="0" fontId="23" fillId="0" borderId="0" xfId="0" applyFont="1" applyAlignment="1">
      <alignment vertical="top"/>
    </xf>
    <xf numFmtId="0" fontId="0" fillId="2" borderId="6" xfId="0" applyFill="1" applyBorder="1">
      <alignment vertical="center"/>
    </xf>
    <xf numFmtId="0" fontId="18" fillId="0" borderId="219" xfId="0" applyFont="1" applyBorder="1">
      <alignment vertical="center"/>
    </xf>
    <xf numFmtId="0" fontId="22" fillId="0" borderId="219" xfId="0" applyFont="1" applyBorder="1">
      <alignment vertical="center"/>
    </xf>
    <xf numFmtId="0" fontId="21" fillId="0" borderId="222" xfId="0" applyFont="1" applyBorder="1">
      <alignment vertical="center"/>
    </xf>
    <xf numFmtId="0" fontId="0" fillId="0" borderId="3" xfId="0" applyBorder="1" applyAlignment="1">
      <alignment vertical="top"/>
    </xf>
    <xf numFmtId="0" fontId="0" fillId="0" borderId="223" xfId="0" applyBorder="1">
      <alignment vertical="center"/>
    </xf>
    <xf numFmtId="0" fontId="0" fillId="0" borderId="224" xfId="0" applyBorder="1">
      <alignment vertical="center"/>
    </xf>
    <xf numFmtId="0" fontId="21" fillId="0" borderId="71" xfId="0" applyFont="1" applyBorder="1">
      <alignment vertical="center"/>
    </xf>
    <xf numFmtId="0" fontId="0" fillId="0" borderId="21" xfId="0" applyBorder="1" applyAlignment="1"/>
    <xf numFmtId="0" fontId="32" fillId="3" borderId="0" xfId="2" applyFill="1" applyAlignment="1">
      <alignment vertical="top"/>
    </xf>
    <xf numFmtId="0" fontId="17" fillId="0" borderId="5" xfId="0" applyFont="1" applyBorder="1">
      <alignment vertical="center"/>
    </xf>
    <xf numFmtId="0" fontId="17" fillId="0" borderId="16" xfId="0" applyFont="1" applyBorder="1">
      <alignment vertical="center"/>
    </xf>
    <xf numFmtId="0" fontId="22" fillId="0" borderId="10" xfId="0" applyFont="1" applyBorder="1">
      <alignment vertical="center"/>
    </xf>
    <xf numFmtId="0" fontId="23" fillId="0" borderId="0" xfId="0" applyFont="1" applyAlignment="1"/>
    <xf numFmtId="0" fontId="28" fillId="0" borderId="0" xfId="0" applyFont="1" applyAlignment="1"/>
    <xf numFmtId="0" fontId="26" fillId="0" borderId="225" xfId="0" applyFont="1" applyBorder="1">
      <alignment vertical="center"/>
    </xf>
    <xf numFmtId="0" fontId="26" fillId="0" borderId="226" xfId="0" applyFont="1" applyBorder="1">
      <alignment vertical="center"/>
    </xf>
    <xf numFmtId="0" fontId="6" fillId="0" borderId="11" xfId="0" applyFont="1" applyBorder="1">
      <alignment vertical="center"/>
    </xf>
    <xf numFmtId="0" fontId="6" fillId="0" borderId="225" xfId="0" applyFont="1" applyBorder="1">
      <alignment vertical="center"/>
    </xf>
    <xf numFmtId="0" fontId="6" fillId="0" borderId="226" xfId="0" applyFont="1" applyBorder="1">
      <alignment vertical="center"/>
    </xf>
    <xf numFmtId="0" fontId="22" fillId="0" borderId="77" xfId="0" applyFont="1" applyBorder="1">
      <alignment vertical="center"/>
    </xf>
    <xf numFmtId="0" fontId="22" fillId="0" borderId="4" xfId="0" applyFont="1" applyBorder="1">
      <alignment vertical="center"/>
    </xf>
    <xf numFmtId="0" fontId="18" fillId="0" borderId="219" xfId="0" applyFont="1" applyBorder="1" applyAlignment="1">
      <alignment vertical="top"/>
    </xf>
    <xf numFmtId="0" fontId="0" fillId="0" borderId="227" xfId="0" applyBorder="1">
      <alignment vertical="center"/>
    </xf>
    <xf numFmtId="0" fontId="0" fillId="0" borderId="228" xfId="0" applyBorder="1">
      <alignment vertical="center"/>
    </xf>
    <xf numFmtId="0" fontId="0" fillId="0" borderId="229" xfId="0" applyBorder="1">
      <alignment vertical="center"/>
    </xf>
    <xf numFmtId="0" fontId="0" fillId="0" borderId="230" xfId="0" applyBorder="1">
      <alignment vertical="center"/>
    </xf>
    <xf numFmtId="0" fontId="22" fillId="0" borderId="231" xfId="0" applyFont="1" applyBorder="1">
      <alignment vertical="center"/>
    </xf>
    <xf numFmtId="0" fontId="21" fillId="0" borderId="232" xfId="0" applyFont="1" applyBorder="1">
      <alignment vertical="center"/>
    </xf>
    <xf numFmtId="0" fontId="22" fillId="0" borderId="233" xfId="0" applyFont="1" applyBorder="1">
      <alignment vertical="center"/>
    </xf>
    <xf numFmtId="0" fontId="40" fillId="0" borderId="0" xfId="0" applyFont="1">
      <alignment vertical="center"/>
    </xf>
    <xf numFmtId="0" fontId="22" fillId="0" borderId="65" xfId="0" applyFont="1" applyBorder="1">
      <alignment vertical="center"/>
    </xf>
    <xf numFmtId="0" fontId="21" fillId="0" borderId="65" xfId="0" applyFont="1" applyBorder="1">
      <alignment vertical="center"/>
    </xf>
    <xf numFmtId="0" fontId="18" fillId="0" borderId="65" xfId="0" applyFont="1" applyBorder="1">
      <alignment vertical="center"/>
    </xf>
    <xf numFmtId="0" fontId="0" fillId="0" borderId="234" xfId="0" applyBorder="1">
      <alignment vertical="center"/>
    </xf>
    <xf numFmtId="0" fontId="0" fillId="0" borderId="235" xfId="0" applyBorder="1">
      <alignment vertical="center"/>
    </xf>
    <xf numFmtId="0" fontId="0" fillId="0" borderId="236" xfId="0" applyBorder="1">
      <alignment vertical="center"/>
    </xf>
    <xf numFmtId="0" fontId="0" fillId="0" borderId="237" xfId="0" applyBorder="1">
      <alignment vertical="center"/>
    </xf>
    <xf numFmtId="0" fontId="0" fillId="0" borderId="238" xfId="0" applyBorder="1">
      <alignment vertical="center"/>
    </xf>
    <xf numFmtId="0" fontId="22" fillId="0" borderId="237" xfId="0" applyFont="1" applyBorder="1">
      <alignment vertical="center"/>
    </xf>
    <xf numFmtId="0" fontId="21" fillId="0" borderId="237" xfId="0" applyFont="1" applyBorder="1">
      <alignment vertical="center"/>
    </xf>
    <xf numFmtId="0" fontId="21" fillId="0" borderId="207" xfId="0" applyFont="1" applyBorder="1">
      <alignment vertical="center"/>
    </xf>
    <xf numFmtId="0" fontId="18" fillId="0" borderId="21" xfId="0" applyFont="1" applyBorder="1">
      <alignment vertical="center"/>
    </xf>
    <xf numFmtId="0" fontId="0" fillId="0" borderId="15" xfId="0" applyBorder="1" applyAlignment="1">
      <alignment vertical="top"/>
    </xf>
    <xf numFmtId="0" fontId="0" fillId="0" borderId="239" xfId="0" applyBorder="1">
      <alignment vertical="center"/>
    </xf>
    <xf numFmtId="0" fontId="22" fillId="0" borderId="82" xfId="0" applyFont="1" applyBorder="1">
      <alignment vertical="center"/>
    </xf>
    <xf numFmtId="0" fontId="0" fillId="0" borderId="18" xfId="0" applyBorder="1" applyAlignment="1">
      <alignment vertical="top"/>
    </xf>
    <xf numFmtId="0" fontId="0" fillId="0" borderId="240" xfId="0" applyBorder="1">
      <alignment vertical="center"/>
    </xf>
    <xf numFmtId="0" fontId="0" fillId="0" borderId="241" xfId="0" applyBorder="1">
      <alignment vertical="center"/>
    </xf>
    <xf numFmtId="0" fontId="41" fillId="0" borderId="65" xfId="0" applyFont="1" applyBorder="1">
      <alignment vertical="center"/>
    </xf>
    <xf numFmtId="0" fontId="22" fillId="0" borderId="95" xfId="0" applyFont="1" applyBorder="1">
      <alignment vertical="center"/>
    </xf>
    <xf numFmtId="0" fontId="17" fillId="0" borderId="65" xfId="0" applyFont="1" applyBorder="1">
      <alignment vertical="center"/>
    </xf>
    <xf numFmtId="0" fontId="17" fillId="0" borderId="76" xfId="0" applyFont="1" applyBorder="1">
      <alignment vertical="center"/>
    </xf>
    <xf numFmtId="0" fontId="22" fillId="0" borderId="236" xfId="0" applyFont="1" applyBorder="1">
      <alignment vertical="center"/>
    </xf>
    <xf numFmtId="0" fontId="0" fillId="0" borderId="242" xfId="0" applyBorder="1">
      <alignment vertical="center"/>
    </xf>
    <xf numFmtId="0" fontId="23" fillId="0" borderId="98" xfId="0" applyFont="1" applyBorder="1">
      <alignment vertical="center"/>
    </xf>
    <xf numFmtId="0" fontId="22" fillId="0" borderId="243" xfId="0" applyFont="1" applyBorder="1">
      <alignment vertical="center"/>
    </xf>
    <xf numFmtId="0" fontId="42" fillId="0" borderId="0" xfId="0" applyFont="1">
      <alignment vertical="center"/>
    </xf>
    <xf numFmtId="0" fontId="22" fillId="0" borderId="47" xfId="0" applyFont="1" applyBorder="1">
      <alignment vertical="center"/>
    </xf>
    <xf numFmtId="0" fontId="21" fillId="0" borderId="47" xfId="0" applyFont="1" applyBorder="1">
      <alignment vertical="center"/>
    </xf>
    <xf numFmtId="0" fontId="0" fillId="0" borderId="244" xfId="0" applyBorder="1">
      <alignment vertical="center"/>
    </xf>
    <xf numFmtId="0" fontId="0" fillId="0" borderId="245" xfId="0" applyBorder="1">
      <alignment vertical="center"/>
    </xf>
    <xf numFmtId="0" fontId="0" fillId="0" borderId="246" xfId="0" applyBorder="1">
      <alignment vertical="center"/>
    </xf>
    <xf numFmtId="0" fontId="0" fillId="0" borderId="247" xfId="0" applyBorder="1">
      <alignment vertical="center"/>
    </xf>
    <xf numFmtId="0" fontId="0" fillId="0" borderId="248" xfId="0" applyBorder="1">
      <alignment vertical="center"/>
    </xf>
    <xf numFmtId="0" fontId="0" fillId="0" borderId="249" xfId="0" applyBorder="1">
      <alignment vertical="center"/>
    </xf>
    <xf numFmtId="0" fontId="0" fillId="0" borderId="250" xfId="0" applyBorder="1">
      <alignment vertical="center"/>
    </xf>
    <xf numFmtId="0" fontId="22" fillId="0" borderId="12" xfId="0" applyFont="1" applyBorder="1" applyAlignment="1"/>
    <xf numFmtId="0" fontId="22" fillId="0" borderId="251" xfId="0" applyFont="1" applyBorder="1" applyAlignment="1"/>
    <xf numFmtId="0" fontId="0" fillId="0" borderId="213" xfId="0" applyBorder="1">
      <alignment vertical="center"/>
    </xf>
    <xf numFmtId="0" fontId="21" fillId="0" borderId="252" xfId="0" applyFont="1" applyBorder="1">
      <alignment vertical="center"/>
    </xf>
    <xf numFmtId="0" fontId="21" fillId="0" borderId="68" xfId="0" applyFont="1" applyBorder="1">
      <alignment vertical="center"/>
    </xf>
    <xf numFmtId="0" fontId="0" fillId="0" borderId="253" xfId="0" applyBorder="1">
      <alignment vertical="center"/>
    </xf>
    <xf numFmtId="0" fontId="42" fillId="0" borderId="64" xfId="0" applyFont="1" applyBorder="1">
      <alignment vertical="center"/>
    </xf>
    <xf numFmtId="0" fontId="18" fillId="0" borderId="244" xfId="0" applyFont="1" applyBorder="1">
      <alignment vertical="center"/>
    </xf>
    <xf numFmtId="0" fontId="0" fillId="0" borderId="254" xfId="0" applyBorder="1">
      <alignment vertical="center"/>
    </xf>
    <xf numFmtId="0" fontId="0" fillId="0" borderId="255" xfId="0" applyBorder="1">
      <alignment vertical="center"/>
    </xf>
    <xf numFmtId="0" fontId="0" fillId="0" borderId="256" xfId="0" applyBorder="1">
      <alignment vertical="center"/>
    </xf>
    <xf numFmtId="0" fontId="0" fillId="0" borderId="257" xfId="0" applyBorder="1">
      <alignment vertical="center"/>
    </xf>
    <xf numFmtId="0" fontId="0" fillId="0" borderId="258" xfId="0" applyBorder="1">
      <alignment vertical="center"/>
    </xf>
    <xf numFmtId="0" fontId="0" fillId="0" borderId="259" xfId="0" applyBorder="1">
      <alignment vertical="center"/>
    </xf>
    <xf numFmtId="0" fontId="0" fillId="0" borderId="260" xfId="0" applyBorder="1">
      <alignment vertical="center"/>
    </xf>
    <xf numFmtId="0" fontId="0" fillId="0" borderId="261" xfId="0" applyBorder="1">
      <alignment vertical="center"/>
    </xf>
    <xf numFmtId="0" fontId="0" fillId="0" borderId="262" xfId="0" applyBorder="1">
      <alignment vertical="center"/>
    </xf>
    <xf numFmtId="0" fontId="0" fillId="0" borderId="263" xfId="0" applyBorder="1">
      <alignment vertical="center"/>
    </xf>
    <xf numFmtId="0" fontId="0" fillId="0" borderId="264" xfId="0" applyBorder="1">
      <alignment vertical="center"/>
    </xf>
    <xf numFmtId="0" fontId="0" fillId="0" borderId="265" xfId="0" applyBorder="1">
      <alignment vertical="center"/>
    </xf>
    <xf numFmtId="0" fontId="22" fillId="0" borderId="266" xfId="0" applyFont="1" applyBorder="1">
      <alignment vertical="center"/>
    </xf>
    <xf numFmtId="0" fontId="21" fillId="0" borderId="181" xfId="0" applyFont="1" applyBorder="1">
      <alignment vertical="center"/>
    </xf>
    <xf numFmtId="0" fontId="22" fillId="0" borderId="182" xfId="0" applyFont="1" applyBorder="1">
      <alignment vertical="center"/>
    </xf>
    <xf numFmtId="0" fontId="21" fillId="0" borderId="267" xfId="0" applyFont="1" applyBorder="1">
      <alignment vertical="center"/>
    </xf>
    <xf numFmtId="0" fontId="0" fillId="0" borderId="243" xfId="0" applyBorder="1">
      <alignment vertical="center"/>
    </xf>
    <xf numFmtId="0" fontId="22" fillId="0" borderId="268" xfId="0" applyFont="1" applyBorder="1">
      <alignment vertical="center"/>
    </xf>
    <xf numFmtId="0" fontId="18" fillId="0" borderId="64" xfId="0" applyFont="1" applyBorder="1">
      <alignment vertical="center"/>
    </xf>
    <xf numFmtId="0" fontId="22" fillId="0" borderId="53" xfId="0" applyFont="1" applyBorder="1">
      <alignment vertical="center"/>
    </xf>
    <xf numFmtId="0" fontId="0" fillId="0" borderId="269" xfId="0" applyBorder="1">
      <alignment vertical="center"/>
    </xf>
    <xf numFmtId="0" fontId="22" fillId="0" borderId="55" xfId="0" applyFont="1" applyBorder="1" applyAlignment="1"/>
    <xf numFmtId="0" fontId="0" fillId="0" borderId="270" xfId="0" applyBorder="1">
      <alignment vertical="center"/>
    </xf>
    <xf numFmtId="0" fontId="4" fillId="0" borderId="270" xfId="0" applyFont="1" applyBorder="1">
      <alignment vertical="center"/>
    </xf>
    <xf numFmtId="0" fontId="0" fillId="0" borderId="271" xfId="0" applyBorder="1">
      <alignment vertical="center"/>
    </xf>
    <xf numFmtId="0" fontId="0" fillId="0" borderId="272" xfId="0" applyBorder="1">
      <alignment vertical="center"/>
    </xf>
    <xf numFmtId="0" fontId="4" fillId="0" borderId="273" xfId="0" applyFont="1" applyBorder="1">
      <alignment vertical="center"/>
    </xf>
    <xf numFmtId="0" fontId="0" fillId="0" borderId="41" xfId="0" applyBorder="1">
      <alignment vertical="center"/>
    </xf>
    <xf numFmtId="0" fontId="21" fillId="0" borderId="274" xfId="0" applyFont="1" applyBorder="1">
      <alignment vertical="center"/>
    </xf>
    <xf numFmtId="0" fontId="43" fillId="0" borderId="3" xfId="0" applyFont="1" applyBorder="1">
      <alignment vertical="center"/>
    </xf>
    <xf numFmtId="0" fontId="43" fillId="0" borderId="0" xfId="0" applyFont="1">
      <alignment vertical="center"/>
    </xf>
    <xf numFmtId="0" fontId="0" fillId="0" borderId="275" xfId="0" applyBorder="1">
      <alignment vertical="center"/>
    </xf>
    <xf numFmtId="0" fontId="9" fillId="0" borderId="1" xfId="0" applyFont="1" applyBorder="1">
      <alignment vertical="center"/>
    </xf>
    <xf numFmtId="0" fontId="18" fillId="0" borderId="4" xfId="0" applyFont="1" applyBorder="1">
      <alignment vertical="center"/>
    </xf>
    <xf numFmtId="0" fontId="18" fillId="0" borderId="7" xfId="0" applyFont="1" applyBorder="1">
      <alignment vertical="center"/>
    </xf>
    <xf numFmtId="0" fontId="18" fillId="0" borderId="68" xfId="0" applyFont="1" applyBorder="1">
      <alignment vertical="center"/>
    </xf>
    <xf numFmtId="0" fontId="4" fillId="0" borderId="227" xfId="0" applyFont="1" applyBorder="1">
      <alignment vertical="center"/>
    </xf>
    <xf numFmtId="0" fontId="9" fillId="0" borderId="47" xfId="0" applyFont="1" applyBorder="1">
      <alignment vertical="center"/>
    </xf>
    <xf numFmtId="0" fontId="18" fillId="0" borderId="249" xfId="0" applyFont="1" applyBorder="1">
      <alignment vertical="center"/>
    </xf>
    <xf numFmtId="0" fontId="11" fillId="0" borderId="52" xfId="0" applyFont="1" applyBorder="1">
      <alignment vertical="center"/>
    </xf>
    <xf numFmtId="0" fontId="11" fillId="0" borderId="276" xfId="0" applyFont="1" applyBorder="1">
      <alignment vertical="center"/>
    </xf>
    <xf numFmtId="0" fontId="0" fillId="0" borderId="277" xfId="0" applyBorder="1">
      <alignment vertical="center"/>
    </xf>
    <xf numFmtId="0" fontId="4" fillId="0" borderId="277" xfId="0" applyFont="1" applyBorder="1">
      <alignment vertical="center"/>
    </xf>
    <xf numFmtId="0" fontId="0" fillId="0" borderId="278" xfId="0" applyBorder="1">
      <alignment vertical="center"/>
    </xf>
    <xf numFmtId="0" fontId="0" fillId="0" borderId="279" xfId="0" applyBorder="1">
      <alignment vertical="center"/>
    </xf>
    <xf numFmtId="0" fontId="0" fillId="0" borderId="280" xfId="0" applyBorder="1">
      <alignment vertical="center"/>
    </xf>
    <xf numFmtId="0" fontId="0" fillId="0" borderId="281" xfId="0" applyBorder="1">
      <alignment vertical="center"/>
    </xf>
    <xf numFmtId="0" fontId="0" fillId="0" borderId="282" xfId="0" applyBorder="1">
      <alignment vertical="center"/>
    </xf>
    <xf numFmtId="0" fontId="0" fillId="0" borderId="283" xfId="0" applyBorder="1">
      <alignment vertical="center"/>
    </xf>
    <xf numFmtId="0" fontId="44" fillId="0" borderId="0" xfId="0" applyFont="1">
      <alignment vertical="center"/>
    </xf>
    <xf numFmtId="0" fontId="0" fillId="0" borderId="284" xfId="0" applyBorder="1">
      <alignment vertical="center"/>
    </xf>
    <xf numFmtId="0" fontId="0" fillId="0" borderId="285" xfId="0" applyBorder="1">
      <alignment vertical="center"/>
    </xf>
    <xf numFmtId="0" fontId="0" fillId="0" borderId="286" xfId="0" applyBorder="1">
      <alignment vertical="center"/>
    </xf>
    <xf numFmtId="0" fontId="0" fillId="0" borderId="287" xfId="0" applyBorder="1">
      <alignment vertical="center"/>
    </xf>
    <xf numFmtId="2" fontId="21" fillId="0" borderId="1" xfId="0" applyNumberFormat="1" applyFont="1" applyBorder="1">
      <alignment vertical="center"/>
    </xf>
    <xf numFmtId="0" fontId="18" fillId="0" borderId="8" xfId="0" applyFont="1" applyBorder="1">
      <alignment vertical="center"/>
    </xf>
    <xf numFmtId="0" fontId="17" fillId="0" borderId="45" xfId="0" applyFont="1" applyBorder="1">
      <alignment vertical="center"/>
    </xf>
    <xf numFmtId="0" fontId="18" fillId="0" borderId="45" xfId="0" applyFont="1" applyBorder="1">
      <alignment vertical="center"/>
    </xf>
    <xf numFmtId="0" fontId="23" fillId="0" borderId="45" xfId="0" applyFont="1" applyBorder="1">
      <alignment vertical="center"/>
    </xf>
    <xf numFmtId="0" fontId="28" fillId="0" borderId="45" xfId="0" applyFont="1" applyBorder="1">
      <alignment vertical="center"/>
    </xf>
    <xf numFmtId="0" fontId="23" fillId="0" borderId="47" xfId="0" applyFont="1" applyBorder="1">
      <alignment vertical="center"/>
    </xf>
    <xf numFmtId="0" fontId="28" fillId="0" borderId="47" xfId="0" applyFont="1" applyBorder="1">
      <alignment vertical="center"/>
    </xf>
    <xf numFmtId="0" fontId="18" fillId="0" borderId="47" xfId="0" applyFont="1" applyBorder="1">
      <alignment vertical="center"/>
    </xf>
    <xf numFmtId="0" fontId="15" fillId="0" borderId="0" xfId="0" applyFont="1">
      <alignment vertical="center"/>
    </xf>
    <xf numFmtId="0" fontId="15" fillId="0" borderId="28" xfId="0" applyFont="1" applyBorder="1">
      <alignment vertical="center"/>
    </xf>
    <xf numFmtId="0" fontId="15" fillId="0" borderId="23" xfId="0" applyFont="1" applyBorder="1">
      <alignment vertical="center"/>
    </xf>
    <xf numFmtId="0" fontId="15" fillId="0" borderId="1" xfId="0" applyFont="1" applyBorder="1">
      <alignment vertical="center"/>
    </xf>
    <xf numFmtId="0" fontId="15" fillId="0" borderId="24" xfId="0" applyFont="1" applyBorder="1">
      <alignment vertical="center"/>
    </xf>
    <xf numFmtId="0" fontId="15" fillId="0" borderId="14" xfId="0" applyFont="1" applyBorder="1">
      <alignment vertical="center"/>
    </xf>
    <xf numFmtId="0" fontId="0" fillId="0" borderId="308" xfId="0" applyBorder="1">
      <alignment vertical="center"/>
    </xf>
    <xf numFmtId="0" fontId="0" fillId="0" borderId="309" xfId="0" applyBorder="1">
      <alignment vertical="center"/>
    </xf>
    <xf numFmtId="0" fontId="0" fillId="0" borderId="310" xfId="0" applyBorder="1">
      <alignment vertical="center"/>
    </xf>
    <xf numFmtId="0" fontId="22" fillId="0" borderId="167" xfId="0" applyFont="1" applyBorder="1" applyAlignment="1">
      <alignment vertical="top"/>
    </xf>
    <xf numFmtId="0" fontId="21" fillId="0" borderId="167" xfId="0" applyFont="1" applyBorder="1" applyAlignment="1"/>
    <xf numFmtId="0" fontId="39" fillId="0" borderId="0" xfId="2" applyFont="1">
      <alignment vertical="center"/>
    </xf>
    <xf numFmtId="0" fontId="22" fillId="0" borderId="25" xfId="1" applyNumberFormat="1" applyFont="1" applyBorder="1">
      <alignment vertical="center"/>
    </xf>
    <xf numFmtId="0" fontId="21" fillId="0" borderId="29" xfId="1" applyNumberFormat="1" applyFont="1" applyBorder="1">
      <alignment vertical="center"/>
    </xf>
    <xf numFmtId="0" fontId="21" fillId="0" borderId="311" xfId="0" applyFont="1" applyBorder="1">
      <alignment vertical="center"/>
    </xf>
    <xf numFmtId="0" fontId="21" fillId="0" borderId="312" xfId="0" applyFont="1" applyBorder="1">
      <alignment vertical="center"/>
    </xf>
    <xf numFmtId="0" fontId="21" fillId="0" borderId="313" xfId="0" applyFont="1" applyBorder="1">
      <alignment vertical="center"/>
    </xf>
    <xf numFmtId="0" fontId="46" fillId="0" borderId="10" xfId="2" applyFont="1" applyBorder="1">
      <alignment vertical="center"/>
    </xf>
    <xf numFmtId="0" fontId="34" fillId="0" borderId="11" xfId="2" applyFont="1" applyBorder="1">
      <alignment vertical="center"/>
    </xf>
    <xf numFmtId="0" fontId="46" fillId="0" borderId="11" xfId="2" applyFont="1" applyBorder="1">
      <alignment vertical="center"/>
    </xf>
    <xf numFmtId="0" fontId="47" fillId="0" borderId="0" xfId="2" applyFont="1">
      <alignment vertical="center"/>
    </xf>
    <xf numFmtId="0" fontId="34" fillId="0" borderId="27" xfId="2" applyFont="1" applyBorder="1">
      <alignment vertical="center"/>
    </xf>
    <xf numFmtId="0" fontId="46" fillId="0" borderId="0" xfId="2" applyFont="1">
      <alignment vertical="center"/>
    </xf>
    <xf numFmtId="0" fontId="46" fillId="0" borderId="125" xfId="2" applyFont="1" applyBorder="1">
      <alignment vertical="center"/>
    </xf>
    <xf numFmtId="0" fontId="34" fillId="0" borderId="130" xfId="2" applyFont="1" applyBorder="1">
      <alignment vertical="center"/>
    </xf>
    <xf numFmtId="0" fontId="46" fillId="0" borderId="128" xfId="2" applyFont="1" applyBorder="1">
      <alignment vertical="center"/>
    </xf>
    <xf numFmtId="0" fontId="46" fillId="0" borderId="1" xfId="2" applyFont="1" applyBorder="1">
      <alignment vertical="center"/>
    </xf>
    <xf numFmtId="0" fontId="34" fillId="0" borderId="1" xfId="2" applyFont="1" applyBorder="1">
      <alignment vertical="center"/>
    </xf>
    <xf numFmtId="0" fontId="46" fillId="0" borderId="27" xfId="2" applyFont="1" applyBorder="1">
      <alignment vertical="center"/>
    </xf>
    <xf numFmtId="0" fontId="45" fillId="0" borderId="0" xfId="0" applyFont="1">
      <alignment vertical="center"/>
    </xf>
    <xf numFmtId="0" fontId="6" fillId="0" borderId="26" xfId="0" applyFont="1" applyBorder="1">
      <alignment vertical="center"/>
    </xf>
    <xf numFmtId="0" fontId="46" fillId="0" borderId="9" xfId="2" applyFont="1" applyBorder="1">
      <alignment vertical="center"/>
    </xf>
    <xf numFmtId="0" fontId="34" fillId="0" borderId="5" xfId="2" applyFont="1" applyBorder="1">
      <alignment vertical="center"/>
    </xf>
    <xf numFmtId="0" fontId="35" fillId="0" borderId="11" xfId="0" applyFont="1" applyBorder="1">
      <alignment vertical="center"/>
    </xf>
    <xf numFmtId="0" fontId="7" fillId="0" borderId="1" xfId="0" applyFont="1" applyBorder="1">
      <alignment vertical="center"/>
    </xf>
    <xf numFmtId="0" fontId="0" fillId="0" borderId="142" xfId="0" applyBorder="1">
      <alignment vertical="center"/>
    </xf>
    <xf numFmtId="0" fontId="0" fillId="0" borderId="141" xfId="0" applyBorder="1">
      <alignment vertical="center"/>
    </xf>
    <xf numFmtId="0" fontId="5" fillId="0" borderId="9" xfId="0" applyFont="1" applyBorder="1">
      <alignment vertical="center"/>
    </xf>
    <xf numFmtId="0" fontId="21" fillId="0" borderId="162" xfId="0" applyFont="1" applyBorder="1">
      <alignment vertical="center"/>
    </xf>
    <xf numFmtId="0" fontId="18" fillId="0" borderId="5" xfId="0" applyFont="1" applyBorder="1">
      <alignment vertical="center"/>
    </xf>
    <xf numFmtId="0" fontId="19" fillId="0" borderId="0" xfId="0" applyFont="1" applyAlignment="1">
      <alignment vertical="top"/>
    </xf>
    <xf numFmtId="0" fontId="21" fillId="0" borderId="0" xfId="0" applyFont="1" applyAlignment="1">
      <alignment vertical="center" wrapText="1"/>
    </xf>
    <xf numFmtId="0" fontId="36" fillId="0" borderId="0" xfId="0" applyFont="1">
      <alignment vertical="center"/>
    </xf>
    <xf numFmtId="0" fontId="37" fillId="0" borderId="21" xfId="0" applyFont="1" applyBorder="1">
      <alignment vertical="center"/>
    </xf>
    <xf numFmtId="0" fontId="4" fillId="0" borderId="2" xfId="0" applyFont="1" applyBorder="1">
      <alignment vertical="center"/>
    </xf>
    <xf numFmtId="0" fontId="11" fillId="0" borderId="16" xfId="0" applyFont="1" applyBorder="1">
      <alignment vertical="center"/>
    </xf>
    <xf numFmtId="0" fontId="11" fillId="0" borderId="2" xfId="0" applyFont="1" applyBorder="1" applyAlignment="1">
      <alignment horizontal="right" vertical="center"/>
    </xf>
    <xf numFmtId="0" fontId="11" fillId="0" borderId="0" xfId="0" applyFont="1" applyAlignment="1">
      <alignment vertical="top"/>
    </xf>
    <xf numFmtId="0" fontId="22" fillId="0" borderId="79" xfId="0" applyFont="1" applyBorder="1">
      <alignment vertical="center"/>
    </xf>
    <xf numFmtId="0" fontId="21" fillId="0" borderId="78" xfId="0" applyFont="1" applyBorder="1">
      <alignment vertical="center"/>
    </xf>
    <xf numFmtId="0" fontId="0" fillId="0" borderId="305" xfId="0" applyBorder="1">
      <alignment vertical="center"/>
    </xf>
    <xf numFmtId="0" fontId="0" fillId="0" borderId="306" xfId="0" applyBorder="1">
      <alignment vertical="center"/>
    </xf>
    <xf numFmtId="0" fontId="0" fillId="0" borderId="82" xfId="0" applyBorder="1">
      <alignment vertical="center"/>
    </xf>
    <xf numFmtId="0" fontId="0" fillId="0" borderId="124" xfId="0" applyBorder="1">
      <alignment vertical="center"/>
    </xf>
    <xf numFmtId="0" fontId="0" fillId="0" borderId="83" xfId="0" applyBorder="1">
      <alignment vertical="center"/>
    </xf>
    <xf numFmtId="0" fontId="10" fillId="0" borderId="0" xfId="0" applyFont="1">
      <alignment vertical="center"/>
    </xf>
    <xf numFmtId="0" fontId="11" fillId="0" borderId="43" xfId="0" applyFont="1" applyBorder="1">
      <alignment vertical="center"/>
    </xf>
    <xf numFmtId="0" fontId="11" fillId="0" borderId="44" xfId="0" applyFont="1" applyBorder="1">
      <alignment vertical="center"/>
    </xf>
    <xf numFmtId="0" fontId="0" fillId="0" borderId="307" xfId="0" applyBorder="1">
      <alignment vertical="center"/>
    </xf>
    <xf numFmtId="0" fontId="0" fillId="0" borderId="301" xfId="0" applyBorder="1">
      <alignment vertical="center"/>
    </xf>
    <xf numFmtId="0" fontId="0" fillId="0" borderId="302" xfId="0" applyBorder="1">
      <alignment vertical="center"/>
    </xf>
    <xf numFmtId="0" fontId="0" fillId="0" borderId="1" xfId="0" applyBorder="1" applyAlignment="1">
      <alignment vertical="top"/>
    </xf>
    <xf numFmtId="0" fontId="0" fillId="0" borderId="76" xfId="0" applyBorder="1">
      <alignment vertical="center"/>
    </xf>
    <xf numFmtId="0" fontId="0" fillId="0" borderId="88" xfId="0" applyBorder="1">
      <alignment vertical="center"/>
    </xf>
    <xf numFmtId="0" fontId="0" fillId="0" borderId="84" xfId="0" applyBorder="1">
      <alignment vertical="center"/>
    </xf>
    <xf numFmtId="0" fontId="24" fillId="0" borderId="10" xfId="0" applyFont="1" applyBorder="1">
      <alignment vertical="center"/>
    </xf>
    <xf numFmtId="0" fontId="28" fillId="0" borderId="10" xfId="0" applyFont="1" applyBorder="1">
      <alignment vertical="center"/>
    </xf>
    <xf numFmtId="0" fontId="5" fillId="0" borderId="11" xfId="0" applyFont="1" applyBorder="1">
      <alignment vertical="center"/>
    </xf>
    <xf numFmtId="0" fontId="0" fillId="0" borderId="163" xfId="0" applyBorder="1">
      <alignment vertical="center"/>
    </xf>
    <xf numFmtId="0" fontId="0" fillId="0" borderId="160" xfId="0" applyBorder="1">
      <alignment vertical="center"/>
    </xf>
    <xf numFmtId="0" fontId="0" fillId="0" borderId="157" xfId="0" applyBorder="1">
      <alignment vertical="center"/>
    </xf>
    <xf numFmtId="0" fontId="0" fillId="0" borderId="158" xfId="0" applyBorder="1">
      <alignment vertical="center"/>
    </xf>
    <xf numFmtId="0" fontId="0" fillId="0" borderId="159" xfId="0" applyBorder="1">
      <alignment vertical="center"/>
    </xf>
    <xf numFmtId="0" fontId="0" fillId="0" borderId="156" xfId="0" applyBorder="1">
      <alignment vertical="center"/>
    </xf>
    <xf numFmtId="0" fontId="0" fillId="0" borderId="149" xfId="0" applyBorder="1">
      <alignment vertical="center"/>
    </xf>
    <xf numFmtId="0" fontId="23" fillId="0" borderId="25" xfId="0" applyFont="1" applyBorder="1">
      <alignment vertical="center"/>
    </xf>
    <xf numFmtId="0" fontId="28" fillId="0" borderId="154" xfId="0" applyFont="1" applyBorder="1">
      <alignment vertical="center"/>
    </xf>
    <xf numFmtId="0" fontId="22" fillId="0" borderId="150" xfId="0" applyFont="1" applyBorder="1">
      <alignment vertical="center"/>
    </xf>
    <xf numFmtId="0" fontId="22" fillId="0" borderId="152" xfId="0" applyFont="1" applyBorder="1">
      <alignment vertical="center"/>
    </xf>
    <xf numFmtId="0" fontId="21" fillId="0" borderId="153" xfId="0" applyFont="1" applyBorder="1">
      <alignment vertical="center"/>
    </xf>
    <xf numFmtId="0" fontId="0" fillId="0" borderId="148" xfId="0" applyBorder="1">
      <alignment vertical="center"/>
    </xf>
    <xf numFmtId="0" fontId="0" fillId="0" borderId="138" xfId="0" applyBorder="1">
      <alignment vertical="center"/>
    </xf>
    <xf numFmtId="0" fontId="5" fillId="0" borderId="76" xfId="0" applyFont="1" applyBorder="1">
      <alignment vertical="center"/>
    </xf>
    <xf numFmtId="0" fontId="17" fillId="0" borderId="125" xfId="0" applyFont="1" applyBorder="1">
      <alignment vertical="center"/>
    </xf>
    <xf numFmtId="0" fontId="0" fillId="0" borderId="288" xfId="0" applyBorder="1">
      <alignment vertical="center"/>
    </xf>
    <xf numFmtId="0" fontId="0" fillId="0" borderId="289" xfId="0" applyBorder="1">
      <alignment vertical="center"/>
    </xf>
    <xf numFmtId="0" fontId="18" fillId="0" borderId="136" xfId="0" applyFont="1" applyBorder="1">
      <alignment vertical="center"/>
    </xf>
    <xf numFmtId="0" fontId="22" fillId="0" borderId="290" xfId="0" applyFont="1" applyBorder="1">
      <alignment vertical="center"/>
    </xf>
    <xf numFmtId="0" fontId="21" fillId="0" borderId="291" xfId="0" applyFont="1" applyBorder="1">
      <alignment vertical="center"/>
    </xf>
    <xf numFmtId="0" fontId="0" fillId="0" borderId="292" xfId="0" applyBorder="1">
      <alignment vertical="center"/>
    </xf>
    <xf numFmtId="0" fontId="0" fillId="0" borderId="293" xfId="0" applyBorder="1">
      <alignment vertical="center"/>
    </xf>
    <xf numFmtId="0" fontId="21" fillId="0" borderId="294" xfId="0" applyFont="1" applyBorder="1">
      <alignment vertical="center"/>
    </xf>
    <xf numFmtId="0" fontId="5" fillId="0" borderId="31" xfId="0" applyFont="1" applyBorder="1">
      <alignment vertical="center"/>
    </xf>
    <xf numFmtId="0" fontId="0" fillId="0" borderId="295" xfId="0" applyBorder="1">
      <alignment vertical="center"/>
    </xf>
    <xf numFmtId="0" fontId="0" fillId="0" borderId="296" xfId="0" applyBorder="1">
      <alignment vertical="center"/>
    </xf>
    <xf numFmtId="0" fontId="0" fillId="0" borderId="297" xfId="0" applyBorder="1">
      <alignment vertical="center"/>
    </xf>
    <xf numFmtId="0" fontId="0" fillId="0" borderId="276" xfId="0" applyBorder="1">
      <alignment vertical="center"/>
    </xf>
    <xf numFmtId="0" fontId="17" fillId="0" borderId="297" xfId="0" applyFont="1" applyBorder="1">
      <alignment vertical="center"/>
    </xf>
    <xf numFmtId="0" fontId="17" fillId="0" borderId="298" xfId="0" applyFont="1" applyBorder="1">
      <alignment vertical="center"/>
    </xf>
    <xf numFmtId="0" fontId="22" fillId="0" borderId="299" xfId="0" applyFont="1" applyBorder="1">
      <alignment vertical="center"/>
    </xf>
    <xf numFmtId="0" fontId="21" fillId="0" borderId="230" xfId="0" applyFont="1" applyBorder="1">
      <alignment vertical="center"/>
    </xf>
    <xf numFmtId="0" fontId="0" fillId="0" borderId="300" xfId="0" applyBorder="1">
      <alignment vertical="center"/>
    </xf>
    <xf numFmtId="0" fontId="0" fillId="0" borderId="303" xfId="0" applyBorder="1">
      <alignment vertical="center"/>
    </xf>
    <xf numFmtId="0" fontId="0" fillId="4" borderId="0" xfId="0" applyFill="1">
      <alignment vertical="center"/>
    </xf>
    <xf numFmtId="0" fontId="0" fillId="4" borderId="46" xfId="0" applyFill="1" applyBorder="1">
      <alignment vertical="center"/>
    </xf>
    <xf numFmtId="0" fontId="0" fillId="4" borderId="43" xfId="0" applyFill="1" applyBorder="1">
      <alignment vertical="center"/>
    </xf>
    <xf numFmtId="0" fontId="4" fillId="4" borderId="0" xfId="0" applyFont="1" applyFill="1">
      <alignment vertical="center"/>
    </xf>
    <xf numFmtId="0" fontId="0" fillId="4" borderId="45" xfId="0" applyFill="1" applyBorder="1">
      <alignment vertical="center"/>
    </xf>
    <xf numFmtId="0" fontId="0" fillId="4" borderId="44" xfId="0" applyFill="1" applyBorder="1">
      <alignment vertical="center"/>
    </xf>
    <xf numFmtId="0" fontId="18" fillId="4" borderId="0" xfId="0" applyFont="1" applyFill="1">
      <alignment vertical="center"/>
    </xf>
    <xf numFmtId="0" fontId="0" fillId="0" borderId="304" xfId="0" applyBorder="1">
      <alignment vertical="center"/>
    </xf>
    <xf numFmtId="0" fontId="34" fillId="0" borderId="86" xfId="2" applyFont="1" applyBorder="1">
      <alignment vertical="center"/>
    </xf>
    <xf numFmtId="0" fontId="34" fillId="0" borderId="134" xfId="2" applyFont="1" applyBorder="1">
      <alignment vertical="center"/>
    </xf>
    <xf numFmtId="0" fontId="46" fillId="0" borderId="144" xfId="2" applyFont="1" applyBorder="1">
      <alignment vertical="center"/>
    </xf>
    <xf numFmtId="0" fontId="34" fillId="0" borderId="19" xfId="2" applyFont="1" applyBorder="1">
      <alignment vertical="center"/>
    </xf>
    <xf numFmtId="0" fontId="34" fillId="0" borderId="21" xfId="2" applyFont="1" applyBorder="1">
      <alignment vertical="center"/>
    </xf>
    <xf numFmtId="0" fontId="34" fillId="0" borderId="0" xfId="2" applyFont="1" applyAlignment="1">
      <alignment vertical="top"/>
    </xf>
    <xf numFmtId="0" fontId="18" fillId="0" borderId="95" xfId="0" applyFont="1" applyBorder="1">
      <alignment vertical="center"/>
    </xf>
    <xf numFmtId="0" fontId="17" fillId="0" borderId="14" xfId="0" applyFont="1" applyBorder="1">
      <alignment vertical="center"/>
    </xf>
    <xf numFmtId="0" fontId="0" fillId="0" borderId="314" xfId="0" applyBorder="1">
      <alignment vertical="center"/>
    </xf>
    <xf numFmtId="0" fontId="5" fillId="0" borderId="315" xfId="0" applyFont="1" applyBorder="1">
      <alignment vertical="center"/>
    </xf>
    <xf numFmtId="0" fontId="4" fillId="0" borderId="165" xfId="0" applyFont="1" applyBorder="1">
      <alignment vertical="center"/>
    </xf>
    <xf numFmtId="0" fontId="0" fillId="0" borderId="316" xfId="0" applyBorder="1">
      <alignment vertical="center"/>
    </xf>
    <xf numFmtId="0" fontId="0" fillId="0" borderId="317" xfId="0" applyBorder="1">
      <alignment vertical="center"/>
    </xf>
    <xf numFmtId="0" fontId="18" fillId="0" borderId="165" xfId="0" applyFont="1" applyBorder="1">
      <alignment vertical="center"/>
    </xf>
    <xf numFmtId="0" fontId="31" fillId="0" borderId="167" xfId="0" applyFont="1" applyBorder="1">
      <alignment vertical="center"/>
    </xf>
    <xf numFmtId="0" fontId="2" fillId="0" borderId="167" xfId="0" applyFont="1" applyBorder="1">
      <alignment vertical="center"/>
    </xf>
    <xf numFmtId="0" fontId="4" fillId="0" borderId="167" xfId="0" applyFont="1" applyBorder="1">
      <alignment vertical="center"/>
    </xf>
    <xf numFmtId="0" fontId="0" fillId="0" borderId="318" xfId="0" applyBorder="1">
      <alignment vertical="center"/>
    </xf>
    <xf numFmtId="0" fontId="0" fillId="0" borderId="319" xfId="0" applyBorder="1">
      <alignment vertical="center"/>
    </xf>
    <xf numFmtId="0" fontId="18" fillId="0" borderId="49" xfId="0" applyFont="1" applyBorder="1">
      <alignment vertical="center"/>
    </xf>
    <xf numFmtId="0" fontId="0" fillId="0" borderId="320" xfId="0" applyBorder="1">
      <alignment vertical="center"/>
    </xf>
    <xf numFmtId="0" fontId="18" fillId="0" borderId="161" xfId="0" applyFont="1" applyBorder="1">
      <alignment vertical="center"/>
    </xf>
    <xf numFmtId="0" fontId="15" fillId="0" borderId="47" xfId="0" applyFont="1" applyBorder="1">
      <alignment vertical="center"/>
    </xf>
    <xf numFmtId="0" fontId="39" fillId="0" borderId="1" xfId="2" applyFont="1" applyBorder="1">
      <alignment vertical="center"/>
    </xf>
    <xf numFmtId="0" fontId="38" fillId="0" borderId="1" xfId="2" applyFont="1" applyBorder="1">
      <alignment vertical="center"/>
    </xf>
    <xf numFmtId="0" fontId="34" fillId="0" borderId="3" xfId="2" applyFont="1" applyBorder="1">
      <alignment vertical="center"/>
    </xf>
    <xf numFmtId="0" fontId="0" fillId="0" borderId="321" xfId="0" applyBorder="1">
      <alignment vertical="center"/>
    </xf>
    <xf numFmtId="0" fontId="0" fillId="0" borderId="323" xfId="0" applyBorder="1">
      <alignment vertical="center"/>
    </xf>
    <xf numFmtId="0" fontId="0" fillId="0" borderId="324" xfId="0" applyBorder="1">
      <alignment vertical="center"/>
    </xf>
    <xf numFmtId="0" fontId="0" fillId="0" borderId="322" xfId="0" applyBorder="1">
      <alignment vertical="center"/>
    </xf>
    <xf numFmtId="0" fontId="21" fillId="0" borderId="323" xfId="0" applyFont="1" applyBorder="1">
      <alignment vertical="center"/>
    </xf>
    <xf numFmtId="0" fontId="22" fillId="0" borderId="323" xfId="0" applyFont="1" applyBorder="1">
      <alignment vertical="center"/>
    </xf>
    <xf numFmtId="0" fontId="28" fillId="0" borderId="1" xfId="0" applyFont="1" applyBorder="1">
      <alignment vertical="center"/>
    </xf>
    <xf numFmtId="0" fontId="17" fillId="0" borderId="21" xfId="0" applyFont="1" applyBorder="1">
      <alignment vertical="center"/>
    </xf>
    <xf numFmtId="0" fontId="0" fillId="0" borderId="325" xfId="0" applyBorder="1">
      <alignment vertical="center"/>
    </xf>
    <xf numFmtId="0" fontId="21" fillId="0" borderId="326" xfId="0" applyFont="1" applyBorder="1">
      <alignment vertical="center"/>
    </xf>
    <xf numFmtId="0" fontId="0" fillId="0" borderId="78" xfId="0" applyBorder="1">
      <alignment vertical="center"/>
    </xf>
    <xf numFmtId="0" fontId="48" fillId="0" borderId="0" xfId="0" applyFont="1">
      <alignment vertical="center"/>
    </xf>
    <xf numFmtId="0" fontId="22" fillId="0" borderId="9" xfId="0" applyFont="1" applyBorder="1">
      <alignment vertical="center"/>
    </xf>
    <xf numFmtId="176" fontId="6" fillId="0" borderId="0" xfId="0" applyNumberFormat="1" applyFont="1">
      <alignment vertical="center"/>
    </xf>
    <xf numFmtId="0" fontId="49" fillId="0" borderId="1" xfId="2" applyFont="1" applyBorder="1">
      <alignment vertical="center"/>
    </xf>
    <xf numFmtId="0" fontId="50" fillId="0" borderId="1" xfId="2" applyFont="1" applyBorder="1">
      <alignment vertical="center"/>
    </xf>
    <xf numFmtId="0" fontId="32" fillId="0" borderId="0" xfId="2" applyFill="1">
      <alignment vertical="center"/>
    </xf>
    <xf numFmtId="0" fontId="32" fillId="0" borderId="0" xfId="2" applyNumberFormat="1">
      <alignment vertical="center"/>
    </xf>
    <xf numFmtId="0" fontId="51" fillId="0" borderId="0" xfId="0" applyFont="1">
      <alignment vertical="center"/>
    </xf>
    <xf numFmtId="0" fontId="15" fillId="0" borderId="8" xfId="0" applyFont="1" applyBorder="1">
      <alignment vertical="center"/>
    </xf>
    <xf numFmtId="0" fontId="0" fillId="0" borderId="327" xfId="0" applyBorder="1">
      <alignment vertical="center"/>
    </xf>
    <xf numFmtId="0" fontId="22" fillId="0" borderId="328" xfId="0" applyFont="1" applyBorder="1">
      <alignment vertical="center"/>
    </xf>
    <xf numFmtId="0" fontId="21" fillId="0" borderId="329" xfId="0" applyFont="1" applyBorder="1">
      <alignment vertical="center"/>
    </xf>
    <xf numFmtId="0" fontId="52" fillId="0" borderId="0" xfId="0" applyFont="1">
      <alignment vertical="center"/>
    </xf>
    <xf numFmtId="0" fontId="53" fillId="0" borderId="0" xfId="0" applyFont="1">
      <alignment vertical="center"/>
    </xf>
    <xf numFmtId="0" fontId="46" fillId="0" borderId="10" xfId="2" applyNumberFormat="1" applyFont="1" applyBorder="1">
      <alignment vertical="center"/>
    </xf>
    <xf numFmtId="0" fontId="34" fillId="0" borderId="27" xfId="2" applyNumberFormat="1" applyFont="1" applyBorder="1">
      <alignment vertical="center"/>
    </xf>
    <xf numFmtId="0" fontId="17" fillId="0" borderId="153" xfId="0" applyFont="1" applyBorder="1">
      <alignment vertical="center"/>
    </xf>
    <xf numFmtId="0" fontId="5" fillId="0" borderId="330" xfId="0" applyFont="1" applyBorder="1">
      <alignment vertical="center"/>
    </xf>
    <xf numFmtId="0" fontId="34" fillId="0" borderId="0" xfId="2" applyFont="1" applyBorder="1">
      <alignment vertical="center"/>
    </xf>
    <xf numFmtId="0" fontId="0" fillId="0" borderId="331" xfId="0" applyBorder="1">
      <alignment vertical="center"/>
    </xf>
    <xf numFmtId="0" fontId="34" fillId="0" borderId="11" xfId="2" applyNumberFormat="1" applyFont="1" applyBorder="1">
      <alignment vertical="center"/>
    </xf>
  </cellXfs>
  <cellStyles count="4">
    <cellStyle name="パーセント" xfId="3" builtinId="5"/>
    <cellStyle name="ハイパーリンク" xfId="2" builtinId="8"/>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hyperlink" Target="https://www.iwasa-wasai.com/shakusunbun.html"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5.jpg"/><Relationship Id="rId7" Type="http://schemas.openxmlformats.org/officeDocument/2006/relationships/image" Target="../media/image9.jpg"/><Relationship Id="rId2" Type="http://schemas.openxmlformats.org/officeDocument/2006/relationships/image" Target="../media/image4.jpg"/><Relationship Id="rId1" Type="http://schemas.openxmlformats.org/officeDocument/2006/relationships/image" Target="../media/image3.gif"/><Relationship Id="rId6" Type="http://schemas.openxmlformats.org/officeDocument/2006/relationships/image" Target="../media/image8.jpg"/><Relationship Id="rId5" Type="http://schemas.openxmlformats.org/officeDocument/2006/relationships/image" Target="../media/image7.jpg"/><Relationship Id="rId4" Type="http://schemas.openxmlformats.org/officeDocument/2006/relationships/image" Target="../media/image6.jpg"/></Relationships>
</file>

<file path=xl/drawings/_rels/drawing3.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gif"/><Relationship Id="rId1" Type="http://schemas.openxmlformats.org/officeDocument/2006/relationships/image" Target="../media/image10.jpg"/><Relationship Id="rId5" Type="http://schemas.openxmlformats.org/officeDocument/2006/relationships/image" Target="../media/image6.jpg"/><Relationship Id="rId4" Type="http://schemas.openxmlformats.org/officeDocument/2006/relationships/image" Target="../media/image5.jpg"/></Relationships>
</file>

<file path=xl/drawings/_rels/drawing4.xml.rels><?xml version="1.0" encoding="UTF-8" standalone="yes"?>
<Relationships xmlns="http://schemas.openxmlformats.org/package/2006/relationships"><Relationship Id="rId1" Type="http://schemas.openxmlformats.org/officeDocument/2006/relationships/image" Target="../media/image10.jpg"/></Relationships>
</file>

<file path=xl/drawings/drawing1.xml><?xml version="1.0" encoding="utf-8"?>
<xdr:wsDr xmlns:xdr="http://schemas.openxmlformats.org/drawingml/2006/spreadsheetDrawing" xmlns:a="http://schemas.openxmlformats.org/drawingml/2006/main">
  <xdr:twoCellAnchor>
    <xdr:from>
      <xdr:col>25</xdr:col>
      <xdr:colOff>1</xdr:colOff>
      <xdr:row>144</xdr:row>
      <xdr:rowOff>96537</xdr:rowOff>
    </xdr:from>
    <xdr:to>
      <xdr:col>32</xdr:col>
      <xdr:colOff>0</xdr:colOff>
      <xdr:row>144</xdr:row>
      <xdr:rowOff>96537</xdr:rowOff>
    </xdr:to>
    <xdr:cxnSp macro="">
      <xdr:nvCxnSpPr>
        <xdr:cNvPr id="12" name="直線矢印コネクタ 11">
          <a:extLst>
            <a:ext uri="{FF2B5EF4-FFF2-40B4-BE49-F238E27FC236}">
              <a16:creationId xmlns:a16="http://schemas.microsoft.com/office/drawing/2014/main" id="{31CF2DFB-FCC7-4801-AEFE-D008A2E06C30}"/>
            </a:ext>
          </a:extLst>
        </xdr:cNvPr>
        <xdr:cNvCxnSpPr/>
      </xdr:nvCxnSpPr>
      <xdr:spPr>
        <a:xfrm>
          <a:off x="9525001" y="30767037"/>
          <a:ext cx="266699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378619</xdr:colOff>
      <xdr:row>146</xdr:row>
      <xdr:rowOff>97954</xdr:rowOff>
    </xdr:from>
    <xdr:to>
      <xdr:col>28</xdr:col>
      <xdr:colOff>190500</xdr:colOff>
      <xdr:row>146</xdr:row>
      <xdr:rowOff>97954</xdr:rowOff>
    </xdr:to>
    <xdr:cxnSp macro="">
      <xdr:nvCxnSpPr>
        <xdr:cNvPr id="13" name="直線矢印コネクタ 12">
          <a:extLst>
            <a:ext uri="{FF2B5EF4-FFF2-40B4-BE49-F238E27FC236}">
              <a16:creationId xmlns:a16="http://schemas.microsoft.com/office/drawing/2014/main" id="{8480C6E8-A37E-4D6A-A29A-57C49309BCDC}"/>
            </a:ext>
          </a:extLst>
        </xdr:cNvPr>
        <xdr:cNvCxnSpPr/>
      </xdr:nvCxnSpPr>
      <xdr:spPr>
        <a:xfrm>
          <a:off x="9522619" y="31149454"/>
          <a:ext cx="13358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378618</xdr:colOff>
      <xdr:row>146</xdr:row>
      <xdr:rowOff>94815</xdr:rowOff>
    </xdr:from>
    <xdr:to>
      <xdr:col>13</xdr:col>
      <xdr:colOff>188119</xdr:colOff>
      <xdr:row>146</xdr:row>
      <xdr:rowOff>94815</xdr:rowOff>
    </xdr:to>
    <xdr:cxnSp macro="">
      <xdr:nvCxnSpPr>
        <xdr:cNvPr id="15" name="直線矢印コネクタ 14">
          <a:extLst>
            <a:ext uri="{FF2B5EF4-FFF2-40B4-BE49-F238E27FC236}">
              <a16:creationId xmlns:a16="http://schemas.microsoft.com/office/drawing/2014/main" id="{C4F1ADB4-1BF9-43CD-9CB0-F998BE20417B}"/>
            </a:ext>
          </a:extLst>
        </xdr:cNvPr>
        <xdr:cNvCxnSpPr/>
      </xdr:nvCxnSpPr>
      <xdr:spPr>
        <a:xfrm>
          <a:off x="759618" y="35146815"/>
          <a:ext cx="438150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185738</xdr:colOff>
      <xdr:row>146</xdr:row>
      <xdr:rowOff>95250</xdr:rowOff>
    </xdr:from>
    <xdr:to>
      <xdr:col>25</xdr:col>
      <xdr:colOff>2381</xdr:colOff>
      <xdr:row>146</xdr:row>
      <xdr:rowOff>95250</xdr:rowOff>
    </xdr:to>
    <xdr:cxnSp macro="">
      <xdr:nvCxnSpPr>
        <xdr:cNvPr id="17" name="直線矢印コネクタ 16">
          <a:extLst>
            <a:ext uri="{FF2B5EF4-FFF2-40B4-BE49-F238E27FC236}">
              <a16:creationId xmlns:a16="http://schemas.microsoft.com/office/drawing/2014/main" id="{35979205-9806-41B0-9462-56A0692AB4FF}"/>
            </a:ext>
          </a:extLst>
        </xdr:cNvPr>
        <xdr:cNvCxnSpPr/>
      </xdr:nvCxnSpPr>
      <xdr:spPr>
        <a:xfrm>
          <a:off x="11234738" y="31146750"/>
          <a:ext cx="438864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378619</xdr:colOff>
      <xdr:row>142</xdr:row>
      <xdr:rowOff>90487</xdr:rowOff>
    </xdr:from>
    <xdr:to>
      <xdr:col>24</xdr:col>
      <xdr:colOff>378619</xdr:colOff>
      <xdr:row>142</xdr:row>
      <xdr:rowOff>90487</xdr:rowOff>
    </xdr:to>
    <xdr:cxnSp macro="">
      <xdr:nvCxnSpPr>
        <xdr:cNvPr id="18" name="直線矢印コネクタ 17">
          <a:extLst>
            <a:ext uri="{FF2B5EF4-FFF2-40B4-BE49-F238E27FC236}">
              <a16:creationId xmlns:a16="http://schemas.microsoft.com/office/drawing/2014/main" id="{F844B075-24B0-4310-8C61-408DE43A0F6E}"/>
            </a:ext>
          </a:extLst>
        </xdr:cNvPr>
        <xdr:cNvCxnSpPr/>
      </xdr:nvCxnSpPr>
      <xdr:spPr>
        <a:xfrm>
          <a:off x="6855619" y="30379987"/>
          <a:ext cx="8763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378619</xdr:colOff>
      <xdr:row>142</xdr:row>
      <xdr:rowOff>90487</xdr:rowOff>
    </xdr:from>
    <xdr:to>
      <xdr:col>39</xdr:col>
      <xdr:colOff>0</xdr:colOff>
      <xdr:row>142</xdr:row>
      <xdr:rowOff>90487</xdr:rowOff>
    </xdr:to>
    <xdr:cxnSp macro="">
      <xdr:nvCxnSpPr>
        <xdr:cNvPr id="43" name="直線矢印コネクタ 42">
          <a:extLst>
            <a:ext uri="{FF2B5EF4-FFF2-40B4-BE49-F238E27FC236}">
              <a16:creationId xmlns:a16="http://schemas.microsoft.com/office/drawing/2014/main" id="{A8982AE6-58C1-44D2-999A-D8EA4A7A2B21}"/>
            </a:ext>
          </a:extLst>
        </xdr:cNvPr>
        <xdr:cNvCxnSpPr/>
      </xdr:nvCxnSpPr>
      <xdr:spPr>
        <a:xfrm>
          <a:off x="9496191" y="30292445"/>
          <a:ext cx="531986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185737</xdr:colOff>
      <xdr:row>146</xdr:row>
      <xdr:rowOff>188119</xdr:rowOff>
    </xdr:from>
    <xdr:to>
      <xdr:col>13</xdr:col>
      <xdr:colOff>185737</xdr:colOff>
      <xdr:row>151</xdr:row>
      <xdr:rowOff>7144</xdr:rowOff>
    </xdr:to>
    <xdr:cxnSp macro="">
      <xdr:nvCxnSpPr>
        <xdr:cNvPr id="46" name="直線コネクタ 45">
          <a:extLst>
            <a:ext uri="{FF2B5EF4-FFF2-40B4-BE49-F238E27FC236}">
              <a16:creationId xmlns:a16="http://schemas.microsoft.com/office/drawing/2014/main" id="{13197BA2-0B95-4F31-AE34-A07438CBF12C}"/>
            </a:ext>
          </a:extLst>
        </xdr:cNvPr>
        <xdr:cNvCxnSpPr/>
      </xdr:nvCxnSpPr>
      <xdr:spPr>
        <a:xfrm>
          <a:off x="5138737" y="35240119"/>
          <a:ext cx="0" cy="771525"/>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185737</xdr:colOff>
      <xdr:row>146</xdr:row>
      <xdr:rowOff>2381</xdr:rowOff>
    </xdr:from>
    <xdr:to>
      <xdr:col>13</xdr:col>
      <xdr:colOff>185737</xdr:colOff>
      <xdr:row>147</xdr:row>
      <xdr:rowOff>2381</xdr:rowOff>
    </xdr:to>
    <xdr:cxnSp macro="">
      <xdr:nvCxnSpPr>
        <xdr:cNvPr id="47" name="直線コネクタ 46">
          <a:extLst>
            <a:ext uri="{FF2B5EF4-FFF2-40B4-BE49-F238E27FC236}">
              <a16:creationId xmlns:a16="http://schemas.microsoft.com/office/drawing/2014/main" id="{61865DA7-3AA8-4DA1-91C3-39A33BBCDC6C}"/>
            </a:ext>
          </a:extLst>
        </xdr:cNvPr>
        <xdr:cNvCxnSpPr/>
      </xdr:nvCxnSpPr>
      <xdr:spPr>
        <a:xfrm>
          <a:off x="5138737" y="35054381"/>
          <a:ext cx="0" cy="19050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146</xdr:row>
      <xdr:rowOff>97631</xdr:rowOff>
    </xdr:from>
    <xdr:to>
      <xdr:col>35</xdr:col>
      <xdr:colOff>192881</xdr:colOff>
      <xdr:row>146</xdr:row>
      <xdr:rowOff>97631</xdr:rowOff>
    </xdr:to>
    <xdr:cxnSp macro="">
      <xdr:nvCxnSpPr>
        <xdr:cNvPr id="98" name="直線矢印コネクタ 97">
          <a:extLst>
            <a:ext uri="{FF2B5EF4-FFF2-40B4-BE49-F238E27FC236}">
              <a16:creationId xmlns:a16="http://schemas.microsoft.com/office/drawing/2014/main" id="{242E81F0-42F0-405F-AF9F-51C637B6A9E1}"/>
            </a:ext>
          </a:extLst>
        </xdr:cNvPr>
        <xdr:cNvCxnSpPr/>
      </xdr:nvCxnSpPr>
      <xdr:spPr>
        <a:xfrm>
          <a:off x="12192000" y="31149131"/>
          <a:ext cx="13358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185737</xdr:colOff>
      <xdr:row>151</xdr:row>
      <xdr:rowOff>2381</xdr:rowOff>
    </xdr:from>
    <xdr:to>
      <xdr:col>13</xdr:col>
      <xdr:colOff>185737</xdr:colOff>
      <xdr:row>153</xdr:row>
      <xdr:rowOff>2381</xdr:rowOff>
    </xdr:to>
    <xdr:cxnSp macro="">
      <xdr:nvCxnSpPr>
        <xdr:cNvPr id="120" name="直線コネクタ 119">
          <a:extLst>
            <a:ext uri="{FF2B5EF4-FFF2-40B4-BE49-F238E27FC236}">
              <a16:creationId xmlns:a16="http://schemas.microsoft.com/office/drawing/2014/main" id="{A95E11EC-C853-4B22-860C-2664F34AE27C}"/>
            </a:ext>
          </a:extLst>
        </xdr:cNvPr>
        <xdr:cNvCxnSpPr/>
      </xdr:nvCxnSpPr>
      <xdr:spPr>
        <a:xfrm>
          <a:off x="5138737" y="36006881"/>
          <a:ext cx="0" cy="381000"/>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185737</xdr:colOff>
      <xdr:row>153</xdr:row>
      <xdr:rowOff>2381</xdr:rowOff>
    </xdr:from>
    <xdr:to>
      <xdr:col>13</xdr:col>
      <xdr:colOff>185737</xdr:colOff>
      <xdr:row>156</xdr:row>
      <xdr:rowOff>185738</xdr:rowOff>
    </xdr:to>
    <xdr:cxnSp macro="">
      <xdr:nvCxnSpPr>
        <xdr:cNvPr id="127" name="直線コネクタ 126">
          <a:extLst>
            <a:ext uri="{FF2B5EF4-FFF2-40B4-BE49-F238E27FC236}">
              <a16:creationId xmlns:a16="http://schemas.microsoft.com/office/drawing/2014/main" id="{165ABE03-F309-4CC9-98DE-B549E29E08A5}"/>
            </a:ext>
          </a:extLst>
        </xdr:cNvPr>
        <xdr:cNvCxnSpPr/>
      </xdr:nvCxnSpPr>
      <xdr:spPr>
        <a:xfrm>
          <a:off x="5138737" y="36387881"/>
          <a:ext cx="0" cy="754857"/>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2</xdr:rowOff>
    </xdr:from>
    <xdr:to>
      <xdr:col>13</xdr:col>
      <xdr:colOff>185738</xdr:colOff>
      <xdr:row>152</xdr:row>
      <xdr:rowOff>2</xdr:rowOff>
    </xdr:to>
    <xdr:cxnSp macro="">
      <xdr:nvCxnSpPr>
        <xdr:cNvPr id="134" name="直線コネクタ 133">
          <a:extLst>
            <a:ext uri="{FF2B5EF4-FFF2-40B4-BE49-F238E27FC236}">
              <a16:creationId xmlns:a16="http://schemas.microsoft.com/office/drawing/2014/main" id="{1D11FE52-78C0-4355-A254-6962D15C9817}"/>
            </a:ext>
          </a:extLst>
        </xdr:cNvPr>
        <xdr:cNvCxnSpPr/>
      </xdr:nvCxnSpPr>
      <xdr:spPr>
        <a:xfrm>
          <a:off x="762000" y="36195002"/>
          <a:ext cx="4376738"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151</xdr:row>
      <xdr:rowOff>0</xdr:rowOff>
    </xdr:from>
    <xdr:to>
      <xdr:col>13</xdr:col>
      <xdr:colOff>376238</xdr:colOff>
      <xdr:row>151</xdr:row>
      <xdr:rowOff>0</xdr:rowOff>
    </xdr:to>
    <xdr:cxnSp macro="">
      <xdr:nvCxnSpPr>
        <xdr:cNvPr id="141" name="直線コネクタ 140">
          <a:extLst>
            <a:ext uri="{FF2B5EF4-FFF2-40B4-BE49-F238E27FC236}">
              <a16:creationId xmlns:a16="http://schemas.microsoft.com/office/drawing/2014/main" id="{5F56A0E1-5DB2-4F0D-98BF-9BA450FDCFB4}"/>
            </a:ext>
          </a:extLst>
        </xdr:cNvPr>
        <xdr:cNvCxnSpPr/>
      </xdr:nvCxnSpPr>
      <xdr:spPr>
        <a:xfrm>
          <a:off x="4953000" y="36004500"/>
          <a:ext cx="376238"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153</xdr:row>
      <xdr:rowOff>0</xdr:rowOff>
    </xdr:from>
    <xdr:to>
      <xdr:col>13</xdr:col>
      <xdr:colOff>376238</xdr:colOff>
      <xdr:row>153</xdr:row>
      <xdr:rowOff>0</xdr:rowOff>
    </xdr:to>
    <xdr:cxnSp macro="">
      <xdr:nvCxnSpPr>
        <xdr:cNvPr id="144" name="直線コネクタ 143">
          <a:extLst>
            <a:ext uri="{FF2B5EF4-FFF2-40B4-BE49-F238E27FC236}">
              <a16:creationId xmlns:a16="http://schemas.microsoft.com/office/drawing/2014/main" id="{9565B6A1-E2A7-468A-AC38-6D341C384F91}"/>
            </a:ext>
          </a:extLst>
        </xdr:cNvPr>
        <xdr:cNvCxnSpPr/>
      </xdr:nvCxnSpPr>
      <xdr:spPr>
        <a:xfrm>
          <a:off x="4953000" y="36385500"/>
          <a:ext cx="376238"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47625</xdr:colOff>
      <xdr:row>150</xdr:row>
      <xdr:rowOff>188120</xdr:rowOff>
    </xdr:from>
    <xdr:to>
      <xdr:col>13</xdr:col>
      <xdr:colOff>47625</xdr:colOff>
      <xdr:row>152</xdr:row>
      <xdr:rowOff>0</xdr:rowOff>
    </xdr:to>
    <xdr:cxnSp macro="">
      <xdr:nvCxnSpPr>
        <xdr:cNvPr id="145" name="直線矢印コネクタ 144">
          <a:extLst>
            <a:ext uri="{FF2B5EF4-FFF2-40B4-BE49-F238E27FC236}">
              <a16:creationId xmlns:a16="http://schemas.microsoft.com/office/drawing/2014/main" id="{A23469A2-3D14-4001-8D5E-37042812FE2A}"/>
            </a:ext>
          </a:extLst>
        </xdr:cNvPr>
        <xdr:cNvCxnSpPr/>
      </xdr:nvCxnSpPr>
      <xdr:spPr>
        <a:xfrm flipV="1">
          <a:off x="5000625" y="36002120"/>
          <a:ext cx="0" cy="192880"/>
        </a:xfrm>
        <a:prstGeom prst="straightConnector1">
          <a:avLst/>
        </a:prstGeom>
        <a:ln w="3175">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151</xdr:row>
      <xdr:rowOff>0</xdr:rowOff>
    </xdr:from>
    <xdr:to>
      <xdr:col>14</xdr:col>
      <xdr:colOff>0</xdr:colOff>
      <xdr:row>153</xdr:row>
      <xdr:rowOff>4763</xdr:rowOff>
    </xdr:to>
    <xdr:cxnSp macro="">
      <xdr:nvCxnSpPr>
        <xdr:cNvPr id="147" name="直線矢印コネクタ 146">
          <a:extLst>
            <a:ext uri="{FF2B5EF4-FFF2-40B4-BE49-F238E27FC236}">
              <a16:creationId xmlns:a16="http://schemas.microsoft.com/office/drawing/2014/main" id="{08D9AA2F-EED1-48E7-9C5B-5689AFDAAC33}"/>
            </a:ext>
          </a:extLst>
        </xdr:cNvPr>
        <xdr:cNvCxnSpPr/>
      </xdr:nvCxnSpPr>
      <xdr:spPr>
        <a:xfrm flipV="1">
          <a:off x="5334000" y="36004500"/>
          <a:ext cx="0" cy="385763"/>
        </a:xfrm>
        <a:prstGeom prst="straightConnector1">
          <a:avLst/>
        </a:prstGeom>
        <a:ln w="3175">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188119</xdr:colOff>
      <xdr:row>152</xdr:row>
      <xdr:rowOff>0</xdr:rowOff>
    </xdr:from>
    <xdr:to>
      <xdr:col>25</xdr:col>
      <xdr:colOff>2381</xdr:colOff>
      <xdr:row>152</xdr:row>
      <xdr:rowOff>0</xdr:rowOff>
    </xdr:to>
    <xdr:cxnSp macro="">
      <xdr:nvCxnSpPr>
        <xdr:cNvPr id="166" name="直線コネクタ 165">
          <a:extLst>
            <a:ext uri="{FF2B5EF4-FFF2-40B4-BE49-F238E27FC236}">
              <a16:creationId xmlns:a16="http://schemas.microsoft.com/office/drawing/2014/main" id="{663E43E0-43F1-45D7-8BF2-7310FC016997}"/>
            </a:ext>
          </a:extLst>
        </xdr:cNvPr>
        <xdr:cNvCxnSpPr/>
      </xdr:nvCxnSpPr>
      <xdr:spPr>
        <a:xfrm>
          <a:off x="11237119" y="32194500"/>
          <a:ext cx="4386262" cy="0"/>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147</xdr:row>
      <xdr:rowOff>0</xdr:rowOff>
    </xdr:from>
    <xdr:to>
      <xdr:col>5</xdr:col>
      <xdr:colOff>0</xdr:colOff>
      <xdr:row>157</xdr:row>
      <xdr:rowOff>0</xdr:rowOff>
    </xdr:to>
    <xdr:cxnSp macro="">
      <xdr:nvCxnSpPr>
        <xdr:cNvPr id="173" name="直線コネクタ 172">
          <a:extLst>
            <a:ext uri="{FF2B5EF4-FFF2-40B4-BE49-F238E27FC236}">
              <a16:creationId xmlns:a16="http://schemas.microsoft.com/office/drawing/2014/main" id="{363CDAAC-703B-4558-ABB3-676EBAE6D284}"/>
            </a:ext>
          </a:extLst>
        </xdr:cNvPr>
        <xdr:cNvCxnSpPr/>
      </xdr:nvCxnSpPr>
      <xdr:spPr>
        <a:xfrm>
          <a:off x="8001000" y="31242000"/>
          <a:ext cx="0" cy="1905000"/>
        </a:xfrm>
        <a:prstGeom prst="line">
          <a:avLst/>
        </a:prstGeom>
        <a:ln w="3175">
          <a:solidFill>
            <a:schemeClr val="accent1"/>
          </a:solidFill>
          <a:prstDash val="solid"/>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147</xdr:row>
      <xdr:rowOff>0</xdr:rowOff>
    </xdr:from>
    <xdr:to>
      <xdr:col>8</xdr:col>
      <xdr:colOff>0</xdr:colOff>
      <xdr:row>152</xdr:row>
      <xdr:rowOff>4763</xdr:rowOff>
    </xdr:to>
    <xdr:cxnSp macro="">
      <xdr:nvCxnSpPr>
        <xdr:cNvPr id="176" name="直線コネクタ 175">
          <a:extLst>
            <a:ext uri="{FF2B5EF4-FFF2-40B4-BE49-F238E27FC236}">
              <a16:creationId xmlns:a16="http://schemas.microsoft.com/office/drawing/2014/main" id="{5E86A636-1062-4880-B696-99F45969CB93}"/>
            </a:ext>
          </a:extLst>
        </xdr:cNvPr>
        <xdr:cNvCxnSpPr/>
      </xdr:nvCxnSpPr>
      <xdr:spPr>
        <a:xfrm>
          <a:off x="9144000" y="31242000"/>
          <a:ext cx="0" cy="957263"/>
        </a:xfrm>
        <a:prstGeom prst="line">
          <a:avLst/>
        </a:prstGeom>
        <a:ln w="3175">
          <a:solidFill>
            <a:schemeClr val="accent1"/>
          </a:solidFill>
          <a:prstDash val="solid"/>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152</xdr:row>
      <xdr:rowOff>0</xdr:rowOff>
    </xdr:from>
    <xdr:to>
      <xdr:col>8</xdr:col>
      <xdr:colOff>0</xdr:colOff>
      <xdr:row>157</xdr:row>
      <xdr:rowOff>4763</xdr:rowOff>
    </xdr:to>
    <xdr:cxnSp macro="">
      <xdr:nvCxnSpPr>
        <xdr:cNvPr id="180" name="直線コネクタ 179">
          <a:extLst>
            <a:ext uri="{FF2B5EF4-FFF2-40B4-BE49-F238E27FC236}">
              <a16:creationId xmlns:a16="http://schemas.microsoft.com/office/drawing/2014/main" id="{D045FD4F-036C-4D82-B658-E4A90076BD98}"/>
            </a:ext>
          </a:extLst>
        </xdr:cNvPr>
        <xdr:cNvCxnSpPr/>
      </xdr:nvCxnSpPr>
      <xdr:spPr>
        <a:xfrm>
          <a:off x="9144000" y="32194500"/>
          <a:ext cx="0" cy="957263"/>
        </a:xfrm>
        <a:prstGeom prst="line">
          <a:avLst/>
        </a:prstGeom>
        <a:ln w="3175">
          <a:solidFill>
            <a:schemeClr val="accent1"/>
          </a:solidFill>
          <a:prstDash val="solid"/>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154</xdr:row>
      <xdr:rowOff>133350</xdr:rowOff>
    </xdr:from>
    <xdr:to>
      <xdr:col>52</xdr:col>
      <xdr:colOff>188119</xdr:colOff>
      <xdr:row>154</xdr:row>
      <xdr:rowOff>133350</xdr:rowOff>
    </xdr:to>
    <xdr:cxnSp macro="">
      <xdr:nvCxnSpPr>
        <xdr:cNvPr id="186" name="直線コネクタ 185">
          <a:extLst>
            <a:ext uri="{FF2B5EF4-FFF2-40B4-BE49-F238E27FC236}">
              <a16:creationId xmlns:a16="http://schemas.microsoft.com/office/drawing/2014/main" id="{E9C2A208-BC29-478E-9C51-CE10AA168351}"/>
            </a:ext>
          </a:extLst>
        </xdr:cNvPr>
        <xdr:cNvCxnSpPr/>
      </xdr:nvCxnSpPr>
      <xdr:spPr>
        <a:xfrm>
          <a:off x="9525000" y="32708850"/>
          <a:ext cx="10475119" cy="0"/>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153</xdr:row>
      <xdr:rowOff>188119</xdr:rowOff>
    </xdr:from>
    <xdr:to>
      <xdr:col>32</xdr:col>
      <xdr:colOff>0</xdr:colOff>
      <xdr:row>154</xdr:row>
      <xdr:rowOff>135731</xdr:rowOff>
    </xdr:to>
    <xdr:cxnSp macro="">
      <xdr:nvCxnSpPr>
        <xdr:cNvPr id="192" name="直線コネクタ 191">
          <a:extLst>
            <a:ext uri="{FF2B5EF4-FFF2-40B4-BE49-F238E27FC236}">
              <a16:creationId xmlns:a16="http://schemas.microsoft.com/office/drawing/2014/main" id="{289AEC85-AB26-4C74-9D19-0F26CA340E38}"/>
            </a:ext>
          </a:extLst>
        </xdr:cNvPr>
        <xdr:cNvCxnSpPr/>
      </xdr:nvCxnSpPr>
      <xdr:spPr>
        <a:xfrm>
          <a:off x="12192000" y="32573119"/>
          <a:ext cx="0" cy="138112"/>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188119</xdr:colOff>
      <xdr:row>154</xdr:row>
      <xdr:rowOff>135731</xdr:rowOff>
    </xdr:from>
    <xdr:to>
      <xdr:col>34</xdr:col>
      <xdr:colOff>188119</xdr:colOff>
      <xdr:row>157</xdr:row>
      <xdr:rowOff>2381</xdr:rowOff>
    </xdr:to>
    <xdr:cxnSp macro="">
      <xdr:nvCxnSpPr>
        <xdr:cNvPr id="199" name="直線コネクタ 198">
          <a:extLst>
            <a:ext uri="{FF2B5EF4-FFF2-40B4-BE49-F238E27FC236}">
              <a16:creationId xmlns:a16="http://schemas.microsoft.com/office/drawing/2014/main" id="{E0BC9D13-6F24-4005-A574-BD01C8B7DA32}"/>
            </a:ext>
          </a:extLst>
        </xdr:cNvPr>
        <xdr:cNvCxnSpPr/>
      </xdr:nvCxnSpPr>
      <xdr:spPr>
        <a:xfrm>
          <a:off x="13142119" y="32711231"/>
          <a:ext cx="0" cy="43815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378619</xdr:colOff>
      <xdr:row>139</xdr:row>
      <xdr:rowOff>100013</xdr:rowOff>
    </xdr:from>
    <xdr:to>
      <xdr:col>50</xdr:col>
      <xdr:colOff>2381</xdr:colOff>
      <xdr:row>139</xdr:row>
      <xdr:rowOff>100013</xdr:rowOff>
    </xdr:to>
    <xdr:cxnSp macro="">
      <xdr:nvCxnSpPr>
        <xdr:cNvPr id="201" name="直線矢印コネクタ 200">
          <a:extLst>
            <a:ext uri="{FF2B5EF4-FFF2-40B4-BE49-F238E27FC236}">
              <a16:creationId xmlns:a16="http://schemas.microsoft.com/office/drawing/2014/main" id="{8B6FF402-E4CF-4860-AEFA-E04717C43318}"/>
            </a:ext>
          </a:extLst>
        </xdr:cNvPr>
        <xdr:cNvCxnSpPr/>
      </xdr:nvCxnSpPr>
      <xdr:spPr>
        <a:xfrm>
          <a:off x="9522619" y="29818013"/>
          <a:ext cx="952976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378619</xdr:colOff>
      <xdr:row>146</xdr:row>
      <xdr:rowOff>97631</xdr:rowOff>
    </xdr:from>
    <xdr:to>
      <xdr:col>49</xdr:col>
      <xdr:colOff>378619</xdr:colOff>
      <xdr:row>146</xdr:row>
      <xdr:rowOff>97631</xdr:rowOff>
    </xdr:to>
    <xdr:cxnSp macro="">
      <xdr:nvCxnSpPr>
        <xdr:cNvPr id="205" name="直線矢印コネクタ 204">
          <a:extLst>
            <a:ext uri="{FF2B5EF4-FFF2-40B4-BE49-F238E27FC236}">
              <a16:creationId xmlns:a16="http://schemas.microsoft.com/office/drawing/2014/main" id="{520579D1-FAED-4DAE-BEE7-27F51ECDEBF7}"/>
            </a:ext>
          </a:extLst>
        </xdr:cNvPr>
        <xdr:cNvCxnSpPr/>
      </xdr:nvCxnSpPr>
      <xdr:spPr>
        <a:xfrm>
          <a:off x="14856619" y="31149131"/>
          <a:ext cx="4191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95252</xdr:colOff>
      <xdr:row>154</xdr:row>
      <xdr:rowOff>140494</xdr:rowOff>
    </xdr:from>
    <xdr:to>
      <xdr:col>48</xdr:col>
      <xdr:colOff>95252</xdr:colOff>
      <xdr:row>157</xdr:row>
      <xdr:rowOff>0</xdr:rowOff>
    </xdr:to>
    <xdr:cxnSp macro="">
      <xdr:nvCxnSpPr>
        <xdr:cNvPr id="224" name="直線コネクタ 223">
          <a:extLst>
            <a:ext uri="{FF2B5EF4-FFF2-40B4-BE49-F238E27FC236}">
              <a16:creationId xmlns:a16="http://schemas.microsoft.com/office/drawing/2014/main" id="{240B5159-D11E-48BB-8959-6A6600811880}"/>
            </a:ext>
          </a:extLst>
        </xdr:cNvPr>
        <xdr:cNvCxnSpPr/>
      </xdr:nvCxnSpPr>
      <xdr:spPr>
        <a:xfrm>
          <a:off x="18383252" y="32715994"/>
          <a:ext cx="0" cy="431006"/>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190501</xdr:colOff>
      <xdr:row>157</xdr:row>
      <xdr:rowOff>0</xdr:rowOff>
    </xdr:from>
    <xdr:to>
      <xdr:col>52</xdr:col>
      <xdr:colOff>190501</xdr:colOff>
      <xdr:row>161</xdr:row>
      <xdr:rowOff>185738</xdr:rowOff>
    </xdr:to>
    <xdr:cxnSp macro="">
      <xdr:nvCxnSpPr>
        <xdr:cNvPr id="232" name="直線コネクタ 231">
          <a:extLst>
            <a:ext uri="{FF2B5EF4-FFF2-40B4-BE49-F238E27FC236}">
              <a16:creationId xmlns:a16="http://schemas.microsoft.com/office/drawing/2014/main" id="{B091FBC6-B866-4370-8724-9F480CF79411}"/>
            </a:ext>
          </a:extLst>
        </xdr:cNvPr>
        <xdr:cNvCxnSpPr/>
      </xdr:nvCxnSpPr>
      <xdr:spPr>
        <a:xfrm flipV="1">
          <a:off x="20002501" y="33147000"/>
          <a:ext cx="0" cy="947738"/>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95250</xdr:colOff>
      <xdr:row>157</xdr:row>
      <xdr:rowOff>2381</xdr:rowOff>
    </xdr:from>
    <xdr:to>
      <xdr:col>48</xdr:col>
      <xdr:colOff>95250</xdr:colOff>
      <xdr:row>158</xdr:row>
      <xdr:rowOff>0</xdr:rowOff>
    </xdr:to>
    <xdr:cxnSp macro="">
      <xdr:nvCxnSpPr>
        <xdr:cNvPr id="238" name="直線コネクタ 237">
          <a:extLst>
            <a:ext uri="{FF2B5EF4-FFF2-40B4-BE49-F238E27FC236}">
              <a16:creationId xmlns:a16="http://schemas.microsoft.com/office/drawing/2014/main" id="{716BFFFB-955B-4D0A-97F0-6BD149F4CC57}"/>
            </a:ext>
          </a:extLst>
        </xdr:cNvPr>
        <xdr:cNvCxnSpPr/>
      </xdr:nvCxnSpPr>
      <xdr:spPr>
        <a:xfrm flipV="1">
          <a:off x="18383250" y="33149381"/>
          <a:ext cx="0" cy="188119"/>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188118</xdr:colOff>
      <xdr:row>156</xdr:row>
      <xdr:rowOff>188120</xdr:rowOff>
    </xdr:from>
    <xdr:to>
      <xdr:col>34</xdr:col>
      <xdr:colOff>188118</xdr:colOff>
      <xdr:row>158</xdr:row>
      <xdr:rowOff>2381</xdr:rowOff>
    </xdr:to>
    <xdr:cxnSp macro="">
      <xdr:nvCxnSpPr>
        <xdr:cNvPr id="241" name="直線コネクタ 240">
          <a:extLst>
            <a:ext uri="{FF2B5EF4-FFF2-40B4-BE49-F238E27FC236}">
              <a16:creationId xmlns:a16="http://schemas.microsoft.com/office/drawing/2014/main" id="{C247CA00-9C5E-4BEA-8F93-D30E8074FDD9}"/>
            </a:ext>
          </a:extLst>
        </xdr:cNvPr>
        <xdr:cNvCxnSpPr/>
      </xdr:nvCxnSpPr>
      <xdr:spPr>
        <a:xfrm flipV="1">
          <a:off x="13142118" y="33144620"/>
          <a:ext cx="0" cy="195261"/>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378619</xdr:colOff>
      <xdr:row>157</xdr:row>
      <xdr:rowOff>104775</xdr:rowOff>
    </xdr:from>
    <xdr:to>
      <xdr:col>34</xdr:col>
      <xdr:colOff>190500</xdr:colOff>
      <xdr:row>157</xdr:row>
      <xdr:rowOff>104775</xdr:rowOff>
    </xdr:to>
    <xdr:cxnSp macro="">
      <xdr:nvCxnSpPr>
        <xdr:cNvPr id="247" name="直線矢印コネクタ 246">
          <a:extLst>
            <a:ext uri="{FF2B5EF4-FFF2-40B4-BE49-F238E27FC236}">
              <a16:creationId xmlns:a16="http://schemas.microsoft.com/office/drawing/2014/main" id="{16142B00-4636-42AA-ADEA-D0EFDA62342F}"/>
            </a:ext>
          </a:extLst>
        </xdr:cNvPr>
        <xdr:cNvCxnSpPr/>
      </xdr:nvCxnSpPr>
      <xdr:spPr>
        <a:xfrm>
          <a:off x="9522619" y="33251775"/>
          <a:ext cx="36218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159</xdr:row>
      <xdr:rowOff>97631</xdr:rowOff>
    </xdr:from>
    <xdr:to>
      <xdr:col>44</xdr:col>
      <xdr:colOff>0</xdr:colOff>
      <xdr:row>159</xdr:row>
      <xdr:rowOff>97631</xdr:rowOff>
    </xdr:to>
    <xdr:cxnSp macro="">
      <xdr:nvCxnSpPr>
        <xdr:cNvPr id="251" name="直線矢印コネクタ 250">
          <a:extLst>
            <a:ext uri="{FF2B5EF4-FFF2-40B4-BE49-F238E27FC236}">
              <a16:creationId xmlns:a16="http://schemas.microsoft.com/office/drawing/2014/main" id="{051445DD-337C-4176-8675-E9998A1A3591}"/>
            </a:ext>
          </a:extLst>
        </xdr:cNvPr>
        <xdr:cNvCxnSpPr/>
      </xdr:nvCxnSpPr>
      <xdr:spPr>
        <a:xfrm>
          <a:off x="9525000" y="33625631"/>
          <a:ext cx="7239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376238</xdr:colOff>
      <xdr:row>157</xdr:row>
      <xdr:rowOff>104775</xdr:rowOff>
    </xdr:from>
    <xdr:to>
      <xdr:col>48</xdr:col>
      <xdr:colOff>95250</xdr:colOff>
      <xdr:row>157</xdr:row>
      <xdr:rowOff>104775</xdr:rowOff>
    </xdr:to>
    <xdr:cxnSp macro="">
      <xdr:nvCxnSpPr>
        <xdr:cNvPr id="252" name="直線矢印コネクタ 251">
          <a:extLst>
            <a:ext uri="{FF2B5EF4-FFF2-40B4-BE49-F238E27FC236}">
              <a16:creationId xmlns:a16="http://schemas.microsoft.com/office/drawing/2014/main" id="{BD676D0E-A5E8-4809-AF6B-CCA783354921}"/>
            </a:ext>
          </a:extLst>
        </xdr:cNvPr>
        <xdr:cNvCxnSpPr/>
      </xdr:nvCxnSpPr>
      <xdr:spPr>
        <a:xfrm>
          <a:off x="16759238" y="33251775"/>
          <a:ext cx="162401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378619</xdr:colOff>
      <xdr:row>159</xdr:row>
      <xdr:rowOff>97631</xdr:rowOff>
    </xdr:from>
    <xdr:to>
      <xdr:col>52</xdr:col>
      <xdr:colOff>190500</xdr:colOff>
      <xdr:row>159</xdr:row>
      <xdr:rowOff>97631</xdr:rowOff>
    </xdr:to>
    <xdr:cxnSp macro="">
      <xdr:nvCxnSpPr>
        <xdr:cNvPr id="263" name="直線矢印コネクタ 262">
          <a:extLst>
            <a:ext uri="{FF2B5EF4-FFF2-40B4-BE49-F238E27FC236}">
              <a16:creationId xmlns:a16="http://schemas.microsoft.com/office/drawing/2014/main" id="{DF0AEE86-A0E6-423E-93DA-7FFEE23347AD}"/>
            </a:ext>
          </a:extLst>
        </xdr:cNvPr>
        <xdr:cNvCxnSpPr/>
      </xdr:nvCxnSpPr>
      <xdr:spPr>
        <a:xfrm>
          <a:off x="16761619" y="33625631"/>
          <a:ext cx="32408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376238</xdr:colOff>
      <xdr:row>161</xdr:row>
      <xdr:rowOff>95250</xdr:rowOff>
    </xdr:from>
    <xdr:to>
      <xdr:col>52</xdr:col>
      <xdr:colOff>190500</xdr:colOff>
      <xdr:row>161</xdr:row>
      <xdr:rowOff>95250</xdr:rowOff>
    </xdr:to>
    <xdr:cxnSp macro="">
      <xdr:nvCxnSpPr>
        <xdr:cNvPr id="269" name="直線矢印コネクタ 268">
          <a:extLst>
            <a:ext uri="{FF2B5EF4-FFF2-40B4-BE49-F238E27FC236}">
              <a16:creationId xmlns:a16="http://schemas.microsoft.com/office/drawing/2014/main" id="{44645F67-65ED-4A50-B68C-ADD80C0E7240}"/>
            </a:ext>
          </a:extLst>
        </xdr:cNvPr>
        <xdr:cNvCxnSpPr/>
      </xdr:nvCxnSpPr>
      <xdr:spPr>
        <a:xfrm>
          <a:off x="9520238" y="34004250"/>
          <a:ext cx="1048226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0</xdr:colOff>
      <xdr:row>154</xdr:row>
      <xdr:rowOff>135731</xdr:rowOff>
    </xdr:from>
    <xdr:to>
      <xdr:col>26</xdr:col>
      <xdr:colOff>0</xdr:colOff>
      <xdr:row>157</xdr:row>
      <xdr:rowOff>4764</xdr:rowOff>
    </xdr:to>
    <xdr:cxnSp macro="">
      <xdr:nvCxnSpPr>
        <xdr:cNvPr id="277" name="直線矢印コネクタ 276">
          <a:extLst>
            <a:ext uri="{FF2B5EF4-FFF2-40B4-BE49-F238E27FC236}">
              <a16:creationId xmlns:a16="http://schemas.microsoft.com/office/drawing/2014/main" id="{D3F50400-3FD3-40EB-A839-964FACAF962B}"/>
            </a:ext>
          </a:extLst>
        </xdr:cNvPr>
        <xdr:cNvCxnSpPr/>
      </xdr:nvCxnSpPr>
      <xdr:spPr>
        <a:xfrm flipV="1">
          <a:off x="9906000" y="32711231"/>
          <a:ext cx="0" cy="440533"/>
        </a:xfrm>
        <a:prstGeom prst="straightConnector1">
          <a:avLst/>
        </a:prstGeom>
        <a:ln w="3175">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0</xdr:colOff>
      <xdr:row>147</xdr:row>
      <xdr:rowOff>2</xdr:rowOff>
    </xdr:from>
    <xdr:to>
      <xdr:col>26</xdr:col>
      <xdr:colOff>0</xdr:colOff>
      <xdr:row>154</xdr:row>
      <xdr:rowOff>138113</xdr:rowOff>
    </xdr:to>
    <xdr:cxnSp macro="">
      <xdr:nvCxnSpPr>
        <xdr:cNvPr id="281" name="直線矢印コネクタ 280">
          <a:extLst>
            <a:ext uri="{FF2B5EF4-FFF2-40B4-BE49-F238E27FC236}">
              <a16:creationId xmlns:a16="http://schemas.microsoft.com/office/drawing/2014/main" id="{49B560D2-3844-48D6-9ACF-5EE5D7C33AF0}"/>
            </a:ext>
          </a:extLst>
        </xdr:cNvPr>
        <xdr:cNvCxnSpPr/>
      </xdr:nvCxnSpPr>
      <xdr:spPr>
        <a:xfrm flipV="1">
          <a:off x="9906000" y="31242002"/>
          <a:ext cx="0" cy="1471611"/>
        </a:xfrm>
        <a:prstGeom prst="straightConnector1">
          <a:avLst/>
        </a:prstGeom>
        <a:ln w="3175">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0</xdr:colOff>
      <xdr:row>150</xdr:row>
      <xdr:rowOff>164307</xdr:rowOff>
    </xdr:from>
    <xdr:to>
      <xdr:col>50</xdr:col>
      <xdr:colOff>9525</xdr:colOff>
      <xdr:row>150</xdr:row>
      <xdr:rowOff>164307</xdr:rowOff>
    </xdr:to>
    <xdr:cxnSp macro="">
      <xdr:nvCxnSpPr>
        <xdr:cNvPr id="292" name="直線コネクタ 291">
          <a:extLst>
            <a:ext uri="{FF2B5EF4-FFF2-40B4-BE49-F238E27FC236}">
              <a16:creationId xmlns:a16="http://schemas.microsoft.com/office/drawing/2014/main" id="{38A67710-C639-4886-B335-D47BC4E5A98A}"/>
            </a:ext>
          </a:extLst>
        </xdr:cNvPr>
        <xdr:cNvCxnSpPr/>
      </xdr:nvCxnSpPr>
      <xdr:spPr>
        <a:xfrm>
          <a:off x="14859000" y="31977807"/>
          <a:ext cx="4200525" cy="0"/>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0</xdr:colOff>
      <xdr:row>147</xdr:row>
      <xdr:rowOff>1</xdr:rowOff>
    </xdr:from>
    <xdr:to>
      <xdr:col>40</xdr:col>
      <xdr:colOff>0</xdr:colOff>
      <xdr:row>150</xdr:row>
      <xdr:rowOff>169069</xdr:rowOff>
    </xdr:to>
    <xdr:cxnSp macro="">
      <xdr:nvCxnSpPr>
        <xdr:cNvPr id="296" name="直線コネクタ 295">
          <a:extLst>
            <a:ext uri="{FF2B5EF4-FFF2-40B4-BE49-F238E27FC236}">
              <a16:creationId xmlns:a16="http://schemas.microsoft.com/office/drawing/2014/main" id="{D3AC8C0D-6442-4AFA-B13E-3D8C50D5B489}"/>
            </a:ext>
          </a:extLst>
        </xdr:cNvPr>
        <xdr:cNvCxnSpPr/>
      </xdr:nvCxnSpPr>
      <xdr:spPr>
        <a:xfrm flipV="1">
          <a:off x="16002000" y="31242001"/>
          <a:ext cx="0" cy="740568"/>
        </a:xfrm>
        <a:prstGeom prst="line">
          <a:avLst/>
        </a:prstGeom>
        <a:ln w="3175">
          <a:solidFill>
            <a:schemeClr val="accent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0</xdr:colOff>
      <xdr:row>150</xdr:row>
      <xdr:rowOff>159544</xdr:rowOff>
    </xdr:from>
    <xdr:to>
      <xdr:col>40</xdr:col>
      <xdr:colOff>0</xdr:colOff>
      <xdr:row>154</xdr:row>
      <xdr:rowOff>138113</xdr:rowOff>
    </xdr:to>
    <xdr:cxnSp macro="">
      <xdr:nvCxnSpPr>
        <xdr:cNvPr id="299" name="直線コネクタ 298">
          <a:extLst>
            <a:ext uri="{FF2B5EF4-FFF2-40B4-BE49-F238E27FC236}">
              <a16:creationId xmlns:a16="http://schemas.microsoft.com/office/drawing/2014/main" id="{FBB42D14-2B2C-47F3-9687-BFBE64B81C3C}"/>
            </a:ext>
          </a:extLst>
        </xdr:cNvPr>
        <xdr:cNvCxnSpPr/>
      </xdr:nvCxnSpPr>
      <xdr:spPr>
        <a:xfrm flipV="1">
          <a:off x="16002000" y="31973044"/>
          <a:ext cx="0" cy="740569"/>
        </a:xfrm>
        <a:prstGeom prst="line">
          <a:avLst/>
        </a:prstGeom>
        <a:ln w="3175">
          <a:solidFill>
            <a:schemeClr val="accent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376237</xdr:colOff>
      <xdr:row>137</xdr:row>
      <xdr:rowOff>95250</xdr:rowOff>
    </xdr:from>
    <xdr:to>
      <xdr:col>52</xdr:col>
      <xdr:colOff>192881</xdr:colOff>
      <xdr:row>137</xdr:row>
      <xdr:rowOff>95250</xdr:rowOff>
    </xdr:to>
    <xdr:cxnSp macro="">
      <xdr:nvCxnSpPr>
        <xdr:cNvPr id="304" name="直線矢印コネクタ 303">
          <a:extLst>
            <a:ext uri="{FF2B5EF4-FFF2-40B4-BE49-F238E27FC236}">
              <a16:creationId xmlns:a16="http://schemas.microsoft.com/office/drawing/2014/main" id="{B914067B-A1E7-40B1-8BE7-4EFEAF8A2745}"/>
            </a:ext>
          </a:extLst>
        </xdr:cNvPr>
        <xdr:cNvCxnSpPr/>
      </xdr:nvCxnSpPr>
      <xdr:spPr>
        <a:xfrm>
          <a:off x="757237" y="29432250"/>
          <a:ext cx="1924764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190500</xdr:colOff>
      <xdr:row>147</xdr:row>
      <xdr:rowOff>4763</xdr:rowOff>
    </xdr:from>
    <xdr:to>
      <xdr:col>28</xdr:col>
      <xdr:colOff>190500</xdr:colOff>
      <xdr:row>154</xdr:row>
      <xdr:rowOff>133350</xdr:rowOff>
    </xdr:to>
    <xdr:cxnSp macro="">
      <xdr:nvCxnSpPr>
        <xdr:cNvPr id="312" name="直線コネクタ 311">
          <a:extLst>
            <a:ext uri="{FF2B5EF4-FFF2-40B4-BE49-F238E27FC236}">
              <a16:creationId xmlns:a16="http://schemas.microsoft.com/office/drawing/2014/main" id="{E6A3511E-5E94-450B-A7A6-9F31AC1FCFBF}"/>
            </a:ext>
          </a:extLst>
        </xdr:cNvPr>
        <xdr:cNvCxnSpPr/>
      </xdr:nvCxnSpPr>
      <xdr:spPr>
        <a:xfrm>
          <a:off x="10858500" y="31246763"/>
          <a:ext cx="0" cy="1462087"/>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190500</xdr:colOff>
      <xdr:row>146</xdr:row>
      <xdr:rowOff>2381</xdr:rowOff>
    </xdr:from>
    <xdr:to>
      <xdr:col>28</xdr:col>
      <xdr:colOff>190500</xdr:colOff>
      <xdr:row>147</xdr:row>
      <xdr:rowOff>0</xdr:rowOff>
    </xdr:to>
    <xdr:cxnSp macro="">
      <xdr:nvCxnSpPr>
        <xdr:cNvPr id="319" name="直線コネクタ 318">
          <a:extLst>
            <a:ext uri="{FF2B5EF4-FFF2-40B4-BE49-F238E27FC236}">
              <a16:creationId xmlns:a16="http://schemas.microsoft.com/office/drawing/2014/main" id="{133FBBBB-391D-4886-911B-54FE30BB7572}"/>
            </a:ext>
          </a:extLst>
        </xdr:cNvPr>
        <xdr:cNvCxnSpPr/>
      </xdr:nvCxnSpPr>
      <xdr:spPr>
        <a:xfrm>
          <a:off x="10858500" y="31053881"/>
          <a:ext cx="0" cy="188119"/>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192882</xdr:colOff>
      <xdr:row>147</xdr:row>
      <xdr:rowOff>4762</xdr:rowOff>
    </xdr:from>
    <xdr:to>
      <xdr:col>35</xdr:col>
      <xdr:colOff>192882</xdr:colOff>
      <xdr:row>154</xdr:row>
      <xdr:rowOff>133349</xdr:rowOff>
    </xdr:to>
    <xdr:cxnSp macro="">
      <xdr:nvCxnSpPr>
        <xdr:cNvPr id="333" name="直線コネクタ 332">
          <a:extLst>
            <a:ext uri="{FF2B5EF4-FFF2-40B4-BE49-F238E27FC236}">
              <a16:creationId xmlns:a16="http://schemas.microsoft.com/office/drawing/2014/main" id="{56527684-89D4-4634-84CD-F3089CB06C8B}"/>
            </a:ext>
          </a:extLst>
        </xdr:cNvPr>
        <xdr:cNvCxnSpPr/>
      </xdr:nvCxnSpPr>
      <xdr:spPr>
        <a:xfrm>
          <a:off x="13527882" y="31246762"/>
          <a:ext cx="0" cy="1462087"/>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190145</xdr:colOff>
      <xdr:row>146</xdr:row>
      <xdr:rowOff>188119</xdr:rowOff>
    </xdr:from>
    <xdr:to>
      <xdr:col>52</xdr:col>
      <xdr:colOff>190145</xdr:colOff>
      <xdr:row>157</xdr:row>
      <xdr:rowOff>1</xdr:rowOff>
    </xdr:to>
    <xdr:cxnSp macro="">
      <xdr:nvCxnSpPr>
        <xdr:cNvPr id="346" name="直線コネクタ 345">
          <a:extLst>
            <a:ext uri="{FF2B5EF4-FFF2-40B4-BE49-F238E27FC236}">
              <a16:creationId xmlns:a16="http://schemas.microsoft.com/office/drawing/2014/main" id="{CC9AC4AA-3C0C-4B4C-B749-4F69115030FE}"/>
            </a:ext>
          </a:extLst>
        </xdr:cNvPr>
        <xdr:cNvCxnSpPr/>
      </xdr:nvCxnSpPr>
      <xdr:spPr>
        <a:xfrm flipV="1">
          <a:off x="20002145" y="28001119"/>
          <a:ext cx="0" cy="1907382"/>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2381</xdr:colOff>
      <xdr:row>157</xdr:row>
      <xdr:rowOff>1</xdr:rowOff>
    </xdr:from>
    <xdr:to>
      <xdr:col>50</xdr:col>
      <xdr:colOff>209550</xdr:colOff>
      <xdr:row>157</xdr:row>
      <xdr:rowOff>1</xdr:rowOff>
    </xdr:to>
    <xdr:cxnSp macro="">
      <xdr:nvCxnSpPr>
        <xdr:cNvPr id="349" name="直線コネクタ 348">
          <a:extLst>
            <a:ext uri="{FF2B5EF4-FFF2-40B4-BE49-F238E27FC236}">
              <a16:creationId xmlns:a16="http://schemas.microsoft.com/office/drawing/2014/main" id="{9927041C-4703-456E-9CD2-9AFD8EB70E44}"/>
            </a:ext>
          </a:extLst>
        </xdr:cNvPr>
        <xdr:cNvCxnSpPr/>
      </xdr:nvCxnSpPr>
      <xdr:spPr>
        <a:xfrm flipH="1">
          <a:off x="19052381" y="33147001"/>
          <a:ext cx="207169"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0</xdr:colOff>
      <xdr:row>153</xdr:row>
      <xdr:rowOff>138113</xdr:rowOff>
    </xdr:from>
    <xdr:to>
      <xdr:col>50</xdr:col>
      <xdr:colOff>0</xdr:colOff>
      <xdr:row>154</xdr:row>
      <xdr:rowOff>133350</xdr:rowOff>
    </xdr:to>
    <xdr:cxnSp macro="">
      <xdr:nvCxnSpPr>
        <xdr:cNvPr id="358" name="直線コネクタ 357">
          <a:extLst>
            <a:ext uri="{FF2B5EF4-FFF2-40B4-BE49-F238E27FC236}">
              <a16:creationId xmlns:a16="http://schemas.microsoft.com/office/drawing/2014/main" id="{1E9FFCB6-5F81-480C-8C71-16CD16EB2936}"/>
            </a:ext>
          </a:extLst>
        </xdr:cNvPr>
        <xdr:cNvCxnSpPr/>
      </xdr:nvCxnSpPr>
      <xdr:spPr>
        <a:xfrm flipV="1">
          <a:off x="19050000" y="32523113"/>
          <a:ext cx="0" cy="185737"/>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2381</xdr:colOff>
      <xdr:row>147</xdr:row>
      <xdr:rowOff>0</xdr:rowOff>
    </xdr:from>
    <xdr:to>
      <xdr:col>52</xdr:col>
      <xdr:colOff>190501</xdr:colOff>
      <xdr:row>147</xdr:row>
      <xdr:rowOff>0</xdr:rowOff>
    </xdr:to>
    <xdr:cxnSp macro="">
      <xdr:nvCxnSpPr>
        <xdr:cNvPr id="364" name="直線コネクタ 363">
          <a:extLst>
            <a:ext uri="{FF2B5EF4-FFF2-40B4-BE49-F238E27FC236}">
              <a16:creationId xmlns:a16="http://schemas.microsoft.com/office/drawing/2014/main" id="{44F565F5-0D52-452E-865E-7C398E10FA43}"/>
            </a:ext>
          </a:extLst>
        </xdr:cNvPr>
        <xdr:cNvCxnSpPr/>
      </xdr:nvCxnSpPr>
      <xdr:spPr>
        <a:xfrm flipH="1">
          <a:off x="19814381" y="28003500"/>
          <a:ext cx="188120"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192881</xdr:colOff>
      <xdr:row>146</xdr:row>
      <xdr:rowOff>4763</xdr:rowOff>
    </xdr:from>
    <xdr:to>
      <xdr:col>35</xdr:col>
      <xdr:colOff>192881</xdr:colOff>
      <xdr:row>146</xdr:row>
      <xdr:rowOff>188119</xdr:rowOff>
    </xdr:to>
    <xdr:cxnSp macro="">
      <xdr:nvCxnSpPr>
        <xdr:cNvPr id="375" name="直線コネクタ 374">
          <a:extLst>
            <a:ext uri="{FF2B5EF4-FFF2-40B4-BE49-F238E27FC236}">
              <a16:creationId xmlns:a16="http://schemas.microsoft.com/office/drawing/2014/main" id="{5C93F851-EE80-46E2-8F24-4F375224216F}"/>
            </a:ext>
          </a:extLst>
        </xdr:cNvPr>
        <xdr:cNvCxnSpPr/>
      </xdr:nvCxnSpPr>
      <xdr:spPr>
        <a:xfrm flipV="1">
          <a:off x="13527881" y="31056263"/>
          <a:ext cx="0" cy="183356"/>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190499</xdr:colOff>
      <xdr:row>136</xdr:row>
      <xdr:rowOff>188120</xdr:rowOff>
    </xdr:from>
    <xdr:to>
      <xdr:col>52</xdr:col>
      <xdr:colOff>190499</xdr:colOff>
      <xdr:row>145</xdr:row>
      <xdr:rowOff>52388</xdr:rowOff>
    </xdr:to>
    <xdr:cxnSp macro="">
      <xdr:nvCxnSpPr>
        <xdr:cNvPr id="384" name="直線コネクタ 383">
          <a:extLst>
            <a:ext uri="{FF2B5EF4-FFF2-40B4-BE49-F238E27FC236}">
              <a16:creationId xmlns:a16="http://schemas.microsoft.com/office/drawing/2014/main" id="{27B0BBE7-FF7E-47A5-BB25-55251D5EEDAA}"/>
            </a:ext>
          </a:extLst>
        </xdr:cNvPr>
        <xdr:cNvCxnSpPr/>
      </xdr:nvCxnSpPr>
      <xdr:spPr>
        <a:xfrm flipV="1">
          <a:off x="20002499" y="26096120"/>
          <a:ext cx="0" cy="1578768"/>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0</xdr:colOff>
      <xdr:row>146</xdr:row>
      <xdr:rowOff>97631</xdr:rowOff>
    </xdr:from>
    <xdr:to>
      <xdr:col>52</xdr:col>
      <xdr:colOff>190500</xdr:colOff>
      <xdr:row>146</xdr:row>
      <xdr:rowOff>97631</xdr:rowOff>
    </xdr:to>
    <xdr:cxnSp macro="">
      <xdr:nvCxnSpPr>
        <xdr:cNvPr id="395" name="直線矢印コネクタ 394">
          <a:extLst>
            <a:ext uri="{FF2B5EF4-FFF2-40B4-BE49-F238E27FC236}">
              <a16:creationId xmlns:a16="http://schemas.microsoft.com/office/drawing/2014/main" id="{2A8D95BD-D711-4B15-813F-7F5E62E7F4AD}"/>
            </a:ext>
          </a:extLst>
        </xdr:cNvPr>
        <xdr:cNvCxnSpPr/>
      </xdr:nvCxnSpPr>
      <xdr:spPr>
        <a:xfrm>
          <a:off x="19050000" y="31149131"/>
          <a:ext cx="9525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180975</xdr:colOff>
      <xdr:row>156</xdr:row>
      <xdr:rowOff>95250</xdr:rowOff>
    </xdr:from>
    <xdr:to>
      <xdr:col>43</xdr:col>
      <xdr:colOff>373856</xdr:colOff>
      <xdr:row>156</xdr:row>
      <xdr:rowOff>95250</xdr:rowOff>
    </xdr:to>
    <xdr:cxnSp macro="">
      <xdr:nvCxnSpPr>
        <xdr:cNvPr id="410" name="直線矢印コネクタ 409">
          <a:extLst>
            <a:ext uri="{FF2B5EF4-FFF2-40B4-BE49-F238E27FC236}">
              <a16:creationId xmlns:a16="http://schemas.microsoft.com/office/drawing/2014/main" id="{2D52C07B-5F31-4366-88E5-1CB9C85D09A3}"/>
            </a:ext>
          </a:extLst>
        </xdr:cNvPr>
        <xdr:cNvCxnSpPr/>
      </xdr:nvCxnSpPr>
      <xdr:spPr>
        <a:xfrm>
          <a:off x="13134975" y="33051750"/>
          <a:ext cx="36218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0</xdr:colOff>
      <xdr:row>154</xdr:row>
      <xdr:rowOff>135732</xdr:rowOff>
    </xdr:from>
    <xdr:to>
      <xdr:col>44</xdr:col>
      <xdr:colOff>0</xdr:colOff>
      <xdr:row>157</xdr:row>
      <xdr:rowOff>2381</xdr:rowOff>
    </xdr:to>
    <xdr:cxnSp macro="">
      <xdr:nvCxnSpPr>
        <xdr:cNvPr id="412" name="直線コネクタ 411">
          <a:extLst>
            <a:ext uri="{FF2B5EF4-FFF2-40B4-BE49-F238E27FC236}">
              <a16:creationId xmlns:a16="http://schemas.microsoft.com/office/drawing/2014/main" id="{5F1F2040-73CC-4F1B-ADCC-A3F9520788C7}"/>
            </a:ext>
          </a:extLst>
        </xdr:cNvPr>
        <xdr:cNvCxnSpPr/>
      </xdr:nvCxnSpPr>
      <xdr:spPr>
        <a:xfrm flipV="1">
          <a:off x="16764000" y="32711232"/>
          <a:ext cx="0" cy="43814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0</xdr:colOff>
      <xdr:row>157</xdr:row>
      <xdr:rowOff>0</xdr:rowOff>
    </xdr:from>
    <xdr:to>
      <xdr:col>52</xdr:col>
      <xdr:colOff>192881</xdr:colOff>
      <xdr:row>157</xdr:row>
      <xdr:rowOff>0</xdr:rowOff>
    </xdr:to>
    <xdr:cxnSp macro="">
      <xdr:nvCxnSpPr>
        <xdr:cNvPr id="435" name="直線コネクタ 434">
          <a:extLst>
            <a:ext uri="{FF2B5EF4-FFF2-40B4-BE49-F238E27FC236}">
              <a16:creationId xmlns:a16="http://schemas.microsoft.com/office/drawing/2014/main" id="{FBF25421-1CEF-4F6F-A967-9EA31E2AAC19}"/>
            </a:ext>
          </a:extLst>
        </xdr:cNvPr>
        <xdr:cNvCxnSpPr/>
      </xdr:nvCxnSpPr>
      <xdr:spPr>
        <a:xfrm flipH="1">
          <a:off x="19812000" y="33147000"/>
          <a:ext cx="192881"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359569</xdr:colOff>
      <xdr:row>73</xdr:row>
      <xdr:rowOff>35720</xdr:rowOff>
    </xdr:from>
    <xdr:to>
      <xdr:col>13</xdr:col>
      <xdr:colOff>21431</xdr:colOff>
      <xdr:row>73</xdr:row>
      <xdr:rowOff>35720</xdr:rowOff>
    </xdr:to>
    <xdr:cxnSp macro="">
      <xdr:nvCxnSpPr>
        <xdr:cNvPr id="270" name="直線コネクタ 269">
          <a:extLst>
            <a:ext uri="{FF2B5EF4-FFF2-40B4-BE49-F238E27FC236}">
              <a16:creationId xmlns:a16="http://schemas.microsoft.com/office/drawing/2014/main" id="{90D5AF24-2F19-4061-8089-7E340E1B46BF}"/>
            </a:ext>
          </a:extLst>
        </xdr:cNvPr>
        <xdr:cNvCxnSpPr/>
      </xdr:nvCxnSpPr>
      <xdr:spPr>
        <a:xfrm>
          <a:off x="4931569" y="15275720"/>
          <a:ext cx="42862"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238125</xdr:colOff>
      <xdr:row>77</xdr:row>
      <xdr:rowOff>185738</xdr:rowOff>
    </xdr:from>
    <xdr:to>
      <xdr:col>10</xdr:col>
      <xdr:colOff>276225</xdr:colOff>
      <xdr:row>80</xdr:row>
      <xdr:rowOff>4763</xdr:rowOff>
    </xdr:to>
    <xdr:cxnSp macro="">
      <xdr:nvCxnSpPr>
        <xdr:cNvPr id="271" name="直線コネクタ 270">
          <a:extLst>
            <a:ext uri="{FF2B5EF4-FFF2-40B4-BE49-F238E27FC236}">
              <a16:creationId xmlns:a16="http://schemas.microsoft.com/office/drawing/2014/main" id="{4689EF03-8290-4DC5-9FCB-89A00945CE92}"/>
            </a:ext>
          </a:extLst>
        </xdr:cNvPr>
        <xdr:cNvCxnSpPr/>
      </xdr:nvCxnSpPr>
      <xdr:spPr>
        <a:xfrm flipH="1">
          <a:off x="4048125" y="16187738"/>
          <a:ext cx="38100" cy="390525"/>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364332</xdr:colOff>
      <xdr:row>73</xdr:row>
      <xdr:rowOff>38101</xdr:rowOff>
    </xdr:from>
    <xdr:to>
      <xdr:col>13</xdr:col>
      <xdr:colOff>2381</xdr:colOff>
      <xdr:row>73</xdr:row>
      <xdr:rowOff>133350</xdr:rowOff>
    </xdr:to>
    <xdr:cxnSp macro="">
      <xdr:nvCxnSpPr>
        <xdr:cNvPr id="272" name="直線コネクタ 271">
          <a:extLst>
            <a:ext uri="{FF2B5EF4-FFF2-40B4-BE49-F238E27FC236}">
              <a16:creationId xmlns:a16="http://schemas.microsoft.com/office/drawing/2014/main" id="{FDAA35A3-91A4-4D74-92CD-2D306487225F}"/>
            </a:ext>
          </a:extLst>
        </xdr:cNvPr>
        <xdr:cNvCxnSpPr/>
      </xdr:nvCxnSpPr>
      <xdr:spPr>
        <a:xfrm>
          <a:off x="4936332" y="15278101"/>
          <a:ext cx="19049" cy="95249"/>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240506</xdr:colOff>
      <xdr:row>74</xdr:row>
      <xdr:rowOff>2381</xdr:rowOff>
    </xdr:from>
    <xdr:to>
      <xdr:col>13</xdr:col>
      <xdr:colOff>164306</xdr:colOff>
      <xdr:row>90</xdr:row>
      <xdr:rowOff>2381</xdr:rowOff>
    </xdr:to>
    <xdr:cxnSp macro="">
      <xdr:nvCxnSpPr>
        <xdr:cNvPr id="273" name="直線コネクタ 272">
          <a:extLst>
            <a:ext uri="{FF2B5EF4-FFF2-40B4-BE49-F238E27FC236}">
              <a16:creationId xmlns:a16="http://schemas.microsoft.com/office/drawing/2014/main" id="{9F1F4C56-BB58-4017-8C80-BD11002090D5}"/>
            </a:ext>
          </a:extLst>
        </xdr:cNvPr>
        <xdr:cNvCxnSpPr/>
      </xdr:nvCxnSpPr>
      <xdr:spPr>
        <a:xfrm flipH="1">
          <a:off x="4431506" y="15432881"/>
          <a:ext cx="685800" cy="304800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209550</xdr:colOff>
      <xdr:row>73</xdr:row>
      <xdr:rowOff>35719</xdr:rowOff>
    </xdr:from>
    <xdr:to>
      <xdr:col>12</xdr:col>
      <xdr:colOff>359569</xdr:colOff>
      <xdr:row>74</xdr:row>
      <xdr:rowOff>2381</xdr:rowOff>
    </xdr:to>
    <xdr:cxnSp macro="">
      <xdr:nvCxnSpPr>
        <xdr:cNvPr id="276" name="直線コネクタ 275">
          <a:extLst>
            <a:ext uri="{FF2B5EF4-FFF2-40B4-BE49-F238E27FC236}">
              <a16:creationId xmlns:a16="http://schemas.microsoft.com/office/drawing/2014/main" id="{902EFAF9-4B5A-4195-9B26-5428F7F26CDF}"/>
            </a:ext>
          </a:extLst>
        </xdr:cNvPr>
        <xdr:cNvCxnSpPr/>
      </xdr:nvCxnSpPr>
      <xdr:spPr>
        <a:xfrm flipV="1">
          <a:off x="4781550" y="15275719"/>
          <a:ext cx="150019" cy="157162"/>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176213</xdr:colOff>
      <xdr:row>74</xdr:row>
      <xdr:rowOff>2315</xdr:rowOff>
    </xdr:from>
    <xdr:to>
      <xdr:col>12</xdr:col>
      <xdr:colOff>207170</xdr:colOff>
      <xdr:row>74</xdr:row>
      <xdr:rowOff>2315</xdr:rowOff>
    </xdr:to>
    <xdr:cxnSp macro="">
      <xdr:nvCxnSpPr>
        <xdr:cNvPr id="278" name="直線コネクタ 277">
          <a:extLst>
            <a:ext uri="{FF2B5EF4-FFF2-40B4-BE49-F238E27FC236}">
              <a16:creationId xmlns:a16="http://schemas.microsoft.com/office/drawing/2014/main" id="{D623B247-BA94-4079-8BEC-F86A7AE6BB4D}"/>
            </a:ext>
          </a:extLst>
        </xdr:cNvPr>
        <xdr:cNvCxnSpPr/>
      </xdr:nvCxnSpPr>
      <xdr:spPr>
        <a:xfrm flipH="1">
          <a:off x="2843213" y="15432815"/>
          <a:ext cx="1935957"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166688</xdr:colOff>
      <xdr:row>73</xdr:row>
      <xdr:rowOff>190436</xdr:rowOff>
    </xdr:from>
    <xdr:to>
      <xdr:col>18</xdr:col>
      <xdr:colOff>204788</xdr:colOff>
      <xdr:row>73</xdr:row>
      <xdr:rowOff>190436</xdr:rowOff>
    </xdr:to>
    <xdr:cxnSp macro="">
      <xdr:nvCxnSpPr>
        <xdr:cNvPr id="279" name="直線コネクタ 278">
          <a:extLst>
            <a:ext uri="{FF2B5EF4-FFF2-40B4-BE49-F238E27FC236}">
              <a16:creationId xmlns:a16="http://schemas.microsoft.com/office/drawing/2014/main" id="{F2842DFD-EBA6-4D8C-9DB9-0414B204CA7D}"/>
            </a:ext>
          </a:extLst>
        </xdr:cNvPr>
        <xdr:cNvCxnSpPr/>
      </xdr:nvCxnSpPr>
      <xdr:spPr>
        <a:xfrm>
          <a:off x="5119688" y="15430436"/>
          <a:ext cx="1943100"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275887</xdr:colOff>
      <xdr:row>80</xdr:row>
      <xdr:rowOff>92868</xdr:rowOff>
    </xdr:from>
    <xdr:to>
      <xdr:col>10</xdr:col>
      <xdr:colOff>275887</xdr:colOff>
      <xdr:row>96</xdr:row>
      <xdr:rowOff>0</xdr:rowOff>
    </xdr:to>
    <xdr:cxnSp macro="">
      <xdr:nvCxnSpPr>
        <xdr:cNvPr id="282" name="直線コネクタ 281">
          <a:extLst>
            <a:ext uri="{FF2B5EF4-FFF2-40B4-BE49-F238E27FC236}">
              <a16:creationId xmlns:a16="http://schemas.microsoft.com/office/drawing/2014/main" id="{A8A9DAC1-20CB-4343-8EF1-F966D12D0176}"/>
            </a:ext>
          </a:extLst>
        </xdr:cNvPr>
        <xdr:cNvCxnSpPr/>
      </xdr:nvCxnSpPr>
      <xdr:spPr>
        <a:xfrm>
          <a:off x="4085887" y="16666368"/>
          <a:ext cx="0" cy="2955132"/>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97631</xdr:colOff>
      <xdr:row>77</xdr:row>
      <xdr:rowOff>188118</xdr:rowOff>
    </xdr:from>
    <xdr:to>
      <xdr:col>15</xdr:col>
      <xdr:colOff>140494</xdr:colOff>
      <xdr:row>80</xdr:row>
      <xdr:rowOff>4763</xdr:rowOff>
    </xdr:to>
    <xdr:cxnSp macro="">
      <xdr:nvCxnSpPr>
        <xdr:cNvPr id="283" name="直線コネクタ 282">
          <a:extLst>
            <a:ext uri="{FF2B5EF4-FFF2-40B4-BE49-F238E27FC236}">
              <a16:creationId xmlns:a16="http://schemas.microsoft.com/office/drawing/2014/main" id="{1E1F283D-E28E-4FB4-A49C-582F99B6ED6C}"/>
            </a:ext>
          </a:extLst>
        </xdr:cNvPr>
        <xdr:cNvCxnSpPr/>
      </xdr:nvCxnSpPr>
      <xdr:spPr>
        <a:xfrm>
          <a:off x="5812631" y="16190118"/>
          <a:ext cx="42863" cy="388145"/>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147638</xdr:colOff>
      <xdr:row>88</xdr:row>
      <xdr:rowOff>180975</xdr:rowOff>
    </xdr:from>
    <xdr:to>
      <xdr:col>11</xdr:col>
      <xdr:colOff>192880</xdr:colOff>
      <xdr:row>89</xdr:row>
      <xdr:rowOff>164306</xdr:rowOff>
    </xdr:to>
    <xdr:cxnSp macro="">
      <xdr:nvCxnSpPr>
        <xdr:cNvPr id="285" name="直線矢印コネクタ 284">
          <a:extLst>
            <a:ext uri="{FF2B5EF4-FFF2-40B4-BE49-F238E27FC236}">
              <a16:creationId xmlns:a16="http://schemas.microsoft.com/office/drawing/2014/main" id="{04246CB4-D257-450D-9F7F-D9CEACC515FA}"/>
            </a:ext>
          </a:extLst>
        </xdr:cNvPr>
        <xdr:cNvCxnSpPr/>
      </xdr:nvCxnSpPr>
      <xdr:spPr>
        <a:xfrm flipH="1">
          <a:off x="4338638" y="18278475"/>
          <a:ext cx="45242" cy="17383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378620</xdr:colOff>
      <xdr:row>81</xdr:row>
      <xdr:rowOff>97632</xdr:rowOff>
    </xdr:from>
    <xdr:to>
      <xdr:col>13</xdr:col>
      <xdr:colOff>128588</xdr:colOff>
      <xdr:row>81</xdr:row>
      <xdr:rowOff>97632</xdr:rowOff>
    </xdr:to>
    <xdr:cxnSp macro="">
      <xdr:nvCxnSpPr>
        <xdr:cNvPr id="286" name="直線矢印コネクタ 285">
          <a:extLst>
            <a:ext uri="{FF2B5EF4-FFF2-40B4-BE49-F238E27FC236}">
              <a16:creationId xmlns:a16="http://schemas.microsoft.com/office/drawing/2014/main" id="{E7CAECD1-F485-4A14-9139-0FF6C54317EC}"/>
            </a:ext>
          </a:extLst>
        </xdr:cNvPr>
        <xdr:cNvCxnSpPr/>
      </xdr:nvCxnSpPr>
      <xdr:spPr>
        <a:xfrm flipH="1">
          <a:off x="3807620" y="16861632"/>
          <a:ext cx="127396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97631</xdr:colOff>
      <xdr:row>74</xdr:row>
      <xdr:rowOff>0</xdr:rowOff>
    </xdr:from>
    <xdr:to>
      <xdr:col>15</xdr:col>
      <xdr:colOff>97631</xdr:colOff>
      <xdr:row>78</xdr:row>
      <xdr:rowOff>0</xdr:rowOff>
    </xdr:to>
    <xdr:cxnSp macro="">
      <xdr:nvCxnSpPr>
        <xdr:cNvPr id="287" name="直線コネクタ 286">
          <a:extLst>
            <a:ext uri="{FF2B5EF4-FFF2-40B4-BE49-F238E27FC236}">
              <a16:creationId xmlns:a16="http://schemas.microsoft.com/office/drawing/2014/main" id="{E1E12FD8-67C9-4D51-8BF6-B0ACF2AB8CDB}"/>
            </a:ext>
          </a:extLst>
        </xdr:cNvPr>
        <xdr:cNvCxnSpPr/>
      </xdr:nvCxnSpPr>
      <xdr:spPr>
        <a:xfrm>
          <a:off x="5812631" y="15430500"/>
          <a:ext cx="0" cy="762000"/>
        </a:xfrm>
        <a:prstGeom prst="line">
          <a:avLst/>
        </a:prstGeom>
        <a:ln w="3175">
          <a:headEnd type="arrow" w="med" len="med"/>
          <a:tailEnd type="arrow"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14288</xdr:colOff>
      <xdr:row>72</xdr:row>
      <xdr:rowOff>97631</xdr:rowOff>
    </xdr:from>
    <xdr:to>
      <xdr:col>13</xdr:col>
      <xdr:colOff>283368</xdr:colOff>
      <xdr:row>74</xdr:row>
      <xdr:rowOff>33338</xdr:rowOff>
    </xdr:to>
    <xdr:sp macro="" textlink="">
      <xdr:nvSpPr>
        <xdr:cNvPr id="288" name="円弧 287">
          <a:extLst>
            <a:ext uri="{FF2B5EF4-FFF2-40B4-BE49-F238E27FC236}">
              <a16:creationId xmlns:a16="http://schemas.microsoft.com/office/drawing/2014/main" id="{00BB28CD-0C22-4E1B-B986-3F900CE23A0B}"/>
            </a:ext>
          </a:extLst>
        </xdr:cNvPr>
        <xdr:cNvSpPr/>
      </xdr:nvSpPr>
      <xdr:spPr>
        <a:xfrm>
          <a:off x="4967288" y="15147131"/>
          <a:ext cx="269080" cy="316707"/>
        </a:xfrm>
        <a:prstGeom prst="arc">
          <a:avLst>
            <a:gd name="adj1" fmla="val 16375623"/>
            <a:gd name="adj2" fmla="val 21890"/>
          </a:avLst>
        </a:prstGeom>
        <a:ln w="31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59531</xdr:colOff>
      <xdr:row>80</xdr:row>
      <xdr:rowOff>92870</xdr:rowOff>
    </xdr:from>
    <xdr:to>
      <xdr:col>15</xdr:col>
      <xdr:colOff>100013</xdr:colOff>
      <xdr:row>80</xdr:row>
      <xdr:rowOff>92870</xdr:rowOff>
    </xdr:to>
    <xdr:cxnSp macro="">
      <xdr:nvCxnSpPr>
        <xdr:cNvPr id="291" name="直線矢印コネクタ 290">
          <a:extLst>
            <a:ext uri="{FF2B5EF4-FFF2-40B4-BE49-F238E27FC236}">
              <a16:creationId xmlns:a16="http://schemas.microsoft.com/office/drawing/2014/main" id="{7280B28A-BC9C-4A3B-8DAD-53A6E8AA5F9C}"/>
            </a:ext>
          </a:extLst>
        </xdr:cNvPr>
        <xdr:cNvCxnSpPr/>
      </xdr:nvCxnSpPr>
      <xdr:spPr>
        <a:xfrm>
          <a:off x="5012531" y="16666370"/>
          <a:ext cx="80248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128588</xdr:colOff>
      <xdr:row>79</xdr:row>
      <xdr:rowOff>176213</xdr:rowOff>
    </xdr:from>
    <xdr:to>
      <xdr:col>13</xdr:col>
      <xdr:colOff>128588</xdr:colOff>
      <xdr:row>81</xdr:row>
      <xdr:rowOff>92869</xdr:rowOff>
    </xdr:to>
    <xdr:cxnSp macro="">
      <xdr:nvCxnSpPr>
        <xdr:cNvPr id="295" name="直線コネクタ 294">
          <a:extLst>
            <a:ext uri="{FF2B5EF4-FFF2-40B4-BE49-F238E27FC236}">
              <a16:creationId xmlns:a16="http://schemas.microsoft.com/office/drawing/2014/main" id="{924EA6FC-BF1E-4501-A205-857DBCAA2A28}"/>
            </a:ext>
          </a:extLst>
        </xdr:cNvPr>
        <xdr:cNvCxnSpPr/>
      </xdr:nvCxnSpPr>
      <xdr:spPr>
        <a:xfrm>
          <a:off x="5081588" y="16559213"/>
          <a:ext cx="0" cy="297656"/>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92</xdr:row>
      <xdr:rowOff>190499</xdr:rowOff>
    </xdr:from>
    <xdr:to>
      <xdr:col>11</xdr:col>
      <xdr:colOff>4</xdr:colOff>
      <xdr:row>92</xdr:row>
      <xdr:rowOff>190499</xdr:rowOff>
    </xdr:to>
    <xdr:cxnSp macro="">
      <xdr:nvCxnSpPr>
        <xdr:cNvPr id="297" name="直線矢印コネクタ 296">
          <a:extLst>
            <a:ext uri="{FF2B5EF4-FFF2-40B4-BE49-F238E27FC236}">
              <a16:creationId xmlns:a16="http://schemas.microsoft.com/office/drawing/2014/main" id="{7F0A0B21-0793-490B-9F81-6B7E161C9DAA}"/>
            </a:ext>
          </a:extLst>
        </xdr:cNvPr>
        <xdr:cNvCxnSpPr/>
      </xdr:nvCxnSpPr>
      <xdr:spPr>
        <a:xfrm flipH="1">
          <a:off x="3810000" y="19049999"/>
          <a:ext cx="38100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376237</xdr:colOff>
      <xdr:row>72</xdr:row>
      <xdr:rowOff>97632</xdr:rowOff>
    </xdr:from>
    <xdr:to>
      <xdr:col>13</xdr:col>
      <xdr:colOff>157164</xdr:colOff>
      <xdr:row>72</xdr:row>
      <xdr:rowOff>97632</xdr:rowOff>
    </xdr:to>
    <xdr:cxnSp macro="">
      <xdr:nvCxnSpPr>
        <xdr:cNvPr id="300" name="直線矢印コネクタ 299">
          <a:extLst>
            <a:ext uri="{FF2B5EF4-FFF2-40B4-BE49-F238E27FC236}">
              <a16:creationId xmlns:a16="http://schemas.microsoft.com/office/drawing/2014/main" id="{EDA3808D-1828-48FB-A7C8-14337689F250}"/>
            </a:ext>
          </a:extLst>
        </xdr:cNvPr>
        <xdr:cNvCxnSpPr/>
      </xdr:nvCxnSpPr>
      <xdr:spPr>
        <a:xfrm flipH="1">
          <a:off x="4948237" y="15147132"/>
          <a:ext cx="161927" cy="0"/>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77</xdr:row>
      <xdr:rowOff>0</xdr:rowOff>
    </xdr:from>
    <xdr:to>
      <xdr:col>18</xdr:col>
      <xdr:colOff>373856</xdr:colOff>
      <xdr:row>77</xdr:row>
      <xdr:rowOff>0</xdr:rowOff>
    </xdr:to>
    <xdr:cxnSp macro="">
      <xdr:nvCxnSpPr>
        <xdr:cNvPr id="302" name="直線矢印コネクタ 301">
          <a:extLst>
            <a:ext uri="{FF2B5EF4-FFF2-40B4-BE49-F238E27FC236}">
              <a16:creationId xmlns:a16="http://schemas.microsoft.com/office/drawing/2014/main" id="{149FDF16-423E-491C-A3BE-7593BD96E6D8}"/>
            </a:ext>
          </a:extLst>
        </xdr:cNvPr>
        <xdr:cNvCxnSpPr/>
      </xdr:nvCxnSpPr>
      <xdr:spPr>
        <a:xfrm>
          <a:off x="5334000" y="16002000"/>
          <a:ext cx="1897856" cy="0"/>
        </a:xfrm>
        <a:prstGeom prst="straightConnector1">
          <a:avLst/>
        </a:prstGeom>
        <a:ln w="3175">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4763</xdr:colOff>
      <xdr:row>80</xdr:row>
      <xdr:rowOff>33339</xdr:rowOff>
    </xdr:from>
    <xdr:to>
      <xdr:col>12</xdr:col>
      <xdr:colOff>102398</xdr:colOff>
      <xdr:row>80</xdr:row>
      <xdr:rowOff>33339</xdr:rowOff>
    </xdr:to>
    <xdr:cxnSp macro="">
      <xdr:nvCxnSpPr>
        <xdr:cNvPr id="303" name="直線コネクタ 302">
          <a:extLst>
            <a:ext uri="{FF2B5EF4-FFF2-40B4-BE49-F238E27FC236}">
              <a16:creationId xmlns:a16="http://schemas.microsoft.com/office/drawing/2014/main" id="{D9331B04-1281-41A5-8319-8D1846139AA3}"/>
            </a:ext>
          </a:extLst>
        </xdr:cNvPr>
        <xdr:cNvCxnSpPr/>
      </xdr:nvCxnSpPr>
      <xdr:spPr>
        <a:xfrm flipH="1">
          <a:off x="4576763" y="16606839"/>
          <a:ext cx="97635"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378619</xdr:colOff>
      <xdr:row>77</xdr:row>
      <xdr:rowOff>95251</xdr:rowOff>
    </xdr:from>
    <xdr:to>
      <xdr:col>7</xdr:col>
      <xdr:colOff>176213</xdr:colOff>
      <xdr:row>77</xdr:row>
      <xdr:rowOff>95251</xdr:rowOff>
    </xdr:to>
    <xdr:cxnSp macro="">
      <xdr:nvCxnSpPr>
        <xdr:cNvPr id="306" name="直線コネクタ 305">
          <a:extLst>
            <a:ext uri="{FF2B5EF4-FFF2-40B4-BE49-F238E27FC236}">
              <a16:creationId xmlns:a16="http://schemas.microsoft.com/office/drawing/2014/main" id="{80A5FF60-840E-415C-B8D2-6B2340595D85}"/>
            </a:ext>
          </a:extLst>
        </xdr:cNvPr>
        <xdr:cNvCxnSpPr/>
      </xdr:nvCxnSpPr>
      <xdr:spPr>
        <a:xfrm flipH="1">
          <a:off x="2664619" y="16097251"/>
          <a:ext cx="178594"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97630</xdr:colOff>
      <xdr:row>80</xdr:row>
      <xdr:rowOff>92869</xdr:rowOff>
    </xdr:from>
    <xdr:to>
      <xdr:col>15</xdr:col>
      <xdr:colOff>97630</xdr:colOff>
      <xdr:row>95</xdr:row>
      <xdr:rowOff>188119</xdr:rowOff>
    </xdr:to>
    <xdr:cxnSp macro="">
      <xdr:nvCxnSpPr>
        <xdr:cNvPr id="309" name="直線コネクタ 308">
          <a:extLst>
            <a:ext uri="{FF2B5EF4-FFF2-40B4-BE49-F238E27FC236}">
              <a16:creationId xmlns:a16="http://schemas.microsoft.com/office/drawing/2014/main" id="{F8E5DC69-DAD8-4825-A18A-24AAA8BA8968}"/>
            </a:ext>
          </a:extLst>
        </xdr:cNvPr>
        <xdr:cNvCxnSpPr/>
      </xdr:nvCxnSpPr>
      <xdr:spPr>
        <a:xfrm>
          <a:off x="5812630" y="16666369"/>
          <a:ext cx="0" cy="295275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171450</xdr:colOff>
      <xdr:row>74</xdr:row>
      <xdr:rowOff>2381</xdr:rowOff>
    </xdr:from>
    <xdr:to>
      <xdr:col>7</xdr:col>
      <xdr:colOff>171450</xdr:colOff>
      <xdr:row>77</xdr:row>
      <xdr:rowOff>97631</xdr:rowOff>
    </xdr:to>
    <xdr:cxnSp macro="">
      <xdr:nvCxnSpPr>
        <xdr:cNvPr id="310" name="直線コネクタ 309">
          <a:extLst>
            <a:ext uri="{FF2B5EF4-FFF2-40B4-BE49-F238E27FC236}">
              <a16:creationId xmlns:a16="http://schemas.microsoft.com/office/drawing/2014/main" id="{B2325EF4-2360-48F6-90B7-CF0B8B5C6731}"/>
            </a:ext>
          </a:extLst>
        </xdr:cNvPr>
        <xdr:cNvCxnSpPr/>
      </xdr:nvCxnSpPr>
      <xdr:spPr>
        <a:xfrm>
          <a:off x="2838450" y="15432881"/>
          <a:ext cx="0" cy="666750"/>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200025</xdr:colOff>
      <xdr:row>74</xdr:row>
      <xdr:rowOff>0</xdr:rowOff>
    </xdr:from>
    <xdr:to>
      <xdr:col>18</xdr:col>
      <xdr:colOff>200025</xdr:colOff>
      <xdr:row>77</xdr:row>
      <xdr:rowOff>90488</xdr:rowOff>
    </xdr:to>
    <xdr:cxnSp macro="">
      <xdr:nvCxnSpPr>
        <xdr:cNvPr id="311" name="直線コネクタ 310">
          <a:extLst>
            <a:ext uri="{FF2B5EF4-FFF2-40B4-BE49-F238E27FC236}">
              <a16:creationId xmlns:a16="http://schemas.microsoft.com/office/drawing/2014/main" id="{6E3D35DF-4051-4CC4-95E1-6281864F10ED}"/>
            </a:ext>
          </a:extLst>
        </xdr:cNvPr>
        <xdr:cNvCxnSpPr/>
      </xdr:nvCxnSpPr>
      <xdr:spPr>
        <a:xfrm>
          <a:off x="7058025" y="15430500"/>
          <a:ext cx="0" cy="661988"/>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202408</xdr:colOff>
      <xdr:row>79</xdr:row>
      <xdr:rowOff>178594</xdr:rowOff>
    </xdr:from>
    <xdr:to>
      <xdr:col>13</xdr:col>
      <xdr:colOff>130969</xdr:colOff>
      <xdr:row>79</xdr:row>
      <xdr:rowOff>178594</xdr:rowOff>
    </xdr:to>
    <xdr:cxnSp macro="">
      <xdr:nvCxnSpPr>
        <xdr:cNvPr id="314" name="直線コネクタ 313">
          <a:extLst>
            <a:ext uri="{FF2B5EF4-FFF2-40B4-BE49-F238E27FC236}">
              <a16:creationId xmlns:a16="http://schemas.microsoft.com/office/drawing/2014/main" id="{B691FE18-C013-4DEF-8437-3DE237E35DB6}"/>
            </a:ext>
          </a:extLst>
        </xdr:cNvPr>
        <xdr:cNvCxnSpPr/>
      </xdr:nvCxnSpPr>
      <xdr:spPr>
        <a:xfrm>
          <a:off x="4774408" y="16561594"/>
          <a:ext cx="309561"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378619</xdr:colOff>
      <xdr:row>76</xdr:row>
      <xdr:rowOff>97632</xdr:rowOff>
    </xdr:from>
    <xdr:to>
      <xdr:col>13</xdr:col>
      <xdr:colOff>57153</xdr:colOff>
      <xdr:row>76</xdr:row>
      <xdr:rowOff>97632</xdr:rowOff>
    </xdr:to>
    <xdr:cxnSp macro="">
      <xdr:nvCxnSpPr>
        <xdr:cNvPr id="315" name="直線コネクタ 314">
          <a:extLst>
            <a:ext uri="{FF2B5EF4-FFF2-40B4-BE49-F238E27FC236}">
              <a16:creationId xmlns:a16="http://schemas.microsoft.com/office/drawing/2014/main" id="{96A0188B-B537-438A-9A9D-8AE6DD15B42D}"/>
            </a:ext>
          </a:extLst>
        </xdr:cNvPr>
        <xdr:cNvCxnSpPr/>
      </xdr:nvCxnSpPr>
      <xdr:spPr>
        <a:xfrm flipH="1">
          <a:off x="4569619" y="15909132"/>
          <a:ext cx="440534"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378619</xdr:colOff>
      <xdr:row>74</xdr:row>
      <xdr:rowOff>2382</xdr:rowOff>
    </xdr:from>
    <xdr:to>
      <xdr:col>7</xdr:col>
      <xdr:colOff>173831</xdr:colOff>
      <xdr:row>74</xdr:row>
      <xdr:rowOff>2382</xdr:rowOff>
    </xdr:to>
    <xdr:cxnSp macro="">
      <xdr:nvCxnSpPr>
        <xdr:cNvPr id="317" name="直線コネクタ 316">
          <a:extLst>
            <a:ext uri="{FF2B5EF4-FFF2-40B4-BE49-F238E27FC236}">
              <a16:creationId xmlns:a16="http://schemas.microsoft.com/office/drawing/2014/main" id="{179C08BC-95A5-4B8A-AB8D-C8EDA9C8C2C3}"/>
            </a:ext>
          </a:extLst>
        </xdr:cNvPr>
        <xdr:cNvCxnSpPr/>
      </xdr:nvCxnSpPr>
      <xdr:spPr>
        <a:xfrm flipH="1">
          <a:off x="2664619" y="15432882"/>
          <a:ext cx="176212"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376238</xdr:colOff>
      <xdr:row>89</xdr:row>
      <xdr:rowOff>74455</xdr:rowOff>
    </xdr:from>
    <xdr:to>
      <xdr:col>11</xdr:col>
      <xdr:colOff>171453</xdr:colOff>
      <xdr:row>89</xdr:row>
      <xdr:rowOff>74455</xdr:rowOff>
    </xdr:to>
    <xdr:cxnSp macro="">
      <xdr:nvCxnSpPr>
        <xdr:cNvPr id="320" name="直線矢印コネクタ 319">
          <a:extLst>
            <a:ext uri="{FF2B5EF4-FFF2-40B4-BE49-F238E27FC236}">
              <a16:creationId xmlns:a16="http://schemas.microsoft.com/office/drawing/2014/main" id="{A90BF2B0-98AF-4B8A-814A-DD2DF9F8F1E2}"/>
            </a:ext>
          </a:extLst>
        </xdr:cNvPr>
        <xdr:cNvCxnSpPr/>
      </xdr:nvCxnSpPr>
      <xdr:spPr>
        <a:xfrm flipH="1">
          <a:off x="3805238" y="18362455"/>
          <a:ext cx="55721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59531</xdr:colOff>
      <xdr:row>73</xdr:row>
      <xdr:rowOff>185738</xdr:rowOff>
    </xdr:from>
    <xdr:to>
      <xdr:col>8</xdr:col>
      <xdr:colOff>59531</xdr:colOff>
      <xdr:row>80</xdr:row>
      <xdr:rowOff>4763</xdr:rowOff>
    </xdr:to>
    <xdr:cxnSp macro="">
      <xdr:nvCxnSpPr>
        <xdr:cNvPr id="321" name="直線矢印コネクタ 320">
          <a:extLst>
            <a:ext uri="{FF2B5EF4-FFF2-40B4-BE49-F238E27FC236}">
              <a16:creationId xmlns:a16="http://schemas.microsoft.com/office/drawing/2014/main" id="{9FF8D963-610D-435E-B909-472D88869B95}"/>
            </a:ext>
          </a:extLst>
        </xdr:cNvPr>
        <xdr:cNvCxnSpPr/>
      </xdr:nvCxnSpPr>
      <xdr:spPr>
        <a:xfrm>
          <a:off x="3107531" y="15425738"/>
          <a:ext cx="0" cy="115252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90488</xdr:colOff>
      <xdr:row>74</xdr:row>
      <xdr:rowOff>0</xdr:rowOff>
    </xdr:from>
    <xdr:to>
      <xdr:col>18</xdr:col>
      <xdr:colOff>197643</xdr:colOff>
      <xdr:row>74</xdr:row>
      <xdr:rowOff>0</xdr:rowOff>
    </xdr:to>
    <xdr:cxnSp macro="">
      <xdr:nvCxnSpPr>
        <xdr:cNvPr id="322" name="直線矢印コネクタ 321">
          <a:extLst>
            <a:ext uri="{FF2B5EF4-FFF2-40B4-BE49-F238E27FC236}">
              <a16:creationId xmlns:a16="http://schemas.microsoft.com/office/drawing/2014/main" id="{D9A592C0-AC45-4D95-959F-CAE6204E4A20}"/>
            </a:ext>
          </a:extLst>
        </xdr:cNvPr>
        <xdr:cNvCxnSpPr/>
      </xdr:nvCxnSpPr>
      <xdr:spPr>
        <a:xfrm>
          <a:off x="5805488" y="15430500"/>
          <a:ext cx="125015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95250</xdr:colOff>
      <xdr:row>77</xdr:row>
      <xdr:rowOff>185739</xdr:rowOff>
    </xdr:from>
    <xdr:to>
      <xdr:col>18</xdr:col>
      <xdr:colOff>202406</xdr:colOff>
      <xdr:row>77</xdr:row>
      <xdr:rowOff>185739</xdr:rowOff>
    </xdr:to>
    <xdr:cxnSp macro="">
      <xdr:nvCxnSpPr>
        <xdr:cNvPr id="324" name="直線矢印コネクタ 323">
          <a:extLst>
            <a:ext uri="{FF2B5EF4-FFF2-40B4-BE49-F238E27FC236}">
              <a16:creationId xmlns:a16="http://schemas.microsoft.com/office/drawing/2014/main" id="{EB3AAC92-6331-4C26-BD63-5C87DAB13DB4}"/>
            </a:ext>
          </a:extLst>
        </xdr:cNvPr>
        <xdr:cNvCxnSpPr/>
      </xdr:nvCxnSpPr>
      <xdr:spPr>
        <a:xfrm>
          <a:off x="5810250" y="16187739"/>
          <a:ext cx="1250156"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240507</xdr:colOff>
      <xdr:row>90</xdr:row>
      <xdr:rowOff>0</xdr:rowOff>
    </xdr:from>
    <xdr:to>
      <xdr:col>11</xdr:col>
      <xdr:colOff>240507</xdr:colOff>
      <xdr:row>95</xdr:row>
      <xdr:rowOff>188119</xdr:rowOff>
    </xdr:to>
    <xdr:cxnSp macro="">
      <xdr:nvCxnSpPr>
        <xdr:cNvPr id="325" name="直線コネクタ 324">
          <a:extLst>
            <a:ext uri="{FF2B5EF4-FFF2-40B4-BE49-F238E27FC236}">
              <a16:creationId xmlns:a16="http://schemas.microsoft.com/office/drawing/2014/main" id="{E01A8FF3-A86D-433B-B69D-0D8950DF18C1}"/>
            </a:ext>
          </a:extLst>
        </xdr:cNvPr>
        <xdr:cNvCxnSpPr/>
      </xdr:nvCxnSpPr>
      <xdr:spPr>
        <a:xfrm>
          <a:off x="4431507" y="18478500"/>
          <a:ext cx="0" cy="1140619"/>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59530</xdr:colOff>
      <xdr:row>76</xdr:row>
      <xdr:rowOff>92869</xdr:rowOff>
    </xdr:from>
    <xdr:to>
      <xdr:col>13</xdr:col>
      <xdr:colOff>59530</xdr:colOff>
      <xdr:row>96</xdr:row>
      <xdr:rowOff>0</xdr:rowOff>
    </xdr:to>
    <xdr:cxnSp macro="">
      <xdr:nvCxnSpPr>
        <xdr:cNvPr id="326" name="直線コネクタ 325">
          <a:extLst>
            <a:ext uri="{FF2B5EF4-FFF2-40B4-BE49-F238E27FC236}">
              <a16:creationId xmlns:a16="http://schemas.microsoft.com/office/drawing/2014/main" id="{B07F79DB-BDB1-4EA0-A86D-E903E6EB9F2E}"/>
            </a:ext>
          </a:extLst>
        </xdr:cNvPr>
        <xdr:cNvCxnSpPr/>
      </xdr:nvCxnSpPr>
      <xdr:spPr>
        <a:xfrm>
          <a:off x="5012530" y="15904369"/>
          <a:ext cx="0" cy="3717131"/>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21431</xdr:colOff>
      <xdr:row>73</xdr:row>
      <xdr:rowOff>33338</xdr:rowOff>
    </xdr:from>
    <xdr:to>
      <xdr:col>13</xdr:col>
      <xdr:colOff>166688</xdr:colOff>
      <xdr:row>74</xdr:row>
      <xdr:rowOff>2381</xdr:rowOff>
    </xdr:to>
    <xdr:cxnSp macro="">
      <xdr:nvCxnSpPr>
        <xdr:cNvPr id="330" name="直線コネクタ 329">
          <a:extLst>
            <a:ext uri="{FF2B5EF4-FFF2-40B4-BE49-F238E27FC236}">
              <a16:creationId xmlns:a16="http://schemas.microsoft.com/office/drawing/2014/main" id="{F7415152-BA1D-495E-94D9-DD20017CFAE1}"/>
            </a:ext>
          </a:extLst>
        </xdr:cNvPr>
        <xdr:cNvCxnSpPr/>
      </xdr:nvCxnSpPr>
      <xdr:spPr>
        <a:xfrm>
          <a:off x="4974431" y="15273338"/>
          <a:ext cx="145257" cy="159543"/>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69058</xdr:colOff>
      <xdr:row>73</xdr:row>
      <xdr:rowOff>30958</xdr:rowOff>
    </xdr:from>
    <xdr:to>
      <xdr:col>13</xdr:col>
      <xdr:colOff>23812</xdr:colOff>
      <xdr:row>89</xdr:row>
      <xdr:rowOff>138114</xdr:rowOff>
    </xdr:to>
    <xdr:cxnSp macro="">
      <xdr:nvCxnSpPr>
        <xdr:cNvPr id="331" name="直線コネクタ 330">
          <a:extLst>
            <a:ext uri="{FF2B5EF4-FFF2-40B4-BE49-F238E27FC236}">
              <a16:creationId xmlns:a16="http://schemas.microsoft.com/office/drawing/2014/main" id="{0C01E192-4BBF-4FD8-B4D8-F8610F403440}"/>
            </a:ext>
          </a:extLst>
        </xdr:cNvPr>
        <xdr:cNvCxnSpPr/>
      </xdr:nvCxnSpPr>
      <xdr:spPr>
        <a:xfrm flipH="1">
          <a:off x="4260058" y="15270958"/>
          <a:ext cx="716754" cy="3155156"/>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209550</xdr:colOff>
      <xdr:row>73</xdr:row>
      <xdr:rowOff>188119</xdr:rowOff>
    </xdr:from>
    <xdr:to>
      <xdr:col>12</xdr:col>
      <xdr:colOff>295275</xdr:colOff>
      <xdr:row>75</xdr:row>
      <xdr:rowOff>128588</xdr:rowOff>
    </xdr:to>
    <xdr:cxnSp macro="">
      <xdr:nvCxnSpPr>
        <xdr:cNvPr id="336" name="直線コネクタ 335">
          <a:extLst>
            <a:ext uri="{FF2B5EF4-FFF2-40B4-BE49-F238E27FC236}">
              <a16:creationId xmlns:a16="http://schemas.microsoft.com/office/drawing/2014/main" id="{DF76017D-D401-4DE7-A2D4-3CC3F846F3E2}"/>
            </a:ext>
          </a:extLst>
        </xdr:cNvPr>
        <xdr:cNvCxnSpPr/>
      </xdr:nvCxnSpPr>
      <xdr:spPr>
        <a:xfrm>
          <a:off x="4781550" y="15428119"/>
          <a:ext cx="85725" cy="32146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69056</xdr:colOff>
      <xdr:row>89</xdr:row>
      <xdr:rowOff>140494</xdr:rowOff>
    </xdr:from>
    <xdr:to>
      <xdr:col>11</xdr:col>
      <xdr:colOff>242884</xdr:colOff>
      <xdr:row>89</xdr:row>
      <xdr:rowOff>188122</xdr:rowOff>
    </xdr:to>
    <xdr:cxnSp macro="">
      <xdr:nvCxnSpPr>
        <xdr:cNvPr id="338" name="直線コネクタ 337">
          <a:extLst>
            <a:ext uri="{FF2B5EF4-FFF2-40B4-BE49-F238E27FC236}">
              <a16:creationId xmlns:a16="http://schemas.microsoft.com/office/drawing/2014/main" id="{7354E27B-12BE-4832-A7E3-F3F7417C0CE9}"/>
            </a:ext>
          </a:extLst>
        </xdr:cNvPr>
        <xdr:cNvCxnSpPr/>
      </xdr:nvCxnSpPr>
      <xdr:spPr>
        <a:xfrm>
          <a:off x="4260056" y="18428494"/>
          <a:ext cx="173828" cy="47628"/>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97631</xdr:colOff>
      <xdr:row>77</xdr:row>
      <xdr:rowOff>188119</xdr:rowOff>
    </xdr:from>
    <xdr:to>
      <xdr:col>15</xdr:col>
      <xdr:colOff>97631</xdr:colOff>
      <xdr:row>80</xdr:row>
      <xdr:rowOff>90488</xdr:rowOff>
    </xdr:to>
    <xdr:cxnSp macro="">
      <xdr:nvCxnSpPr>
        <xdr:cNvPr id="339" name="直線コネクタ 338">
          <a:extLst>
            <a:ext uri="{FF2B5EF4-FFF2-40B4-BE49-F238E27FC236}">
              <a16:creationId xmlns:a16="http://schemas.microsoft.com/office/drawing/2014/main" id="{FAD770F1-A5B8-4CDB-ADC0-FDEA94A485CC}"/>
            </a:ext>
          </a:extLst>
        </xdr:cNvPr>
        <xdr:cNvCxnSpPr/>
      </xdr:nvCxnSpPr>
      <xdr:spPr>
        <a:xfrm flipV="1">
          <a:off x="5812631" y="16190119"/>
          <a:ext cx="0" cy="473869"/>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142875</xdr:colOff>
      <xdr:row>80</xdr:row>
      <xdr:rowOff>2</xdr:rowOff>
    </xdr:from>
    <xdr:to>
      <xdr:col>17</xdr:col>
      <xdr:colOff>304801</xdr:colOff>
      <xdr:row>80</xdr:row>
      <xdr:rowOff>2</xdr:rowOff>
    </xdr:to>
    <xdr:cxnSp macro="">
      <xdr:nvCxnSpPr>
        <xdr:cNvPr id="340" name="直線コネクタ 339">
          <a:extLst>
            <a:ext uri="{FF2B5EF4-FFF2-40B4-BE49-F238E27FC236}">
              <a16:creationId xmlns:a16="http://schemas.microsoft.com/office/drawing/2014/main" id="{65231ADE-F6A8-4981-9ECC-5CE79D6F0B0C}"/>
            </a:ext>
          </a:extLst>
        </xdr:cNvPr>
        <xdr:cNvCxnSpPr/>
      </xdr:nvCxnSpPr>
      <xdr:spPr>
        <a:xfrm flipH="1">
          <a:off x="5857875" y="16573502"/>
          <a:ext cx="923926"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276224</xdr:colOff>
      <xdr:row>78</xdr:row>
      <xdr:rowOff>0</xdr:rowOff>
    </xdr:from>
    <xdr:to>
      <xdr:col>10</xdr:col>
      <xdr:colOff>276224</xdr:colOff>
      <xdr:row>80</xdr:row>
      <xdr:rowOff>90488</xdr:rowOff>
    </xdr:to>
    <xdr:cxnSp macro="">
      <xdr:nvCxnSpPr>
        <xdr:cNvPr id="341" name="直線コネクタ 340">
          <a:extLst>
            <a:ext uri="{FF2B5EF4-FFF2-40B4-BE49-F238E27FC236}">
              <a16:creationId xmlns:a16="http://schemas.microsoft.com/office/drawing/2014/main" id="{286FCB09-DA2A-411C-B0A1-9527A42E9BAF}"/>
            </a:ext>
          </a:extLst>
        </xdr:cNvPr>
        <xdr:cNvCxnSpPr/>
      </xdr:nvCxnSpPr>
      <xdr:spPr>
        <a:xfrm flipV="1">
          <a:off x="4086224" y="16192500"/>
          <a:ext cx="0" cy="471488"/>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276225</xdr:colOff>
      <xdr:row>74</xdr:row>
      <xdr:rowOff>4763</xdr:rowOff>
    </xdr:from>
    <xdr:to>
      <xdr:col>10</xdr:col>
      <xdr:colOff>276225</xdr:colOff>
      <xdr:row>77</xdr:row>
      <xdr:rowOff>188119</xdr:rowOff>
    </xdr:to>
    <xdr:cxnSp macro="">
      <xdr:nvCxnSpPr>
        <xdr:cNvPr id="343" name="直線コネクタ 342">
          <a:extLst>
            <a:ext uri="{FF2B5EF4-FFF2-40B4-BE49-F238E27FC236}">
              <a16:creationId xmlns:a16="http://schemas.microsoft.com/office/drawing/2014/main" id="{40986B0F-19F5-459D-BF1E-D8E3FCE29EFA}"/>
            </a:ext>
          </a:extLst>
        </xdr:cNvPr>
        <xdr:cNvCxnSpPr/>
      </xdr:nvCxnSpPr>
      <xdr:spPr>
        <a:xfrm>
          <a:off x="4086225" y="15435263"/>
          <a:ext cx="0" cy="754856"/>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238125</xdr:colOff>
      <xdr:row>78</xdr:row>
      <xdr:rowOff>52388</xdr:rowOff>
    </xdr:from>
    <xdr:to>
      <xdr:col>11</xdr:col>
      <xdr:colOff>378619</xdr:colOff>
      <xdr:row>78</xdr:row>
      <xdr:rowOff>52388</xdr:rowOff>
    </xdr:to>
    <xdr:cxnSp macro="">
      <xdr:nvCxnSpPr>
        <xdr:cNvPr id="347" name="直線コネクタ 346">
          <a:extLst>
            <a:ext uri="{FF2B5EF4-FFF2-40B4-BE49-F238E27FC236}">
              <a16:creationId xmlns:a16="http://schemas.microsoft.com/office/drawing/2014/main" id="{AF8251F6-B824-4FFC-A998-4F147EB4A229}"/>
            </a:ext>
          </a:extLst>
        </xdr:cNvPr>
        <xdr:cNvCxnSpPr/>
      </xdr:nvCxnSpPr>
      <xdr:spPr>
        <a:xfrm>
          <a:off x="4429125" y="16244888"/>
          <a:ext cx="140494"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238125</xdr:colOff>
      <xdr:row>78</xdr:row>
      <xdr:rowOff>47625</xdr:rowOff>
    </xdr:from>
    <xdr:to>
      <xdr:col>11</xdr:col>
      <xdr:colOff>238128</xdr:colOff>
      <xdr:row>81</xdr:row>
      <xdr:rowOff>50053</xdr:rowOff>
    </xdr:to>
    <xdr:cxnSp macro="">
      <xdr:nvCxnSpPr>
        <xdr:cNvPr id="350" name="直線コネクタ 349">
          <a:extLst>
            <a:ext uri="{FF2B5EF4-FFF2-40B4-BE49-F238E27FC236}">
              <a16:creationId xmlns:a16="http://schemas.microsoft.com/office/drawing/2014/main" id="{9B820A30-1961-401B-AE81-E91251D793DE}"/>
            </a:ext>
          </a:extLst>
        </xdr:cNvPr>
        <xdr:cNvCxnSpPr>
          <a:endCxn id="359" idx="2"/>
        </xdr:cNvCxnSpPr>
      </xdr:nvCxnSpPr>
      <xdr:spPr>
        <a:xfrm>
          <a:off x="4429125" y="16240125"/>
          <a:ext cx="3" cy="573928"/>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235744</xdr:colOff>
      <xdr:row>82</xdr:row>
      <xdr:rowOff>92868</xdr:rowOff>
    </xdr:from>
    <xdr:to>
      <xdr:col>15</xdr:col>
      <xdr:colOff>366713</xdr:colOff>
      <xdr:row>82</xdr:row>
      <xdr:rowOff>92868</xdr:rowOff>
    </xdr:to>
    <xdr:cxnSp macro="">
      <xdr:nvCxnSpPr>
        <xdr:cNvPr id="351" name="直線矢印コネクタ 350">
          <a:extLst>
            <a:ext uri="{FF2B5EF4-FFF2-40B4-BE49-F238E27FC236}">
              <a16:creationId xmlns:a16="http://schemas.microsoft.com/office/drawing/2014/main" id="{0B3FD7BA-624F-43F7-A253-C5281AE10FE9}"/>
            </a:ext>
          </a:extLst>
        </xdr:cNvPr>
        <xdr:cNvCxnSpPr/>
      </xdr:nvCxnSpPr>
      <xdr:spPr>
        <a:xfrm>
          <a:off x="4426744" y="17047368"/>
          <a:ext cx="165496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54769</xdr:colOff>
      <xdr:row>76</xdr:row>
      <xdr:rowOff>97632</xdr:rowOff>
    </xdr:from>
    <xdr:to>
      <xdr:col>14</xdr:col>
      <xdr:colOff>4763</xdr:colOff>
      <xdr:row>76</xdr:row>
      <xdr:rowOff>97632</xdr:rowOff>
    </xdr:to>
    <xdr:cxnSp macro="">
      <xdr:nvCxnSpPr>
        <xdr:cNvPr id="354" name="直線矢印コネクタ 353">
          <a:extLst>
            <a:ext uri="{FF2B5EF4-FFF2-40B4-BE49-F238E27FC236}">
              <a16:creationId xmlns:a16="http://schemas.microsoft.com/office/drawing/2014/main" id="{1F93B7D3-D159-4EBA-8463-0A58798BDC78}"/>
            </a:ext>
          </a:extLst>
        </xdr:cNvPr>
        <xdr:cNvCxnSpPr/>
      </xdr:nvCxnSpPr>
      <xdr:spPr>
        <a:xfrm>
          <a:off x="5007769" y="15909132"/>
          <a:ext cx="33099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185738</xdr:colOff>
      <xdr:row>81</xdr:row>
      <xdr:rowOff>50007</xdr:rowOff>
    </xdr:from>
    <xdr:to>
      <xdr:col>11</xdr:col>
      <xdr:colOff>295276</xdr:colOff>
      <xdr:row>81</xdr:row>
      <xdr:rowOff>147638</xdr:rowOff>
    </xdr:to>
    <xdr:sp macro="" textlink="">
      <xdr:nvSpPr>
        <xdr:cNvPr id="359" name="円弧 358">
          <a:extLst>
            <a:ext uri="{FF2B5EF4-FFF2-40B4-BE49-F238E27FC236}">
              <a16:creationId xmlns:a16="http://schemas.microsoft.com/office/drawing/2014/main" id="{428B21BB-9908-4479-ACC5-8479EFE7AC73}"/>
            </a:ext>
          </a:extLst>
        </xdr:cNvPr>
        <xdr:cNvSpPr/>
      </xdr:nvSpPr>
      <xdr:spPr>
        <a:xfrm>
          <a:off x="4376738" y="16814007"/>
          <a:ext cx="109538" cy="97631"/>
        </a:xfrm>
        <a:prstGeom prst="arc">
          <a:avLst>
            <a:gd name="adj1" fmla="val 5475918"/>
            <a:gd name="adj2" fmla="val 16032455"/>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238125</xdr:colOff>
      <xdr:row>81</xdr:row>
      <xdr:rowOff>147638</xdr:rowOff>
    </xdr:from>
    <xdr:to>
      <xdr:col>11</xdr:col>
      <xdr:colOff>238125</xdr:colOff>
      <xdr:row>82</xdr:row>
      <xdr:rowOff>92869</xdr:rowOff>
    </xdr:to>
    <xdr:cxnSp macro="">
      <xdr:nvCxnSpPr>
        <xdr:cNvPr id="360" name="直線コネクタ 359">
          <a:extLst>
            <a:ext uri="{FF2B5EF4-FFF2-40B4-BE49-F238E27FC236}">
              <a16:creationId xmlns:a16="http://schemas.microsoft.com/office/drawing/2014/main" id="{B09929D9-7DA8-4349-A2D9-8939C42B77A7}"/>
            </a:ext>
          </a:extLst>
        </xdr:cNvPr>
        <xdr:cNvCxnSpPr/>
      </xdr:nvCxnSpPr>
      <xdr:spPr>
        <a:xfrm>
          <a:off x="4429125" y="16911638"/>
          <a:ext cx="0" cy="135731"/>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211932</xdr:colOff>
      <xdr:row>78</xdr:row>
      <xdr:rowOff>190499</xdr:rowOff>
    </xdr:from>
    <xdr:to>
      <xdr:col>16</xdr:col>
      <xdr:colOff>0</xdr:colOff>
      <xdr:row>78</xdr:row>
      <xdr:rowOff>190499</xdr:rowOff>
    </xdr:to>
    <xdr:cxnSp macro="">
      <xdr:nvCxnSpPr>
        <xdr:cNvPr id="363" name="直線コネクタ 362">
          <a:extLst>
            <a:ext uri="{FF2B5EF4-FFF2-40B4-BE49-F238E27FC236}">
              <a16:creationId xmlns:a16="http://schemas.microsoft.com/office/drawing/2014/main" id="{9EB6C1B2-DF50-454B-9AD2-C1C23A09B311}"/>
            </a:ext>
          </a:extLst>
        </xdr:cNvPr>
        <xdr:cNvCxnSpPr/>
      </xdr:nvCxnSpPr>
      <xdr:spPr>
        <a:xfrm>
          <a:off x="5926932" y="16382999"/>
          <a:ext cx="169068"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269081</xdr:colOff>
      <xdr:row>80</xdr:row>
      <xdr:rowOff>92869</xdr:rowOff>
    </xdr:from>
    <xdr:to>
      <xdr:col>13</xdr:col>
      <xdr:colOff>54769</xdr:colOff>
      <xdr:row>80</xdr:row>
      <xdr:rowOff>92869</xdr:rowOff>
    </xdr:to>
    <xdr:cxnSp macro="">
      <xdr:nvCxnSpPr>
        <xdr:cNvPr id="366" name="直線コネクタ 365">
          <a:extLst>
            <a:ext uri="{FF2B5EF4-FFF2-40B4-BE49-F238E27FC236}">
              <a16:creationId xmlns:a16="http://schemas.microsoft.com/office/drawing/2014/main" id="{5885ADC0-4B8B-48C4-A16C-94CA1F4B4F30}"/>
            </a:ext>
          </a:extLst>
        </xdr:cNvPr>
        <xdr:cNvCxnSpPr/>
      </xdr:nvCxnSpPr>
      <xdr:spPr>
        <a:xfrm>
          <a:off x="4841081" y="16666369"/>
          <a:ext cx="166688"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214313</xdr:colOff>
      <xdr:row>77</xdr:row>
      <xdr:rowOff>14288</xdr:rowOff>
    </xdr:from>
    <xdr:to>
      <xdr:col>3</xdr:col>
      <xdr:colOff>214313</xdr:colOff>
      <xdr:row>78</xdr:row>
      <xdr:rowOff>178594</xdr:rowOff>
    </xdr:to>
    <xdr:cxnSp macro="">
      <xdr:nvCxnSpPr>
        <xdr:cNvPr id="367" name="直線矢印コネクタ 366">
          <a:extLst>
            <a:ext uri="{FF2B5EF4-FFF2-40B4-BE49-F238E27FC236}">
              <a16:creationId xmlns:a16="http://schemas.microsoft.com/office/drawing/2014/main" id="{FE005456-16B8-42B7-A7D6-CB86C520C628}"/>
            </a:ext>
          </a:extLst>
        </xdr:cNvPr>
        <xdr:cNvCxnSpPr/>
      </xdr:nvCxnSpPr>
      <xdr:spPr>
        <a:xfrm>
          <a:off x="1357313" y="16016288"/>
          <a:ext cx="0" cy="354806"/>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104775</xdr:colOff>
      <xdr:row>88</xdr:row>
      <xdr:rowOff>157162</xdr:rowOff>
    </xdr:from>
    <xdr:to>
      <xdr:col>11</xdr:col>
      <xdr:colOff>283369</xdr:colOff>
      <xdr:row>89</xdr:row>
      <xdr:rowOff>14288</xdr:rowOff>
    </xdr:to>
    <xdr:cxnSp macro="">
      <xdr:nvCxnSpPr>
        <xdr:cNvPr id="372" name="直線矢印コネクタ 371">
          <a:extLst>
            <a:ext uri="{FF2B5EF4-FFF2-40B4-BE49-F238E27FC236}">
              <a16:creationId xmlns:a16="http://schemas.microsoft.com/office/drawing/2014/main" id="{7B298CEC-B733-453C-A287-6DDEB3CC4C54}"/>
            </a:ext>
          </a:extLst>
        </xdr:cNvPr>
        <xdr:cNvCxnSpPr/>
      </xdr:nvCxnSpPr>
      <xdr:spPr>
        <a:xfrm>
          <a:off x="4295775" y="18254662"/>
          <a:ext cx="178594" cy="47626"/>
        </a:xfrm>
        <a:prstGeom prst="straightConnector1">
          <a:avLst/>
        </a:prstGeom>
        <a:ln w="3175">
          <a:prstDash val="sysDash"/>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192882</xdr:colOff>
      <xdr:row>88</xdr:row>
      <xdr:rowOff>88106</xdr:rowOff>
    </xdr:from>
    <xdr:to>
      <xdr:col>11</xdr:col>
      <xdr:colOff>216694</xdr:colOff>
      <xdr:row>88</xdr:row>
      <xdr:rowOff>178595</xdr:rowOff>
    </xdr:to>
    <xdr:cxnSp macro="">
      <xdr:nvCxnSpPr>
        <xdr:cNvPr id="373" name="直線コネクタ 372">
          <a:extLst>
            <a:ext uri="{FF2B5EF4-FFF2-40B4-BE49-F238E27FC236}">
              <a16:creationId xmlns:a16="http://schemas.microsoft.com/office/drawing/2014/main" id="{DD7C15A6-F299-4E33-BA26-1EFFB3E0E338}"/>
            </a:ext>
          </a:extLst>
        </xdr:cNvPr>
        <xdr:cNvCxnSpPr/>
      </xdr:nvCxnSpPr>
      <xdr:spPr>
        <a:xfrm flipV="1">
          <a:off x="4383882" y="18185606"/>
          <a:ext cx="23812" cy="90489"/>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216694</xdr:colOff>
      <xdr:row>88</xdr:row>
      <xdr:rowOff>85725</xdr:rowOff>
    </xdr:from>
    <xdr:to>
      <xdr:col>11</xdr:col>
      <xdr:colOff>376238</xdr:colOff>
      <xdr:row>88</xdr:row>
      <xdr:rowOff>85725</xdr:rowOff>
    </xdr:to>
    <xdr:cxnSp macro="">
      <xdr:nvCxnSpPr>
        <xdr:cNvPr id="374" name="直線矢印コネクタ 373">
          <a:extLst>
            <a:ext uri="{FF2B5EF4-FFF2-40B4-BE49-F238E27FC236}">
              <a16:creationId xmlns:a16="http://schemas.microsoft.com/office/drawing/2014/main" id="{FF62D278-0516-4DE9-A448-BE6F92C315E1}"/>
            </a:ext>
          </a:extLst>
        </xdr:cNvPr>
        <xdr:cNvCxnSpPr/>
      </xdr:nvCxnSpPr>
      <xdr:spPr>
        <a:xfrm>
          <a:off x="4407694" y="18183225"/>
          <a:ext cx="15954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73</xdr:row>
      <xdr:rowOff>188118</xdr:rowOff>
    </xdr:from>
    <xdr:to>
      <xdr:col>14</xdr:col>
      <xdr:colOff>0</xdr:colOff>
      <xdr:row>80</xdr:row>
      <xdr:rowOff>90488</xdr:rowOff>
    </xdr:to>
    <xdr:cxnSp macro="">
      <xdr:nvCxnSpPr>
        <xdr:cNvPr id="380" name="直線矢印コネクタ 379">
          <a:extLst>
            <a:ext uri="{FF2B5EF4-FFF2-40B4-BE49-F238E27FC236}">
              <a16:creationId xmlns:a16="http://schemas.microsoft.com/office/drawing/2014/main" id="{8F04C88C-5664-4189-86F2-0CD6F8EA2EEE}"/>
            </a:ext>
          </a:extLst>
        </xdr:cNvPr>
        <xdr:cNvCxnSpPr/>
      </xdr:nvCxnSpPr>
      <xdr:spPr>
        <a:xfrm>
          <a:off x="5334000" y="15428118"/>
          <a:ext cx="0" cy="1235870"/>
        </a:xfrm>
        <a:prstGeom prst="straightConnector1">
          <a:avLst/>
        </a:prstGeom>
        <a:ln w="3175">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345281</xdr:colOff>
      <xdr:row>76</xdr:row>
      <xdr:rowOff>104775</xdr:rowOff>
    </xdr:from>
    <xdr:to>
      <xdr:col>4</xdr:col>
      <xdr:colOff>4763</xdr:colOff>
      <xdr:row>77</xdr:row>
      <xdr:rowOff>83344</xdr:rowOff>
    </xdr:to>
    <xdr:cxnSp macro="">
      <xdr:nvCxnSpPr>
        <xdr:cNvPr id="381" name="直線矢印コネクタ 380">
          <a:extLst>
            <a:ext uri="{FF2B5EF4-FFF2-40B4-BE49-F238E27FC236}">
              <a16:creationId xmlns:a16="http://schemas.microsoft.com/office/drawing/2014/main" id="{2D0AD355-1373-4A44-AEC2-241BF15FCA0A}"/>
            </a:ext>
          </a:extLst>
        </xdr:cNvPr>
        <xdr:cNvCxnSpPr/>
      </xdr:nvCxnSpPr>
      <xdr:spPr>
        <a:xfrm flipV="1">
          <a:off x="1488281" y="15916275"/>
          <a:ext cx="40482" cy="169069"/>
        </a:xfrm>
        <a:prstGeom prst="straightConnector1">
          <a:avLst/>
        </a:prstGeom>
        <a:ln w="3175">
          <a:solidFill>
            <a:srgbClr val="C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211932</xdr:colOff>
      <xdr:row>77</xdr:row>
      <xdr:rowOff>14288</xdr:rowOff>
    </xdr:from>
    <xdr:to>
      <xdr:col>3</xdr:col>
      <xdr:colOff>361950</xdr:colOff>
      <xdr:row>77</xdr:row>
      <xdr:rowOff>14288</xdr:rowOff>
    </xdr:to>
    <xdr:cxnSp macro="">
      <xdr:nvCxnSpPr>
        <xdr:cNvPr id="382" name="直線コネクタ 381">
          <a:extLst>
            <a:ext uri="{FF2B5EF4-FFF2-40B4-BE49-F238E27FC236}">
              <a16:creationId xmlns:a16="http://schemas.microsoft.com/office/drawing/2014/main" id="{061391A2-C9A8-47C8-82D9-813577790456}"/>
            </a:ext>
          </a:extLst>
        </xdr:cNvPr>
        <xdr:cNvCxnSpPr/>
      </xdr:nvCxnSpPr>
      <xdr:spPr>
        <a:xfrm>
          <a:off x="1354932" y="16016288"/>
          <a:ext cx="150018"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85722</xdr:colOff>
      <xdr:row>75</xdr:row>
      <xdr:rowOff>145256</xdr:rowOff>
    </xdr:from>
    <xdr:to>
      <xdr:col>12</xdr:col>
      <xdr:colOff>261938</xdr:colOff>
      <xdr:row>80</xdr:row>
      <xdr:rowOff>90488</xdr:rowOff>
    </xdr:to>
    <xdr:cxnSp macro="">
      <xdr:nvCxnSpPr>
        <xdr:cNvPr id="383" name="直線コネクタ 382">
          <a:extLst>
            <a:ext uri="{FF2B5EF4-FFF2-40B4-BE49-F238E27FC236}">
              <a16:creationId xmlns:a16="http://schemas.microsoft.com/office/drawing/2014/main" id="{E349340F-27E2-4C24-A0A3-A92B78A0745E}"/>
            </a:ext>
          </a:extLst>
        </xdr:cNvPr>
        <xdr:cNvCxnSpPr/>
      </xdr:nvCxnSpPr>
      <xdr:spPr>
        <a:xfrm>
          <a:off x="847722" y="15766256"/>
          <a:ext cx="3986216" cy="897732"/>
        </a:xfrm>
        <a:prstGeom prst="line">
          <a:avLst/>
        </a:prstGeom>
        <a:ln w="3175">
          <a:solidFill>
            <a:srgbClr val="00B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2381</xdr:colOff>
      <xdr:row>77</xdr:row>
      <xdr:rowOff>188118</xdr:rowOff>
    </xdr:from>
    <xdr:to>
      <xdr:col>16</xdr:col>
      <xdr:colOff>45242</xdr:colOff>
      <xdr:row>77</xdr:row>
      <xdr:rowOff>188118</xdr:rowOff>
    </xdr:to>
    <xdr:cxnSp macro="">
      <xdr:nvCxnSpPr>
        <xdr:cNvPr id="388" name="直線コネクタ 387">
          <a:extLst>
            <a:ext uri="{FF2B5EF4-FFF2-40B4-BE49-F238E27FC236}">
              <a16:creationId xmlns:a16="http://schemas.microsoft.com/office/drawing/2014/main" id="{4CF7AB11-EFA0-4E75-9D7A-98932E76F99B}"/>
            </a:ext>
          </a:extLst>
        </xdr:cNvPr>
        <xdr:cNvCxnSpPr/>
      </xdr:nvCxnSpPr>
      <xdr:spPr>
        <a:xfrm>
          <a:off x="6098381" y="16190118"/>
          <a:ext cx="42861"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188121</xdr:colOff>
      <xdr:row>79</xdr:row>
      <xdr:rowOff>80963</xdr:rowOff>
    </xdr:from>
    <xdr:to>
      <xdr:col>12</xdr:col>
      <xdr:colOff>228600</xdr:colOff>
      <xdr:row>80</xdr:row>
      <xdr:rowOff>64294</xdr:rowOff>
    </xdr:to>
    <xdr:cxnSp macro="">
      <xdr:nvCxnSpPr>
        <xdr:cNvPr id="389" name="直線矢印コネクタ 388">
          <a:extLst>
            <a:ext uri="{FF2B5EF4-FFF2-40B4-BE49-F238E27FC236}">
              <a16:creationId xmlns:a16="http://schemas.microsoft.com/office/drawing/2014/main" id="{A1E733B5-45A6-4211-9FF5-73457072C647}"/>
            </a:ext>
          </a:extLst>
        </xdr:cNvPr>
        <xdr:cNvCxnSpPr/>
      </xdr:nvCxnSpPr>
      <xdr:spPr>
        <a:xfrm flipH="1">
          <a:off x="4760121" y="16463963"/>
          <a:ext cx="40479" cy="17383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200027</xdr:colOff>
      <xdr:row>77</xdr:row>
      <xdr:rowOff>80963</xdr:rowOff>
    </xdr:from>
    <xdr:to>
      <xdr:col>18</xdr:col>
      <xdr:colOff>200027</xdr:colOff>
      <xdr:row>78</xdr:row>
      <xdr:rowOff>97631</xdr:rowOff>
    </xdr:to>
    <xdr:cxnSp macro="">
      <xdr:nvCxnSpPr>
        <xdr:cNvPr id="414" name="直線コネクタ 413">
          <a:extLst>
            <a:ext uri="{FF2B5EF4-FFF2-40B4-BE49-F238E27FC236}">
              <a16:creationId xmlns:a16="http://schemas.microsoft.com/office/drawing/2014/main" id="{FF52A0D5-BD34-42D6-BA7A-32A6F9A8011C}"/>
            </a:ext>
          </a:extLst>
        </xdr:cNvPr>
        <xdr:cNvCxnSpPr/>
      </xdr:nvCxnSpPr>
      <xdr:spPr>
        <a:xfrm>
          <a:off x="7058027" y="16082963"/>
          <a:ext cx="0" cy="207168"/>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9524</xdr:colOff>
      <xdr:row>77</xdr:row>
      <xdr:rowOff>1</xdr:rowOff>
    </xdr:from>
    <xdr:to>
      <xdr:col>18</xdr:col>
      <xdr:colOff>200025</xdr:colOff>
      <xdr:row>80</xdr:row>
      <xdr:rowOff>3</xdr:rowOff>
    </xdr:to>
    <xdr:sp macro="" textlink="">
      <xdr:nvSpPr>
        <xdr:cNvPr id="640" name="円弧 639">
          <a:extLst>
            <a:ext uri="{FF2B5EF4-FFF2-40B4-BE49-F238E27FC236}">
              <a16:creationId xmlns:a16="http://schemas.microsoft.com/office/drawing/2014/main" id="{D2801E7C-13BB-44FC-AEBF-99F1506C60F6}"/>
            </a:ext>
          </a:extLst>
        </xdr:cNvPr>
        <xdr:cNvSpPr/>
      </xdr:nvSpPr>
      <xdr:spPr>
        <a:xfrm>
          <a:off x="6486524" y="16002001"/>
          <a:ext cx="571501" cy="571502"/>
        </a:xfrm>
        <a:prstGeom prst="arc">
          <a:avLst>
            <a:gd name="adj1" fmla="val 21599662"/>
            <a:gd name="adj2" fmla="val 5363816"/>
          </a:avLst>
        </a:prstGeom>
        <a:ln w="31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73819</xdr:colOff>
      <xdr:row>80</xdr:row>
      <xdr:rowOff>2381</xdr:rowOff>
    </xdr:from>
    <xdr:to>
      <xdr:col>10</xdr:col>
      <xdr:colOff>235745</xdr:colOff>
      <xdr:row>80</xdr:row>
      <xdr:rowOff>2381</xdr:rowOff>
    </xdr:to>
    <xdr:cxnSp macro="">
      <xdr:nvCxnSpPr>
        <xdr:cNvPr id="666" name="直線コネクタ 665">
          <a:extLst>
            <a:ext uri="{FF2B5EF4-FFF2-40B4-BE49-F238E27FC236}">
              <a16:creationId xmlns:a16="http://schemas.microsoft.com/office/drawing/2014/main" id="{2F159D7E-7FCA-4481-8232-518754C930E3}"/>
            </a:ext>
          </a:extLst>
        </xdr:cNvPr>
        <xdr:cNvCxnSpPr/>
      </xdr:nvCxnSpPr>
      <xdr:spPr>
        <a:xfrm flipH="1">
          <a:off x="3121819" y="16575881"/>
          <a:ext cx="923926"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171450</xdr:colOff>
      <xdr:row>77</xdr:row>
      <xdr:rowOff>2381</xdr:rowOff>
    </xdr:from>
    <xdr:to>
      <xdr:col>8</xdr:col>
      <xdr:colOff>361951</xdr:colOff>
      <xdr:row>80</xdr:row>
      <xdr:rowOff>2383</xdr:rowOff>
    </xdr:to>
    <xdr:sp macro="" textlink="">
      <xdr:nvSpPr>
        <xdr:cNvPr id="667" name="円弧 666">
          <a:extLst>
            <a:ext uri="{FF2B5EF4-FFF2-40B4-BE49-F238E27FC236}">
              <a16:creationId xmlns:a16="http://schemas.microsoft.com/office/drawing/2014/main" id="{D521A582-30D4-4BE8-92F7-03DCF926F3CD}"/>
            </a:ext>
          </a:extLst>
        </xdr:cNvPr>
        <xdr:cNvSpPr/>
      </xdr:nvSpPr>
      <xdr:spPr>
        <a:xfrm>
          <a:off x="2838450" y="16004381"/>
          <a:ext cx="571501" cy="571502"/>
        </a:xfrm>
        <a:prstGeom prst="arc">
          <a:avLst>
            <a:gd name="adj1" fmla="val 5399995"/>
            <a:gd name="adj2" fmla="val 10834336"/>
          </a:avLst>
        </a:prstGeom>
        <a:ln w="31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171450</xdr:colOff>
      <xdr:row>77</xdr:row>
      <xdr:rowOff>95250</xdr:rowOff>
    </xdr:from>
    <xdr:to>
      <xdr:col>7</xdr:col>
      <xdr:colOff>171450</xdr:colOff>
      <xdr:row>78</xdr:row>
      <xdr:rowOff>111918</xdr:rowOff>
    </xdr:to>
    <xdr:cxnSp macro="">
      <xdr:nvCxnSpPr>
        <xdr:cNvPr id="668" name="直線コネクタ 667">
          <a:extLst>
            <a:ext uri="{FF2B5EF4-FFF2-40B4-BE49-F238E27FC236}">
              <a16:creationId xmlns:a16="http://schemas.microsoft.com/office/drawing/2014/main" id="{54B96916-76E2-4383-AA4A-69BEFD3C5625}"/>
            </a:ext>
          </a:extLst>
        </xdr:cNvPr>
        <xdr:cNvCxnSpPr/>
      </xdr:nvCxnSpPr>
      <xdr:spPr>
        <a:xfrm>
          <a:off x="2838450" y="16097250"/>
          <a:ext cx="0" cy="207168"/>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95250</xdr:colOff>
      <xdr:row>80</xdr:row>
      <xdr:rowOff>35719</xdr:rowOff>
    </xdr:from>
    <xdr:to>
      <xdr:col>12</xdr:col>
      <xdr:colOff>269078</xdr:colOff>
      <xdr:row>80</xdr:row>
      <xdr:rowOff>83347</xdr:rowOff>
    </xdr:to>
    <xdr:cxnSp macro="">
      <xdr:nvCxnSpPr>
        <xdr:cNvPr id="675" name="直線コネクタ 674">
          <a:extLst>
            <a:ext uri="{FF2B5EF4-FFF2-40B4-BE49-F238E27FC236}">
              <a16:creationId xmlns:a16="http://schemas.microsoft.com/office/drawing/2014/main" id="{74C2AB83-77A1-4C49-8EAA-5286155CDC06}"/>
            </a:ext>
          </a:extLst>
        </xdr:cNvPr>
        <xdr:cNvCxnSpPr/>
      </xdr:nvCxnSpPr>
      <xdr:spPr>
        <a:xfrm>
          <a:off x="4667250" y="16609219"/>
          <a:ext cx="173828" cy="47628"/>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140494</xdr:colOff>
      <xdr:row>79</xdr:row>
      <xdr:rowOff>50006</xdr:rowOff>
    </xdr:from>
    <xdr:to>
      <xdr:col>12</xdr:col>
      <xdr:colOff>314322</xdr:colOff>
      <xdr:row>79</xdr:row>
      <xdr:rowOff>97634</xdr:rowOff>
    </xdr:to>
    <xdr:cxnSp macro="">
      <xdr:nvCxnSpPr>
        <xdr:cNvPr id="677" name="直線コネクタ 676">
          <a:extLst>
            <a:ext uri="{FF2B5EF4-FFF2-40B4-BE49-F238E27FC236}">
              <a16:creationId xmlns:a16="http://schemas.microsoft.com/office/drawing/2014/main" id="{097C788D-74BB-45A2-9F8E-D4F92B5177E5}"/>
            </a:ext>
          </a:extLst>
        </xdr:cNvPr>
        <xdr:cNvCxnSpPr/>
      </xdr:nvCxnSpPr>
      <xdr:spPr>
        <a:xfrm>
          <a:off x="4712494" y="16433006"/>
          <a:ext cx="173828" cy="47628"/>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0</xdr:colOff>
      <xdr:row>72</xdr:row>
      <xdr:rowOff>0</xdr:rowOff>
    </xdr:from>
    <xdr:to>
      <xdr:col>13</xdr:col>
      <xdr:colOff>0</xdr:colOff>
      <xdr:row>73</xdr:row>
      <xdr:rowOff>130969</xdr:rowOff>
    </xdr:to>
    <xdr:cxnSp macro="">
      <xdr:nvCxnSpPr>
        <xdr:cNvPr id="686" name="直線コネクタ 685">
          <a:extLst>
            <a:ext uri="{FF2B5EF4-FFF2-40B4-BE49-F238E27FC236}">
              <a16:creationId xmlns:a16="http://schemas.microsoft.com/office/drawing/2014/main" id="{2AB609B2-6332-44B2-8552-532DF6D31D2D}"/>
            </a:ext>
          </a:extLst>
        </xdr:cNvPr>
        <xdr:cNvCxnSpPr/>
      </xdr:nvCxnSpPr>
      <xdr:spPr>
        <a:xfrm flipV="1">
          <a:off x="4953000" y="15049500"/>
          <a:ext cx="0" cy="321469"/>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352428</xdr:colOff>
      <xdr:row>73</xdr:row>
      <xdr:rowOff>66341</xdr:rowOff>
    </xdr:from>
    <xdr:to>
      <xdr:col>13</xdr:col>
      <xdr:colOff>283366</xdr:colOff>
      <xdr:row>80</xdr:row>
      <xdr:rowOff>104775</xdr:rowOff>
    </xdr:to>
    <xdr:cxnSp macro="">
      <xdr:nvCxnSpPr>
        <xdr:cNvPr id="699" name="直線コネクタ 698">
          <a:extLst>
            <a:ext uri="{FF2B5EF4-FFF2-40B4-BE49-F238E27FC236}">
              <a16:creationId xmlns:a16="http://schemas.microsoft.com/office/drawing/2014/main" id="{3838EAEB-47C7-403F-9793-26386ADA7CAC}"/>
            </a:ext>
          </a:extLst>
        </xdr:cNvPr>
        <xdr:cNvCxnSpPr>
          <a:stCxn id="288" idx="2"/>
        </xdr:cNvCxnSpPr>
      </xdr:nvCxnSpPr>
      <xdr:spPr>
        <a:xfrm flipH="1">
          <a:off x="4924428" y="15306341"/>
          <a:ext cx="311938" cy="1371934"/>
        </a:xfrm>
        <a:prstGeom prst="line">
          <a:avLst/>
        </a:prstGeom>
        <a:ln w="3175">
          <a:solidFill>
            <a:schemeClr val="accent1"/>
          </a:solidFill>
          <a:headEnd type="none" w="med" len="med"/>
          <a:tailEnd type="arrow"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0</xdr:colOff>
      <xdr:row>76</xdr:row>
      <xdr:rowOff>97631</xdr:rowOff>
    </xdr:from>
    <xdr:to>
      <xdr:col>12</xdr:col>
      <xdr:colOff>0</xdr:colOff>
      <xdr:row>80</xdr:row>
      <xdr:rowOff>38100</xdr:rowOff>
    </xdr:to>
    <xdr:cxnSp macro="">
      <xdr:nvCxnSpPr>
        <xdr:cNvPr id="706" name="直線矢印コネクタ 705">
          <a:extLst>
            <a:ext uri="{FF2B5EF4-FFF2-40B4-BE49-F238E27FC236}">
              <a16:creationId xmlns:a16="http://schemas.microsoft.com/office/drawing/2014/main" id="{E57CCE14-BE33-428F-8123-B0AB4ABF8CC6}"/>
            </a:ext>
          </a:extLst>
        </xdr:cNvPr>
        <xdr:cNvCxnSpPr/>
      </xdr:nvCxnSpPr>
      <xdr:spPr>
        <a:xfrm>
          <a:off x="4572000" y="15909131"/>
          <a:ext cx="0" cy="70246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42863</xdr:colOff>
      <xdr:row>76</xdr:row>
      <xdr:rowOff>119063</xdr:rowOff>
    </xdr:from>
    <xdr:to>
      <xdr:col>12</xdr:col>
      <xdr:colOff>230984</xdr:colOff>
      <xdr:row>81</xdr:row>
      <xdr:rowOff>66676</xdr:rowOff>
    </xdr:to>
    <xdr:cxnSp macro="">
      <xdr:nvCxnSpPr>
        <xdr:cNvPr id="738" name="直線コネクタ 737">
          <a:extLst>
            <a:ext uri="{FF2B5EF4-FFF2-40B4-BE49-F238E27FC236}">
              <a16:creationId xmlns:a16="http://schemas.microsoft.com/office/drawing/2014/main" id="{B30B014C-1DB7-4CD7-854C-7D7297ADEDD2}"/>
            </a:ext>
          </a:extLst>
        </xdr:cNvPr>
        <xdr:cNvCxnSpPr/>
      </xdr:nvCxnSpPr>
      <xdr:spPr>
        <a:xfrm>
          <a:off x="804863" y="15930563"/>
          <a:ext cx="3998121" cy="900113"/>
        </a:xfrm>
        <a:prstGeom prst="line">
          <a:avLst/>
        </a:prstGeom>
        <a:ln w="3175">
          <a:solidFill>
            <a:srgbClr val="00B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61913</xdr:colOff>
      <xdr:row>76</xdr:row>
      <xdr:rowOff>33338</xdr:rowOff>
    </xdr:from>
    <xdr:to>
      <xdr:col>12</xdr:col>
      <xdr:colOff>252415</xdr:colOff>
      <xdr:row>80</xdr:row>
      <xdr:rowOff>171451</xdr:rowOff>
    </xdr:to>
    <xdr:cxnSp macro="">
      <xdr:nvCxnSpPr>
        <xdr:cNvPr id="740" name="直線コネクタ 739">
          <a:extLst>
            <a:ext uri="{FF2B5EF4-FFF2-40B4-BE49-F238E27FC236}">
              <a16:creationId xmlns:a16="http://schemas.microsoft.com/office/drawing/2014/main" id="{4D4CC360-5729-4A67-9762-B26AF4BDA82C}"/>
            </a:ext>
          </a:extLst>
        </xdr:cNvPr>
        <xdr:cNvCxnSpPr/>
      </xdr:nvCxnSpPr>
      <xdr:spPr>
        <a:xfrm>
          <a:off x="823913" y="15844838"/>
          <a:ext cx="4000502" cy="900113"/>
        </a:xfrm>
        <a:prstGeom prst="line">
          <a:avLst/>
        </a:prstGeom>
        <a:ln w="3175">
          <a:solidFill>
            <a:srgbClr val="00B050"/>
          </a:solidFill>
          <a:headEnd type="arrow" w="med" len="med"/>
          <a:tailEnd type="arrow"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45244</xdr:colOff>
      <xdr:row>75</xdr:row>
      <xdr:rowOff>140495</xdr:rowOff>
    </xdr:from>
    <xdr:to>
      <xdr:col>2</xdr:col>
      <xdr:colOff>85724</xdr:colOff>
      <xdr:row>76</xdr:row>
      <xdr:rowOff>119063</xdr:rowOff>
    </xdr:to>
    <xdr:cxnSp macro="">
      <xdr:nvCxnSpPr>
        <xdr:cNvPr id="742" name="直線矢印コネクタ 741">
          <a:extLst>
            <a:ext uri="{FF2B5EF4-FFF2-40B4-BE49-F238E27FC236}">
              <a16:creationId xmlns:a16="http://schemas.microsoft.com/office/drawing/2014/main" id="{D7DF8281-4B9E-4DBA-A8D7-D3B95BEEF5BA}"/>
            </a:ext>
          </a:extLst>
        </xdr:cNvPr>
        <xdr:cNvCxnSpPr/>
      </xdr:nvCxnSpPr>
      <xdr:spPr>
        <a:xfrm flipV="1">
          <a:off x="807244" y="14427995"/>
          <a:ext cx="40480" cy="169068"/>
        </a:xfrm>
        <a:prstGeom prst="straightConnector1">
          <a:avLst/>
        </a:prstGeom>
        <a:ln w="3175">
          <a:solidFill>
            <a:srgbClr val="00B05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74</xdr:row>
      <xdr:rowOff>0</xdr:rowOff>
    </xdr:from>
    <xdr:to>
      <xdr:col>7</xdr:col>
      <xdr:colOff>0</xdr:colOff>
      <xdr:row>77</xdr:row>
      <xdr:rowOff>97631</xdr:rowOff>
    </xdr:to>
    <xdr:cxnSp macro="">
      <xdr:nvCxnSpPr>
        <xdr:cNvPr id="748" name="直線矢印コネクタ 747">
          <a:extLst>
            <a:ext uri="{FF2B5EF4-FFF2-40B4-BE49-F238E27FC236}">
              <a16:creationId xmlns:a16="http://schemas.microsoft.com/office/drawing/2014/main" id="{709272F6-DDC5-4F93-AB90-B14B04A36644}"/>
            </a:ext>
          </a:extLst>
        </xdr:cNvPr>
        <xdr:cNvCxnSpPr/>
      </xdr:nvCxnSpPr>
      <xdr:spPr>
        <a:xfrm>
          <a:off x="2667000" y="15430500"/>
          <a:ext cx="0" cy="66913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330994</xdr:colOff>
      <xdr:row>80</xdr:row>
      <xdr:rowOff>2382</xdr:rowOff>
    </xdr:from>
    <xdr:to>
      <xdr:col>19</xdr:col>
      <xdr:colOff>0</xdr:colOff>
      <xdr:row>80</xdr:row>
      <xdr:rowOff>2382</xdr:rowOff>
    </xdr:to>
    <xdr:cxnSp macro="">
      <xdr:nvCxnSpPr>
        <xdr:cNvPr id="759" name="直線コネクタ 758">
          <a:extLst>
            <a:ext uri="{FF2B5EF4-FFF2-40B4-BE49-F238E27FC236}">
              <a16:creationId xmlns:a16="http://schemas.microsoft.com/office/drawing/2014/main" id="{521BE927-526B-40F9-9B4B-B0F55EFC1305}"/>
            </a:ext>
          </a:extLst>
        </xdr:cNvPr>
        <xdr:cNvCxnSpPr/>
      </xdr:nvCxnSpPr>
      <xdr:spPr>
        <a:xfrm>
          <a:off x="6807994" y="16575882"/>
          <a:ext cx="431006"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202406</xdr:colOff>
      <xdr:row>77</xdr:row>
      <xdr:rowOff>92868</xdr:rowOff>
    </xdr:from>
    <xdr:to>
      <xdr:col>19</xdr:col>
      <xdr:colOff>2381</xdr:colOff>
      <xdr:row>77</xdr:row>
      <xdr:rowOff>92868</xdr:rowOff>
    </xdr:to>
    <xdr:cxnSp macro="">
      <xdr:nvCxnSpPr>
        <xdr:cNvPr id="761" name="直線コネクタ 760">
          <a:extLst>
            <a:ext uri="{FF2B5EF4-FFF2-40B4-BE49-F238E27FC236}">
              <a16:creationId xmlns:a16="http://schemas.microsoft.com/office/drawing/2014/main" id="{D671CBE2-97C9-4FEE-9A7E-FE42B4D7687A}"/>
            </a:ext>
          </a:extLst>
        </xdr:cNvPr>
        <xdr:cNvCxnSpPr/>
      </xdr:nvCxnSpPr>
      <xdr:spPr>
        <a:xfrm>
          <a:off x="7060406" y="16094868"/>
          <a:ext cx="180975"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77</xdr:row>
      <xdr:rowOff>85725</xdr:rowOff>
    </xdr:from>
    <xdr:to>
      <xdr:col>19</xdr:col>
      <xdr:colOff>0</xdr:colOff>
      <xdr:row>80</xdr:row>
      <xdr:rowOff>4763</xdr:rowOff>
    </xdr:to>
    <xdr:cxnSp macro="">
      <xdr:nvCxnSpPr>
        <xdr:cNvPr id="764" name="直線矢印コネクタ 763">
          <a:extLst>
            <a:ext uri="{FF2B5EF4-FFF2-40B4-BE49-F238E27FC236}">
              <a16:creationId xmlns:a16="http://schemas.microsoft.com/office/drawing/2014/main" id="{8F3AD353-DE48-473E-82BF-C8C72BFA4694}"/>
            </a:ext>
          </a:extLst>
        </xdr:cNvPr>
        <xdr:cNvCxnSpPr/>
      </xdr:nvCxnSpPr>
      <xdr:spPr>
        <a:xfrm>
          <a:off x="7239000" y="16087725"/>
          <a:ext cx="0" cy="49053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74</xdr:row>
      <xdr:rowOff>0</xdr:rowOff>
    </xdr:from>
    <xdr:to>
      <xdr:col>12</xdr:col>
      <xdr:colOff>0</xdr:colOff>
      <xdr:row>76</xdr:row>
      <xdr:rowOff>97631</xdr:rowOff>
    </xdr:to>
    <xdr:cxnSp macro="">
      <xdr:nvCxnSpPr>
        <xdr:cNvPr id="769" name="直線矢印コネクタ 768">
          <a:extLst>
            <a:ext uri="{FF2B5EF4-FFF2-40B4-BE49-F238E27FC236}">
              <a16:creationId xmlns:a16="http://schemas.microsoft.com/office/drawing/2014/main" id="{5C9927C0-C5EB-4338-A86B-904ACF176A47}"/>
            </a:ext>
          </a:extLst>
        </xdr:cNvPr>
        <xdr:cNvCxnSpPr/>
      </xdr:nvCxnSpPr>
      <xdr:spPr>
        <a:xfrm>
          <a:off x="4552627" y="15692034"/>
          <a:ext cx="0" cy="48508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211931</xdr:colOff>
      <xdr:row>77</xdr:row>
      <xdr:rowOff>180975</xdr:rowOff>
    </xdr:from>
    <xdr:to>
      <xdr:col>15</xdr:col>
      <xdr:colOff>211931</xdr:colOff>
      <xdr:row>80</xdr:row>
      <xdr:rowOff>0</xdr:rowOff>
    </xdr:to>
    <xdr:cxnSp macro="">
      <xdr:nvCxnSpPr>
        <xdr:cNvPr id="788" name="直線矢印コネクタ 787">
          <a:extLst>
            <a:ext uri="{FF2B5EF4-FFF2-40B4-BE49-F238E27FC236}">
              <a16:creationId xmlns:a16="http://schemas.microsoft.com/office/drawing/2014/main" id="{50BBCC21-E4F6-452B-A0E8-2C3B570A42DE}"/>
            </a:ext>
          </a:extLst>
        </xdr:cNvPr>
        <xdr:cNvCxnSpPr/>
      </xdr:nvCxnSpPr>
      <xdr:spPr>
        <a:xfrm>
          <a:off x="5926931" y="16182975"/>
          <a:ext cx="0" cy="39052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79</xdr:row>
      <xdr:rowOff>0</xdr:rowOff>
    </xdr:from>
    <xdr:to>
      <xdr:col>16</xdr:col>
      <xdr:colOff>0</xdr:colOff>
      <xdr:row>79</xdr:row>
      <xdr:rowOff>185738</xdr:rowOff>
    </xdr:to>
    <xdr:cxnSp macro="">
      <xdr:nvCxnSpPr>
        <xdr:cNvPr id="798" name="直線矢印コネクタ 797">
          <a:extLst>
            <a:ext uri="{FF2B5EF4-FFF2-40B4-BE49-F238E27FC236}">
              <a16:creationId xmlns:a16="http://schemas.microsoft.com/office/drawing/2014/main" id="{F36491F6-CE90-4906-BF99-E99FB5302838}"/>
            </a:ext>
          </a:extLst>
        </xdr:cNvPr>
        <xdr:cNvCxnSpPr/>
      </xdr:nvCxnSpPr>
      <xdr:spPr>
        <a:xfrm>
          <a:off x="6096000" y="16383000"/>
          <a:ext cx="0" cy="185738"/>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90</xdr:row>
      <xdr:rowOff>0</xdr:rowOff>
    </xdr:from>
    <xdr:to>
      <xdr:col>11</xdr:col>
      <xdr:colOff>0</xdr:colOff>
      <xdr:row>95</xdr:row>
      <xdr:rowOff>188119</xdr:rowOff>
    </xdr:to>
    <xdr:cxnSp macro="">
      <xdr:nvCxnSpPr>
        <xdr:cNvPr id="248" name="直線矢印コネクタ 247">
          <a:extLst>
            <a:ext uri="{FF2B5EF4-FFF2-40B4-BE49-F238E27FC236}">
              <a16:creationId xmlns:a16="http://schemas.microsoft.com/office/drawing/2014/main" id="{DBA29A02-8107-4F01-A93A-8C8940C64A69}"/>
            </a:ext>
          </a:extLst>
        </xdr:cNvPr>
        <xdr:cNvCxnSpPr/>
      </xdr:nvCxnSpPr>
      <xdr:spPr>
        <a:xfrm>
          <a:off x="4191000" y="18478500"/>
          <a:ext cx="0" cy="114061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xdr:colOff>
      <xdr:row>90</xdr:row>
      <xdr:rowOff>0</xdr:rowOff>
    </xdr:from>
    <xdr:to>
      <xdr:col>11</xdr:col>
      <xdr:colOff>245269</xdr:colOff>
      <xdr:row>90</xdr:row>
      <xdr:rowOff>0</xdr:rowOff>
    </xdr:to>
    <xdr:cxnSp macro="">
      <xdr:nvCxnSpPr>
        <xdr:cNvPr id="249" name="直線コネクタ 248">
          <a:extLst>
            <a:ext uri="{FF2B5EF4-FFF2-40B4-BE49-F238E27FC236}">
              <a16:creationId xmlns:a16="http://schemas.microsoft.com/office/drawing/2014/main" id="{7CAAE3FB-8229-4110-BE6D-326727EBB9A8}"/>
            </a:ext>
          </a:extLst>
        </xdr:cNvPr>
        <xdr:cNvCxnSpPr/>
      </xdr:nvCxnSpPr>
      <xdr:spPr>
        <a:xfrm flipH="1">
          <a:off x="4191001" y="18478500"/>
          <a:ext cx="245268"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245269</xdr:colOff>
      <xdr:row>90</xdr:row>
      <xdr:rowOff>0</xdr:rowOff>
    </xdr:from>
    <xdr:to>
      <xdr:col>13</xdr:col>
      <xdr:colOff>61913</xdr:colOff>
      <xdr:row>90</xdr:row>
      <xdr:rowOff>0</xdr:rowOff>
    </xdr:to>
    <xdr:cxnSp macro="">
      <xdr:nvCxnSpPr>
        <xdr:cNvPr id="257" name="直線矢印コネクタ 256">
          <a:extLst>
            <a:ext uri="{FF2B5EF4-FFF2-40B4-BE49-F238E27FC236}">
              <a16:creationId xmlns:a16="http://schemas.microsoft.com/office/drawing/2014/main" id="{8D29EE6B-2B71-403B-9BD2-5E9F963F0B7C}"/>
            </a:ext>
          </a:extLst>
        </xdr:cNvPr>
        <xdr:cNvCxnSpPr/>
      </xdr:nvCxnSpPr>
      <xdr:spPr>
        <a:xfrm>
          <a:off x="4436269" y="18478500"/>
          <a:ext cx="57864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276225</xdr:colOff>
      <xdr:row>96</xdr:row>
      <xdr:rowOff>0</xdr:rowOff>
    </xdr:from>
    <xdr:to>
      <xdr:col>15</xdr:col>
      <xdr:colOff>97631</xdr:colOff>
      <xdr:row>96</xdr:row>
      <xdr:rowOff>0</xdr:rowOff>
    </xdr:to>
    <xdr:cxnSp macro="">
      <xdr:nvCxnSpPr>
        <xdr:cNvPr id="267" name="直線コネクタ 266">
          <a:extLst>
            <a:ext uri="{FF2B5EF4-FFF2-40B4-BE49-F238E27FC236}">
              <a16:creationId xmlns:a16="http://schemas.microsoft.com/office/drawing/2014/main" id="{0373B805-3B87-4476-858B-C493EB9B68E8}"/>
            </a:ext>
          </a:extLst>
        </xdr:cNvPr>
        <xdr:cNvCxnSpPr/>
      </xdr:nvCxnSpPr>
      <xdr:spPr>
        <a:xfrm>
          <a:off x="4086225" y="19621500"/>
          <a:ext cx="1726406"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240506</xdr:colOff>
      <xdr:row>96</xdr:row>
      <xdr:rowOff>0</xdr:rowOff>
    </xdr:from>
    <xdr:to>
      <xdr:col>13</xdr:col>
      <xdr:colOff>61913</xdr:colOff>
      <xdr:row>96</xdr:row>
      <xdr:rowOff>0</xdr:rowOff>
    </xdr:to>
    <xdr:cxnSp macro="">
      <xdr:nvCxnSpPr>
        <xdr:cNvPr id="280" name="直線矢印コネクタ 279">
          <a:extLst>
            <a:ext uri="{FF2B5EF4-FFF2-40B4-BE49-F238E27FC236}">
              <a16:creationId xmlns:a16="http://schemas.microsoft.com/office/drawing/2014/main" id="{761F899E-EDB5-41C1-B2FE-6AA10AA858E7}"/>
            </a:ext>
          </a:extLst>
        </xdr:cNvPr>
        <xdr:cNvCxnSpPr/>
      </xdr:nvCxnSpPr>
      <xdr:spPr>
        <a:xfrm>
          <a:off x="4431506" y="19621500"/>
          <a:ext cx="58340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59531</xdr:colOff>
      <xdr:row>96</xdr:row>
      <xdr:rowOff>0</xdr:rowOff>
    </xdr:from>
    <xdr:to>
      <xdr:col>15</xdr:col>
      <xdr:colOff>97631</xdr:colOff>
      <xdr:row>96</xdr:row>
      <xdr:rowOff>0</xdr:rowOff>
    </xdr:to>
    <xdr:cxnSp macro="">
      <xdr:nvCxnSpPr>
        <xdr:cNvPr id="284" name="直線矢印コネクタ 283">
          <a:extLst>
            <a:ext uri="{FF2B5EF4-FFF2-40B4-BE49-F238E27FC236}">
              <a16:creationId xmlns:a16="http://schemas.microsoft.com/office/drawing/2014/main" id="{581BA277-FD4C-4C78-AFC1-1795A23503EF}"/>
            </a:ext>
          </a:extLst>
        </xdr:cNvPr>
        <xdr:cNvCxnSpPr/>
      </xdr:nvCxnSpPr>
      <xdr:spPr>
        <a:xfrm>
          <a:off x="5012531" y="19621500"/>
          <a:ext cx="8001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209833</xdr:colOff>
      <xdr:row>103</xdr:row>
      <xdr:rowOff>3320</xdr:rowOff>
    </xdr:from>
    <xdr:to>
      <xdr:col>13</xdr:col>
      <xdr:colOff>174105</xdr:colOff>
      <xdr:row>103</xdr:row>
      <xdr:rowOff>3955</xdr:rowOff>
    </xdr:to>
    <xdr:cxnSp macro="">
      <xdr:nvCxnSpPr>
        <xdr:cNvPr id="255" name="直線コネクタ 254">
          <a:extLst>
            <a:ext uri="{FF2B5EF4-FFF2-40B4-BE49-F238E27FC236}">
              <a16:creationId xmlns:a16="http://schemas.microsoft.com/office/drawing/2014/main" id="{CC118CAB-67AE-481D-A14F-914C525DB0C2}"/>
            </a:ext>
          </a:extLst>
        </xdr:cNvPr>
        <xdr:cNvCxnSpPr>
          <a:stCxn id="393" idx="2"/>
          <a:endCxn id="449" idx="0"/>
        </xdr:cNvCxnSpPr>
      </xdr:nvCxnSpPr>
      <xdr:spPr>
        <a:xfrm flipV="1">
          <a:off x="20021833" y="21529820"/>
          <a:ext cx="345272" cy="635"/>
        </a:xfrm>
        <a:prstGeom prst="line">
          <a:avLst/>
        </a:prstGeom>
        <a:ln w="3175">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114301</xdr:colOff>
      <xdr:row>103</xdr:row>
      <xdr:rowOff>147638</xdr:rowOff>
    </xdr:from>
    <xdr:to>
      <xdr:col>19</xdr:col>
      <xdr:colOff>114301</xdr:colOff>
      <xdr:row>105</xdr:row>
      <xdr:rowOff>95250</xdr:rowOff>
    </xdr:to>
    <xdr:cxnSp macro="">
      <xdr:nvCxnSpPr>
        <xdr:cNvPr id="256" name="直線矢印コネクタ 255">
          <a:extLst>
            <a:ext uri="{FF2B5EF4-FFF2-40B4-BE49-F238E27FC236}">
              <a16:creationId xmlns:a16="http://schemas.microsoft.com/office/drawing/2014/main" id="{0ECDD544-78A4-4B2C-9C7A-EA38A4658799}"/>
            </a:ext>
          </a:extLst>
        </xdr:cNvPr>
        <xdr:cNvCxnSpPr/>
      </xdr:nvCxnSpPr>
      <xdr:spPr>
        <a:xfrm>
          <a:off x="7734301" y="22436138"/>
          <a:ext cx="0" cy="32861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111919</xdr:colOff>
      <xdr:row>101</xdr:row>
      <xdr:rowOff>235745</xdr:rowOff>
    </xdr:from>
    <xdr:to>
      <xdr:col>19</xdr:col>
      <xdr:colOff>111919</xdr:colOff>
      <xdr:row>103</xdr:row>
      <xdr:rowOff>150019</xdr:rowOff>
    </xdr:to>
    <xdr:cxnSp macro="">
      <xdr:nvCxnSpPr>
        <xdr:cNvPr id="258" name="直線矢印コネクタ 257">
          <a:extLst>
            <a:ext uri="{FF2B5EF4-FFF2-40B4-BE49-F238E27FC236}">
              <a16:creationId xmlns:a16="http://schemas.microsoft.com/office/drawing/2014/main" id="{6CC6FCC8-7DF5-481A-9991-CB296FA7E136}"/>
            </a:ext>
          </a:extLst>
        </xdr:cNvPr>
        <xdr:cNvCxnSpPr/>
      </xdr:nvCxnSpPr>
      <xdr:spPr>
        <a:xfrm flipV="1">
          <a:off x="7731919" y="22095620"/>
          <a:ext cx="0" cy="34289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116681</xdr:colOff>
      <xdr:row>104</xdr:row>
      <xdr:rowOff>107158</xdr:rowOff>
    </xdr:from>
    <xdr:to>
      <xdr:col>19</xdr:col>
      <xdr:colOff>307181</xdr:colOff>
      <xdr:row>104</xdr:row>
      <xdr:rowOff>107158</xdr:rowOff>
    </xdr:to>
    <xdr:cxnSp macro="">
      <xdr:nvCxnSpPr>
        <xdr:cNvPr id="259" name="直線矢印コネクタ 258">
          <a:extLst>
            <a:ext uri="{FF2B5EF4-FFF2-40B4-BE49-F238E27FC236}">
              <a16:creationId xmlns:a16="http://schemas.microsoft.com/office/drawing/2014/main" id="{05E4E218-660A-4FB0-AA59-10D6CEBA3AD6}"/>
            </a:ext>
          </a:extLst>
        </xdr:cNvPr>
        <xdr:cNvCxnSpPr/>
      </xdr:nvCxnSpPr>
      <xdr:spPr>
        <a:xfrm>
          <a:off x="7736681" y="22586158"/>
          <a:ext cx="19050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114300</xdr:colOff>
      <xdr:row>102</xdr:row>
      <xdr:rowOff>109537</xdr:rowOff>
    </xdr:from>
    <xdr:to>
      <xdr:col>19</xdr:col>
      <xdr:colOff>304800</xdr:colOff>
      <xdr:row>102</xdr:row>
      <xdr:rowOff>109537</xdr:rowOff>
    </xdr:to>
    <xdr:cxnSp macro="">
      <xdr:nvCxnSpPr>
        <xdr:cNvPr id="260" name="直線矢印コネクタ 259">
          <a:extLst>
            <a:ext uri="{FF2B5EF4-FFF2-40B4-BE49-F238E27FC236}">
              <a16:creationId xmlns:a16="http://schemas.microsoft.com/office/drawing/2014/main" id="{92073760-5AA0-4FB5-9849-8DD417973576}"/>
            </a:ext>
          </a:extLst>
        </xdr:cNvPr>
        <xdr:cNvCxnSpPr/>
      </xdr:nvCxnSpPr>
      <xdr:spPr>
        <a:xfrm>
          <a:off x="7734300" y="22207537"/>
          <a:ext cx="19050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202406</xdr:colOff>
      <xdr:row>101</xdr:row>
      <xdr:rowOff>109538</xdr:rowOff>
    </xdr:from>
    <xdr:to>
      <xdr:col>19</xdr:col>
      <xdr:colOff>304800</xdr:colOff>
      <xdr:row>102</xdr:row>
      <xdr:rowOff>2384</xdr:rowOff>
    </xdr:to>
    <xdr:cxnSp macro="">
      <xdr:nvCxnSpPr>
        <xdr:cNvPr id="262" name="直線矢印コネクタ 261">
          <a:extLst>
            <a:ext uri="{FF2B5EF4-FFF2-40B4-BE49-F238E27FC236}">
              <a16:creationId xmlns:a16="http://schemas.microsoft.com/office/drawing/2014/main" id="{40DB4D1F-85EC-4A4E-B4B4-32BC5EDBB232}"/>
            </a:ext>
          </a:extLst>
        </xdr:cNvPr>
        <xdr:cNvCxnSpPr/>
      </xdr:nvCxnSpPr>
      <xdr:spPr>
        <a:xfrm flipV="1">
          <a:off x="7822406" y="22017038"/>
          <a:ext cx="102394" cy="83346"/>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78222</xdr:colOff>
      <xdr:row>115</xdr:row>
      <xdr:rowOff>188227</xdr:rowOff>
    </xdr:from>
    <xdr:to>
      <xdr:col>8</xdr:col>
      <xdr:colOff>156804</xdr:colOff>
      <xdr:row>119</xdr:row>
      <xdr:rowOff>90515</xdr:rowOff>
    </xdr:to>
    <xdr:sp macro="" textlink="">
      <xdr:nvSpPr>
        <xdr:cNvPr id="294" name="円弧 293">
          <a:extLst>
            <a:ext uri="{FF2B5EF4-FFF2-40B4-BE49-F238E27FC236}">
              <a16:creationId xmlns:a16="http://schemas.microsoft.com/office/drawing/2014/main" id="{867C168F-708D-4646-B93A-92A3C8D7D932}"/>
            </a:ext>
          </a:extLst>
        </xdr:cNvPr>
        <xdr:cNvSpPr/>
      </xdr:nvSpPr>
      <xdr:spPr>
        <a:xfrm rot="20905341">
          <a:off x="3507222" y="23429227"/>
          <a:ext cx="78582" cy="664288"/>
        </a:xfrm>
        <a:prstGeom prst="arc">
          <a:avLst>
            <a:gd name="adj1" fmla="val 5399920"/>
            <a:gd name="adj2" fmla="val 5417651"/>
          </a:avLst>
        </a:prstGeom>
        <a:ln w="31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9525</xdr:colOff>
      <xdr:row>103</xdr:row>
      <xdr:rowOff>150019</xdr:rowOff>
    </xdr:from>
    <xdr:to>
      <xdr:col>19</xdr:col>
      <xdr:colOff>304800</xdr:colOff>
      <xdr:row>103</xdr:row>
      <xdr:rowOff>150019</xdr:rowOff>
    </xdr:to>
    <xdr:cxnSp macro="">
      <xdr:nvCxnSpPr>
        <xdr:cNvPr id="335" name="直線矢印コネクタ 334">
          <a:extLst>
            <a:ext uri="{FF2B5EF4-FFF2-40B4-BE49-F238E27FC236}">
              <a16:creationId xmlns:a16="http://schemas.microsoft.com/office/drawing/2014/main" id="{F48284C4-9A2F-4F1B-9A16-72DEA9087997}"/>
            </a:ext>
          </a:extLst>
        </xdr:cNvPr>
        <xdr:cNvCxnSpPr/>
      </xdr:nvCxnSpPr>
      <xdr:spPr>
        <a:xfrm>
          <a:off x="7629525" y="22438519"/>
          <a:ext cx="295275" cy="0"/>
        </a:xfrm>
        <a:prstGeom prst="straightConnector1">
          <a:avLst/>
        </a:prstGeom>
        <a:ln w="31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7144</xdr:colOff>
      <xdr:row>102</xdr:row>
      <xdr:rowOff>2381</xdr:rowOff>
    </xdr:from>
    <xdr:to>
      <xdr:col>19</xdr:col>
      <xdr:colOff>202406</xdr:colOff>
      <xdr:row>102</xdr:row>
      <xdr:rowOff>2381</xdr:rowOff>
    </xdr:to>
    <xdr:cxnSp macro="">
      <xdr:nvCxnSpPr>
        <xdr:cNvPr id="337" name="直線コネクタ 336">
          <a:extLst>
            <a:ext uri="{FF2B5EF4-FFF2-40B4-BE49-F238E27FC236}">
              <a16:creationId xmlns:a16="http://schemas.microsoft.com/office/drawing/2014/main" id="{F32CD95D-87A5-4625-A837-128123FE1B40}"/>
            </a:ext>
          </a:extLst>
        </xdr:cNvPr>
        <xdr:cNvCxnSpPr/>
      </xdr:nvCxnSpPr>
      <xdr:spPr>
        <a:xfrm>
          <a:off x="7627144" y="22100381"/>
          <a:ext cx="195262" cy="0"/>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4763</xdr:colOff>
      <xdr:row>102</xdr:row>
      <xdr:rowOff>4763</xdr:rowOff>
    </xdr:from>
    <xdr:to>
      <xdr:col>19</xdr:col>
      <xdr:colOff>4763</xdr:colOff>
      <xdr:row>105</xdr:row>
      <xdr:rowOff>90488</xdr:rowOff>
    </xdr:to>
    <xdr:cxnSp macro="">
      <xdr:nvCxnSpPr>
        <xdr:cNvPr id="356" name="直線コネクタ 355">
          <a:extLst>
            <a:ext uri="{FF2B5EF4-FFF2-40B4-BE49-F238E27FC236}">
              <a16:creationId xmlns:a16="http://schemas.microsoft.com/office/drawing/2014/main" id="{38F72875-ACC4-4393-BE0C-D42DC5CDC2FF}"/>
            </a:ext>
          </a:extLst>
        </xdr:cNvPr>
        <xdr:cNvCxnSpPr/>
      </xdr:nvCxnSpPr>
      <xdr:spPr>
        <a:xfrm>
          <a:off x="7624763" y="22102763"/>
          <a:ext cx="0" cy="657225"/>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4763</xdr:colOff>
      <xdr:row>105</xdr:row>
      <xdr:rowOff>92869</xdr:rowOff>
    </xdr:from>
    <xdr:to>
      <xdr:col>19</xdr:col>
      <xdr:colOff>307181</xdr:colOff>
      <xdr:row>105</xdr:row>
      <xdr:rowOff>92869</xdr:rowOff>
    </xdr:to>
    <xdr:cxnSp macro="">
      <xdr:nvCxnSpPr>
        <xdr:cNvPr id="362" name="直線矢印コネクタ 361">
          <a:extLst>
            <a:ext uri="{FF2B5EF4-FFF2-40B4-BE49-F238E27FC236}">
              <a16:creationId xmlns:a16="http://schemas.microsoft.com/office/drawing/2014/main" id="{74061D7C-8767-4442-B641-4D5B3C3A4B88}"/>
            </a:ext>
          </a:extLst>
        </xdr:cNvPr>
        <xdr:cNvCxnSpPr/>
      </xdr:nvCxnSpPr>
      <xdr:spPr>
        <a:xfrm>
          <a:off x="7624763" y="22762369"/>
          <a:ext cx="302418" cy="0"/>
        </a:xfrm>
        <a:prstGeom prst="straightConnector1">
          <a:avLst/>
        </a:prstGeom>
        <a:ln w="31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107157</xdr:colOff>
      <xdr:row>102</xdr:row>
      <xdr:rowOff>188117</xdr:rowOff>
    </xdr:from>
    <xdr:to>
      <xdr:col>12</xdr:col>
      <xdr:colOff>219075</xdr:colOff>
      <xdr:row>103</xdr:row>
      <xdr:rowOff>152400</xdr:rowOff>
    </xdr:to>
    <xdr:cxnSp macro="">
      <xdr:nvCxnSpPr>
        <xdr:cNvPr id="365" name="直線コネクタ 364">
          <a:extLst>
            <a:ext uri="{FF2B5EF4-FFF2-40B4-BE49-F238E27FC236}">
              <a16:creationId xmlns:a16="http://schemas.microsoft.com/office/drawing/2014/main" id="{C4478562-EFAE-4B73-B238-4E2D4ECF85FF}"/>
            </a:ext>
          </a:extLst>
        </xdr:cNvPr>
        <xdr:cNvCxnSpPr/>
      </xdr:nvCxnSpPr>
      <xdr:spPr>
        <a:xfrm flipH="1">
          <a:off x="19919157" y="21524117"/>
          <a:ext cx="111918" cy="154783"/>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171449</xdr:colOff>
      <xdr:row>103</xdr:row>
      <xdr:rowOff>59531</xdr:rowOff>
    </xdr:from>
    <xdr:to>
      <xdr:col>12</xdr:col>
      <xdr:colOff>326231</xdr:colOff>
      <xdr:row>103</xdr:row>
      <xdr:rowOff>128587</xdr:rowOff>
    </xdr:to>
    <xdr:cxnSp macro="">
      <xdr:nvCxnSpPr>
        <xdr:cNvPr id="368" name="直線矢印コネクタ 367">
          <a:extLst>
            <a:ext uri="{FF2B5EF4-FFF2-40B4-BE49-F238E27FC236}">
              <a16:creationId xmlns:a16="http://schemas.microsoft.com/office/drawing/2014/main" id="{1D61198A-E20E-43B0-8EA3-2661927CE7C6}"/>
            </a:ext>
          </a:extLst>
        </xdr:cNvPr>
        <xdr:cNvCxnSpPr/>
      </xdr:nvCxnSpPr>
      <xdr:spPr>
        <a:xfrm flipH="1" flipV="1">
          <a:off x="19983449" y="21586031"/>
          <a:ext cx="154782" cy="69056"/>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197644</xdr:colOff>
      <xdr:row>103</xdr:row>
      <xdr:rowOff>92869</xdr:rowOff>
    </xdr:from>
    <xdr:to>
      <xdr:col>12</xdr:col>
      <xdr:colOff>238125</xdr:colOff>
      <xdr:row>104</xdr:row>
      <xdr:rowOff>7936</xdr:rowOff>
    </xdr:to>
    <xdr:cxnSp macro="">
      <xdr:nvCxnSpPr>
        <xdr:cNvPr id="369" name="直線矢印コネクタ 368">
          <a:extLst>
            <a:ext uri="{FF2B5EF4-FFF2-40B4-BE49-F238E27FC236}">
              <a16:creationId xmlns:a16="http://schemas.microsoft.com/office/drawing/2014/main" id="{523656FC-3C2F-42E1-ADBA-DC47B267B7D0}"/>
            </a:ext>
          </a:extLst>
        </xdr:cNvPr>
        <xdr:cNvCxnSpPr/>
      </xdr:nvCxnSpPr>
      <xdr:spPr>
        <a:xfrm flipH="1">
          <a:off x="16961644" y="22381369"/>
          <a:ext cx="40481" cy="105567"/>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364329</xdr:colOff>
      <xdr:row>101</xdr:row>
      <xdr:rowOff>119063</xdr:rowOff>
    </xdr:from>
    <xdr:to>
      <xdr:col>14</xdr:col>
      <xdr:colOff>21432</xdr:colOff>
      <xdr:row>102</xdr:row>
      <xdr:rowOff>52389</xdr:rowOff>
    </xdr:to>
    <xdr:sp macro="" textlink="">
      <xdr:nvSpPr>
        <xdr:cNvPr id="390" name="円弧 389">
          <a:extLst>
            <a:ext uri="{FF2B5EF4-FFF2-40B4-BE49-F238E27FC236}">
              <a16:creationId xmlns:a16="http://schemas.microsoft.com/office/drawing/2014/main" id="{3123DB7C-A703-435A-9440-EAB54A2D9582}"/>
            </a:ext>
          </a:extLst>
        </xdr:cNvPr>
        <xdr:cNvSpPr/>
      </xdr:nvSpPr>
      <xdr:spPr>
        <a:xfrm>
          <a:off x="19795329" y="21264563"/>
          <a:ext cx="800103" cy="123826"/>
        </a:xfrm>
        <a:prstGeom prst="arc">
          <a:avLst>
            <a:gd name="adj1" fmla="val 1859968"/>
            <a:gd name="adj2" fmla="val 8857889"/>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321469</xdr:colOff>
      <xdr:row>103</xdr:row>
      <xdr:rowOff>59532</xdr:rowOff>
    </xdr:from>
    <xdr:to>
      <xdr:col>13</xdr:col>
      <xdr:colOff>59531</xdr:colOff>
      <xdr:row>103</xdr:row>
      <xdr:rowOff>59532</xdr:rowOff>
    </xdr:to>
    <xdr:cxnSp macro="">
      <xdr:nvCxnSpPr>
        <xdr:cNvPr id="391" name="直線コネクタ 390">
          <a:extLst>
            <a:ext uri="{FF2B5EF4-FFF2-40B4-BE49-F238E27FC236}">
              <a16:creationId xmlns:a16="http://schemas.microsoft.com/office/drawing/2014/main" id="{A88BC48A-7326-4160-BDBA-B61EEDC940E2}"/>
            </a:ext>
          </a:extLst>
        </xdr:cNvPr>
        <xdr:cNvCxnSpPr/>
      </xdr:nvCxnSpPr>
      <xdr:spPr>
        <a:xfrm>
          <a:off x="20133469" y="21586032"/>
          <a:ext cx="119062"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169068</xdr:colOff>
      <xdr:row>101</xdr:row>
      <xdr:rowOff>114300</xdr:rowOff>
    </xdr:from>
    <xdr:to>
      <xdr:col>13</xdr:col>
      <xdr:colOff>116679</xdr:colOff>
      <xdr:row>103</xdr:row>
      <xdr:rowOff>59532</xdr:rowOff>
    </xdr:to>
    <xdr:sp macro="" textlink="">
      <xdr:nvSpPr>
        <xdr:cNvPr id="393" name="円弧 392">
          <a:extLst>
            <a:ext uri="{FF2B5EF4-FFF2-40B4-BE49-F238E27FC236}">
              <a16:creationId xmlns:a16="http://schemas.microsoft.com/office/drawing/2014/main" id="{7CCDA989-2421-4CED-85C1-2FB616762C64}"/>
            </a:ext>
          </a:extLst>
        </xdr:cNvPr>
        <xdr:cNvSpPr/>
      </xdr:nvSpPr>
      <xdr:spPr>
        <a:xfrm>
          <a:off x="19981068" y="21259800"/>
          <a:ext cx="328611" cy="326232"/>
        </a:xfrm>
        <a:prstGeom prst="arc">
          <a:avLst>
            <a:gd name="adj1" fmla="val 5465390"/>
            <a:gd name="adj2" fmla="val 8337668"/>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45244</xdr:colOff>
      <xdr:row>103</xdr:row>
      <xdr:rowOff>59532</xdr:rowOff>
    </xdr:from>
    <xdr:to>
      <xdr:col>13</xdr:col>
      <xdr:colOff>45244</xdr:colOff>
      <xdr:row>103</xdr:row>
      <xdr:rowOff>176213</xdr:rowOff>
    </xdr:to>
    <xdr:cxnSp macro="">
      <xdr:nvCxnSpPr>
        <xdr:cNvPr id="431" name="直線矢印コネクタ 430">
          <a:extLst>
            <a:ext uri="{FF2B5EF4-FFF2-40B4-BE49-F238E27FC236}">
              <a16:creationId xmlns:a16="http://schemas.microsoft.com/office/drawing/2014/main" id="{CB53DAAC-975F-469A-8A7F-EEDD5F90DB6C}"/>
            </a:ext>
          </a:extLst>
        </xdr:cNvPr>
        <xdr:cNvCxnSpPr/>
      </xdr:nvCxnSpPr>
      <xdr:spPr>
        <a:xfrm flipV="1">
          <a:off x="20238244" y="21586032"/>
          <a:ext cx="0" cy="116681"/>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42863</xdr:colOff>
      <xdr:row>102</xdr:row>
      <xdr:rowOff>78580</xdr:rowOff>
    </xdr:from>
    <xdr:to>
      <xdr:col>13</xdr:col>
      <xdr:colOff>42863</xdr:colOff>
      <xdr:row>103</xdr:row>
      <xdr:rowOff>0</xdr:rowOff>
    </xdr:to>
    <xdr:cxnSp macro="">
      <xdr:nvCxnSpPr>
        <xdr:cNvPr id="432" name="直線矢印コネクタ 431">
          <a:extLst>
            <a:ext uri="{FF2B5EF4-FFF2-40B4-BE49-F238E27FC236}">
              <a16:creationId xmlns:a16="http://schemas.microsoft.com/office/drawing/2014/main" id="{C16E5E34-43B9-4A74-B0D8-43D83AE44FEC}"/>
            </a:ext>
          </a:extLst>
        </xdr:cNvPr>
        <xdr:cNvCxnSpPr/>
      </xdr:nvCxnSpPr>
      <xdr:spPr>
        <a:xfrm>
          <a:off x="20235863" y="21414580"/>
          <a:ext cx="0" cy="111920"/>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238125</xdr:colOff>
      <xdr:row>106</xdr:row>
      <xdr:rowOff>185738</xdr:rowOff>
    </xdr:from>
    <xdr:to>
      <xdr:col>10</xdr:col>
      <xdr:colOff>276225</xdr:colOff>
      <xdr:row>109</xdr:row>
      <xdr:rowOff>4763</xdr:rowOff>
    </xdr:to>
    <xdr:cxnSp macro="">
      <xdr:nvCxnSpPr>
        <xdr:cNvPr id="807" name="直線コネクタ 806">
          <a:extLst>
            <a:ext uri="{FF2B5EF4-FFF2-40B4-BE49-F238E27FC236}">
              <a16:creationId xmlns:a16="http://schemas.microsoft.com/office/drawing/2014/main" id="{A5C3ABC7-EB3B-4875-A8FC-AF312C8A45B3}"/>
            </a:ext>
          </a:extLst>
        </xdr:cNvPr>
        <xdr:cNvCxnSpPr/>
      </xdr:nvCxnSpPr>
      <xdr:spPr>
        <a:xfrm flipH="1">
          <a:off x="4048125" y="15997238"/>
          <a:ext cx="38100" cy="390525"/>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209833</xdr:colOff>
      <xdr:row>102</xdr:row>
      <xdr:rowOff>50622</xdr:rowOff>
    </xdr:from>
    <xdr:to>
      <xdr:col>12</xdr:col>
      <xdr:colOff>288490</xdr:colOff>
      <xdr:row>103</xdr:row>
      <xdr:rowOff>3955</xdr:rowOff>
    </xdr:to>
    <xdr:cxnSp macro="">
      <xdr:nvCxnSpPr>
        <xdr:cNvPr id="810" name="直線コネクタ 809">
          <a:extLst>
            <a:ext uri="{FF2B5EF4-FFF2-40B4-BE49-F238E27FC236}">
              <a16:creationId xmlns:a16="http://schemas.microsoft.com/office/drawing/2014/main" id="{51AAC055-F777-41C4-BB31-BF240ACB22B7}"/>
            </a:ext>
          </a:extLst>
        </xdr:cNvPr>
        <xdr:cNvCxnSpPr>
          <a:stCxn id="393" idx="2"/>
          <a:endCxn id="390" idx="2"/>
        </xdr:cNvCxnSpPr>
      </xdr:nvCxnSpPr>
      <xdr:spPr>
        <a:xfrm flipV="1">
          <a:off x="20021833" y="21386622"/>
          <a:ext cx="78657" cy="143833"/>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176213</xdr:colOff>
      <xdr:row>103</xdr:row>
      <xdr:rowOff>2315</xdr:rowOff>
    </xdr:from>
    <xdr:to>
      <xdr:col>12</xdr:col>
      <xdr:colOff>207170</xdr:colOff>
      <xdr:row>103</xdr:row>
      <xdr:rowOff>2315</xdr:rowOff>
    </xdr:to>
    <xdr:cxnSp macro="">
      <xdr:nvCxnSpPr>
        <xdr:cNvPr id="811" name="直線コネクタ 810">
          <a:extLst>
            <a:ext uri="{FF2B5EF4-FFF2-40B4-BE49-F238E27FC236}">
              <a16:creationId xmlns:a16="http://schemas.microsoft.com/office/drawing/2014/main" id="{423C4F72-6C1E-4C12-A12A-CFFF25BEF7C8}"/>
            </a:ext>
          </a:extLst>
        </xdr:cNvPr>
        <xdr:cNvCxnSpPr/>
      </xdr:nvCxnSpPr>
      <xdr:spPr>
        <a:xfrm flipH="1">
          <a:off x="2843213" y="15242315"/>
          <a:ext cx="1935957"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166688</xdr:colOff>
      <xdr:row>102</xdr:row>
      <xdr:rowOff>190436</xdr:rowOff>
    </xdr:from>
    <xdr:to>
      <xdr:col>18</xdr:col>
      <xdr:colOff>204788</xdr:colOff>
      <xdr:row>102</xdr:row>
      <xdr:rowOff>190436</xdr:rowOff>
    </xdr:to>
    <xdr:cxnSp macro="">
      <xdr:nvCxnSpPr>
        <xdr:cNvPr id="812" name="直線コネクタ 811">
          <a:extLst>
            <a:ext uri="{FF2B5EF4-FFF2-40B4-BE49-F238E27FC236}">
              <a16:creationId xmlns:a16="http://schemas.microsoft.com/office/drawing/2014/main" id="{D390C070-E116-4DFD-A54C-57E7ED260FBC}"/>
            </a:ext>
          </a:extLst>
        </xdr:cNvPr>
        <xdr:cNvCxnSpPr/>
      </xdr:nvCxnSpPr>
      <xdr:spPr>
        <a:xfrm>
          <a:off x="5119688" y="15239936"/>
          <a:ext cx="1943100"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275887</xdr:colOff>
      <xdr:row>109</xdr:row>
      <xdr:rowOff>92868</xdr:rowOff>
    </xdr:from>
    <xdr:to>
      <xdr:col>10</xdr:col>
      <xdr:colOff>275887</xdr:colOff>
      <xdr:row>125</xdr:row>
      <xdr:rowOff>0</xdr:rowOff>
    </xdr:to>
    <xdr:cxnSp macro="">
      <xdr:nvCxnSpPr>
        <xdr:cNvPr id="813" name="直線コネクタ 812">
          <a:extLst>
            <a:ext uri="{FF2B5EF4-FFF2-40B4-BE49-F238E27FC236}">
              <a16:creationId xmlns:a16="http://schemas.microsoft.com/office/drawing/2014/main" id="{680CEF73-0EC8-4811-B771-75C76CA460A4}"/>
            </a:ext>
          </a:extLst>
        </xdr:cNvPr>
        <xdr:cNvCxnSpPr/>
      </xdr:nvCxnSpPr>
      <xdr:spPr>
        <a:xfrm>
          <a:off x="4085887" y="16475868"/>
          <a:ext cx="0" cy="2955132"/>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97631</xdr:colOff>
      <xdr:row>106</xdr:row>
      <xdr:rowOff>188118</xdr:rowOff>
    </xdr:from>
    <xdr:to>
      <xdr:col>15</xdr:col>
      <xdr:colOff>140494</xdr:colOff>
      <xdr:row>109</xdr:row>
      <xdr:rowOff>4763</xdr:rowOff>
    </xdr:to>
    <xdr:cxnSp macro="">
      <xdr:nvCxnSpPr>
        <xdr:cNvPr id="814" name="直線コネクタ 813">
          <a:extLst>
            <a:ext uri="{FF2B5EF4-FFF2-40B4-BE49-F238E27FC236}">
              <a16:creationId xmlns:a16="http://schemas.microsoft.com/office/drawing/2014/main" id="{BB5D67B3-A679-4135-BE32-863047CC235D}"/>
            </a:ext>
          </a:extLst>
        </xdr:cNvPr>
        <xdr:cNvCxnSpPr/>
      </xdr:nvCxnSpPr>
      <xdr:spPr>
        <a:xfrm>
          <a:off x="5812631" y="15999618"/>
          <a:ext cx="42863" cy="388145"/>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97631</xdr:colOff>
      <xdr:row>103</xdr:row>
      <xdr:rowOff>0</xdr:rowOff>
    </xdr:from>
    <xdr:to>
      <xdr:col>15</xdr:col>
      <xdr:colOff>97631</xdr:colOff>
      <xdr:row>107</xdr:row>
      <xdr:rowOff>0</xdr:rowOff>
    </xdr:to>
    <xdr:cxnSp macro="">
      <xdr:nvCxnSpPr>
        <xdr:cNvPr id="817" name="直線コネクタ 816">
          <a:extLst>
            <a:ext uri="{FF2B5EF4-FFF2-40B4-BE49-F238E27FC236}">
              <a16:creationId xmlns:a16="http://schemas.microsoft.com/office/drawing/2014/main" id="{21301972-F6A0-49A6-BFAA-E5D8D65E7898}"/>
            </a:ext>
          </a:extLst>
        </xdr:cNvPr>
        <xdr:cNvCxnSpPr/>
      </xdr:nvCxnSpPr>
      <xdr:spPr>
        <a:xfrm>
          <a:off x="5812631" y="15240000"/>
          <a:ext cx="0" cy="762000"/>
        </a:xfrm>
        <a:prstGeom prst="line">
          <a:avLst/>
        </a:prstGeom>
        <a:ln w="3175">
          <a:headEnd type="arrow"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378619</xdr:colOff>
      <xdr:row>106</xdr:row>
      <xdr:rowOff>95251</xdr:rowOff>
    </xdr:from>
    <xdr:to>
      <xdr:col>7</xdr:col>
      <xdr:colOff>176213</xdr:colOff>
      <xdr:row>106</xdr:row>
      <xdr:rowOff>95251</xdr:rowOff>
    </xdr:to>
    <xdr:cxnSp macro="">
      <xdr:nvCxnSpPr>
        <xdr:cNvPr id="825" name="直線コネクタ 824">
          <a:extLst>
            <a:ext uri="{FF2B5EF4-FFF2-40B4-BE49-F238E27FC236}">
              <a16:creationId xmlns:a16="http://schemas.microsoft.com/office/drawing/2014/main" id="{7A962223-0A1F-497C-BAD9-C00027B7A5F7}"/>
            </a:ext>
          </a:extLst>
        </xdr:cNvPr>
        <xdr:cNvCxnSpPr/>
      </xdr:nvCxnSpPr>
      <xdr:spPr>
        <a:xfrm flipH="1">
          <a:off x="2664619" y="15906751"/>
          <a:ext cx="178594"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97630</xdr:colOff>
      <xdr:row>109</xdr:row>
      <xdr:rowOff>92869</xdr:rowOff>
    </xdr:from>
    <xdr:to>
      <xdr:col>15</xdr:col>
      <xdr:colOff>97630</xdr:colOff>
      <xdr:row>124</xdr:row>
      <xdr:rowOff>188119</xdr:rowOff>
    </xdr:to>
    <xdr:cxnSp macro="">
      <xdr:nvCxnSpPr>
        <xdr:cNvPr id="826" name="直線コネクタ 825">
          <a:extLst>
            <a:ext uri="{FF2B5EF4-FFF2-40B4-BE49-F238E27FC236}">
              <a16:creationId xmlns:a16="http://schemas.microsoft.com/office/drawing/2014/main" id="{6B641BAF-496D-4454-801C-672DF8CAD63E}"/>
            </a:ext>
          </a:extLst>
        </xdr:cNvPr>
        <xdr:cNvCxnSpPr/>
      </xdr:nvCxnSpPr>
      <xdr:spPr>
        <a:xfrm>
          <a:off x="5812630" y="16475869"/>
          <a:ext cx="0" cy="2952750"/>
        </a:xfrm>
        <a:prstGeom prst="line">
          <a:avLst/>
        </a:prstGeom>
        <a:ln w="3175">
          <a:headEnd type="none" w="med" len="med"/>
          <a:tailEnd type="arrow"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171450</xdr:colOff>
      <xdr:row>103</xdr:row>
      <xdr:rowOff>2381</xdr:rowOff>
    </xdr:from>
    <xdr:to>
      <xdr:col>7</xdr:col>
      <xdr:colOff>171450</xdr:colOff>
      <xdr:row>106</xdr:row>
      <xdr:rowOff>97631</xdr:rowOff>
    </xdr:to>
    <xdr:cxnSp macro="">
      <xdr:nvCxnSpPr>
        <xdr:cNvPr id="827" name="直線コネクタ 826">
          <a:extLst>
            <a:ext uri="{FF2B5EF4-FFF2-40B4-BE49-F238E27FC236}">
              <a16:creationId xmlns:a16="http://schemas.microsoft.com/office/drawing/2014/main" id="{48566B08-2906-4418-9BC0-F2FA781D73AE}"/>
            </a:ext>
          </a:extLst>
        </xdr:cNvPr>
        <xdr:cNvCxnSpPr/>
      </xdr:nvCxnSpPr>
      <xdr:spPr>
        <a:xfrm>
          <a:off x="2838450" y="15242381"/>
          <a:ext cx="0" cy="666750"/>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200025</xdr:colOff>
      <xdr:row>103</xdr:row>
      <xdr:rowOff>0</xdr:rowOff>
    </xdr:from>
    <xdr:to>
      <xdr:col>18</xdr:col>
      <xdr:colOff>200025</xdr:colOff>
      <xdr:row>106</xdr:row>
      <xdr:rowOff>90488</xdr:rowOff>
    </xdr:to>
    <xdr:cxnSp macro="">
      <xdr:nvCxnSpPr>
        <xdr:cNvPr id="828" name="直線コネクタ 827">
          <a:extLst>
            <a:ext uri="{FF2B5EF4-FFF2-40B4-BE49-F238E27FC236}">
              <a16:creationId xmlns:a16="http://schemas.microsoft.com/office/drawing/2014/main" id="{34366F95-3745-4FEB-9A0E-BF5EC59AE0D6}"/>
            </a:ext>
          </a:extLst>
        </xdr:cNvPr>
        <xdr:cNvCxnSpPr/>
      </xdr:nvCxnSpPr>
      <xdr:spPr>
        <a:xfrm>
          <a:off x="7058025" y="15240000"/>
          <a:ext cx="0" cy="661988"/>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378619</xdr:colOff>
      <xdr:row>103</xdr:row>
      <xdr:rowOff>2382</xdr:rowOff>
    </xdr:from>
    <xdr:to>
      <xdr:col>7</xdr:col>
      <xdr:colOff>173831</xdr:colOff>
      <xdr:row>103</xdr:row>
      <xdr:rowOff>2382</xdr:rowOff>
    </xdr:to>
    <xdr:cxnSp macro="">
      <xdr:nvCxnSpPr>
        <xdr:cNvPr id="831" name="直線コネクタ 830">
          <a:extLst>
            <a:ext uri="{FF2B5EF4-FFF2-40B4-BE49-F238E27FC236}">
              <a16:creationId xmlns:a16="http://schemas.microsoft.com/office/drawing/2014/main" id="{30172CBC-93D0-4B65-B347-650AB2229221}"/>
            </a:ext>
          </a:extLst>
        </xdr:cNvPr>
        <xdr:cNvCxnSpPr/>
      </xdr:nvCxnSpPr>
      <xdr:spPr>
        <a:xfrm flipH="1">
          <a:off x="2664619" y="15242382"/>
          <a:ext cx="176212"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59531</xdr:colOff>
      <xdr:row>102</xdr:row>
      <xdr:rowOff>185738</xdr:rowOff>
    </xdr:from>
    <xdr:to>
      <xdr:col>8</xdr:col>
      <xdr:colOff>59531</xdr:colOff>
      <xdr:row>109</xdr:row>
      <xdr:rowOff>4763</xdr:rowOff>
    </xdr:to>
    <xdr:cxnSp macro="">
      <xdr:nvCxnSpPr>
        <xdr:cNvPr id="833" name="直線矢印コネクタ 832">
          <a:extLst>
            <a:ext uri="{FF2B5EF4-FFF2-40B4-BE49-F238E27FC236}">
              <a16:creationId xmlns:a16="http://schemas.microsoft.com/office/drawing/2014/main" id="{5CB7AB63-FDB1-406A-A5CD-0E40A8E73F9D}"/>
            </a:ext>
          </a:extLst>
        </xdr:cNvPr>
        <xdr:cNvCxnSpPr/>
      </xdr:nvCxnSpPr>
      <xdr:spPr>
        <a:xfrm>
          <a:off x="3107531" y="15235238"/>
          <a:ext cx="0" cy="115252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95250</xdr:colOff>
      <xdr:row>106</xdr:row>
      <xdr:rowOff>185739</xdr:rowOff>
    </xdr:from>
    <xdr:to>
      <xdr:col>18</xdr:col>
      <xdr:colOff>202406</xdr:colOff>
      <xdr:row>106</xdr:row>
      <xdr:rowOff>185739</xdr:rowOff>
    </xdr:to>
    <xdr:cxnSp macro="">
      <xdr:nvCxnSpPr>
        <xdr:cNvPr id="835" name="直線矢印コネクタ 834">
          <a:extLst>
            <a:ext uri="{FF2B5EF4-FFF2-40B4-BE49-F238E27FC236}">
              <a16:creationId xmlns:a16="http://schemas.microsoft.com/office/drawing/2014/main" id="{E97D8573-09A1-44EE-9CF9-6A17A58D4C2A}"/>
            </a:ext>
          </a:extLst>
        </xdr:cNvPr>
        <xdr:cNvCxnSpPr/>
      </xdr:nvCxnSpPr>
      <xdr:spPr>
        <a:xfrm>
          <a:off x="5810250" y="15997239"/>
          <a:ext cx="1250156"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102166</xdr:colOff>
      <xdr:row>102</xdr:row>
      <xdr:rowOff>50432</xdr:rowOff>
    </xdr:from>
    <xdr:to>
      <xdr:col>13</xdr:col>
      <xdr:colOff>174105</xdr:colOff>
      <xdr:row>103</xdr:row>
      <xdr:rowOff>939</xdr:rowOff>
    </xdr:to>
    <xdr:cxnSp macro="">
      <xdr:nvCxnSpPr>
        <xdr:cNvPr id="838" name="直線コネクタ 837">
          <a:extLst>
            <a:ext uri="{FF2B5EF4-FFF2-40B4-BE49-F238E27FC236}">
              <a16:creationId xmlns:a16="http://schemas.microsoft.com/office/drawing/2014/main" id="{4E40721C-02CE-4766-A047-2C8ACE484F68}"/>
            </a:ext>
          </a:extLst>
        </xdr:cNvPr>
        <xdr:cNvCxnSpPr>
          <a:stCxn id="390" idx="0"/>
        </xdr:cNvCxnSpPr>
      </xdr:nvCxnSpPr>
      <xdr:spPr>
        <a:xfrm>
          <a:off x="20295166" y="21386432"/>
          <a:ext cx="71939" cy="141007"/>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97631</xdr:colOff>
      <xdr:row>106</xdr:row>
      <xdr:rowOff>188119</xdr:rowOff>
    </xdr:from>
    <xdr:to>
      <xdr:col>15</xdr:col>
      <xdr:colOff>97631</xdr:colOff>
      <xdr:row>109</xdr:row>
      <xdr:rowOff>90488</xdr:rowOff>
    </xdr:to>
    <xdr:cxnSp macro="">
      <xdr:nvCxnSpPr>
        <xdr:cNvPr id="842" name="直線コネクタ 841">
          <a:extLst>
            <a:ext uri="{FF2B5EF4-FFF2-40B4-BE49-F238E27FC236}">
              <a16:creationId xmlns:a16="http://schemas.microsoft.com/office/drawing/2014/main" id="{B748029D-63DC-4C0A-A706-7C383F694ABD}"/>
            </a:ext>
          </a:extLst>
        </xdr:cNvPr>
        <xdr:cNvCxnSpPr/>
      </xdr:nvCxnSpPr>
      <xdr:spPr>
        <a:xfrm flipV="1">
          <a:off x="5812631" y="15999619"/>
          <a:ext cx="0" cy="473869"/>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142875</xdr:colOff>
      <xdr:row>109</xdr:row>
      <xdr:rowOff>2</xdr:rowOff>
    </xdr:from>
    <xdr:to>
      <xdr:col>17</xdr:col>
      <xdr:colOff>304801</xdr:colOff>
      <xdr:row>109</xdr:row>
      <xdr:rowOff>2</xdr:rowOff>
    </xdr:to>
    <xdr:cxnSp macro="">
      <xdr:nvCxnSpPr>
        <xdr:cNvPr id="843" name="直線コネクタ 842">
          <a:extLst>
            <a:ext uri="{FF2B5EF4-FFF2-40B4-BE49-F238E27FC236}">
              <a16:creationId xmlns:a16="http://schemas.microsoft.com/office/drawing/2014/main" id="{CE6BD5BC-80B7-4E1E-A1E2-1044F31B67DE}"/>
            </a:ext>
          </a:extLst>
        </xdr:cNvPr>
        <xdr:cNvCxnSpPr/>
      </xdr:nvCxnSpPr>
      <xdr:spPr>
        <a:xfrm flipH="1">
          <a:off x="5857875" y="16383002"/>
          <a:ext cx="923926"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276224</xdr:colOff>
      <xdr:row>107</xdr:row>
      <xdr:rowOff>0</xdr:rowOff>
    </xdr:from>
    <xdr:to>
      <xdr:col>10</xdr:col>
      <xdr:colOff>276224</xdr:colOff>
      <xdr:row>109</xdr:row>
      <xdr:rowOff>90488</xdr:rowOff>
    </xdr:to>
    <xdr:cxnSp macro="">
      <xdr:nvCxnSpPr>
        <xdr:cNvPr id="844" name="直線コネクタ 843">
          <a:extLst>
            <a:ext uri="{FF2B5EF4-FFF2-40B4-BE49-F238E27FC236}">
              <a16:creationId xmlns:a16="http://schemas.microsoft.com/office/drawing/2014/main" id="{115D472D-FFC7-4BF3-8589-C99C6FAB2C0E}"/>
            </a:ext>
          </a:extLst>
        </xdr:cNvPr>
        <xdr:cNvCxnSpPr/>
      </xdr:nvCxnSpPr>
      <xdr:spPr>
        <a:xfrm flipV="1">
          <a:off x="4086224" y="16002000"/>
          <a:ext cx="0" cy="471488"/>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276225</xdr:colOff>
      <xdr:row>103</xdr:row>
      <xdr:rowOff>4763</xdr:rowOff>
    </xdr:from>
    <xdr:to>
      <xdr:col>10</xdr:col>
      <xdr:colOff>276225</xdr:colOff>
      <xdr:row>106</xdr:row>
      <xdr:rowOff>188119</xdr:rowOff>
    </xdr:to>
    <xdr:cxnSp macro="">
      <xdr:nvCxnSpPr>
        <xdr:cNvPr id="845" name="直線コネクタ 844">
          <a:extLst>
            <a:ext uri="{FF2B5EF4-FFF2-40B4-BE49-F238E27FC236}">
              <a16:creationId xmlns:a16="http://schemas.microsoft.com/office/drawing/2014/main" id="{4DBAA099-185A-4243-9C77-3761E9A19DBF}"/>
            </a:ext>
          </a:extLst>
        </xdr:cNvPr>
        <xdr:cNvCxnSpPr/>
      </xdr:nvCxnSpPr>
      <xdr:spPr>
        <a:xfrm>
          <a:off x="4086225" y="15244763"/>
          <a:ext cx="0" cy="754856"/>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2381</xdr:colOff>
      <xdr:row>106</xdr:row>
      <xdr:rowOff>188118</xdr:rowOff>
    </xdr:from>
    <xdr:to>
      <xdr:col>16</xdr:col>
      <xdr:colOff>45242</xdr:colOff>
      <xdr:row>106</xdr:row>
      <xdr:rowOff>188118</xdr:rowOff>
    </xdr:to>
    <xdr:cxnSp macro="">
      <xdr:nvCxnSpPr>
        <xdr:cNvPr id="863" name="直線コネクタ 862">
          <a:extLst>
            <a:ext uri="{FF2B5EF4-FFF2-40B4-BE49-F238E27FC236}">
              <a16:creationId xmlns:a16="http://schemas.microsoft.com/office/drawing/2014/main" id="{0925B0A6-4095-4942-A24B-A80521256CD2}"/>
            </a:ext>
          </a:extLst>
        </xdr:cNvPr>
        <xdr:cNvCxnSpPr/>
      </xdr:nvCxnSpPr>
      <xdr:spPr>
        <a:xfrm>
          <a:off x="6098381" y="15999618"/>
          <a:ext cx="42861"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200027</xdr:colOff>
      <xdr:row>106</xdr:row>
      <xdr:rowOff>80963</xdr:rowOff>
    </xdr:from>
    <xdr:to>
      <xdr:col>18</xdr:col>
      <xdr:colOff>200027</xdr:colOff>
      <xdr:row>107</xdr:row>
      <xdr:rowOff>97631</xdr:rowOff>
    </xdr:to>
    <xdr:cxnSp macro="">
      <xdr:nvCxnSpPr>
        <xdr:cNvPr id="865" name="直線コネクタ 864">
          <a:extLst>
            <a:ext uri="{FF2B5EF4-FFF2-40B4-BE49-F238E27FC236}">
              <a16:creationId xmlns:a16="http://schemas.microsoft.com/office/drawing/2014/main" id="{8B1A367E-FE19-4951-B019-1D198A43C4CF}"/>
            </a:ext>
          </a:extLst>
        </xdr:cNvPr>
        <xdr:cNvCxnSpPr/>
      </xdr:nvCxnSpPr>
      <xdr:spPr>
        <a:xfrm>
          <a:off x="7058027" y="15892463"/>
          <a:ext cx="0" cy="207168"/>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9524</xdr:colOff>
      <xdr:row>106</xdr:row>
      <xdr:rowOff>1</xdr:rowOff>
    </xdr:from>
    <xdr:to>
      <xdr:col>18</xdr:col>
      <xdr:colOff>200025</xdr:colOff>
      <xdr:row>109</xdr:row>
      <xdr:rowOff>3</xdr:rowOff>
    </xdr:to>
    <xdr:sp macro="" textlink="">
      <xdr:nvSpPr>
        <xdr:cNvPr id="866" name="円弧 865">
          <a:extLst>
            <a:ext uri="{FF2B5EF4-FFF2-40B4-BE49-F238E27FC236}">
              <a16:creationId xmlns:a16="http://schemas.microsoft.com/office/drawing/2014/main" id="{0EA3C60C-514C-4479-9A2C-C87ACD90472D}"/>
            </a:ext>
          </a:extLst>
        </xdr:cNvPr>
        <xdr:cNvSpPr/>
      </xdr:nvSpPr>
      <xdr:spPr>
        <a:xfrm>
          <a:off x="6486524" y="15811501"/>
          <a:ext cx="571501" cy="571502"/>
        </a:xfrm>
        <a:prstGeom prst="arc">
          <a:avLst>
            <a:gd name="adj1" fmla="val 21599662"/>
            <a:gd name="adj2" fmla="val 5363816"/>
          </a:avLst>
        </a:prstGeom>
        <a:ln w="31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73819</xdr:colOff>
      <xdr:row>109</xdr:row>
      <xdr:rowOff>2381</xdr:rowOff>
    </xdr:from>
    <xdr:to>
      <xdr:col>10</xdr:col>
      <xdr:colOff>235745</xdr:colOff>
      <xdr:row>109</xdr:row>
      <xdr:rowOff>2381</xdr:rowOff>
    </xdr:to>
    <xdr:cxnSp macro="">
      <xdr:nvCxnSpPr>
        <xdr:cNvPr id="867" name="直線コネクタ 866">
          <a:extLst>
            <a:ext uri="{FF2B5EF4-FFF2-40B4-BE49-F238E27FC236}">
              <a16:creationId xmlns:a16="http://schemas.microsoft.com/office/drawing/2014/main" id="{97D48661-F280-4FF2-B816-F1A718113ECB}"/>
            </a:ext>
          </a:extLst>
        </xdr:cNvPr>
        <xdr:cNvCxnSpPr/>
      </xdr:nvCxnSpPr>
      <xdr:spPr>
        <a:xfrm flipH="1">
          <a:off x="3121819" y="16385381"/>
          <a:ext cx="923926"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171450</xdr:colOff>
      <xdr:row>106</xdr:row>
      <xdr:rowOff>2381</xdr:rowOff>
    </xdr:from>
    <xdr:to>
      <xdr:col>8</xdr:col>
      <xdr:colOff>361951</xdr:colOff>
      <xdr:row>109</xdr:row>
      <xdr:rowOff>2383</xdr:rowOff>
    </xdr:to>
    <xdr:sp macro="" textlink="">
      <xdr:nvSpPr>
        <xdr:cNvPr id="868" name="円弧 867">
          <a:extLst>
            <a:ext uri="{FF2B5EF4-FFF2-40B4-BE49-F238E27FC236}">
              <a16:creationId xmlns:a16="http://schemas.microsoft.com/office/drawing/2014/main" id="{38518273-AD04-4CB4-A9E6-2692CA1843A1}"/>
            </a:ext>
          </a:extLst>
        </xdr:cNvPr>
        <xdr:cNvSpPr/>
      </xdr:nvSpPr>
      <xdr:spPr>
        <a:xfrm>
          <a:off x="2838450" y="15813881"/>
          <a:ext cx="571501" cy="571502"/>
        </a:xfrm>
        <a:prstGeom prst="arc">
          <a:avLst>
            <a:gd name="adj1" fmla="val 5399995"/>
            <a:gd name="adj2" fmla="val 10834336"/>
          </a:avLst>
        </a:prstGeom>
        <a:ln w="31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171450</xdr:colOff>
      <xdr:row>106</xdr:row>
      <xdr:rowOff>95250</xdr:rowOff>
    </xdr:from>
    <xdr:to>
      <xdr:col>7</xdr:col>
      <xdr:colOff>171450</xdr:colOff>
      <xdr:row>107</xdr:row>
      <xdr:rowOff>111918</xdr:rowOff>
    </xdr:to>
    <xdr:cxnSp macro="">
      <xdr:nvCxnSpPr>
        <xdr:cNvPr id="869" name="直線コネクタ 868">
          <a:extLst>
            <a:ext uri="{FF2B5EF4-FFF2-40B4-BE49-F238E27FC236}">
              <a16:creationId xmlns:a16="http://schemas.microsoft.com/office/drawing/2014/main" id="{4CF4B366-8C10-4242-AFAF-8F78A702EA02}"/>
            </a:ext>
          </a:extLst>
        </xdr:cNvPr>
        <xdr:cNvCxnSpPr/>
      </xdr:nvCxnSpPr>
      <xdr:spPr>
        <a:xfrm>
          <a:off x="2838450" y="15906750"/>
          <a:ext cx="0" cy="207168"/>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0</xdr:colOff>
      <xdr:row>100</xdr:row>
      <xdr:rowOff>180975</xdr:rowOff>
    </xdr:from>
    <xdr:to>
      <xdr:col>13</xdr:col>
      <xdr:colOff>0</xdr:colOff>
      <xdr:row>101</xdr:row>
      <xdr:rowOff>1</xdr:rowOff>
    </xdr:to>
    <xdr:cxnSp macro="">
      <xdr:nvCxnSpPr>
        <xdr:cNvPr id="872" name="直線コネクタ 871">
          <a:extLst>
            <a:ext uri="{FF2B5EF4-FFF2-40B4-BE49-F238E27FC236}">
              <a16:creationId xmlns:a16="http://schemas.microsoft.com/office/drawing/2014/main" id="{AF477FA5-ED50-43D9-A0D9-A434B2AA36B9}"/>
            </a:ext>
          </a:extLst>
        </xdr:cNvPr>
        <xdr:cNvCxnSpPr/>
      </xdr:nvCxnSpPr>
      <xdr:spPr>
        <a:xfrm>
          <a:off x="20193000" y="21135975"/>
          <a:ext cx="0" cy="9526"/>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103</xdr:row>
      <xdr:rowOff>0</xdr:rowOff>
    </xdr:from>
    <xdr:to>
      <xdr:col>7</xdr:col>
      <xdr:colOff>0</xdr:colOff>
      <xdr:row>106</xdr:row>
      <xdr:rowOff>97631</xdr:rowOff>
    </xdr:to>
    <xdr:cxnSp macro="">
      <xdr:nvCxnSpPr>
        <xdr:cNvPr id="878" name="直線矢印コネクタ 877">
          <a:extLst>
            <a:ext uri="{FF2B5EF4-FFF2-40B4-BE49-F238E27FC236}">
              <a16:creationId xmlns:a16="http://schemas.microsoft.com/office/drawing/2014/main" id="{5697506E-D975-4267-B591-40BE4F8DC498}"/>
            </a:ext>
          </a:extLst>
        </xdr:cNvPr>
        <xdr:cNvCxnSpPr/>
      </xdr:nvCxnSpPr>
      <xdr:spPr>
        <a:xfrm>
          <a:off x="2667000" y="15240000"/>
          <a:ext cx="0" cy="66913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379055</xdr:colOff>
      <xdr:row>109</xdr:row>
      <xdr:rowOff>3421</xdr:rowOff>
    </xdr:from>
    <xdr:to>
      <xdr:col>8</xdr:col>
      <xdr:colOff>76637</xdr:colOff>
      <xdr:row>109</xdr:row>
      <xdr:rowOff>3422</xdr:rowOff>
    </xdr:to>
    <xdr:cxnSp macro="">
      <xdr:nvCxnSpPr>
        <xdr:cNvPr id="879" name="直線コネクタ 878">
          <a:extLst>
            <a:ext uri="{FF2B5EF4-FFF2-40B4-BE49-F238E27FC236}">
              <a16:creationId xmlns:a16="http://schemas.microsoft.com/office/drawing/2014/main" id="{779988AA-6BFB-48A3-8336-46A8D04D4705}"/>
            </a:ext>
          </a:extLst>
        </xdr:cNvPr>
        <xdr:cNvCxnSpPr/>
      </xdr:nvCxnSpPr>
      <xdr:spPr>
        <a:xfrm>
          <a:off x="14857055" y="23434921"/>
          <a:ext cx="459582" cy="1"/>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106</xdr:row>
      <xdr:rowOff>92869</xdr:rowOff>
    </xdr:from>
    <xdr:to>
      <xdr:col>7</xdr:col>
      <xdr:colOff>0</xdr:colOff>
      <xdr:row>109</xdr:row>
      <xdr:rowOff>4763</xdr:rowOff>
    </xdr:to>
    <xdr:cxnSp macro="">
      <xdr:nvCxnSpPr>
        <xdr:cNvPr id="881" name="直線矢印コネクタ 880">
          <a:extLst>
            <a:ext uri="{FF2B5EF4-FFF2-40B4-BE49-F238E27FC236}">
              <a16:creationId xmlns:a16="http://schemas.microsoft.com/office/drawing/2014/main" id="{2F2AB96E-37B7-49CB-8B07-E3B847C6A855}"/>
            </a:ext>
          </a:extLst>
        </xdr:cNvPr>
        <xdr:cNvCxnSpPr/>
      </xdr:nvCxnSpPr>
      <xdr:spPr>
        <a:xfrm>
          <a:off x="14859000" y="22952869"/>
          <a:ext cx="0" cy="48339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276225</xdr:colOff>
      <xdr:row>125</xdr:row>
      <xdr:rowOff>0</xdr:rowOff>
    </xdr:from>
    <xdr:to>
      <xdr:col>15</xdr:col>
      <xdr:colOff>97631</xdr:colOff>
      <xdr:row>125</xdr:row>
      <xdr:rowOff>0</xdr:rowOff>
    </xdr:to>
    <xdr:cxnSp macro="">
      <xdr:nvCxnSpPr>
        <xdr:cNvPr id="888" name="直線コネクタ 887">
          <a:extLst>
            <a:ext uri="{FF2B5EF4-FFF2-40B4-BE49-F238E27FC236}">
              <a16:creationId xmlns:a16="http://schemas.microsoft.com/office/drawing/2014/main" id="{A2939035-BF3D-4303-A910-CB204EC94FEF}"/>
            </a:ext>
          </a:extLst>
        </xdr:cNvPr>
        <xdr:cNvCxnSpPr/>
      </xdr:nvCxnSpPr>
      <xdr:spPr>
        <a:xfrm>
          <a:off x="4086225" y="19431000"/>
          <a:ext cx="1726406"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266700</xdr:colOff>
      <xdr:row>101</xdr:row>
      <xdr:rowOff>114300</xdr:rowOff>
    </xdr:from>
    <xdr:to>
      <xdr:col>13</xdr:col>
      <xdr:colOff>214311</xdr:colOff>
      <xdr:row>103</xdr:row>
      <xdr:rowOff>59532</xdr:rowOff>
    </xdr:to>
    <xdr:sp macro="" textlink="">
      <xdr:nvSpPr>
        <xdr:cNvPr id="449" name="円弧 448">
          <a:extLst>
            <a:ext uri="{FF2B5EF4-FFF2-40B4-BE49-F238E27FC236}">
              <a16:creationId xmlns:a16="http://schemas.microsoft.com/office/drawing/2014/main" id="{156B591F-BA44-4FAD-A9AF-85B3DFB9816E}"/>
            </a:ext>
          </a:extLst>
        </xdr:cNvPr>
        <xdr:cNvSpPr/>
      </xdr:nvSpPr>
      <xdr:spPr>
        <a:xfrm>
          <a:off x="20078700" y="21259800"/>
          <a:ext cx="328611" cy="326232"/>
        </a:xfrm>
        <a:prstGeom prst="arc">
          <a:avLst>
            <a:gd name="adj1" fmla="val 2444566"/>
            <a:gd name="adj2" fmla="val 5302698"/>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292894</xdr:colOff>
      <xdr:row>103</xdr:row>
      <xdr:rowOff>61912</xdr:rowOff>
    </xdr:from>
    <xdr:to>
      <xdr:col>13</xdr:col>
      <xdr:colOff>2380</xdr:colOff>
      <xdr:row>103</xdr:row>
      <xdr:rowOff>183356</xdr:rowOff>
    </xdr:to>
    <xdr:cxnSp macro="">
      <xdr:nvCxnSpPr>
        <xdr:cNvPr id="450" name="直線コネクタ 449">
          <a:extLst>
            <a:ext uri="{FF2B5EF4-FFF2-40B4-BE49-F238E27FC236}">
              <a16:creationId xmlns:a16="http://schemas.microsoft.com/office/drawing/2014/main" id="{089FDED7-E694-492D-BAB0-9BD7E650AA5A}"/>
            </a:ext>
          </a:extLst>
        </xdr:cNvPr>
        <xdr:cNvCxnSpPr/>
      </xdr:nvCxnSpPr>
      <xdr:spPr>
        <a:xfrm flipH="1">
          <a:off x="20104894" y="21588412"/>
          <a:ext cx="90486" cy="121444"/>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103</xdr:row>
      <xdr:rowOff>57150</xdr:rowOff>
    </xdr:from>
    <xdr:to>
      <xdr:col>13</xdr:col>
      <xdr:colOff>0</xdr:colOff>
      <xdr:row>125</xdr:row>
      <xdr:rowOff>0</xdr:rowOff>
    </xdr:to>
    <xdr:cxnSp macro="">
      <xdr:nvCxnSpPr>
        <xdr:cNvPr id="451" name="直線コネクタ 450">
          <a:extLst>
            <a:ext uri="{FF2B5EF4-FFF2-40B4-BE49-F238E27FC236}">
              <a16:creationId xmlns:a16="http://schemas.microsoft.com/office/drawing/2014/main" id="{05E8EE2E-F132-4A3A-8C25-1FD963BFEE7E}"/>
            </a:ext>
          </a:extLst>
        </xdr:cNvPr>
        <xdr:cNvCxnSpPr/>
      </xdr:nvCxnSpPr>
      <xdr:spPr>
        <a:xfrm>
          <a:off x="17145000" y="22345650"/>
          <a:ext cx="0" cy="4133850"/>
        </a:xfrm>
        <a:prstGeom prst="line">
          <a:avLst/>
        </a:prstGeom>
        <a:ln w="3175">
          <a:prstDash val="lgDashDotDot"/>
          <a:headEnd type="arrow" w="med" len="med"/>
          <a:tailEnd type="arrow"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40481</xdr:colOff>
      <xdr:row>103</xdr:row>
      <xdr:rowOff>28575</xdr:rowOff>
    </xdr:from>
    <xdr:to>
      <xdr:col>19</xdr:col>
      <xdr:colOff>4763</xdr:colOff>
      <xdr:row>103</xdr:row>
      <xdr:rowOff>150019</xdr:rowOff>
    </xdr:to>
    <xdr:cxnSp macro="">
      <xdr:nvCxnSpPr>
        <xdr:cNvPr id="454" name="直線コネクタ 453">
          <a:extLst>
            <a:ext uri="{FF2B5EF4-FFF2-40B4-BE49-F238E27FC236}">
              <a16:creationId xmlns:a16="http://schemas.microsoft.com/office/drawing/2014/main" id="{B34220B2-53FD-4641-AF9D-5CF6B2EC6EE9}"/>
            </a:ext>
          </a:extLst>
        </xdr:cNvPr>
        <xdr:cNvCxnSpPr/>
      </xdr:nvCxnSpPr>
      <xdr:spPr>
        <a:xfrm>
          <a:off x="20233481" y="21555075"/>
          <a:ext cx="2250282" cy="121444"/>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323614</xdr:colOff>
      <xdr:row>109</xdr:row>
      <xdr:rowOff>95250</xdr:rowOff>
    </xdr:from>
    <xdr:to>
      <xdr:col>15</xdr:col>
      <xdr:colOff>98022</xdr:colOff>
      <xdr:row>109</xdr:row>
      <xdr:rowOff>95250</xdr:rowOff>
    </xdr:to>
    <xdr:cxnSp macro="">
      <xdr:nvCxnSpPr>
        <xdr:cNvPr id="469" name="直線コネクタ 468">
          <a:extLst>
            <a:ext uri="{FF2B5EF4-FFF2-40B4-BE49-F238E27FC236}">
              <a16:creationId xmlns:a16="http://schemas.microsoft.com/office/drawing/2014/main" id="{E1B36BC8-2492-4665-B54C-B0D4ACCC70BB}"/>
            </a:ext>
          </a:extLst>
        </xdr:cNvPr>
        <xdr:cNvCxnSpPr/>
      </xdr:nvCxnSpPr>
      <xdr:spPr>
        <a:xfrm>
          <a:off x="17897762" y="23591122"/>
          <a:ext cx="156455"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103</xdr:row>
      <xdr:rowOff>0</xdr:rowOff>
    </xdr:from>
    <xdr:to>
      <xdr:col>11</xdr:col>
      <xdr:colOff>0</xdr:colOff>
      <xdr:row>109</xdr:row>
      <xdr:rowOff>111919</xdr:rowOff>
    </xdr:to>
    <xdr:cxnSp macro="">
      <xdr:nvCxnSpPr>
        <xdr:cNvPr id="471" name="直線矢印コネクタ 470">
          <a:extLst>
            <a:ext uri="{FF2B5EF4-FFF2-40B4-BE49-F238E27FC236}">
              <a16:creationId xmlns:a16="http://schemas.microsoft.com/office/drawing/2014/main" id="{CDAEE5B3-C43B-470E-B664-78AFA472EDB4}"/>
            </a:ext>
          </a:extLst>
        </xdr:cNvPr>
        <xdr:cNvCxnSpPr/>
      </xdr:nvCxnSpPr>
      <xdr:spPr>
        <a:xfrm>
          <a:off x="16383000" y="22288500"/>
          <a:ext cx="0" cy="1254919"/>
        </a:xfrm>
        <a:prstGeom prst="straightConnector1">
          <a:avLst/>
        </a:prstGeom>
        <a:ln w="3175">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109</xdr:row>
      <xdr:rowOff>109537</xdr:rowOff>
    </xdr:from>
    <xdr:to>
      <xdr:col>11</xdr:col>
      <xdr:colOff>0</xdr:colOff>
      <xdr:row>115</xdr:row>
      <xdr:rowOff>171450</xdr:rowOff>
    </xdr:to>
    <xdr:cxnSp macro="">
      <xdr:nvCxnSpPr>
        <xdr:cNvPr id="472" name="直線矢印コネクタ 471">
          <a:extLst>
            <a:ext uri="{FF2B5EF4-FFF2-40B4-BE49-F238E27FC236}">
              <a16:creationId xmlns:a16="http://schemas.microsoft.com/office/drawing/2014/main" id="{537E00F2-C75B-488D-A91E-A22CD19E9725}"/>
            </a:ext>
          </a:extLst>
        </xdr:cNvPr>
        <xdr:cNvCxnSpPr/>
      </xdr:nvCxnSpPr>
      <xdr:spPr>
        <a:xfrm>
          <a:off x="16383000" y="23541037"/>
          <a:ext cx="0" cy="1204913"/>
        </a:xfrm>
        <a:prstGeom prst="straightConnector1">
          <a:avLst/>
        </a:prstGeom>
        <a:ln w="3175">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115</xdr:row>
      <xdr:rowOff>171450</xdr:rowOff>
    </xdr:from>
    <xdr:to>
      <xdr:col>11</xdr:col>
      <xdr:colOff>0</xdr:colOff>
      <xdr:row>125</xdr:row>
      <xdr:rowOff>4763</xdr:rowOff>
    </xdr:to>
    <xdr:cxnSp macro="">
      <xdr:nvCxnSpPr>
        <xdr:cNvPr id="473" name="直線矢印コネクタ 472">
          <a:extLst>
            <a:ext uri="{FF2B5EF4-FFF2-40B4-BE49-F238E27FC236}">
              <a16:creationId xmlns:a16="http://schemas.microsoft.com/office/drawing/2014/main" id="{929EC5EA-2E31-4B8C-94BF-08CFFBBC6288}"/>
            </a:ext>
          </a:extLst>
        </xdr:cNvPr>
        <xdr:cNvCxnSpPr/>
      </xdr:nvCxnSpPr>
      <xdr:spPr>
        <a:xfrm>
          <a:off x="16383000" y="24745950"/>
          <a:ext cx="0" cy="1738313"/>
        </a:xfrm>
        <a:prstGeom prst="straightConnector1">
          <a:avLst/>
        </a:prstGeom>
        <a:ln w="3175">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272142</xdr:colOff>
      <xdr:row>109</xdr:row>
      <xdr:rowOff>111918</xdr:rowOff>
    </xdr:from>
    <xdr:to>
      <xdr:col>15</xdr:col>
      <xdr:colOff>99438</xdr:colOff>
      <xdr:row>109</xdr:row>
      <xdr:rowOff>111918</xdr:rowOff>
    </xdr:to>
    <xdr:cxnSp macro="">
      <xdr:nvCxnSpPr>
        <xdr:cNvPr id="474" name="直線コネクタ 473">
          <a:extLst>
            <a:ext uri="{FF2B5EF4-FFF2-40B4-BE49-F238E27FC236}">
              <a16:creationId xmlns:a16="http://schemas.microsoft.com/office/drawing/2014/main" id="{54C1C51A-5243-413D-AA15-5666219DB4E4}"/>
            </a:ext>
          </a:extLst>
        </xdr:cNvPr>
        <xdr:cNvCxnSpPr/>
      </xdr:nvCxnSpPr>
      <xdr:spPr>
        <a:xfrm flipH="1">
          <a:off x="16318104" y="23607790"/>
          <a:ext cx="1737529" cy="0"/>
        </a:xfrm>
        <a:prstGeom prst="line">
          <a:avLst/>
        </a:prstGeom>
        <a:ln w="3175">
          <a:solidFill>
            <a:srgbClr val="FF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274759</xdr:colOff>
      <xdr:row>115</xdr:row>
      <xdr:rowOff>171450</xdr:rowOff>
    </xdr:from>
    <xdr:to>
      <xdr:col>15</xdr:col>
      <xdr:colOff>99438</xdr:colOff>
      <xdr:row>115</xdr:row>
      <xdr:rowOff>171450</xdr:rowOff>
    </xdr:to>
    <xdr:cxnSp macro="">
      <xdr:nvCxnSpPr>
        <xdr:cNvPr id="475" name="直線コネクタ 474">
          <a:extLst>
            <a:ext uri="{FF2B5EF4-FFF2-40B4-BE49-F238E27FC236}">
              <a16:creationId xmlns:a16="http://schemas.microsoft.com/office/drawing/2014/main" id="{02BE52F8-8356-40F2-BF98-341A97E37714}"/>
            </a:ext>
          </a:extLst>
        </xdr:cNvPr>
        <xdr:cNvCxnSpPr/>
      </xdr:nvCxnSpPr>
      <xdr:spPr>
        <a:xfrm flipH="1">
          <a:off x="16320721" y="24813462"/>
          <a:ext cx="1734912" cy="0"/>
        </a:xfrm>
        <a:prstGeom prst="line">
          <a:avLst/>
        </a:prstGeom>
        <a:ln w="3175">
          <a:solidFill>
            <a:srgbClr val="FF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107</xdr:row>
      <xdr:rowOff>0</xdr:rowOff>
    </xdr:from>
    <xdr:to>
      <xdr:col>15</xdr:col>
      <xdr:colOff>0</xdr:colOff>
      <xdr:row>109</xdr:row>
      <xdr:rowOff>100013</xdr:rowOff>
    </xdr:to>
    <xdr:cxnSp macro="">
      <xdr:nvCxnSpPr>
        <xdr:cNvPr id="476" name="直線矢印コネクタ 475">
          <a:extLst>
            <a:ext uri="{FF2B5EF4-FFF2-40B4-BE49-F238E27FC236}">
              <a16:creationId xmlns:a16="http://schemas.microsoft.com/office/drawing/2014/main" id="{03B2A168-2851-4DEF-A1CF-23D945346448}"/>
            </a:ext>
          </a:extLst>
        </xdr:cNvPr>
        <xdr:cNvCxnSpPr/>
      </xdr:nvCxnSpPr>
      <xdr:spPr>
        <a:xfrm>
          <a:off x="17956195" y="23113826"/>
          <a:ext cx="0" cy="48205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120740</xdr:colOff>
      <xdr:row>112</xdr:row>
      <xdr:rowOff>187816</xdr:rowOff>
    </xdr:from>
    <xdr:to>
      <xdr:col>11</xdr:col>
      <xdr:colOff>2</xdr:colOff>
      <xdr:row>112</xdr:row>
      <xdr:rowOff>187816</xdr:rowOff>
    </xdr:to>
    <xdr:cxnSp macro="">
      <xdr:nvCxnSpPr>
        <xdr:cNvPr id="478" name="直線矢印コネクタ 477">
          <a:extLst>
            <a:ext uri="{FF2B5EF4-FFF2-40B4-BE49-F238E27FC236}">
              <a16:creationId xmlns:a16="http://schemas.microsoft.com/office/drawing/2014/main" id="{7B0F811B-012B-450B-BF4D-90E4D946B088}"/>
            </a:ext>
          </a:extLst>
        </xdr:cNvPr>
        <xdr:cNvCxnSpPr/>
      </xdr:nvCxnSpPr>
      <xdr:spPr>
        <a:xfrm flipH="1">
          <a:off x="16179085" y="23852746"/>
          <a:ext cx="261604" cy="0"/>
        </a:xfrm>
        <a:prstGeom prst="straightConnector1">
          <a:avLst/>
        </a:prstGeom>
        <a:ln w="31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73785</xdr:colOff>
      <xdr:row>120</xdr:row>
      <xdr:rowOff>0</xdr:rowOff>
    </xdr:from>
    <xdr:to>
      <xdr:col>11</xdr:col>
      <xdr:colOff>4763</xdr:colOff>
      <xdr:row>120</xdr:row>
      <xdr:rowOff>0</xdr:rowOff>
    </xdr:to>
    <xdr:cxnSp macro="">
      <xdr:nvCxnSpPr>
        <xdr:cNvPr id="479" name="直線矢印コネクタ 478">
          <a:extLst>
            <a:ext uri="{FF2B5EF4-FFF2-40B4-BE49-F238E27FC236}">
              <a16:creationId xmlns:a16="http://schemas.microsoft.com/office/drawing/2014/main" id="{079E6BC9-FD09-4672-93F9-F64BE587DCE3}"/>
            </a:ext>
          </a:extLst>
        </xdr:cNvPr>
        <xdr:cNvCxnSpPr/>
      </xdr:nvCxnSpPr>
      <xdr:spPr>
        <a:xfrm flipH="1">
          <a:off x="16132130" y="25167465"/>
          <a:ext cx="313320" cy="0"/>
        </a:xfrm>
        <a:prstGeom prst="straightConnector1">
          <a:avLst/>
        </a:prstGeom>
        <a:ln w="31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188119</xdr:colOff>
      <xdr:row>108</xdr:row>
      <xdr:rowOff>1</xdr:rowOff>
    </xdr:from>
    <xdr:to>
      <xdr:col>10</xdr:col>
      <xdr:colOff>250031</xdr:colOff>
      <xdr:row>108</xdr:row>
      <xdr:rowOff>1</xdr:rowOff>
    </xdr:to>
    <xdr:cxnSp macro="">
      <xdr:nvCxnSpPr>
        <xdr:cNvPr id="480" name="直線コネクタ 479">
          <a:extLst>
            <a:ext uri="{FF2B5EF4-FFF2-40B4-BE49-F238E27FC236}">
              <a16:creationId xmlns:a16="http://schemas.microsoft.com/office/drawing/2014/main" id="{94C6CD20-22C4-49AB-9DE1-6DEE4A797BD8}"/>
            </a:ext>
          </a:extLst>
        </xdr:cNvPr>
        <xdr:cNvCxnSpPr/>
      </xdr:nvCxnSpPr>
      <xdr:spPr>
        <a:xfrm>
          <a:off x="15047119" y="23241001"/>
          <a:ext cx="1204912"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108</xdr:row>
      <xdr:rowOff>0</xdr:rowOff>
    </xdr:from>
    <xdr:to>
      <xdr:col>9</xdr:col>
      <xdr:colOff>0</xdr:colOff>
      <xdr:row>109</xdr:row>
      <xdr:rowOff>2381</xdr:rowOff>
    </xdr:to>
    <xdr:cxnSp macro="">
      <xdr:nvCxnSpPr>
        <xdr:cNvPr id="520" name="直線矢印コネクタ 519">
          <a:extLst>
            <a:ext uri="{FF2B5EF4-FFF2-40B4-BE49-F238E27FC236}">
              <a16:creationId xmlns:a16="http://schemas.microsoft.com/office/drawing/2014/main" id="{4B2D0EE7-7F70-4F93-955B-825F79D5CDB2}"/>
            </a:ext>
          </a:extLst>
        </xdr:cNvPr>
        <xdr:cNvCxnSpPr/>
      </xdr:nvCxnSpPr>
      <xdr:spPr>
        <a:xfrm>
          <a:off x="15621000" y="23241000"/>
          <a:ext cx="0" cy="1928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2381</xdr:colOff>
      <xdr:row>108</xdr:row>
      <xdr:rowOff>100012</xdr:rowOff>
    </xdr:from>
    <xdr:to>
      <xdr:col>9</xdr:col>
      <xdr:colOff>123825</xdr:colOff>
      <xdr:row>108</xdr:row>
      <xdr:rowOff>100012</xdr:rowOff>
    </xdr:to>
    <xdr:cxnSp macro="">
      <xdr:nvCxnSpPr>
        <xdr:cNvPr id="521" name="直線コネクタ 520">
          <a:extLst>
            <a:ext uri="{FF2B5EF4-FFF2-40B4-BE49-F238E27FC236}">
              <a16:creationId xmlns:a16="http://schemas.microsoft.com/office/drawing/2014/main" id="{DA535400-936E-4090-BE51-66880D8AA0B1}"/>
            </a:ext>
          </a:extLst>
        </xdr:cNvPr>
        <xdr:cNvCxnSpPr/>
      </xdr:nvCxnSpPr>
      <xdr:spPr>
        <a:xfrm flipH="1">
          <a:off x="15623381" y="23341012"/>
          <a:ext cx="121444" cy="0"/>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121444</xdr:colOff>
      <xdr:row>108</xdr:row>
      <xdr:rowOff>100013</xdr:rowOff>
    </xdr:from>
    <xdr:to>
      <xdr:col>9</xdr:col>
      <xdr:colOff>121444</xdr:colOff>
      <xdr:row>109</xdr:row>
      <xdr:rowOff>0</xdr:rowOff>
    </xdr:to>
    <xdr:cxnSp macro="">
      <xdr:nvCxnSpPr>
        <xdr:cNvPr id="524" name="直線矢印コネクタ 523">
          <a:extLst>
            <a:ext uri="{FF2B5EF4-FFF2-40B4-BE49-F238E27FC236}">
              <a16:creationId xmlns:a16="http://schemas.microsoft.com/office/drawing/2014/main" id="{C1B7A3AA-E9B3-4DEB-A5F2-5622DE788A83}"/>
            </a:ext>
          </a:extLst>
        </xdr:cNvPr>
        <xdr:cNvCxnSpPr/>
      </xdr:nvCxnSpPr>
      <xdr:spPr>
        <a:xfrm>
          <a:off x="15742444" y="23341013"/>
          <a:ext cx="0" cy="90487"/>
        </a:xfrm>
        <a:prstGeom prst="straightConnector1">
          <a:avLst/>
        </a:prstGeom>
        <a:ln w="3175">
          <a:solidFill>
            <a:srgbClr val="C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273844</xdr:colOff>
      <xdr:row>103</xdr:row>
      <xdr:rowOff>57151</xdr:rowOff>
    </xdr:from>
    <xdr:to>
      <xdr:col>13</xdr:col>
      <xdr:colOff>0</xdr:colOff>
      <xdr:row>103</xdr:row>
      <xdr:rowOff>104775</xdr:rowOff>
    </xdr:to>
    <xdr:cxnSp macro="">
      <xdr:nvCxnSpPr>
        <xdr:cNvPr id="525" name="直線矢印コネクタ 524">
          <a:extLst>
            <a:ext uri="{FF2B5EF4-FFF2-40B4-BE49-F238E27FC236}">
              <a16:creationId xmlns:a16="http://schemas.microsoft.com/office/drawing/2014/main" id="{25C0E69D-5E61-4002-95D2-357841D2B86C}"/>
            </a:ext>
          </a:extLst>
        </xdr:cNvPr>
        <xdr:cNvCxnSpPr/>
      </xdr:nvCxnSpPr>
      <xdr:spPr>
        <a:xfrm flipV="1">
          <a:off x="16275844" y="22345651"/>
          <a:ext cx="869156" cy="47624"/>
        </a:xfrm>
        <a:prstGeom prst="straightConnector1">
          <a:avLst/>
        </a:prstGeom>
        <a:ln w="3175">
          <a:solidFill>
            <a:srgbClr val="7030A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164306</xdr:colOff>
      <xdr:row>103</xdr:row>
      <xdr:rowOff>66675</xdr:rowOff>
    </xdr:from>
    <xdr:to>
      <xdr:col>12</xdr:col>
      <xdr:colOff>378619</xdr:colOff>
      <xdr:row>103</xdr:row>
      <xdr:rowOff>104776</xdr:rowOff>
    </xdr:to>
    <xdr:cxnSp macro="">
      <xdr:nvCxnSpPr>
        <xdr:cNvPr id="529" name="直線矢印コネクタ 528">
          <a:extLst>
            <a:ext uri="{FF2B5EF4-FFF2-40B4-BE49-F238E27FC236}">
              <a16:creationId xmlns:a16="http://schemas.microsoft.com/office/drawing/2014/main" id="{E41D1C01-2473-4B8B-89EA-769080ADA7C6}"/>
            </a:ext>
          </a:extLst>
        </xdr:cNvPr>
        <xdr:cNvCxnSpPr/>
      </xdr:nvCxnSpPr>
      <xdr:spPr>
        <a:xfrm flipV="1">
          <a:off x="15023306" y="22355175"/>
          <a:ext cx="2119313" cy="3810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326233</xdr:colOff>
      <xdr:row>102</xdr:row>
      <xdr:rowOff>166688</xdr:rowOff>
    </xdr:from>
    <xdr:to>
      <xdr:col>11</xdr:col>
      <xdr:colOff>326233</xdr:colOff>
      <xdr:row>103</xdr:row>
      <xdr:rowOff>83345</xdr:rowOff>
    </xdr:to>
    <xdr:cxnSp macro="">
      <xdr:nvCxnSpPr>
        <xdr:cNvPr id="533" name="直線矢印コネクタ 532">
          <a:extLst>
            <a:ext uri="{FF2B5EF4-FFF2-40B4-BE49-F238E27FC236}">
              <a16:creationId xmlns:a16="http://schemas.microsoft.com/office/drawing/2014/main" id="{BF8C38C5-D7C8-4BE8-9D47-C71C99EF1737}"/>
            </a:ext>
          </a:extLst>
        </xdr:cNvPr>
        <xdr:cNvCxnSpPr/>
      </xdr:nvCxnSpPr>
      <xdr:spPr>
        <a:xfrm flipV="1">
          <a:off x="16709233" y="22264688"/>
          <a:ext cx="0" cy="107157"/>
        </a:xfrm>
        <a:prstGeom prst="straightConnector1">
          <a:avLst/>
        </a:prstGeom>
        <a:ln w="3175">
          <a:solidFill>
            <a:srgbClr val="7030A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102</xdr:row>
      <xdr:rowOff>161925</xdr:rowOff>
    </xdr:from>
    <xdr:to>
      <xdr:col>9</xdr:col>
      <xdr:colOff>0</xdr:colOff>
      <xdr:row>103</xdr:row>
      <xdr:rowOff>88107</xdr:rowOff>
    </xdr:to>
    <xdr:cxnSp macro="">
      <xdr:nvCxnSpPr>
        <xdr:cNvPr id="549" name="直線矢印コネクタ 548">
          <a:extLst>
            <a:ext uri="{FF2B5EF4-FFF2-40B4-BE49-F238E27FC236}">
              <a16:creationId xmlns:a16="http://schemas.microsoft.com/office/drawing/2014/main" id="{841AD299-5BF3-4B9E-9545-75A28C020D41}"/>
            </a:ext>
          </a:extLst>
        </xdr:cNvPr>
        <xdr:cNvCxnSpPr/>
      </xdr:nvCxnSpPr>
      <xdr:spPr>
        <a:xfrm flipV="1">
          <a:off x="15621000" y="22259925"/>
          <a:ext cx="0" cy="116682"/>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125</xdr:row>
      <xdr:rowOff>0</xdr:rowOff>
    </xdr:from>
    <xdr:to>
      <xdr:col>15</xdr:col>
      <xdr:colOff>95250</xdr:colOff>
      <xdr:row>125</xdr:row>
      <xdr:rowOff>0</xdr:rowOff>
    </xdr:to>
    <xdr:cxnSp macro="">
      <xdr:nvCxnSpPr>
        <xdr:cNvPr id="551" name="直線矢印コネクタ 550">
          <a:extLst>
            <a:ext uri="{FF2B5EF4-FFF2-40B4-BE49-F238E27FC236}">
              <a16:creationId xmlns:a16="http://schemas.microsoft.com/office/drawing/2014/main" id="{A5658C36-FF95-45C8-9846-C20BD70770C9}"/>
            </a:ext>
          </a:extLst>
        </xdr:cNvPr>
        <xdr:cNvCxnSpPr/>
      </xdr:nvCxnSpPr>
      <xdr:spPr>
        <a:xfrm>
          <a:off x="17145000" y="26479500"/>
          <a:ext cx="85725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200025</xdr:colOff>
      <xdr:row>106</xdr:row>
      <xdr:rowOff>0</xdr:rowOff>
    </xdr:from>
    <xdr:to>
      <xdr:col>10</xdr:col>
      <xdr:colOff>378620</xdr:colOff>
      <xdr:row>106</xdr:row>
      <xdr:rowOff>0</xdr:rowOff>
    </xdr:to>
    <xdr:cxnSp macro="">
      <xdr:nvCxnSpPr>
        <xdr:cNvPr id="553" name="直線矢印コネクタ 552">
          <a:extLst>
            <a:ext uri="{FF2B5EF4-FFF2-40B4-BE49-F238E27FC236}">
              <a16:creationId xmlns:a16="http://schemas.microsoft.com/office/drawing/2014/main" id="{BF874378-B283-46CD-995F-2A95BF63BE8D}"/>
            </a:ext>
          </a:extLst>
        </xdr:cNvPr>
        <xdr:cNvCxnSpPr/>
      </xdr:nvCxnSpPr>
      <xdr:spPr>
        <a:xfrm flipH="1">
          <a:off x="2867025" y="21526500"/>
          <a:ext cx="1702595" cy="0"/>
        </a:xfrm>
        <a:prstGeom prst="straightConnector1">
          <a:avLst/>
        </a:prstGeom>
        <a:ln w="31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195</xdr:row>
      <xdr:rowOff>90488</xdr:rowOff>
    </xdr:from>
    <xdr:to>
      <xdr:col>11</xdr:col>
      <xdr:colOff>2380</xdr:colOff>
      <xdr:row>195</xdr:row>
      <xdr:rowOff>90488</xdr:rowOff>
    </xdr:to>
    <xdr:cxnSp macro="">
      <xdr:nvCxnSpPr>
        <xdr:cNvPr id="323" name="直線矢印コネクタ 322">
          <a:extLst>
            <a:ext uri="{FF2B5EF4-FFF2-40B4-BE49-F238E27FC236}">
              <a16:creationId xmlns:a16="http://schemas.microsoft.com/office/drawing/2014/main" id="{654987F1-738F-47BF-9142-4D312AA80D2E}"/>
            </a:ext>
          </a:extLst>
        </xdr:cNvPr>
        <xdr:cNvCxnSpPr/>
      </xdr:nvCxnSpPr>
      <xdr:spPr>
        <a:xfrm>
          <a:off x="762000" y="43714988"/>
          <a:ext cx="343138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1571</xdr:colOff>
      <xdr:row>198</xdr:row>
      <xdr:rowOff>4915</xdr:rowOff>
    </xdr:from>
    <xdr:to>
      <xdr:col>19</xdr:col>
      <xdr:colOff>1571</xdr:colOff>
      <xdr:row>198</xdr:row>
      <xdr:rowOff>107309</xdr:rowOff>
    </xdr:to>
    <xdr:cxnSp macro="">
      <xdr:nvCxnSpPr>
        <xdr:cNvPr id="329" name="直線コネクタ 328">
          <a:extLst>
            <a:ext uri="{FF2B5EF4-FFF2-40B4-BE49-F238E27FC236}">
              <a16:creationId xmlns:a16="http://schemas.microsoft.com/office/drawing/2014/main" id="{D9FA2E7C-2A59-4206-9540-0BBF0989A9BC}"/>
            </a:ext>
          </a:extLst>
        </xdr:cNvPr>
        <xdr:cNvCxnSpPr/>
      </xdr:nvCxnSpPr>
      <xdr:spPr>
        <a:xfrm>
          <a:off x="7240571" y="44200915"/>
          <a:ext cx="0" cy="102394"/>
        </a:xfrm>
        <a:prstGeom prst="line">
          <a:avLst/>
        </a:prstGeom>
        <a:ln w="952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7147</xdr:colOff>
      <xdr:row>198</xdr:row>
      <xdr:rowOff>121444</xdr:rowOff>
    </xdr:from>
    <xdr:to>
      <xdr:col>19</xdr:col>
      <xdr:colOff>319088</xdr:colOff>
      <xdr:row>198</xdr:row>
      <xdr:rowOff>121444</xdr:rowOff>
    </xdr:to>
    <xdr:cxnSp macro="">
      <xdr:nvCxnSpPr>
        <xdr:cNvPr id="332" name="直線コネクタ 331">
          <a:extLst>
            <a:ext uri="{FF2B5EF4-FFF2-40B4-BE49-F238E27FC236}">
              <a16:creationId xmlns:a16="http://schemas.microsoft.com/office/drawing/2014/main" id="{0E870E08-991C-4C34-B008-35F9B0F5CAFD}"/>
            </a:ext>
          </a:extLst>
        </xdr:cNvPr>
        <xdr:cNvCxnSpPr/>
      </xdr:nvCxnSpPr>
      <xdr:spPr>
        <a:xfrm flipH="1">
          <a:off x="4960147" y="44317444"/>
          <a:ext cx="2597941" cy="0"/>
        </a:xfrm>
        <a:prstGeom prst="line">
          <a:avLst/>
        </a:prstGeom>
        <a:ln w="3175">
          <a:prstDash val="lgDashDotDot"/>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4763</xdr:colOff>
      <xdr:row>198</xdr:row>
      <xdr:rowOff>35262</xdr:rowOff>
    </xdr:from>
    <xdr:to>
      <xdr:col>19</xdr:col>
      <xdr:colOff>2381</xdr:colOff>
      <xdr:row>198</xdr:row>
      <xdr:rowOff>35262</xdr:rowOff>
    </xdr:to>
    <xdr:cxnSp macro="">
      <xdr:nvCxnSpPr>
        <xdr:cNvPr id="334" name="直線コネクタ 333">
          <a:extLst>
            <a:ext uri="{FF2B5EF4-FFF2-40B4-BE49-F238E27FC236}">
              <a16:creationId xmlns:a16="http://schemas.microsoft.com/office/drawing/2014/main" id="{349586FD-30A0-4346-AE3B-3442864F8194}"/>
            </a:ext>
          </a:extLst>
        </xdr:cNvPr>
        <xdr:cNvCxnSpPr/>
      </xdr:nvCxnSpPr>
      <xdr:spPr>
        <a:xfrm>
          <a:off x="4957763" y="44231262"/>
          <a:ext cx="2283618" cy="0"/>
        </a:xfrm>
        <a:prstGeom prst="line">
          <a:avLst/>
        </a:prstGeom>
        <a:ln w="3175">
          <a:solidFill>
            <a:schemeClr val="tx1"/>
          </a:solidFill>
          <a:prstDash val="lgDashDotDot"/>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4763</xdr:colOff>
      <xdr:row>198</xdr:row>
      <xdr:rowOff>96877</xdr:rowOff>
    </xdr:from>
    <xdr:to>
      <xdr:col>21</xdr:col>
      <xdr:colOff>202406</xdr:colOff>
      <xdr:row>198</xdr:row>
      <xdr:rowOff>96877</xdr:rowOff>
    </xdr:to>
    <xdr:cxnSp macro="">
      <xdr:nvCxnSpPr>
        <xdr:cNvPr id="342" name="直線コネクタ 341">
          <a:extLst>
            <a:ext uri="{FF2B5EF4-FFF2-40B4-BE49-F238E27FC236}">
              <a16:creationId xmlns:a16="http://schemas.microsoft.com/office/drawing/2014/main" id="{06272D09-780C-44EB-A147-8B50C5E489D0}"/>
            </a:ext>
          </a:extLst>
        </xdr:cNvPr>
        <xdr:cNvCxnSpPr/>
      </xdr:nvCxnSpPr>
      <xdr:spPr>
        <a:xfrm>
          <a:off x="7243763" y="44292877"/>
          <a:ext cx="959643"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2993</xdr:colOff>
      <xdr:row>213</xdr:row>
      <xdr:rowOff>144038</xdr:rowOff>
    </xdr:from>
    <xdr:to>
      <xdr:col>19</xdr:col>
      <xdr:colOff>2993</xdr:colOff>
      <xdr:row>214</xdr:row>
      <xdr:rowOff>54769</xdr:rowOff>
    </xdr:to>
    <xdr:cxnSp macro="">
      <xdr:nvCxnSpPr>
        <xdr:cNvPr id="344" name="直線コネクタ 343">
          <a:extLst>
            <a:ext uri="{FF2B5EF4-FFF2-40B4-BE49-F238E27FC236}">
              <a16:creationId xmlns:a16="http://schemas.microsoft.com/office/drawing/2014/main" id="{52EDD019-0A6F-45E3-8AFF-A162EEC6C39E}"/>
            </a:ext>
          </a:extLst>
        </xdr:cNvPr>
        <xdr:cNvCxnSpPr/>
      </xdr:nvCxnSpPr>
      <xdr:spPr>
        <a:xfrm>
          <a:off x="7241993" y="47197538"/>
          <a:ext cx="0" cy="101231"/>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4763</xdr:colOff>
      <xdr:row>217</xdr:row>
      <xdr:rowOff>74622</xdr:rowOff>
    </xdr:from>
    <xdr:to>
      <xdr:col>22</xdr:col>
      <xdr:colOff>373856</xdr:colOff>
      <xdr:row>217</xdr:row>
      <xdr:rowOff>74622</xdr:rowOff>
    </xdr:to>
    <xdr:cxnSp macro="">
      <xdr:nvCxnSpPr>
        <xdr:cNvPr id="345" name="直線コネクタ 344">
          <a:extLst>
            <a:ext uri="{FF2B5EF4-FFF2-40B4-BE49-F238E27FC236}">
              <a16:creationId xmlns:a16="http://schemas.microsoft.com/office/drawing/2014/main" id="{21A06BE6-5655-440C-B312-9A0E09F05EAB}"/>
            </a:ext>
          </a:extLst>
        </xdr:cNvPr>
        <xdr:cNvCxnSpPr/>
      </xdr:nvCxnSpPr>
      <xdr:spPr>
        <a:xfrm>
          <a:off x="4957763" y="47890122"/>
          <a:ext cx="3798093" cy="0"/>
        </a:xfrm>
        <a:prstGeom prst="line">
          <a:avLst/>
        </a:prstGeom>
        <a:ln w="3175">
          <a:solidFill>
            <a:schemeClr val="tx1"/>
          </a:solidFill>
          <a:prstDash val="lgDashDot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19</xdr:col>
      <xdr:colOff>259556</xdr:colOff>
      <xdr:row>197</xdr:row>
      <xdr:rowOff>114300</xdr:rowOff>
    </xdr:from>
    <xdr:to>
      <xdr:col>19</xdr:col>
      <xdr:colOff>259556</xdr:colOff>
      <xdr:row>198</xdr:row>
      <xdr:rowOff>100013</xdr:rowOff>
    </xdr:to>
    <xdr:cxnSp macro="">
      <xdr:nvCxnSpPr>
        <xdr:cNvPr id="348" name="直線矢印コネクタ 347">
          <a:extLst>
            <a:ext uri="{FF2B5EF4-FFF2-40B4-BE49-F238E27FC236}">
              <a16:creationId xmlns:a16="http://schemas.microsoft.com/office/drawing/2014/main" id="{50E94A68-DD5F-4DAC-A294-8CCB54BD3D96}"/>
            </a:ext>
          </a:extLst>
        </xdr:cNvPr>
        <xdr:cNvCxnSpPr/>
      </xdr:nvCxnSpPr>
      <xdr:spPr>
        <a:xfrm>
          <a:off x="7498556" y="44119800"/>
          <a:ext cx="0" cy="176213"/>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261938</xdr:colOff>
      <xdr:row>198</xdr:row>
      <xdr:rowOff>124623</xdr:rowOff>
    </xdr:from>
    <xdr:to>
      <xdr:col>19</xdr:col>
      <xdr:colOff>261938</xdr:colOff>
      <xdr:row>199</xdr:row>
      <xdr:rowOff>112713</xdr:rowOff>
    </xdr:to>
    <xdr:cxnSp macro="">
      <xdr:nvCxnSpPr>
        <xdr:cNvPr id="352" name="直線矢印コネクタ 351">
          <a:extLst>
            <a:ext uri="{FF2B5EF4-FFF2-40B4-BE49-F238E27FC236}">
              <a16:creationId xmlns:a16="http://schemas.microsoft.com/office/drawing/2014/main" id="{C3797CDE-E600-4AFA-856E-ED7686F17146}"/>
            </a:ext>
          </a:extLst>
        </xdr:cNvPr>
        <xdr:cNvCxnSpPr/>
      </xdr:nvCxnSpPr>
      <xdr:spPr>
        <a:xfrm flipV="1">
          <a:off x="7500938" y="44320623"/>
          <a:ext cx="0" cy="17859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1587</xdr:colOff>
      <xdr:row>197</xdr:row>
      <xdr:rowOff>100012</xdr:rowOff>
    </xdr:from>
    <xdr:to>
      <xdr:col>16</xdr:col>
      <xdr:colOff>1587</xdr:colOff>
      <xdr:row>198</xdr:row>
      <xdr:rowOff>38100</xdr:rowOff>
    </xdr:to>
    <xdr:cxnSp macro="">
      <xdr:nvCxnSpPr>
        <xdr:cNvPr id="353" name="直線矢印コネクタ 352">
          <a:extLst>
            <a:ext uri="{FF2B5EF4-FFF2-40B4-BE49-F238E27FC236}">
              <a16:creationId xmlns:a16="http://schemas.microsoft.com/office/drawing/2014/main" id="{A9CF4BE3-7188-4C0A-A792-B882E2EE282F}"/>
            </a:ext>
          </a:extLst>
        </xdr:cNvPr>
        <xdr:cNvCxnSpPr/>
      </xdr:nvCxnSpPr>
      <xdr:spPr>
        <a:xfrm>
          <a:off x="6097587" y="44105512"/>
          <a:ext cx="0" cy="128588"/>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377825</xdr:colOff>
      <xdr:row>198</xdr:row>
      <xdr:rowOff>121444</xdr:rowOff>
    </xdr:from>
    <xdr:to>
      <xdr:col>15</xdr:col>
      <xdr:colOff>377825</xdr:colOff>
      <xdr:row>199</xdr:row>
      <xdr:rowOff>54769</xdr:rowOff>
    </xdr:to>
    <xdr:cxnSp macro="">
      <xdr:nvCxnSpPr>
        <xdr:cNvPr id="355" name="直線矢印コネクタ 354">
          <a:extLst>
            <a:ext uri="{FF2B5EF4-FFF2-40B4-BE49-F238E27FC236}">
              <a16:creationId xmlns:a16="http://schemas.microsoft.com/office/drawing/2014/main" id="{B591690C-9A06-4C7C-A6C3-A3CF50F731B8}"/>
            </a:ext>
          </a:extLst>
        </xdr:cNvPr>
        <xdr:cNvCxnSpPr/>
      </xdr:nvCxnSpPr>
      <xdr:spPr>
        <a:xfrm flipV="1">
          <a:off x="6092825" y="44317444"/>
          <a:ext cx="0" cy="123825"/>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332380</xdr:colOff>
      <xdr:row>197</xdr:row>
      <xdr:rowOff>38100</xdr:rowOff>
    </xdr:from>
    <xdr:to>
      <xdr:col>18</xdr:col>
      <xdr:colOff>332380</xdr:colOff>
      <xdr:row>198</xdr:row>
      <xdr:rowOff>0</xdr:rowOff>
    </xdr:to>
    <xdr:cxnSp macro="">
      <xdr:nvCxnSpPr>
        <xdr:cNvPr id="361" name="直線矢印コネクタ 360">
          <a:extLst>
            <a:ext uri="{FF2B5EF4-FFF2-40B4-BE49-F238E27FC236}">
              <a16:creationId xmlns:a16="http://schemas.microsoft.com/office/drawing/2014/main" id="{09A09A2B-D42C-4486-818D-58A3B478C64B}"/>
            </a:ext>
          </a:extLst>
        </xdr:cNvPr>
        <xdr:cNvCxnSpPr/>
      </xdr:nvCxnSpPr>
      <xdr:spPr>
        <a:xfrm>
          <a:off x="7190380" y="44043600"/>
          <a:ext cx="0" cy="15240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334118</xdr:colOff>
      <xdr:row>198</xdr:row>
      <xdr:rowOff>116682</xdr:rowOff>
    </xdr:from>
    <xdr:to>
      <xdr:col>18</xdr:col>
      <xdr:colOff>334118</xdr:colOff>
      <xdr:row>199</xdr:row>
      <xdr:rowOff>83346</xdr:rowOff>
    </xdr:to>
    <xdr:cxnSp macro="">
      <xdr:nvCxnSpPr>
        <xdr:cNvPr id="370" name="直線矢印コネクタ 369">
          <a:extLst>
            <a:ext uri="{FF2B5EF4-FFF2-40B4-BE49-F238E27FC236}">
              <a16:creationId xmlns:a16="http://schemas.microsoft.com/office/drawing/2014/main" id="{A49C2D89-CB25-4033-82AA-92B9AE016958}"/>
            </a:ext>
          </a:extLst>
        </xdr:cNvPr>
        <xdr:cNvCxnSpPr/>
      </xdr:nvCxnSpPr>
      <xdr:spPr>
        <a:xfrm flipV="1">
          <a:off x="7192118" y="44312682"/>
          <a:ext cx="0" cy="157164"/>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3361</xdr:colOff>
      <xdr:row>197</xdr:row>
      <xdr:rowOff>185153</xdr:rowOff>
    </xdr:from>
    <xdr:to>
      <xdr:col>25</xdr:col>
      <xdr:colOff>3361</xdr:colOff>
      <xdr:row>218</xdr:row>
      <xdr:rowOff>4763</xdr:rowOff>
    </xdr:to>
    <xdr:cxnSp macro="">
      <xdr:nvCxnSpPr>
        <xdr:cNvPr id="371" name="直線矢印コネクタ 370">
          <a:extLst>
            <a:ext uri="{FF2B5EF4-FFF2-40B4-BE49-F238E27FC236}">
              <a16:creationId xmlns:a16="http://schemas.microsoft.com/office/drawing/2014/main" id="{FBFE37F6-C1FA-4F3D-8039-92DBE0DB2211}"/>
            </a:ext>
          </a:extLst>
        </xdr:cNvPr>
        <xdr:cNvCxnSpPr/>
      </xdr:nvCxnSpPr>
      <xdr:spPr>
        <a:xfrm flipV="1">
          <a:off x="9528361" y="44190653"/>
          <a:ext cx="0" cy="382011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185521</xdr:colOff>
      <xdr:row>198</xdr:row>
      <xdr:rowOff>104781</xdr:rowOff>
    </xdr:from>
    <xdr:to>
      <xdr:col>35</xdr:col>
      <xdr:colOff>2381</xdr:colOff>
      <xdr:row>198</xdr:row>
      <xdr:rowOff>105380</xdr:rowOff>
    </xdr:to>
    <xdr:cxnSp macro="">
      <xdr:nvCxnSpPr>
        <xdr:cNvPr id="376" name="直線コネクタ 375">
          <a:extLst>
            <a:ext uri="{FF2B5EF4-FFF2-40B4-BE49-F238E27FC236}">
              <a16:creationId xmlns:a16="http://schemas.microsoft.com/office/drawing/2014/main" id="{A52F37ED-1855-497A-9D6C-46DC053B8DC5}"/>
            </a:ext>
          </a:extLst>
        </xdr:cNvPr>
        <xdr:cNvCxnSpPr>
          <a:stCxn id="1063" idx="2"/>
        </xdr:cNvCxnSpPr>
      </xdr:nvCxnSpPr>
      <xdr:spPr>
        <a:xfrm>
          <a:off x="11234521" y="44300781"/>
          <a:ext cx="2102860" cy="599"/>
        </a:xfrm>
        <a:prstGeom prst="line">
          <a:avLst/>
        </a:prstGeom>
        <a:ln w="3175">
          <a:solidFill>
            <a:srgbClr val="C00000"/>
          </a:solidFill>
          <a:prstDash val="lgDash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27</xdr:col>
      <xdr:colOff>90489</xdr:colOff>
      <xdr:row>203</xdr:row>
      <xdr:rowOff>73819</xdr:rowOff>
    </xdr:from>
    <xdr:to>
      <xdr:col>27</xdr:col>
      <xdr:colOff>90489</xdr:colOff>
      <xdr:row>210</xdr:row>
      <xdr:rowOff>80963</xdr:rowOff>
    </xdr:to>
    <xdr:cxnSp macro="">
      <xdr:nvCxnSpPr>
        <xdr:cNvPr id="377" name="直線コネクタ 376">
          <a:extLst>
            <a:ext uri="{FF2B5EF4-FFF2-40B4-BE49-F238E27FC236}">
              <a16:creationId xmlns:a16="http://schemas.microsoft.com/office/drawing/2014/main" id="{5222B80F-889F-4591-9C8F-657E2CE860B6}"/>
            </a:ext>
          </a:extLst>
        </xdr:cNvPr>
        <xdr:cNvCxnSpPr/>
      </xdr:nvCxnSpPr>
      <xdr:spPr>
        <a:xfrm>
          <a:off x="10377489" y="45222319"/>
          <a:ext cx="0" cy="1340644"/>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338419</xdr:colOff>
      <xdr:row>198</xdr:row>
      <xdr:rowOff>0</xdr:rowOff>
    </xdr:from>
    <xdr:to>
      <xdr:col>23</xdr:col>
      <xdr:colOff>338419</xdr:colOff>
      <xdr:row>210</xdr:row>
      <xdr:rowOff>80963</xdr:rowOff>
    </xdr:to>
    <xdr:cxnSp macro="">
      <xdr:nvCxnSpPr>
        <xdr:cNvPr id="378" name="直線コネクタ 377">
          <a:extLst>
            <a:ext uri="{FF2B5EF4-FFF2-40B4-BE49-F238E27FC236}">
              <a16:creationId xmlns:a16="http://schemas.microsoft.com/office/drawing/2014/main" id="{4EC05770-C68B-49A8-9664-79062CDD83C4}"/>
            </a:ext>
          </a:extLst>
        </xdr:cNvPr>
        <xdr:cNvCxnSpPr/>
      </xdr:nvCxnSpPr>
      <xdr:spPr>
        <a:xfrm>
          <a:off x="9101419" y="44196000"/>
          <a:ext cx="0" cy="2366963"/>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233362</xdr:colOff>
      <xdr:row>206</xdr:row>
      <xdr:rowOff>99709</xdr:rowOff>
    </xdr:from>
    <xdr:to>
      <xdr:col>28</xdr:col>
      <xdr:colOff>352425</xdr:colOff>
      <xdr:row>206</xdr:row>
      <xdr:rowOff>99709</xdr:rowOff>
    </xdr:to>
    <xdr:cxnSp macro="">
      <xdr:nvCxnSpPr>
        <xdr:cNvPr id="379" name="直線矢印コネクタ 378">
          <a:extLst>
            <a:ext uri="{FF2B5EF4-FFF2-40B4-BE49-F238E27FC236}">
              <a16:creationId xmlns:a16="http://schemas.microsoft.com/office/drawing/2014/main" id="{C4AB8375-8068-4201-ACDC-877C4B95F92D}"/>
            </a:ext>
          </a:extLst>
        </xdr:cNvPr>
        <xdr:cNvCxnSpPr/>
      </xdr:nvCxnSpPr>
      <xdr:spPr>
        <a:xfrm>
          <a:off x="10520362" y="45819709"/>
          <a:ext cx="500063" cy="0"/>
        </a:xfrm>
        <a:prstGeom prst="straightConnector1">
          <a:avLst/>
        </a:prstGeom>
        <a:ln w="3175">
          <a:solidFill>
            <a:srgbClr val="C00000"/>
          </a:solidFill>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22</xdr:col>
      <xdr:colOff>379310</xdr:colOff>
      <xdr:row>201</xdr:row>
      <xdr:rowOff>104775</xdr:rowOff>
    </xdr:from>
    <xdr:to>
      <xdr:col>22</xdr:col>
      <xdr:colOff>379310</xdr:colOff>
      <xdr:row>218</xdr:row>
      <xdr:rowOff>0</xdr:rowOff>
    </xdr:to>
    <xdr:cxnSp macro="">
      <xdr:nvCxnSpPr>
        <xdr:cNvPr id="385" name="直線コネクタ 384">
          <a:extLst>
            <a:ext uri="{FF2B5EF4-FFF2-40B4-BE49-F238E27FC236}">
              <a16:creationId xmlns:a16="http://schemas.microsoft.com/office/drawing/2014/main" id="{50870975-57CA-4BDE-B4C8-86D27F8F5084}"/>
            </a:ext>
          </a:extLst>
        </xdr:cNvPr>
        <xdr:cNvCxnSpPr/>
      </xdr:nvCxnSpPr>
      <xdr:spPr>
        <a:xfrm>
          <a:off x="8761310" y="44872275"/>
          <a:ext cx="0" cy="3133725"/>
        </a:xfrm>
        <a:prstGeom prst="line">
          <a:avLst/>
        </a:prstGeom>
        <a:ln w="3175">
          <a:solidFill>
            <a:srgbClr val="C00000"/>
          </a:solidFill>
          <a:prstDash val="lgDash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19</xdr:col>
      <xdr:colOff>71438</xdr:colOff>
      <xdr:row>198</xdr:row>
      <xdr:rowOff>121444</xdr:rowOff>
    </xdr:from>
    <xdr:to>
      <xdr:col>19</xdr:col>
      <xdr:colOff>71438</xdr:colOff>
      <xdr:row>213</xdr:row>
      <xdr:rowOff>138113</xdr:rowOff>
    </xdr:to>
    <xdr:cxnSp macro="">
      <xdr:nvCxnSpPr>
        <xdr:cNvPr id="386" name="直線矢印コネクタ 385">
          <a:extLst>
            <a:ext uri="{FF2B5EF4-FFF2-40B4-BE49-F238E27FC236}">
              <a16:creationId xmlns:a16="http://schemas.microsoft.com/office/drawing/2014/main" id="{DDD0443E-D877-4017-86DC-20A5852CEBC2}"/>
            </a:ext>
          </a:extLst>
        </xdr:cNvPr>
        <xdr:cNvCxnSpPr/>
      </xdr:nvCxnSpPr>
      <xdr:spPr>
        <a:xfrm>
          <a:off x="7310438" y="44317444"/>
          <a:ext cx="0" cy="287416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89780</xdr:colOff>
      <xdr:row>216</xdr:row>
      <xdr:rowOff>135225</xdr:rowOff>
    </xdr:from>
    <xdr:to>
      <xdr:col>19</xdr:col>
      <xdr:colOff>89780</xdr:colOff>
      <xdr:row>217</xdr:row>
      <xdr:rowOff>79494</xdr:rowOff>
    </xdr:to>
    <xdr:cxnSp macro="">
      <xdr:nvCxnSpPr>
        <xdr:cNvPr id="387" name="直線矢印コネクタ 386">
          <a:extLst>
            <a:ext uri="{FF2B5EF4-FFF2-40B4-BE49-F238E27FC236}">
              <a16:creationId xmlns:a16="http://schemas.microsoft.com/office/drawing/2014/main" id="{7526F387-62D3-4C4A-8F0D-DBA51DFDC11C}"/>
            </a:ext>
          </a:extLst>
        </xdr:cNvPr>
        <xdr:cNvCxnSpPr/>
      </xdr:nvCxnSpPr>
      <xdr:spPr>
        <a:xfrm>
          <a:off x="7328780" y="47760225"/>
          <a:ext cx="0" cy="134769"/>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89780</xdr:colOff>
      <xdr:row>217</xdr:row>
      <xdr:rowOff>188270</xdr:rowOff>
    </xdr:from>
    <xdr:to>
      <xdr:col>19</xdr:col>
      <xdr:colOff>89780</xdr:colOff>
      <xdr:row>218</xdr:row>
      <xdr:rowOff>104775</xdr:rowOff>
    </xdr:to>
    <xdr:cxnSp macro="">
      <xdr:nvCxnSpPr>
        <xdr:cNvPr id="392" name="直線矢印コネクタ 391">
          <a:extLst>
            <a:ext uri="{FF2B5EF4-FFF2-40B4-BE49-F238E27FC236}">
              <a16:creationId xmlns:a16="http://schemas.microsoft.com/office/drawing/2014/main" id="{17BAE7F0-F87A-49C0-9A9F-A4FB0BF13D8B}"/>
            </a:ext>
          </a:extLst>
        </xdr:cNvPr>
        <xdr:cNvCxnSpPr/>
      </xdr:nvCxnSpPr>
      <xdr:spPr>
        <a:xfrm flipV="1">
          <a:off x="7328780" y="48003770"/>
          <a:ext cx="0" cy="107005"/>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4763</xdr:colOff>
      <xdr:row>217</xdr:row>
      <xdr:rowOff>74062</xdr:rowOff>
    </xdr:from>
    <xdr:to>
      <xdr:col>35</xdr:col>
      <xdr:colOff>2381</xdr:colOff>
      <xdr:row>217</xdr:row>
      <xdr:rowOff>74062</xdr:rowOff>
    </xdr:to>
    <xdr:cxnSp macro="">
      <xdr:nvCxnSpPr>
        <xdr:cNvPr id="394" name="直線コネクタ 393">
          <a:extLst>
            <a:ext uri="{FF2B5EF4-FFF2-40B4-BE49-F238E27FC236}">
              <a16:creationId xmlns:a16="http://schemas.microsoft.com/office/drawing/2014/main" id="{B8408B95-1C02-4A71-818D-0F90175FE222}"/>
            </a:ext>
          </a:extLst>
        </xdr:cNvPr>
        <xdr:cNvCxnSpPr/>
      </xdr:nvCxnSpPr>
      <xdr:spPr>
        <a:xfrm>
          <a:off x="10672763" y="47889562"/>
          <a:ext cx="2664618" cy="0"/>
        </a:xfrm>
        <a:prstGeom prst="line">
          <a:avLst/>
        </a:prstGeom>
        <a:ln w="3175">
          <a:prstDash val="lgDashDotDot"/>
        </a:ln>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41189</xdr:colOff>
      <xdr:row>198</xdr:row>
      <xdr:rowOff>81181</xdr:rowOff>
    </xdr:from>
    <xdr:to>
      <xdr:col>28</xdr:col>
      <xdr:colOff>2381</xdr:colOff>
      <xdr:row>198</xdr:row>
      <xdr:rowOff>81181</xdr:rowOff>
    </xdr:to>
    <xdr:cxnSp macro="">
      <xdr:nvCxnSpPr>
        <xdr:cNvPr id="396" name="直線矢印コネクタ 395">
          <a:extLst>
            <a:ext uri="{FF2B5EF4-FFF2-40B4-BE49-F238E27FC236}">
              <a16:creationId xmlns:a16="http://schemas.microsoft.com/office/drawing/2014/main" id="{78E4AFF9-328B-4455-AEBF-09B5D03B7E90}"/>
            </a:ext>
          </a:extLst>
        </xdr:cNvPr>
        <xdr:cNvCxnSpPr/>
      </xdr:nvCxnSpPr>
      <xdr:spPr>
        <a:xfrm>
          <a:off x="10328189" y="44277181"/>
          <a:ext cx="34219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45247</xdr:colOff>
      <xdr:row>198</xdr:row>
      <xdr:rowOff>102397</xdr:rowOff>
    </xdr:from>
    <xdr:to>
      <xdr:col>27</xdr:col>
      <xdr:colOff>90488</xdr:colOff>
      <xdr:row>203</xdr:row>
      <xdr:rowOff>66675</xdr:rowOff>
    </xdr:to>
    <xdr:cxnSp macro="">
      <xdr:nvCxnSpPr>
        <xdr:cNvPr id="397" name="直線コネクタ 396">
          <a:extLst>
            <a:ext uri="{FF2B5EF4-FFF2-40B4-BE49-F238E27FC236}">
              <a16:creationId xmlns:a16="http://schemas.microsoft.com/office/drawing/2014/main" id="{2BF54FE1-7F0A-4608-8031-A8852278C1DA}"/>
            </a:ext>
          </a:extLst>
        </xdr:cNvPr>
        <xdr:cNvCxnSpPr/>
      </xdr:nvCxnSpPr>
      <xdr:spPr>
        <a:xfrm flipH="1" flipV="1">
          <a:off x="10332247" y="44298397"/>
          <a:ext cx="45241" cy="916778"/>
        </a:xfrm>
        <a:prstGeom prst="line">
          <a:avLst/>
        </a:prstGeom>
        <a:ln w="3175">
          <a:solidFill>
            <a:srgbClr val="C00000"/>
          </a:solidFill>
          <a:prstDash val="lgDashDot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26</xdr:col>
      <xdr:colOff>0</xdr:colOff>
      <xdr:row>203</xdr:row>
      <xdr:rowOff>69056</xdr:rowOff>
    </xdr:from>
    <xdr:to>
      <xdr:col>27</xdr:col>
      <xdr:colOff>88108</xdr:colOff>
      <xdr:row>203</xdr:row>
      <xdr:rowOff>69056</xdr:rowOff>
    </xdr:to>
    <xdr:cxnSp macro="">
      <xdr:nvCxnSpPr>
        <xdr:cNvPr id="398" name="直線コネクタ 397">
          <a:extLst>
            <a:ext uri="{FF2B5EF4-FFF2-40B4-BE49-F238E27FC236}">
              <a16:creationId xmlns:a16="http://schemas.microsoft.com/office/drawing/2014/main" id="{EFD6ACE9-EE21-4B80-AE1A-254E8612D5CC}"/>
            </a:ext>
          </a:extLst>
        </xdr:cNvPr>
        <xdr:cNvCxnSpPr/>
      </xdr:nvCxnSpPr>
      <xdr:spPr>
        <a:xfrm flipH="1">
          <a:off x="9906000" y="45217556"/>
          <a:ext cx="469108" cy="0"/>
        </a:xfrm>
        <a:prstGeom prst="line">
          <a:avLst/>
        </a:prstGeom>
        <a:ln w="3175">
          <a:solidFill>
            <a:schemeClr val="accent1"/>
          </a:solidFill>
          <a:prstDash val="sysDash"/>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26</xdr:col>
      <xdr:colOff>195262</xdr:colOff>
      <xdr:row>197</xdr:row>
      <xdr:rowOff>188119</xdr:rowOff>
    </xdr:from>
    <xdr:to>
      <xdr:col>26</xdr:col>
      <xdr:colOff>195262</xdr:colOff>
      <xdr:row>203</xdr:row>
      <xdr:rowOff>69056</xdr:rowOff>
    </xdr:to>
    <xdr:cxnSp macro="">
      <xdr:nvCxnSpPr>
        <xdr:cNvPr id="399" name="直線矢印コネクタ 398">
          <a:extLst>
            <a:ext uri="{FF2B5EF4-FFF2-40B4-BE49-F238E27FC236}">
              <a16:creationId xmlns:a16="http://schemas.microsoft.com/office/drawing/2014/main" id="{A5420755-44B5-4075-A433-10176E0C9EAE}"/>
            </a:ext>
          </a:extLst>
        </xdr:cNvPr>
        <xdr:cNvCxnSpPr/>
      </xdr:nvCxnSpPr>
      <xdr:spPr>
        <a:xfrm>
          <a:off x="10101262" y="44193619"/>
          <a:ext cx="0" cy="1023937"/>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xdr:colOff>
      <xdr:row>195</xdr:row>
      <xdr:rowOff>92009</xdr:rowOff>
    </xdr:from>
    <xdr:to>
      <xdr:col>26</xdr:col>
      <xdr:colOff>371476</xdr:colOff>
      <xdr:row>195</xdr:row>
      <xdr:rowOff>92009</xdr:rowOff>
    </xdr:to>
    <xdr:cxnSp macro="">
      <xdr:nvCxnSpPr>
        <xdr:cNvPr id="400" name="直線矢印コネクタ 399">
          <a:extLst>
            <a:ext uri="{FF2B5EF4-FFF2-40B4-BE49-F238E27FC236}">
              <a16:creationId xmlns:a16="http://schemas.microsoft.com/office/drawing/2014/main" id="{87453E79-85DD-4BDF-A2D1-E9037C295CC7}"/>
            </a:ext>
          </a:extLst>
        </xdr:cNvPr>
        <xdr:cNvCxnSpPr/>
      </xdr:nvCxnSpPr>
      <xdr:spPr>
        <a:xfrm>
          <a:off x="9906001" y="43716509"/>
          <a:ext cx="371475" cy="0"/>
        </a:xfrm>
        <a:prstGeom prst="straightConnector1">
          <a:avLst/>
        </a:prstGeom>
        <a:ln w="3175">
          <a:solidFill>
            <a:srgbClr val="C00000"/>
          </a:solidFill>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26</xdr:col>
      <xdr:colOff>0</xdr:colOff>
      <xdr:row>200</xdr:row>
      <xdr:rowOff>124053</xdr:rowOff>
    </xdr:from>
    <xdr:to>
      <xdr:col>26</xdr:col>
      <xdr:colOff>192882</xdr:colOff>
      <xdr:row>200</xdr:row>
      <xdr:rowOff>124053</xdr:rowOff>
    </xdr:to>
    <xdr:cxnSp macro="">
      <xdr:nvCxnSpPr>
        <xdr:cNvPr id="401" name="直線コネクタ 400">
          <a:extLst>
            <a:ext uri="{FF2B5EF4-FFF2-40B4-BE49-F238E27FC236}">
              <a16:creationId xmlns:a16="http://schemas.microsoft.com/office/drawing/2014/main" id="{4522DAD0-97C2-49C0-9C56-C18E0B5064C8}"/>
            </a:ext>
          </a:extLst>
        </xdr:cNvPr>
        <xdr:cNvCxnSpPr/>
      </xdr:nvCxnSpPr>
      <xdr:spPr>
        <a:xfrm>
          <a:off x="9906000" y="44701053"/>
          <a:ext cx="192882" cy="0"/>
        </a:xfrm>
        <a:prstGeom prst="line">
          <a:avLst/>
        </a:prstGeom>
        <a:ln w="3175">
          <a:solidFill>
            <a:srgbClr val="C0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26</xdr:col>
      <xdr:colOff>801</xdr:colOff>
      <xdr:row>195</xdr:row>
      <xdr:rowOff>92870</xdr:rowOff>
    </xdr:from>
    <xdr:to>
      <xdr:col>26</xdr:col>
      <xdr:colOff>801</xdr:colOff>
      <xdr:row>200</xdr:row>
      <xdr:rowOff>123825</xdr:rowOff>
    </xdr:to>
    <xdr:cxnSp macro="">
      <xdr:nvCxnSpPr>
        <xdr:cNvPr id="402" name="直線コネクタ 401">
          <a:extLst>
            <a:ext uri="{FF2B5EF4-FFF2-40B4-BE49-F238E27FC236}">
              <a16:creationId xmlns:a16="http://schemas.microsoft.com/office/drawing/2014/main" id="{92CF688F-AD75-403E-A7A5-6D99482E89C4}"/>
            </a:ext>
          </a:extLst>
        </xdr:cNvPr>
        <xdr:cNvCxnSpPr/>
      </xdr:nvCxnSpPr>
      <xdr:spPr>
        <a:xfrm flipV="1">
          <a:off x="9906801" y="43717370"/>
          <a:ext cx="0" cy="983455"/>
        </a:xfrm>
        <a:prstGeom prst="line">
          <a:avLst/>
        </a:prstGeom>
        <a:ln w="3175">
          <a:solidFill>
            <a:srgbClr val="C0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22</xdr:col>
      <xdr:colOff>376238</xdr:colOff>
      <xdr:row>207</xdr:row>
      <xdr:rowOff>2382</xdr:rowOff>
    </xdr:from>
    <xdr:to>
      <xdr:col>23</xdr:col>
      <xdr:colOff>335756</xdr:colOff>
      <xdr:row>207</xdr:row>
      <xdr:rowOff>2382</xdr:rowOff>
    </xdr:to>
    <xdr:cxnSp macro="">
      <xdr:nvCxnSpPr>
        <xdr:cNvPr id="403" name="直線矢印コネクタ 402">
          <a:extLst>
            <a:ext uri="{FF2B5EF4-FFF2-40B4-BE49-F238E27FC236}">
              <a16:creationId xmlns:a16="http://schemas.microsoft.com/office/drawing/2014/main" id="{816B1A56-11CE-418A-B76D-6AFAB9755DB2}"/>
            </a:ext>
          </a:extLst>
        </xdr:cNvPr>
        <xdr:cNvCxnSpPr/>
      </xdr:nvCxnSpPr>
      <xdr:spPr>
        <a:xfrm>
          <a:off x="8758238" y="45912882"/>
          <a:ext cx="340518"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92870</xdr:colOff>
      <xdr:row>207</xdr:row>
      <xdr:rowOff>1</xdr:rowOff>
    </xdr:from>
    <xdr:to>
      <xdr:col>27</xdr:col>
      <xdr:colOff>373857</xdr:colOff>
      <xdr:row>207</xdr:row>
      <xdr:rowOff>1</xdr:rowOff>
    </xdr:to>
    <xdr:cxnSp macro="">
      <xdr:nvCxnSpPr>
        <xdr:cNvPr id="404" name="直線矢印コネクタ 403">
          <a:extLst>
            <a:ext uri="{FF2B5EF4-FFF2-40B4-BE49-F238E27FC236}">
              <a16:creationId xmlns:a16="http://schemas.microsoft.com/office/drawing/2014/main" id="{6A68842B-2D5E-4367-A029-DABF9A3A6F37}"/>
            </a:ext>
          </a:extLst>
        </xdr:cNvPr>
        <xdr:cNvCxnSpPr/>
      </xdr:nvCxnSpPr>
      <xdr:spPr>
        <a:xfrm flipH="1">
          <a:off x="10379870" y="45910501"/>
          <a:ext cx="28098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200025</xdr:colOff>
      <xdr:row>198</xdr:row>
      <xdr:rowOff>109537</xdr:rowOff>
    </xdr:from>
    <xdr:to>
      <xdr:col>19</xdr:col>
      <xdr:colOff>261938</xdr:colOff>
      <xdr:row>198</xdr:row>
      <xdr:rowOff>109537</xdr:rowOff>
    </xdr:to>
    <xdr:cxnSp macro="">
      <xdr:nvCxnSpPr>
        <xdr:cNvPr id="405" name="直線コネクタ 404">
          <a:extLst>
            <a:ext uri="{FF2B5EF4-FFF2-40B4-BE49-F238E27FC236}">
              <a16:creationId xmlns:a16="http://schemas.microsoft.com/office/drawing/2014/main" id="{1EE33408-AF41-47A8-B448-0139AE6F72AD}"/>
            </a:ext>
          </a:extLst>
        </xdr:cNvPr>
        <xdr:cNvCxnSpPr/>
      </xdr:nvCxnSpPr>
      <xdr:spPr>
        <a:xfrm>
          <a:off x="7439025" y="44305537"/>
          <a:ext cx="61913"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261938</xdr:colOff>
      <xdr:row>198</xdr:row>
      <xdr:rowOff>78582</xdr:rowOff>
    </xdr:from>
    <xdr:to>
      <xdr:col>18</xdr:col>
      <xdr:colOff>261938</xdr:colOff>
      <xdr:row>202</xdr:row>
      <xdr:rowOff>185738</xdr:rowOff>
    </xdr:to>
    <xdr:cxnSp macro="">
      <xdr:nvCxnSpPr>
        <xdr:cNvPr id="406" name="直線矢印コネクタ 405">
          <a:extLst>
            <a:ext uri="{FF2B5EF4-FFF2-40B4-BE49-F238E27FC236}">
              <a16:creationId xmlns:a16="http://schemas.microsoft.com/office/drawing/2014/main" id="{5593BF93-D2F3-4FE4-8697-EA2043451F22}"/>
            </a:ext>
          </a:extLst>
        </xdr:cNvPr>
        <xdr:cNvCxnSpPr/>
      </xdr:nvCxnSpPr>
      <xdr:spPr>
        <a:xfrm>
          <a:off x="7119938" y="44274582"/>
          <a:ext cx="0" cy="869156"/>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290513</xdr:colOff>
      <xdr:row>198</xdr:row>
      <xdr:rowOff>76201</xdr:rowOff>
    </xdr:from>
    <xdr:to>
      <xdr:col>16</xdr:col>
      <xdr:colOff>2381</xdr:colOff>
      <xdr:row>198</xdr:row>
      <xdr:rowOff>76201</xdr:rowOff>
    </xdr:to>
    <xdr:cxnSp macro="">
      <xdr:nvCxnSpPr>
        <xdr:cNvPr id="407" name="直線コネクタ 406">
          <a:extLst>
            <a:ext uri="{FF2B5EF4-FFF2-40B4-BE49-F238E27FC236}">
              <a16:creationId xmlns:a16="http://schemas.microsoft.com/office/drawing/2014/main" id="{63D17CDD-E687-4A70-ACFE-84471563DC34}"/>
            </a:ext>
          </a:extLst>
        </xdr:cNvPr>
        <xdr:cNvCxnSpPr/>
      </xdr:nvCxnSpPr>
      <xdr:spPr>
        <a:xfrm flipH="1">
          <a:off x="6005513" y="44272201"/>
          <a:ext cx="92868"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288132</xdr:colOff>
      <xdr:row>198</xdr:row>
      <xdr:rowOff>76201</xdr:rowOff>
    </xdr:from>
    <xdr:to>
      <xdr:col>15</xdr:col>
      <xdr:colOff>288132</xdr:colOff>
      <xdr:row>199</xdr:row>
      <xdr:rowOff>88106</xdr:rowOff>
    </xdr:to>
    <xdr:cxnSp macro="">
      <xdr:nvCxnSpPr>
        <xdr:cNvPr id="408" name="直線コネクタ 407">
          <a:extLst>
            <a:ext uri="{FF2B5EF4-FFF2-40B4-BE49-F238E27FC236}">
              <a16:creationId xmlns:a16="http://schemas.microsoft.com/office/drawing/2014/main" id="{D2DC277C-ABB2-4F83-AE50-FBBB3E64FB6F}"/>
            </a:ext>
          </a:extLst>
        </xdr:cNvPr>
        <xdr:cNvCxnSpPr/>
      </xdr:nvCxnSpPr>
      <xdr:spPr>
        <a:xfrm flipV="1">
          <a:off x="6003132" y="44272201"/>
          <a:ext cx="0" cy="202405"/>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288132</xdr:colOff>
      <xdr:row>199</xdr:row>
      <xdr:rowOff>88107</xdr:rowOff>
    </xdr:from>
    <xdr:to>
      <xdr:col>15</xdr:col>
      <xdr:colOff>378619</xdr:colOff>
      <xdr:row>199</xdr:row>
      <xdr:rowOff>88107</xdr:rowOff>
    </xdr:to>
    <xdr:cxnSp macro="">
      <xdr:nvCxnSpPr>
        <xdr:cNvPr id="409" name="直線矢印コネクタ 408">
          <a:extLst>
            <a:ext uri="{FF2B5EF4-FFF2-40B4-BE49-F238E27FC236}">
              <a16:creationId xmlns:a16="http://schemas.microsoft.com/office/drawing/2014/main" id="{15E37CD1-2090-47AD-ACC8-D820AD54DDAC}"/>
            </a:ext>
          </a:extLst>
        </xdr:cNvPr>
        <xdr:cNvCxnSpPr/>
      </xdr:nvCxnSpPr>
      <xdr:spPr>
        <a:xfrm>
          <a:off x="6003132" y="44474607"/>
          <a:ext cx="9048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2381</xdr:colOff>
      <xdr:row>217</xdr:row>
      <xdr:rowOff>130968</xdr:rowOff>
    </xdr:from>
    <xdr:to>
      <xdr:col>19</xdr:col>
      <xdr:colOff>85725</xdr:colOff>
      <xdr:row>217</xdr:row>
      <xdr:rowOff>130968</xdr:rowOff>
    </xdr:to>
    <xdr:cxnSp macro="">
      <xdr:nvCxnSpPr>
        <xdr:cNvPr id="411" name="直線コネクタ 410">
          <a:extLst>
            <a:ext uri="{FF2B5EF4-FFF2-40B4-BE49-F238E27FC236}">
              <a16:creationId xmlns:a16="http://schemas.microsoft.com/office/drawing/2014/main" id="{4A6E9A18-9E4C-49A4-8498-3827EDB85849}"/>
            </a:ext>
          </a:extLst>
        </xdr:cNvPr>
        <xdr:cNvCxnSpPr/>
      </xdr:nvCxnSpPr>
      <xdr:spPr>
        <a:xfrm flipH="1">
          <a:off x="7241381" y="47946468"/>
          <a:ext cx="83344"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197645</xdr:colOff>
      <xdr:row>213</xdr:row>
      <xdr:rowOff>135731</xdr:rowOff>
    </xdr:from>
    <xdr:to>
      <xdr:col>29</xdr:col>
      <xdr:colOff>197645</xdr:colOff>
      <xdr:row>218</xdr:row>
      <xdr:rowOff>2381</xdr:rowOff>
    </xdr:to>
    <xdr:cxnSp macro="">
      <xdr:nvCxnSpPr>
        <xdr:cNvPr id="413" name="直線矢印コネクタ 412">
          <a:extLst>
            <a:ext uri="{FF2B5EF4-FFF2-40B4-BE49-F238E27FC236}">
              <a16:creationId xmlns:a16="http://schemas.microsoft.com/office/drawing/2014/main" id="{9A39D11F-FD59-4774-9C90-52F4254705E3}"/>
            </a:ext>
          </a:extLst>
        </xdr:cNvPr>
        <xdr:cNvCxnSpPr/>
      </xdr:nvCxnSpPr>
      <xdr:spPr>
        <a:xfrm>
          <a:off x="11246645" y="47189231"/>
          <a:ext cx="0" cy="81915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183358</xdr:colOff>
      <xdr:row>196</xdr:row>
      <xdr:rowOff>11906</xdr:rowOff>
    </xdr:from>
    <xdr:to>
      <xdr:col>21</xdr:col>
      <xdr:colOff>183358</xdr:colOff>
      <xdr:row>198</xdr:row>
      <xdr:rowOff>45243</xdr:rowOff>
    </xdr:to>
    <xdr:cxnSp macro="">
      <xdr:nvCxnSpPr>
        <xdr:cNvPr id="415" name="直線矢印コネクタ 414">
          <a:extLst>
            <a:ext uri="{FF2B5EF4-FFF2-40B4-BE49-F238E27FC236}">
              <a16:creationId xmlns:a16="http://schemas.microsoft.com/office/drawing/2014/main" id="{BDAA053C-E21B-467D-ABFD-F930124A4A0A}"/>
            </a:ext>
          </a:extLst>
        </xdr:cNvPr>
        <xdr:cNvCxnSpPr/>
      </xdr:nvCxnSpPr>
      <xdr:spPr>
        <a:xfrm flipV="1">
          <a:off x="8184358" y="43826906"/>
          <a:ext cx="0" cy="414337"/>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340520</xdr:colOff>
      <xdr:row>203</xdr:row>
      <xdr:rowOff>69056</xdr:rowOff>
    </xdr:from>
    <xdr:to>
      <xdr:col>23</xdr:col>
      <xdr:colOff>340520</xdr:colOff>
      <xdr:row>203</xdr:row>
      <xdr:rowOff>176213</xdr:rowOff>
    </xdr:to>
    <xdr:cxnSp macro="">
      <xdr:nvCxnSpPr>
        <xdr:cNvPr id="416" name="直線コネクタ 415">
          <a:extLst>
            <a:ext uri="{FF2B5EF4-FFF2-40B4-BE49-F238E27FC236}">
              <a16:creationId xmlns:a16="http://schemas.microsoft.com/office/drawing/2014/main" id="{09E03263-DC33-4FBB-80E4-A1B5FBFC8E1A}"/>
            </a:ext>
          </a:extLst>
        </xdr:cNvPr>
        <xdr:cNvCxnSpPr/>
      </xdr:nvCxnSpPr>
      <xdr:spPr>
        <a:xfrm>
          <a:off x="9103520" y="45217556"/>
          <a:ext cx="0" cy="10715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2381</xdr:colOff>
      <xdr:row>217</xdr:row>
      <xdr:rowOff>85723</xdr:rowOff>
    </xdr:from>
    <xdr:to>
      <xdr:col>28</xdr:col>
      <xdr:colOff>2381</xdr:colOff>
      <xdr:row>218</xdr:row>
      <xdr:rowOff>2380</xdr:rowOff>
    </xdr:to>
    <xdr:cxnSp macro="">
      <xdr:nvCxnSpPr>
        <xdr:cNvPr id="417" name="直線コネクタ 416">
          <a:extLst>
            <a:ext uri="{FF2B5EF4-FFF2-40B4-BE49-F238E27FC236}">
              <a16:creationId xmlns:a16="http://schemas.microsoft.com/office/drawing/2014/main" id="{471237B0-A222-4514-B597-8626FF026905}"/>
            </a:ext>
          </a:extLst>
        </xdr:cNvPr>
        <xdr:cNvCxnSpPr/>
      </xdr:nvCxnSpPr>
      <xdr:spPr>
        <a:xfrm>
          <a:off x="10670381" y="47901223"/>
          <a:ext cx="0" cy="10715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90488</xdr:colOff>
      <xdr:row>209</xdr:row>
      <xdr:rowOff>164305</xdr:rowOff>
    </xdr:from>
    <xdr:to>
      <xdr:col>27</xdr:col>
      <xdr:colOff>90488</xdr:colOff>
      <xdr:row>210</xdr:row>
      <xdr:rowOff>80962</xdr:rowOff>
    </xdr:to>
    <xdr:cxnSp macro="">
      <xdr:nvCxnSpPr>
        <xdr:cNvPr id="418" name="直線コネクタ 417">
          <a:extLst>
            <a:ext uri="{FF2B5EF4-FFF2-40B4-BE49-F238E27FC236}">
              <a16:creationId xmlns:a16="http://schemas.microsoft.com/office/drawing/2014/main" id="{3CB133BB-BA40-4E41-BE53-3CDF6B6BCD0A}"/>
            </a:ext>
          </a:extLst>
        </xdr:cNvPr>
        <xdr:cNvCxnSpPr/>
      </xdr:nvCxnSpPr>
      <xdr:spPr>
        <a:xfrm>
          <a:off x="10377488" y="46455805"/>
          <a:ext cx="0" cy="10715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340519</xdr:colOff>
      <xdr:row>198</xdr:row>
      <xdr:rowOff>2380</xdr:rowOff>
    </xdr:from>
    <xdr:to>
      <xdr:col>23</xdr:col>
      <xdr:colOff>340519</xdr:colOff>
      <xdr:row>198</xdr:row>
      <xdr:rowOff>109537</xdr:rowOff>
    </xdr:to>
    <xdr:cxnSp macro="">
      <xdr:nvCxnSpPr>
        <xdr:cNvPr id="419" name="直線コネクタ 418">
          <a:extLst>
            <a:ext uri="{FF2B5EF4-FFF2-40B4-BE49-F238E27FC236}">
              <a16:creationId xmlns:a16="http://schemas.microsoft.com/office/drawing/2014/main" id="{2356A240-53DD-4D77-80F5-2F7D6639B042}"/>
            </a:ext>
          </a:extLst>
        </xdr:cNvPr>
        <xdr:cNvCxnSpPr/>
      </xdr:nvCxnSpPr>
      <xdr:spPr>
        <a:xfrm>
          <a:off x="9103519" y="44198380"/>
          <a:ext cx="0" cy="10715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45244</xdr:colOff>
      <xdr:row>198</xdr:row>
      <xdr:rowOff>2380</xdr:rowOff>
    </xdr:from>
    <xdr:to>
      <xdr:col>27</xdr:col>
      <xdr:colOff>45244</xdr:colOff>
      <xdr:row>198</xdr:row>
      <xdr:rowOff>109537</xdr:rowOff>
    </xdr:to>
    <xdr:cxnSp macro="">
      <xdr:nvCxnSpPr>
        <xdr:cNvPr id="420" name="直線コネクタ 419">
          <a:extLst>
            <a:ext uri="{FF2B5EF4-FFF2-40B4-BE49-F238E27FC236}">
              <a16:creationId xmlns:a16="http://schemas.microsoft.com/office/drawing/2014/main" id="{5FAF89F5-B491-4A90-A737-3326D1CFC53A}"/>
            </a:ext>
          </a:extLst>
        </xdr:cNvPr>
        <xdr:cNvCxnSpPr/>
      </xdr:nvCxnSpPr>
      <xdr:spPr>
        <a:xfrm>
          <a:off x="10332244" y="44198380"/>
          <a:ext cx="0" cy="10715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xdr:colOff>
      <xdr:row>198</xdr:row>
      <xdr:rowOff>2381</xdr:rowOff>
    </xdr:from>
    <xdr:to>
      <xdr:col>28</xdr:col>
      <xdr:colOff>1</xdr:colOff>
      <xdr:row>198</xdr:row>
      <xdr:rowOff>109538</xdr:rowOff>
    </xdr:to>
    <xdr:cxnSp macro="">
      <xdr:nvCxnSpPr>
        <xdr:cNvPr id="421" name="直線コネクタ 420">
          <a:extLst>
            <a:ext uri="{FF2B5EF4-FFF2-40B4-BE49-F238E27FC236}">
              <a16:creationId xmlns:a16="http://schemas.microsoft.com/office/drawing/2014/main" id="{6ED08003-F8FE-478A-8BA8-2714F1CD90F1}"/>
            </a:ext>
          </a:extLst>
        </xdr:cNvPr>
        <xdr:cNvCxnSpPr/>
      </xdr:nvCxnSpPr>
      <xdr:spPr>
        <a:xfrm>
          <a:off x="10668001" y="44198381"/>
          <a:ext cx="0" cy="10715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90487</xdr:colOff>
      <xdr:row>203</xdr:row>
      <xdr:rowOff>69057</xdr:rowOff>
    </xdr:from>
    <xdr:to>
      <xdr:col>27</xdr:col>
      <xdr:colOff>90487</xdr:colOff>
      <xdr:row>203</xdr:row>
      <xdr:rowOff>176214</xdr:rowOff>
    </xdr:to>
    <xdr:cxnSp macro="">
      <xdr:nvCxnSpPr>
        <xdr:cNvPr id="422" name="直線コネクタ 421">
          <a:extLst>
            <a:ext uri="{FF2B5EF4-FFF2-40B4-BE49-F238E27FC236}">
              <a16:creationId xmlns:a16="http://schemas.microsoft.com/office/drawing/2014/main" id="{1FFA403F-1F13-4B76-BBFB-6C13CA1CDA8F}"/>
            </a:ext>
          </a:extLst>
        </xdr:cNvPr>
        <xdr:cNvCxnSpPr/>
      </xdr:nvCxnSpPr>
      <xdr:spPr>
        <a:xfrm>
          <a:off x="10377487" y="45217557"/>
          <a:ext cx="0" cy="107157"/>
        </a:xfrm>
        <a:prstGeom prst="line">
          <a:avLst/>
        </a:prstGeom>
        <a:noFill/>
        <a:ln w="9525" cap="flat" cmpd="sng" algn="ctr">
          <a:solidFill>
            <a:sysClr val="windowText" lastClr="000000"/>
          </a:solidFill>
          <a:prstDash val="sysDash"/>
          <a:miter lim="800000"/>
        </a:ln>
        <a:effectLst/>
      </xdr:spPr>
    </xdr:cxnSp>
    <xdr:clientData/>
  </xdr:twoCellAnchor>
  <xdr:twoCellAnchor>
    <xdr:from>
      <xdr:col>15</xdr:col>
      <xdr:colOff>190500</xdr:colOff>
      <xdr:row>197</xdr:row>
      <xdr:rowOff>61912</xdr:rowOff>
    </xdr:from>
    <xdr:to>
      <xdr:col>15</xdr:col>
      <xdr:colOff>190500</xdr:colOff>
      <xdr:row>198</xdr:row>
      <xdr:rowOff>4763</xdr:rowOff>
    </xdr:to>
    <xdr:cxnSp macro="">
      <xdr:nvCxnSpPr>
        <xdr:cNvPr id="423" name="直線矢印コネクタ 422">
          <a:extLst>
            <a:ext uri="{FF2B5EF4-FFF2-40B4-BE49-F238E27FC236}">
              <a16:creationId xmlns:a16="http://schemas.microsoft.com/office/drawing/2014/main" id="{AFE3E721-4CD3-46CC-AEFD-4AF5A461B915}"/>
            </a:ext>
          </a:extLst>
        </xdr:cNvPr>
        <xdr:cNvCxnSpPr/>
      </xdr:nvCxnSpPr>
      <xdr:spPr>
        <a:xfrm>
          <a:off x="5905500" y="44067412"/>
          <a:ext cx="0" cy="133351"/>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190501</xdr:colOff>
      <xdr:row>198</xdr:row>
      <xdr:rowOff>33338</xdr:rowOff>
    </xdr:from>
    <xdr:to>
      <xdr:col>15</xdr:col>
      <xdr:colOff>190501</xdr:colOff>
      <xdr:row>198</xdr:row>
      <xdr:rowOff>159545</xdr:rowOff>
    </xdr:to>
    <xdr:cxnSp macro="">
      <xdr:nvCxnSpPr>
        <xdr:cNvPr id="424" name="直線矢印コネクタ 423">
          <a:extLst>
            <a:ext uri="{FF2B5EF4-FFF2-40B4-BE49-F238E27FC236}">
              <a16:creationId xmlns:a16="http://schemas.microsoft.com/office/drawing/2014/main" id="{C510C802-EC37-4D2B-88C8-99A6111CCFAD}"/>
            </a:ext>
          </a:extLst>
        </xdr:cNvPr>
        <xdr:cNvCxnSpPr/>
      </xdr:nvCxnSpPr>
      <xdr:spPr>
        <a:xfrm flipV="1">
          <a:off x="5905501" y="44229338"/>
          <a:ext cx="0" cy="126207"/>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97632</xdr:colOff>
      <xdr:row>198</xdr:row>
      <xdr:rowOff>16669</xdr:rowOff>
    </xdr:from>
    <xdr:to>
      <xdr:col>15</xdr:col>
      <xdr:colOff>190500</xdr:colOff>
      <xdr:row>198</xdr:row>
      <xdr:rowOff>16669</xdr:rowOff>
    </xdr:to>
    <xdr:cxnSp macro="">
      <xdr:nvCxnSpPr>
        <xdr:cNvPr id="425" name="直線コネクタ 424">
          <a:extLst>
            <a:ext uri="{FF2B5EF4-FFF2-40B4-BE49-F238E27FC236}">
              <a16:creationId xmlns:a16="http://schemas.microsoft.com/office/drawing/2014/main" id="{74D53D9A-1B26-47F7-8EE1-3EEEC0FE827F}"/>
            </a:ext>
          </a:extLst>
        </xdr:cNvPr>
        <xdr:cNvCxnSpPr/>
      </xdr:nvCxnSpPr>
      <xdr:spPr>
        <a:xfrm flipH="1">
          <a:off x="5812632" y="44212669"/>
          <a:ext cx="92868"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95250</xdr:colOff>
      <xdr:row>198</xdr:row>
      <xdr:rowOff>19049</xdr:rowOff>
    </xdr:from>
    <xdr:to>
      <xdr:col>15</xdr:col>
      <xdr:colOff>95250</xdr:colOff>
      <xdr:row>201</xdr:row>
      <xdr:rowOff>95250</xdr:rowOff>
    </xdr:to>
    <xdr:cxnSp macro="">
      <xdr:nvCxnSpPr>
        <xdr:cNvPr id="426" name="直線コネクタ 425">
          <a:extLst>
            <a:ext uri="{FF2B5EF4-FFF2-40B4-BE49-F238E27FC236}">
              <a16:creationId xmlns:a16="http://schemas.microsoft.com/office/drawing/2014/main" id="{EB311DD6-7063-4EA2-A914-4ACC761A5B62}"/>
            </a:ext>
          </a:extLst>
        </xdr:cNvPr>
        <xdr:cNvCxnSpPr/>
      </xdr:nvCxnSpPr>
      <xdr:spPr>
        <a:xfrm>
          <a:off x="5810250" y="44215049"/>
          <a:ext cx="0" cy="647701"/>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97630</xdr:colOff>
      <xdr:row>201</xdr:row>
      <xdr:rowOff>95249</xdr:rowOff>
    </xdr:from>
    <xdr:to>
      <xdr:col>16</xdr:col>
      <xdr:colOff>2381</xdr:colOff>
      <xdr:row>201</xdr:row>
      <xdr:rowOff>95249</xdr:rowOff>
    </xdr:to>
    <xdr:cxnSp macro="">
      <xdr:nvCxnSpPr>
        <xdr:cNvPr id="427" name="直線矢印コネクタ 426">
          <a:extLst>
            <a:ext uri="{FF2B5EF4-FFF2-40B4-BE49-F238E27FC236}">
              <a16:creationId xmlns:a16="http://schemas.microsoft.com/office/drawing/2014/main" id="{0E4EA994-BAF1-4845-BD2A-E9038C2A8BE1}"/>
            </a:ext>
          </a:extLst>
        </xdr:cNvPr>
        <xdr:cNvCxnSpPr/>
      </xdr:nvCxnSpPr>
      <xdr:spPr>
        <a:xfrm>
          <a:off x="5812630" y="44862749"/>
          <a:ext cx="28575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261938</xdr:colOff>
      <xdr:row>198</xdr:row>
      <xdr:rowOff>78581</xdr:rowOff>
    </xdr:from>
    <xdr:to>
      <xdr:col>18</xdr:col>
      <xdr:colOff>328612</xdr:colOff>
      <xdr:row>198</xdr:row>
      <xdr:rowOff>78581</xdr:rowOff>
    </xdr:to>
    <xdr:cxnSp macro="">
      <xdr:nvCxnSpPr>
        <xdr:cNvPr id="428" name="直線コネクタ 427">
          <a:extLst>
            <a:ext uri="{FF2B5EF4-FFF2-40B4-BE49-F238E27FC236}">
              <a16:creationId xmlns:a16="http://schemas.microsoft.com/office/drawing/2014/main" id="{380960FB-8C7E-4A23-B10D-524724236F2B}"/>
            </a:ext>
          </a:extLst>
        </xdr:cNvPr>
        <xdr:cNvCxnSpPr/>
      </xdr:nvCxnSpPr>
      <xdr:spPr>
        <a:xfrm flipH="1">
          <a:off x="7119938" y="44274581"/>
          <a:ext cx="66674"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xdr:colOff>
      <xdr:row>198</xdr:row>
      <xdr:rowOff>97631</xdr:rowOff>
    </xdr:from>
    <xdr:to>
      <xdr:col>19</xdr:col>
      <xdr:colOff>2</xdr:colOff>
      <xdr:row>200</xdr:row>
      <xdr:rowOff>90488</xdr:rowOff>
    </xdr:to>
    <xdr:cxnSp macro="">
      <xdr:nvCxnSpPr>
        <xdr:cNvPr id="429" name="直線コネクタ 428">
          <a:extLst>
            <a:ext uri="{FF2B5EF4-FFF2-40B4-BE49-F238E27FC236}">
              <a16:creationId xmlns:a16="http://schemas.microsoft.com/office/drawing/2014/main" id="{CB37AFF6-089B-4649-BBF3-B8FDF97718CC}"/>
            </a:ext>
          </a:extLst>
        </xdr:cNvPr>
        <xdr:cNvCxnSpPr/>
      </xdr:nvCxnSpPr>
      <xdr:spPr>
        <a:xfrm>
          <a:off x="7239002" y="44293631"/>
          <a:ext cx="0" cy="373857"/>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xdr:colOff>
      <xdr:row>200</xdr:row>
      <xdr:rowOff>92868</xdr:rowOff>
    </xdr:from>
    <xdr:to>
      <xdr:col>19</xdr:col>
      <xdr:colOff>359569</xdr:colOff>
      <xdr:row>200</xdr:row>
      <xdr:rowOff>92868</xdr:rowOff>
    </xdr:to>
    <xdr:cxnSp macro="">
      <xdr:nvCxnSpPr>
        <xdr:cNvPr id="430" name="直線矢印コネクタ 429">
          <a:extLst>
            <a:ext uri="{FF2B5EF4-FFF2-40B4-BE49-F238E27FC236}">
              <a16:creationId xmlns:a16="http://schemas.microsoft.com/office/drawing/2014/main" id="{0BFEEF4D-B00D-43B5-8E09-4698A2EBF7A3}"/>
            </a:ext>
          </a:extLst>
        </xdr:cNvPr>
        <xdr:cNvCxnSpPr/>
      </xdr:nvCxnSpPr>
      <xdr:spPr>
        <a:xfrm>
          <a:off x="7239001" y="44669868"/>
          <a:ext cx="35956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2381</xdr:colOff>
      <xdr:row>198</xdr:row>
      <xdr:rowOff>100013</xdr:rowOff>
    </xdr:from>
    <xdr:to>
      <xdr:col>20</xdr:col>
      <xdr:colOff>2381</xdr:colOff>
      <xdr:row>199</xdr:row>
      <xdr:rowOff>88103</xdr:rowOff>
    </xdr:to>
    <xdr:cxnSp macro="">
      <xdr:nvCxnSpPr>
        <xdr:cNvPr id="433" name="直線矢印コネクタ 432">
          <a:extLst>
            <a:ext uri="{FF2B5EF4-FFF2-40B4-BE49-F238E27FC236}">
              <a16:creationId xmlns:a16="http://schemas.microsoft.com/office/drawing/2014/main" id="{EE7C6931-FB28-453C-A489-F4A13FDA59AC}"/>
            </a:ext>
          </a:extLst>
        </xdr:cNvPr>
        <xdr:cNvCxnSpPr/>
      </xdr:nvCxnSpPr>
      <xdr:spPr>
        <a:xfrm flipV="1">
          <a:off x="7622381" y="44296013"/>
          <a:ext cx="0" cy="17859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2381</xdr:colOff>
      <xdr:row>197</xdr:row>
      <xdr:rowOff>16668</xdr:rowOff>
    </xdr:from>
    <xdr:to>
      <xdr:col>20</xdr:col>
      <xdr:colOff>2381</xdr:colOff>
      <xdr:row>198</xdr:row>
      <xdr:rowOff>2381</xdr:rowOff>
    </xdr:to>
    <xdr:cxnSp macro="">
      <xdr:nvCxnSpPr>
        <xdr:cNvPr id="434" name="直線矢印コネクタ 433">
          <a:extLst>
            <a:ext uri="{FF2B5EF4-FFF2-40B4-BE49-F238E27FC236}">
              <a16:creationId xmlns:a16="http://schemas.microsoft.com/office/drawing/2014/main" id="{20061BC2-0CBC-40A4-8C4A-CC8A21A1C0C6}"/>
            </a:ext>
          </a:extLst>
        </xdr:cNvPr>
        <xdr:cNvCxnSpPr/>
      </xdr:nvCxnSpPr>
      <xdr:spPr>
        <a:xfrm>
          <a:off x="7622381" y="44022168"/>
          <a:ext cx="0" cy="176213"/>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2381</xdr:colOff>
      <xdr:row>198</xdr:row>
      <xdr:rowOff>47626</xdr:rowOff>
    </xdr:from>
    <xdr:to>
      <xdr:col>21</xdr:col>
      <xdr:colOff>183356</xdr:colOff>
      <xdr:row>198</xdr:row>
      <xdr:rowOff>47626</xdr:rowOff>
    </xdr:to>
    <xdr:cxnSp macro="">
      <xdr:nvCxnSpPr>
        <xdr:cNvPr id="436" name="直線コネクタ 435">
          <a:extLst>
            <a:ext uri="{FF2B5EF4-FFF2-40B4-BE49-F238E27FC236}">
              <a16:creationId xmlns:a16="http://schemas.microsoft.com/office/drawing/2014/main" id="{CE041421-F463-46C4-B514-35251FB3069E}"/>
            </a:ext>
          </a:extLst>
        </xdr:cNvPr>
        <xdr:cNvCxnSpPr/>
      </xdr:nvCxnSpPr>
      <xdr:spPr>
        <a:xfrm>
          <a:off x="7622381" y="44243626"/>
          <a:ext cx="561975"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2381</xdr:colOff>
      <xdr:row>217</xdr:row>
      <xdr:rowOff>130969</xdr:rowOff>
    </xdr:from>
    <xdr:to>
      <xdr:col>19</xdr:col>
      <xdr:colOff>2381</xdr:colOff>
      <xdr:row>219</xdr:row>
      <xdr:rowOff>1</xdr:rowOff>
    </xdr:to>
    <xdr:cxnSp macro="">
      <xdr:nvCxnSpPr>
        <xdr:cNvPr id="437" name="直線矢印コネクタ 436">
          <a:extLst>
            <a:ext uri="{FF2B5EF4-FFF2-40B4-BE49-F238E27FC236}">
              <a16:creationId xmlns:a16="http://schemas.microsoft.com/office/drawing/2014/main" id="{8B4D326F-3134-4D9A-A265-F9429208694E}"/>
            </a:ext>
          </a:extLst>
        </xdr:cNvPr>
        <xdr:cNvCxnSpPr/>
      </xdr:nvCxnSpPr>
      <xdr:spPr>
        <a:xfrm>
          <a:off x="7241381" y="47946469"/>
          <a:ext cx="0" cy="250032"/>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380999</xdr:colOff>
      <xdr:row>215</xdr:row>
      <xdr:rowOff>100012</xdr:rowOff>
    </xdr:from>
    <xdr:to>
      <xdr:col>21</xdr:col>
      <xdr:colOff>83343</xdr:colOff>
      <xdr:row>215</xdr:row>
      <xdr:rowOff>100012</xdr:rowOff>
    </xdr:to>
    <xdr:cxnSp macro="">
      <xdr:nvCxnSpPr>
        <xdr:cNvPr id="438" name="直線コネクタ 437">
          <a:extLst>
            <a:ext uri="{FF2B5EF4-FFF2-40B4-BE49-F238E27FC236}">
              <a16:creationId xmlns:a16="http://schemas.microsoft.com/office/drawing/2014/main" id="{071E7C74-E44B-4EDB-84EA-8248FFF10F49}"/>
            </a:ext>
          </a:extLst>
        </xdr:cNvPr>
        <xdr:cNvCxnSpPr/>
      </xdr:nvCxnSpPr>
      <xdr:spPr>
        <a:xfrm flipH="1">
          <a:off x="8000999" y="47534512"/>
          <a:ext cx="83344"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85726</xdr:colOff>
      <xdr:row>215</xdr:row>
      <xdr:rowOff>97632</xdr:rowOff>
    </xdr:from>
    <xdr:to>
      <xdr:col>21</xdr:col>
      <xdr:colOff>85726</xdr:colOff>
      <xdr:row>219</xdr:row>
      <xdr:rowOff>4763</xdr:rowOff>
    </xdr:to>
    <xdr:cxnSp macro="">
      <xdr:nvCxnSpPr>
        <xdr:cNvPr id="439" name="直線矢印コネクタ 438">
          <a:extLst>
            <a:ext uri="{FF2B5EF4-FFF2-40B4-BE49-F238E27FC236}">
              <a16:creationId xmlns:a16="http://schemas.microsoft.com/office/drawing/2014/main" id="{3C8C3C9A-6400-4D24-91B3-D4BE55DDC517}"/>
            </a:ext>
          </a:extLst>
        </xdr:cNvPr>
        <xdr:cNvCxnSpPr/>
      </xdr:nvCxnSpPr>
      <xdr:spPr>
        <a:xfrm>
          <a:off x="8086726" y="47532132"/>
          <a:ext cx="0" cy="669131"/>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211931</xdr:colOff>
      <xdr:row>198</xdr:row>
      <xdr:rowOff>80963</xdr:rowOff>
    </xdr:from>
    <xdr:to>
      <xdr:col>27</xdr:col>
      <xdr:colOff>211931</xdr:colOff>
      <xdr:row>198</xdr:row>
      <xdr:rowOff>188119</xdr:rowOff>
    </xdr:to>
    <xdr:cxnSp macro="">
      <xdr:nvCxnSpPr>
        <xdr:cNvPr id="440" name="直線矢印コネクタ 439">
          <a:extLst>
            <a:ext uri="{FF2B5EF4-FFF2-40B4-BE49-F238E27FC236}">
              <a16:creationId xmlns:a16="http://schemas.microsoft.com/office/drawing/2014/main" id="{D15EA962-1AA5-4EDF-A160-D80E6EA81806}"/>
            </a:ext>
          </a:extLst>
        </xdr:cNvPr>
        <xdr:cNvCxnSpPr/>
      </xdr:nvCxnSpPr>
      <xdr:spPr>
        <a:xfrm>
          <a:off x="10498931" y="44276963"/>
          <a:ext cx="0" cy="107156"/>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192881</xdr:colOff>
      <xdr:row>214</xdr:row>
      <xdr:rowOff>40481</xdr:rowOff>
    </xdr:from>
    <xdr:to>
      <xdr:col>25</xdr:col>
      <xdr:colOff>192881</xdr:colOff>
      <xdr:row>218</xdr:row>
      <xdr:rowOff>185738</xdr:rowOff>
    </xdr:to>
    <xdr:cxnSp macro="">
      <xdr:nvCxnSpPr>
        <xdr:cNvPr id="441" name="直線矢印コネクタ 440">
          <a:extLst>
            <a:ext uri="{FF2B5EF4-FFF2-40B4-BE49-F238E27FC236}">
              <a16:creationId xmlns:a16="http://schemas.microsoft.com/office/drawing/2014/main" id="{88F0EA32-1C81-41C4-A5CE-8DE8B9B59BEE}"/>
            </a:ext>
          </a:extLst>
        </xdr:cNvPr>
        <xdr:cNvCxnSpPr/>
      </xdr:nvCxnSpPr>
      <xdr:spPr>
        <a:xfrm>
          <a:off x="9717881" y="47284481"/>
          <a:ext cx="0" cy="907257"/>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2381</xdr:colOff>
      <xdr:row>213</xdr:row>
      <xdr:rowOff>135731</xdr:rowOff>
    </xdr:from>
    <xdr:to>
      <xdr:col>35</xdr:col>
      <xdr:colOff>0</xdr:colOff>
      <xdr:row>213</xdr:row>
      <xdr:rowOff>135731</xdr:rowOff>
    </xdr:to>
    <xdr:cxnSp macro="">
      <xdr:nvCxnSpPr>
        <xdr:cNvPr id="442" name="直線コネクタ 441">
          <a:extLst>
            <a:ext uri="{FF2B5EF4-FFF2-40B4-BE49-F238E27FC236}">
              <a16:creationId xmlns:a16="http://schemas.microsoft.com/office/drawing/2014/main" id="{3B4B8CC8-10B7-46F4-8D12-8E73520ED136}"/>
            </a:ext>
          </a:extLst>
        </xdr:cNvPr>
        <xdr:cNvCxnSpPr/>
      </xdr:nvCxnSpPr>
      <xdr:spPr>
        <a:xfrm>
          <a:off x="10670381" y="47189231"/>
          <a:ext cx="2664619" cy="0"/>
        </a:xfrm>
        <a:prstGeom prst="line">
          <a:avLst/>
        </a:prstGeom>
        <a:ln w="3175">
          <a:prstDash val="lgDashDotDot"/>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4763</xdr:colOff>
      <xdr:row>213</xdr:row>
      <xdr:rowOff>135731</xdr:rowOff>
    </xdr:from>
    <xdr:to>
      <xdr:col>23</xdr:col>
      <xdr:colOff>0</xdr:colOff>
      <xdr:row>213</xdr:row>
      <xdr:rowOff>135731</xdr:rowOff>
    </xdr:to>
    <xdr:cxnSp macro="">
      <xdr:nvCxnSpPr>
        <xdr:cNvPr id="443" name="直線コネクタ 442">
          <a:extLst>
            <a:ext uri="{FF2B5EF4-FFF2-40B4-BE49-F238E27FC236}">
              <a16:creationId xmlns:a16="http://schemas.microsoft.com/office/drawing/2014/main" id="{004B4FEE-7BD7-4CB1-B34E-253675C67C4B}"/>
            </a:ext>
          </a:extLst>
        </xdr:cNvPr>
        <xdr:cNvCxnSpPr/>
      </xdr:nvCxnSpPr>
      <xdr:spPr>
        <a:xfrm>
          <a:off x="4957763" y="47189231"/>
          <a:ext cx="3805237" cy="0"/>
        </a:xfrm>
        <a:prstGeom prst="line">
          <a:avLst/>
        </a:prstGeom>
        <a:ln w="3175">
          <a:solidFill>
            <a:schemeClr val="tx1"/>
          </a:solidFill>
          <a:prstDash val="lgDashDot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27</xdr:col>
      <xdr:colOff>235742</xdr:colOff>
      <xdr:row>206</xdr:row>
      <xdr:rowOff>100013</xdr:rowOff>
    </xdr:from>
    <xdr:to>
      <xdr:col>27</xdr:col>
      <xdr:colOff>235742</xdr:colOff>
      <xdr:row>207</xdr:row>
      <xdr:rowOff>3</xdr:rowOff>
    </xdr:to>
    <xdr:cxnSp macro="">
      <xdr:nvCxnSpPr>
        <xdr:cNvPr id="444" name="直線コネクタ 443">
          <a:extLst>
            <a:ext uri="{FF2B5EF4-FFF2-40B4-BE49-F238E27FC236}">
              <a16:creationId xmlns:a16="http://schemas.microsoft.com/office/drawing/2014/main" id="{3A6D70CD-355E-4823-BECD-43C75095537E}"/>
            </a:ext>
          </a:extLst>
        </xdr:cNvPr>
        <xdr:cNvCxnSpPr/>
      </xdr:nvCxnSpPr>
      <xdr:spPr>
        <a:xfrm flipV="1">
          <a:off x="10522742" y="45820013"/>
          <a:ext cx="0" cy="9049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338139</xdr:colOff>
      <xdr:row>209</xdr:row>
      <xdr:rowOff>164307</xdr:rowOff>
    </xdr:from>
    <xdr:to>
      <xdr:col>23</xdr:col>
      <xdr:colOff>338139</xdr:colOff>
      <xdr:row>210</xdr:row>
      <xdr:rowOff>80964</xdr:rowOff>
    </xdr:to>
    <xdr:cxnSp macro="">
      <xdr:nvCxnSpPr>
        <xdr:cNvPr id="445" name="直線コネクタ 444">
          <a:extLst>
            <a:ext uri="{FF2B5EF4-FFF2-40B4-BE49-F238E27FC236}">
              <a16:creationId xmlns:a16="http://schemas.microsoft.com/office/drawing/2014/main" id="{10139345-7BF3-423D-B91E-53DBC77B6C4C}"/>
            </a:ext>
          </a:extLst>
        </xdr:cNvPr>
        <xdr:cNvCxnSpPr/>
      </xdr:nvCxnSpPr>
      <xdr:spPr>
        <a:xfrm>
          <a:off x="9101139" y="46455807"/>
          <a:ext cx="0" cy="10715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190498</xdr:colOff>
      <xdr:row>210</xdr:row>
      <xdr:rowOff>76200</xdr:rowOff>
    </xdr:from>
    <xdr:to>
      <xdr:col>24</xdr:col>
      <xdr:colOff>190498</xdr:colOff>
      <xdr:row>217</xdr:row>
      <xdr:rowOff>188119</xdr:rowOff>
    </xdr:to>
    <xdr:cxnSp macro="">
      <xdr:nvCxnSpPr>
        <xdr:cNvPr id="446" name="直線矢印コネクタ 445">
          <a:extLst>
            <a:ext uri="{FF2B5EF4-FFF2-40B4-BE49-F238E27FC236}">
              <a16:creationId xmlns:a16="http://schemas.microsoft.com/office/drawing/2014/main" id="{4D2812CE-5C54-464B-B79B-D1A86888E7F9}"/>
            </a:ext>
          </a:extLst>
        </xdr:cNvPr>
        <xdr:cNvCxnSpPr/>
      </xdr:nvCxnSpPr>
      <xdr:spPr>
        <a:xfrm>
          <a:off x="9334498" y="46558200"/>
          <a:ext cx="0" cy="144541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190500</xdr:colOff>
      <xdr:row>214</xdr:row>
      <xdr:rowOff>40480</xdr:rowOff>
    </xdr:from>
    <xdr:to>
      <xdr:col>26</xdr:col>
      <xdr:colOff>185738</xdr:colOff>
      <xdr:row>214</xdr:row>
      <xdr:rowOff>40480</xdr:rowOff>
    </xdr:to>
    <xdr:cxnSp macro="">
      <xdr:nvCxnSpPr>
        <xdr:cNvPr id="447" name="直線コネクタ 446">
          <a:extLst>
            <a:ext uri="{FF2B5EF4-FFF2-40B4-BE49-F238E27FC236}">
              <a16:creationId xmlns:a16="http://schemas.microsoft.com/office/drawing/2014/main" id="{9E1EA9D0-8EAB-4627-BA85-B1BE3416D609}"/>
            </a:ext>
          </a:extLst>
        </xdr:cNvPr>
        <xdr:cNvCxnSpPr/>
      </xdr:nvCxnSpPr>
      <xdr:spPr>
        <a:xfrm>
          <a:off x="9334500" y="47284480"/>
          <a:ext cx="757238" cy="0"/>
        </a:xfrm>
        <a:prstGeom prst="line">
          <a:avLst/>
        </a:prstGeom>
        <a:ln w="3175">
          <a:solidFill>
            <a:srgbClr val="C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338138</xdr:colOff>
      <xdr:row>210</xdr:row>
      <xdr:rowOff>78582</xdr:rowOff>
    </xdr:from>
    <xdr:to>
      <xdr:col>27</xdr:col>
      <xdr:colOff>90488</xdr:colOff>
      <xdr:row>210</xdr:row>
      <xdr:rowOff>78582</xdr:rowOff>
    </xdr:to>
    <xdr:cxnSp macro="">
      <xdr:nvCxnSpPr>
        <xdr:cNvPr id="448" name="直線コネクタ 447">
          <a:extLst>
            <a:ext uri="{FF2B5EF4-FFF2-40B4-BE49-F238E27FC236}">
              <a16:creationId xmlns:a16="http://schemas.microsoft.com/office/drawing/2014/main" id="{89E54EE4-DB55-4A38-8BF4-83117D18B254}"/>
            </a:ext>
          </a:extLst>
        </xdr:cNvPr>
        <xdr:cNvCxnSpPr/>
      </xdr:nvCxnSpPr>
      <xdr:spPr>
        <a:xfrm>
          <a:off x="9101138" y="46560582"/>
          <a:ext cx="127635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380998</xdr:colOff>
      <xdr:row>201</xdr:row>
      <xdr:rowOff>109538</xdr:rowOff>
    </xdr:from>
    <xdr:to>
      <xdr:col>27</xdr:col>
      <xdr:colOff>380998</xdr:colOff>
      <xdr:row>217</xdr:row>
      <xdr:rowOff>188119</xdr:rowOff>
    </xdr:to>
    <xdr:cxnSp macro="">
      <xdr:nvCxnSpPr>
        <xdr:cNvPr id="452" name="直線コネクタ 451">
          <a:extLst>
            <a:ext uri="{FF2B5EF4-FFF2-40B4-BE49-F238E27FC236}">
              <a16:creationId xmlns:a16="http://schemas.microsoft.com/office/drawing/2014/main" id="{79A34F4A-DDB9-45E8-8016-7EA367C7F47F}"/>
            </a:ext>
          </a:extLst>
        </xdr:cNvPr>
        <xdr:cNvCxnSpPr/>
      </xdr:nvCxnSpPr>
      <xdr:spPr>
        <a:xfrm>
          <a:off x="10667998" y="44877038"/>
          <a:ext cx="0" cy="3126581"/>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380999</xdr:colOff>
      <xdr:row>198</xdr:row>
      <xdr:rowOff>107156</xdr:rowOff>
    </xdr:from>
    <xdr:to>
      <xdr:col>30</xdr:col>
      <xdr:colOff>380999</xdr:colOff>
      <xdr:row>199</xdr:row>
      <xdr:rowOff>188119</xdr:rowOff>
    </xdr:to>
    <xdr:cxnSp macro="">
      <xdr:nvCxnSpPr>
        <xdr:cNvPr id="453" name="直線矢印コネクタ 452">
          <a:extLst>
            <a:ext uri="{FF2B5EF4-FFF2-40B4-BE49-F238E27FC236}">
              <a16:creationId xmlns:a16="http://schemas.microsoft.com/office/drawing/2014/main" id="{995FE038-6F5A-4923-B5EC-099595F12A62}"/>
            </a:ext>
          </a:extLst>
        </xdr:cNvPr>
        <xdr:cNvCxnSpPr/>
      </xdr:nvCxnSpPr>
      <xdr:spPr>
        <a:xfrm>
          <a:off x="11810999" y="44303156"/>
          <a:ext cx="0" cy="271463"/>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90487</xdr:colOff>
      <xdr:row>205</xdr:row>
      <xdr:rowOff>97631</xdr:rowOff>
    </xdr:from>
    <xdr:to>
      <xdr:col>28</xdr:col>
      <xdr:colOff>354806</xdr:colOff>
      <xdr:row>205</xdr:row>
      <xdr:rowOff>97631</xdr:rowOff>
    </xdr:to>
    <xdr:cxnSp macro="">
      <xdr:nvCxnSpPr>
        <xdr:cNvPr id="468" name="直線矢印コネクタ 467">
          <a:extLst>
            <a:ext uri="{FF2B5EF4-FFF2-40B4-BE49-F238E27FC236}">
              <a16:creationId xmlns:a16="http://schemas.microsoft.com/office/drawing/2014/main" id="{9F1E42FB-6D61-429D-AB37-79B621571C0B}"/>
            </a:ext>
          </a:extLst>
        </xdr:cNvPr>
        <xdr:cNvCxnSpPr/>
      </xdr:nvCxnSpPr>
      <xdr:spPr>
        <a:xfrm>
          <a:off x="10377487" y="45627131"/>
          <a:ext cx="645319" cy="0"/>
        </a:xfrm>
        <a:prstGeom prst="straightConnector1">
          <a:avLst/>
        </a:prstGeom>
        <a:ln w="3175">
          <a:solidFill>
            <a:srgbClr val="C00000"/>
          </a:solidFill>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380999</xdr:colOff>
      <xdr:row>197</xdr:row>
      <xdr:rowOff>90488</xdr:rowOff>
    </xdr:from>
    <xdr:to>
      <xdr:col>5</xdr:col>
      <xdr:colOff>378618</xdr:colOff>
      <xdr:row>197</xdr:row>
      <xdr:rowOff>90488</xdr:rowOff>
    </xdr:to>
    <xdr:cxnSp macro="">
      <xdr:nvCxnSpPr>
        <xdr:cNvPr id="470" name="直線矢印コネクタ 469">
          <a:extLst>
            <a:ext uri="{FF2B5EF4-FFF2-40B4-BE49-F238E27FC236}">
              <a16:creationId xmlns:a16="http://schemas.microsoft.com/office/drawing/2014/main" id="{C5E71825-EA59-4583-B61A-95514202146B}"/>
            </a:ext>
          </a:extLst>
        </xdr:cNvPr>
        <xdr:cNvCxnSpPr/>
      </xdr:nvCxnSpPr>
      <xdr:spPr>
        <a:xfrm>
          <a:off x="761999" y="44095988"/>
          <a:ext cx="15216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200024</xdr:colOff>
      <xdr:row>196</xdr:row>
      <xdr:rowOff>178594</xdr:rowOff>
    </xdr:from>
    <xdr:to>
      <xdr:col>19</xdr:col>
      <xdr:colOff>200024</xdr:colOff>
      <xdr:row>198</xdr:row>
      <xdr:rowOff>107158</xdr:rowOff>
    </xdr:to>
    <xdr:cxnSp macro="">
      <xdr:nvCxnSpPr>
        <xdr:cNvPr id="477" name="直線矢印コネクタ 476">
          <a:extLst>
            <a:ext uri="{FF2B5EF4-FFF2-40B4-BE49-F238E27FC236}">
              <a16:creationId xmlns:a16="http://schemas.microsoft.com/office/drawing/2014/main" id="{700925C1-C737-40FF-9F11-E0404DAA375D}"/>
            </a:ext>
          </a:extLst>
        </xdr:cNvPr>
        <xdr:cNvCxnSpPr/>
      </xdr:nvCxnSpPr>
      <xdr:spPr>
        <a:xfrm flipV="1">
          <a:off x="7439024" y="43993594"/>
          <a:ext cx="0" cy="30956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2381</xdr:colOff>
      <xdr:row>198</xdr:row>
      <xdr:rowOff>2381</xdr:rowOff>
    </xdr:from>
    <xdr:to>
      <xdr:col>23</xdr:col>
      <xdr:colOff>2381</xdr:colOff>
      <xdr:row>198</xdr:row>
      <xdr:rowOff>109538</xdr:rowOff>
    </xdr:to>
    <xdr:cxnSp macro="">
      <xdr:nvCxnSpPr>
        <xdr:cNvPr id="532" name="直線コネクタ 531">
          <a:extLst>
            <a:ext uri="{FF2B5EF4-FFF2-40B4-BE49-F238E27FC236}">
              <a16:creationId xmlns:a16="http://schemas.microsoft.com/office/drawing/2014/main" id="{BB73BD72-4FCE-4A64-AA93-264E904908AC}"/>
            </a:ext>
          </a:extLst>
        </xdr:cNvPr>
        <xdr:cNvCxnSpPr/>
      </xdr:nvCxnSpPr>
      <xdr:spPr>
        <a:xfrm>
          <a:off x="8765381" y="44198381"/>
          <a:ext cx="0" cy="10715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347665</xdr:colOff>
      <xdr:row>207</xdr:row>
      <xdr:rowOff>0</xdr:rowOff>
    </xdr:from>
    <xdr:to>
      <xdr:col>19</xdr:col>
      <xdr:colOff>69056</xdr:colOff>
      <xdr:row>207</xdr:row>
      <xdr:rowOff>0</xdr:rowOff>
    </xdr:to>
    <xdr:cxnSp macro="">
      <xdr:nvCxnSpPr>
        <xdr:cNvPr id="556" name="直線矢印コネクタ 555">
          <a:extLst>
            <a:ext uri="{FF2B5EF4-FFF2-40B4-BE49-F238E27FC236}">
              <a16:creationId xmlns:a16="http://schemas.microsoft.com/office/drawing/2014/main" id="{8D62F9EE-F2E9-4472-B47C-27B8AFA000B2}"/>
            </a:ext>
          </a:extLst>
        </xdr:cNvPr>
        <xdr:cNvCxnSpPr/>
      </xdr:nvCxnSpPr>
      <xdr:spPr>
        <a:xfrm flipH="1">
          <a:off x="7205665" y="45910500"/>
          <a:ext cx="10239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0</xdr:colOff>
      <xdr:row>213</xdr:row>
      <xdr:rowOff>133350</xdr:rowOff>
    </xdr:from>
    <xdr:to>
      <xdr:col>21</xdr:col>
      <xdr:colOff>0</xdr:colOff>
      <xdr:row>217</xdr:row>
      <xdr:rowOff>73819</xdr:rowOff>
    </xdr:to>
    <xdr:cxnSp macro="">
      <xdr:nvCxnSpPr>
        <xdr:cNvPr id="558" name="直線矢印コネクタ 557">
          <a:extLst>
            <a:ext uri="{FF2B5EF4-FFF2-40B4-BE49-F238E27FC236}">
              <a16:creationId xmlns:a16="http://schemas.microsoft.com/office/drawing/2014/main" id="{FD360181-3BF9-4B21-B277-C78AA36207C5}"/>
            </a:ext>
          </a:extLst>
        </xdr:cNvPr>
        <xdr:cNvCxnSpPr/>
      </xdr:nvCxnSpPr>
      <xdr:spPr>
        <a:xfrm>
          <a:off x="8001000" y="47186850"/>
          <a:ext cx="0" cy="70246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188119</xdr:colOff>
      <xdr:row>210</xdr:row>
      <xdr:rowOff>78581</xdr:rowOff>
    </xdr:from>
    <xdr:to>
      <xdr:col>26</xdr:col>
      <xdr:colOff>188119</xdr:colOff>
      <xdr:row>218</xdr:row>
      <xdr:rowOff>0</xdr:rowOff>
    </xdr:to>
    <xdr:cxnSp macro="">
      <xdr:nvCxnSpPr>
        <xdr:cNvPr id="559" name="直線矢印コネクタ 558">
          <a:extLst>
            <a:ext uri="{FF2B5EF4-FFF2-40B4-BE49-F238E27FC236}">
              <a16:creationId xmlns:a16="http://schemas.microsoft.com/office/drawing/2014/main" id="{F7022176-AEDA-44DA-B032-28503C6F4377}"/>
            </a:ext>
          </a:extLst>
        </xdr:cNvPr>
        <xdr:cNvCxnSpPr/>
      </xdr:nvCxnSpPr>
      <xdr:spPr>
        <a:xfrm>
          <a:off x="10094119" y="46560581"/>
          <a:ext cx="0" cy="144541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213</xdr:row>
      <xdr:rowOff>138113</xdr:rowOff>
    </xdr:from>
    <xdr:to>
      <xdr:col>23</xdr:col>
      <xdr:colOff>0</xdr:colOff>
      <xdr:row>214</xdr:row>
      <xdr:rowOff>48844</xdr:rowOff>
    </xdr:to>
    <xdr:cxnSp macro="">
      <xdr:nvCxnSpPr>
        <xdr:cNvPr id="560" name="直線コネクタ 559">
          <a:extLst>
            <a:ext uri="{FF2B5EF4-FFF2-40B4-BE49-F238E27FC236}">
              <a16:creationId xmlns:a16="http://schemas.microsoft.com/office/drawing/2014/main" id="{9D5C52D8-1CB8-4471-AAC9-44C14F00365A}"/>
            </a:ext>
          </a:extLst>
        </xdr:cNvPr>
        <xdr:cNvCxnSpPr/>
      </xdr:nvCxnSpPr>
      <xdr:spPr>
        <a:xfrm>
          <a:off x="8763000" y="47191613"/>
          <a:ext cx="0" cy="101231"/>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380999</xdr:colOff>
      <xdr:row>217</xdr:row>
      <xdr:rowOff>88107</xdr:rowOff>
    </xdr:from>
    <xdr:to>
      <xdr:col>22</xdr:col>
      <xdr:colOff>380999</xdr:colOff>
      <xdr:row>217</xdr:row>
      <xdr:rowOff>189338</xdr:rowOff>
    </xdr:to>
    <xdr:cxnSp macro="">
      <xdr:nvCxnSpPr>
        <xdr:cNvPr id="561" name="直線コネクタ 560">
          <a:extLst>
            <a:ext uri="{FF2B5EF4-FFF2-40B4-BE49-F238E27FC236}">
              <a16:creationId xmlns:a16="http://schemas.microsoft.com/office/drawing/2014/main" id="{8B698E77-E985-418E-ABC6-EFF2CE71C59E}"/>
            </a:ext>
          </a:extLst>
        </xdr:cNvPr>
        <xdr:cNvCxnSpPr/>
      </xdr:nvCxnSpPr>
      <xdr:spPr>
        <a:xfrm>
          <a:off x="8762999" y="47903607"/>
          <a:ext cx="0" cy="101231"/>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197643</xdr:colOff>
      <xdr:row>215</xdr:row>
      <xdr:rowOff>188118</xdr:rowOff>
    </xdr:from>
    <xdr:to>
      <xdr:col>30</xdr:col>
      <xdr:colOff>0</xdr:colOff>
      <xdr:row>215</xdr:row>
      <xdr:rowOff>188118</xdr:rowOff>
    </xdr:to>
    <xdr:cxnSp macro="">
      <xdr:nvCxnSpPr>
        <xdr:cNvPr id="563" name="直線矢印コネクタ 562">
          <a:extLst>
            <a:ext uri="{FF2B5EF4-FFF2-40B4-BE49-F238E27FC236}">
              <a16:creationId xmlns:a16="http://schemas.microsoft.com/office/drawing/2014/main" id="{A12D2FEE-2E93-4B27-AC8A-B2C8BF3FED7C}"/>
            </a:ext>
          </a:extLst>
        </xdr:cNvPr>
        <xdr:cNvCxnSpPr/>
      </xdr:nvCxnSpPr>
      <xdr:spPr>
        <a:xfrm>
          <a:off x="11246643" y="47622618"/>
          <a:ext cx="18335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198</xdr:row>
      <xdr:rowOff>4763</xdr:rowOff>
    </xdr:from>
    <xdr:to>
      <xdr:col>6</xdr:col>
      <xdr:colOff>0</xdr:colOff>
      <xdr:row>198</xdr:row>
      <xdr:rowOff>71438</xdr:rowOff>
    </xdr:to>
    <xdr:cxnSp macro="">
      <xdr:nvCxnSpPr>
        <xdr:cNvPr id="570" name="直線コネクタ 569">
          <a:extLst>
            <a:ext uri="{FF2B5EF4-FFF2-40B4-BE49-F238E27FC236}">
              <a16:creationId xmlns:a16="http://schemas.microsoft.com/office/drawing/2014/main" id="{B1A84756-7845-44A7-A153-9574BDF4073B}"/>
            </a:ext>
          </a:extLst>
        </xdr:cNvPr>
        <xdr:cNvCxnSpPr/>
      </xdr:nvCxnSpPr>
      <xdr:spPr>
        <a:xfrm>
          <a:off x="2286000" y="44200763"/>
          <a:ext cx="0" cy="66675"/>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4762</xdr:colOff>
      <xdr:row>213</xdr:row>
      <xdr:rowOff>140494</xdr:rowOff>
    </xdr:from>
    <xdr:to>
      <xdr:col>6</xdr:col>
      <xdr:colOff>4762</xdr:colOff>
      <xdr:row>214</xdr:row>
      <xdr:rowOff>40481</xdr:rowOff>
    </xdr:to>
    <xdr:cxnSp macro="">
      <xdr:nvCxnSpPr>
        <xdr:cNvPr id="571" name="直線コネクタ 570">
          <a:extLst>
            <a:ext uri="{FF2B5EF4-FFF2-40B4-BE49-F238E27FC236}">
              <a16:creationId xmlns:a16="http://schemas.microsoft.com/office/drawing/2014/main" id="{C6D1B34C-BE46-4A77-9818-896A17AF8656}"/>
            </a:ext>
          </a:extLst>
        </xdr:cNvPr>
        <xdr:cNvCxnSpPr/>
      </xdr:nvCxnSpPr>
      <xdr:spPr>
        <a:xfrm>
          <a:off x="2290762" y="47193994"/>
          <a:ext cx="0" cy="9048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205</xdr:row>
      <xdr:rowOff>145256</xdr:rowOff>
    </xdr:from>
    <xdr:to>
      <xdr:col>10</xdr:col>
      <xdr:colOff>0</xdr:colOff>
      <xdr:row>206</xdr:row>
      <xdr:rowOff>61913</xdr:rowOff>
    </xdr:to>
    <xdr:cxnSp macro="">
      <xdr:nvCxnSpPr>
        <xdr:cNvPr id="572" name="直線コネクタ 571">
          <a:extLst>
            <a:ext uri="{FF2B5EF4-FFF2-40B4-BE49-F238E27FC236}">
              <a16:creationId xmlns:a16="http://schemas.microsoft.com/office/drawing/2014/main" id="{9BF8F2A1-4B89-4374-8205-7D3FA76E05DC}"/>
            </a:ext>
          </a:extLst>
        </xdr:cNvPr>
        <xdr:cNvCxnSpPr/>
      </xdr:nvCxnSpPr>
      <xdr:spPr>
        <a:xfrm>
          <a:off x="3810000" y="45674756"/>
          <a:ext cx="0" cy="10715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380999</xdr:colOff>
      <xdr:row>201</xdr:row>
      <xdr:rowOff>185736</xdr:rowOff>
    </xdr:from>
    <xdr:to>
      <xdr:col>9</xdr:col>
      <xdr:colOff>380999</xdr:colOff>
      <xdr:row>202</xdr:row>
      <xdr:rowOff>102393</xdr:rowOff>
    </xdr:to>
    <xdr:cxnSp macro="">
      <xdr:nvCxnSpPr>
        <xdr:cNvPr id="573" name="直線コネクタ 572">
          <a:extLst>
            <a:ext uri="{FF2B5EF4-FFF2-40B4-BE49-F238E27FC236}">
              <a16:creationId xmlns:a16="http://schemas.microsoft.com/office/drawing/2014/main" id="{8ED869AD-7960-4306-A36A-52A464CAAC82}"/>
            </a:ext>
          </a:extLst>
        </xdr:cNvPr>
        <xdr:cNvCxnSpPr/>
      </xdr:nvCxnSpPr>
      <xdr:spPr>
        <a:xfrm>
          <a:off x="3809999" y="44953236"/>
          <a:ext cx="0" cy="10715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2382</xdr:colOff>
      <xdr:row>209</xdr:row>
      <xdr:rowOff>121444</xdr:rowOff>
    </xdr:from>
    <xdr:to>
      <xdr:col>10</xdr:col>
      <xdr:colOff>2382</xdr:colOff>
      <xdr:row>210</xdr:row>
      <xdr:rowOff>38101</xdr:rowOff>
    </xdr:to>
    <xdr:cxnSp macro="">
      <xdr:nvCxnSpPr>
        <xdr:cNvPr id="574" name="直線コネクタ 573">
          <a:extLst>
            <a:ext uri="{FF2B5EF4-FFF2-40B4-BE49-F238E27FC236}">
              <a16:creationId xmlns:a16="http://schemas.microsoft.com/office/drawing/2014/main" id="{520493D0-5637-4C8C-8551-514525976ED7}"/>
            </a:ext>
          </a:extLst>
        </xdr:cNvPr>
        <xdr:cNvCxnSpPr/>
      </xdr:nvCxnSpPr>
      <xdr:spPr>
        <a:xfrm>
          <a:off x="3812382" y="46412944"/>
          <a:ext cx="0" cy="10715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2382</xdr:colOff>
      <xdr:row>213</xdr:row>
      <xdr:rowOff>138112</xdr:rowOff>
    </xdr:from>
    <xdr:to>
      <xdr:col>10</xdr:col>
      <xdr:colOff>2382</xdr:colOff>
      <xdr:row>214</xdr:row>
      <xdr:rowOff>54769</xdr:rowOff>
    </xdr:to>
    <xdr:cxnSp macro="">
      <xdr:nvCxnSpPr>
        <xdr:cNvPr id="575" name="直線コネクタ 574">
          <a:extLst>
            <a:ext uri="{FF2B5EF4-FFF2-40B4-BE49-F238E27FC236}">
              <a16:creationId xmlns:a16="http://schemas.microsoft.com/office/drawing/2014/main" id="{BF668509-99D0-4C25-96CC-BD83B0485E83}"/>
            </a:ext>
          </a:extLst>
        </xdr:cNvPr>
        <xdr:cNvCxnSpPr/>
      </xdr:nvCxnSpPr>
      <xdr:spPr>
        <a:xfrm>
          <a:off x="3812382" y="47191612"/>
          <a:ext cx="0" cy="10715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2381</xdr:colOff>
      <xdr:row>217</xdr:row>
      <xdr:rowOff>83344</xdr:rowOff>
    </xdr:from>
    <xdr:to>
      <xdr:col>10</xdr:col>
      <xdr:colOff>2381</xdr:colOff>
      <xdr:row>218</xdr:row>
      <xdr:rowOff>1</xdr:rowOff>
    </xdr:to>
    <xdr:cxnSp macro="">
      <xdr:nvCxnSpPr>
        <xdr:cNvPr id="576" name="直線コネクタ 575">
          <a:extLst>
            <a:ext uri="{FF2B5EF4-FFF2-40B4-BE49-F238E27FC236}">
              <a16:creationId xmlns:a16="http://schemas.microsoft.com/office/drawing/2014/main" id="{14DF3F4A-7B0B-4CC3-BB48-4FE814DBAB7F}"/>
            </a:ext>
          </a:extLst>
        </xdr:cNvPr>
        <xdr:cNvCxnSpPr/>
      </xdr:nvCxnSpPr>
      <xdr:spPr>
        <a:xfrm>
          <a:off x="3812381" y="47898844"/>
          <a:ext cx="0" cy="10715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2381</xdr:colOff>
      <xdr:row>198</xdr:row>
      <xdr:rowOff>2382</xdr:rowOff>
    </xdr:from>
    <xdr:to>
      <xdr:col>10</xdr:col>
      <xdr:colOff>2381</xdr:colOff>
      <xdr:row>198</xdr:row>
      <xdr:rowOff>78581</xdr:rowOff>
    </xdr:to>
    <xdr:cxnSp macro="">
      <xdr:nvCxnSpPr>
        <xdr:cNvPr id="577" name="直線コネクタ 576">
          <a:extLst>
            <a:ext uri="{FF2B5EF4-FFF2-40B4-BE49-F238E27FC236}">
              <a16:creationId xmlns:a16="http://schemas.microsoft.com/office/drawing/2014/main" id="{11DFE169-C7DA-4EDD-B24C-27985ACF1AF0}"/>
            </a:ext>
          </a:extLst>
        </xdr:cNvPr>
        <xdr:cNvCxnSpPr/>
      </xdr:nvCxnSpPr>
      <xdr:spPr>
        <a:xfrm>
          <a:off x="3812381" y="44198382"/>
          <a:ext cx="0" cy="76199"/>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198</xdr:row>
      <xdr:rowOff>66675</xdr:rowOff>
    </xdr:from>
    <xdr:to>
      <xdr:col>9</xdr:col>
      <xdr:colOff>378619</xdr:colOff>
      <xdr:row>198</xdr:row>
      <xdr:rowOff>66675</xdr:rowOff>
    </xdr:to>
    <xdr:cxnSp macro="">
      <xdr:nvCxnSpPr>
        <xdr:cNvPr id="578" name="直線矢印コネクタ 577">
          <a:extLst>
            <a:ext uri="{FF2B5EF4-FFF2-40B4-BE49-F238E27FC236}">
              <a16:creationId xmlns:a16="http://schemas.microsoft.com/office/drawing/2014/main" id="{AE4A35F1-2C15-4B53-98C3-FBE5EA7F83A7}"/>
            </a:ext>
          </a:extLst>
        </xdr:cNvPr>
        <xdr:cNvCxnSpPr/>
      </xdr:nvCxnSpPr>
      <xdr:spPr>
        <a:xfrm>
          <a:off x="762000" y="44262675"/>
          <a:ext cx="30456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2382</xdr:colOff>
      <xdr:row>202</xdr:row>
      <xdr:rowOff>45243</xdr:rowOff>
    </xdr:from>
    <xdr:to>
      <xdr:col>10</xdr:col>
      <xdr:colOff>1</xdr:colOff>
      <xdr:row>202</xdr:row>
      <xdr:rowOff>45243</xdr:rowOff>
    </xdr:to>
    <xdr:cxnSp macro="">
      <xdr:nvCxnSpPr>
        <xdr:cNvPr id="579" name="直線矢印コネクタ 578">
          <a:extLst>
            <a:ext uri="{FF2B5EF4-FFF2-40B4-BE49-F238E27FC236}">
              <a16:creationId xmlns:a16="http://schemas.microsoft.com/office/drawing/2014/main" id="{2DD4DAFC-58EB-42E2-B640-986D7DDD3C33}"/>
            </a:ext>
          </a:extLst>
        </xdr:cNvPr>
        <xdr:cNvCxnSpPr/>
      </xdr:nvCxnSpPr>
      <xdr:spPr>
        <a:xfrm>
          <a:off x="764382" y="45003243"/>
          <a:ext cx="30456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378619</xdr:colOff>
      <xdr:row>206</xdr:row>
      <xdr:rowOff>9526</xdr:rowOff>
    </xdr:from>
    <xdr:to>
      <xdr:col>9</xdr:col>
      <xdr:colOff>376238</xdr:colOff>
      <xdr:row>206</xdr:row>
      <xdr:rowOff>9526</xdr:rowOff>
    </xdr:to>
    <xdr:cxnSp macro="">
      <xdr:nvCxnSpPr>
        <xdr:cNvPr id="580" name="直線矢印コネクタ 579">
          <a:extLst>
            <a:ext uri="{FF2B5EF4-FFF2-40B4-BE49-F238E27FC236}">
              <a16:creationId xmlns:a16="http://schemas.microsoft.com/office/drawing/2014/main" id="{E5F62C12-1662-48BA-9B5D-87D576EE2C5B}"/>
            </a:ext>
          </a:extLst>
        </xdr:cNvPr>
        <xdr:cNvCxnSpPr/>
      </xdr:nvCxnSpPr>
      <xdr:spPr>
        <a:xfrm>
          <a:off x="759619" y="45729526"/>
          <a:ext cx="30456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4761</xdr:colOff>
      <xdr:row>210</xdr:row>
      <xdr:rowOff>2381</xdr:rowOff>
    </xdr:from>
    <xdr:to>
      <xdr:col>10</xdr:col>
      <xdr:colOff>2380</xdr:colOff>
      <xdr:row>210</xdr:row>
      <xdr:rowOff>2381</xdr:rowOff>
    </xdr:to>
    <xdr:cxnSp macro="">
      <xdr:nvCxnSpPr>
        <xdr:cNvPr id="581" name="直線矢印コネクタ 580">
          <a:extLst>
            <a:ext uri="{FF2B5EF4-FFF2-40B4-BE49-F238E27FC236}">
              <a16:creationId xmlns:a16="http://schemas.microsoft.com/office/drawing/2014/main" id="{0AECA976-43BD-44E6-B93C-1501454189FA}"/>
            </a:ext>
          </a:extLst>
        </xdr:cNvPr>
        <xdr:cNvCxnSpPr/>
      </xdr:nvCxnSpPr>
      <xdr:spPr>
        <a:xfrm>
          <a:off x="766761" y="46484381"/>
          <a:ext cx="30456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2381</xdr:colOff>
      <xdr:row>214</xdr:row>
      <xdr:rowOff>50007</xdr:rowOff>
    </xdr:from>
    <xdr:to>
      <xdr:col>10</xdr:col>
      <xdr:colOff>0</xdr:colOff>
      <xdr:row>214</xdr:row>
      <xdr:rowOff>50007</xdr:rowOff>
    </xdr:to>
    <xdr:cxnSp macro="">
      <xdr:nvCxnSpPr>
        <xdr:cNvPr id="582" name="直線矢印コネクタ 581">
          <a:extLst>
            <a:ext uri="{FF2B5EF4-FFF2-40B4-BE49-F238E27FC236}">
              <a16:creationId xmlns:a16="http://schemas.microsoft.com/office/drawing/2014/main" id="{9D25D76C-6838-4046-9545-34627465CEA8}"/>
            </a:ext>
          </a:extLst>
        </xdr:cNvPr>
        <xdr:cNvCxnSpPr/>
      </xdr:nvCxnSpPr>
      <xdr:spPr>
        <a:xfrm>
          <a:off x="764381" y="47294007"/>
          <a:ext cx="30456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2382</xdr:colOff>
      <xdr:row>213</xdr:row>
      <xdr:rowOff>135731</xdr:rowOff>
    </xdr:from>
    <xdr:to>
      <xdr:col>6</xdr:col>
      <xdr:colOff>0</xdr:colOff>
      <xdr:row>213</xdr:row>
      <xdr:rowOff>135731</xdr:rowOff>
    </xdr:to>
    <xdr:cxnSp macro="">
      <xdr:nvCxnSpPr>
        <xdr:cNvPr id="583" name="直線矢印コネクタ 582">
          <a:extLst>
            <a:ext uri="{FF2B5EF4-FFF2-40B4-BE49-F238E27FC236}">
              <a16:creationId xmlns:a16="http://schemas.microsoft.com/office/drawing/2014/main" id="{21947E84-6960-417C-909F-A1393E30BABE}"/>
            </a:ext>
          </a:extLst>
        </xdr:cNvPr>
        <xdr:cNvCxnSpPr/>
      </xdr:nvCxnSpPr>
      <xdr:spPr>
        <a:xfrm>
          <a:off x="764382" y="47189231"/>
          <a:ext cx="1521618"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217</xdr:row>
      <xdr:rowOff>83343</xdr:rowOff>
    </xdr:from>
    <xdr:to>
      <xdr:col>9</xdr:col>
      <xdr:colOff>378620</xdr:colOff>
      <xdr:row>217</xdr:row>
      <xdr:rowOff>83343</xdr:rowOff>
    </xdr:to>
    <xdr:cxnSp macro="">
      <xdr:nvCxnSpPr>
        <xdr:cNvPr id="584" name="直線矢印コネクタ 583">
          <a:extLst>
            <a:ext uri="{FF2B5EF4-FFF2-40B4-BE49-F238E27FC236}">
              <a16:creationId xmlns:a16="http://schemas.microsoft.com/office/drawing/2014/main" id="{A6609E90-9BCA-4E2E-8B92-70E747A8F5B3}"/>
            </a:ext>
          </a:extLst>
        </xdr:cNvPr>
        <xdr:cNvCxnSpPr/>
      </xdr:nvCxnSpPr>
      <xdr:spPr>
        <a:xfrm>
          <a:off x="762001" y="47898843"/>
          <a:ext cx="30456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169068</xdr:colOff>
      <xdr:row>206</xdr:row>
      <xdr:rowOff>102394</xdr:rowOff>
    </xdr:from>
    <xdr:to>
      <xdr:col>23</xdr:col>
      <xdr:colOff>169068</xdr:colOff>
      <xdr:row>207</xdr:row>
      <xdr:rowOff>0</xdr:rowOff>
    </xdr:to>
    <xdr:cxnSp macro="">
      <xdr:nvCxnSpPr>
        <xdr:cNvPr id="585" name="直線コネクタ 584">
          <a:extLst>
            <a:ext uri="{FF2B5EF4-FFF2-40B4-BE49-F238E27FC236}">
              <a16:creationId xmlns:a16="http://schemas.microsoft.com/office/drawing/2014/main" id="{D26D963D-2B0B-481C-9CA7-7ADB91A0C4B2}"/>
            </a:ext>
          </a:extLst>
        </xdr:cNvPr>
        <xdr:cNvCxnSpPr/>
      </xdr:nvCxnSpPr>
      <xdr:spPr>
        <a:xfrm flipV="1">
          <a:off x="8932068" y="45822394"/>
          <a:ext cx="0" cy="88106"/>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378619</xdr:colOff>
      <xdr:row>206</xdr:row>
      <xdr:rowOff>102394</xdr:rowOff>
    </xdr:from>
    <xdr:to>
      <xdr:col>23</xdr:col>
      <xdr:colOff>166688</xdr:colOff>
      <xdr:row>206</xdr:row>
      <xdr:rowOff>102394</xdr:rowOff>
    </xdr:to>
    <xdr:cxnSp macro="">
      <xdr:nvCxnSpPr>
        <xdr:cNvPr id="586" name="直線コネクタ 585">
          <a:extLst>
            <a:ext uri="{FF2B5EF4-FFF2-40B4-BE49-F238E27FC236}">
              <a16:creationId xmlns:a16="http://schemas.microsoft.com/office/drawing/2014/main" id="{17441C63-C84B-48BA-AF95-012450CC4251}"/>
            </a:ext>
          </a:extLst>
        </xdr:cNvPr>
        <xdr:cNvCxnSpPr/>
      </xdr:nvCxnSpPr>
      <xdr:spPr>
        <a:xfrm flipH="1">
          <a:off x="7998619" y="45822394"/>
          <a:ext cx="931069"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378619</xdr:colOff>
      <xdr:row>206</xdr:row>
      <xdr:rowOff>102393</xdr:rowOff>
    </xdr:from>
    <xdr:to>
      <xdr:col>20</xdr:col>
      <xdr:colOff>378619</xdr:colOff>
      <xdr:row>206</xdr:row>
      <xdr:rowOff>190499</xdr:rowOff>
    </xdr:to>
    <xdr:cxnSp macro="">
      <xdr:nvCxnSpPr>
        <xdr:cNvPr id="587" name="直線矢印コネクタ 586">
          <a:extLst>
            <a:ext uri="{FF2B5EF4-FFF2-40B4-BE49-F238E27FC236}">
              <a16:creationId xmlns:a16="http://schemas.microsoft.com/office/drawing/2014/main" id="{367071B4-F175-4266-B84B-DEB85F53B159}"/>
            </a:ext>
          </a:extLst>
        </xdr:cNvPr>
        <xdr:cNvCxnSpPr/>
      </xdr:nvCxnSpPr>
      <xdr:spPr>
        <a:xfrm>
          <a:off x="7998619" y="45822393"/>
          <a:ext cx="0" cy="88106"/>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178594</xdr:colOff>
      <xdr:row>208</xdr:row>
      <xdr:rowOff>1</xdr:rowOff>
    </xdr:from>
    <xdr:to>
      <xdr:col>49</xdr:col>
      <xdr:colOff>188119</xdr:colOff>
      <xdr:row>208</xdr:row>
      <xdr:rowOff>1</xdr:rowOff>
    </xdr:to>
    <xdr:cxnSp macro="">
      <xdr:nvCxnSpPr>
        <xdr:cNvPr id="588" name="直線コネクタ 587">
          <a:extLst>
            <a:ext uri="{FF2B5EF4-FFF2-40B4-BE49-F238E27FC236}">
              <a16:creationId xmlns:a16="http://schemas.microsoft.com/office/drawing/2014/main" id="{F1C45CE9-5D29-4493-A422-0B5987A0A5A1}"/>
            </a:ext>
          </a:extLst>
        </xdr:cNvPr>
        <xdr:cNvCxnSpPr/>
      </xdr:nvCxnSpPr>
      <xdr:spPr>
        <a:xfrm>
          <a:off x="16942594" y="46101001"/>
          <a:ext cx="2295525" cy="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30956</xdr:colOff>
      <xdr:row>206</xdr:row>
      <xdr:rowOff>217</xdr:rowOff>
    </xdr:from>
    <xdr:to>
      <xdr:col>49</xdr:col>
      <xdr:colOff>138113</xdr:colOff>
      <xdr:row>206</xdr:row>
      <xdr:rowOff>217</xdr:rowOff>
    </xdr:to>
    <xdr:cxnSp macro="">
      <xdr:nvCxnSpPr>
        <xdr:cNvPr id="589" name="直線コネクタ 588">
          <a:extLst>
            <a:ext uri="{FF2B5EF4-FFF2-40B4-BE49-F238E27FC236}">
              <a16:creationId xmlns:a16="http://schemas.microsoft.com/office/drawing/2014/main" id="{D74FDEF7-7222-40B4-A4DD-CA90B6FE7CC2}"/>
            </a:ext>
          </a:extLst>
        </xdr:cNvPr>
        <xdr:cNvCxnSpPr/>
      </xdr:nvCxnSpPr>
      <xdr:spPr>
        <a:xfrm>
          <a:off x="16413956" y="45720217"/>
          <a:ext cx="2774157" cy="0"/>
        </a:xfrm>
        <a:prstGeom prst="line">
          <a:avLst/>
        </a:prstGeom>
        <a:ln w="6350" cmpd="dbl">
          <a:solidFill>
            <a:schemeClr val="bg1">
              <a:lumMod val="50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140495</xdr:colOff>
      <xdr:row>205</xdr:row>
      <xdr:rowOff>176212</xdr:rowOff>
    </xdr:from>
    <xdr:to>
      <xdr:col>49</xdr:col>
      <xdr:colOff>185738</xdr:colOff>
      <xdr:row>208</xdr:row>
      <xdr:rowOff>0</xdr:rowOff>
    </xdr:to>
    <xdr:cxnSp macro="">
      <xdr:nvCxnSpPr>
        <xdr:cNvPr id="590" name="直線コネクタ 589">
          <a:extLst>
            <a:ext uri="{FF2B5EF4-FFF2-40B4-BE49-F238E27FC236}">
              <a16:creationId xmlns:a16="http://schemas.microsoft.com/office/drawing/2014/main" id="{9FF64DA6-47D8-4FAC-B021-5C1C433DB44A}"/>
            </a:ext>
          </a:extLst>
        </xdr:cNvPr>
        <xdr:cNvCxnSpPr/>
      </xdr:nvCxnSpPr>
      <xdr:spPr>
        <a:xfrm flipH="1" flipV="1">
          <a:off x="19190495" y="45705712"/>
          <a:ext cx="45243" cy="395288"/>
        </a:xfrm>
        <a:prstGeom prst="line">
          <a:avLst/>
        </a:prstGeom>
        <a:ln w="6350" cmpd="dbl">
          <a:solidFill>
            <a:schemeClr val="bg1">
              <a:lumMod val="50000"/>
            </a:schemeClr>
          </a:solidFill>
          <a:prstDash val="sysDot"/>
        </a:ln>
      </xdr:spPr>
      <xdr:style>
        <a:lnRef idx="1">
          <a:schemeClr val="dk1"/>
        </a:lnRef>
        <a:fillRef idx="0">
          <a:schemeClr val="dk1"/>
        </a:fillRef>
        <a:effectRef idx="0">
          <a:schemeClr val="dk1"/>
        </a:effectRef>
        <a:fontRef idx="minor">
          <a:schemeClr val="tx1"/>
        </a:fontRef>
      </xdr:style>
    </xdr:cxnSp>
    <xdr:clientData/>
  </xdr:twoCellAnchor>
  <xdr:twoCellAnchor>
    <xdr:from>
      <xdr:col>49</xdr:col>
      <xdr:colOff>186935</xdr:colOff>
      <xdr:row>195</xdr:row>
      <xdr:rowOff>188121</xdr:rowOff>
    </xdr:from>
    <xdr:to>
      <xdr:col>49</xdr:col>
      <xdr:colOff>186935</xdr:colOff>
      <xdr:row>207</xdr:row>
      <xdr:rowOff>185738</xdr:rowOff>
    </xdr:to>
    <xdr:cxnSp macro="">
      <xdr:nvCxnSpPr>
        <xdr:cNvPr id="591" name="直線コネクタ 590">
          <a:extLst>
            <a:ext uri="{FF2B5EF4-FFF2-40B4-BE49-F238E27FC236}">
              <a16:creationId xmlns:a16="http://schemas.microsoft.com/office/drawing/2014/main" id="{BABDE738-CC64-4175-BC3E-B5030B80CBA6}"/>
            </a:ext>
          </a:extLst>
        </xdr:cNvPr>
        <xdr:cNvCxnSpPr/>
      </xdr:nvCxnSpPr>
      <xdr:spPr>
        <a:xfrm flipV="1">
          <a:off x="19236935" y="43812621"/>
          <a:ext cx="0" cy="2283617"/>
        </a:xfrm>
        <a:prstGeom prst="line">
          <a:avLst/>
        </a:prstGeom>
        <a:ln w="3175">
          <a:solidFill>
            <a:sysClr val="windowText" lastClr="000000"/>
          </a:solidFill>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48</xdr:col>
      <xdr:colOff>304944</xdr:colOff>
      <xdr:row>202</xdr:row>
      <xdr:rowOff>2382</xdr:rowOff>
    </xdr:from>
    <xdr:to>
      <xdr:col>48</xdr:col>
      <xdr:colOff>321470</xdr:colOff>
      <xdr:row>204</xdr:row>
      <xdr:rowOff>7482</xdr:rowOff>
    </xdr:to>
    <xdr:cxnSp macro="">
      <xdr:nvCxnSpPr>
        <xdr:cNvPr id="592" name="直線コネクタ 591">
          <a:extLst>
            <a:ext uri="{FF2B5EF4-FFF2-40B4-BE49-F238E27FC236}">
              <a16:creationId xmlns:a16="http://schemas.microsoft.com/office/drawing/2014/main" id="{BE64E59C-A89C-495C-853F-E56D8335AEF5}"/>
            </a:ext>
          </a:extLst>
        </xdr:cNvPr>
        <xdr:cNvCxnSpPr/>
      </xdr:nvCxnSpPr>
      <xdr:spPr>
        <a:xfrm flipH="1">
          <a:off x="18973944" y="44960382"/>
          <a:ext cx="16526" cy="386100"/>
        </a:xfrm>
        <a:prstGeom prst="line">
          <a:avLst/>
        </a:prstGeom>
        <a:ln w="3175">
          <a:solidFill>
            <a:srgbClr val="C00000"/>
          </a:solidFill>
          <a:prstDash val="lgDashDot"/>
        </a:ln>
      </xdr:spPr>
      <xdr:style>
        <a:lnRef idx="1">
          <a:schemeClr val="dk1"/>
        </a:lnRef>
        <a:fillRef idx="0">
          <a:schemeClr val="dk1"/>
        </a:fillRef>
        <a:effectRef idx="0">
          <a:schemeClr val="dk1"/>
        </a:effectRef>
        <a:fontRef idx="minor">
          <a:schemeClr val="tx1"/>
        </a:fontRef>
      </xdr:style>
    </xdr:cxnSp>
    <xdr:clientData/>
  </xdr:twoCellAnchor>
  <xdr:twoCellAnchor>
    <xdr:from>
      <xdr:col>42</xdr:col>
      <xdr:colOff>2381</xdr:colOff>
      <xdr:row>197</xdr:row>
      <xdr:rowOff>0</xdr:rowOff>
    </xdr:from>
    <xdr:to>
      <xdr:col>49</xdr:col>
      <xdr:colOff>192881</xdr:colOff>
      <xdr:row>197</xdr:row>
      <xdr:rowOff>0</xdr:rowOff>
    </xdr:to>
    <xdr:cxnSp macro="">
      <xdr:nvCxnSpPr>
        <xdr:cNvPr id="594" name="直線矢印コネクタ 593">
          <a:extLst>
            <a:ext uri="{FF2B5EF4-FFF2-40B4-BE49-F238E27FC236}">
              <a16:creationId xmlns:a16="http://schemas.microsoft.com/office/drawing/2014/main" id="{16170C09-2993-431C-BA44-FB6491941B4A}"/>
            </a:ext>
          </a:extLst>
        </xdr:cNvPr>
        <xdr:cNvCxnSpPr/>
      </xdr:nvCxnSpPr>
      <xdr:spPr>
        <a:xfrm>
          <a:off x="16385381" y="44005500"/>
          <a:ext cx="28575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378618</xdr:colOff>
      <xdr:row>202</xdr:row>
      <xdr:rowOff>2</xdr:rowOff>
    </xdr:from>
    <xdr:to>
      <xdr:col>48</xdr:col>
      <xdr:colOff>321469</xdr:colOff>
      <xdr:row>202</xdr:row>
      <xdr:rowOff>2</xdr:rowOff>
    </xdr:to>
    <xdr:cxnSp macro="">
      <xdr:nvCxnSpPr>
        <xdr:cNvPr id="595" name="直線矢印コネクタ 594">
          <a:extLst>
            <a:ext uri="{FF2B5EF4-FFF2-40B4-BE49-F238E27FC236}">
              <a16:creationId xmlns:a16="http://schemas.microsoft.com/office/drawing/2014/main" id="{450584A1-3952-4A85-AB10-2460934468CB}"/>
            </a:ext>
          </a:extLst>
        </xdr:cNvPr>
        <xdr:cNvCxnSpPr/>
      </xdr:nvCxnSpPr>
      <xdr:spPr>
        <a:xfrm>
          <a:off x="16380618" y="44958002"/>
          <a:ext cx="260985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241911</xdr:colOff>
      <xdr:row>195</xdr:row>
      <xdr:rowOff>189042</xdr:rowOff>
    </xdr:from>
    <xdr:to>
      <xdr:col>41</xdr:col>
      <xdr:colOff>241911</xdr:colOff>
      <xdr:row>202</xdr:row>
      <xdr:rowOff>9525</xdr:rowOff>
    </xdr:to>
    <xdr:cxnSp macro="">
      <xdr:nvCxnSpPr>
        <xdr:cNvPr id="597" name="直線矢印コネクタ 596">
          <a:extLst>
            <a:ext uri="{FF2B5EF4-FFF2-40B4-BE49-F238E27FC236}">
              <a16:creationId xmlns:a16="http://schemas.microsoft.com/office/drawing/2014/main" id="{C3E78893-D76D-4C82-B89A-CEC156FD117B}"/>
            </a:ext>
          </a:extLst>
        </xdr:cNvPr>
        <xdr:cNvCxnSpPr/>
      </xdr:nvCxnSpPr>
      <xdr:spPr>
        <a:xfrm>
          <a:off x="16243911" y="43813542"/>
          <a:ext cx="0" cy="115398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xdr:colOff>
      <xdr:row>203</xdr:row>
      <xdr:rowOff>190499</xdr:rowOff>
    </xdr:from>
    <xdr:to>
      <xdr:col>48</xdr:col>
      <xdr:colOff>311944</xdr:colOff>
      <xdr:row>203</xdr:row>
      <xdr:rowOff>190499</xdr:rowOff>
    </xdr:to>
    <xdr:cxnSp macro="">
      <xdr:nvCxnSpPr>
        <xdr:cNvPr id="599" name="直線矢印コネクタ 598">
          <a:extLst>
            <a:ext uri="{FF2B5EF4-FFF2-40B4-BE49-F238E27FC236}">
              <a16:creationId xmlns:a16="http://schemas.microsoft.com/office/drawing/2014/main" id="{E391C89D-1898-4422-91CC-8B0016AFABB2}"/>
            </a:ext>
          </a:extLst>
        </xdr:cNvPr>
        <xdr:cNvCxnSpPr/>
      </xdr:nvCxnSpPr>
      <xdr:spPr>
        <a:xfrm flipH="1">
          <a:off x="16383001" y="45338999"/>
          <a:ext cx="259794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378619</xdr:colOff>
      <xdr:row>196</xdr:row>
      <xdr:rowOff>0</xdr:rowOff>
    </xdr:from>
    <xdr:to>
      <xdr:col>42</xdr:col>
      <xdr:colOff>378619</xdr:colOff>
      <xdr:row>197</xdr:row>
      <xdr:rowOff>0</xdr:rowOff>
    </xdr:to>
    <xdr:cxnSp macro="">
      <xdr:nvCxnSpPr>
        <xdr:cNvPr id="600" name="直線矢印コネクタ 599">
          <a:extLst>
            <a:ext uri="{FF2B5EF4-FFF2-40B4-BE49-F238E27FC236}">
              <a16:creationId xmlns:a16="http://schemas.microsoft.com/office/drawing/2014/main" id="{2295AE38-358A-4433-AE0D-B7CA7A077BF9}"/>
            </a:ext>
          </a:extLst>
        </xdr:cNvPr>
        <xdr:cNvCxnSpPr/>
      </xdr:nvCxnSpPr>
      <xdr:spPr>
        <a:xfrm>
          <a:off x="16761619" y="43815000"/>
          <a:ext cx="0" cy="1905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242887</xdr:colOff>
      <xdr:row>202</xdr:row>
      <xdr:rowOff>0</xdr:rowOff>
    </xdr:from>
    <xdr:to>
      <xdr:col>41</xdr:col>
      <xdr:colOff>242887</xdr:colOff>
      <xdr:row>207</xdr:row>
      <xdr:rowOff>188119</xdr:rowOff>
    </xdr:to>
    <xdr:cxnSp macro="">
      <xdr:nvCxnSpPr>
        <xdr:cNvPr id="602" name="直線矢印コネクタ 601">
          <a:extLst>
            <a:ext uri="{FF2B5EF4-FFF2-40B4-BE49-F238E27FC236}">
              <a16:creationId xmlns:a16="http://schemas.microsoft.com/office/drawing/2014/main" id="{60D21FAC-70D9-440E-91F9-1251F6FBCB11}"/>
            </a:ext>
          </a:extLst>
        </xdr:cNvPr>
        <xdr:cNvCxnSpPr/>
      </xdr:nvCxnSpPr>
      <xdr:spPr>
        <a:xfrm>
          <a:off x="16244887" y="44958000"/>
          <a:ext cx="0" cy="114061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304800</xdr:colOff>
      <xdr:row>204</xdr:row>
      <xdr:rowOff>7144</xdr:rowOff>
    </xdr:from>
    <xdr:to>
      <xdr:col>48</xdr:col>
      <xdr:colOff>304800</xdr:colOff>
      <xdr:row>208</xdr:row>
      <xdr:rowOff>0</xdr:rowOff>
    </xdr:to>
    <xdr:cxnSp macro="">
      <xdr:nvCxnSpPr>
        <xdr:cNvPr id="604" name="直線コネクタ 603">
          <a:extLst>
            <a:ext uri="{FF2B5EF4-FFF2-40B4-BE49-F238E27FC236}">
              <a16:creationId xmlns:a16="http://schemas.microsoft.com/office/drawing/2014/main" id="{617B6357-2D91-40A2-9EBA-486EE7EC301D}"/>
            </a:ext>
          </a:extLst>
        </xdr:cNvPr>
        <xdr:cNvCxnSpPr/>
      </xdr:nvCxnSpPr>
      <xdr:spPr>
        <a:xfrm>
          <a:off x="18973800" y="45346144"/>
          <a:ext cx="0" cy="754856"/>
        </a:xfrm>
        <a:prstGeom prst="line">
          <a:avLst/>
        </a:prstGeom>
        <a:ln w="3175">
          <a:solidFill>
            <a:sysClr val="windowText" lastClr="000000"/>
          </a:solidFill>
          <a:prstDash val="lgDashDotDot"/>
        </a:ln>
      </xdr:spPr>
      <xdr:style>
        <a:lnRef idx="1">
          <a:schemeClr val="dk1"/>
        </a:lnRef>
        <a:fillRef idx="0">
          <a:schemeClr val="dk1"/>
        </a:fillRef>
        <a:effectRef idx="0">
          <a:schemeClr val="dk1"/>
        </a:effectRef>
        <a:fontRef idx="minor">
          <a:schemeClr val="tx1"/>
        </a:fontRef>
      </xdr:style>
    </xdr:cxnSp>
    <xdr:clientData/>
  </xdr:twoCellAnchor>
  <xdr:twoCellAnchor>
    <xdr:from>
      <xdr:col>49</xdr:col>
      <xdr:colOff>200025</xdr:colOff>
      <xdr:row>204</xdr:row>
      <xdr:rowOff>1</xdr:rowOff>
    </xdr:from>
    <xdr:to>
      <xdr:col>50</xdr:col>
      <xdr:colOff>378619</xdr:colOff>
      <xdr:row>204</xdr:row>
      <xdr:rowOff>1</xdr:rowOff>
    </xdr:to>
    <xdr:cxnSp macro="">
      <xdr:nvCxnSpPr>
        <xdr:cNvPr id="607" name="直線コネクタ 606">
          <a:extLst>
            <a:ext uri="{FF2B5EF4-FFF2-40B4-BE49-F238E27FC236}">
              <a16:creationId xmlns:a16="http://schemas.microsoft.com/office/drawing/2014/main" id="{0087191B-B379-46D2-925B-EDC32ECC7084}"/>
            </a:ext>
          </a:extLst>
        </xdr:cNvPr>
        <xdr:cNvCxnSpPr/>
      </xdr:nvCxnSpPr>
      <xdr:spPr>
        <a:xfrm>
          <a:off x="19250025" y="45339001"/>
          <a:ext cx="559594"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376237</xdr:colOff>
      <xdr:row>198</xdr:row>
      <xdr:rowOff>100012</xdr:rowOff>
    </xdr:from>
    <xdr:to>
      <xdr:col>23</xdr:col>
      <xdr:colOff>337429</xdr:colOff>
      <xdr:row>198</xdr:row>
      <xdr:rowOff>100012</xdr:rowOff>
    </xdr:to>
    <xdr:cxnSp macro="">
      <xdr:nvCxnSpPr>
        <xdr:cNvPr id="609" name="直線矢印コネクタ 608">
          <a:extLst>
            <a:ext uri="{FF2B5EF4-FFF2-40B4-BE49-F238E27FC236}">
              <a16:creationId xmlns:a16="http://schemas.microsoft.com/office/drawing/2014/main" id="{AC890FB1-1257-4B24-8748-72392EA3E376}"/>
            </a:ext>
          </a:extLst>
        </xdr:cNvPr>
        <xdr:cNvCxnSpPr/>
      </xdr:nvCxnSpPr>
      <xdr:spPr>
        <a:xfrm>
          <a:off x="8758237" y="44296012"/>
          <a:ext cx="34219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176213</xdr:colOff>
      <xdr:row>198</xdr:row>
      <xdr:rowOff>2381</xdr:rowOff>
    </xdr:from>
    <xdr:to>
      <xdr:col>23</xdr:col>
      <xdr:colOff>176213</xdr:colOff>
      <xdr:row>198</xdr:row>
      <xdr:rowOff>100015</xdr:rowOff>
    </xdr:to>
    <xdr:cxnSp macro="">
      <xdr:nvCxnSpPr>
        <xdr:cNvPr id="610" name="直線矢印コネクタ 609">
          <a:extLst>
            <a:ext uri="{FF2B5EF4-FFF2-40B4-BE49-F238E27FC236}">
              <a16:creationId xmlns:a16="http://schemas.microsoft.com/office/drawing/2014/main" id="{F1871D44-45EC-4C51-A585-655314C721C5}"/>
            </a:ext>
          </a:extLst>
        </xdr:cNvPr>
        <xdr:cNvCxnSpPr/>
      </xdr:nvCxnSpPr>
      <xdr:spPr>
        <a:xfrm flipV="1">
          <a:off x="8939213" y="44198381"/>
          <a:ext cx="0" cy="9763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183356</xdr:colOff>
      <xdr:row>216</xdr:row>
      <xdr:rowOff>92868</xdr:rowOff>
    </xdr:from>
    <xdr:to>
      <xdr:col>23</xdr:col>
      <xdr:colOff>50006</xdr:colOff>
      <xdr:row>216</xdr:row>
      <xdr:rowOff>92868</xdr:rowOff>
    </xdr:to>
    <xdr:cxnSp macro="">
      <xdr:nvCxnSpPr>
        <xdr:cNvPr id="611" name="直線コネクタ 610">
          <a:extLst>
            <a:ext uri="{FF2B5EF4-FFF2-40B4-BE49-F238E27FC236}">
              <a16:creationId xmlns:a16="http://schemas.microsoft.com/office/drawing/2014/main" id="{4172A3C7-D5AA-41F8-9BE1-8EB38EC98CA7}"/>
            </a:ext>
          </a:extLst>
        </xdr:cNvPr>
        <xdr:cNvCxnSpPr/>
      </xdr:nvCxnSpPr>
      <xdr:spPr>
        <a:xfrm>
          <a:off x="4374356" y="47717868"/>
          <a:ext cx="4438650"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195263</xdr:colOff>
      <xdr:row>217</xdr:row>
      <xdr:rowOff>150019</xdr:rowOff>
    </xdr:from>
    <xdr:to>
      <xdr:col>10</xdr:col>
      <xdr:colOff>195263</xdr:colOff>
      <xdr:row>218</xdr:row>
      <xdr:rowOff>173831</xdr:rowOff>
    </xdr:to>
    <xdr:cxnSp macro="">
      <xdr:nvCxnSpPr>
        <xdr:cNvPr id="612" name="直線矢印コネクタ 611">
          <a:extLst>
            <a:ext uri="{FF2B5EF4-FFF2-40B4-BE49-F238E27FC236}">
              <a16:creationId xmlns:a16="http://schemas.microsoft.com/office/drawing/2014/main" id="{57BCF2EA-8E30-4217-8D20-DBB3FCC00A77}"/>
            </a:ext>
          </a:extLst>
        </xdr:cNvPr>
        <xdr:cNvCxnSpPr/>
      </xdr:nvCxnSpPr>
      <xdr:spPr>
        <a:xfrm>
          <a:off x="4005263" y="47965519"/>
          <a:ext cx="0" cy="214312"/>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183356</xdr:colOff>
      <xdr:row>216</xdr:row>
      <xdr:rowOff>92869</xdr:rowOff>
    </xdr:from>
    <xdr:to>
      <xdr:col>11</xdr:col>
      <xdr:colOff>183356</xdr:colOff>
      <xdr:row>218</xdr:row>
      <xdr:rowOff>178594</xdr:rowOff>
    </xdr:to>
    <xdr:cxnSp macro="">
      <xdr:nvCxnSpPr>
        <xdr:cNvPr id="613" name="直線矢印コネクタ 612">
          <a:extLst>
            <a:ext uri="{FF2B5EF4-FFF2-40B4-BE49-F238E27FC236}">
              <a16:creationId xmlns:a16="http://schemas.microsoft.com/office/drawing/2014/main" id="{18239B78-050A-44EF-8BED-5698AEBE8BFC}"/>
            </a:ext>
          </a:extLst>
        </xdr:cNvPr>
        <xdr:cNvCxnSpPr/>
      </xdr:nvCxnSpPr>
      <xdr:spPr>
        <a:xfrm>
          <a:off x="4374356" y="47717869"/>
          <a:ext cx="0" cy="466725"/>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380999</xdr:colOff>
      <xdr:row>216</xdr:row>
      <xdr:rowOff>54769</xdr:rowOff>
    </xdr:from>
    <xdr:to>
      <xdr:col>53</xdr:col>
      <xdr:colOff>185737</xdr:colOff>
      <xdr:row>216</xdr:row>
      <xdr:rowOff>54769</xdr:rowOff>
    </xdr:to>
    <xdr:cxnSp macro="">
      <xdr:nvCxnSpPr>
        <xdr:cNvPr id="614" name="直線コネクタ 613">
          <a:extLst>
            <a:ext uri="{FF2B5EF4-FFF2-40B4-BE49-F238E27FC236}">
              <a16:creationId xmlns:a16="http://schemas.microsoft.com/office/drawing/2014/main" id="{F2DBA504-A207-4797-922C-6CB12727ED45}"/>
            </a:ext>
          </a:extLst>
        </xdr:cNvPr>
        <xdr:cNvCxnSpPr/>
      </xdr:nvCxnSpPr>
      <xdr:spPr>
        <a:xfrm>
          <a:off x="22097999" y="47679769"/>
          <a:ext cx="185738" cy="0"/>
        </a:xfrm>
        <a:prstGeom prst="line">
          <a:avLst/>
        </a:prstGeom>
        <a:ln w="3175">
          <a:no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2381</xdr:colOff>
      <xdr:row>196</xdr:row>
      <xdr:rowOff>1</xdr:rowOff>
    </xdr:from>
    <xdr:to>
      <xdr:col>49</xdr:col>
      <xdr:colOff>188119</xdr:colOff>
      <xdr:row>196</xdr:row>
      <xdr:rowOff>1</xdr:rowOff>
    </xdr:to>
    <xdr:cxnSp macro="">
      <xdr:nvCxnSpPr>
        <xdr:cNvPr id="616" name="直線コネクタ 615">
          <a:extLst>
            <a:ext uri="{FF2B5EF4-FFF2-40B4-BE49-F238E27FC236}">
              <a16:creationId xmlns:a16="http://schemas.microsoft.com/office/drawing/2014/main" id="{17442D6E-218A-4C10-9656-19B522E6AD9C}"/>
            </a:ext>
          </a:extLst>
        </xdr:cNvPr>
        <xdr:cNvCxnSpPr/>
      </xdr:nvCxnSpPr>
      <xdr:spPr>
        <a:xfrm>
          <a:off x="19052381" y="43815001"/>
          <a:ext cx="185738"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106347</xdr:colOff>
      <xdr:row>199</xdr:row>
      <xdr:rowOff>188119</xdr:rowOff>
    </xdr:from>
    <xdr:to>
      <xdr:col>65</xdr:col>
      <xdr:colOff>106347</xdr:colOff>
      <xdr:row>200</xdr:row>
      <xdr:rowOff>188119</xdr:rowOff>
    </xdr:to>
    <xdr:cxnSp macro="">
      <xdr:nvCxnSpPr>
        <xdr:cNvPr id="620" name="直線コネクタ 619">
          <a:extLst>
            <a:ext uri="{FF2B5EF4-FFF2-40B4-BE49-F238E27FC236}">
              <a16:creationId xmlns:a16="http://schemas.microsoft.com/office/drawing/2014/main" id="{D75858E7-4B4F-4782-B469-9E9AB5487061}"/>
            </a:ext>
          </a:extLst>
        </xdr:cNvPr>
        <xdr:cNvCxnSpPr/>
      </xdr:nvCxnSpPr>
      <xdr:spPr>
        <a:xfrm>
          <a:off x="26776347" y="44574619"/>
          <a:ext cx="0" cy="190500"/>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6267</xdr:colOff>
      <xdr:row>216</xdr:row>
      <xdr:rowOff>162091</xdr:rowOff>
    </xdr:from>
    <xdr:to>
      <xdr:col>68</xdr:col>
      <xdr:colOff>15666</xdr:colOff>
      <xdr:row>216</xdr:row>
      <xdr:rowOff>162091</xdr:rowOff>
    </xdr:to>
    <xdr:cxnSp macro="">
      <xdr:nvCxnSpPr>
        <xdr:cNvPr id="621" name="直線矢印コネクタ 620">
          <a:extLst>
            <a:ext uri="{FF2B5EF4-FFF2-40B4-BE49-F238E27FC236}">
              <a16:creationId xmlns:a16="http://schemas.microsoft.com/office/drawing/2014/main" id="{BB6DE853-E52D-4C0B-A0C0-104C6A0F723A}"/>
            </a:ext>
          </a:extLst>
        </xdr:cNvPr>
        <xdr:cNvCxnSpPr/>
      </xdr:nvCxnSpPr>
      <xdr:spPr>
        <a:xfrm flipH="1">
          <a:off x="23247267" y="47787091"/>
          <a:ext cx="458139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0</xdr:colOff>
      <xdr:row>237</xdr:row>
      <xdr:rowOff>3381</xdr:rowOff>
    </xdr:from>
    <xdr:to>
      <xdr:col>64</xdr:col>
      <xdr:colOff>0</xdr:colOff>
      <xdr:row>237</xdr:row>
      <xdr:rowOff>3381</xdr:rowOff>
    </xdr:to>
    <xdr:cxnSp macro="">
      <xdr:nvCxnSpPr>
        <xdr:cNvPr id="622" name="直線矢印コネクタ 621">
          <a:extLst>
            <a:ext uri="{FF2B5EF4-FFF2-40B4-BE49-F238E27FC236}">
              <a16:creationId xmlns:a16="http://schemas.microsoft.com/office/drawing/2014/main" id="{07DE1FDB-8994-4124-9301-0479373DA10A}"/>
            </a:ext>
          </a:extLst>
        </xdr:cNvPr>
        <xdr:cNvCxnSpPr/>
      </xdr:nvCxnSpPr>
      <xdr:spPr>
        <a:xfrm>
          <a:off x="23241000" y="51628881"/>
          <a:ext cx="3048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0</xdr:colOff>
      <xdr:row>200</xdr:row>
      <xdr:rowOff>69057</xdr:rowOff>
    </xdr:from>
    <xdr:to>
      <xdr:col>66</xdr:col>
      <xdr:colOff>107156</xdr:colOff>
      <xdr:row>200</xdr:row>
      <xdr:rowOff>69057</xdr:rowOff>
    </xdr:to>
    <xdr:cxnSp macro="">
      <xdr:nvCxnSpPr>
        <xdr:cNvPr id="623" name="直線コネクタ 622">
          <a:extLst>
            <a:ext uri="{FF2B5EF4-FFF2-40B4-BE49-F238E27FC236}">
              <a16:creationId xmlns:a16="http://schemas.microsoft.com/office/drawing/2014/main" id="{4162B528-6AF3-4953-A5F1-05C045D0AF92}"/>
            </a:ext>
          </a:extLst>
        </xdr:cNvPr>
        <xdr:cNvCxnSpPr/>
      </xdr:nvCxnSpPr>
      <xdr:spPr>
        <a:xfrm>
          <a:off x="23241000" y="44646057"/>
          <a:ext cx="3917156"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378620</xdr:colOff>
      <xdr:row>200</xdr:row>
      <xdr:rowOff>66675</xdr:rowOff>
    </xdr:from>
    <xdr:to>
      <xdr:col>65</xdr:col>
      <xdr:colOff>378620</xdr:colOff>
      <xdr:row>201</xdr:row>
      <xdr:rowOff>57150</xdr:rowOff>
    </xdr:to>
    <xdr:cxnSp macro="">
      <xdr:nvCxnSpPr>
        <xdr:cNvPr id="624" name="直線矢印コネクタ 623">
          <a:extLst>
            <a:ext uri="{FF2B5EF4-FFF2-40B4-BE49-F238E27FC236}">
              <a16:creationId xmlns:a16="http://schemas.microsoft.com/office/drawing/2014/main" id="{FC9694E1-440B-439B-A8C6-C52D6FD36DF1}"/>
            </a:ext>
          </a:extLst>
        </xdr:cNvPr>
        <xdr:cNvCxnSpPr/>
      </xdr:nvCxnSpPr>
      <xdr:spPr>
        <a:xfrm flipV="1">
          <a:off x="27048620" y="44643675"/>
          <a:ext cx="0" cy="180975"/>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226221</xdr:colOff>
      <xdr:row>235</xdr:row>
      <xdr:rowOff>97635</xdr:rowOff>
    </xdr:from>
    <xdr:to>
      <xdr:col>71</xdr:col>
      <xdr:colOff>195263</xdr:colOff>
      <xdr:row>235</xdr:row>
      <xdr:rowOff>97635</xdr:rowOff>
    </xdr:to>
    <xdr:cxnSp macro="">
      <xdr:nvCxnSpPr>
        <xdr:cNvPr id="625" name="直線矢印コネクタ 624">
          <a:extLst>
            <a:ext uri="{FF2B5EF4-FFF2-40B4-BE49-F238E27FC236}">
              <a16:creationId xmlns:a16="http://schemas.microsoft.com/office/drawing/2014/main" id="{F76EA6E6-D366-44D1-A979-B5BA420BA933}"/>
            </a:ext>
          </a:extLst>
        </xdr:cNvPr>
        <xdr:cNvCxnSpPr/>
      </xdr:nvCxnSpPr>
      <xdr:spPr>
        <a:xfrm flipH="1">
          <a:off x="28801221" y="51342135"/>
          <a:ext cx="350042"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154780</xdr:colOff>
      <xdr:row>200</xdr:row>
      <xdr:rowOff>0</xdr:rowOff>
    </xdr:from>
    <xdr:to>
      <xdr:col>73</xdr:col>
      <xdr:colOff>154780</xdr:colOff>
      <xdr:row>240</xdr:row>
      <xdr:rowOff>1</xdr:rowOff>
    </xdr:to>
    <xdr:cxnSp macro="">
      <xdr:nvCxnSpPr>
        <xdr:cNvPr id="626" name="直線コネクタ 625">
          <a:extLst>
            <a:ext uri="{FF2B5EF4-FFF2-40B4-BE49-F238E27FC236}">
              <a16:creationId xmlns:a16="http://schemas.microsoft.com/office/drawing/2014/main" id="{EA8CB9C2-FCAB-487F-981B-BC8128351DF4}"/>
            </a:ext>
          </a:extLst>
        </xdr:cNvPr>
        <xdr:cNvCxnSpPr/>
      </xdr:nvCxnSpPr>
      <xdr:spPr>
        <a:xfrm flipV="1">
          <a:off x="29872780" y="44577000"/>
          <a:ext cx="0" cy="7620001"/>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2381</xdr:colOff>
      <xdr:row>201</xdr:row>
      <xdr:rowOff>2</xdr:rowOff>
    </xdr:from>
    <xdr:to>
      <xdr:col>66</xdr:col>
      <xdr:colOff>109538</xdr:colOff>
      <xdr:row>201</xdr:row>
      <xdr:rowOff>2</xdr:rowOff>
    </xdr:to>
    <xdr:cxnSp macro="">
      <xdr:nvCxnSpPr>
        <xdr:cNvPr id="627" name="直線コネクタ 626">
          <a:extLst>
            <a:ext uri="{FF2B5EF4-FFF2-40B4-BE49-F238E27FC236}">
              <a16:creationId xmlns:a16="http://schemas.microsoft.com/office/drawing/2014/main" id="{A0023739-80A3-46B5-A248-D3A6FE58AFB3}"/>
            </a:ext>
          </a:extLst>
        </xdr:cNvPr>
        <xdr:cNvCxnSpPr/>
      </xdr:nvCxnSpPr>
      <xdr:spPr>
        <a:xfrm>
          <a:off x="23243381" y="44767502"/>
          <a:ext cx="3917157"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0</xdr:colOff>
      <xdr:row>232</xdr:row>
      <xdr:rowOff>88105</xdr:rowOff>
    </xdr:from>
    <xdr:to>
      <xdr:col>70</xdr:col>
      <xdr:colOff>269081</xdr:colOff>
      <xdr:row>232</xdr:row>
      <xdr:rowOff>88105</xdr:rowOff>
    </xdr:to>
    <xdr:cxnSp macro="">
      <xdr:nvCxnSpPr>
        <xdr:cNvPr id="628" name="直線コネクタ 627">
          <a:extLst>
            <a:ext uri="{FF2B5EF4-FFF2-40B4-BE49-F238E27FC236}">
              <a16:creationId xmlns:a16="http://schemas.microsoft.com/office/drawing/2014/main" id="{E5E84CA0-6C66-4CE6-B907-B5DE3F9E3BF2}"/>
            </a:ext>
          </a:extLst>
        </xdr:cNvPr>
        <xdr:cNvCxnSpPr/>
      </xdr:nvCxnSpPr>
      <xdr:spPr>
        <a:xfrm>
          <a:off x="26289000" y="50761105"/>
          <a:ext cx="2555081"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109538</xdr:colOff>
      <xdr:row>201</xdr:row>
      <xdr:rowOff>2381</xdr:rowOff>
    </xdr:from>
    <xdr:to>
      <xdr:col>70</xdr:col>
      <xdr:colOff>273844</xdr:colOff>
      <xdr:row>232</xdr:row>
      <xdr:rowOff>88107</xdr:rowOff>
    </xdr:to>
    <xdr:cxnSp macro="">
      <xdr:nvCxnSpPr>
        <xdr:cNvPr id="629" name="直線コネクタ 628">
          <a:extLst>
            <a:ext uri="{FF2B5EF4-FFF2-40B4-BE49-F238E27FC236}">
              <a16:creationId xmlns:a16="http://schemas.microsoft.com/office/drawing/2014/main" id="{252FF37B-EB75-4A52-A7AF-936C2502E2A5}"/>
            </a:ext>
          </a:extLst>
        </xdr:cNvPr>
        <xdr:cNvCxnSpPr/>
      </xdr:nvCxnSpPr>
      <xdr:spPr>
        <a:xfrm flipH="1" flipV="1">
          <a:off x="26779538" y="44769881"/>
          <a:ext cx="2069306" cy="5991226"/>
        </a:xfrm>
        <a:prstGeom prst="line">
          <a:avLst/>
        </a:prstGeom>
        <a:ln w="3175">
          <a:solidFill>
            <a:srgbClr val="C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378619</xdr:colOff>
      <xdr:row>232</xdr:row>
      <xdr:rowOff>88107</xdr:rowOff>
    </xdr:from>
    <xdr:to>
      <xdr:col>64</xdr:col>
      <xdr:colOff>2382</xdr:colOff>
      <xdr:row>232</xdr:row>
      <xdr:rowOff>121444</xdr:rowOff>
    </xdr:to>
    <xdr:cxnSp macro="">
      <xdr:nvCxnSpPr>
        <xdr:cNvPr id="630" name="直線コネクタ 629">
          <a:extLst>
            <a:ext uri="{FF2B5EF4-FFF2-40B4-BE49-F238E27FC236}">
              <a16:creationId xmlns:a16="http://schemas.microsoft.com/office/drawing/2014/main" id="{F5931D52-949A-47FB-9450-ED02D328532F}"/>
            </a:ext>
          </a:extLst>
        </xdr:cNvPr>
        <xdr:cNvCxnSpPr/>
      </xdr:nvCxnSpPr>
      <xdr:spPr>
        <a:xfrm flipV="1">
          <a:off x="25524619" y="50761107"/>
          <a:ext cx="766763" cy="33337"/>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0</xdr:colOff>
      <xdr:row>232</xdr:row>
      <xdr:rowOff>121444</xdr:rowOff>
    </xdr:from>
    <xdr:to>
      <xdr:col>62</xdr:col>
      <xdr:colOff>0</xdr:colOff>
      <xdr:row>234</xdr:row>
      <xdr:rowOff>33338</xdr:rowOff>
    </xdr:to>
    <xdr:cxnSp macro="">
      <xdr:nvCxnSpPr>
        <xdr:cNvPr id="631" name="直線コネクタ 630">
          <a:extLst>
            <a:ext uri="{FF2B5EF4-FFF2-40B4-BE49-F238E27FC236}">
              <a16:creationId xmlns:a16="http://schemas.microsoft.com/office/drawing/2014/main" id="{E73B958E-A9C3-4740-8B79-F6AA3DB07960}"/>
            </a:ext>
          </a:extLst>
        </xdr:cNvPr>
        <xdr:cNvCxnSpPr/>
      </xdr:nvCxnSpPr>
      <xdr:spPr>
        <a:xfrm>
          <a:off x="25527000" y="50794444"/>
          <a:ext cx="0" cy="292894"/>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62</xdr:col>
      <xdr:colOff>2</xdr:colOff>
      <xdr:row>200</xdr:row>
      <xdr:rowOff>183356</xdr:rowOff>
    </xdr:from>
    <xdr:to>
      <xdr:col>62</xdr:col>
      <xdr:colOff>2</xdr:colOff>
      <xdr:row>232</xdr:row>
      <xdr:rowOff>126206</xdr:rowOff>
    </xdr:to>
    <xdr:cxnSp macro="">
      <xdr:nvCxnSpPr>
        <xdr:cNvPr id="632" name="直線矢印コネクタ 631">
          <a:extLst>
            <a:ext uri="{FF2B5EF4-FFF2-40B4-BE49-F238E27FC236}">
              <a16:creationId xmlns:a16="http://schemas.microsoft.com/office/drawing/2014/main" id="{19432502-406F-4BFB-8237-AB9DFD6A83FA}"/>
            </a:ext>
          </a:extLst>
        </xdr:cNvPr>
        <xdr:cNvCxnSpPr/>
      </xdr:nvCxnSpPr>
      <xdr:spPr>
        <a:xfrm>
          <a:off x="25527002" y="44760356"/>
          <a:ext cx="0" cy="603885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63</xdr:col>
      <xdr:colOff>380999</xdr:colOff>
      <xdr:row>200</xdr:row>
      <xdr:rowOff>183356</xdr:rowOff>
    </xdr:from>
    <xdr:to>
      <xdr:col>63</xdr:col>
      <xdr:colOff>380999</xdr:colOff>
      <xdr:row>232</xdr:row>
      <xdr:rowOff>88106</xdr:rowOff>
    </xdr:to>
    <xdr:cxnSp macro="">
      <xdr:nvCxnSpPr>
        <xdr:cNvPr id="633" name="直線矢印コネクタ 632">
          <a:extLst>
            <a:ext uri="{FF2B5EF4-FFF2-40B4-BE49-F238E27FC236}">
              <a16:creationId xmlns:a16="http://schemas.microsoft.com/office/drawing/2014/main" id="{EA0161D9-EDE4-4CF4-B502-265E3A9AFE97}"/>
            </a:ext>
          </a:extLst>
        </xdr:cNvPr>
        <xdr:cNvCxnSpPr/>
      </xdr:nvCxnSpPr>
      <xdr:spPr>
        <a:xfrm>
          <a:off x="26288999" y="44760356"/>
          <a:ext cx="0" cy="600075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266700</xdr:colOff>
      <xdr:row>201</xdr:row>
      <xdr:rowOff>0</xdr:rowOff>
    </xdr:from>
    <xdr:to>
      <xdr:col>84</xdr:col>
      <xdr:colOff>50006</xdr:colOff>
      <xdr:row>232</xdr:row>
      <xdr:rowOff>88108</xdr:rowOff>
    </xdr:to>
    <xdr:cxnSp macro="">
      <xdr:nvCxnSpPr>
        <xdr:cNvPr id="634" name="直線コネクタ 633">
          <a:extLst>
            <a:ext uri="{FF2B5EF4-FFF2-40B4-BE49-F238E27FC236}">
              <a16:creationId xmlns:a16="http://schemas.microsoft.com/office/drawing/2014/main" id="{A0B4B20E-F74B-4CFA-AD88-6BC5EAE8E402}"/>
            </a:ext>
          </a:extLst>
        </xdr:cNvPr>
        <xdr:cNvCxnSpPr/>
      </xdr:nvCxnSpPr>
      <xdr:spPr>
        <a:xfrm flipV="1">
          <a:off x="31889700" y="44767500"/>
          <a:ext cx="2069306" cy="5993608"/>
        </a:xfrm>
        <a:prstGeom prst="line">
          <a:avLst/>
        </a:prstGeom>
        <a:ln w="3175">
          <a:solidFill>
            <a:srgbClr val="C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83</xdr:col>
      <xdr:colOff>50006</xdr:colOff>
      <xdr:row>200</xdr:row>
      <xdr:rowOff>69058</xdr:rowOff>
    </xdr:from>
    <xdr:to>
      <xdr:col>88</xdr:col>
      <xdr:colOff>378619</xdr:colOff>
      <xdr:row>200</xdr:row>
      <xdr:rowOff>69058</xdr:rowOff>
    </xdr:to>
    <xdr:cxnSp macro="">
      <xdr:nvCxnSpPr>
        <xdr:cNvPr id="635" name="直線コネクタ 634">
          <a:extLst>
            <a:ext uri="{FF2B5EF4-FFF2-40B4-BE49-F238E27FC236}">
              <a16:creationId xmlns:a16="http://schemas.microsoft.com/office/drawing/2014/main" id="{7A9364F1-75ED-4C57-A4EA-892EF03CB405}"/>
            </a:ext>
          </a:extLst>
        </xdr:cNvPr>
        <xdr:cNvCxnSpPr/>
      </xdr:nvCxnSpPr>
      <xdr:spPr>
        <a:xfrm>
          <a:off x="33578006" y="44646058"/>
          <a:ext cx="2233613"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83</xdr:col>
      <xdr:colOff>47625</xdr:colOff>
      <xdr:row>200</xdr:row>
      <xdr:rowOff>188120</xdr:rowOff>
    </xdr:from>
    <xdr:to>
      <xdr:col>88</xdr:col>
      <xdr:colOff>376238</xdr:colOff>
      <xdr:row>200</xdr:row>
      <xdr:rowOff>188120</xdr:rowOff>
    </xdr:to>
    <xdr:cxnSp macro="">
      <xdr:nvCxnSpPr>
        <xdr:cNvPr id="636" name="直線コネクタ 635">
          <a:extLst>
            <a:ext uri="{FF2B5EF4-FFF2-40B4-BE49-F238E27FC236}">
              <a16:creationId xmlns:a16="http://schemas.microsoft.com/office/drawing/2014/main" id="{B08BCDC1-59F4-405E-A3C7-C1B76AEFCD23}"/>
            </a:ext>
          </a:extLst>
        </xdr:cNvPr>
        <xdr:cNvCxnSpPr/>
      </xdr:nvCxnSpPr>
      <xdr:spPr>
        <a:xfrm>
          <a:off x="33575625" y="44765120"/>
          <a:ext cx="2233613"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304801</xdr:colOff>
      <xdr:row>197</xdr:row>
      <xdr:rowOff>102394</xdr:rowOff>
    </xdr:from>
    <xdr:to>
      <xdr:col>65</xdr:col>
      <xdr:colOff>304801</xdr:colOff>
      <xdr:row>200</xdr:row>
      <xdr:rowOff>114300</xdr:rowOff>
    </xdr:to>
    <xdr:cxnSp macro="">
      <xdr:nvCxnSpPr>
        <xdr:cNvPr id="637" name="直線コネクタ 636">
          <a:extLst>
            <a:ext uri="{FF2B5EF4-FFF2-40B4-BE49-F238E27FC236}">
              <a16:creationId xmlns:a16="http://schemas.microsoft.com/office/drawing/2014/main" id="{19926B62-94DA-4D89-BE98-BC1971C36D00}"/>
            </a:ext>
          </a:extLst>
        </xdr:cNvPr>
        <xdr:cNvCxnSpPr/>
      </xdr:nvCxnSpPr>
      <xdr:spPr>
        <a:xfrm>
          <a:off x="26974801" y="44107894"/>
          <a:ext cx="0" cy="583406"/>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304801</xdr:colOff>
      <xdr:row>197</xdr:row>
      <xdr:rowOff>102395</xdr:rowOff>
    </xdr:from>
    <xdr:to>
      <xdr:col>66</xdr:col>
      <xdr:colOff>66675</xdr:colOff>
      <xdr:row>197</xdr:row>
      <xdr:rowOff>102395</xdr:rowOff>
    </xdr:to>
    <xdr:cxnSp macro="">
      <xdr:nvCxnSpPr>
        <xdr:cNvPr id="638" name="直線矢印コネクタ 637">
          <a:extLst>
            <a:ext uri="{FF2B5EF4-FFF2-40B4-BE49-F238E27FC236}">
              <a16:creationId xmlns:a16="http://schemas.microsoft.com/office/drawing/2014/main" id="{83EDF119-E61D-40B2-AB1B-32F9ACE84E83}"/>
            </a:ext>
          </a:extLst>
        </xdr:cNvPr>
        <xdr:cNvCxnSpPr/>
      </xdr:nvCxnSpPr>
      <xdr:spPr>
        <a:xfrm>
          <a:off x="26974801" y="44107895"/>
          <a:ext cx="14287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2381</xdr:colOff>
      <xdr:row>238</xdr:row>
      <xdr:rowOff>154781</xdr:rowOff>
    </xdr:from>
    <xdr:to>
      <xdr:col>70</xdr:col>
      <xdr:colOff>350044</xdr:colOff>
      <xdr:row>238</xdr:row>
      <xdr:rowOff>154781</xdr:rowOff>
    </xdr:to>
    <xdr:cxnSp macro="">
      <xdr:nvCxnSpPr>
        <xdr:cNvPr id="639" name="直線コネクタ 638">
          <a:extLst>
            <a:ext uri="{FF2B5EF4-FFF2-40B4-BE49-F238E27FC236}">
              <a16:creationId xmlns:a16="http://schemas.microsoft.com/office/drawing/2014/main" id="{67703352-1677-4692-A28D-0841ECAF31EF}"/>
            </a:ext>
          </a:extLst>
        </xdr:cNvPr>
        <xdr:cNvCxnSpPr/>
      </xdr:nvCxnSpPr>
      <xdr:spPr>
        <a:xfrm>
          <a:off x="23243381" y="51970781"/>
          <a:ext cx="5681663"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145256</xdr:colOff>
      <xdr:row>226</xdr:row>
      <xdr:rowOff>166688</xdr:rowOff>
    </xdr:from>
    <xdr:to>
      <xdr:col>77</xdr:col>
      <xdr:colOff>171450</xdr:colOff>
      <xdr:row>226</xdr:row>
      <xdr:rowOff>166688</xdr:rowOff>
    </xdr:to>
    <xdr:cxnSp macro="">
      <xdr:nvCxnSpPr>
        <xdr:cNvPr id="641" name="直線コネクタ 640">
          <a:extLst>
            <a:ext uri="{FF2B5EF4-FFF2-40B4-BE49-F238E27FC236}">
              <a16:creationId xmlns:a16="http://schemas.microsoft.com/office/drawing/2014/main" id="{358A270D-4D1E-4B68-BFDF-CF833A0F3222}"/>
            </a:ext>
          </a:extLst>
        </xdr:cNvPr>
        <xdr:cNvCxnSpPr/>
      </xdr:nvCxnSpPr>
      <xdr:spPr>
        <a:xfrm>
          <a:off x="29482256" y="49696688"/>
          <a:ext cx="1931194"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28575</xdr:colOff>
      <xdr:row>200</xdr:row>
      <xdr:rowOff>183357</xdr:rowOff>
    </xdr:from>
    <xdr:to>
      <xdr:col>80</xdr:col>
      <xdr:colOff>64294</xdr:colOff>
      <xdr:row>226</xdr:row>
      <xdr:rowOff>171450</xdr:rowOff>
    </xdr:to>
    <xdr:cxnSp macro="">
      <xdr:nvCxnSpPr>
        <xdr:cNvPr id="642" name="直線コネクタ 641">
          <a:extLst>
            <a:ext uri="{FF2B5EF4-FFF2-40B4-BE49-F238E27FC236}">
              <a16:creationId xmlns:a16="http://schemas.microsoft.com/office/drawing/2014/main" id="{B246122A-4415-46CE-912A-42D2A35F5AC4}"/>
            </a:ext>
          </a:extLst>
        </xdr:cNvPr>
        <xdr:cNvCxnSpPr/>
      </xdr:nvCxnSpPr>
      <xdr:spPr>
        <a:xfrm flipV="1">
          <a:off x="31270575" y="44760357"/>
          <a:ext cx="1178719" cy="4941093"/>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276225</xdr:colOff>
      <xdr:row>238</xdr:row>
      <xdr:rowOff>154782</xdr:rowOff>
    </xdr:from>
    <xdr:to>
      <xdr:col>89</xdr:col>
      <xdr:colOff>2381</xdr:colOff>
      <xdr:row>238</xdr:row>
      <xdr:rowOff>154782</xdr:rowOff>
    </xdr:to>
    <xdr:cxnSp macro="">
      <xdr:nvCxnSpPr>
        <xdr:cNvPr id="643" name="直線コネクタ 642">
          <a:extLst>
            <a:ext uri="{FF2B5EF4-FFF2-40B4-BE49-F238E27FC236}">
              <a16:creationId xmlns:a16="http://schemas.microsoft.com/office/drawing/2014/main" id="{B55DADB8-5906-4B2B-8865-1DC103301324}"/>
            </a:ext>
          </a:extLst>
        </xdr:cNvPr>
        <xdr:cNvCxnSpPr/>
      </xdr:nvCxnSpPr>
      <xdr:spPr>
        <a:xfrm>
          <a:off x="31899225" y="51970782"/>
          <a:ext cx="3917156"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85</xdr:col>
      <xdr:colOff>164305</xdr:colOff>
      <xdr:row>232</xdr:row>
      <xdr:rowOff>85725</xdr:rowOff>
    </xdr:from>
    <xdr:to>
      <xdr:col>85</xdr:col>
      <xdr:colOff>164305</xdr:colOff>
      <xdr:row>240</xdr:row>
      <xdr:rowOff>1</xdr:rowOff>
    </xdr:to>
    <xdr:cxnSp macro="">
      <xdr:nvCxnSpPr>
        <xdr:cNvPr id="644" name="直線コネクタ 643">
          <a:extLst>
            <a:ext uri="{FF2B5EF4-FFF2-40B4-BE49-F238E27FC236}">
              <a16:creationId xmlns:a16="http://schemas.microsoft.com/office/drawing/2014/main" id="{34C0ED39-31EA-410D-BC40-9D010FE1A267}"/>
            </a:ext>
          </a:extLst>
        </xdr:cNvPr>
        <xdr:cNvCxnSpPr/>
      </xdr:nvCxnSpPr>
      <xdr:spPr>
        <a:xfrm>
          <a:off x="34454305" y="50758725"/>
          <a:ext cx="0" cy="1438276"/>
        </a:xfrm>
        <a:prstGeom prst="line">
          <a:avLst/>
        </a:prstGeom>
        <a:ln w="317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78</xdr:col>
      <xdr:colOff>264319</xdr:colOff>
      <xdr:row>232</xdr:row>
      <xdr:rowOff>85724</xdr:rowOff>
    </xdr:from>
    <xdr:to>
      <xdr:col>85</xdr:col>
      <xdr:colOff>152400</xdr:colOff>
      <xdr:row>232</xdr:row>
      <xdr:rowOff>85724</xdr:rowOff>
    </xdr:to>
    <xdr:cxnSp macro="">
      <xdr:nvCxnSpPr>
        <xdr:cNvPr id="645" name="直線コネクタ 644">
          <a:extLst>
            <a:ext uri="{FF2B5EF4-FFF2-40B4-BE49-F238E27FC236}">
              <a16:creationId xmlns:a16="http://schemas.microsoft.com/office/drawing/2014/main" id="{D11B4A4E-EFA3-4D5B-BEFF-EEAD100AD978}"/>
            </a:ext>
          </a:extLst>
        </xdr:cNvPr>
        <xdr:cNvCxnSpPr/>
      </xdr:nvCxnSpPr>
      <xdr:spPr>
        <a:xfrm>
          <a:off x="31887319" y="50758724"/>
          <a:ext cx="2555081"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75</xdr:col>
      <xdr:colOff>228600</xdr:colOff>
      <xdr:row>226</xdr:row>
      <xdr:rowOff>166688</xdr:rowOff>
    </xdr:from>
    <xdr:to>
      <xdr:col>75</xdr:col>
      <xdr:colOff>228600</xdr:colOff>
      <xdr:row>240</xdr:row>
      <xdr:rowOff>0</xdr:rowOff>
    </xdr:to>
    <xdr:cxnSp macro="">
      <xdr:nvCxnSpPr>
        <xdr:cNvPr id="646" name="直線矢印コネクタ 645">
          <a:extLst>
            <a:ext uri="{FF2B5EF4-FFF2-40B4-BE49-F238E27FC236}">
              <a16:creationId xmlns:a16="http://schemas.microsoft.com/office/drawing/2014/main" id="{31B6790A-15A0-42B4-82FB-F27689B5774D}"/>
            </a:ext>
          </a:extLst>
        </xdr:cNvPr>
        <xdr:cNvCxnSpPr/>
      </xdr:nvCxnSpPr>
      <xdr:spPr>
        <a:xfrm>
          <a:off x="30708600" y="49696688"/>
          <a:ext cx="0" cy="250031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75</xdr:col>
      <xdr:colOff>78581</xdr:colOff>
      <xdr:row>240</xdr:row>
      <xdr:rowOff>0</xdr:rowOff>
    </xdr:from>
    <xdr:to>
      <xdr:col>75</xdr:col>
      <xdr:colOff>378616</xdr:colOff>
      <xdr:row>240</xdr:row>
      <xdr:rowOff>0</xdr:rowOff>
    </xdr:to>
    <xdr:cxnSp macro="">
      <xdr:nvCxnSpPr>
        <xdr:cNvPr id="647" name="直線コネクタ 646">
          <a:extLst>
            <a:ext uri="{FF2B5EF4-FFF2-40B4-BE49-F238E27FC236}">
              <a16:creationId xmlns:a16="http://schemas.microsoft.com/office/drawing/2014/main" id="{B69962FA-6705-425A-A63B-D752A7DFD9FC}"/>
            </a:ext>
          </a:extLst>
        </xdr:cNvPr>
        <xdr:cNvCxnSpPr/>
      </xdr:nvCxnSpPr>
      <xdr:spPr>
        <a:xfrm>
          <a:off x="30558581" y="52197000"/>
          <a:ext cx="300035"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75</xdr:col>
      <xdr:colOff>230981</xdr:colOff>
      <xdr:row>233</xdr:row>
      <xdr:rowOff>95250</xdr:rowOff>
    </xdr:from>
    <xdr:to>
      <xdr:col>76</xdr:col>
      <xdr:colOff>2381</xdr:colOff>
      <xdr:row>233</xdr:row>
      <xdr:rowOff>95250</xdr:rowOff>
    </xdr:to>
    <xdr:cxnSp macro="">
      <xdr:nvCxnSpPr>
        <xdr:cNvPr id="648" name="直線矢印コネクタ 647">
          <a:extLst>
            <a:ext uri="{FF2B5EF4-FFF2-40B4-BE49-F238E27FC236}">
              <a16:creationId xmlns:a16="http://schemas.microsoft.com/office/drawing/2014/main" id="{53AF7767-E903-4A96-802C-363F4A0E05FC}"/>
            </a:ext>
          </a:extLst>
        </xdr:cNvPr>
        <xdr:cNvCxnSpPr/>
      </xdr:nvCxnSpPr>
      <xdr:spPr>
        <a:xfrm>
          <a:off x="30710981" y="50958750"/>
          <a:ext cx="15240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347662</xdr:colOff>
      <xdr:row>232</xdr:row>
      <xdr:rowOff>85725</xdr:rowOff>
    </xdr:from>
    <xdr:to>
      <xdr:col>70</xdr:col>
      <xdr:colOff>347662</xdr:colOff>
      <xdr:row>238</xdr:row>
      <xdr:rowOff>157163</xdr:rowOff>
    </xdr:to>
    <xdr:cxnSp macro="">
      <xdr:nvCxnSpPr>
        <xdr:cNvPr id="649" name="直線矢印コネクタ 648">
          <a:extLst>
            <a:ext uri="{FF2B5EF4-FFF2-40B4-BE49-F238E27FC236}">
              <a16:creationId xmlns:a16="http://schemas.microsoft.com/office/drawing/2014/main" id="{565AA2A9-5263-4C74-8472-5E8230F9132E}"/>
            </a:ext>
          </a:extLst>
        </xdr:cNvPr>
        <xdr:cNvCxnSpPr/>
      </xdr:nvCxnSpPr>
      <xdr:spPr>
        <a:xfrm>
          <a:off x="28922662" y="50758725"/>
          <a:ext cx="0" cy="121443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223839</xdr:colOff>
      <xdr:row>236</xdr:row>
      <xdr:rowOff>95250</xdr:rowOff>
    </xdr:from>
    <xdr:to>
      <xdr:col>70</xdr:col>
      <xdr:colOff>345281</xdr:colOff>
      <xdr:row>236</xdr:row>
      <xdr:rowOff>95250</xdr:rowOff>
    </xdr:to>
    <xdr:cxnSp macro="">
      <xdr:nvCxnSpPr>
        <xdr:cNvPr id="650" name="直線矢印コネクタ 649">
          <a:extLst>
            <a:ext uri="{FF2B5EF4-FFF2-40B4-BE49-F238E27FC236}">
              <a16:creationId xmlns:a16="http://schemas.microsoft.com/office/drawing/2014/main" id="{E55624C8-A2C5-4530-92B4-B0F1F1F44EFA}"/>
            </a:ext>
          </a:extLst>
        </xdr:cNvPr>
        <xdr:cNvCxnSpPr/>
      </xdr:nvCxnSpPr>
      <xdr:spPr>
        <a:xfrm flipH="1">
          <a:off x="28798839" y="51530250"/>
          <a:ext cx="121442"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347663</xdr:colOff>
      <xdr:row>238</xdr:row>
      <xdr:rowOff>150020</xdr:rowOff>
    </xdr:from>
    <xdr:to>
      <xdr:col>70</xdr:col>
      <xdr:colOff>347663</xdr:colOff>
      <xdr:row>240</xdr:row>
      <xdr:rowOff>0</xdr:rowOff>
    </xdr:to>
    <xdr:cxnSp macro="">
      <xdr:nvCxnSpPr>
        <xdr:cNvPr id="651" name="直線矢印コネクタ 650">
          <a:extLst>
            <a:ext uri="{FF2B5EF4-FFF2-40B4-BE49-F238E27FC236}">
              <a16:creationId xmlns:a16="http://schemas.microsoft.com/office/drawing/2014/main" id="{9836A79C-1F2E-40CE-AE7A-BCE30CC91785}"/>
            </a:ext>
          </a:extLst>
        </xdr:cNvPr>
        <xdr:cNvCxnSpPr/>
      </xdr:nvCxnSpPr>
      <xdr:spPr>
        <a:xfrm>
          <a:off x="28922663" y="51966020"/>
          <a:ext cx="0" cy="23098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226220</xdr:colOff>
      <xdr:row>239</xdr:row>
      <xdr:rowOff>78581</xdr:rowOff>
    </xdr:from>
    <xdr:to>
      <xdr:col>70</xdr:col>
      <xdr:colOff>345281</xdr:colOff>
      <xdr:row>239</xdr:row>
      <xdr:rowOff>78581</xdr:rowOff>
    </xdr:to>
    <xdr:cxnSp macro="">
      <xdr:nvCxnSpPr>
        <xdr:cNvPr id="652" name="直線矢印コネクタ 651">
          <a:extLst>
            <a:ext uri="{FF2B5EF4-FFF2-40B4-BE49-F238E27FC236}">
              <a16:creationId xmlns:a16="http://schemas.microsoft.com/office/drawing/2014/main" id="{7537E5EE-BB7A-4D0B-A511-22F48AD3ED3A}"/>
            </a:ext>
          </a:extLst>
        </xdr:cNvPr>
        <xdr:cNvCxnSpPr/>
      </xdr:nvCxnSpPr>
      <xdr:spPr>
        <a:xfrm flipH="1">
          <a:off x="28801220" y="52085081"/>
          <a:ext cx="11906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54769</xdr:colOff>
      <xdr:row>217</xdr:row>
      <xdr:rowOff>95250</xdr:rowOff>
    </xdr:from>
    <xdr:to>
      <xdr:col>81</xdr:col>
      <xdr:colOff>373856</xdr:colOff>
      <xdr:row>217</xdr:row>
      <xdr:rowOff>95250</xdr:rowOff>
    </xdr:to>
    <xdr:cxnSp macro="">
      <xdr:nvCxnSpPr>
        <xdr:cNvPr id="653" name="直線矢印コネクタ 652">
          <a:extLst>
            <a:ext uri="{FF2B5EF4-FFF2-40B4-BE49-F238E27FC236}">
              <a16:creationId xmlns:a16="http://schemas.microsoft.com/office/drawing/2014/main" id="{5123EC81-02A0-40A7-B026-3652FDC08C3D}"/>
            </a:ext>
          </a:extLst>
        </xdr:cNvPr>
        <xdr:cNvCxnSpPr/>
      </xdr:nvCxnSpPr>
      <xdr:spPr>
        <a:xfrm>
          <a:off x="31296769" y="47910750"/>
          <a:ext cx="184308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66</xdr:col>
      <xdr:colOff>0</xdr:colOff>
      <xdr:row>199</xdr:row>
      <xdr:rowOff>4763</xdr:rowOff>
    </xdr:from>
    <xdr:to>
      <xdr:col>66</xdr:col>
      <xdr:colOff>0</xdr:colOff>
      <xdr:row>200</xdr:row>
      <xdr:rowOff>0</xdr:rowOff>
    </xdr:to>
    <xdr:cxnSp macro="">
      <xdr:nvCxnSpPr>
        <xdr:cNvPr id="654" name="直線矢印コネクタ 653">
          <a:extLst>
            <a:ext uri="{FF2B5EF4-FFF2-40B4-BE49-F238E27FC236}">
              <a16:creationId xmlns:a16="http://schemas.microsoft.com/office/drawing/2014/main" id="{3122C722-3013-4DE9-967E-06EC5DF597E5}"/>
            </a:ext>
          </a:extLst>
        </xdr:cNvPr>
        <xdr:cNvCxnSpPr/>
      </xdr:nvCxnSpPr>
      <xdr:spPr>
        <a:xfrm>
          <a:off x="27051000" y="44391263"/>
          <a:ext cx="0" cy="185737"/>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75</xdr:col>
      <xdr:colOff>228600</xdr:colOff>
      <xdr:row>234</xdr:row>
      <xdr:rowOff>92869</xdr:rowOff>
    </xdr:from>
    <xdr:to>
      <xdr:col>79</xdr:col>
      <xdr:colOff>7144</xdr:colOff>
      <xdr:row>234</xdr:row>
      <xdr:rowOff>92869</xdr:rowOff>
    </xdr:to>
    <xdr:cxnSp macro="">
      <xdr:nvCxnSpPr>
        <xdr:cNvPr id="655" name="直線矢印コネクタ 654">
          <a:extLst>
            <a:ext uri="{FF2B5EF4-FFF2-40B4-BE49-F238E27FC236}">
              <a16:creationId xmlns:a16="http://schemas.microsoft.com/office/drawing/2014/main" id="{4374B057-B10D-4B15-BC24-0E2757AE958B}"/>
            </a:ext>
          </a:extLst>
        </xdr:cNvPr>
        <xdr:cNvCxnSpPr/>
      </xdr:nvCxnSpPr>
      <xdr:spPr>
        <a:xfrm>
          <a:off x="30708600" y="51146869"/>
          <a:ext cx="130254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154781</xdr:colOff>
      <xdr:row>193</xdr:row>
      <xdr:rowOff>2381</xdr:rowOff>
    </xdr:from>
    <xdr:to>
      <xdr:col>73</xdr:col>
      <xdr:colOff>154781</xdr:colOff>
      <xdr:row>200</xdr:row>
      <xdr:rowOff>2381</xdr:rowOff>
    </xdr:to>
    <xdr:cxnSp macro="">
      <xdr:nvCxnSpPr>
        <xdr:cNvPr id="656" name="直線コネクタ 655">
          <a:extLst>
            <a:ext uri="{FF2B5EF4-FFF2-40B4-BE49-F238E27FC236}">
              <a16:creationId xmlns:a16="http://schemas.microsoft.com/office/drawing/2014/main" id="{5F0E99BB-63B1-45EC-972D-012DF75B7F01}"/>
            </a:ext>
          </a:extLst>
        </xdr:cNvPr>
        <xdr:cNvCxnSpPr/>
      </xdr:nvCxnSpPr>
      <xdr:spPr>
        <a:xfrm>
          <a:off x="29872781" y="43245881"/>
          <a:ext cx="0" cy="1333500"/>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122</xdr:col>
      <xdr:colOff>157162</xdr:colOff>
      <xdr:row>258</xdr:row>
      <xdr:rowOff>152400</xdr:rowOff>
    </xdr:from>
    <xdr:to>
      <xdr:col>123</xdr:col>
      <xdr:colOff>154781</xdr:colOff>
      <xdr:row>258</xdr:row>
      <xdr:rowOff>152400</xdr:rowOff>
    </xdr:to>
    <xdr:cxnSp macro="">
      <xdr:nvCxnSpPr>
        <xdr:cNvPr id="657" name="直線コネクタ 656">
          <a:extLst>
            <a:ext uri="{FF2B5EF4-FFF2-40B4-BE49-F238E27FC236}">
              <a16:creationId xmlns:a16="http://schemas.microsoft.com/office/drawing/2014/main" id="{2096A962-5C1F-4F23-AC0E-87F131A5A309}"/>
            </a:ext>
          </a:extLst>
        </xdr:cNvPr>
        <xdr:cNvCxnSpPr/>
      </xdr:nvCxnSpPr>
      <xdr:spPr>
        <a:xfrm>
          <a:off x="46639162" y="49301400"/>
          <a:ext cx="378619"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112</xdr:col>
      <xdr:colOff>105972</xdr:colOff>
      <xdr:row>196</xdr:row>
      <xdr:rowOff>9529</xdr:rowOff>
    </xdr:from>
    <xdr:to>
      <xdr:col>112</xdr:col>
      <xdr:colOff>105972</xdr:colOff>
      <xdr:row>209</xdr:row>
      <xdr:rowOff>188119</xdr:rowOff>
    </xdr:to>
    <xdr:cxnSp macro="">
      <xdr:nvCxnSpPr>
        <xdr:cNvPr id="658" name="直線コネクタ 657">
          <a:extLst>
            <a:ext uri="{FF2B5EF4-FFF2-40B4-BE49-F238E27FC236}">
              <a16:creationId xmlns:a16="http://schemas.microsoft.com/office/drawing/2014/main" id="{1E8DA9A5-CBDB-4581-B3E0-F1B76440805F}"/>
            </a:ext>
          </a:extLst>
        </xdr:cNvPr>
        <xdr:cNvCxnSpPr/>
      </xdr:nvCxnSpPr>
      <xdr:spPr>
        <a:xfrm flipV="1">
          <a:off x="44682972" y="43824529"/>
          <a:ext cx="0" cy="2655090"/>
        </a:xfrm>
        <a:prstGeom prst="line">
          <a:avLst/>
        </a:prstGeom>
        <a:ln w="3175">
          <a:solidFill>
            <a:srgbClr val="C00000"/>
          </a:solidFill>
          <a:prstDash val="lgDashDot"/>
        </a:ln>
      </xdr:spPr>
      <xdr:style>
        <a:lnRef idx="1">
          <a:schemeClr val="dk1"/>
        </a:lnRef>
        <a:fillRef idx="0">
          <a:schemeClr val="dk1"/>
        </a:fillRef>
        <a:effectRef idx="0">
          <a:schemeClr val="dk1"/>
        </a:effectRef>
        <a:fontRef idx="minor">
          <a:schemeClr val="tx1"/>
        </a:fontRef>
      </xdr:style>
    </xdr:cxnSp>
    <xdr:clientData/>
  </xdr:twoCellAnchor>
  <xdr:twoCellAnchor>
    <xdr:from>
      <xdr:col>98</xdr:col>
      <xdr:colOff>0</xdr:colOff>
      <xdr:row>197</xdr:row>
      <xdr:rowOff>188119</xdr:rowOff>
    </xdr:from>
    <xdr:to>
      <xdr:col>112</xdr:col>
      <xdr:colOff>107156</xdr:colOff>
      <xdr:row>197</xdr:row>
      <xdr:rowOff>188119</xdr:rowOff>
    </xdr:to>
    <xdr:cxnSp macro="">
      <xdr:nvCxnSpPr>
        <xdr:cNvPr id="659" name="直線矢印コネクタ 658">
          <a:extLst>
            <a:ext uri="{FF2B5EF4-FFF2-40B4-BE49-F238E27FC236}">
              <a16:creationId xmlns:a16="http://schemas.microsoft.com/office/drawing/2014/main" id="{0D643A3B-2B2F-42A2-96E3-8B786BC8FE93}"/>
            </a:ext>
          </a:extLst>
        </xdr:cNvPr>
        <xdr:cNvCxnSpPr/>
      </xdr:nvCxnSpPr>
      <xdr:spPr>
        <a:xfrm>
          <a:off x="39243000" y="44193619"/>
          <a:ext cx="5441156"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98</xdr:col>
      <xdr:colOff>378619</xdr:colOff>
      <xdr:row>196</xdr:row>
      <xdr:rowOff>0</xdr:rowOff>
    </xdr:from>
    <xdr:to>
      <xdr:col>98</xdr:col>
      <xdr:colOff>378619</xdr:colOff>
      <xdr:row>198</xdr:row>
      <xdr:rowOff>0</xdr:rowOff>
    </xdr:to>
    <xdr:cxnSp macro="">
      <xdr:nvCxnSpPr>
        <xdr:cNvPr id="663" name="直線矢印コネクタ 662">
          <a:extLst>
            <a:ext uri="{FF2B5EF4-FFF2-40B4-BE49-F238E27FC236}">
              <a16:creationId xmlns:a16="http://schemas.microsoft.com/office/drawing/2014/main" id="{E7F2B177-9F4B-4A2D-9FE8-A15CFBB3A313}"/>
            </a:ext>
          </a:extLst>
        </xdr:cNvPr>
        <xdr:cNvCxnSpPr/>
      </xdr:nvCxnSpPr>
      <xdr:spPr>
        <a:xfrm>
          <a:off x="39621619" y="43815000"/>
          <a:ext cx="0" cy="3810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0</xdr:colOff>
      <xdr:row>197</xdr:row>
      <xdr:rowOff>185738</xdr:rowOff>
    </xdr:from>
    <xdr:to>
      <xdr:col>99</xdr:col>
      <xdr:colOff>0</xdr:colOff>
      <xdr:row>204</xdr:row>
      <xdr:rowOff>2381</xdr:rowOff>
    </xdr:to>
    <xdr:cxnSp macro="">
      <xdr:nvCxnSpPr>
        <xdr:cNvPr id="664" name="直線矢印コネクタ 663">
          <a:extLst>
            <a:ext uri="{FF2B5EF4-FFF2-40B4-BE49-F238E27FC236}">
              <a16:creationId xmlns:a16="http://schemas.microsoft.com/office/drawing/2014/main" id="{ED390C16-81F1-4CB5-BCC9-98C1AEA73719}"/>
            </a:ext>
          </a:extLst>
        </xdr:cNvPr>
        <xdr:cNvCxnSpPr/>
      </xdr:nvCxnSpPr>
      <xdr:spPr>
        <a:xfrm>
          <a:off x="39624000" y="44191238"/>
          <a:ext cx="0" cy="115014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113</xdr:col>
      <xdr:colOff>380999</xdr:colOff>
      <xdr:row>197</xdr:row>
      <xdr:rowOff>54769</xdr:rowOff>
    </xdr:from>
    <xdr:to>
      <xdr:col>114</xdr:col>
      <xdr:colOff>185737</xdr:colOff>
      <xdr:row>197</xdr:row>
      <xdr:rowOff>54769</xdr:rowOff>
    </xdr:to>
    <xdr:cxnSp macro="">
      <xdr:nvCxnSpPr>
        <xdr:cNvPr id="669" name="直線コネクタ 668">
          <a:extLst>
            <a:ext uri="{FF2B5EF4-FFF2-40B4-BE49-F238E27FC236}">
              <a16:creationId xmlns:a16="http://schemas.microsoft.com/office/drawing/2014/main" id="{CB8D34F9-8BA7-4313-8F29-815C19282462}"/>
            </a:ext>
          </a:extLst>
        </xdr:cNvPr>
        <xdr:cNvCxnSpPr/>
      </xdr:nvCxnSpPr>
      <xdr:spPr>
        <a:xfrm>
          <a:off x="45338999" y="44060269"/>
          <a:ext cx="185738" cy="0"/>
        </a:xfrm>
        <a:prstGeom prst="line">
          <a:avLst/>
        </a:prstGeom>
        <a:ln w="3175">
          <a:no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112</xdr:col>
      <xdr:colOff>64994</xdr:colOff>
      <xdr:row>212</xdr:row>
      <xdr:rowOff>4763</xdr:rowOff>
    </xdr:from>
    <xdr:to>
      <xdr:col>112</xdr:col>
      <xdr:colOff>64994</xdr:colOff>
      <xdr:row>217</xdr:row>
      <xdr:rowOff>7144</xdr:rowOff>
    </xdr:to>
    <xdr:cxnSp macro="">
      <xdr:nvCxnSpPr>
        <xdr:cNvPr id="671" name="直線コネクタ 670">
          <a:extLst>
            <a:ext uri="{FF2B5EF4-FFF2-40B4-BE49-F238E27FC236}">
              <a16:creationId xmlns:a16="http://schemas.microsoft.com/office/drawing/2014/main" id="{F5138EC0-8424-4986-B4F5-91F696670D3C}"/>
            </a:ext>
          </a:extLst>
        </xdr:cNvPr>
        <xdr:cNvCxnSpPr/>
      </xdr:nvCxnSpPr>
      <xdr:spPr>
        <a:xfrm>
          <a:off x="44641994" y="46867763"/>
          <a:ext cx="0" cy="954881"/>
        </a:xfrm>
        <a:prstGeom prst="line">
          <a:avLst/>
        </a:prstGeom>
        <a:ln w="3175">
          <a:solidFill>
            <a:sysClr val="windowText" lastClr="000000"/>
          </a:solidFill>
          <a:prstDash val="lgDashDotDot"/>
        </a:ln>
      </xdr:spPr>
      <xdr:style>
        <a:lnRef idx="1">
          <a:schemeClr val="dk1"/>
        </a:lnRef>
        <a:fillRef idx="0">
          <a:schemeClr val="dk1"/>
        </a:fillRef>
        <a:effectRef idx="0">
          <a:schemeClr val="dk1"/>
        </a:effectRef>
        <a:fontRef idx="minor">
          <a:schemeClr val="tx1"/>
        </a:fontRef>
      </xdr:style>
    </xdr:cxnSp>
    <xdr:clientData/>
  </xdr:twoCellAnchor>
  <xdr:twoCellAnchor>
    <xdr:from>
      <xdr:col>112</xdr:col>
      <xdr:colOff>64294</xdr:colOff>
      <xdr:row>212</xdr:row>
      <xdr:rowOff>0</xdr:rowOff>
    </xdr:from>
    <xdr:to>
      <xdr:col>112</xdr:col>
      <xdr:colOff>378619</xdr:colOff>
      <xdr:row>212</xdr:row>
      <xdr:rowOff>0</xdr:rowOff>
    </xdr:to>
    <xdr:cxnSp macro="">
      <xdr:nvCxnSpPr>
        <xdr:cNvPr id="672" name="直線コネクタ 671">
          <a:extLst>
            <a:ext uri="{FF2B5EF4-FFF2-40B4-BE49-F238E27FC236}">
              <a16:creationId xmlns:a16="http://schemas.microsoft.com/office/drawing/2014/main" id="{661C6DD0-AB34-42C3-B09C-561CD22113B8}"/>
            </a:ext>
          </a:extLst>
        </xdr:cNvPr>
        <xdr:cNvCxnSpPr/>
      </xdr:nvCxnSpPr>
      <xdr:spPr>
        <a:xfrm>
          <a:off x="44641294" y="46863000"/>
          <a:ext cx="314325" cy="0"/>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112</xdr:col>
      <xdr:colOff>66675</xdr:colOff>
      <xdr:row>209</xdr:row>
      <xdr:rowOff>188119</xdr:rowOff>
    </xdr:from>
    <xdr:to>
      <xdr:col>112</xdr:col>
      <xdr:colOff>107156</xdr:colOff>
      <xdr:row>211</xdr:row>
      <xdr:rowOff>185737</xdr:rowOff>
    </xdr:to>
    <xdr:cxnSp macro="">
      <xdr:nvCxnSpPr>
        <xdr:cNvPr id="673" name="直線コネクタ 672">
          <a:extLst>
            <a:ext uri="{FF2B5EF4-FFF2-40B4-BE49-F238E27FC236}">
              <a16:creationId xmlns:a16="http://schemas.microsoft.com/office/drawing/2014/main" id="{049BF7C7-DE9A-4546-BF95-2ED098B5AE41}"/>
            </a:ext>
          </a:extLst>
        </xdr:cNvPr>
        <xdr:cNvCxnSpPr/>
      </xdr:nvCxnSpPr>
      <xdr:spPr>
        <a:xfrm flipH="1">
          <a:off x="44643675" y="46479619"/>
          <a:ext cx="40481" cy="378618"/>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98</xdr:col>
      <xdr:colOff>0</xdr:colOff>
      <xdr:row>210</xdr:row>
      <xdr:rowOff>280</xdr:rowOff>
    </xdr:from>
    <xdr:to>
      <xdr:col>112</xdr:col>
      <xdr:colOff>64294</xdr:colOff>
      <xdr:row>217</xdr:row>
      <xdr:rowOff>4763</xdr:rowOff>
    </xdr:to>
    <xdr:cxnSp macro="">
      <xdr:nvCxnSpPr>
        <xdr:cNvPr id="674" name="直線コネクタ 673">
          <a:extLst>
            <a:ext uri="{FF2B5EF4-FFF2-40B4-BE49-F238E27FC236}">
              <a16:creationId xmlns:a16="http://schemas.microsoft.com/office/drawing/2014/main" id="{CF40F34A-3781-4CDB-837C-38E621B27902}"/>
            </a:ext>
          </a:extLst>
        </xdr:cNvPr>
        <xdr:cNvCxnSpPr/>
      </xdr:nvCxnSpPr>
      <xdr:spPr>
        <a:xfrm>
          <a:off x="39243000" y="46482280"/>
          <a:ext cx="5398294" cy="1337983"/>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378619</xdr:colOff>
      <xdr:row>199</xdr:row>
      <xdr:rowOff>95250</xdr:rowOff>
    </xdr:from>
    <xdr:to>
      <xdr:col>65</xdr:col>
      <xdr:colOff>104775</xdr:colOff>
      <xdr:row>199</xdr:row>
      <xdr:rowOff>95250</xdr:rowOff>
    </xdr:to>
    <xdr:cxnSp macro="">
      <xdr:nvCxnSpPr>
        <xdr:cNvPr id="678" name="直線矢印コネクタ 677">
          <a:extLst>
            <a:ext uri="{FF2B5EF4-FFF2-40B4-BE49-F238E27FC236}">
              <a16:creationId xmlns:a16="http://schemas.microsoft.com/office/drawing/2014/main" id="{FBB9D571-D4B9-4CF5-A09A-F492306C770D}"/>
            </a:ext>
          </a:extLst>
        </xdr:cNvPr>
        <xdr:cNvCxnSpPr/>
      </xdr:nvCxnSpPr>
      <xdr:spPr>
        <a:xfrm>
          <a:off x="23238619" y="44481750"/>
          <a:ext cx="3536156"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269080</xdr:colOff>
      <xdr:row>232</xdr:row>
      <xdr:rowOff>88106</xdr:rowOff>
    </xdr:from>
    <xdr:to>
      <xdr:col>73</xdr:col>
      <xdr:colOff>80963</xdr:colOff>
      <xdr:row>232</xdr:row>
      <xdr:rowOff>88106</xdr:rowOff>
    </xdr:to>
    <xdr:cxnSp macro="">
      <xdr:nvCxnSpPr>
        <xdr:cNvPr id="679" name="直線矢印コネクタ 678">
          <a:extLst>
            <a:ext uri="{FF2B5EF4-FFF2-40B4-BE49-F238E27FC236}">
              <a16:creationId xmlns:a16="http://schemas.microsoft.com/office/drawing/2014/main" id="{DECF210B-7716-4D5D-9050-94C82A64B670}"/>
            </a:ext>
          </a:extLst>
        </xdr:cNvPr>
        <xdr:cNvCxnSpPr/>
      </xdr:nvCxnSpPr>
      <xdr:spPr>
        <a:xfrm>
          <a:off x="28844080" y="50761106"/>
          <a:ext cx="95488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107157</xdr:colOff>
      <xdr:row>201</xdr:row>
      <xdr:rowOff>4763</xdr:rowOff>
    </xdr:from>
    <xdr:to>
      <xdr:col>65</xdr:col>
      <xdr:colOff>107157</xdr:colOff>
      <xdr:row>203</xdr:row>
      <xdr:rowOff>188119</xdr:rowOff>
    </xdr:to>
    <xdr:cxnSp macro="">
      <xdr:nvCxnSpPr>
        <xdr:cNvPr id="680" name="直線コネクタ 679">
          <a:extLst>
            <a:ext uri="{FF2B5EF4-FFF2-40B4-BE49-F238E27FC236}">
              <a16:creationId xmlns:a16="http://schemas.microsoft.com/office/drawing/2014/main" id="{D10DC7DC-3CE6-425D-84F4-C0D67F7FC09B}"/>
            </a:ext>
          </a:extLst>
        </xdr:cNvPr>
        <xdr:cNvCxnSpPr/>
      </xdr:nvCxnSpPr>
      <xdr:spPr>
        <a:xfrm>
          <a:off x="26777157" y="44772263"/>
          <a:ext cx="0" cy="564356"/>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0</xdr:colOff>
      <xdr:row>240</xdr:row>
      <xdr:rowOff>0</xdr:rowOff>
    </xdr:from>
    <xdr:to>
      <xdr:col>73</xdr:col>
      <xdr:colOff>157163</xdr:colOff>
      <xdr:row>240</xdr:row>
      <xdr:rowOff>0</xdr:rowOff>
    </xdr:to>
    <xdr:cxnSp macro="">
      <xdr:nvCxnSpPr>
        <xdr:cNvPr id="681" name="直線コネクタ 680">
          <a:extLst>
            <a:ext uri="{FF2B5EF4-FFF2-40B4-BE49-F238E27FC236}">
              <a16:creationId xmlns:a16="http://schemas.microsoft.com/office/drawing/2014/main" id="{C652C4CD-15A9-46EC-B656-A296D5B7CBFE}"/>
            </a:ext>
          </a:extLst>
        </xdr:cNvPr>
        <xdr:cNvCxnSpPr/>
      </xdr:nvCxnSpPr>
      <xdr:spPr>
        <a:xfrm>
          <a:off x="23241000" y="52197000"/>
          <a:ext cx="6634163"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0</xdr:colOff>
      <xdr:row>200</xdr:row>
      <xdr:rowOff>0</xdr:rowOff>
    </xdr:from>
    <xdr:to>
      <xdr:col>73</xdr:col>
      <xdr:colOff>154781</xdr:colOff>
      <xdr:row>200</xdr:row>
      <xdr:rowOff>0</xdr:rowOff>
    </xdr:to>
    <xdr:cxnSp macro="">
      <xdr:nvCxnSpPr>
        <xdr:cNvPr id="682" name="直線コネクタ 681">
          <a:extLst>
            <a:ext uri="{FF2B5EF4-FFF2-40B4-BE49-F238E27FC236}">
              <a16:creationId xmlns:a16="http://schemas.microsoft.com/office/drawing/2014/main" id="{E2969DD7-ABA4-491D-843B-35FB2001D58C}"/>
            </a:ext>
          </a:extLst>
        </xdr:cNvPr>
        <xdr:cNvCxnSpPr/>
      </xdr:nvCxnSpPr>
      <xdr:spPr>
        <a:xfrm>
          <a:off x="23241000" y="44577000"/>
          <a:ext cx="6631781"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2381</xdr:colOff>
      <xdr:row>200</xdr:row>
      <xdr:rowOff>183356</xdr:rowOff>
    </xdr:from>
    <xdr:to>
      <xdr:col>57</xdr:col>
      <xdr:colOff>2381</xdr:colOff>
      <xdr:row>216</xdr:row>
      <xdr:rowOff>166688</xdr:rowOff>
    </xdr:to>
    <xdr:cxnSp macro="">
      <xdr:nvCxnSpPr>
        <xdr:cNvPr id="683" name="直線矢印コネクタ 682">
          <a:extLst>
            <a:ext uri="{FF2B5EF4-FFF2-40B4-BE49-F238E27FC236}">
              <a16:creationId xmlns:a16="http://schemas.microsoft.com/office/drawing/2014/main" id="{09C74926-1DA7-43EA-B3B5-1B85634202EB}"/>
            </a:ext>
          </a:extLst>
        </xdr:cNvPr>
        <xdr:cNvCxnSpPr/>
      </xdr:nvCxnSpPr>
      <xdr:spPr>
        <a:xfrm>
          <a:off x="23624381" y="44760356"/>
          <a:ext cx="0" cy="303133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164307</xdr:colOff>
      <xdr:row>201</xdr:row>
      <xdr:rowOff>4763</xdr:rowOff>
    </xdr:from>
    <xdr:to>
      <xdr:col>69</xdr:col>
      <xdr:colOff>164307</xdr:colOff>
      <xdr:row>203</xdr:row>
      <xdr:rowOff>97632</xdr:rowOff>
    </xdr:to>
    <xdr:cxnSp macro="">
      <xdr:nvCxnSpPr>
        <xdr:cNvPr id="684" name="直線コネクタ 683">
          <a:extLst>
            <a:ext uri="{FF2B5EF4-FFF2-40B4-BE49-F238E27FC236}">
              <a16:creationId xmlns:a16="http://schemas.microsoft.com/office/drawing/2014/main" id="{AD7FC946-998B-4324-B5B6-0BBB78EF4807}"/>
            </a:ext>
          </a:extLst>
        </xdr:cNvPr>
        <xdr:cNvCxnSpPr/>
      </xdr:nvCxnSpPr>
      <xdr:spPr>
        <a:xfrm>
          <a:off x="28358307" y="44772263"/>
          <a:ext cx="0" cy="473869"/>
        </a:xfrm>
        <a:prstGeom prst="line">
          <a:avLst/>
        </a:prstGeom>
        <a:ln w="3175">
          <a:solidFill>
            <a:srgbClr val="C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80962</xdr:colOff>
      <xdr:row>232</xdr:row>
      <xdr:rowOff>7144</xdr:rowOff>
    </xdr:from>
    <xdr:to>
      <xdr:col>73</xdr:col>
      <xdr:colOff>80962</xdr:colOff>
      <xdr:row>232</xdr:row>
      <xdr:rowOff>188119</xdr:rowOff>
    </xdr:to>
    <xdr:cxnSp macro="">
      <xdr:nvCxnSpPr>
        <xdr:cNvPr id="685" name="直線コネクタ 684">
          <a:extLst>
            <a:ext uri="{FF2B5EF4-FFF2-40B4-BE49-F238E27FC236}">
              <a16:creationId xmlns:a16="http://schemas.microsoft.com/office/drawing/2014/main" id="{A6CB9638-126F-43B9-9B0C-AEAFED7E2060}"/>
            </a:ext>
          </a:extLst>
        </xdr:cNvPr>
        <xdr:cNvCxnSpPr/>
      </xdr:nvCxnSpPr>
      <xdr:spPr>
        <a:xfrm>
          <a:off x="29798962" y="50680144"/>
          <a:ext cx="0" cy="180975"/>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169538</xdr:colOff>
      <xdr:row>201</xdr:row>
      <xdr:rowOff>4763</xdr:rowOff>
    </xdr:from>
    <xdr:to>
      <xdr:col>72</xdr:col>
      <xdr:colOff>204789</xdr:colOff>
      <xdr:row>226</xdr:row>
      <xdr:rowOff>166689</xdr:rowOff>
    </xdr:to>
    <xdr:cxnSp macro="">
      <xdr:nvCxnSpPr>
        <xdr:cNvPr id="687" name="直線コネクタ 686">
          <a:extLst>
            <a:ext uri="{FF2B5EF4-FFF2-40B4-BE49-F238E27FC236}">
              <a16:creationId xmlns:a16="http://schemas.microsoft.com/office/drawing/2014/main" id="{A07826E1-DB70-48BA-9036-46F8E227094B}"/>
            </a:ext>
          </a:extLst>
        </xdr:cNvPr>
        <xdr:cNvCxnSpPr/>
      </xdr:nvCxnSpPr>
      <xdr:spPr>
        <a:xfrm flipH="1" flipV="1">
          <a:off x="28363538" y="44772263"/>
          <a:ext cx="1178251" cy="4924426"/>
        </a:xfrm>
        <a:prstGeom prst="line">
          <a:avLst/>
        </a:prstGeom>
        <a:ln w="3175">
          <a:solidFill>
            <a:srgbClr val="C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123825</xdr:colOff>
      <xdr:row>216</xdr:row>
      <xdr:rowOff>161425</xdr:rowOff>
    </xdr:from>
    <xdr:to>
      <xdr:col>73</xdr:col>
      <xdr:colOff>159544</xdr:colOff>
      <xdr:row>216</xdr:row>
      <xdr:rowOff>161425</xdr:rowOff>
    </xdr:to>
    <xdr:cxnSp macro="">
      <xdr:nvCxnSpPr>
        <xdr:cNvPr id="688" name="直線矢印コネクタ 687">
          <a:extLst>
            <a:ext uri="{FF2B5EF4-FFF2-40B4-BE49-F238E27FC236}">
              <a16:creationId xmlns:a16="http://schemas.microsoft.com/office/drawing/2014/main" id="{13B34712-9048-4650-87AA-076516D4DE9C}"/>
            </a:ext>
          </a:extLst>
        </xdr:cNvPr>
        <xdr:cNvCxnSpPr/>
      </xdr:nvCxnSpPr>
      <xdr:spPr>
        <a:xfrm>
          <a:off x="29079825" y="47786425"/>
          <a:ext cx="7977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0</xdr:colOff>
      <xdr:row>232</xdr:row>
      <xdr:rowOff>121444</xdr:rowOff>
    </xdr:from>
    <xdr:to>
      <xdr:col>61</xdr:col>
      <xdr:colOff>378618</xdr:colOff>
      <xdr:row>232</xdr:row>
      <xdr:rowOff>121444</xdr:rowOff>
    </xdr:to>
    <xdr:cxnSp macro="">
      <xdr:nvCxnSpPr>
        <xdr:cNvPr id="689" name="直線コネクタ 688">
          <a:extLst>
            <a:ext uri="{FF2B5EF4-FFF2-40B4-BE49-F238E27FC236}">
              <a16:creationId xmlns:a16="http://schemas.microsoft.com/office/drawing/2014/main" id="{41C8E250-B4EC-41F8-BFAB-977AF8305E40}"/>
            </a:ext>
          </a:extLst>
        </xdr:cNvPr>
        <xdr:cNvCxnSpPr/>
      </xdr:nvCxnSpPr>
      <xdr:spPr>
        <a:xfrm>
          <a:off x="23241000" y="50794444"/>
          <a:ext cx="2283618"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1</xdr:colOff>
      <xdr:row>195</xdr:row>
      <xdr:rowOff>0</xdr:rowOff>
    </xdr:from>
    <xdr:to>
      <xdr:col>73</xdr:col>
      <xdr:colOff>159544</xdr:colOff>
      <xdr:row>195</xdr:row>
      <xdr:rowOff>0</xdr:rowOff>
    </xdr:to>
    <xdr:cxnSp macro="">
      <xdr:nvCxnSpPr>
        <xdr:cNvPr id="691" name="直線矢印コネクタ 690">
          <a:extLst>
            <a:ext uri="{FF2B5EF4-FFF2-40B4-BE49-F238E27FC236}">
              <a16:creationId xmlns:a16="http://schemas.microsoft.com/office/drawing/2014/main" id="{43E82E5B-1578-4494-8FE1-269070A6693B}"/>
            </a:ext>
          </a:extLst>
        </xdr:cNvPr>
        <xdr:cNvCxnSpPr/>
      </xdr:nvCxnSpPr>
      <xdr:spPr>
        <a:xfrm flipH="1">
          <a:off x="23241001" y="43624500"/>
          <a:ext cx="663654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3133</xdr:colOff>
      <xdr:row>216</xdr:row>
      <xdr:rowOff>161424</xdr:rowOff>
    </xdr:from>
    <xdr:to>
      <xdr:col>71</xdr:col>
      <xdr:colOff>128462</xdr:colOff>
      <xdr:row>216</xdr:row>
      <xdr:rowOff>161424</xdr:rowOff>
    </xdr:to>
    <xdr:cxnSp macro="">
      <xdr:nvCxnSpPr>
        <xdr:cNvPr id="692" name="直線矢印コネクタ 691">
          <a:extLst>
            <a:ext uri="{FF2B5EF4-FFF2-40B4-BE49-F238E27FC236}">
              <a16:creationId xmlns:a16="http://schemas.microsoft.com/office/drawing/2014/main" id="{4422350D-2EFA-4A03-AF60-82CC7F8BB268}"/>
            </a:ext>
          </a:extLst>
        </xdr:cNvPr>
        <xdr:cNvCxnSpPr/>
      </xdr:nvCxnSpPr>
      <xdr:spPr>
        <a:xfrm>
          <a:off x="27816133" y="47786424"/>
          <a:ext cx="126832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0</xdr:colOff>
      <xdr:row>232</xdr:row>
      <xdr:rowOff>0</xdr:rowOff>
    </xdr:from>
    <xdr:to>
      <xdr:col>70</xdr:col>
      <xdr:colOff>273844</xdr:colOff>
      <xdr:row>232</xdr:row>
      <xdr:rowOff>0</xdr:rowOff>
    </xdr:to>
    <xdr:cxnSp macro="">
      <xdr:nvCxnSpPr>
        <xdr:cNvPr id="693" name="直線矢印コネクタ 692">
          <a:extLst>
            <a:ext uri="{FF2B5EF4-FFF2-40B4-BE49-F238E27FC236}">
              <a16:creationId xmlns:a16="http://schemas.microsoft.com/office/drawing/2014/main" id="{BF1078DF-4A39-45F6-8DE3-D8BEDA7D4602}"/>
            </a:ext>
          </a:extLst>
        </xdr:cNvPr>
        <xdr:cNvCxnSpPr/>
      </xdr:nvCxnSpPr>
      <xdr:spPr>
        <a:xfrm flipH="1">
          <a:off x="23241000" y="50673000"/>
          <a:ext cx="560784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107156</xdr:colOff>
      <xdr:row>199</xdr:row>
      <xdr:rowOff>9525</xdr:rowOff>
    </xdr:from>
    <xdr:to>
      <xdr:col>65</xdr:col>
      <xdr:colOff>107156</xdr:colOff>
      <xdr:row>200</xdr:row>
      <xdr:rowOff>4762</xdr:rowOff>
    </xdr:to>
    <xdr:cxnSp macro="">
      <xdr:nvCxnSpPr>
        <xdr:cNvPr id="694" name="直線コネクタ 693">
          <a:extLst>
            <a:ext uri="{FF2B5EF4-FFF2-40B4-BE49-F238E27FC236}">
              <a16:creationId xmlns:a16="http://schemas.microsoft.com/office/drawing/2014/main" id="{CB9FB90A-815B-47CD-B37F-97A7ABBCABD9}"/>
            </a:ext>
          </a:extLst>
        </xdr:cNvPr>
        <xdr:cNvCxnSpPr/>
      </xdr:nvCxnSpPr>
      <xdr:spPr>
        <a:xfrm>
          <a:off x="26777156" y="44396025"/>
          <a:ext cx="0" cy="185737"/>
        </a:xfrm>
        <a:prstGeom prst="line">
          <a:avLst/>
        </a:prstGeom>
        <a:ln w="3175">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2381</xdr:colOff>
      <xdr:row>216</xdr:row>
      <xdr:rowOff>162928</xdr:rowOff>
    </xdr:from>
    <xdr:to>
      <xdr:col>78</xdr:col>
      <xdr:colOff>106530</xdr:colOff>
      <xdr:row>216</xdr:row>
      <xdr:rowOff>162928</xdr:rowOff>
    </xdr:to>
    <xdr:cxnSp macro="">
      <xdr:nvCxnSpPr>
        <xdr:cNvPr id="695" name="直線矢印コネクタ 694">
          <a:extLst>
            <a:ext uri="{FF2B5EF4-FFF2-40B4-BE49-F238E27FC236}">
              <a16:creationId xmlns:a16="http://schemas.microsoft.com/office/drawing/2014/main" id="{DA51841A-F962-4F88-8477-75FA2592D653}"/>
            </a:ext>
          </a:extLst>
        </xdr:cNvPr>
        <xdr:cNvCxnSpPr/>
      </xdr:nvCxnSpPr>
      <xdr:spPr>
        <a:xfrm>
          <a:off x="30863381" y="47787928"/>
          <a:ext cx="86614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103396</xdr:colOff>
      <xdr:row>216</xdr:row>
      <xdr:rowOff>162928</xdr:rowOff>
    </xdr:from>
    <xdr:to>
      <xdr:col>81</xdr:col>
      <xdr:colOff>152400</xdr:colOff>
      <xdr:row>216</xdr:row>
      <xdr:rowOff>162928</xdr:rowOff>
    </xdr:to>
    <xdr:cxnSp macro="">
      <xdr:nvCxnSpPr>
        <xdr:cNvPr id="696" name="直線矢印コネクタ 695">
          <a:extLst>
            <a:ext uri="{FF2B5EF4-FFF2-40B4-BE49-F238E27FC236}">
              <a16:creationId xmlns:a16="http://schemas.microsoft.com/office/drawing/2014/main" id="{F09D988B-67A1-4217-B629-D6DBF562650E}"/>
            </a:ext>
          </a:extLst>
        </xdr:cNvPr>
        <xdr:cNvCxnSpPr/>
      </xdr:nvCxnSpPr>
      <xdr:spPr>
        <a:xfrm>
          <a:off x="31726396" y="47787928"/>
          <a:ext cx="119200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66675</xdr:colOff>
      <xdr:row>202</xdr:row>
      <xdr:rowOff>2</xdr:rowOff>
    </xdr:from>
    <xdr:to>
      <xdr:col>84</xdr:col>
      <xdr:colOff>47625</xdr:colOff>
      <xdr:row>202</xdr:row>
      <xdr:rowOff>2</xdr:rowOff>
    </xdr:to>
    <xdr:cxnSp macro="">
      <xdr:nvCxnSpPr>
        <xdr:cNvPr id="697" name="直線矢印コネクタ 696">
          <a:extLst>
            <a:ext uri="{FF2B5EF4-FFF2-40B4-BE49-F238E27FC236}">
              <a16:creationId xmlns:a16="http://schemas.microsoft.com/office/drawing/2014/main" id="{DD9D7D1E-36D7-4829-956E-23FF27A1BD6C}"/>
            </a:ext>
          </a:extLst>
        </xdr:cNvPr>
        <xdr:cNvCxnSpPr/>
      </xdr:nvCxnSpPr>
      <xdr:spPr>
        <a:xfrm>
          <a:off x="32451675" y="44958002"/>
          <a:ext cx="150495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2382</xdr:colOff>
      <xdr:row>216</xdr:row>
      <xdr:rowOff>159544</xdr:rowOff>
    </xdr:from>
    <xdr:to>
      <xdr:col>57</xdr:col>
      <xdr:colOff>2382</xdr:colOff>
      <xdr:row>232</xdr:row>
      <xdr:rowOff>123825</xdr:rowOff>
    </xdr:to>
    <xdr:cxnSp macro="">
      <xdr:nvCxnSpPr>
        <xdr:cNvPr id="698" name="直線矢印コネクタ 697">
          <a:extLst>
            <a:ext uri="{FF2B5EF4-FFF2-40B4-BE49-F238E27FC236}">
              <a16:creationId xmlns:a16="http://schemas.microsoft.com/office/drawing/2014/main" id="{3EB07D60-AEA5-4636-9E73-FB29304FD569}"/>
            </a:ext>
          </a:extLst>
        </xdr:cNvPr>
        <xdr:cNvCxnSpPr/>
      </xdr:nvCxnSpPr>
      <xdr:spPr>
        <a:xfrm>
          <a:off x="23624382" y="47784544"/>
          <a:ext cx="0" cy="30122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1341</xdr:colOff>
      <xdr:row>200</xdr:row>
      <xdr:rowOff>0</xdr:rowOff>
    </xdr:from>
    <xdr:to>
      <xdr:col>89</xdr:col>
      <xdr:colOff>0</xdr:colOff>
      <xdr:row>200</xdr:row>
      <xdr:rowOff>0</xdr:rowOff>
    </xdr:to>
    <xdr:cxnSp macro="">
      <xdr:nvCxnSpPr>
        <xdr:cNvPr id="700" name="直線コネクタ 699">
          <a:extLst>
            <a:ext uri="{FF2B5EF4-FFF2-40B4-BE49-F238E27FC236}">
              <a16:creationId xmlns:a16="http://schemas.microsoft.com/office/drawing/2014/main" id="{AAC768F1-F88C-473A-95D4-DBA76972BF41}"/>
            </a:ext>
          </a:extLst>
        </xdr:cNvPr>
        <xdr:cNvCxnSpPr/>
      </xdr:nvCxnSpPr>
      <xdr:spPr>
        <a:xfrm>
          <a:off x="30862341" y="44577000"/>
          <a:ext cx="4951659"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61913</xdr:colOff>
      <xdr:row>200</xdr:row>
      <xdr:rowOff>183357</xdr:rowOff>
    </xdr:from>
    <xdr:to>
      <xdr:col>80</xdr:col>
      <xdr:colOff>61913</xdr:colOff>
      <xdr:row>202</xdr:row>
      <xdr:rowOff>78582</xdr:rowOff>
    </xdr:to>
    <xdr:cxnSp macro="">
      <xdr:nvCxnSpPr>
        <xdr:cNvPr id="701" name="直線コネクタ 700">
          <a:extLst>
            <a:ext uri="{FF2B5EF4-FFF2-40B4-BE49-F238E27FC236}">
              <a16:creationId xmlns:a16="http://schemas.microsoft.com/office/drawing/2014/main" id="{F247D42A-2C2A-4718-BF7B-083935BC8344}"/>
            </a:ext>
          </a:extLst>
        </xdr:cNvPr>
        <xdr:cNvCxnSpPr/>
      </xdr:nvCxnSpPr>
      <xdr:spPr>
        <a:xfrm>
          <a:off x="32446913" y="44760357"/>
          <a:ext cx="0" cy="276225"/>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204787</xdr:colOff>
      <xdr:row>226</xdr:row>
      <xdr:rowOff>169070</xdr:rowOff>
    </xdr:from>
    <xdr:to>
      <xdr:col>73</xdr:col>
      <xdr:colOff>83344</xdr:colOff>
      <xdr:row>232</xdr:row>
      <xdr:rowOff>92869</xdr:rowOff>
    </xdr:to>
    <xdr:cxnSp macro="">
      <xdr:nvCxnSpPr>
        <xdr:cNvPr id="702" name="直線コネクタ 701">
          <a:extLst>
            <a:ext uri="{FF2B5EF4-FFF2-40B4-BE49-F238E27FC236}">
              <a16:creationId xmlns:a16="http://schemas.microsoft.com/office/drawing/2014/main" id="{063A0038-7185-4B44-80A8-81A272E7BB8C}"/>
            </a:ext>
          </a:extLst>
        </xdr:cNvPr>
        <xdr:cNvCxnSpPr/>
      </xdr:nvCxnSpPr>
      <xdr:spPr>
        <a:xfrm>
          <a:off x="29541787" y="49699070"/>
          <a:ext cx="259557" cy="1066799"/>
        </a:xfrm>
        <a:prstGeom prst="line">
          <a:avLst/>
        </a:prstGeom>
        <a:ln w="3175">
          <a:solidFill>
            <a:srgbClr val="C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84</xdr:col>
      <xdr:colOff>50005</xdr:colOff>
      <xdr:row>200</xdr:row>
      <xdr:rowOff>188119</xdr:rowOff>
    </xdr:from>
    <xdr:to>
      <xdr:col>84</xdr:col>
      <xdr:colOff>50005</xdr:colOff>
      <xdr:row>202</xdr:row>
      <xdr:rowOff>100012</xdr:rowOff>
    </xdr:to>
    <xdr:cxnSp macro="">
      <xdr:nvCxnSpPr>
        <xdr:cNvPr id="703" name="直線コネクタ 702">
          <a:extLst>
            <a:ext uri="{FF2B5EF4-FFF2-40B4-BE49-F238E27FC236}">
              <a16:creationId xmlns:a16="http://schemas.microsoft.com/office/drawing/2014/main" id="{679AB5FE-EF3E-4667-8586-D473D2037BE3}"/>
            </a:ext>
          </a:extLst>
        </xdr:cNvPr>
        <xdr:cNvCxnSpPr/>
      </xdr:nvCxnSpPr>
      <xdr:spPr>
        <a:xfrm>
          <a:off x="33959005" y="44765119"/>
          <a:ext cx="0" cy="292893"/>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154781</xdr:colOff>
      <xdr:row>232</xdr:row>
      <xdr:rowOff>88104</xdr:rowOff>
    </xdr:from>
    <xdr:to>
      <xdr:col>78</xdr:col>
      <xdr:colOff>264318</xdr:colOff>
      <xdr:row>232</xdr:row>
      <xdr:rowOff>88104</xdr:rowOff>
    </xdr:to>
    <xdr:cxnSp macro="">
      <xdr:nvCxnSpPr>
        <xdr:cNvPr id="704" name="直線矢印コネクタ 703">
          <a:extLst>
            <a:ext uri="{FF2B5EF4-FFF2-40B4-BE49-F238E27FC236}">
              <a16:creationId xmlns:a16="http://schemas.microsoft.com/office/drawing/2014/main" id="{D0A05E0F-0517-4758-8C7B-D3790CAA988D}"/>
            </a:ext>
          </a:extLst>
        </xdr:cNvPr>
        <xdr:cNvCxnSpPr/>
      </xdr:nvCxnSpPr>
      <xdr:spPr>
        <a:xfrm>
          <a:off x="31015781" y="50761104"/>
          <a:ext cx="87153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269081</xdr:colOff>
      <xdr:row>232</xdr:row>
      <xdr:rowOff>164306</xdr:rowOff>
    </xdr:from>
    <xdr:to>
      <xdr:col>78</xdr:col>
      <xdr:colOff>269081</xdr:colOff>
      <xdr:row>240</xdr:row>
      <xdr:rowOff>2381</xdr:rowOff>
    </xdr:to>
    <xdr:cxnSp macro="">
      <xdr:nvCxnSpPr>
        <xdr:cNvPr id="705" name="直線コネクタ 704">
          <a:extLst>
            <a:ext uri="{FF2B5EF4-FFF2-40B4-BE49-F238E27FC236}">
              <a16:creationId xmlns:a16="http://schemas.microsoft.com/office/drawing/2014/main" id="{D0CC1491-EC2A-4BBC-B191-6EC33D001D0E}"/>
            </a:ext>
          </a:extLst>
        </xdr:cNvPr>
        <xdr:cNvCxnSpPr/>
      </xdr:nvCxnSpPr>
      <xdr:spPr>
        <a:xfrm>
          <a:off x="31892081" y="50837306"/>
          <a:ext cx="0" cy="1362075"/>
        </a:xfrm>
        <a:prstGeom prst="line">
          <a:avLst/>
        </a:prstGeom>
        <a:ln w="317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77</xdr:col>
      <xdr:colOff>52387</xdr:colOff>
      <xdr:row>216</xdr:row>
      <xdr:rowOff>162928</xdr:rowOff>
    </xdr:from>
    <xdr:to>
      <xdr:col>77</xdr:col>
      <xdr:colOff>52387</xdr:colOff>
      <xdr:row>217</xdr:row>
      <xdr:rowOff>95250</xdr:rowOff>
    </xdr:to>
    <xdr:cxnSp macro="">
      <xdr:nvCxnSpPr>
        <xdr:cNvPr id="707" name="直線コネクタ 706">
          <a:extLst>
            <a:ext uri="{FF2B5EF4-FFF2-40B4-BE49-F238E27FC236}">
              <a16:creationId xmlns:a16="http://schemas.microsoft.com/office/drawing/2014/main" id="{7DE6FA62-91DC-4B19-A370-8D74BCA9DD4A}"/>
            </a:ext>
          </a:extLst>
        </xdr:cNvPr>
        <xdr:cNvCxnSpPr/>
      </xdr:nvCxnSpPr>
      <xdr:spPr>
        <a:xfrm>
          <a:off x="31294387" y="47787928"/>
          <a:ext cx="0" cy="122822"/>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164306</xdr:colOff>
      <xdr:row>200</xdr:row>
      <xdr:rowOff>2381</xdr:rowOff>
    </xdr:from>
    <xdr:to>
      <xdr:col>69</xdr:col>
      <xdr:colOff>164306</xdr:colOff>
      <xdr:row>201</xdr:row>
      <xdr:rowOff>2381</xdr:rowOff>
    </xdr:to>
    <xdr:cxnSp macro="">
      <xdr:nvCxnSpPr>
        <xdr:cNvPr id="708" name="直線コネクタ 707">
          <a:extLst>
            <a:ext uri="{FF2B5EF4-FFF2-40B4-BE49-F238E27FC236}">
              <a16:creationId xmlns:a16="http://schemas.microsoft.com/office/drawing/2014/main" id="{38931DCC-4EDA-48F8-9F98-3C3142FC9C45}"/>
            </a:ext>
          </a:extLst>
        </xdr:cNvPr>
        <xdr:cNvCxnSpPr/>
      </xdr:nvCxnSpPr>
      <xdr:spPr>
        <a:xfrm>
          <a:off x="28358306" y="44579381"/>
          <a:ext cx="0" cy="190500"/>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64294</xdr:colOff>
      <xdr:row>200</xdr:row>
      <xdr:rowOff>0</xdr:rowOff>
    </xdr:from>
    <xdr:to>
      <xdr:col>80</xdr:col>
      <xdr:colOff>64294</xdr:colOff>
      <xdr:row>200</xdr:row>
      <xdr:rowOff>180975</xdr:rowOff>
    </xdr:to>
    <xdr:cxnSp macro="">
      <xdr:nvCxnSpPr>
        <xdr:cNvPr id="709" name="直線コネクタ 708">
          <a:extLst>
            <a:ext uri="{FF2B5EF4-FFF2-40B4-BE49-F238E27FC236}">
              <a16:creationId xmlns:a16="http://schemas.microsoft.com/office/drawing/2014/main" id="{FDEFA063-1641-4285-A5EB-3D39497B6973}"/>
            </a:ext>
          </a:extLst>
        </xdr:cNvPr>
        <xdr:cNvCxnSpPr/>
      </xdr:nvCxnSpPr>
      <xdr:spPr>
        <a:xfrm>
          <a:off x="32449294" y="44577000"/>
          <a:ext cx="0" cy="180975"/>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84</xdr:col>
      <xdr:colOff>50006</xdr:colOff>
      <xdr:row>200</xdr:row>
      <xdr:rowOff>0</xdr:rowOff>
    </xdr:from>
    <xdr:to>
      <xdr:col>84</xdr:col>
      <xdr:colOff>50006</xdr:colOff>
      <xdr:row>200</xdr:row>
      <xdr:rowOff>188119</xdr:rowOff>
    </xdr:to>
    <xdr:cxnSp macro="">
      <xdr:nvCxnSpPr>
        <xdr:cNvPr id="710" name="直線コネクタ 709">
          <a:extLst>
            <a:ext uri="{FF2B5EF4-FFF2-40B4-BE49-F238E27FC236}">
              <a16:creationId xmlns:a16="http://schemas.microsoft.com/office/drawing/2014/main" id="{8A6BAA43-4F28-43A8-B1FE-16E1EBB43712}"/>
            </a:ext>
          </a:extLst>
        </xdr:cNvPr>
        <xdr:cNvCxnSpPr/>
      </xdr:nvCxnSpPr>
      <xdr:spPr>
        <a:xfrm>
          <a:off x="33959006" y="44577000"/>
          <a:ext cx="0" cy="188119"/>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157163</xdr:colOff>
      <xdr:row>226</xdr:row>
      <xdr:rowOff>161925</xdr:rowOff>
    </xdr:from>
    <xdr:to>
      <xdr:col>77</xdr:col>
      <xdr:colOff>30957</xdr:colOff>
      <xdr:row>232</xdr:row>
      <xdr:rowOff>92869</xdr:rowOff>
    </xdr:to>
    <xdr:cxnSp macro="">
      <xdr:nvCxnSpPr>
        <xdr:cNvPr id="711" name="直線コネクタ 710">
          <a:extLst>
            <a:ext uri="{FF2B5EF4-FFF2-40B4-BE49-F238E27FC236}">
              <a16:creationId xmlns:a16="http://schemas.microsoft.com/office/drawing/2014/main" id="{9F49F4EA-5EAE-4DFB-BE83-CD00FE35F40B}"/>
            </a:ext>
          </a:extLst>
        </xdr:cNvPr>
        <xdr:cNvCxnSpPr/>
      </xdr:nvCxnSpPr>
      <xdr:spPr>
        <a:xfrm flipH="1">
          <a:off x="31018163" y="49691925"/>
          <a:ext cx="254794" cy="1073944"/>
        </a:xfrm>
        <a:prstGeom prst="line">
          <a:avLst/>
        </a:prstGeom>
        <a:ln w="3175">
          <a:solidFill>
            <a:srgbClr val="C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0</xdr:colOff>
      <xdr:row>232</xdr:row>
      <xdr:rowOff>88106</xdr:rowOff>
    </xdr:from>
    <xdr:to>
      <xdr:col>64</xdr:col>
      <xdr:colOff>0</xdr:colOff>
      <xdr:row>240</xdr:row>
      <xdr:rowOff>0</xdr:rowOff>
    </xdr:to>
    <xdr:cxnSp macro="">
      <xdr:nvCxnSpPr>
        <xdr:cNvPr id="712" name="直線コネクタ 711">
          <a:extLst>
            <a:ext uri="{FF2B5EF4-FFF2-40B4-BE49-F238E27FC236}">
              <a16:creationId xmlns:a16="http://schemas.microsoft.com/office/drawing/2014/main" id="{1DEB7865-1F9A-4CA5-8307-62192E26EBAF}"/>
            </a:ext>
          </a:extLst>
        </xdr:cNvPr>
        <xdr:cNvCxnSpPr/>
      </xdr:nvCxnSpPr>
      <xdr:spPr>
        <a:xfrm>
          <a:off x="26289000" y="50761106"/>
          <a:ext cx="0" cy="1435894"/>
        </a:xfrm>
        <a:prstGeom prst="line">
          <a:avLst/>
        </a:prstGeom>
        <a:ln w="317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112</xdr:col>
      <xdr:colOff>80962</xdr:colOff>
      <xdr:row>217</xdr:row>
      <xdr:rowOff>0</xdr:rowOff>
    </xdr:from>
    <xdr:to>
      <xdr:col>113</xdr:col>
      <xdr:colOff>2381</xdr:colOff>
      <xdr:row>217</xdr:row>
      <xdr:rowOff>0</xdr:rowOff>
    </xdr:to>
    <xdr:cxnSp macro="">
      <xdr:nvCxnSpPr>
        <xdr:cNvPr id="713" name="直線コネクタ 712">
          <a:extLst>
            <a:ext uri="{FF2B5EF4-FFF2-40B4-BE49-F238E27FC236}">
              <a16:creationId xmlns:a16="http://schemas.microsoft.com/office/drawing/2014/main" id="{DC75D335-754C-4DDA-9212-EE73863B4182}"/>
            </a:ext>
          </a:extLst>
        </xdr:cNvPr>
        <xdr:cNvCxnSpPr/>
      </xdr:nvCxnSpPr>
      <xdr:spPr>
        <a:xfrm>
          <a:off x="44657962" y="47815500"/>
          <a:ext cx="302419"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164305</xdr:colOff>
      <xdr:row>202</xdr:row>
      <xdr:rowOff>188119</xdr:rowOff>
    </xdr:from>
    <xdr:to>
      <xdr:col>71</xdr:col>
      <xdr:colOff>164305</xdr:colOff>
      <xdr:row>203</xdr:row>
      <xdr:rowOff>88106</xdr:rowOff>
    </xdr:to>
    <xdr:cxnSp macro="">
      <xdr:nvCxnSpPr>
        <xdr:cNvPr id="714" name="直線コネクタ 713">
          <a:extLst>
            <a:ext uri="{FF2B5EF4-FFF2-40B4-BE49-F238E27FC236}">
              <a16:creationId xmlns:a16="http://schemas.microsoft.com/office/drawing/2014/main" id="{309AC276-F053-4B08-84E2-ABBBCC50A506}"/>
            </a:ext>
          </a:extLst>
        </xdr:cNvPr>
        <xdr:cNvCxnSpPr/>
      </xdr:nvCxnSpPr>
      <xdr:spPr>
        <a:xfrm>
          <a:off x="29120305" y="45146119"/>
          <a:ext cx="0" cy="90487"/>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164306</xdr:colOff>
      <xdr:row>203</xdr:row>
      <xdr:rowOff>90486</xdr:rowOff>
    </xdr:from>
    <xdr:to>
      <xdr:col>74</xdr:col>
      <xdr:colOff>192881</xdr:colOff>
      <xdr:row>203</xdr:row>
      <xdr:rowOff>90486</xdr:rowOff>
    </xdr:to>
    <xdr:cxnSp macro="">
      <xdr:nvCxnSpPr>
        <xdr:cNvPr id="715" name="直線コネクタ 714">
          <a:extLst>
            <a:ext uri="{FF2B5EF4-FFF2-40B4-BE49-F238E27FC236}">
              <a16:creationId xmlns:a16="http://schemas.microsoft.com/office/drawing/2014/main" id="{93B527E6-9584-48AD-8DAA-285B00235F3B}"/>
            </a:ext>
          </a:extLst>
        </xdr:cNvPr>
        <xdr:cNvCxnSpPr/>
      </xdr:nvCxnSpPr>
      <xdr:spPr>
        <a:xfrm>
          <a:off x="29120306" y="45238986"/>
          <a:ext cx="1171575" cy="0"/>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192881</xdr:colOff>
      <xdr:row>199</xdr:row>
      <xdr:rowOff>7144</xdr:rowOff>
    </xdr:from>
    <xdr:to>
      <xdr:col>74</xdr:col>
      <xdr:colOff>192881</xdr:colOff>
      <xdr:row>203</xdr:row>
      <xdr:rowOff>92871</xdr:rowOff>
    </xdr:to>
    <xdr:cxnSp macro="">
      <xdr:nvCxnSpPr>
        <xdr:cNvPr id="716" name="直線矢印コネクタ 715">
          <a:extLst>
            <a:ext uri="{FF2B5EF4-FFF2-40B4-BE49-F238E27FC236}">
              <a16:creationId xmlns:a16="http://schemas.microsoft.com/office/drawing/2014/main" id="{7B6DC4EC-1D6D-4CE1-9F1D-6A62D2270488}"/>
            </a:ext>
          </a:extLst>
        </xdr:cNvPr>
        <xdr:cNvCxnSpPr/>
      </xdr:nvCxnSpPr>
      <xdr:spPr>
        <a:xfrm flipV="1">
          <a:off x="30291881" y="44393644"/>
          <a:ext cx="0" cy="847727"/>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30956</xdr:colOff>
      <xdr:row>199</xdr:row>
      <xdr:rowOff>111919</xdr:rowOff>
    </xdr:from>
    <xdr:to>
      <xdr:col>79</xdr:col>
      <xdr:colOff>140494</xdr:colOff>
      <xdr:row>199</xdr:row>
      <xdr:rowOff>111919</xdr:rowOff>
    </xdr:to>
    <xdr:cxnSp macro="">
      <xdr:nvCxnSpPr>
        <xdr:cNvPr id="717" name="直線コネクタ 716">
          <a:extLst>
            <a:ext uri="{FF2B5EF4-FFF2-40B4-BE49-F238E27FC236}">
              <a16:creationId xmlns:a16="http://schemas.microsoft.com/office/drawing/2014/main" id="{058ADCE8-F21A-4D41-B039-F631FBDA4646}"/>
            </a:ext>
          </a:extLst>
        </xdr:cNvPr>
        <xdr:cNvCxnSpPr/>
      </xdr:nvCxnSpPr>
      <xdr:spPr>
        <a:xfrm>
          <a:off x="31653956" y="44498419"/>
          <a:ext cx="490538" cy="0"/>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28576</xdr:colOff>
      <xdr:row>199</xdr:row>
      <xdr:rowOff>111919</xdr:rowOff>
    </xdr:from>
    <xdr:to>
      <xdr:col>78</xdr:col>
      <xdr:colOff>28576</xdr:colOff>
      <xdr:row>202</xdr:row>
      <xdr:rowOff>2382</xdr:rowOff>
    </xdr:to>
    <xdr:cxnSp macro="">
      <xdr:nvCxnSpPr>
        <xdr:cNvPr id="718" name="直線コネクタ 717">
          <a:extLst>
            <a:ext uri="{FF2B5EF4-FFF2-40B4-BE49-F238E27FC236}">
              <a16:creationId xmlns:a16="http://schemas.microsoft.com/office/drawing/2014/main" id="{9ABDF957-572B-4654-ACA0-09BFA3C6D11E}"/>
            </a:ext>
          </a:extLst>
        </xdr:cNvPr>
        <xdr:cNvCxnSpPr/>
      </xdr:nvCxnSpPr>
      <xdr:spPr>
        <a:xfrm>
          <a:off x="31651576" y="44498419"/>
          <a:ext cx="0" cy="461963"/>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79</xdr:col>
      <xdr:colOff>140494</xdr:colOff>
      <xdr:row>198</xdr:row>
      <xdr:rowOff>92869</xdr:rowOff>
    </xdr:from>
    <xdr:to>
      <xdr:col>79</xdr:col>
      <xdr:colOff>140494</xdr:colOff>
      <xdr:row>199</xdr:row>
      <xdr:rowOff>107155</xdr:rowOff>
    </xdr:to>
    <xdr:cxnSp macro="">
      <xdr:nvCxnSpPr>
        <xdr:cNvPr id="719" name="直線コネクタ 718">
          <a:extLst>
            <a:ext uri="{FF2B5EF4-FFF2-40B4-BE49-F238E27FC236}">
              <a16:creationId xmlns:a16="http://schemas.microsoft.com/office/drawing/2014/main" id="{F08ECFA4-BB00-4705-B670-7BAAFFAC84C6}"/>
            </a:ext>
          </a:extLst>
        </xdr:cNvPr>
        <xdr:cNvCxnSpPr/>
      </xdr:nvCxnSpPr>
      <xdr:spPr>
        <a:xfrm>
          <a:off x="32144494" y="44288869"/>
          <a:ext cx="0" cy="204786"/>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79</xdr:col>
      <xdr:colOff>142875</xdr:colOff>
      <xdr:row>198</xdr:row>
      <xdr:rowOff>92869</xdr:rowOff>
    </xdr:from>
    <xdr:to>
      <xdr:col>79</xdr:col>
      <xdr:colOff>373856</xdr:colOff>
      <xdr:row>198</xdr:row>
      <xdr:rowOff>92869</xdr:rowOff>
    </xdr:to>
    <xdr:cxnSp macro="">
      <xdr:nvCxnSpPr>
        <xdr:cNvPr id="720" name="直線矢印コネクタ 719">
          <a:extLst>
            <a:ext uri="{FF2B5EF4-FFF2-40B4-BE49-F238E27FC236}">
              <a16:creationId xmlns:a16="http://schemas.microsoft.com/office/drawing/2014/main" id="{594A4D65-2363-4EE3-8DC5-59E74CF7DE78}"/>
            </a:ext>
          </a:extLst>
        </xdr:cNvPr>
        <xdr:cNvCxnSpPr/>
      </xdr:nvCxnSpPr>
      <xdr:spPr>
        <a:xfrm>
          <a:off x="32146875" y="44288869"/>
          <a:ext cx="23098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271462</xdr:colOff>
      <xdr:row>199</xdr:row>
      <xdr:rowOff>188119</xdr:rowOff>
    </xdr:from>
    <xdr:to>
      <xdr:col>70</xdr:col>
      <xdr:colOff>271462</xdr:colOff>
      <xdr:row>232</xdr:row>
      <xdr:rowOff>85725</xdr:rowOff>
    </xdr:to>
    <xdr:cxnSp macro="">
      <xdr:nvCxnSpPr>
        <xdr:cNvPr id="721" name="直線矢印コネクタ 720">
          <a:extLst>
            <a:ext uri="{FF2B5EF4-FFF2-40B4-BE49-F238E27FC236}">
              <a16:creationId xmlns:a16="http://schemas.microsoft.com/office/drawing/2014/main" id="{01E24A93-83B4-4A30-89E0-AC4BFAFEB79B}"/>
            </a:ext>
          </a:extLst>
        </xdr:cNvPr>
        <xdr:cNvCxnSpPr/>
      </xdr:nvCxnSpPr>
      <xdr:spPr>
        <a:xfrm>
          <a:off x="28846462" y="44574619"/>
          <a:ext cx="0" cy="6184106"/>
        </a:xfrm>
        <a:prstGeom prst="straightConnector1">
          <a:avLst/>
        </a:prstGeom>
        <a:ln w="3175">
          <a:solidFill>
            <a:srgbClr val="7030A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269082</xdr:colOff>
      <xdr:row>199</xdr:row>
      <xdr:rowOff>188119</xdr:rowOff>
    </xdr:from>
    <xdr:to>
      <xdr:col>78</xdr:col>
      <xdr:colOff>269082</xdr:colOff>
      <xdr:row>232</xdr:row>
      <xdr:rowOff>83344</xdr:rowOff>
    </xdr:to>
    <xdr:cxnSp macro="">
      <xdr:nvCxnSpPr>
        <xdr:cNvPr id="722" name="直線矢印コネクタ 721">
          <a:extLst>
            <a:ext uri="{FF2B5EF4-FFF2-40B4-BE49-F238E27FC236}">
              <a16:creationId xmlns:a16="http://schemas.microsoft.com/office/drawing/2014/main" id="{68E97A8B-7420-4265-9F27-C667FE5751AB}"/>
            </a:ext>
          </a:extLst>
        </xdr:cNvPr>
        <xdr:cNvCxnSpPr/>
      </xdr:nvCxnSpPr>
      <xdr:spPr>
        <a:xfrm>
          <a:off x="31892082" y="44574619"/>
          <a:ext cx="0" cy="6181725"/>
        </a:xfrm>
        <a:prstGeom prst="straightConnector1">
          <a:avLst/>
        </a:prstGeom>
        <a:ln w="3175">
          <a:solidFill>
            <a:srgbClr val="7030A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85</xdr:col>
      <xdr:colOff>169069</xdr:colOff>
      <xdr:row>232</xdr:row>
      <xdr:rowOff>83344</xdr:rowOff>
    </xdr:from>
    <xdr:to>
      <xdr:col>87</xdr:col>
      <xdr:colOff>169069</xdr:colOff>
      <xdr:row>232</xdr:row>
      <xdr:rowOff>114300</xdr:rowOff>
    </xdr:to>
    <xdr:cxnSp macro="">
      <xdr:nvCxnSpPr>
        <xdr:cNvPr id="725" name="直線コネクタ 724">
          <a:extLst>
            <a:ext uri="{FF2B5EF4-FFF2-40B4-BE49-F238E27FC236}">
              <a16:creationId xmlns:a16="http://schemas.microsoft.com/office/drawing/2014/main" id="{C274C618-978E-4D8F-B3BA-8888E8D3D5D0}"/>
            </a:ext>
          </a:extLst>
        </xdr:cNvPr>
        <xdr:cNvCxnSpPr/>
      </xdr:nvCxnSpPr>
      <xdr:spPr>
        <a:xfrm>
          <a:off x="34459069" y="50756344"/>
          <a:ext cx="762000" cy="30956"/>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197644</xdr:colOff>
      <xdr:row>232</xdr:row>
      <xdr:rowOff>85725</xdr:rowOff>
    </xdr:from>
    <xdr:to>
      <xdr:col>71</xdr:col>
      <xdr:colOff>197644</xdr:colOff>
      <xdr:row>240</xdr:row>
      <xdr:rowOff>0</xdr:rowOff>
    </xdr:to>
    <xdr:cxnSp macro="">
      <xdr:nvCxnSpPr>
        <xdr:cNvPr id="726" name="直線矢印コネクタ 725">
          <a:extLst>
            <a:ext uri="{FF2B5EF4-FFF2-40B4-BE49-F238E27FC236}">
              <a16:creationId xmlns:a16="http://schemas.microsoft.com/office/drawing/2014/main" id="{EC1D4538-AAEC-48CF-B5E3-B9E3A76B980D}"/>
            </a:ext>
          </a:extLst>
        </xdr:cNvPr>
        <xdr:cNvCxnSpPr/>
      </xdr:nvCxnSpPr>
      <xdr:spPr>
        <a:xfrm>
          <a:off x="29153644" y="50758725"/>
          <a:ext cx="0" cy="143827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104775</xdr:colOff>
      <xdr:row>202</xdr:row>
      <xdr:rowOff>188118</xdr:rowOff>
    </xdr:from>
    <xdr:to>
      <xdr:col>69</xdr:col>
      <xdr:colOff>164307</xdr:colOff>
      <xdr:row>202</xdr:row>
      <xdr:rowOff>188118</xdr:rowOff>
    </xdr:to>
    <xdr:cxnSp macro="">
      <xdr:nvCxnSpPr>
        <xdr:cNvPr id="727" name="直線矢印コネクタ 726">
          <a:extLst>
            <a:ext uri="{FF2B5EF4-FFF2-40B4-BE49-F238E27FC236}">
              <a16:creationId xmlns:a16="http://schemas.microsoft.com/office/drawing/2014/main" id="{994323E2-816E-4646-80EB-ECF28ED5D221}"/>
            </a:ext>
          </a:extLst>
        </xdr:cNvPr>
        <xdr:cNvCxnSpPr/>
      </xdr:nvCxnSpPr>
      <xdr:spPr>
        <a:xfrm>
          <a:off x="26774775" y="45146118"/>
          <a:ext cx="158353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164306</xdr:colOff>
      <xdr:row>202</xdr:row>
      <xdr:rowOff>188119</xdr:rowOff>
    </xdr:from>
    <xdr:to>
      <xdr:col>73</xdr:col>
      <xdr:colOff>154781</xdr:colOff>
      <xdr:row>202</xdr:row>
      <xdr:rowOff>188119</xdr:rowOff>
    </xdr:to>
    <xdr:cxnSp macro="">
      <xdr:nvCxnSpPr>
        <xdr:cNvPr id="728" name="直線矢印コネクタ 727">
          <a:extLst>
            <a:ext uri="{FF2B5EF4-FFF2-40B4-BE49-F238E27FC236}">
              <a16:creationId xmlns:a16="http://schemas.microsoft.com/office/drawing/2014/main" id="{29844F79-FA1A-4353-8CA0-E16A29BFAF0E}"/>
            </a:ext>
          </a:extLst>
        </xdr:cNvPr>
        <xdr:cNvCxnSpPr/>
      </xdr:nvCxnSpPr>
      <xdr:spPr>
        <a:xfrm>
          <a:off x="28358306" y="45146119"/>
          <a:ext cx="151447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0</xdr:colOff>
      <xdr:row>202</xdr:row>
      <xdr:rowOff>0</xdr:rowOff>
    </xdr:from>
    <xdr:to>
      <xdr:col>80</xdr:col>
      <xdr:colOff>69057</xdr:colOff>
      <xdr:row>202</xdr:row>
      <xdr:rowOff>0</xdr:rowOff>
    </xdr:to>
    <xdr:cxnSp macro="">
      <xdr:nvCxnSpPr>
        <xdr:cNvPr id="729" name="直線矢印コネクタ 728">
          <a:extLst>
            <a:ext uri="{FF2B5EF4-FFF2-40B4-BE49-F238E27FC236}">
              <a16:creationId xmlns:a16="http://schemas.microsoft.com/office/drawing/2014/main" id="{7986DC33-6168-43EA-9102-C0460502F7E9}"/>
            </a:ext>
          </a:extLst>
        </xdr:cNvPr>
        <xdr:cNvCxnSpPr/>
      </xdr:nvCxnSpPr>
      <xdr:spPr>
        <a:xfrm>
          <a:off x="30861000" y="44958000"/>
          <a:ext cx="159305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157162</xdr:colOff>
      <xdr:row>232</xdr:row>
      <xdr:rowOff>0</xdr:rowOff>
    </xdr:from>
    <xdr:to>
      <xdr:col>76</xdr:col>
      <xdr:colOff>157162</xdr:colOff>
      <xdr:row>232</xdr:row>
      <xdr:rowOff>180975</xdr:rowOff>
    </xdr:to>
    <xdr:cxnSp macro="">
      <xdr:nvCxnSpPr>
        <xdr:cNvPr id="730" name="直線コネクタ 729">
          <a:extLst>
            <a:ext uri="{FF2B5EF4-FFF2-40B4-BE49-F238E27FC236}">
              <a16:creationId xmlns:a16="http://schemas.microsoft.com/office/drawing/2014/main" id="{63E6D513-D314-40DC-B968-868369C235EC}"/>
            </a:ext>
          </a:extLst>
        </xdr:cNvPr>
        <xdr:cNvCxnSpPr/>
      </xdr:nvCxnSpPr>
      <xdr:spPr>
        <a:xfrm>
          <a:off x="31018162" y="50673000"/>
          <a:ext cx="0" cy="180975"/>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87</xdr:col>
      <xdr:colOff>169070</xdr:colOff>
      <xdr:row>232</xdr:row>
      <xdr:rowOff>114300</xdr:rowOff>
    </xdr:from>
    <xdr:to>
      <xdr:col>88</xdr:col>
      <xdr:colOff>378619</xdr:colOff>
      <xdr:row>232</xdr:row>
      <xdr:rowOff>114300</xdr:rowOff>
    </xdr:to>
    <xdr:cxnSp macro="">
      <xdr:nvCxnSpPr>
        <xdr:cNvPr id="731" name="直線コネクタ 730">
          <a:extLst>
            <a:ext uri="{FF2B5EF4-FFF2-40B4-BE49-F238E27FC236}">
              <a16:creationId xmlns:a16="http://schemas.microsoft.com/office/drawing/2014/main" id="{9A98AD11-F89E-4F9B-9734-CFD2034ABEA6}"/>
            </a:ext>
          </a:extLst>
        </xdr:cNvPr>
        <xdr:cNvCxnSpPr/>
      </xdr:nvCxnSpPr>
      <xdr:spPr>
        <a:xfrm>
          <a:off x="35221070" y="50787300"/>
          <a:ext cx="590549"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66</xdr:col>
      <xdr:colOff>100013</xdr:colOff>
      <xdr:row>200</xdr:row>
      <xdr:rowOff>190499</xdr:rowOff>
    </xdr:from>
    <xdr:to>
      <xdr:col>73</xdr:col>
      <xdr:colOff>152400</xdr:colOff>
      <xdr:row>200</xdr:row>
      <xdr:rowOff>190499</xdr:rowOff>
    </xdr:to>
    <xdr:cxnSp macro="">
      <xdr:nvCxnSpPr>
        <xdr:cNvPr id="732" name="直線コネクタ 731">
          <a:extLst>
            <a:ext uri="{FF2B5EF4-FFF2-40B4-BE49-F238E27FC236}">
              <a16:creationId xmlns:a16="http://schemas.microsoft.com/office/drawing/2014/main" id="{D00FA2C3-4416-4698-9598-4F4D6118BE66}"/>
            </a:ext>
          </a:extLst>
        </xdr:cNvPr>
        <xdr:cNvCxnSpPr/>
      </xdr:nvCxnSpPr>
      <xdr:spPr>
        <a:xfrm>
          <a:off x="27151013" y="44767499"/>
          <a:ext cx="2719387" cy="0"/>
        </a:xfrm>
        <a:prstGeom prst="line">
          <a:avLst/>
        </a:prstGeom>
        <a:ln w="3175">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2381</xdr:colOff>
      <xdr:row>200</xdr:row>
      <xdr:rowOff>188118</xdr:rowOff>
    </xdr:from>
    <xdr:to>
      <xdr:col>83</xdr:col>
      <xdr:colOff>42863</xdr:colOff>
      <xdr:row>200</xdr:row>
      <xdr:rowOff>188118</xdr:rowOff>
    </xdr:to>
    <xdr:cxnSp macro="">
      <xdr:nvCxnSpPr>
        <xdr:cNvPr id="733" name="直線コネクタ 732">
          <a:extLst>
            <a:ext uri="{FF2B5EF4-FFF2-40B4-BE49-F238E27FC236}">
              <a16:creationId xmlns:a16="http://schemas.microsoft.com/office/drawing/2014/main" id="{15EB834B-4B1F-415A-A042-9F6613BFB3F0}"/>
            </a:ext>
          </a:extLst>
        </xdr:cNvPr>
        <xdr:cNvCxnSpPr/>
      </xdr:nvCxnSpPr>
      <xdr:spPr>
        <a:xfrm>
          <a:off x="30863381" y="44765118"/>
          <a:ext cx="2707482" cy="0"/>
        </a:xfrm>
        <a:prstGeom prst="line">
          <a:avLst/>
        </a:prstGeom>
        <a:ln w="3175">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378619</xdr:colOff>
      <xdr:row>200</xdr:row>
      <xdr:rowOff>35719</xdr:rowOff>
    </xdr:from>
    <xdr:to>
      <xdr:col>66</xdr:col>
      <xdr:colOff>92869</xdr:colOff>
      <xdr:row>200</xdr:row>
      <xdr:rowOff>35719</xdr:rowOff>
    </xdr:to>
    <xdr:cxnSp macro="">
      <xdr:nvCxnSpPr>
        <xdr:cNvPr id="734" name="直線コネクタ 733">
          <a:extLst>
            <a:ext uri="{FF2B5EF4-FFF2-40B4-BE49-F238E27FC236}">
              <a16:creationId xmlns:a16="http://schemas.microsoft.com/office/drawing/2014/main" id="{64BD5869-98DC-4585-A1B4-40EFBEFFBD39}"/>
            </a:ext>
          </a:extLst>
        </xdr:cNvPr>
        <xdr:cNvCxnSpPr/>
      </xdr:nvCxnSpPr>
      <xdr:spPr>
        <a:xfrm>
          <a:off x="27048619" y="44612719"/>
          <a:ext cx="95250"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66</xdr:col>
      <xdr:colOff>97631</xdr:colOff>
      <xdr:row>198</xdr:row>
      <xdr:rowOff>92869</xdr:rowOff>
    </xdr:from>
    <xdr:to>
      <xdr:col>66</xdr:col>
      <xdr:colOff>97631</xdr:colOff>
      <xdr:row>200</xdr:row>
      <xdr:rowOff>35720</xdr:rowOff>
    </xdr:to>
    <xdr:cxnSp macro="">
      <xdr:nvCxnSpPr>
        <xdr:cNvPr id="735" name="直線コネクタ 734">
          <a:extLst>
            <a:ext uri="{FF2B5EF4-FFF2-40B4-BE49-F238E27FC236}">
              <a16:creationId xmlns:a16="http://schemas.microsoft.com/office/drawing/2014/main" id="{C70725A3-9F41-4F00-8E6A-F36290579A5B}"/>
            </a:ext>
          </a:extLst>
        </xdr:cNvPr>
        <xdr:cNvCxnSpPr/>
      </xdr:nvCxnSpPr>
      <xdr:spPr>
        <a:xfrm>
          <a:off x="27148631" y="44288869"/>
          <a:ext cx="0" cy="323851"/>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66</xdr:col>
      <xdr:colOff>100012</xdr:colOff>
      <xdr:row>198</xdr:row>
      <xdr:rowOff>92868</xdr:rowOff>
    </xdr:from>
    <xdr:to>
      <xdr:col>66</xdr:col>
      <xdr:colOff>295275</xdr:colOff>
      <xdr:row>198</xdr:row>
      <xdr:rowOff>92868</xdr:rowOff>
    </xdr:to>
    <xdr:cxnSp macro="">
      <xdr:nvCxnSpPr>
        <xdr:cNvPr id="736" name="直線矢印コネクタ 735">
          <a:extLst>
            <a:ext uri="{FF2B5EF4-FFF2-40B4-BE49-F238E27FC236}">
              <a16:creationId xmlns:a16="http://schemas.microsoft.com/office/drawing/2014/main" id="{805474F5-9D84-4ADD-A097-81BB5E2D2EEC}"/>
            </a:ext>
          </a:extLst>
        </xdr:cNvPr>
        <xdr:cNvCxnSpPr/>
      </xdr:nvCxnSpPr>
      <xdr:spPr>
        <a:xfrm>
          <a:off x="27151012" y="44288868"/>
          <a:ext cx="19526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145256</xdr:colOff>
      <xdr:row>200</xdr:row>
      <xdr:rowOff>0</xdr:rowOff>
    </xdr:from>
    <xdr:to>
      <xdr:col>67</xdr:col>
      <xdr:colOff>145256</xdr:colOff>
      <xdr:row>201</xdr:row>
      <xdr:rowOff>0</xdr:rowOff>
    </xdr:to>
    <xdr:cxnSp macro="">
      <xdr:nvCxnSpPr>
        <xdr:cNvPr id="737" name="直線矢印コネクタ 736">
          <a:extLst>
            <a:ext uri="{FF2B5EF4-FFF2-40B4-BE49-F238E27FC236}">
              <a16:creationId xmlns:a16="http://schemas.microsoft.com/office/drawing/2014/main" id="{9836FF00-342D-4448-8A83-FCCE0BDD417C}"/>
            </a:ext>
          </a:extLst>
        </xdr:cNvPr>
        <xdr:cNvCxnSpPr/>
      </xdr:nvCxnSpPr>
      <xdr:spPr>
        <a:xfrm>
          <a:off x="27577256" y="44577000"/>
          <a:ext cx="0" cy="1905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142875</xdr:colOff>
      <xdr:row>200</xdr:row>
      <xdr:rowOff>104776</xdr:rowOff>
    </xdr:from>
    <xdr:to>
      <xdr:col>67</xdr:col>
      <xdr:colOff>228600</xdr:colOff>
      <xdr:row>200</xdr:row>
      <xdr:rowOff>104776</xdr:rowOff>
    </xdr:to>
    <xdr:cxnSp macro="">
      <xdr:nvCxnSpPr>
        <xdr:cNvPr id="739" name="直線コネクタ 738">
          <a:extLst>
            <a:ext uri="{FF2B5EF4-FFF2-40B4-BE49-F238E27FC236}">
              <a16:creationId xmlns:a16="http://schemas.microsoft.com/office/drawing/2014/main" id="{8C0E83E2-2ECF-4CC8-A970-50D6EFA6CA38}"/>
            </a:ext>
          </a:extLst>
        </xdr:cNvPr>
        <xdr:cNvCxnSpPr/>
      </xdr:nvCxnSpPr>
      <xdr:spPr>
        <a:xfrm>
          <a:off x="27574875" y="44681776"/>
          <a:ext cx="85725"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228600</xdr:colOff>
      <xdr:row>199</xdr:row>
      <xdr:rowOff>69057</xdr:rowOff>
    </xdr:from>
    <xdr:to>
      <xdr:col>65</xdr:col>
      <xdr:colOff>228600</xdr:colOff>
      <xdr:row>200</xdr:row>
      <xdr:rowOff>64294</xdr:rowOff>
    </xdr:to>
    <xdr:cxnSp macro="">
      <xdr:nvCxnSpPr>
        <xdr:cNvPr id="741" name="直線矢印コネクタ 740">
          <a:extLst>
            <a:ext uri="{FF2B5EF4-FFF2-40B4-BE49-F238E27FC236}">
              <a16:creationId xmlns:a16="http://schemas.microsoft.com/office/drawing/2014/main" id="{50720C87-F0F7-4005-A799-3D3DD2209DE6}"/>
            </a:ext>
          </a:extLst>
        </xdr:cNvPr>
        <xdr:cNvCxnSpPr/>
      </xdr:nvCxnSpPr>
      <xdr:spPr>
        <a:xfrm>
          <a:off x="26898600" y="44455557"/>
          <a:ext cx="0" cy="185737"/>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228600</xdr:colOff>
      <xdr:row>201</xdr:row>
      <xdr:rowOff>2381</xdr:rowOff>
    </xdr:from>
    <xdr:to>
      <xdr:col>65</xdr:col>
      <xdr:colOff>228600</xdr:colOff>
      <xdr:row>201</xdr:row>
      <xdr:rowOff>176213</xdr:rowOff>
    </xdr:to>
    <xdr:cxnSp macro="">
      <xdr:nvCxnSpPr>
        <xdr:cNvPr id="743" name="直線矢印コネクタ 742">
          <a:extLst>
            <a:ext uri="{FF2B5EF4-FFF2-40B4-BE49-F238E27FC236}">
              <a16:creationId xmlns:a16="http://schemas.microsoft.com/office/drawing/2014/main" id="{9AE69399-DE99-40DA-8193-239A0A59D641}"/>
            </a:ext>
          </a:extLst>
        </xdr:cNvPr>
        <xdr:cNvCxnSpPr/>
      </xdr:nvCxnSpPr>
      <xdr:spPr>
        <a:xfrm flipV="1">
          <a:off x="26898600" y="44769881"/>
          <a:ext cx="0" cy="173832"/>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228600</xdr:colOff>
      <xdr:row>200</xdr:row>
      <xdr:rowOff>116682</xdr:rowOff>
    </xdr:from>
    <xdr:to>
      <xdr:col>65</xdr:col>
      <xdr:colOff>302419</xdr:colOff>
      <xdr:row>200</xdr:row>
      <xdr:rowOff>116682</xdr:rowOff>
    </xdr:to>
    <xdr:cxnSp macro="">
      <xdr:nvCxnSpPr>
        <xdr:cNvPr id="744" name="直線コネクタ 743">
          <a:extLst>
            <a:ext uri="{FF2B5EF4-FFF2-40B4-BE49-F238E27FC236}">
              <a16:creationId xmlns:a16="http://schemas.microsoft.com/office/drawing/2014/main" id="{056AB414-C470-4258-9ECE-260058C59780}"/>
            </a:ext>
          </a:extLst>
        </xdr:cNvPr>
        <xdr:cNvCxnSpPr/>
      </xdr:nvCxnSpPr>
      <xdr:spPr>
        <a:xfrm>
          <a:off x="26898600" y="44693682"/>
          <a:ext cx="73819"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230981</xdr:colOff>
      <xdr:row>199</xdr:row>
      <xdr:rowOff>88106</xdr:rowOff>
    </xdr:from>
    <xdr:to>
      <xdr:col>67</xdr:col>
      <xdr:colOff>230981</xdr:colOff>
      <xdr:row>200</xdr:row>
      <xdr:rowOff>104776</xdr:rowOff>
    </xdr:to>
    <xdr:cxnSp macro="">
      <xdr:nvCxnSpPr>
        <xdr:cNvPr id="745" name="直線コネクタ 744">
          <a:extLst>
            <a:ext uri="{FF2B5EF4-FFF2-40B4-BE49-F238E27FC236}">
              <a16:creationId xmlns:a16="http://schemas.microsoft.com/office/drawing/2014/main" id="{9C6EF87D-96CD-4A47-A74A-E3FB8249CC57}"/>
            </a:ext>
          </a:extLst>
        </xdr:cNvPr>
        <xdr:cNvCxnSpPr/>
      </xdr:nvCxnSpPr>
      <xdr:spPr>
        <a:xfrm>
          <a:off x="27662981" y="44474606"/>
          <a:ext cx="0" cy="207170"/>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228600</xdr:colOff>
      <xdr:row>199</xdr:row>
      <xdr:rowOff>88107</xdr:rowOff>
    </xdr:from>
    <xdr:to>
      <xdr:col>67</xdr:col>
      <xdr:colOff>350044</xdr:colOff>
      <xdr:row>199</xdr:row>
      <xdr:rowOff>88107</xdr:rowOff>
    </xdr:to>
    <xdr:cxnSp macro="">
      <xdr:nvCxnSpPr>
        <xdr:cNvPr id="746" name="直線矢印コネクタ 745">
          <a:extLst>
            <a:ext uri="{FF2B5EF4-FFF2-40B4-BE49-F238E27FC236}">
              <a16:creationId xmlns:a16="http://schemas.microsoft.com/office/drawing/2014/main" id="{A1ACA8AF-E68E-47AA-A151-1619F970A87C}"/>
            </a:ext>
          </a:extLst>
        </xdr:cNvPr>
        <xdr:cNvCxnSpPr/>
      </xdr:nvCxnSpPr>
      <xdr:spPr>
        <a:xfrm>
          <a:off x="27660600" y="44474607"/>
          <a:ext cx="12144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0</xdr:colOff>
      <xdr:row>196</xdr:row>
      <xdr:rowOff>0</xdr:rowOff>
    </xdr:from>
    <xdr:to>
      <xdr:col>97</xdr:col>
      <xdr:colOff>0</xdr:colOff>
      <xdr:row>210</xdr:row>
      <xdr:rowOff>4763</xdr:rowOff>
    </xdr:to>
    <xdr:cxnSp macro="">
      <xdr:nvCxnSpPr>
        <xdr:cNvPr id="747" name="直線矢印コネクタ 746">
          <a:extLst>
            <a:ext uri="{FF2B5EF4-FFF2-40B4-BE49-F238E27FC236}">
              <a16:creationId xmlns:a16="http://schemas.microsoft.com/office/drawing/2014/main" id="{A50C202E-1948-454A-868E-74EB431D432F}"/>
            </a:ext>
          </a:extLst>
        </xdr:cNvPr>
        <xdr:cNvCxnSpPr/>
      </xdr:nvCxnSpPr>
      <xdr:spPr>
        <a:xfrm>
          <a:off x="38862000" y="43815000"/>
          <a:ext cx="0" cy="267176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0</xdr:colOff>
      <xdr:row>200</xdr:row>
      <xdr:rowOff>0</xdr:rowOff>
    </xdr:from>
    <xdr:to>
      <xdr:col>55</xdr:col>
      <xdr:colOff>0</xdr:colOff>
      <xdr:row>240</xdr:row>
      <xdr:rowOff>2381</xdr:rowOff>
    </xdr:to>
    <xdr:cxnSp macro="">
      <xdr:nvCxnSpPr>
        <xdr:cNvPr id="749" name="直線矢印コネクタ 748">
          <a:extLst>
            <a:ext uri="{FF2B5EF4-FFF2-40B4-BE49-F238E27FC236}">
              <a16:creationId xmlns:a16="http://schemas.microsoft.com/office/drawing/2014/main" id="{8051A41B-4E94-4738-A672-DAA417159FE2}"/>
            </a:ext>
          </a:extLst>
        </xdr:cNvPr>
        <xdr:cNvCxnSpPr/>
      </xdr:nvCxnSpPr>
      <xdr:spPr>
        <a:xfrm flipV="1">
          <a:off x="22860000" y="44577000"/>
          <a:ext cx="0" cy="76223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0</xdr:colOff>
      <xdr:row>234</xdr:row>
      <xdr:rowOff>0</xdr:rowOff>
    </xdr:from>
    <xdr:to>
      <xdr:col>64</xdr:col>
      <xdr:colOff>2381</xdr:colOff>
      <xdr:row>234</xdr:row>
      <xdr:rowOff>0</xdr:rowOff>
    </xdr:to>
    <xdr:cxnSp macro="">
      <xdr:nvCxnSpPr>
        <xdr:cNvPr id="750" name="直線矢印コネクタ 749">
          <a:extLst>
            <a:ext uri="{FF2B5EF4-FFF2-40B4-BE49-F238E27FC236}">
              <a16:creationId xmlns:a16="http://schemas.microsoft.com/office/drawing/2014/main" id="{A9D8E8F7-EED4-4BA6-95E9-BB8D34D60C19}"/>
            </a:ext>
          </a:extLst>
        </xdr:cNvPr>
        <xdr:cNvCxnSpPr/>
      </xdr:nvCxnSpPr>
      <xdr:spPr>
        <a:xfrm>
          <a:off x="25527000" y="51054000"/>
          <a:ext cx="764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200025</xdr:colOff>
      <xdr:row>267</xdr:row>
      <xdr:rowOff>61913</xdr:rowOff>
    </xdr:from>
    <xdr:to>
      <xdr:col>17</xdr:col>
      <xdr:colOff>200025</xdr:colOff>
      <xdr:row>268</xdr:row>
      <xdr:rowOff>2381</xdr:rowOff>
    </xdr:to>
    <xdr:cxnSp macro="">
      <xdr:nvCxnSpPr>
        <xdr:cNvPr id="751" name="直線コネクタ 750">
          <a:extLst>
            <a:ext uri="{FF2B5EF4-FFF2-40B4-BE49-F238E27FC236}">
              <a16:creationId xmlns:a16="http://schemas.microsoft.com/office/drawing/2014/main" id="{5B3EDE88-68CD-430E-BB7C-C3F3036038EE}"/>
            </a:ext>
          </a:extLst>
        </xdr:cNvPr>
        <xdr:cNvCxnSpPr/>
      </xdr:nvCxnSpPr>
      <xdr:spPr>
        <a:xfrm>
          <a:off x="6677025" y="61974413"/>
          <a:ext cx="0" cy="130968"/>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195263</xdr:colOff>
      <xdr:row>267</xdr:row>
      <xdr:rowOff>57150</xdr:rowOff>
    </xdr:from>
    <xdr:to>
      <xdr:col>24</xdr:col>
      <xdr:colOff>369094</xdr:colOff>
      <xdr:row>267</xdr:row>
      <xdr:rowOff>57150</xdr:rowOff>
    </xdr:to>
    <xdr:cxnSp macro="">
      <xdr:nvCxnSpPr>
        <xdr:cNvPr id="753" name="直線コネクタ 752">
          <a:extLst>
            <a:ext uri="{FF2B5EF4-FFF2-40B4-BE49-F238E27FC236}">
              <a16:creationId xmlns:a16="http://schemas.microsoft.com/office/drawing/2014/main" id="{9378659D-686F-4FCF-AA79-936302A98D91}"/>
            </a:ext>
          </a:extLst>
        </xdr:cNvPr>
        <xdr:cNvCxnSpPr/>
      </xdr:nvCxnSpPr>
      <xdr:spPr>
        <a:xfrm>
          <a:off x="6672263" y="61969650"/>
          <a:ext cx="2840831"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197644</xdr:colOff>
      <xdr:row>258</xdr:row>
      <xdr:rowOff>157163</xdr:rowOff>
    </xdr:from>
    <xdr:to>
      <xdr:col>14</xdr:col>
      <xdr:colOff>307181</xdr:colOff>
      <xdr:row>268</xdr:row>
      <xdr:rowOff>4763</xdr:rowOff>
    </xdr:to>
    <xdr:cxnSp macro="">
      <xdr:nvCxnSpPr>
        <xdr:cNvPr id="758" name="直線矢印コネクタ 757">
          <a:extLst>
            <a:ext uri="{FF2B5EF4-FFF2-40B4-BE49-F238E27FC236}">
              <a16:creationId xmlns:a16="http://schemas.microsoft.com/office/drawing/2014/main" id="{7A2D2A19-13F4-46C2-898F-AA378DCE96F0}"/>
            </a:ext>
          </a:extLst>
        </xdr:cNvPr>
        <xdr:cNvCxnSpPr/>
      </xdr:nvCxnSpPr>
      <xdr:spPr>
        <a:xfrm>
          <a:off x="5531644" y="60355163"/>
          <a:ext cx="109537" cy="17526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197643</xdr:colOff>
      <xdr:row>258</xdr:row>
      <xdr:rowOff>159544</xdr:rowOff>
    </xdr:from>
    <xdr:to>
      <xdr:col>15</xdr:col>
      <xdr:colOff>190500</xdr:colOff>
      <xdr:row>258</xdr:row>
      <xdr:rowOff>159544</xdr:rowOff>
    </xdr:to>
    <xdr:cxnSp macro="">
      <xdr:nvCxnSpPr>
        <xdr:cNvPr id="760" name="直線コネクタ 759">
          <a:extLst>
            <a:ext uri="{FF2B5EF4-FFF2-40B4-BE49-F238E27FC236}">
              <a16:creationId xmlns:a16="http://schemas.microsoft.com/office/drawing/2014/main" id="{E11366FE-D182-448A-9C49-ADFA5B8C6189}"/>
            </a:ext>
          </a:extLst>
        </xdr:cNvPr>
        <xdr:cNvCxnSpPr/>
      </xdr:nvCxnSpPr>
      <xdr:spPr>
        <a:xfrm>
          <a:off x="5531643" y="60357544"/>
          <a:ext cx="373857"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xdr:colOff>
      <xdr:row>254</xdr:row>
      <xdr:rowOff>4763</xdr:rowOff>
    </xdr:from>
    <xdr:to>
      <xdr:col>10</xdr:col>
      <xdr:colOff>5</xdr:colOff>
      <xdr:row>254</xdr:row>
      <xdr:rowOff>176213</xdr:rowOff>
    </xdr:to>
    <xdr:cxnSp macro="">
      <xdr:nvCxnSpPr>
        <xdr:cNvPr id="763" name="直線コネクタ 762">
          <a:extLst>
            <a:ext uri="{FF2B5EF4-FFF2-40B4-BE49-F238E27FC236}">
              <a16:creationId xmlns:a16="http://schemas.microsoft.com/office/drawing/2014/main" id="{BB7B39D1-76FA-423F-9387-608F1EAC7EF0}"/>
            </a:ext>
          </a:extLst>
        </xdr:cNvPr>
        <xdr:cNvCxnSpPr/>
      </xdr:nvCxnSpPr>
      <xdr:spPr>
        <a:xfrm>
          <a:off x="4191005" y="60202763"/>
          <a:ext cx="0" cy="171450"/>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183361</xdr:colOff>
      <xdr:row>257</xdr:row>
      <xdr:rowOff>190498</xdr:rowOff>
    </xdr:from>
    <xdr:to>
      <xdr:col>8</xdr:col>
      <xdr:colOff>183361</xdr:colOff>
      <xdr:row>258</xdr:row>
      <xdr:rowOff>185738</xdr:rowOff>
    </xdr:to>
    <xdr:cxnSp macro="">
      <xdr:nvCxnSpPr>
        <xdr:cNvPr id="765" name="直線コネクタ 764">
          <a:extLst>
            <a:ext uri="{FF2B5EF4-FFF2-40B4-BE49-F238E27FC236}">
              <a16:creationId xmlns:a16="http://schemas.microsoft.com/office/drawing/2014/main" id="{5A2D65C7-76DE-45C2-9152-3230A5691FA0}"/>
            </a:ext>
          </a:extLst>
        </xdr:cNvPr>
        <xdr:cNvCxnSpPr/>
      </xdr:nvCxnSpPr>
      <xdr:spPr>
        <a:xfrm>
          <a:off x="3231361" y="60197998"/>
          <a:ext cx="0" cy="185740"/>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200026</xdr:colOff>
      <xdr:row>258</xdr:row>
      <xdr:rowOff>2381</xdr:rowOff>
    </xdr:from>
    <xdr:to>
      <xdr:col>21</xdr:col>
      <xdr:colOff>200026</xdr:colOff>
      <xdr:row>259</xdr:row>
      <xdr:rowOff>0</xdr:rowOff>
    </xdr:to>
    <xdr:cxnSp macro="">
      <xdr:nvCxnSpPr>
        <xdr:cNvPr id="770" name="直線コネクタ 769">
          <a:extLst>
            <a:ext uri="{FF2B5EF4-FFF2-40B4-BE49-F238E27FC236}">
              <a16:creationId xmlns:a16="http://schemas.microsoft.com/office/drawing/2014/main" id="{3C948651-F141-4C9B-9ED2-FF960E681943}"/>
            </a:ext>
          </a:extLst>
        </xdr:cNvPr>
        <xdr:cNvCxnSpPr/>
      </xdr:nvCxnSpPr>
      <xdr:spPr>
        <a:xfrm>
          <a:off x="8201026" y="60200381"/>
          <a:ext cx="0" cy="188119"/>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255</xdr:row>
      <xdr:rowOff>47624</xdr:rowOff>
    </xdr:from>
    <xdr:to>
      <xdr:col>15</xdr:col>
      <xdr:colOff>2381</xdr:colOff>
      <xdr:row>255</xdr:row>
      <xdr:rowOff>47624</xdr:rowOff>
    </xdr:to>
    <xdr:cxnSp macro="">
      <xdr:nvCxnSpPr>
        <xdr:cNvPr id="771" name="直線矢印コネクタ 770">
          <a:extLst>
            <a:ext uri="{FF2B5EF4-FFF2-40B4-BE49-F238E27FC236}">
              <a16:creationId xmlns:a16="http://schemas.microsoft.com/office/drawing/2014/main" id="{B871A44C-6143-4EB4-AF75-8067F2E8241D}"/>
            </a:ext>
          </a:extLst>
        </xdr:cNvPr>
        <xdr:cNvCxnSpPr/>
      </xdr:nvCxnSpPr>
      <xdr:spPr>
        <a:xfrm>
          <a:off x="4191000" y="59674124"/>
          <a:ext cx="1526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255</xdr:row>
      <xdr:rowOff>47625</xdr:rowOff>
    </xdr:from>
    <xdr:to>
      <xdr:col>19</xdr:col>
      <xdr:colOff>2381</xdr:colOff>
      <xdr:row>255</xdr:row>
      <xdr:rowOff>47625</xdr:rowOff>
    </xdr:to>
    <xdr:cxnSp macro="">
      <xdr:nvCxnSpPr>
        <xdr:cNvPr id="772" name="直線矢印コネクタ 771">
          <a:extLst>
            <a:ext uri="{FF2B5EF4-FFF2-40B4-BE49-F238E27FC236}">
              <a16:creationId xmlns:a16="http://schemas.microsoft.com/office/drawing/2014/main" id="{B159CCD2-3418-4959-9BA9-BDA584CF9647}"/>
            </a:ext>
          </a:extLst>
        </xdr:cNvPr>
        <xdr:cNvCxnSpPr/>
      </xdr:nvCxnSpPr>
      <xdr:spPr>
        <a:xfrm>
          <a:off x="5715000" y="59674125"/>
          <a:ext cx="1526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180974</xdr:colOff>
      <xdr:row>258</xdr:row>
      <xdr:rowOff>185738</xdr:rowOff>
    </xdr:from>
    <xdr:to>
      <xdr:col>8</xdr:col>
      <xdr:colOff>180974</xdr:colOff>
      <xdr:row>268</xdr:row>
      <xdr:rowOff>0</xdr:rowOff>
    </xdr:to>
    <xdr:cxnSp macro="">
      <xdr:nvCxnSpPr>
        <xdr:cNvPr id="773" name="直線矢印コネクタ 772">
          <a:extLst>
            <a:ext uri="{FF2B5EF4-FFF2-40B4-BE49-F238E27FC236}">
              <a16:creationId xmlns:a16="http://schemas.microsoft.com/office/drawing/2014/main" id="{11F9842A-8CFC-44BF-8D28-A8F460AAB318}"/>
            </a:ext>
          </a:extLst>
        </xdr:cNvPr>
        <xdr:cNvCxnSpPr/>
      </xdr:nvCxnSpPr>
      <xdr:spPr>
        <a:xfrm>
          <a:off x="3228974" y="60383738"/>
          <a:ext cx="0" cy="171926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185737</xdr:colOff>
      <xdr:row>263</xdr:row>
      <xdr:rowOff>190498</xdr:rowOff>
    </xdr:from>
    <xdr:to>
      <xdr:col>16</xdr:col>
      <xdr:colOff>97632</xdr:colOff>
      <xdr:row>263</xdr:row>
      <xdr:rowOff>190498</xdr:rowOff>
    </xdr:to>
    <xdr:cxnSp macro="">
      <xdr:nvCxnSpPr>
        <xdr:cNvPr id="776" name="直線矢印コネクタ 775">
          <a:extLst>
            <a:ext uri="{FF2B5EF4-FFF2-40B4-BE49-F238E27FC236}">
              <a16:creationId xmlns:a16="http://schemas.microsoft.com/office/drawing/2014/main" id="{A0FD4EF2-93CC-44AB-8608-40F986981E41}"/>
            </a:ext>
          </a:extLst>
        </xdr:cNvPr>
        <xdr:cNvCxnSpPr/>
      </xdr:nvCxnSpPr>
      <xdr:spPr>
        <a:xfrm>
          <a:off x="5900737" y="61340998"/>
          <a:ext cx="29289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xdr:colOff>
      <xdr:row>264</xdr:row>
      <xdr:rowOff>0</xdr:rowOff>
    </xdr:from>
    <xdr:to>
      <xdr:col>14</xdr:col>
      <xdr:colOff>259557</xdr:colOff>
      <xdr:row>264</xdr:row>
      <xdr:rowOff>0</xdr:rowOff>
    </xdr:to>
    <xdr:cxnSp macro="">
      <xdr:nvCxnSpPr>
        <xdr:cNvPr id="777" name="直線矢印コネクタ 776">
          <a:extLst>
            <a:ext uri="{FF2B5EF4-FFF2-40B4-BE49-F238E27FC236}">
              <a16:creationId xmlns:a16="http://schemas.microsoft.com/office/drawing/2014/main" id="{3C3B8E78-9695-489E-B320-CD5A1C4F174A}"/>
            </a:ext>
          </a:extLst>
        </xdr:cNvPr>
        <xdr:cNvCxnSpPr/>
      </xdr:nvCxnSpPr>
      <xdr:spPr>
        <a:xfrm flipH="1">
          <a:off x="5334002" y="61341000"/>
          <a:ext cx="25955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128588</xdr:colOff>
      <xdr:row>266</xdr:row>
      <xdr:rowOff>102393</xdr:rowOff>
    </xdr:from>
    <xdr:to>
      <xdr:col>14</xdr:col>
      <xdr:colOff>378620</xdr:colOff>
      <xdr:row>266</xdr:row>
      <xdr:rowOff>102393</xdr:rowOff>
    </xdr:to>
    <xdr:cxnSp macro="">
      <xdr:nvCxnSpPr>
        <xdr:cNvPr id="778" name="直線矢印コネクタ 777">
          <a:extLst>
            <a:ext uri="{FF2B5EF4-FFF2-40B4-BE49-F238E27FC236}">
              <a16:creationId xmlns:a16="http://schemas.microsoft.com/office/drawing/2014/main" id="{E1028105-8B8A-496A-9808-BB2913FB4D94}"/>
            </a:ext>
          </a:extLst>
        </xdr:cNvPr>
        <xdr:cNvCxnSpPr/>
      </xdr:nvCxnSpPr>
      <xdr:spPr>
        <a:xfrm flipH="1">
          <a:off x="5462588" y="61824393"/>
          <a:ext cx="250032"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254</xdr:row>
      <xdr:rowOff>0</xdr:rowOff>
    </xdr:from>
    <xdr:to>
      <xdr:col>15</xdr:col>
      <xdr:colOff>0</xdr:colOff>
      <xdr:row>254</xdr:row>
      <xdr:rowOff>185740</xdr:rowOff>
    </xdr:to>
    <xdr:cxnSp macro="">
      <xdr:nvCxnSpPr>
        <xdr:cNvPr id="780" name="直線矢印コネクタ 779">
          <a:extLst>
            <a:ext uri="{FF2B5EF4-FFF2-40B4-BE49-F238E27FC236}">
              <a16:creationId xmlns:a16="http://schemas.microsoft.com/office/drawing/2014/main" id="{92B83215-12DF-42EC-AE56-1DBD44E5F506}"/>
            </a:ext>
          </a:extLst>
        </xdr:cNvPr>
        <xdr:cNvCxnSpPr/>
      </xdr:nvCxnSpPr>
      <xdr:spPr>
        <a:xfrm flipV="1">
          <a:off x="5715000" y="59436000"/>
          <a:ext cx="0" cy="18574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200025</xdr:colOff>
      <xdr:row>267</xdr:row>
      <xdr:rowOff>73818</xdr:rowOff>
    </xdr:from>
    <xdr:to>
      <xdr:col>24</xdr:col>
      <xdr:colOff>378619</xdr:colOff>
      <xdr:row>267</xdr:row>
      <xdr:rowOff>73818</xdr:rowOff>
    </xdr:to>
    <xdr:cxnSp macro="">
      <xdr:nvCxnSpPr>
        <xdr:cNvPr id="781" name="直線コネクタ 780">
          <a:extLst>
            <a:ext uri="{FF2B5EF4-FFF2-40B4-BE49-F238E27FC236}">
              <a16:creationId xmlns:a16="http://schemas.microsoft.com/office/drawing/2014/main" id="{115C7E42-48E7-468F-917F-9A8DE759788F}"/>
            </a:ext>
          </a:extLst>
        </xdr:cNvPr>
        <xdr:cNvCxnSpPr/>
      </xdr:nvCxnSpPr>
      <xdr:spPr>
        <a:xfrm>
          <a:off x="6677025" y="61986318"/>
          <a:ext cx="2845594" cy="0"/>
        </a:xfrm>
        <a:prstGeom prst="line">
          <a:avLst/>
        </a:prstGeom>
        <a:ln w="3175">
          <a:solidFill>
            <a:srgbClr val="C00000"/>
          </a:solidFill>
          <a:prstDash val="lgDashDot"/>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0</xdr:colOff>
      <xdr:row>266</xdr:row>
      <xdr:rowOff>52388</xdr:rowOff>
    </xdr:from>
    <xdr:to>
      <xdr:col>24</xdr:col>
      <xdr:colOff>0</xdr:colOff>
      <xdr:row>267</xdr:row>
      <xdr:rowOff>59532</xdr:rowOff>
    </xdr:to>
    <xdr:cxnSp macro="">
      <xdr:nvCxnSpPr>
        <xdr:cNvPr id="782" name="直線矢印コネクタ 781">
          <a:extLst>
            <a:ext uri="{FF2B5EF4-FFF2-40B4-BE49-F238E27FC236}">
              <a16:creationId xmlns:a16="http://schemas.microsoft.com/office/drawing/2014/main" id="{B7B4AE3F-CA24-4113-B03A-E37B8FA8098F}"/>
            </a:ext>
          </a:extLst>
        </xdr:cNvPr>
        <xdr:cNvCxnSpPr/>
      </xdr:nvCxnSpPr>
      <xdr:spPr>
        <a:xfrm>
          <a:off x="9144000" y="61774388"/>
          <a:ext cx="0" cy="197644"/>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xdr:colOff>
      <xdr:row>267</xdr:row>
      <xdr:rowOff>71438</xdr:rowOff>
    </xdr:from>
    <xdr:to>
      <xdr:col>24</xdr:col>
      <xdr:colOff>1</xdr:colOff>
      <xdr:row>268</xdr:row>
      <xdr:rowOff>73819</xdr:rowOff>
    </xdr:to>
    <xdr:cxnSp macro="">
      <xdr:nvCxnSpPr>
        <xdr:cNvPr id="783" name="直線矢印コネクタ 782">
          <a:extLst>
            <a:ext uri="{FF2B5EF4-FFF2-40B4-BE49-F238E27FC236}">
              <a16:creationId xmlns:a16="http://schemas.microsoft.com/office/drawing/2014/main" id="{22547803-5838-45CB-B7D5-23EA32FC4DB3}"/>
            </a:ext>
          </a:extLst>
        </xdr:cNvPr>
        <xdr:cNvCxnSpPr/>
      </xdr:nvCxnSpPr>
      <xdr:spPr>
        <a:xfrm flipV="1">
          <a:off x="9144001" y="61983938"/>
          <a:ext cx="0" cy="192881"/>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380999</xdr:colOff>
      <xdr:row>266</xdr:row>
      <xdr:rowOff>0</xdr:rowOff>
    </xdr:from>
    <xdr:to>
      <xdr:col>22</xdr:col>
      <xdr:colOff>380999</xdr:colOff>
      <xdr:row>267</xdr:row>
      <xdr:rowOff>54769</xdr:rowOff>
    </xdr:to>
    <xdr:cxnSp macro="">
      <xdr:nvCxnSpPr>
        <xdr:cNvPr id="784" name="直線矢印コネクタ 783">
          <a:extLst>
            <a:ext uri="{FF2B5EF4-FFF2-40B4-BE49-F238E27FC236}">
              <a16:creationId xmlns:a16="http://schemas.microsoft.com/office/drawing/2014/main" id="{0B1AA92C-2738-4C80-A015-6FFAF69F9767}"/>
            </a:ext>
          </a:extLst>
        </xdr:cNvPr>
        <xdr:cNvCxnSpPr/>
      </xdr:nvCxnSpPr>
      <xdr:spPr>
        <a:xfrm flipV="1">
          <a:off x="8762999" y="61722000"/>
          <a:ext cx="0" cy="245269"/>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xdr:colOff>
      <xdr:row>267</xdr:row>
      <xdr:rowOff>66676</xdr:rowOff>
    </xdr:from>
    <xdr:to>
      <xdr:col>24</xdr:col>
      <xdr:colOff>102394</xdr:colOff>
      <xdr:row>267</xdr:row>
      <xdr:rowOff>66676</xdr:rowOff>
    </xdr:to>
    <xdr:cxnSp macro="">
      <xdr:nvCxnSpPr>
        <xdr:cNvPr id="787" name="直線コネクタ 786">
          <a:extLst>
            <a:ext uri="{FF2B5EF4-FFF2-40B4-BE49-F238E27FC236}">
              <a16:creationId xmlns:a16="http://schemas.microsoft.com/office/drawing/2014/main" id="{900B05ED-5354-423D-94D4-FB06886193B4}"/>
            </a:ext>
          </a:extLst>
        </xdr:cNvPr>
        <xdr:cNvCxnSpPr/>
      </xdr:nvCxnSpPr>
      <xdr:spPr>
        <a:xfrm>
          <a:off x="9144001" y="61979176"/>
          <a:ext cx="102393"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107157</xdr:colOff>
      <xdr:row>266</xdr:row>
      <xdr:rowOff>164306</xdr:rowOff>
    </xdr:from>
    <xdr:to>
      <xdr:col>24</xdr:col>
      <xdr:colOff>107157</xdr:colOff>
      <xdr:row>267</xdr:row>
      <xdr:rowOff>64294</xdr:rowOff>
    </xdr:to>
    <xdr:cxnSp macro="">
      <xdr:nvCxnSpPr>
        <xdr:cNvPr id="789" name="直線矢印コネクタ 788">
          <a:extLst>
            <a:ext uri="{FF2B5EF4-FFF2-40B4-BE49-F238E27FC236}">
              <a16:creationId xmlns:a16="http://schemas.microsoft.com/office/drawing/2014/main" id="{708FFEE5-8C09-49A7-AB8D-76E7D6045786}"/>
            </a:ext>
          </a:extLst>
        </xdr:cNvPr>
        <xdr:cNvCxnSpPr/>
      </xdr:nvCxnSpPr>
      <xdr:spPr>
        <a:xfrm flipV="1">
          <a:off x="9251157" y="61886306"/>
          <a:ext cx="0" cy="90488"/>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304800</xdr:colOff>
      <xdr:row>267</xdr:row>
      <xdr:rowOff>171450</xdr:rowOff>
    </xdr:from>
    <xdr:to>
      <xdr:col>14</xdr:col>
      <xdr:colOff>304800</xdr:colOff>
      <xdr:row>267</xdr:row>
      <xdr:rowOff>183356</xdr:rowOff>
    </xdr:to>
    <xdr:cxnSp macro="">
      <xdr:nvCxnSpPr>
        <xdr:cNvPr id="796" name="直線コネクタ 795">
          <a:extLst>
            <a:ext uri="{FF2B5EF4-FFF2-40B4-BE49-F238E27FC236}">
              <a16:creationId xmlns:a16="http://schemas.microsoft.com/office/drawing/2014/main" id="{7475F854-59CC-4E37-A1C6-63839CDC4A34}"/>
            </a:ext>
          </a:extLst>
        </xdr:cNvPr>
        <xdr:cNvCxnSpPr/>
      </xdr:nvCxnSpPr>
      <xdr:spPr>
        <a:xfrm>
          <a:off x="5638800" y="62083950"/>
          <a:ext cx="0" cy="11906"/>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265</xdr:row>
      <xdr:rowOff>161925</xdr:rowOff>
    </xdr:from>
    <xdr:to>
      <xdr:col>17</xdr:col>
      <xdr:colOff>200025</xdr:colOff>
      <xdr:row>267</xdr:row>
      <xdr:rowOff>73819</xdr:rowOff>
    </xdr:to>
    <xdr:cxnSp macro="">
      <xdr:nvCxnSpPr>
        <xdr:cNvPr id="808" name="直線コネクタ 807">
          <a:extLst>
            <a:ext uri="{FF2B5EF4-FFF2-40B4-BE49-F238E27FC236}">
              <a16:creationId xmlns:a16="http://schemas.microsoft.com/office/drawing/2014/main" id="{329E3F76-64EF-4F77-AE66-5F95F0B24AED}"/>
            </a:ext>
          </a:extLst>
        </xdr:cNvPr>
        <xdr:cNvCxnSpPr/>
      </xdr:nvCxnSpPr>
      <xdr:spPr>
        <a:xfrm>
          <a:off x="5715000" y="61693425"/>
          <a:ext cx="962025" cy="292894"/>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302419</xdr:colOff>
      <xdr:row>265</xdr:row>
      <xdr:rowOff>152400</xdr:rowOff>
    </xdr:from>
    <xdr:to>
      <xdr:col>15</xdr:col>
      <xdr:colOff>123825</xdr:colOff>
      <xdr:row>271</xdr:row>
      <xdr:rowOff>47626</xdr:rowOff>
    </xdr:to>
    <xdr:sp macro="" textlink="">
      <xdr:nvSpPr>
        <xdr:cNvPr id="809" name="円弧 808">
          <a:extLst>
            <a:ext uri="{FF2B5EF4-FFF2-40B4-BE49-F238E27FC236}">
              <a16:creationId xmlns:a16="http://schemas.microsoft.com/office/drawing/2014/main" id="{3A221C97-77DA-4787-A223-9C516A181671}"/>
            </a:ext>
          </a:extLst>
        </xdr:cNvPr>
        <xdr:cNvSpPr/>
      </xdr:nvSpPr>
      <xdr:spPr>
        <a:xfrm>
          <a:off x="5636419" y="61493400"/>
          <a:ext cx="202406" cy="1038226"/>
        </a:xfrm>
        <a:prstGeom prst="arc">
          <a:avLst>
            <a:gd name="adj1" fmla="val 13598212"/>
            <a:gd name="adj2" fmla="val 16063745"/>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180976</xdr:colOff>
      <xdr:row>258</xdr:row>
      <xdr:rowOff>159546</xdr:rowOff>
    </xdr:from>
    <xdr:to>
      <xdr:col>14</xdr:col>
      <xdr:colOff>188119</xdr:colOff>
      <xdr:row>259</xdr:row>
      <xdr:rowOff>0</xdr:rowOff>
    </xdr:to>
    <xdr:cxnSp macro="">
      <xdr:nvCxnSpPr>
        <xdr:cNvPr id="815" name="直線コネクタ 814">
          <a:extLst>
            <a:ext uri="{FF2B5EF4-FFF2-40B4-BE49-F238E27FC236}">
              <a16:creationId xmlns:a16="http://schemas.microsoft.com/office/drawing/2014/main" id="{4508C10F-D56A-4C6D-BDD9-71A1582E29ED}"/>
            </a:ext>
          </a:extLst>
        </xdr:cNvPr>
        <xdr:cNvCxnSpPr/>
      </xdr:nvCxnSpPr>
      <xdr:spPr>
        <a:xfrm flipV="1">
          <a:off x="3228976" y="60357546"/>
          <a:ext cx="2293143" cy="30954"/>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192882</xdr:colOff>
      <xdr:row>258</xdr:row>
      <xdr:rowOff>159544</xdr:rowOff>
    </xdr:from>
    <xdr:to>
      <xdr:col>21</xdr:col>
      <xdr:colOff>197644</xdr:colOff>
      <xdr:row>259</xdr:row>
      <xdr:rowOff>2381</xdr:rowOff>
    </xdr:to>
    <xdr:cxnSp macro="">
      <xdr:nvCxnSpPr>
        <xdr:cNvPr id="819" name="直線コネクタ 818">
          <a:extLst>
            <a:ext uri="{FF2B5EF4-FFF2-40B4-BE49-F238E27FC236}">
              <a16:creationId xmlns:a16="http://schemas.microsoft.com/office/drawing/2014/main" id="{7F294095-EF30-445B-B941-14AFC98E3E09}"/>
            </a:ext>
          </a:extLst>
        </xdr:cNvPr>
        <xdr:cNvCxnSpPr/>
      </xdr:nvCxnSpPr>
      <xdr:spPr>
        <a:xfrm>
          <a:off x="5907882" y="60357544"/>
          <a:ext cx="2290762" cy="33337"/>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197644</xdr:colOff>
      <xdr:row>263</xdr:row>
      <xdr:rowOff>0</xdr:rowOff>
    </xdr:from>
    <xdr:to>
      <xdr:col>22</xdr:col>
      <xdr:colOff>2381</xdr:colOff>
      <xdr:row>263</xdr:row>
      <xdr:rowOff>0</xdr:rowOff>
    </xdr:to>
    <xdr:cxnSp macro="">
      <xdr:nvCxnSpPr>
        <xdr:cNvPr id="821" name="直線矢印コネクタ 820">
          <a:extLst>
            <a:ext uri="{FF2B5EF4-FFF2-40B4-BE49-F238E27FC236}">
              <a16:creationId xmlns:a16="http://schemas.microsoft.com/office/drawing/2014/main" id="{F8D6AB7F-A7A9-486A-82D8-9856F28CADEE}"/>
            </a:ext>
          </a:extLst>
        </xdr:cNvPr>
        <xdr:cNvCxnSpPr/>
      </xdr:nvCxnSpPr>
      <xdr:spPr>
        <a:xfrm>
          <a:off x="8198644" y="61150500"/>
          <a:ext cx="185737" cy="0"/>
        </a:xfrm>
        <a:prstGeom prst="straightConnector1">
          <a:avLst/>
        </a:prstGeom>
        <a:ln w="3175">
          <a:solidFill>
            <a:srgbClr val="C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366713</xdr:colOff>
      <xdr:row>262</xdr:row>
      <xdr:rowOff>0</xdr:rowOff>
    </xdr:from>
    <xdr:to>
      <xdr:col>8</xdr:col>
      <xdr:colOff>180977</xdr:colOff>
      <xdr:row>262</xdr:row>
      <xdr:rowOff>0</xdr:rowOff>
    </xdr:to>
    <xdr:cxnSp macro="">
      <xdr:nvCxnSpPr>
        <xdr:cNvPr id="822" name="直線矢印コネクタ 821">
          <a:extLst>
            <a:ext uri="{FF2B5EF4-FFF2-40B4-BE49-F238E27FC236}">
              <a16:creationId xmlns:a16="http://schemas.microsoft.com/office/drawing/2014/main" id="{09CEA3A5-F750-4255-BE18-7882C6B1C604}"/>
            </a:ext>
          </a:extLst>
        </xdr:cNvPr>
        <xdr:cNvCxnSpPr/>
      </xdr:nvCxnSpPr>
      <xdr:spPr>
        <a:xfrm flipH="1">
          <a:off x="3033713" y="60960000"/>
          <a:ext cx="19526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200025</xdr:colOff>
      <xdr:row>258</xdr:row>
      <xdr:rowOff>178594</xdr:rowOff>
    </xdr:from>
    <xdr:to>
      <xdr:col>19</xdr:col>
      <xdr:colOff>2382</xdr:colOff>
      <xdr:row>267</xdr:row>
      <xdr:rowOff>78581</xdr:rowOff>
    </xdr:to>
    <xdr:cxnSp macro="">
      <xdr:nvCxnSpPr>
        <xdr:cNvPr id="824" name="直線矢印コネクタ 823">
          <a:extLst>
            <a:ext uri="{FF2B5EF4-FFF2-40B4-BE49-F238E27FC236}">
              <a16:creationId xmlns:a16="http://schemas.microsoft.com/office/drawing/2014/main" id="{533DF79C-07AC-4D04-A3CD-FA9CE1B3D9EE}"/>
            </a:ext>
          </a:extLst>
        </xdr:cNvPr>
        <xdr:cNvCxnSpPr/>
      </xdr:nvCxnSpPr>
      <xdr:spPr>
        <a:xfrm flipH="1">
          <a:off x="6677025" y="60186094"/>
          <a:ext cx="564357" cy="1614487"/>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178594</xdr:colOff>
      <xdr:row>255</xdr:row>
      <xdr:rowOff>47346</xdr:rowOff>
    </xdr:from>
    <xdr:to>
      <xdr:col>11</xdr:col>
      <xdr:colOff>0</xdr:colOff>
      <xdr:row>255</xdr:row>
      <xdr:rowOff>47346</xdr:rowOff>
    </xdr:to>
    <xdr:cxnSp macro="">
      <xdr:nvCxnSpPr>
        <xdr:cNvPr id="829" name="直線矢印コネクタ 828">
          <a:extLst>
            <a:ext uri="{FF2B5EF4-FFF2-40B4-BE49-F238E27FC236}">
              <a16:creationId xmlns:a16="http://schemas.microsoft.com/office/drawing/2014/main" id="{A03BBB2B-B01D-41D2-A3FD-10C46494A297}"/>
            </a:ext>
          </a:extLst>
        </xdr:cNvPr>
        <xdr:cNvCxnSpPr/>
      </xdr:nvCxnSpPr>
      <xdr:spPr>
        <a:xfrm>
          <a:off x="3226594" y="59673846"/>
          <a:ext cx="964406"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197645</xdr:colOff>
      <xdr:row>258</xdr:row>
      <xdr:rowOff>2381</xdr:rowOff>
    </xdr:from>
    <xdr:to>
      <xdr:col>14</xdr:col>
      <xdr:colOff>197646</xdr:colOff>
      <xdr:row>258</xdr:row>
      <xdr:rowOff>157163</xdr:rowOff>
    </xdr:to>
    <xdr:cxnSp macro="">
      <xdr:nvCxnSpPr>
        <xdr:cNvPr id="832" name="直線コネクタ 831">
          <a:extLst>
            <a:ext uri="{FF2B5EF4-FFF2-40B4-BE49-F238E27FC236}">
              <a16:creationId xmlns:a16="http://schemas.microsoft.com/office/drawing/2014/main" id="{3FAF9F81-6A83-4859-BDE5-168B9B41C83E}"/>
            </a:ext>
          </a:extLst>
        </xdr:cNvPr>
        <xdr:cNvCxnSpPr/>
      </xdr:nvCxnSpPr>
      <xdr:spPr>
        <a:xfrm>
          <a:off x="5531645" y="60200381"/>
          <a:ext cx="1" cy="154782"/>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188119</xdr:colOff>
      <xdr:row>258</xdr:row>
      <xdr:rowOff>0</xdr:rowOff>
    </xdr:from>
    <xdr:to>
      <xdr:col>15</xdr:col>
      <xdr:colOff>188120</xdr:colOff>
      <xdr:row>258</xdr:row>
      <xdr:rowOff>159544</xdr:rowOff>
    </xdr:to>
    <xdr:cxnSp macro="">
      <xdr:nvCxnSpPr>
        <xdr:cNvPr id="834" name="直線コネクタ 833">
          <a:extLst>
            <a:ext uri="{FF2B5EF4-FFF2-40B4-BE49-F238E27FC236}">
              <a16:creationId xmlns:a16="http://schemas.microsoft.com/office/drawing/2014/main" id="{5B19AC47-BFD7-4603-A60A-90E2ABA11948}"/>
            </a:ext>
          </a:extLst>
        </xdr:cNvPr>
        <xdr:cNvCxnSpPr/>
      </xdr:nvCxnSpPr>
      <xdr:spPr>
        <a:xfrm>
          <a:off x="5903119" y="60198000"/>
          <a:ext cx="1" cy="159544"/>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197644</xdr:colOff>
      <xdr:row>257</xdr:row>
      <xdr:rowOff>7144</xdr:rowOff>
    </xdr:from>
    <xdr:to>
      <xdr:col>14</xdr:col>
      <xdr:colOff>197644</xdr:colOff>
      <xdr:row>257</xdr:row>
      <xdr:rowOff>188119</xdr:rowOff>
    </xdr:to>
    <xdr:cxnSp macro="">
      <xdr:nvCxnSpPr>
        <xdr:cNvPr id="836" name="直線コネクタ 835">
          <a:extLst>
            <a:ext uri="{FF2B5EF4-FFF2-40B4-BE49-F238E27FC236}">
              <a16:creationId xmlns:a16="http://schemas.microsoft.com/office/drawing/2014/main" id="{D0EDC9D2-B21B-4FA7-9292-0DBA389D3EA6}"/>
            </a:ext>
          </a:extLst>
        </xdr:cNvPr>
        <xdr:cNvCxnSpPr/>
      </xdr:nvCxnSpPr>
      <xdr:spPr>
        <a:xfrm>
          <a:off x="5531644" y="60014644"/>
          <a:ext cx="0" cy="180975"/>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190500</xdr:colOff>
      <xdr:row>257</xdr:row>
      <xdr:rowOff>52388</xdr:rowOff>
    </xdr:from>
    <xdr:to>
      <xdr:col>15</xdr:col>
      <xdr:colOff>0</xdr:colOff>
      <xdr:row>257</xdr:row>
      <xdr:rowOff>52388</xdr:rowOff>
    </xdr:to>
    <xdr:cxnSp macro="">
      <xdr:nvCxnSpPr>
        <xdr:cNvPr id="837" name="直線矢印コネクタ 836">
          <a:extLst>
            <a:ext uri="{FF2B5EF4-FFF2-40B4-BE49-F238E27FC236}">
              <a16:creationId xmlns:a16="http://schemas.microsoft.com/office/drawing/2014/main" id="{C0BE778D-B288-4440-B107-A7B892E83D1F}"/>
            </a:ext>
          </a:extLst>
        </xdr:cNvPr>
        <xdr:cNvCxnSpPr/>
      </xdr:nvCxnSpPr>
      <xdr:spPr>
        <a:xfrm>
          <a:off x="5524500" y="60059888"/>
          <a:ext cx="1905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188121</xdr:colOff>
      <xdr:row>257</xdr:row>
      <xdr:rowOff>0</xdr:rowOff>
    </xdr:from>
    <xdr:to>
      <xdr:col>15</xdr:col>
      <xdr:colOff>188121</xdr:colOff>
      <xdr:row>257</xdr:row>
      <xdr:rowOff>188119</xdr:rowOff>
    </xdr:to>
    <xdr:cxnSp macro="">
      <xdr:nvCxnSpPr>
        <xdr:cNvPr id="839" name="直線コネクタ 838">
          <a:extLst>
            <a:ext uri="{FF2B5EF4-FFF2-40B4-BE49-F238E27FC236}">
              <a16:creationId xmlns:a16="http://schemas.microsoft.com/office/drawing/2014/main" id="{E2074644-B2F9-458D-9FAD-145FA56C74FF}"/>
            </a:ext>
          </a:extLst>
        </xdr:cNvPr>
        <xdr:cNvCxnSpPr/>
      </xdr:nvCxnSpPr>
      <xdr:spPr>
        <a:xfrm>
          <a:off x="5903121" y="60007500"/>
          <a:ext cx="0" cy="188119"/>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288131</xdr:colOff>
      <xdr:row>256</xdr:row>
      <xdr:rowOff>157163</xdr:rowOff>
    </xdr:from>
    <xdr:to>
      <xdr:col>14</xdr:col>
      <xdr:colOff>288131</xdr:colOff>
      <xdr:row>257</xdr:row>
      <xdr:rowOff>50006</xdr:rowOff>
    </xdr:to>
    <xdr:cxnSp macro="">
      <xdr:nvCxnSpPr>
        <xdr:cNvPr id="840" name="直線矢印コネクタ 839">
          <a:extLst>
            <a:ext uri="{FF2B5EF4-FFF2-40B4-BE49-F238E27FC236}">
              <a16:creationId xmlns:a16="http://schemas.microsoft.com/office/drawing/2014/main" id="{EE3D9ACC-BE06-47B8-8E6C-DA894777DC33}"/>
            </a:ext>
          </a:extLst>
        </xdr:cNvPr>
        <xdr:cNvCxnSpPr/>
      </xdr:nvCxnSpPr>
      <xdr:spPr>
        <a:xfrm flipV="1">
          <a:off x="5622131" y="59974163"/>
          <a:ext cx="0" cy="83343"/>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97631</xdr:colOff>
      <xdr:row>256</xdr:row>
      <xdr:rowOff>157163</xdr:rowOff>
    </xdr:from>
    <xdr:to>
      <xdr:col>15</xdr:col>
      <xdr:colOff>97631</xdr:colOff>
      <xdr:row>257</xdr:row>
      <xdr:rowOff>52388</xdr:rowOff>
    </xdr:to>
    <xdr:cxnSp macro="">
      <xdr:nvCxnSpPr>
        <xdr:cNvPr id="841" name="直線矢印コネクタ 840">
          <a:extLst>
            <a:ext uri="{FF2B5EF4-FFF2-40B4-BE49-F238E27FC236}">
              <a16:creationId xmlns:a16="http://schemas.microsoft.com/office/drawing/2014/main" id="{2569CE3A-4878-4DE1-95EB-D29C2A60DE7A}"/>
            </a:ext>
          </a:extLst>
        </xdr:cNvPr>
        <xdr:cNvCxnSpPr/>
      </xdr:nvCxnSpPr>
      <xdr:spPr>
        <a:xfrm flipV="1">
          <a:off x="5812631" y="59974163"/>
          <a:ext cx="0" cy="85725"/>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378619</xdr:colOff>
      <xdr:row>257</xdr:row>
      <xdr:rowOff>52386</xdr:rowOff>
    </xdr:from>
    <xdr:to>
      <xdr:col>15</xdr:col>
      <xdr:colOff>188119</xdr:colOff>
      <xdr:row>257</xdr:row>
      <xdr:rowOff>52386</xdr:rowOff>
    </xdr:to>
    <xdr:cxnSp macro="">
      <xdr:nvCxnSpPr>
        <xdr:cNvPr id="846" name="直線矢印コネクタ 845">
          <a:extLst>
            <a:ext uri="{FF2B5EF4-FFF2-40B4-BE49-F238E27FC236}">
              <a16:creationId xmlns:a16="http://schemas.microsoft.com/office/drawing/2014/main" id="{FA327534-DB94-4850-8A1B-A5D6C49A4A98}"/>
            </a:ext>
          </a:extLst>
        </xdr:cNvPr>
        <xdr:cNvCxnSpPr/>
      </xdr:nvCxnSpPr>
      <xdr:spPr>
        <a:xfrm>
          <a:off x="5712619" y="60059886"/>
          <a:ext cx="1905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188118</xdr:colOff>
      <xdr:row>266</xdr:row>
      <xdr:rowOff>38100</xdr:rowOff>
    </xdr:from>
    <xdr:to>
      <xdr:col>15</xdr:col>
      <xdr:colOff>188118</xdr:colOff>
      <xdr:row>267</xdr:row>
      <xdr:rowOff>183356</xdr:rowOff>
    </xdr:to>
    <xdr:cxnSp macro="">
      <xdr:nvCxnSpPr>
        <xdr:cNvPr id="850" name="直線コネクタ 849">
          <a:extLst>
            <a:ext uri="{FF2B5EF4-FFF2-40B4-BE49-F238E27FC236}">
              <a16:creationId xmlns:a16="http://schemas.microsoft.com/office/drawing/2014/main" id="{94D99E95-D748-4AB0-A104-02B1ADE9C1FA}"/>
            </a:ext>
          </a:extLst>
        </xdr:cNvPr>
        <xdr:cNvCxnSpPr/>
      </xdr:nvCxnSpPr>
      <xdr:spPr>
        <a:xfrm>
          <a:off x="5903118" y="61569600"/>
          <a:ext cx="0" cy="335756"/>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267</xdr:row>
      <xdr:rowOff>0</xdr:rowOff>
    </xdr:from>
    <xdr:to>
      <xdr:col>15</xdr:col>
      <xdr:colOff>190500</xdr:colOff>
      <xdr:row>267</xdr:row>
      <xdr:rowOff>0</xdr:rowOff>
    </xdr:to>
    <xdr:cxnSp macro="">
      <xdr:nvCxnSpPr>
        <xdr:cNvPr id="851" name="直線矢印コネクタ 850">
          <a:extLst>
            <a:ext uri="{FF2B5EF4-FFF2-40B4-BE49-F238E27FC236}">
              <a16:creationId xmlns:a16="http://schemas.microsoft.com/office/drawing/2014/main" id="{8D5C62AD-36EA-420C-B8B2-10D8CF3D1A8C}"/>
            </a:ext>
          </a:extLst>
        </xdr:cNvPr>
        <xdr:cNvCxnSpPr/>
      </xdr:nvCxnSpPr>
      <xdr:spPr>
        <a:xfrm>
          <a:off x="5715000" y="61722000"/>
          <a:ext cx="1905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95250</xdr:colOff>
      <xdr:row>267</xdr:row>
      <xdr:rowOff>1</xdr:rowOff>
    </xdr:from>
    <xdr:to>
      <xdr:col>15</xdr:col>
      <xdr:colOff>245269</xdr:colOff>
      <xdr:row>269</xdr:row>
      <xdr:rowOff>47625</xdr:rowOff>
    </xdr:to>
    <xdr:cxnSp macro="">
      <xdr:nvCxnSpPr>
        <xdr:cNvPr id="852" name="直線矢印コネクタ 851">
          <a:extLst>
            <a:ext uri="{FF2B5EF4-FFF2-40B4-BE49-F238E27FC236}">
              <a16:creationId xmlns:a16="http://schemas.microsoft.com/office/drawing/2014/main" id="{12C2AF18-FCF9-4DE8-A891-85EEF2D8E988}"/>
            </a:ext>
          </a:extLst>
        </xdr:cNvPr>
        <xdr:cNvCxnSpPr/>
      </xdr:nvCxnSpPr>
      <xdr:spPr>
        <a:xfrm>
          <a:off x="5810250" y="61722001"/>
          <a:ext cx="150019" cy="42862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195263</xdr:colOff>
      <xdr:row>275</xdr:row>
      <xdr:rowOff>161925</xdr:rowOff>
    </xdr:from>
    <xdr:to>
      <xdr:col>14</xdr:col>
      <xdr:colOff>307796</xdr:colOff>
      <xdr:row>284</xdr:row>
      <xdr:rowOff>183171</xdr:rowOff>
    </xdr:to>
    <xdr:cxnSp macro="">
      <xdr:nvCxnSpPr>
        <xdr:cNvPr id="873" name="直線矢印コネクタ 872">
          <a:extLst>
            <a:ext uri="{FF2B5EF4-FFF2-40B4-BE49-F238E27FC236}">
              <a16:creationId xmlns:a16="http://schemas.microsoft.com/office/drawing/2014/main" id="{E00B8A22-8C06-49EB-A3E5-59377FFD2E0E}"/>
            </a:ext>
          </a:extLst>
        </xdr:cNvPr>
        <xdr:cNvCxnSpPr>
          <a:endCxn id="918" idx="0"/>
        </xdr:cNvCxnSpPr>
      </xdr:nvCxnSpPr>
      <xdr:spPr>
        <a:xfrm>
          <a:off x="5529263" y="64931925"/>
          <a:ext cx="112533" cy="1735746"/>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200024</xdr:colOff>
      <xdr:row>275</xdr:row>
      <xdr:rowOff>164307</xdr:rowOff>
    </xdr:from>
    <xdr:to>
      <xdr:col>15</xdr:col>
      <xdr:colOff>178594</xdr:colOff>
      <xdr:row>275</xdr:row>
      <xdr:rowOff>164307</xdr:rowOff>
    </xdr:to>
    <xdr:cxnSp macro="">
      <xdr:nvCxnSpPr>
        <xdr:cNvPr id="874" name="直線コネクタ 873">
          <a:extLst>
            <a:ext uri="{FF2B5EF4-FFF2-40B4-BE49-F238E27FC236}">
              <a16:creationId xmlns:a16="http://schemas.microsoft.com/office/drawing/2014/main" id="{060C4C62-AA80-4524-AE92-4C839474AE51}"/>
            </a:ext>
          </a:extLst>
        </xdr:cNvPr>
        <xdr:cNvCxnSpPr/>
      </xdr:nvCxnSpPr>
      <xdr:spPr>
        <a:xfrm>
          <a:off x="5534024" y="64934307"/>
          <a:ext cx="359570"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188122</xdr:colOff>
      <xdr:row>275</xdr:row>
      <xdr:rowOff>159544</xdr:rowOff>
    </xdr:from>
    <xdr:to>
      <xdr:col>15</xdr:col>
      <xdr:colOff>188123</xdr:colOff>
      <xdr:row>282</xdr:row>
      <xdr:rowOff>164306</xdr:rowOff>
    </xdr:to>
    <xdr:cxnSp macro="">
      <xdr:nvCxnSpPr>
        <xdr:cNvPr id="875" name="直線矢印コネクタ 874">
          <a:extLst>
            <a:ext uri="{FF2B5EF4-FFF2-40B4-BE49-F238E27FC236}">
              <a16:creationId xmlns:a16="http://schemas.microsoft.com/office/drawing/2014/main" id="{72F503D5-4625-4C49-AE5C-F2C391E23321}"/>
            </a:ext>
          </a:extLst>
        </xdr:cNvPr>
        <xdr:cNvCxnSpPr/>
      </xdr:nvCxnSpPr>
      <xdr:spPr>
        <a:xfrm>
          <a:off x="5903122" y="64929544"/>
          <a:ext cx="1" cy="133826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180976</xdr:colOff>
      <xdr:row>275</xdr:row>
      <xdr:rowOff>4763</xdr:rowOff>
    </xdr:from>
    <xdr:to>
      <xdr:col>8</xdr:col>
      <xdr:colOff>180977</xdr:colOff>
      <xdr:row>276</xdr:row>
      <xdr:rowOff>2381</xdr:rowOff>
    </xdr:to>
    <xdr:cxnSp macro="">
      <xdr:nvCxnSpPr>
        <xdr:cNvPr id="877" name="直線コネクタ 876">
          <a:extLst>
            <a:ext uri="{FF2B5EF4-FFF2-40B4-BE49-F238E27FC236}">
              <a16:creationId xmlns:a16="http://schemas.microsoft.com/office/drawing/2014/main" id="{66A6C29D-4535-4EDB-A2CB-B4B289366953}"/>
            </a:ext>
          </a:extLst>
        </xdr:cNvPr>
        <xdr:cNvCxnSpPr/>
      </xdr:nvCxnSpPr>
      <xdr:spPr>
        <a:xfrm>
          <a:off x="3228976" y="64774763"/>
          <a:ext cx="1" cy="188118"/>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2381</xdr:colOff>
      <xdr:row>275</xdr:row>
      <xdr:rowOff>2381</xdr:rowOff>
    </xdr:from>
    <xdr:to>
      <xdr:col>19</xdr:col>
      <xdr:colOff>2381</xdr:colOff>
      <xdr:row>275</xdr:row>
      <xdr:rowOff>176213</xdr:rowOff>
    </xdr:to>
    <xdr:cxnSp macro="">
      <xdr:nvCxnSpPr>
        <xdr:cNvPr id="880" name="直線コネクタ 879">
          <a:extLst>
            <a:ext uri="{FF2B5EF4-FFF2-40B4-BE49-F238E27FC236}">
              <a16:creationId xmlns:a16="http://schemas.microsoft.com/office/drawing/2014/main" id="{7CA52549-1B04-492C-AE07-7C274CA5FC52}"/>
            </a:ext>
          </a:extLst>
        </xdr:cNvPr>
        <xdr:cNvCxnSpPr/>
      </xdr:nvCxnSpPr>
      <xdr:spPr>
        <a:xfrm>
          <a:off x="7241381" y="64772381"/>
          <a:ext cx="0" cy="173832"/>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200026</xdr:colOff>
      <xdr:row>275</xdr:row>
      <xdr:rowOff>0</xdr:rowOff>
    </xdr:from>
    <xdr:to>
      <xdr:col>21</xdr:col>
      <xdr:colOff>200027</xdr:colOff>
      <xdr:row>275</xdr:row>
      <xdr:rowOff>183356</xdr:rowOff>
    </xdr:to>
    <xdr:cxnSp macro="">
      <xdr:nvCxnSpPr>
        <xdr:cNvPr id="884" name="直線コネクタ 883">
          <a:extLst>
            <a:ext uri="{FF2B5EF4-FFF2-40B4-BE49-F238E27FC236}">
              <a16:creationId xmlns:a16="http://schemas.microsoft.com/office/drawing/2014/main" id="{33434277-BAF9-4334-AD08-4A0092BE32B0}"/>
            </a:ext>
          </a:extLst>
        </xdr:cNvPr>
        <xdr:cNvCxnSpPr/>
      </xdr:nvCxnSpPr>
      <xdr:spPr>
        <a:xfrm>
          <a:off x="8201026" y="64770000"/>
          <a:ext cx="1" cy="183356"/>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185738</xdr:colOff>
      <xdr:row>274</xdr:row>
      <xdr:rowOff>0</xdr:rowOff>
    </xdr:from>
    <xdr:to>
      <xdr:col>21</xdr:col>
      <xdr:colOff>197644</xdr:colOff>
      <xdr:row>274</xdr:row>
      <xdr:rowOff>0</xdr:rowOff>
    </xdr:to>
    <xdr:cxnSp macro="">
      <xdr:nvCxnSpPr>
        <xdr:cNvPr id="885" name="直線矢印コネクタ 884">
          <a:extLst>
            <a:ext uri="{FF2B5EF4-FFF2-40B4-BE49-F238E27FC236}">
              <a16:creationId xmlns:a16="http://schemas.microsoft.com/office/drawing/2014/main" id="{AF7DD9F8-469B-49CC-BF9B-1AE466A30621}"/>
            </a:ext>
          </a:extLst>
        </xdr:cNvPr>
        <xdr:cNvCxnSpPr/>
      </xdr:nvCxnSpPr>
      <xdr:spPr>
        <a:xfrm>
          <a:off x="5900738" y="64579500"/>
          <a:ext cx="2297906"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180974</xdr:colOff>
      <xdr:row>276</xdr:row>
      <xdr:rowOff>2381</xdr:rowOff>
    </xdr:from>
    <xdr:to>
      <xdr:col>8</xdr:col>
      <xdr:colOff>180974</xdr:colOff>
      <xdr:row>285</xdr:row>
      <xdr:rowOff>2381</xdr:rowOff>
    </xdr:to>
    <xdr:cxnSp macro="">
      <xdr:nvCxnSpPr>
        <xdr:cNvPr id="886" name="直線矢印コネクタ 885">
          <a:extLst>
            <a:ext uri="{FF2B5EF4-FFF2-40B4-BE49-F238E27FC236}">
              <a16:creationId xmlns:a16="http://schemas.microsoft.com/office/drawing/2014/main" id="{1BED218F-3283-4F8D-9FDE-6A3FD0E48FF4}"/>
            </a:ext>
          </a:extLst>
        </xdr:cNvPr>
        <xdr:cNvCxnSpPr/>
      </xdr:nvCxnSpPr>
      <xdr:spPr>
        <a:xfrm>
          <a:off x="3228974" y="64962881"/>
          <a:ext cx="0" cy="17145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380999</xdr:colOff>
      <xdr:row>273</xdr:row>
      <xdr:rowOff>4763</xdr:rowOff>
    </xdr:from>
    <xdr:to>
      <xdr:col>10</xdr:col>
      <xdr:colOff>380999</xdr:colOff>
      <xdr:row>274</xdr:row>
      <xdr:rowOff>185739</xdr:rowOff>
    </xdr:to>
    <xdr:cxnSp macro="">
      <xdr:nvCxnSpPr>
        <xdr:cNvPr id="887" name="直線矢印コネクタ 886">
          <a:extLst>
            <a:ext uri="{FF2B5EF4-FFF2-40B4-BE49-F238E27FC236}">
              <a16:creationId xmlns:a16="http://schemas.microsoft.com/office/drawing/2014/main" id="{ABFA7B86-CCD5-4AC4-915C-7AFC58C6842C}"/>
            </a:ext>
          </a:extLst>
        </xdr:cNvPr>
        <xdr:cNvCxnSpPr/>
      </xdr:nvCxnSpPr>
      <xdr:spPr>
        <a:xfrm flipV="1">
          <a:off x="4190999" y="64393763"/>
          <a:ext cx="0" cy="371476"/>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xdr:colOff>
      <xdr:row>273</xdr:row>
      <xdr:rowOff>4763</xdr:rowOff>
    </xdr:from>
    <xdr:to>
      <xdr:col>19</xdr:col>
      <xdr:colOff>1</xdr:colOff>
      <xdr:row>275</xdr:row>
      <xdr:rowOff>2381</xdr:rowOff>
    </xdr:to>
    <xdr:cxnSp macro="">
      <xdr:nvCxnSpPr>
        <xdr:cNvPr id="889" name="直線矢印コネクタ 888">
          <a:extLst>
            <a:ext uri="{FF2B5EF4-FFF2-40B4-BE49-F238E27FC236}">
              <a16:creationId xmlns:a16="http://schemas.microsoft.com/office/drawing/2014/main" id="{7C5C1E6F-1840-4316-AB07-C9998DF3F8EF}"/>
            </a:ext>
          </a:extLst>
        </xdr:cNvPr>
        <xdr:cNvCxnSpPr/>
      </xdr:nvCxnSpPr>
      <xdr:spPr>
        <a:xfrm flipV="1">
          <a:off x="7239001" y="64393763"/>
          <a:ext cx="0" cy="378618"/>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88106</xdr:colOff>
      <xdr:row>283</xdr:row>
      <xdr:rowOff>102393</xdr:rowOff>
    </xdr:from>
    <xdr:to>
      <xdr:col>14</xdr:col>
      <xdr:colOff>378620</xdr:colOff>
      <xdr:row>283</xdr:row>
      <xdr:rowOff>102393</xdr:rowOff>
    </xdr:to>
    <xdr:cxnSp macro="">
      <xdr:nvCxnSpPr>
        <xdr:cNvPr id="891" name="直線矢印コネクタ 890">
          <a:extLst>
            <a:ext uri="{FF2B5EF4-FFF2-40B4-BE49-F238E27FC236}">
              <a16:creationId xmlns:a16="http://schemas.microsoft.com/office/drawing/2014/main" id="{061AD549-1C7F-4E86-B36F-F649D8F61FFB}"/>
            </a:ext>
          </a:extLst>
        </xdr:cNvPr>
        <xdr:cNvCxnSpPr/>
      </xdr:nvCxnSpPr>
      <xdr:spPr>
        <a:xfrm flipH="1">
          <a:off x="5422106" y="66396393"/>
          <a:ext cx="29051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272</xdr:row>
      <xdr:rowOff>7144</xdr:rowOff>
    </xdr:from>
    <xdr:to>
      <xdr:col>15</xdr:col>
      <xdr:colOff>0</xdr:colOff>
      <xdr:row>273</xdr:row>
      <xdr:rowOff>185740</xdr:rowOff>
    </xdr:to>
    <xdr:cxnSp macro="">
      <xdr:nvCxnSpPr>
        <xdr:cNvPr id="893" name="直線矢印コネクタ 892">
          <a:extLst>
            <a:ext uri="{FF2B5EF4-FFF2-40B4-BE49-F238E27FC236}">
              <a16:creationId xmlns:a16="http://schemas.microsoft.com/office/drawing/2014/main" id="{958EA8DB-ADA9-4AAE-8598-61E089C0BAED}"/>
            </a:ext>
          </a:extLst>
        </xdr:cNvPr>
        <xdr:cNvCxnSpPr/>
      </xdr:nvCxnSpPr>
      <xdr:spPr>
        <a:xfrm flipV="1">
          <a:off x="5715000" y="64205644"/>
          <a:ext cx="0" cy="369096"/>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204788</xdr:colOff>
      <xdr:row>276</xdr:row>
      <xdr:rowOff>0</xdr:rowOff>
    </xdr:from>
    <xdr:to>
      <xdr:col>25</xdr:col>
      <xdr:colOff>7144</xdr:colOff>
      <xdr:row>276</xdr:row>
      <xdr:rowOff>0</xdr:rowOff>
    </xdr:to>
    <xdr:cxnSp macro="">
      <xdr:nvCxnSpPr>
        <xdr:cNvPr id="907" name="直線コネクタ 906">
          <a:extLst>
            <a:ext uri="{FF2B5EF4-FFF2-40B4-BE49-F238E27FC236}">
              <a16:creationId xmlns:a16="http://schemas.microsoft.com/office/drawing/2014/main" id="{AD2BEDC2-796A-40DB-9EA3-6705A9FDCD52}"/>
            </a:ext>
          </a:extLst>
        </xdr:cNvPr>
        <xdr:cNvCxnSpPr/>
      </xdr:nvCxnSpPr>
      <xdr:spPr>
        <a:xfrm>
          <a:off x="8205788" y="64960500"/>
          <a:ext cx="1326356" cy="0"/>
        </a:xfrm>
        <a:prstGeom prst="line">
          <a:avLst/>
        </a:prstGeom>
        <a:ln w="3175">
          <a:solidFill>
            <a:srgbClr val="C00000"/>
          </a:solidFill>
          <a:prstDash val="lgDashDot"/>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302420</xdr:colOff>
      <xdr:row>284</xdr:row>
      <xdr:rowOff>169069</xdr:rowOff>
    </xdr:from>
    <xdr:to>
      <xdr:col>14</xdr:col>
      <xdr:colOff>302420</xdr:colOff>
      <xdr:row>285</xdr:row>
      <xdr:rowOff>2382</xdr:rowOff>
    </xdr:to>
    <xdr:cxnSp macro="">
      <xdr:nvCxnSpPr>
        <xdr:cNvPr id="908" name="直線コネクタ 907">
          <a:extLst>
            <a:ext uri="{FF2B5EF4-FFF2-40B4-BE49-F238E27FC236}">
              <a16:creationId xmlns:a16="http://schemas.microsoft.com/office/drawing/2014/main" id="{3EE6E311-6860-4FCB-8B1E-2822EBE6D484}"/>
            </a:ext>
          </a:extLst>
        </xdr:cNvPr>
        <xdr:cNvCxnSpPr/>
      </xdr:nvCxnSpPr>
      <xdr:spPr>
        <a:xfrm>
          <a:off x="5636420" y="66653569"/>
          <a:ext cx="0" cy="23813"/>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200024</xdr:colOff>
      <xdr:row>275</xdr:row>
      <xdr:rowOff>183356</xdr:rowOff>
    </xdr:from>
    <xdr:to>
      <xdr:col>21</xdr:col>
      <xdr:colOff>200024</xdr:colOff>
      <xdr:row>284</xdr:row>
      <xdr:rowOff>59531</xdr:rowOff>
    </xdr:to>
    <xdr:cxnSp macro="">
      <xdr:nvCxnSpPr>
        <xdr:cNvPr id="911" name="直線矢印コネクタ 910">
          <a:extLst>
            <a:ext uri="{FF2B5EF4-FFF2-40B4-BE49-F238E27FC236}">
              <a16:creationId xmlns:a16="http://schemas.microsoft.com/office/drawing/2014/main" id="{B6CCCE1C-9E39-4A92-AD59-67C4D33A02E6}"/>
            </a:ext>
          </a:extLst>
        </xdr:cNvPr>
        <xdr:cNvCxnSpPr/>
      </xdr:nvCxnSpPr>
      <xdr:spPr>
        <a:xfrm>
          <a:off x="8201024" y="64953356"/>
          <a:ext cx="0" cy="1590675"/>
        </a:xfrm>
        <a:prstGeom prst="straightConnector1">
          <a:avLst/>
        </a:prstGeom>
        <a:noFill/>
        <a:ln w="3175" cap="flat" cmpd="sng" algn="ctr">
          <a:solidFill>
            <a:srgbClr val="5B9BD5"/>
          </a:solidFill>
          <a:prstDash val="solid"/>
          <a:miter lim="800000"/>
          <a:headEnd type="arrow"/>
          <a:tailEnd type="arrow"/>
        </a:ln>
        <a:effectLst/>
      </xdr:spPr>
    </xdr:cxnSp>
    <xdr:clientData/>
  </xdr:twoCellAnchor>
  <xdr:twoCellAnchor>
    <xdr:from>
      <xdr:col>15</xdr:col>
      <xdr:colOff>0</xdr:colOff>
      <xdr:row>282</xdr:row>
      <xdr:rowOff>161925</xdr:rowOff>
    </xdr:from>
    <xdr:to>
      <xdr:col>17</xdr:col>
      <xdr:colOff>200025</xdr:colOff>
      <xdr:row>284</xdr:row>
      <xdr:rowOff>73819</xdr:rowOff>
    </xdr:to>
    <xdr:cxnSp macro="">
      <xdr:nvCxnSpPr>
        <xdr:cNvPr id="917" name="直線コネクタ 916">
          <a:extLst>
            <a:ext uri="{FF2B5EF4-FFF2-40B4-BE49-F238E27FC236}">
              <a16:creationId xmlns:a16="http://schemas.microsoft.com/office/drawing/2014/main" id="{16A7FF43-50AE-4465-AFAA-AF84A8ABE36E}"/>
            </a:ext>
          </a:extLst>
        </xdr:cNvPr>
        <xdr:cNvCxnSpPr/>
      </xdr:nvCxnSpPr>
      <xdr:spPr>
        <a:xfrm>
          <a:off x="5715000" y="66265425"/>
          <a:ext cx="962025" cy="292894"/>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305797</xdr:colOff>
      <xdr:row>282</xdr:row>
      <xdr:rowOff>147639</xdr:rowOff>
    </xdr:from>
    <xdr:to>
      <xdr:col>15</xdr:col>
      <xdr:colOff>123825</xdr:colOff>
      <xdr:row>288</xdr:row>
      <xdr:rowOff>45245</xdr:rowOff>
    </xdr:to>
    <xdr:sp macro="" textlink="">
      <xdr:nvSpPr>
        <xdr:cNvPr id="918" name="円弧 917">
          <a:extLst>
            <a:ext uri="{FF2B5EF4-FFF2-40B4-BE49-F238E27FC236}">
              <a16:creationId xmlns:a16="http://schemas.microsoft.com/office/drawing/2014/main" id="{1BF611F7-BBEB-4C5D-B9E4-1FE08FCC4626}"/>
            </a:ext>
          </a:extLst>
        </xdr:cNvPr>
        <xdr:cNvSpPr/>
      </xdr:nvSpPr>
      <xdr:spPr>
        <a:xfrm>
          <a:off x="5639797" y="66251139"/>
          <a:ext cx="199028" cy="1040606"/>
        </a:xfrm>
        <a:prstGeom prst="arc">
          <a:avLst>
            <a:gd name="adj1" fmla="val 13606820"/>
            <a:gd name="adj2" fmla="val 16063745"/>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183357</xdr:colOff>
      <xdr:row>275</xdr:row>
      <xdr:rowOff>166688</xdr:rowOff>
    </xdr:from>
    <xdr:to>
      <xdr:col>14</xdr:col>
      <xdr:colOff>188119</xdr:colOff>
      <xdr:row>276</xdr:row>
      <xdr:rowOff>0</xdr:rowOff>
    </xdr:to>
    <xdr:cxnSp macro="">
      <xdr:nvCxnSpPr>
        <xdr:cNvPr id="919" name="直線コネクタ 918">
          <a:extLst>
            <a:ext uri="{FF2B5EF4-FFF2-40B4-BE49-F238E27FC236}">
              <a16:creationId xmlns:a16="http://schemas.microsoft.com/office/drawing/2014/main" id="{AD2DF912-D9FB-4CF7-A837-B4921C6CF067}"/>
            </a:ext>
          </a:extLst>
        </xdr:cNvPr>
        <xdr:cNvCxnSpPr/>
      </xdr:nvCxnSpPr>
      <xdr:spPr>
        <a:xfrm flipV="1">
          <a:off x="3231357" y="64936688"/>
          <a:ext cx="2290762" cy="23812"/>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180975</xdr:colOff>
      <xdr:row>273</xdr:row>
      <xdr:rowOff>4763</xdr:rowOff>
    </xdr:from>
    <xdr:to>
      <xdr:col>8</xdr:col>
      <xdr:colOff>180975</xdr:colOff>
      <xdr:row>275</xdr:row>
      <xdr:rowOff>7144</xdr:rowOff>
    </xdr:to>
    <xdr:cxnSp macro="">
      <xdr:nvCxnSpPr>
        <xdr:cNvPr id="921" name="直線矢印コネクタ 920">
          <a:extLst>
            <a:ext uri="{FF2B5EF4-FFF2-40B4-BE49-F238E27FC236}">
              <a16:creationId xmlns:a16="http://schemas.microsoft.com/office/drawing/2014/main" id="{04E4DC75-9040-4798-A5D1-76191D268F0B}"/>
            </a:ext>
          </a:extLst>
        </xdr:cNvPr>
        <xdr:cNvCxnSpPr/>
      </xdr:nvCxnSpPr>
      <xdr:spPr>
        <a:xfrm flipV="1">
          <a:off x="3228975" y="64393763"/>
          <a:ext cx="0" cy="383381"/>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185738</xdr:colOff>
      <xdr:row>275</xdr:row>
      <xdr:rowOff>161925</xdr:rowOff>
    </xdr:from>
    <xdr:to>
      <xdr:col>21</xdr:col>
      <xdr:colOff>216694</xdr:colOff>
      <xdr:row>275</xdr:row>
      <xdr:rowOff>188119</xdr:rowOff>
    </xdr:to>
    <xdr:cxnSp macro="">
      <xdr:nvCxnSpPr>
        <xdr:cNvPr id="922" name="直線コネクタ 921">
          <a:extLst>
            <a:ext uri="{FF2B5EF4-FFF2-40B4-BE49-F238E27FC236}">
              <a16:creationId xmlns:a16="http://schemas.microsoft.com/office/drawing/2014/main" id="{07E52BEC-4D67-4C04-AA26-8D1333AB3CC3}"/>
            </a:ext>
          </a:extLst>
        </xdr:cNvPr>
        <xdr:cNvCxnSpPr/>
      </xdr:nvCxnSpPr>
      <xdr:spPr>
        <a:xfrm>
          <a:off x="5900738" y="64931925"/>
          <a:ext cx="2316956" cy="26194"/>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200025</xdr:colOff>
      <xdr:row>272</xdr:row>
      <xdr:rowOff>185738</xdr:rowOff>
    </xdr:from>
    <xdr:to>
      <xdr:col>21</xdr:col>
      <xdr:colOff>200025</xdr:colOff>
      <xdr:row>275</xdr:row>
      <xdr:rowOff>1</xdr:rowOff>
    </xdr:to>
    <xdr:cxnSp macro="">
      <xdr:nvCxnSpPr>
        <xdr:cNvPr id="923" name="直線矢印コネクタ 922">
          <a:extLst>
            <a:ext uri="{FF2B5EF4-FFF2-40B4-BE49-F238E27FC236}">
              <a16:creationId xmlns:a16="http://schemas.microsoft.com/office/drawing/2014/main" id="{70AC4F9D-61A3-471E-B4B6-E517DC69C428}"/>
            </a:ext>
          </a:extLst>
        </xdr:cNvPr>
        <xdr:cNvCxnSpPr/>
      </xdr:nvCxnSpPr>
      <xdr:spPr>
        <a:xfrm flipV="1">
          <a:off x="8201025" y="64384238"/>
          <a:ext cx="0" cy="385763"/>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197643</xdr:colOff>
      <xdr:row>280</xdr:row>
      <xdr:rowOff>2381</xdr:rowOff>
    </xdr:from>
    <xdr:to>
      <xdr:col>21</xdr:col>
      <xdr:colOff>366713</xdr:colOff>
      <xdr:row>280</xdr:row>
      <xdr:rowOff>2381</xdr:rowOff>
    </xdr:to>
    <xdr:cxnSp macro="">
      <xdr:nvCxnSpPr>
        <xdr:cNvPr id="924" name="直線矢印コネクタ 923">
          <a:extLst>
            <a:ext uri="{FF2B5EF4-FFF2-40B4-BE49-F238E27FC236}">
              <a16:creationId xmlns:a16="http://schemas.microsoft.com/office/drawing/2014/main" id="{40D2C554-BCE7-4402-9D80-4D45E57D66C8}"/>
            </a:ext>
          </a:extLst>
        </xdr:cNvPr>
        <xdr:cNvCxnSpPr/>
      </xdr:nvCxnSpPr>
      <xdr:spPr>
        <a:xfrm>
          <a:off x="8198643" y="65724881"/>
          <a:ext cx="169070" cy="0"/>
        </a:xfrm>
        <a:prstGeom prst="straightConnector1">
          <a:avLst/>
        </a:prstGeom>
        <a:ln w="3175">
          <a:solidFill>
            <a:srgbClr val="C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204787</xdr:colOff>
      <xdr:row>275</xdr:row>
      <xdr:rowOff>176213</xdr:rowOff>
    </xdr:from>
    <xdr:to>
      <xdr:col>19</xdr:col>
      <xdr:colOff>0</xdr:colOff>
      <xdr:row>284</xdr:row>
      <xdr:rowOff>69057</xdr:rowOff>
    </xdr:to>
    <xdr:cxnSp macro="">
      <xdr:nvCxnSpPr>
        <xdr:cNvPr id="926" name="直線矢印コネクタ 925">
          <a:extLst>
            <a:ext uri="{FF2B5EF4-FFF2-40B4-BE49-F238E27FC236}">
              <a16:creationId xmlns:a16="http://schemas.microsoft.com/office/drawing/2014/main" id="{4B872C4C-9A24-4500-9F2B-0BAAFCC48877}"/>
            </a:ext>
          </a:extLst>
        </xdr:cNvPr>
        <xdr:cNvCxnSpPr/>
      </xdr:nvCxnSpPr>
      <xdr:spPr>
        <a:xfrm flipH="1">
          <a:off x="6681787" y="64946213"/>
          <a:ext cx="557213" cy="160734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197644</xdr:colOff>
      <xdr:row>275</xdr:row>
      <xdr:rowOff>4763</xdr:rowOff>
    </xdr:from>
    <xdr:to>
      <xdr:col>14</xdr:col>
      <xdr:colOff>197644</xdr:colOff>
      <xdr:row>275</xdr:row>
      <xdr:rowOff>166688</xdr:rowOff>
    </xdr:to>
    <xdr:cxnSp macro="">
      <xdr:nvCxnSpPr>
        <xdr:cNvPr id="927" name="直線コネクタ 926">
          <a:extLst>
            <a:ext uri="{FF2B5EF4-FFF2-40B4-BE49-F238E27FC236}">
              <a16:creationId xmlns:a16="http://schemas.microsoft.com/office/drawing/2014/main" id="{DF78CB73-7624-4DEC-957C-38E39A932DD1}"/>
            </a:ext>
          </a:extLst>
        </xdr:cNvPr>
        <xdr:cNvCxnSpPr/>
      </xdr:nvCxnSpPr>
      <xdr:spPr>
        <a:xfrm>
          <a:off x="5531644" y="64774763"/>
          <a:ext cx="0" cy="161925"/>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197643</xdr:colOff>
      <xdr:row>273</xdr:row>
      <xdr:rowOff>16669</xdr:rowOff>
    </xdr:from>
    <xdr:to>
      <xdr:col>14</xdr:col>
      <xdr:colOff>197643</xdr:colOff>
      <xdr:row>274</xdr:row>
      <xdr:rowOff>188119</xdr:rowOff>
    </xdr:to>
    <xdr:cxnSp macro="">
      <xdr:nvCxnSpPr>
        <xdr:cNvPr id="929" name="直線コネクタ 928">
          <a:extLst>
            <a:ext uri="{FF2B5EF4-FFF2-40B4-BE49-F238E27FC236}">
              <a16:creationId xmlns:a16="http://schemas.microsoft.com/office/drawing/2014/main" id="{29144479-7E11-4309-93AD-AE06595C2CDB}"/>
            </a:ext>
          </a:extLst>
        </xdr:cNvPr>
        <xdr:cNvCxnSpPr/>
      </xdr:nvCxnSpPr>
      <xdr:spPr>
        <a:xfrm>
          <a:off x="5531643" y="64405669"/>
          <a:ext cx="0" cy="36195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192882</xdr:colOff>
      <xdr:row>274</xdr:row>
      <xdr:rowOff>0</xdr:rowOff>
    </xdr:from>
    <xdr:to>
      <xdr:col>14</xdr:col>
      <xdr:colOff>378619</xdr:colOff>
      <xdr:row>274</xdr:row>
      <xdr:rowOff>0</xdr:rowOff>
    </xdr:to>
    <xdr:cxnSp macro="">
      <xdr:nvCxnSpPr>
        <xdr:cNvPr id="930" name="直線矢印コネクタ 929">
          <a:extLst>
            <a:ext uri="{FF2B5EF4-FFF2-40B4-BE49-F238E27FC236}">
              <a16:creationId xmlns:a16="http://schemas.microsoft.com/office/drawing/2014/main" id="{E04A4BA4-F44F-4003-B0B6-055E8AAD4A34}"/>
            </a:ext>
          </a:extLst>
        </xdr:cNvPr>
        <xdr:cNvCxnSpPr/>
      </xdr:nvCxnSpPr>
      <xdr:spPr>
        <a:xfrm>
          <a:off x="5526882" y="64579500"/>
          <a:ext cx="18573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188122</xdr:colOff>
      <xdr:row>273</xdr:row>
      <xdr:rowOff>9525</xdr:rowOff>
    </xdr:from>
    <xdr:to>
      <xdr:col>15</xdr:col>
      <xdr:colOff>188122</xdr:colOff>
      <xdr:row>275</xdr:row>
      <xdr:rowOff>7144</xdr:rowOff>
    </xdr:to>
    <xdr:cxnSp macro="">
      <xdr:nvCxnSpPr>
        <xdr:cNvPr id="931" name="直線コネクタ 930">
          <a:extLst>
            <a:ext uri="{FF2B5EF4-FFF2-40B4-BE49-F238E27FC236}">
              <a16:creationId xmlns:a16="http://schemas.microsoft.com/office/drawing/2014/main" id="{B80A2F49-85A6-4860-BAA6-D8E6EC1BB9BB}"/>
            </a:ext>
          </a:extLst>
        </xdr:cNvPr>
        <xdr:cNvCxnSpPr/>
      </xdr:nvCxnSpPr>
      <xdr:spPr>
        <a:xfrm>
          <a:off x="5903122" y="64398525"/>
          <a:ext cx="0" cy="378619"/>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290512</xdr:colOff>
      <xdr:row>273</xdr:row>
      <xdr:rowOff>14288</xdr:rowOff>
    </xdr:from>
    <xdr:to>
      <xdr:col>14</xdr:col>
      <xdr:colOff>290512</xdr:colOff>
      <xdr:row>274</xdr:row>
      <xdr:rowOff>4762</xdr:rowOff>
    </xdr:to>
    <xdr:cxnSp macro="">
      <xdr:nvCxnSpPr>
        <xdr:cNvPr id="932" name="直線矢印コネクタ 931">
          <a:extLst>
            <a:ext uri="{FF2B5EF4-FFF2-40B4-BE49-F238E27FC236}">
              <a16:creationId xmlns:a16="http://schemas.microsoft.com/office/drawing/2014/main" id="{C52C9A40-4C6A-4E2A-A2BD-3919C2A88175}"/>
            </a:ext>
          </a:extLst>
        </xdr:cNvPr>
        <xdr:cNvCxnSpPr/>
      </xdr:nvCxnSpPr>
      <xdr:spPr>
        <a:xfrm flipV="1">
          <a:off x="5624512" y="64403288"/>
          <a:ext cx="0" cy="18097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90488</xdr:colOff>
      <xdr:row>273</xdr:row>
      <xdr:rowOff>9525</xdr:rowOff>
    </xdr:from>
    <xdr:to>
      <xdr:col>15</xdr:col>
      <xdr:colOff>90488</xdr:colOff>
      <xdr:row>273</xdr:row>
      <xdr:rowOff>183357</xdr:rowOff>
    </xdr:to>
    <xdr:cxnSp macro="">
      <xdr:nvCxnSpPr>
        <xdr:cNvPr id="933" name="直線矢印コネクタ 932">
          <a:extLst>
            <a:ext uri="{FF2B5EF4-FFF2-40B4-BE49-F238E27FC236}">
              <a16:creationId xmlns:a16="http://schemas.microsoft.com/office/drawing/2014/main" id="{3B11AD70-F19A-46C1-91B5-B120F46C68DD}"/>
            </a:ext>
          </a:extLst>
        </xdr:cNvPr>
        <xdr:cNvCxnSpPr/>
      </xdr:nvCxnSpPr>
      <xdr:spPr>
        <a:xfrm flipV="1">
          <a:off x="5805488" y="64398525"/>
          <a:ext cx="0" cy="173832"/>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373857</xdr:colOff>
      <xdr:row>273</xdr:row>
      <xdr:rowOff>188119</xdr:rowOff>
    </xdr:from>
    <xdr:to>
      <xdr:col>15</xdr:col>
      <xdr:colOff>188119</xdr:colOff>
      <xdr:row>273</xdr:row>
      <xdr:rowOff>188119</xdr:rowOff>
    </xdr:to>
    <xdr:cxnSp macro="">
      <xdr:nvCxnSpPr>
        <xdr:cNvPr id="934" name="直線矢印コネクタ 933">
          <a:extLst>
            <a:ext uri="{FF2B5EF4-FFF2-40B4-BE49-F238E27FC236}">
              <a16:creationId xmlns:a16="http://schemas.microsoft.com/office/drawing/2014/main" id="{97FEB3CE-4FAC-4222-B356-5EF665D4726A}"/>
            </a:ext>
          </a:extLst>
        </xdr:cNvPr>
        <xdr:cNvCxnSpPr/>
      </xdr:nvCxnSpPr>
      <xdr:spPr>
        <a:xfrm>
          <a:off x="5707857" y="64577119"/>
          <a:ext cx="19526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140494</xdr:colOff>
      <xdr:row>279</xdr:row>
      <xdr:rowOff>102395</xdr:rowOff>
    </xdr:from>
    <xdr:to>
      <xdr:col>19</xdr:col>
      <xdr:colOff>21431</xdr:colOff>
      <xdr:row>279</xdr:row>
      <xdr:rowOff>102395</xdr:rowOff>
    </xdr:to>
    <xdr:cxnSp macro="">
      <xdr:nvCxnSpPr>
        <xdr:cNvPr id="935" name="直線矢印コネクタ 934">
          <a:extLst>
            <a:ext uri="{FF2B5EF4-FFF2-40B4-BE49-F238E27FC236}">
              <a16:creationId xmlns:a16="http://schemas.microsoft.com/office/drawing/2014/main" id="{4D790FB8-FC16-4B01-B88F-BBC405A940CE}"/>
            </a:ext>
          </a:extLst>
        </xdr:cNvPr>
        <xdr:cNvCxnSpPr/>
      </xdr:nvCxnSpPr>
      <xdr:spPr>
        <a:xfrm>
          <a:off x="6998494" y="65634395"/>
          <a:ext cx="26193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78581</xdr:colOff>
      <xdr:row>278</xdr:row>
      <xdr:rowOff>103229</xdr:rowOff>
    </xdr:from>
    <xdr:to>
      <xdr:col>14</xdr:col>
      <xdr:colOff>197645</xdr:colOff>
      <xdr:row>278</xdr:row>
      <xdr:rowOff>103229</xdr:rowOff>
    </xdr:to>
    <xdr:cxnSp macro="">
      <xdr:nvCxnSpPr>
        <xdr:cNvPr id="936" name="直線矢印コネクタ 935">
          <a:extLst>
            <a:ext uri="{FF2B5EF4-FFF2-40B4-BE49-F238E27FC236}">
              <a16:creationId xmlns:a16="http://schemas.microsoft.com/office/drawing/2014/main" id="{37440785-EEDC-4534-B010-A11CA3FBB006}"/>
            </a:ext>
          </a:extLst>
        </xdr:cNvPr>
        <xdr:cNvCxnSpPr/>
      </xdr:nvCxnSpPr>
      <xdr:spPr>
        <a:xfrm flipH="1">
          <a:off x="5412581" y="65444729"/>
          <a:ext cx="119064" cy="0"/>
        </a:xfrm>
        <a:prstGeom prst="straightConnector1">
          <a:avLst/>
        </a:prstGeom>
        <a:ln w="3175">
          <a:solidFill>
            <a:srgbClr val="C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188118</xdr:colOff>
      <xdr:row>283</xdr:row>
      <xdr:rowOff>33338</xdr:rowOff>
    </xdr:from>
    <xdr:to>
      <xdr:col>15</xdr:col>
      <xdr:colOff>188118</xdr:colOff>
      <xdr:row>285</xdr:row>
      <xdr:rowOff>0</xdr:rowOff>
    </xdr:to>
    <xdr:cxnSp macro="">
      <xdr:nvCxnSpPr>
        <xdr:cNvPr id="938" name="直線コネクタ 937">
          <a:extLst>
            <a:ext uri="{FF2B5EF4-FFF2-40B4-BE49-F238E27FC236}">
              <a16:creationId xmlns:a16="http://schemas.microsoft.com/office/drawing/2014/main" id="{89E49A6B-16A0-4E30-A7ED-CDB238D71B67}"/>
            </a:ext>
          </a:extLst>
        </xdr:cNvPr>
        <xdr:cNvCxnSpPr/>
      </xdr:nvCxnSpPr>
      <xdr:spPr>
        <a:xfrm>
          <a:off x="5903118" y="66327338"/>
          <a:ext cx="0" cy="347662"/>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378619</xdr:colOff>
      <xdr:row>284</xdr:row>
      <xdr:rowOff>69057</xdr:rowOff>
    </xdr:from>
    <xdr:to>
      <xdr:col>15</xdr:col>
      <xdr:colOff>188119</xdr:colOff>
      <xdr:row>284</xdr:row>
      <xdr:rowOff>69057</xdr:rowOff>
    </xdr:to>
    <xdr:cxnSp macro="">
      <xdr:nvCxnSpPr>
        <xdr:cNvPr id="939" name="直線矢印コネクタ 938">
          <a:extLst>
            <a:ext uri="{FF2B5EF4-FFF2-40B4-BE49-F238E27FC236}">
              <a16:creationId xmlns:a16="http://schemas.microsoft.com/office/drawing/2014/main" id="{42D023F5-E64C-4E9D-9B8D-5BB81756550D}"/>
            </a:ext>
          </a:extLst>
        </xdr:cNvPr>
        <xdr:cNvCxnSpPr/>
      </xdr:nvCxnSpPr>
      <xdr:spPr>
        <a:xfrm>
          <a:off x="5712619" y="66553557"/>
          <a:ext cx="1905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83344</xdr:colOff>
      <xdr:row>284</xdr:row>
      <xdr:rowOff>69056</xdr:rowOff>
    </xdr:from>
    <xdr:to>
      <xdr:col>15</xdr:col>
      <xdr:colOff>269081</xdr:colOff>
      <xdr:row>286</xdr:row>
      <xdr:rowOff>7144</xdr:rowOff>
    </xdr:to>
    <xdr:cxnSp macro="">
      <xdr:nvCxnSpPr>
        <xdr:cNvPr id="940" name="直線矢印コネクタ 939">
          <a:extLst>
            <a:ext uri="{FF2B5EF4-FFF2-40B4-BE49-F238E27FC236}">
              <a16:creationId xmlns:a16="http://schemas.microsoft.com/office/drawing/2014/main" id="{A1C865FA-D7B7-410C-9EA8-91022EE093CC}"/>
            </a:ext>
          </a:extLst>
        </xdr:cNvPr>
        <xdr:cNvCxnSpPr/>
      </xdr:nvCxnSpPr>
      <xdr:spPr>
        <a:xfrm>
          <a:off x="5798344" y="66553556"/>
          <a:ext cx="185737" cy="319088"/>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57150</xdr:colOff>
      <xdr:row>275</xdr:row>
      <xdr:rowOff>190499</xdr:rowOff>
    </xdr:from>
    <xdr:to>
      <xdr:col>21</xdr:col>
      <xdr:colOff>200025</xdr:colOff>
      <xdr:row>275</xdr:row>
      <xdr:rowOff>190499</xdr:rowOff>
    </xdr:to>
    <xdr:cxnSp macro="">
      <xdr:nvCxnSpPr>
        <xdr:cNvPr id="943" name="直線コネクタ 942">
          <a:extLst>
            <a:ext uri="{FF2B5EF4-FFF2-40B4-BE49-F238E27FC236}">
              <a16:creationId xmlns:a16="http://schemas.microsoft.com/office/drawing/2014/main" id="{12BEF78D-900D-46CD-B705-19BFF613A6BA}"/>
            </a:ext>
          </a:extLst>
        </xdr:cNvPr>
        <xdr:cNvCxnSpPr/>
      </xdr:nvCxnSpPr>
      <xdr:spPr>
        <a:xfrm>
          <a:off x="5772150" y="64960499"/>
          <a:ext cx="2428875" cy="0"/>
        </a:xfrm>
        <a:prstGeom prst="line">
          <a:avLst/>
        </a:prstGeom>
        <a:ln w="3175">
          <a:solidFill>
            <a:srgbClr val="7030A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2382</xdr:colOff>
      <xdr:row>282</xdr:row>
      <xdr:rowOff>161925</xdr:rowOff>
    </xdr:from>
    <xdr:to>
      <xdr:col>17</xdr:col>
      <xdr:colOff>354806</xdr:colOff>
      <xdr:row>282</xdr:row>
      <xdr:rowOff>161925</xdr:rowOff>
    </xdr:to>
    <xdr:cxnSp macro="">
      <xdr:nvCxnSpPr>
        <xdr:cNvPr id="944" name="直線コネクタ 943">
          <a:extLst>
            <a:ext uri="{FF2B5EF4-FFF2-40B4-BE49-F238E27FC236}">
              <a16:creationId xmlns:a16="http://schemas.microsoft.com/office/drawing/2014/main" id="{21A986C6-9056-466F-960A-7D3151400B2B}"/>
            </a:ext>
          </a:extLst>
        </xdr:cNvPr>
        <xdr:cNvCxnSpPr/>
      </xdr:nvCxnSpPr>
      <xdr:spPr>
        <a:xfrm>
          <a:off x="5717382" y="66265425"/>
          <a:ext cx="1114424" cy="0"/>
        </a:xfrm>
        <a:prstGeom prst="line">
          <a:avLst/>
        </a:prstGeom>
        <a:ln w="3175">
          <a:solidFill>
            <a:srgbClr val="7030A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378618</xdr:colOff>
      <xdr:row>282</xdr:row>
      <xdr:rowOff>161926</xdr:rowOff>
    </xdr:from>
    <xdr:to>
      <xdr:col>15</xdr:col>
      <xdr:colOff>73818</xdr:colOff>
      <xdr:row>282</xdr:row>
      <xdr:rowOff>161926</xdr:rowOff>
    </xdr:to>
    <xdr:cxnSp macro="">
      <xdr:nvCxnSpPr>
        <xdr:cNvPr id="945" name="直線コネクタ 944">
          <a:extLst>
            <a:ext uri="{FF2B5EF4-FFF2-40B4-BE49-F238E27FC236}">
              <a16:creationId xmlns:a16="http://schemas.microsoft.com/office/drawing/2014/main" id="{512E8CB2-DB70-41E0-8528-1197A480CBB4}"/>
            </a:ext>
          </a:extLst>
        </xdr:cNvPr>
        <xdr:cNvCxnSpPr/>
      </xdr:nvCxnSpPr>
      <xdr:spPr>
        <a:xfrm>
          <a:off x="5712618" y="66265426"/>
          <a:ext cx="76200" cy="0"/>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200025</xdr:colOff>
      <xdr:row>275</xdr:row>
      <xdr:rowOff>188119</xdr:rowOff>
    </xdr:from>
    <xdr:to>
      <xdr:col>17</xdr:col>
      <xdr:colOff>200025</xdr:colOff>
      <xdr:row>284</xdr:row>
      <xdr:rowOff>78582</xdr:rowOff>
    </xdr:to>
    <xdr:cxnSp macro="">
      <xdr:nvCxnSpPr>
        <xdr:cNvPr id="946" name="直線矢印コネクタ 945">
          <a:extLst>
            <a:ext uri="{FF2B5EF4-FFF2-40B4-BE49-F238E27FC236}">
              <a16:creationId xmlns:a16="http://schemas.microsoft.com/office/drawing/2014/main" id="{E4167813-54D2-4F7C-9943-E5B5B059D9BC}"/>
            </a:ext>
          </a:extLst>
        </xdr:cNvPr>
        <xdr:cNvCxnSpPr/>
      </xdr:nvCxnSpPr>
      <xdr:spPr>
        <a:xfrm>
          <a:off x="6677025" y="64958119"/>
          <a:ext cx="0" cy="1604963"/>
        </a:xfrm>
        <a:prstGeom prst="straightConnector1">
          <a:avLst/>
        </a:prstGeom>
        <a:noFill/>
        <a:ln w="3175" cap="flat" cmpd="sng" algn="ctr">
          <a:solidFill>
            <a:srgbClr val="5B9BD5"/>
          </a:solidFill>
          <a:prstDash val="solid"/>
          <a:miter lim="800000"/>
          <a:headEnd type="arrow"/>
          <a:tailEnd type="arrow"/>
        </a:ln>
        <a:effectLst/>
      </xdr:spPr>
    </xdr:cxnSp>
    <xdr:clientData/>
  </xdr:twoCellAnchor>
  <xdr:twoCellAnchor>
    <xdr:from>
      <xdr:col>19</xdr:col>
      <xdr:colOff>4763</xdr:colOff>
      <xdr:row>275</xdr:row>
      <xdr:rowOff>188120</xdr:rowOff>
    </xdr:from>
    <xdr:to>
      <xdr:col>19</xdr:col>
      <xdr:colOff>4763</xdr:colOff>
      <xdr:row>280</xdr:row>
      <xdr:rowOff>119064</xdr:rowOff>
    </xdr:to>
    <xdr:cxnSp macro="">
      <xdr:nvCxnSpPr>
        <xdr:cNvPr id="948" name="直線コネクタ 947">
          <a:extLst>
            <a:ext uri="{FF2B5EF4-FFF2-40B4-BE49-F238E27FC236}">
              <a16:creationId xmlns:a16="http://schemas.microsoft.com/office/drawing/2014/main" id="{6242B979-D1D0-438A-B8F3-B4A2C8916DC4}"/>
            </a:ext>
          </a:extLst>
        </xdr:cNvPr>
        <xdr:cNvCxnSpPr/>
      </xdr:nvCxnSpPr>
      <xdr:spPr>
        <a:xfrm>
          <a:off x="7243763" y="64958120"/>
          <a:ext cx="0" cy="883444"/>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197644</xdr:colOff>
      <xdr:row>280</xdr:row>
      <xdr:rowOff>66674</xdr:rowOff>
    </xdr:from>
    <xdr:to>
      <xdr:col>19</xdr:col>
      <xdr:colOff>4763</xdr:colOff>
      <xdr:row>280</xdr:row>
      <xdr:rowOff>66674</xdr:rowOff>
    </xdr:to>
    <xdr:cxnSp macro="">
      <xdr:nvCxnSpPr>
        <xdr:cNvPr id="949" name="直線矢印コネクタ 948">
          <a:extLst>
            <a:ext uri="{FF2B5EF4-FFF2-40B4-BE49-F238E27FC236}">
              <a16:creationId xmlns:a16="http://schemas.microsoft.com/office/drawing/2014/main" id="{26AAB812-7A61-4BE4-B7EE-9EAF152F6F48}"/>
            </a:ext>
          </a:extLst>
        </xdr:cNvPr>
        <xdr:cNvCxnSpPr/>
      </xdr:nvCxnSpPr>
      <xdr:spPr>
        <a:xfrm>
          <a:off x="6674644" y="65789174"/>
          <a:ext cx="5691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107157</xdr:colOff>
      <xdr:row>280</xdr:row>
      <xdr:rowOff>69056</xdr:rowOff>
    </xdr:from>
    <xdr:to>
      <xdr:col>18</xdr:col>
      <xdr:colOff>107157</xdr:colOff>
      <xdr:row>280</xdr:row>
      <xdr:rowOff>185738</xdr:rowOff>
    </xdr:to>
    <xdr:cxnSp macro="">
      <xdr:nvCxnSpPr>
        <xdr:cNvPr id="950" name="直線矢印コネクタ 949">
          <a:extLst>
            <a:ext uri="{FF2B5EF4-FFF2-40B4-BE49-F238E27FC236}">
              <a16:creationId xmlns:a16="http://schemas.microsoft.com/office/drawing/2014/main" id="{97F8C65B-AB86-449E-9CD2-AAF737DE4DC2}"/>
            </a:ext>
          </a:extLst>
        </xdr:cNvPr>
        <xdr:cNvCxnSpPr/>
      </xdr:nvCxnSpPr>
      <xdr:spPr>
        <a:xfrm>
          <a:off x="6965157" y="65791556"/>
          <a:ext cx="0" cy="116682"/>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182564</xdr:colOff>
      <xdr:row>275</xdr:row>
      <xdr:rowOff>166687</xdr:rowOff>
    </xdr:from>
    <xdr:to>
      <xdr:col>14</xdr:col>
      <xdr:colOff>194470</xdr:colOff>
      <xdr:row>275</xdr:row>
      <xdr:rowOff>166687</xdr:rowOff>
    </xdr:to>
    <xdr:cxnSp macro="">
      <xdr:nvCxnSpPr>
        <xdr:cNvPr id="951" name="直線コネクタ 950">
          <a:extLst>
            <a:ext uri="{FF2B5EF4-FFF2-40B4-BE49-F238E27FC236}">
              <a16:creationId xmlns:a16="http://schemas.microsoft.com/office/drawing/2014/main" id="{52826EB0-99C6-49C8-9A76-64B657534324}"/>
            </a:ext>
          </a:extLst>
        </xdr:cNvPr>
        <xdr:cNvCxnSpPr/>
      </xdr:nvCxnSpPr>
      <xdr:spPr>
        <a:xfrm>
          <a:off x="3230564" y="64936687"/>
          <a:ext cx="2297906" cy="0"/>
        </a:xfrm>
        <a:prstGeom prst="line">
          <a:avLst/>
        </a:prstGeom>
        <a:ln w="3175">
          <a:solidFill>
            <a:srgbClr val="7030A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197644</xdr:colOff>
      <xdr:row>275</xdr:row>
      <xdr:rowOff>166688</xdr:rowOff>
    </xdr:from>
    <xdr:to>
      <xdr:col>14</xdr:col>
      <xdr:colOff>197644</xdr:colOff>
      <xdr:row>285</xdr:row>
      <xdr:rowOff>2381</xdr:rowOff>
    </xdr:to>
    <xdr:cxnSp macro="">
      <xdr:nvCxnSpPr>
        <xdr:cNvPr id="952" name="直線矢印コネクタ 951">
          <a:extLst>
            <a:ext uri="{FF2B5EF4-FFF2-40B4-BE49-F238E27FC236}">
              <a16:creationId xmlns:a16="http://schemas.microsoft.com/office/drawing/2014/main" id="{517EFB84-9634-45B6-B765-257E90931178}"/>
            </a:ext>
          </a:extLst>
        </xdr:cNvPr>
        <xdr:cNvCxnSpPr/>
      </xdr:nvCxnSpPr>
      <xdr:spPr>
        <a:xfrm>
          <a:off x="5531644" y="64936688"/>
          <a:ext cx="0" cy="174069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61913</xdr:colOff>
      <xdr:row>280</xdr:row>
      <xdr:rowOff>88107</xdr:rowOff>
    </xdr:from>
    <xdr:to>
      <xdr:col>14</xdr:col>
      <xdr:colOff>242886</xdr:colOff>
      <xdr:row>280</xdr:row>
      <xdr:rowOff>88107</xdr:rowOff>
    </xdr:to>
    <xdr:cxnSp macro="">
      <xdr:nvCxnSpPr>
        <xdr:cNvPr id="953" name="直線矢印コネクタ 952">
          <a:extLst>
            <a:ext uri="{FF2B5EF4-FFF2-40B4-BE49-F238E27FC236}">
              <a16:creationId xmlns:a16="http://schemas.microsoft.com/office/drawing/2014/main" id="{95E95F43-2EC4-4E63-BCB3-5E4ED49CE217}"/>
            </a:ext>
          </a:extLst>
        </xdr:cNvPr>
        <xdr:cNvCxnSpPr/>
      </xdr:nvCxnSpPr>
      <xdr:spPr>
        <a:xfrm flipH="1">
          <a:off x="5395913" y="65810607"/>
          <a:ext cx="180973" cy="0"/>
        </a:xfrm>
        <a:prstGeom prst="straightConnector1">
          <a:avLst/>
        </a:prstGeom>
        <a:ln w="3175">
          <a:solidFill>
            <a:srgbClr val="C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92869</xdr:colOff>
      <xdr:row>276</xdr:row>
      <xdr:rowOff>2382</xdr:rowOff>
    </xdr:from>
    <xdr:to>
      <xdr:col>15</xdr:col>
      <xdr:colOff>92869</xdr:colOff>
      <xdr:row>276</xdr:row>
      <xdr:rowOff>123825</xdr:rowOff>
    </xdr:to>
    <xdr:cxnSp macro="">
      <xdr:nvCxnSpPr>
        <xdr:cNvPr id="954" name="直線矢印コネクタ 953">
          <a:extLst>
            <a:ext uri="{FF2B5EF4-FFF2-40B4-BE49-F238E27FC236}">
              <a16:creationId xmlns:a16="http://schemas.microsoft.com/office/drawing/2014/main" id="{05EE95DF-FC14-43E6-8B25-3B364DE65AF3}"/>
            </a:ext>
          </a:extLst>
        </xdr:cNvPr>
        <xdr:cNvCxnSpPr/>
      </xdr:nvCxnSpPr>
      <xdr:spPr>
        <a:xfrm flipV="1">
          <a:off x="5807869" y="64962882"/>
          <a:ext cx="0" cy="121443"/>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92869</xdr:colOff>
      <xdr:row>275</xdr:row>
      <xdr:rowOff>35719</xdr:rowOff>
    </xdr:from>
    <xdr:to>
      <xdr:col>15</xdr:col>
      <xdr:colOff>92870</xdr:colOff>
      <xdr:row>275</xdr:row>
      <xdr:rowOff>159544</xdr:rowOff>
    </xdr:to>
    <xdr:cxnSp macro="">
      <xdr:nvCxnSpPr>
        <xdr:cNvPr id="955" name="直線矢印コネクタ 954">
          <a:extLst>
            <a:ext uri="{FF2B5EF4-FFF2-40B4-BE49-F238E27FC236}">
              <a16:creationId xmlns:a16="http://schemas.microsoft.com/office/drawing/2014/main" id="{BBD2539F-62E6-472F-825F-580F7FF6EB68}"/>
            </a:ext>
          </a:extLst>
        </xdr:cNvPr>
        <xdr:cNvCxnSpPr/>
      </xdr:nvCxnSpPr>
      <xdr:spPr>
        <a:xfrm>
          <a:off x="5807869" y="64805719"/>
          <a:ext cx="1" cy="123825"/>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202406</xdr:colOff>
      <xdr:row>275</xdr:row>
      <xdr:rowOff>76201</xdr:rowOff>
    </xdr:from>
    <xdr:to>
      <xdr:col>15</xdr:col>
      <xdr:colOff>92874</xdr:colOff>
      <xdr:row>275</xdr:row>
      <xdr:rowOff>178594</xdr:rowOff>
    </xdr:to>
    <xdr:cxnSp macro="">
      <xdr:nvCxnSpPr>
        <xdr:cNvPr id="956" name="カギ線コネクタ 11772">
          <a:extLst>
            <a:ext uri="{FF2B5EF4-FFF2-40B4-BE49-F238E27FC236}">
              <a16:creationId xmlns:a16="http://schemas.microsoft.com/office/drawing/2014/main" id="{42ADAF5F-22F5-4831-BF58-132CDE6D820D}"/>
            </a:ext>
          </a:extLst>
        </xdr:cNvPr>
        <xdr:cNvCxnSpPr/>
      </xdr:nvCxnSpPr>
      <xdr:spPr>
        <a:xfrm rot="10800000">
          <a:off x="5536406" y="64846201"/>
          <a:ext cx="271468" cy="102393"/>
        </a:xfrm>
        <a:prstGeom prst="bentConnector3">
          <a:avLst>
            <a:gd name="adj1" fmla="val 50000"/>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4763</xdr:colOff>
      <xdr:row>275</xdr:row>
      <xdr:rowOff>4763</xdr:rowOff>
    </xdr:from>
    <xdr:to>
      <xdr:col>8</xdr:col>
      <xdr:colOff>178594</xdr:colOff>
      <xdr:row>275</xdr:row>
      <xdr:rowOff>166689</xdr:rowOff>
    </xdr:to>
    <xdr:cxnSp macro="">
      <xdr:nvCxnSpPr>
        <xdr:cNvPr id="957" name="直線コネクタ 956">
          <a:extLst>
            <a:ext uri="{FF2B5EF4-FFF2-40B4-BE49-F238E27FC236}">
              <a16:creationId xmlns:a16="http://schemas.microsoft.com/office/drawing/2014/main" id="{0D57ECFC-8901-4D42-88ED-7DEBEE613EE9}"/>
            </a:ext>
          </a:extLst>
        </xdr:cNvPr>
        <xdr:cNvCxnSpPr/>
      </xdr:nvCxnSpPr>
      <xdr:spPr>
        <a:xfrm>
          <a:off x="3052763" y="64774763"/>
          <a:ext cx="173831" cy="161926"/>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366713</xdr:colOff>
      <xdr:row>275</xdr:row>
      <xdr:rowOff>42863</xdr:rowOff>
    </xdr:from>
    <xdr:to>
      <xdr:col>8</xdr:col>
      <xdr:colOff>183356</xdr:colOff>
      <xdr:row>276</xdr:row>
      <xdr:rowOff>2</xdr:rowOff>
    </xdr:to>
    <xdr:cxnSp macro="">
      <xdr:nvCxnSpPr>
        <xdr:cNvPr id="958" name="直線コネクタ 957">
          <a:extLst>
            <a:ext uri="{FF2B5EF4-FFF2-40B4-BE49-F238E27FC236}">
              <a16:creationId xmlns:a16="http://schemas.microsoft.com/office/drawing/2014/main" id="{11A7EF74-9BF6-4478-A167-BED0D1AB76BB}"/>
            </a:ext>
          </a:extLst>
        </xdr:cNvPr>
        <xdr:cNvCxnSpPr/>
      </xdr:nvCxnSpPr>
      <xdr:spPr>
        <a:xfrm>
          <a:off x="3033713" y="64812863"/>
          <a:ext cx="197643" cy="147639"/>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50008</xdr:colOff>
      <xdr:row>274</xdr:row>
      <xdr:rowOff>130969</xdr:rowOff>
    </xdr:from>
    <xdr:to>
      <xdr:col>8</xdr:col>
      <xdr:colOff>133350</xdr:colOff>
      <xdr:row>275</xdr:row>
      <xdr:rowOff>47625</xdr:rowOff>
    </xdr:to>
    <xdr:cxnSp macro="">
      <xdr:nvCxnSpPr>
        <xdr:cNvPr id="959" name="直線矢印コネクタ 958">
          <a:extLst>
            <a:ext uri="{FF2B5EF4-FFF2-40B4-BE49-F238E27FC236}">
              <a16:creationId xmlns:a16="http://schemas.microsoft.com/office/drawing/2014/main" id="{BCFD21AC-C73E-4A1D-911C-DFFDDB9C3A5B}"/>
            </a:ext>
          </a:extLst>
        </xdr:cNvPr>
        <xdr:cNvCxnSpPr/>
      </xdr:nvCxnSpPr>
      <xdr:spPr>
        <a:xfrm flipH="1">
          <a:off x="3098008" y="64710469"/>
          <a:ext cx="83342" cy="107156"/>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333375</xdr:colOff>
      <xdr:row>275</xdr:row>
      <xdr:rowOff>85726</xdr:rowOff>
    </xdr:from>
    <xdr:to>
      <xdr:col>8</xdr:col>
      <xdr:colOff>33337</xdr:colOff>
      <xdr:row>276</xdr:row>
      <xdr:rowOff>2381</xdr:rowOff>
    </xdr:to>
    <xdr:cxnSp macro="">
      <xdr:nvCxnSpPr>
        <xdr:cNvPr id="960" name="直線矢印コネクタ 959">
          <a:extLst>
            <a:ext uri="{FF2B5EF4-FFF2-40B4-BE49-F238E27FC236}">
              <a16:creationId xmlns:a16="http://schemas.microsoft.com/office/drawing/2014/main" id="{E8AF4050-D472-4924-AD85-475AC2C523BA}"/>
            </a:ext>
          </a:extLst>
        </xdr:cNvPr>
        <xdr:cNvCxnSpPr/>
      </xdr:nvCxnSpPr>
      <xdr:spPr>
        <a:xfrm flipV="1">
          <a:off x="3000375" y="64855726"/>
          <a:ext cx="80962" cy="107155"/>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7144</xdr:colOff>
      <xdr:row>274</xdr:row>
      <xdr:rowOff>97631</xdr:rowOff>
    </xdr:from>
    <xdr:to>
      <xdr:col>8</xdr:col>
      <xdr:colOff>2385</xdr:colOff>
      <xdr:row>275</xdr:row>
      <xdr:rowOff>38109</xdr:rowOff>
    </xdr:to>
    <xdr:cxnSp macro="">
      <xdr:nvCxnSpPr>
        <xdr:cNvPr id="961" name="カギ線コネクタ 11779">
          <a:extLst>
            <a:ext uri="{FF2B5EF4-FFF2-40B4-BE49-F238E27FC236}">
              <a16:creationId xmlns:a16="http://schemas.microsoft.com/office/drawing/2014/main" id="{EEB49CD2-5B89-43DB-88EE-19E218544F80}"/>
            </a:ext>
          </a:extLst>
        </xdr:cNvPr>
        <xdr:cNvCxnSpPr/>
      </xdr:nvCxnSpPr>
      <xdr:spPr>
        <a:xfrm rot="10800000">
          <a:off x="2674144" y="64677131"/>
          <a:ext cx="376241" cy="130978"/>
        </a:xfrm>
        <a:prstGeom prst="bentConnector3">
          <a:avLst>
            <a:gd name="adj1" fmla="val 50000"/>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152400</xdr:colOff>
      <xdr:row>275</xdr:row>
      <xdr:rowOff>14288</xdr:rowOff>
    </xdr:from>
    <xdr:to>
      <xdr:col>10</xdr:col>
      <xdr:colOff>378620</xdr:colOff>
      <xdr:row>275</xdr:row>
      <xdr:rowOff>161925</xdr:rowOff>
    </xdr:to>
    <xdr:cxnSp macro="">
      <xdr:nvCxnSpPr>
        <xdr:cNvPr id="962" name="直線コネクタ 961">
          <a:extLst>
            <a:ext uri="{FF2B5EF4-FFF2-40B4-BE49-F238E27FC236}">
              <a16:creationId xmlns:a16="http://schemas.microsoft.com/office/drawing/2014/main" id="{06AF3E5C-E865-4843-B19B-5F29878AB3D4}"/>
            </a:ext>
          </a:extLst>
        </xdr:cNvPr>
        <xdr:cNvCxnSpPr/>
      </xdr:nvCxnSpPr>
      <xdr:spPr>
        <a:xfrm>
          <a:off x="3962400" y="64784288"/>
          <a:ext cx="226220" cy="147637"/>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138113</xdr:colOff>
      <xdr:row>275</xdr:row>
      <xdr:rowOff>52388</xdr:rowOff>
    </xdr:from>
    <xdr:to>
      <xdr:col>11</xdr:col>
      <xdr:colOff>7144</xdr:colOff>
      <xdr:row>275</xdr:row>
      <xdr:rowOff>180976</xdr:rowOff>
    </xdr:to>
    <xdr:cxnSp macro="">
      <xdr:nvCxnSpPr>
        <xdr:cNvPr id="963" name="直線コネクタ 962">
          <a:extLst>
            <a:ext uri="{FF2B5EF4-FFF2-40B4-BE49-F238E27FC236}">
              <a16:creationId xmlns:a16="http://schemas.microsoft.com/office/drawing/2014/main" id="{7E598A81-1A3D-41F8-AADC-EE6A4AE400DB}"/>
            </a:ext>
          </a:extLst>
        </xdr:cNvPr>
        <xdr:cNvCxnSpPr/>
      </xdr:nvCxnSpPr>
      <xdr:spPr>
        <a:xfrm>
          <a:off x="3948113" y="64822388"/>
          <a:ext cx="250031" cy="128588"/>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214313</xdr:colOff>
      <xdr:row>274</xdr:row>
      <xdr:rowOff>159544</xdr:rowOff>
    </xdr:from>
    <xdr:to>
      <xdr:col>10</xdr:col>
      <xdr:colOff>278607</xdr:colOff>
      <xdr:row>275</xdr:row>
      <xdr:rowOff>54768</xdr:rowOff>
    </xdr:to>
    <xdr:cxnSp macro="">
      <xdr:nvCxnSpPr>
        <xdr:cNvPr id="964" name="直線矢印コネクタ 963">
          <a:extLst>
            <a:ext uri="{FF2B5EF4-FFF2-40B4-BE49-F238E27FC236}">
              <a16:creationId xmlns:a16="http://schemas.microsoft.com/office/drawing/2014/main" id="{350087E4-90CC-42E2-96AD-42C90ADA0D6E}"/>
            </a:ext>
          </a:extLst>
        </xdr:cNvPr>
        <xdr:cNvCxnSpPr/>
      </xdr:nvCxnSpPr>
      <xdr:spPr>
        <a:xfrm flipH="1">
          <a:off x="4024313" y="64739044"/>
          <a:ext cx="64294" cy="85724"/>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130968</xdr:colOff>
      <xdr:row>275</xdr:row>
      <xdr:rowOff>83344</xdr:rowOff>
    </xdr:from>
    <xdr:to>
      <xdr:col>10</xdr:col>
      <xdr:colOff>197643</xdr:colOff>
      <xdr:row>275</xdr:row>
      <xdr:rowOff>171449</xdr:rowOff>
    </xdr:to>
    <xdr:cxnSp macro="">
      <xdr:nvCxnSpPr>
        <xdr:cNvPr id="965" name="直線矢印コネクタ 964">
          <a:extLst>
            <a:ext uri="{FF2B5EF4-FFF2-40B4-BE49-F238E27FC236}">
              <a16:creationId xmlns:a16="http://schemas.microsoft.com/office/drawing/2014/main" id="{A7D40336-6DE6-47E8-8E4C-6B2448E9E26A}"/>
            </a:ext>
          </a:extLst>
        </xdr:cNvPr>
        <xdr:cNvCxnSpPr/>
      </xdr:nvCxnSpPr>
      <xdr:spPr>
        <a:xfrm flipV="1">
          <a:off x="3940968" y="64853344"/>
          <a:ext cx="66675" cy="88105"/>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4764</xdr:colOff>
      <xdr:row>274</xdr:row>
      <xdr:rowOff>88107</xdr:rowOff>
    </xdr:from>
    <xdr:to>
      <xdr:col>10</xdr:col>
      <xdr:colOff>161931</xdr:colOff>
      <xdr:row>275</xdr:row>
      <xdr:rowOff>38112</xdr:rowOff>
    </xdr:to>
    <xdr:cxnSp macro="">
      <xdr:nvCxnSpPr>
        <xdr:cNvPr id="966" name="カギ線コネクタ 11784">
          <a:extLst>
            <a:ext uri="{FF2B5EF4-FFF2-40B4-BE49-F238E27FC236}">
              <a16:creationId xmlns:a16="http://schemas.microsoft.com/office/drawing/2014/main" id="{A36A2CE1-6062-46F6-80F6-BE7F6319D03C}"/>
            </a:ext>
          </a:extLst>
        </xdr:cNvPr>
        <xdr:cNvCxnSpPr/>
      </xdr:nvCxnSpPr>
      <xdr:spPr>
        <a:xfrm rot="10800000">
          <a:off x="3814764" y="64667607"/>
          <a:ext cx="157167" cy="140505"/>
        </a:xfrm>
        <a:prstGeom prst="bentConnector3">
          <a:avLst>
            <a:gd name="adj1" fmla="val 50000"/>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xdr:colOff>
      <xdr:row>275</xdr:row>
      <xdr:rowOff>11906</xdr:rowOff>
    </xdr:from>
    <xdr:to>
      <xdr:col>19</xdr:col>
      <xdr:colOff>140494</xdr:colOff>
      <xdr:row>275</xdr:row>
      <xdr:rowOff>173832</xdr:rowOff>
    </xdr:to>
    <xdr:cxnSp macro="">
      <xdr:nvCxnSpPr>
        <xdr:cNvPr id="967" name="直線コネクタ 966">
          <a:extLst>
            <a:ext uri="{FF2B5EF4-FFF2-40B4-BE49-F238E27FC236}">
              <a16:creationId xmlns:a16="http://schemas.microsoft.com/office/drawing/2014/main" id="{8D6F0EC4-0379-458B-B11E-3E27EE52B75C}"/>
            </a:ext>
          </a:extLst>
        </xdr:cNvPr>
        <xdr:cNvCxnSpPr/>
      </xdr:nvCxnSpPr>
      <xdr:spPr>
        <a:xfrm flipH="1">
          <a:off x="7239001" y="64781906"/>
          <a:ext cx="140493" cy="161926"/>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xdr:colOff>
      <xdr:row>275</xdr:row>
      <xdr:rowOff>33338</xdr:rowOff>
    </xdr:from>
    <xdr:to>
      <xdr:col>19</xdr:col>
      <xdr:colOff>173831</xdr:colOff>
      <xdr:row>276</xdr:row>
      <xdr:rowOff>1</xdr:rowOff>
    </xdr:to>
    <xdr:cxnSp macro="">
      <xdr:nvCxnSpPr>
        <xdr:cNvPr id="968" name="直線コネクタ 967">
          <a:extLst>
            <a:ext uri="{FF2B5EF4-FFF2-40B4-BE49-F238E27FC236}">
              <a16:creationId xmlns:a16="http://schemas.microsoft.com/office/drawing/2014/main" id="{06531E04-0A93-4024-9230-ECE5C7D31DF4}"/>
            </a:ext>
          </a:extLst>
        </xdr:cNvPr>
        <xdr:cNvCxnSpPr/>
      </xdr:nvCxnSpPr>
      <xdr:spPr>
        <a:xfrm flipH="1">
          <a:off x="7239004" y="64803338"/>
          <a:ext cx="173827" cy="157163"/>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42863</xdr:colOff>
      <xdr:row>274</xdr:row>
      <xdr:rowOff>135733</xdr:rowOff>
    </xdr:from>
    <xdr:to>
      <xdr:col>19</xdr:col>
      <xdr:colOff>119064</xdr:colOff>
      <xdr:row>275</xdr:row>
      <xdr:rowOff>45245</xdr:rowOff>
    </xdr:to>
    <xdr:cxnSp macro="">
      <xdr:nvCxnSpPr>
        <xdr:cNvPr id="969" name="直線矢印コネクタ 968">
          <a:extLst>
            <a:ext uri="{FF2B5EF4-FFF2-40B4-BE49-F238E27FC236}">
              <a16:creationId xmlns:a16="http://schemas.microsoft.com/office/drawing/2014/main" id="{555D8274-BFC1-4315-8457-D139FE3AD666}"/>
            </a:ext>
          </a:extLst>
        </xdr:cNvPr>
        <xdr:cNvCxnSpPr/>
      </xdr:nvCxnSpPr>
      <xdr:spPr>
        <a:xfrm>
          <a:off x="7281863" y="64715233"/>
          <a:ext cx="76201" cy="100012"/>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145258</xdr:colOff>
      <xdr:row>275</xdr:row>
      <xdr:rowOff>69056</xdr:rowOff>
    </xdr:from>
    <xdr:to>
      <xdr:col>19</xdr:col>
      <xdr:colOff>209551</xdr:colOff>
      <xdr:row>275</xdr:row>
      <xdr:rowOff>171451</xdr:rowOff>
    </xdr:to>
    <xdr:cxnSp macro="">
      <xdr:nvCxnSpPr>
        <xdr:cNvPr id="970" name="直線矢印コネクタ 969">
          <a:extLst>
            <a:ext uri="{FF2B5EF4-FFF2-40B4-BE49-F238E27FC236}">
              <a16:creationId xmlns:a16="http://schemas.microsoft.com/office/drawing/2014/main" id="{C202328D-7D34-406C-B580-56D63BC1D9AB}"/>
            </a:ext>
          </a:extLst>
        </xdr:cNvPr>
        <xdr:cNvCxnSpPr/>
      </xdr:nvCxnSpPr>
      <xdr:spPr>
        <a:xfrm flipH="1" flipV="1">
          <a:off x="7384258" y="64839056"/>
          <a:ext cx="64293" cy="102395"/>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159547</xdr:colOff>
      <xdr:row>274</xdr:row>
      <xdr:rowOff>97631</xdr:rowOff>
    </xdr:from>
    <xdr:to>
      <xdr:col>19</xdr:col>
      <xdr:colOff>364331</xdr:colOff>
      <xdr:row>275</xdr:row>
      <xdr:rowOff>21434</xdr:rowOff>
    </xdr:to>
    <xdr:cxnSp macro="">
      <xdr:nvCxnSpPr>
        <xdr:cNvPr id="971" name="カギ線コネクタ 11791">
          <a:extLst>
            <a:ext uri="{FF2B5EF4-FFF2-40B4-BE49-F238E27FC236}">
              <a16:creationId xmlns:a16="http://schemas.microsoft.com/office/drawing/2014/main" id="{5E0A0635-FF14-4BBF-92D8-A3C85F34AB82}"/>
            </a:ext>
          </a:extLst>
        </xdr:cNvPr>
        <xdr:cNvCxnSpPr/>
      </xdr:nvCxnSpPr>
      <xdr:spPr>
        <a:xfrm flipV="1">
          <a:off x="7398547" y="64677131"/>
          <a:ext cx="204784" cy="114303"/>
        </a:xfrm>
        <a:prstGeom prst="bentConnector3">
          <a:avLst>
            <a:gd name="adj1" fmla="val 50000"/>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40481</xdr:colOff>
      <xdr:row>275</xdr:row>
      <xdr:rowOff>166688</xdr:rowOff>
    </xdr:from>
    <xdr:to>
      <xdr:col>14</xdr:col>
      <xdr:colOff>192881</xdr:colOff>
      <xdr:row>276</xdr:row>
      <xdr:rowOff>92869</xdr:rowOff>
    </xdr:to>
    <xdr:cxnSp macro="">
      <xdr:nvCxnSpPr>
        <xdr:cNvPr id="972" name="直線矢印コネクタ 971">
          <a:extLst>
            <a:ext uri="{FF2B5EF4-FFF2-40B4-BE49-F238E27FC236}">
              <a16:creationId xmlns:a16="http://schemas.microsoft.com/office/drawing/2014/main" id="{7660F449-5F84-4452-91C1-AC3FB8C1814F}"/>
            </a:ext>
          </a:extLst>
        </xdr:cNvPr>
        <xdr:cNvCxnSpPr/>
      </xdr:nvCxnSpPr>
      <xdr:spPr>
        <a:xfrm flipH="1">
          <a:off x="5374481" y="64936688"/>
          <a:ext cx="152400" cy="116681"/>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42863</xdr:colOff>
      <xdr:row>276</xdr:row>
      <xdr:rowOff>1</xdr:rowOff>
    </xdr:from>
    <xdr:to>
      <xdr:col>21</xdr:col>
      <xdr:colOff>202410</xdr:colOff>
      <xdr:row>276</xdr:row>
      <xdr:rowOff>76200</xdr:rowOff>
    </xdr:to>
    <xdr:cxnSp macro="">
      <xdr:nvCxnSpPr>
        <xdr:cNvPr id="973" name="直線矢印コネクタ 972">
          <a:extLst>
            <a:ext uri="{FF2B5EF4-FFF2-40B4-BE49-F238E27FC236}">
              <a16:creationId xmlns:a16="http://schemas.microsoft.com/office/drawing/2014/main" id="{C8C0A827-EF4C-4C8A-BEF6-DFBD497782E4}"/>
            </a:ext>
          </a:extLst>
        </xdr:cNvPr>
        <xdr:cNvCxnSpPr/>
      </xdr:nvCxnSpPr>
      <xdr:spPr>
        <a:xfrm flipH="1">
          <a:off x="8043863" y="64960501"/>
          <a:ext cx="159547" cy="76199"/>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83344</xdr:colOff>
      <xdr:row>282</xdr:row>
      <xdr:rowOff>111918</xdr:rowOff>
    </xdr:from>
    <xdr:to>
      <xdr:col>15</xdr:col>
      <xdr:colOff>2382</xdr:colOff>
      <xdr:row>282</xdr:row>
      <xdr:rowOff>164308</xdr:rowOff>
    </xdr:to>
    <xdr:cxnSp macro="">
      <xdr:nvCxnSpPr>
        <xdr:cNvPr id="974" name="直線矢印コネクタ 973">
          <a:extLst>
            <a:ext uri="{FF2B5EF4-FFF2-40B4-BE49-F238E27FC236}">
              <a16:creationId xmlns:a16="http://schemas.microsoft.com/office/drawing/2014/main" id="{5560BCAE-3B31-4388-9AFF-3129C489BD16}"/>
            </a:ext>
          </a:extLst>
        </xdr:cNvPr>
        <xdr:cNvCxnSpPr/>
      </xdr:nvCxnSpPr>
      <xdr:spPr>
        <a:xfrm flipH="1" flipV="1">
          <a:off x="5417344" y="66215418"/>
          <a:ext cx="300038" cy="5239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204790</xdr:colOff>
      <xdr:row>282</xdr:row>
      <xdr:rowOff>14288</xdr:rowOff>
    </xdr:from>
    <xdr:to>
      <xdr:col>18</xdr:col>
      <xdr:colOff>30956</xdr:colOff>
      <xdr:row>282</xdr:row>
      <xdr:rowOff>159544</xdr:rowOff>
    </xdr:to>
    <xdr:cxnSp macro="">
      <xdr:nvCxnSpPr>
        <xdr:cNvPr id="975" name="直線コネクタ 974">
          <a:extLst>
            <a:ext uri="{FF2B5EF4-FFF2-40B4-BE49-F238E27FC236}">
              <a16:creationId xmlns:a16="http://schemas.microsoft.com/office/drawing/2014/main" id="{06CC2FE8-5232-439B-8009-BA649EDB7895}"/>
            </a:ext>
          </a:extLst>
        </xdr:cNvPr>
        <xdr:cNvCxnSpPr/>
      </xdr:nvCxnSpPr>
      <xdr:spPr>
        <a:xfrm flipH="1">
          <a:off x="6681790" y="66117788"/>
          <a:ext cx="207166" cy="145256"/>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200025</xdr:colOff>
      <xdr:row>283</xdr:row>
      <xdr:rowOff>97631</xdr:rowOff>
    </xdr:from>
    <xdr:to>
      <xdr:col>18</xdr:col>
      <xdr:colOff>169069</xdr:colOff>
      <xdr:row>284</xdr:row>
      <xdr:rowOff>71436</xdr:rowOff>
    </xdr:to>
    <xdr:cxnSp macro="">
      <xdr:nvCxnSpPr>
        <xdr:cNvPr id="976" name="直線コネクタ 975">
          <a:extLst>
            <a:ext uri="{FF2B5EF4-FFF2-40B4-BE49-F238E27FC236}">
              <a16:creationId xmlns:a16="http://schemas.microsoft.com/office/drawing/2014/main" id="{12D0FC4B-86E8-43B1-9E17-1FE103B6C4E4}"/>
            </a:ext>
          </a:extLst>
        </xdr:cNvPr>
        <xdr:cNvCxnSpPr/>
      </xdr:nvCxnSpPr>
      <xdr:spPr>
        <a:xfrm flipH="1">
          <a:off x="6677025" y="66391631"/>
          <a:ext cx="350044" cy="164305"/>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378619</xdr:colOff>
      <xdr:row>282</xdr:row>
      <xdr:rowOff>30957</xdr:rowOff>
    </xdr:from>
    <xdr:to>
      <xdr:col>18</xdr:col>
      <xdr:colOff>140494</xdr:colOff>
      <xdr:row>283</xdr:row>
      <xdr:rowOff>114300</xdr:rowOff>
    </xdr:to>
    <xdr:cxnSp macro="">
      <xdr:nvCxnSpPr>
        <xdr:cNvPr id="977" name="直線矢印コネクタ 976">
          <a:extLst>
            <a:ext uri="{FF2B5EF4-FFF2-40B4-BE49-F238E27FC236}">
              <a16:creationId xmlns:a16="http://schemas.microsoft.com/office/drawing/2014/main" id="{FE0331A6-6E73-4228-9284-911D7F14494E}"/>
            </a:ext>
          </a:extLst>
        </xdr:cNvPr>
        <xdr:cNvCxnSpPr/>
      </xdr:nvCxnSpPr>
      <xdr:spPr>
        <a:xfrm>
          <a:off x="6855619" y="66134457"/>
          <a:ext cx="142875" cy="273843"/>
        </a:xfrm>
        <a:prstGeom prst="straightConnector1">
          <a:avLst/>
        </a:prstGeom>
        <a:ln w="3175">
          <a:solidFill>
            <a:srgbClr val="C00000"/>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304800</xdr:colOff>
      <xdr:row>284</xdr:row>
      <xdr:rowOff>185738</xdr:rowOff>
    </xdr:from>
    <xdr:to>
      <xdr:col>14</xdr:col>
      <xdr:colOff>304800</xdr:colOff>
      <xdr:row>285</xdr:row>
      <xdr:rowOff>183356</xdr:rowOff>
    </xdr:to>
    <xdr:cxnSp macro="">
      <xdr:nvCxnSpPr>
        <xdr:cNvPr id="979" name="直線コネクタ 978">
          <a:extLst>
            <a:ext uri="{FF2B5EF4-FFF2-40B4-BE49-F238E27FC236}">
              <a16:creationId xmlns:a16="http://schemas.microsoft.com/office/drawing/2014/main" id="{21421A76-FFE2-401D-A4C0-E979AD507961}"/>
            </a:ext>
          </a:extLst>
        </xdr:cNvPr>
        <xdr:cNvCxnSpPr/>
      </xdr:nvCxnSpPr>
      <xdr:spPr>
        <a:xfrm>
          <a:off x="5638800" y="66670238"/>
          <a:ext cx="0" cy="188118"/>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197644</xdr:colOff>
      <xdr:row>285</xdr:row>
      <xdr:rowOff>7144</xdr:rowOff>
    </xdr:from>
    <xdr:to>
      <xdr:col>14</xdr:col>
      <xdr:colOff>197644</xdr:colOff>
      <xdr:row>285</xdr:row>
      <xdr:rowOff>185738</xdr:rowOff>
    </xdr:to>
    <xdr:cxnSp macro="">
      <xdr:nvCxnSpPr>
        <xdr:cNvPr id="980" name="直線コネクタ 979">
          <a:extLst>
            <a:ext uri="{FF2B5EF4-FFF2-40B4-BE49-F238E27FC236}">
              <a16:creationId xmlns:a16="http://schemas.microsoft.com/office/drawing/2014/main" id="{3532EDD8-DC8D-45FB-B7D5-CD997827243E}"/>
            </a:ext>
          </a:extLst>
        </xdr:cNvPr>
        <xdr:cNvCxnSpPr/>
      </xdr:nvCxnSpPr>
      <xdr:spPr>
        <a:xfrm>
          <a:off x="5531644" y="66682144"/>
          <a:ext cx="0" cy="178594"/>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307184</xdr:colOff>
      <xdr:row>285</xdr:row>
      <xdr:rowOff>133350</xdr:rowOff>
    </xdr:from>
    <xdr:to>
      <xdr:col>15</xdr:col>
      <xdr:colOff>78581</xdr:colOff>
      <xdr:row>285</xdr:row>
      <xdr:rowOff>133350</xdr:rowOff>
    </xdr:to>
    <xdr:cxnSp macro="">
      <xdr:nvCxnSpPr>
        <xdr:cNvPr id="981" name="直線矢印コネクタ 980">
          <a:extLst>
            <a:ext uri="{FF2B5EF4-FFF2-40B4-BE49-F238E27FC236}">
              <a16:creationId xmlns:a16="http://schemas.microsoft.com/office/drawing/2014/main" id="{E8D562BD-78D6-4986-8558-64928D05BB2E}"/>
            </a:ext>
          </a:extLst>
        </xdr:cNvPr>
        <xdr:cNvCxnSpPr/>
      </xdr:nvCxnSpPr>
      <xdr:spPr>
        <a:xfrm flipH="1">
          <a:off x="5641184" y="66808350"/>
          <a:ext cx="152397" cy="0"/>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19049</xdr:colOff>
      <xdr:row>285</xdr:row>
      <xdr:rowOff>133351</xdr:rowOff>
    </xdr:from>
    <xdr:to>
      <xdr:col>14</xdr:col>
      <xdr:colOff>195262</xdr:colOff>
      <xdr:row>285</xdr:row>
      <xdr:rowOff>133351</xdr:rowOff>
    </xdr:to>
    <xdr:cxnSp macro="">
      <xdr:nvCxnSpPr>
        <xdr:cNvPr id="982" name="直線矢印コネクタ 981">
          <a:extLst>
            <a:ext uri="{FF2B5EF4-FFF2-40B4-BE49-F238E27FC236}">
              <a16:creationId xmlns:a16="http://schemas.microsoft.com/office/drawing/2014/main" id="{00A940B2-19E0-49A4-9036-E352E8B8B3C3}"/>
            </a:ext>
          </a:extLst>
        </xdr:cNvPr>
        <xdr:cNvCxnSpPr/>
      </xdr:nvCxnSpPr>
      <xdr:spPr>
        <a:xfrm>
          <a:off x="5353049" y="66808351"/>
          <a:ext cx="176213" cy="0"/>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190501</xdr:colOff>
      <xdr:row>285</xdr:row>
      <xdr:rowOff>135733</xdr:rowOff>
    </xdr:from>
    <xdr:to>
      <xdr:col>14</xdr:col>
      <xdr:colOff>254796</xdr:colOff>
      <xdr:row>286</xdr:row>
      <xdr:rowOff>180978</xdr:rowOff>
    </xdr:to>
    <xdr:cxnSp macro="">
      <xdr:nvCxnSpPr>
        <xdr:cNvPr id="983" name="カギ線コネクタ 93">
          <a:extLst>
            <a:ext uri="{FF2B5EF4-FFF2-40B4-BE49-F238E27FC236}">
              <a16:creationId xmlns:a16="http://schemas.microsoft.com/office/drawing/2014/main" id="{25A31E5E-201C-4A59-ACBD-374783096E17}"/>
            </a:ext>
          </a:extLst>
        </xdr:cNvPr>
        <xdr:cNvCxnSpPr/>
      </xdr:nvCxnSpPr>
      <xdr:spPr>
        <a:xfrm rot="5400000">
          <a:off x="5438776" y="66896458"/>
          <a:ext cx="235745" cy="64295"/>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214314</xdr:colOff>
      <xdr:row>276</xdr:row>
      <xdr:rowOff>0</xdr:rowOff>
    </xdr:from>
    <xdr:to>
      <xdr:col>16</xdr:col>
      <xdr:colOff>214314</xdr:colOff>
      <xdr:row>282</xdr:row>
      <xdr:rowOff>161925</xdr:rowOff>
    </xdr:to>
    <xdr:cxnSp macro="">
      <xdr:nvCxnSpPr>
        <xdr:cNvPr id="986" name="直線矢印コネクタ 985">
          <a:extLst>
            <a:ext uri="{FF2B5EF4-FFF2-40B4-BE49-F238E27FC236}">
              <a16:creationId xmlns:a16="http://schemas.microsoft.com/office/drawing/2014/main" id="{8B144510-0461-4F18-BB3D-85DD5270E646}"/>
            </a:ext>
          </a:extLst>
        </xdr:cNvPr>
        <xdr:cNvCxnSpPr/>
      </xdr:nvCxnSpPr>
      <xdr:spPr>
        <a:xfrm>
          <a:off x="6310314" y="64960500"/>
          <a:ext cx="0" cy="130492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178594</xdr:colOff>
      <xdr:row>274</xdr:row>
      <xdr:rowOff>0</xdr:rowOff>
    </xdr:from>
    <xdr:to>
      <xdr:col>14</xdr:col>
      <xdr:colOff>202406</xdr:colOff>
      <xdr:row>274</xdr:row>
      <xdr:rowOff>0</xdr:rowOff>
    </xdr:to>
    <xdr:cxnSp macro="">
      <xdr:nvCxnSpPr>
        <xdr:cNvPr id="988" name="直線矢印コネクタ 987">
          <a:extLst>
            <a:ext uri="{FF2B5EF4-FFF2-40B4-BE49-F238E27FC236}">
              <a16:creationId xmlns:a16="http://schemas.microsoft.com/office/drawing/2014/main" id="{46877623-AC8A-48D8-9555-28D1525558DE}"/>
            </a:ext>
          </a:extLst>
        </xdr:cNvPr>
        <xdr:cNvCxnSpPr/>
      </xdr:nvCxnSpPr>
      <xdr:spPr>
        <a:xfrm>
          <a:off x="3226594" y="64579500"/>
          <a:ext cx="230981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2381</xdr:colOff>
      <xdr:row>275</xdr:row>
      <xdr:rowOff>176213</xdr:rowOff>
    </xdr:from>
    <xdr:to>
      <xdr:col>19</xdr:col>
      <xdr:colOff>2381</xdr:colOff>
      <xdr:row>275</xdr:row>
      <xdr:rowOff>176213</xdr:rowOff>
    </xdr:to>
    <xdr:cxnSp macro="">
      <xdr:nvCxnSpPr>
        <xdr:cNvPr id="991" name="直線コネクタ 990">
          <a:extLst>
            <a:ext uri="{FF2B5EF4-FFF2-40B4-BE49-F238E27FC236}">
              <a16:creationId xmlns:a16="http://schemas.microsoft.com/office/drawing/2014/main" id="{10A29FDD-8707-4445-8408-3B8FF7D60E40}"/>
            </a:ext>
          </a:extLst>
        </xdr:cNvPr>
        <xdr:cNvCxnSpPr/>
      </xdr:nvCxnSpPr>
      <xdr:spPr>
        <a:xfrm>
          <a:off x="6479381" y="64946213"/>
          <a:ext cx="76200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380999</xdr:colOff>
      <xdr:row>275</xdr:row>
      <xdr:rowOff>171451</xdr:rowOff>
    </xdr:from>
    <xdr:to>
      <xdr:col>17</xdr:col>
      <xdr:colOff>380999</xdr:colOff>
      <xdr:row>284</xdr:row>
      <xdr:rowOff>73819</xdr:rowOff>
    </xdr:to>
    <xdr:cxnSp macro="">
      <xdr:nvCxnSpPr>
        <xdr:cNvPr id="992" name="直線矢印コネクタ 991">
          <a:extLst>
            <a:ext uri="{FF2B5EF4-FFF2-40B4-BE49-F238E27FC236}">
              <a16:creationId xmlns:a16="http://schemas.microsoft.com/office/drawing/2014/main" id="{ABE27C06-4366-49AA-980E-950C8E81B1F6}"/>
            </a:ext>
          </a:extLst>
        </xdr:cNvPr>
        <xdr:cNvCxnSpPr/>
      </xdr:nvCxnSpPr>
      <xdr:spPr>
        <a:xfrm>
          <a:off x="6857999" y="64941451"/>
          <a:ext cx="0" cy="1616868"/>
        </a:xfrm>
        <a:prstGeom prst="straightConnector1">
          <a:avLst/>
        </a:prstGeom>
        <a:noFill/>
        <a:ln w="3175" cap="flat" cmpd="sng" algn="ctr">
          <a:solidFill>
            <a:srgbClr val="5B9BD5"/>
          </a:solidFill>
          <a:prstDash val="solid"/>
          <a:miter lim="800000"/>
          <a:headEnd type="arrow"/>
          <a:tailEnd type="arrow"/>
        </a:ln>
        <a:effectLst/>
      </xdr:spPr>
    </xdr:cxnSp>
    <xdr:clientData/>
  </xdr:twoCellAnchor>
  <xdr:twoCellAnchor>
    <xdr:from>
      <xdr:col>15</xdr:col>
      <xdr:colOff>188120</xdr:colOff>
      <xdr:row>281</xdr:row>
      <xdr:rowOff>147638</xdr:rowOff>
    </xdr:from>
    <xdr:to>
      <xdr:col>15</xdr:col>
      <xdr:colOff>242888</xdr:colOff>
      <xdr:row>282</xdr:row>
      <xdr:rowOff>159544</xdr:rowOff>
    </xdr:to>
    <xdr:cxnSp macro="">
      <xdr:nvCxnSpPr>
        <xdr:cNvPr id="995" name="直線コネクタ 994">
          <a:extLst>
            <a:ext uri="{FF2B5EF4-FFF2-40B4-BE49-F238E27FC236}">
              <a16:creationId xmlns:a16="http://schemas.microsoft.com/office/drawing/2014/main" id="{BC53934D-9C0F-4F7E-92C1-3B29EE3445AE}"/>
            </a:ext>
          </a:extLst>
        </xdr:cNvPr>
        <xdr:cNvCxnSpPr/>
      </xdr:nvCxnSpPr>
      <xdr:spPr>
        <a:xfrm flipH="1">
          <a:off x="5903120" y="66060638"/>
          <a:ext cx="54768" cy="202406"/>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190501</xdr:colOff>
      <xdr:row>281</xdr:row>
      <xdr:rowOff>180975</xdr:rowOff>
    </xdr:from>
    <xdr:to>
      <xdr:col>15</xdr:col>
      <xdr:colOff>330994</xdr:colOff>
      <xdr:row>283</xdr:row>
      <xdr:rowOff>30956</xdr:rowOff>
    </xdr:to>
    <xdr:cxnSp macro="">
      <xdr:nvCxnSpPr>
        <xdr:cNvPr id="996" name="直線コネクタ 995">
          <a:extLst>
            <a:ext uri="{FF2B5EF4-FFF2-40B4-BE49-F238E27FC236}">
              <a16:creationId xmlns:a16="http://schemas.microsoft.com/office/drawing/2014/main" id="{A6AE8F57-FE34-4ABA-9B47-FEA3E804BD1C}"/>
            </a:ext>
          </a:extLst>
        </xdr:cNvPr>
        <xdr:cNvCxnSpPr/>
      </xdr:nvCxnSpPr>
      <xdr:spPr>
        <a:xfrm flipH="1">
          <a:off x="5905501" y="66093975"/>
          <a:ext cx="140493" cy="230981"/>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102394</xdr:colOff>
      <xdr:row>282</xdr:row>
      <xdr:rowOff>0</xdr:rowOff>
    </xdr:from>
    <xdr:to>
      <xdr:col>15</xdr:col>
      <xdr:colOff>230982</xdr:colOff>
      <xdr:row>282</xdr:row>
      <xdr:rowOff>0</xdr:rowOff>
    </xdr:to>
    <xdr:cxnSp macro="">
      <xdr:nvCxnSpPr>
        <xdr:cNvPr id="997" name="直線矢印コネクタ 996">
          <a:extLst>
            <a:ext uri="{FF2B5EF4-FFF2-40B4-BE49-F238E27FC236}">
              <a16:creationId xmlns:a16="http://schemas.microsoft.com/office/drawing/2014/main" id="{485C3C78-F50B-4EA3-AC96-2431EAFAC572}"/>
            </a:ext>
          </a:extLst>
        </xdr:cNvPr>
        <xdr:cNvCxnSpPr/>
      </xdr:nvCxnSpPr>
      <xdr:spPr>
        <a:xfrm>
          <a:off x="5817394" y="66103500"/>
          <a:ext cx="12858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323850</xdr:colOff>
      <xdr:row>282</xdr:row>
      <xdr:rowOff>2382</xdr:rowOff>
    </xdr:from>
    <xdr:to>
      <xdr:col>16</xdr:col>
      <xdr:colOff>71437</xdr:colOff>
      <xdr:row>282</xdr:row>
      <xdr:rowOff>2382</xdr:rowOff>
    </xdr:to>
    <xdr:cxnSp macro="">
      <xdr:nvCxnSpPr>
        <xdr:cNvPr id="998" name="直線矢印コネクタ 997">
          <a:extLst>
            <a:ext uri="{FF2B5EF4-FFF2-40B4-BE49-F238E27FC236}">
              <a16:creationId xmlns:a16="http://schemas.microsoft.com/office/drawing/2014/main" id="{EEE6792D-7A02-49EF-BF8B-235D4FA59845}"/>
            </a:ext>
          </a:extLst>
        </xdr:cNvPr>
        <xdr:cNvCxnSpPr/>
      </xdr:nvCxnSpPr>
      <xdr:spPr>
        <a:xfrm flipH="1">
          <a:off x="6038850" y="66105882"/>
          <a:ext cx="12858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278606</xdr:colOff>
      <xdr:row>280</xdr:row>
      <xdr:rowOff>173831</xdr:rowOff>
    </xdr:from>
    <xdr:to>
      <xdr:col>16</xdr:col>
      <xdr:colOff>14288</xdr:colOff>
      <xdr:row>281</xdr:row>
      <xdr:rowOff>176216</xdr:rowOff>
    </xdr:to>
    <xdr:cxnSp macro="">
      <xdr:nvCxnSpPr>
        <xdr:cNvPr id="999" name="直線矢印コネクタ 998">
          <a:extLst>
            <a:ext uri="{FF2B5EF4-FFF2-40B4-BE49-F238E27FC236}">
              <a16:creationId xmlns:a16="http://schemas.microsoft.com/office/drawing/2014/main" id="{A5247EF5-4034-4152-A5F7-FCE35695BD4D}"/>
            </a:ext>
          </a:extLst>
        </xdr:cNvPr>
        <xdr:cNvCxnSpPr/>
      </xdr:nvCxnSpPr>
      <xdr:spPr>
        <a:xfrm flipV="1">
          <a:off x="5993606" y="65896331"/>
          <a:ext cx="116682" cy="192885"/>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275</xdr:row>
      <xdr:rowOff>157163</xdr:rowOff>
    </xdr:from>
    <xdr:to>
      <xdr:col>20</xdr:col>
      <xdr:colOff>0</xdr:colOff>
      <xdr:row>284</xdr:row>
      <xdr:rowOff>76200</xdr:rowOff>
    </xdr:to>
    <xdr:cxnSp macro="">
      <xdr:nvCxnSpPr>
        <xdr:cNvPr id="1000" name="直線矢印コネクタ 999">
          <a:extLst>
            <a:ext uri="{FF2B5EF4-FFF2-40B4-BE49-F238E27FC236}">
              <a16:creationId xmlns:a16="http://schemas.microsoft.com/office/drawing/2014/main" id="{B0402621-1584-4905-AC16-80BDD3EDF5C1}"/>
            </a:ext>
          </a:extLst>
        </xdr:cNvPr>
        <xdr:cNvCxnSpPr/>
      </xdr:nvCxnSpPr>
      <xdr:spPr>
        <a:xfrm>
          <a:off x="7620000" y="64927163"/>
          <a:ext cx="0" cy="1633537"/>
        </a:xfrm>
        <a:prstGeom prst="straightConnector1">
          <a:avLst/>
        </a:prstGeom>
        <a:noFill/>
        <a:ln w="3175" cap="flat" cmpd="sng" algn="ctr">
          <a:solidFill>
            <a:srgbClr val="5B9BD5"/>
          </a:solidFill>
          <a:prstDash val="solid"/>
          <a:miter lim="800000"/>
          <a:headEnd type="arrow"/>
          <a:tailEnd type="arrow"/>
        </a:ln>
        <a:effectLst/>
      </xdr:spPr>
    </xdr:cxnSp>
    <xdr:clientData/>
  </xdr:twoCellAnchor>
  <xdr:twoCellAnchor>
    <xdr:from>
      <xdr:col>15</xdr:col>
      <xdr:colOff>378619</xdr:colOff>
      <xdr:row>267</xdr:row>
      <xdr:rowOff>76200</xdr:rowOff>
    </xdr:from>
    <xdr:to>
      <xdr:col>17</xdr:col>
      <xdr:colOff>197644</xdr:colOff>
      <xdr:row>267</xdr:row>
      <xdr:rowOff>76200</xdr:rowOff>
    </xdr:to>
    <xdr:cxnSp macro="">
      <xdr:nvCxnSpPr>
        <xdr:cNvPr id="1002" name="直線コネクタ 1001">
          <a:extLst>
            <a:ext uri="{FF2B5EF4-FFF2-40B4-BE49-F238E27FC236}">
              <a16:creationId xmlns:a16="http://schemas.microsoft.com/office/drawing/2014/main" id="{1A62F68E-7984-4946-89F1-82F88234AB0C}"/>
            </a:ext>
          </a:extLst>
        </xdr:cNvPr>
        <xdr:cNvCxnSpPr/>
      </xdr:nvCxnSpPr>
      <xdr:spPr>
        <a:xfrm>
          <a:off x="6093619" y="61798200"/>
          <a:ext cx="581025" cy="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111917</xdr:colOff>
      <xdr:row>263</xdr:row>
      <xdr:rowOff>0</xdr:rowOff>
    </xdr:from>
    <xdr:to>
      <xdr:col>18</xdr:col>
      <xdr:colOff>373856</xdr:colOff>
      <xdr:row>263</xdr:row>
      <xdr:rowOff>0</xdr:rowOff>
    </xdr:to>
    <xdr:cxnSp macro="">
      <xdr:nvCxnSpPr>
        <xdr:cNvPr id="1005" name="直線矢印コネクタ 1004">
          <a:extLst>
            <a:ext uri="{FF2B5EF4-FFF2-40B4-BE49-F238E27FC236}">
              <a16:creationId xmlns:a16="http://schemas.microsoft.com/office/drawing/2014/main" id="{57962E95-D368-4E9C-939B-3CEBB76360FD}"/>
            </a:ext>
          </a:extLst>
        </xdr:cNvPr>
        <xdr:cNvCxnSpPr/>
      </xdr:nvCxnSpPr>
      <xdr:spPr>
        <a:xfrm>
          <a:off x="6969917" y="61150500"/>
          <a:ext cx="26193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xdr:colOff>
      <xdr:row>258</xdr:row>
      <xdr:rowOff>2381</xdr:rowOff>
    </xdr:from>
    <xdr:to>
      <xdr:col>19</xdr:col>
      <xdr:colOff>5</xdr:colOff>
      <xdr:row>258</xdr:row>
      <xdr:rowOff>173831</xdr:rowOff>
    </xdr:to>
    <xdr:cxnSp macro="">
      <xdr:nvCxnSpPr>
        <xdr:cNvPr id="1007" name="直線コネクタ 1006">
          <a:extLst>
            <a:ext uri="{FF2B5EF4-FFF2-40B4-BE49-F238E27FC236}">
              <a16:creationId xmlns:a16="http://schemas.microsoft.com/office/drawing/2014/main" id="{4DB85367-D087-4C0F-9CE3-BE29ED55999C}"/>
            </a:ext>
          </a:extLst>
        </xdr:cNvPr>
        <xdr:cNvCxnSpPr/>
      </xdr:nvCxnSpPr>
      <xdr:spPr>
        <a:xfrm>
          <a:off x="7239004" y="60200381"/>
          <a:ext cx="1" cy="171450"/>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200028</xdr:colOff>
      <xdr:row>259</xdr:row>
      <xdr:rowOff>0</xdr:rowOff>
    </xdr:from>
    <xdr:to>
      <xdr:col>21</xdr:col>
      <xdr:colOff>200028</xdr:colOff>
      <xdr:row>267</xdr:row>
      <xdr:rowOff>61911</xdr:rowOff>
    </xdr:to>
    <xdr:cxnSp macro="">
      <xdr:nvCxnSpPr>
        <xdr:cNvPr id="1011" name="直線矢印コネクタ 1010">
          <a:extLst>
            <a:ext uri="{FF2B5EF4-FFF2-40B4-BE49-F238E27FC236}">
              <a16:creationId xmlns:a16="http://schemas.microsoft.com/office/drawing/2014/main" id="{48F217CE-B067-4B5D-8635-98A6896011A8}"/>
            </a:ext>
          </a:extLst>
        </xdr:cNvPr>
        <xdr:cNvCxnSpPr/>
      </xdr:nvCxnSpPr>
      <xdr:spPr>
        <a:xfrm>
          <a:off x="8201028" y="60388500"/>
          <a:ext cx="0" cy="1585911"/>
        </a:xfrm>
        <a:prstGeom prst="straightConnector1">
          <a:avLst/>
        </a:prstGeom>
        <a:noFill/>
        <a:ln w="3175" cap="flat" cmpd="sng" algn="ctr">
          <a:solidFill>
            <a:srgbClr val="5B9BD5"/>
          </a:solidFill>
          <a:prstDash val="solid"/>
          <a:miter lim="800000"/>
          <a:headEnd type="arrow"/>
          <a:tailEnd type="arrow"/>
        </a:ln>
        <a:effectLst/>
      </xdr:spPr>
    </xdr:cxnSp>
    <xdr:clientData/>
  </xdr:twoCellAnchor>
  <xdr:twoCellAnchor>
    <xdr:from>
      <xdr:col>15</xdr:col>
      <xdr:colOff>188120</xdr:colOff>
      <xdr:row>258</xdr:row>
      <xdr:rowOff>157163</xdr:rowOff>
    </xdr:from>
    <xdr:to>
      <xdr:col>15</xdr:col>
      <xdr:colOff>188120</xdr:colOff>
      <xdr:row>266</xdr:row>
      <xdr:rowOff>33338</xdr:rowOff>
    </xdr:to>
    <xdr:cxnSp macro="">
      <xdr:nvCxnSpPr>
        <xdr:cNvPr id="1013" name="直線矢印コネクタ 1012">
          <a:extLst>
            <a:ext uri="{FF2B5EF4-FFF2-40B4-BE49-F238E27FC236}">
              <a16:creationId xmlns:a16="http://schemas.microsoft.com/office/drawing/2014/main" id="{8D9AA9ED-2F76-42AB-97A6-16F14B0C5D5A}"/>
            </a:ext>
          </a:extLst>
        </xdr:cNvPr>
        <xdr:cNvCxnSpPr/>
      </xdr:nvCxnSpPr>
      <xdr:spPr>
        <a:xfrm>
          <a:off x="5903120" y="60355163"/>
          <a:ext cx="0" cy="140017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200024</xdr:colOff>
      <xdr:row>258</xdr:row>
      <xdr:rowOff>190499</xdr:rowOff>
    </xdr:from>
    <xdr:to>
      <xdr:col>24</xdr:col>
      <xdr:colOff>378619</xdr:colOff>
      <xdr:row>258</xdr:row>
      <xdr:rowOff>190499</xdr:rowOff>
    </xdr:to>
    <xdr:cxnSp macro="">
      <xdr:nvCxnSpPr>
        <xdr:cNvPr id="1014" name="直線コネクタ 1013">
          <a:extLst>
            <a:ext uri="{FF2B5EF4-FFF2-40B4-BE49-F238E27FC236}">
              <a16:creationId xmlns:a16="http://schemas.microsoft.com/office/drawing/2014/main" id="{19C764B2-0E3F-4302-98F4-5780306315B8}"/>
            </a:ext>
          </a:extLst>
        </xdr:cNvPr>
        <xdr:cNvCxnSpPr/>
      </xdr:nvCxnSpPr>
      <xdr:spPr>
        <a:xfrm>
          <a:off x="8201024" y="60388499"/>
          <a:ext cx="1321595" cy="0"/>
        </a:xfrm>
        <a:prstGeom prst="line">
          <a:avLst/>
        </a:prstGeom>
        <a:ln w="3175">
          <a:solidFill>
            <a:srgbClr val="C00000"/>
          </a:solidFill>
          <a:prstDash val="lgDashDot"/>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378619</xdr:colOff>
      <xdr:row>255</xdr:row>
      <xdr:rowOff>48528</xdr:rowOff>
    </xdr:from>
    <xdr:to>
      <xdr:col>21</xdr:col>
      <xdr:colOff>204788</xdr:colOff>
      <xdr:row>255</xdr:row>
      <xdr:rowOff>48528</xdr:rowOff>
    </xdr:to>
    <xdr:cxnSp macro="">
      <xdr:nvCxnSpPr>
        <xdr:cNvPr id="1021" name="直線矢印コネクタ 1020">
          <a:extLst>
            <a:ext uri="{FF2B5EF4-FFF2-40B4-BE49-F238E27FC236}">
              <a16:creationId xmlns:a16="http://schemas.microsoft.com/office/drawing/2014/main" id="{4E42D8AF-DC23-44EA-80C4-24E644D5093A}"/>
            </a:ext>
          </a:extLst>
        </xdr:cNvPr>
        <xdr:cNvCxnSpPr/>
      </xdr:nvCxnSpPr>
      <xdr:spPr>
        <a:xfrm>
          <a:off x="7236619" y="59675028"/>
          <a:ext cx="96916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258</xdr:row>
      <xdr:rowOff>171450</xdr:rowOff>
    </xdr:from>
    <xdr:to>
      <xdr:col>11</xdr:col>
      <xdr:colOff>0</xdr:colOff>
      <xdr:row>268</xdr:row>
      <xdr:rowOff>4763</xdr:rowOff>
    </xdr:to>
    <xdr:cxnSp macro="">
      <xdr:nvCxnSpPr>
        <xdr:cNvPr id="1024" name="直線矢印コネクタ 1023">
          <a:extLst>
            <a:ext uri="{FF2B5EF4-FFF2-40B4-BE49-F238E27FC236}">
              <a16:creationId xmlns:a16="http://schemas.microsoft.com/office/drawing/2014/main" id="{EADD8D79-5808-4138-AFC0-4E250E587A05}"/>
            </a:ext>
          </a:extLst>
        </xdr:cNvPr>
        <xdr:cNvCxnSpPr/>
      </xdr:nvCxnSpPr>
      <xdr:spPr>
        <a:xfrm>
          <a:off x="4191000" y="60369450"/>
          <a:ext cx="0" cy="173831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258</xdr:row>
      <xdr:rowOff>159544</xdr:rowOff>
    </xdr:from>
    <xdr:to>
      <xdr:col>16</xdr:col>
      <xdr:colOff>0</xdr:colOff>
      <xdr:row>267</xdr:row>
      <xdr:rowOff>80963</xdr:rowOff>
    </xdr:to>
    <xdr:cxnSp macro="">
      <xdr:nvCxnSpPr>
        <xdr:cNvPr id="1033" name="直線矢印コネクタ 1032">
          <a:extLst>
            <a:ext uri="{FF2B5EF4-FFF2-40B4-BE49-F238E27FC236}">
              <a16:creationId xmlns:a16="http://schemas.microsoft.com/office/drawing/2014/main" id="{4122FAD1-789F-4A36-89D6-9862916568AF}"/>
            </a:ext>
          </a:extLst>
        </xdr:cNvPr>
        <xdr:cNvCxnSpPr/>
      </xdr:nvCxnSpPr>
      <xdr:spPr>
        <a:xfrm>
          <a:off x="6096000" y="60357544"/>
          <a:ext cx="0" cy="163591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262</xdr:row>
      <xdr:rowOff>0</xdr:rowOff>
    </xdr:from>
    <xdr:to>
      <xdr:col>16</xdr:col>
      <xdr:colOff>107156</xdr:colOff>
      <xdr:row>262</xdr:row>
      <xdr:rowOff>0</xdr:rowOff>
    </xdr:to>
    <xdr:cxnSp macro="">
      <xdr:nvCxnSpPr>
        <xdr:cNvPr id="1039" name="直線矢印コネクタ 1038">
          <a:extLst>
            <a:ext uri="{FF2B5EF4-FFF2-40B4-BE49-F238E27FC236}">
              <a16:creationId xmlns:a16="http://schemas.microsoft.com/office/drawing/2014/main" id="{264F8894-EBE6-4CEC-91D7-F51CFBE1F729}"/>
            </a:ext>
          </a:extLst>
        </xdr:cNvPr>
        <xdr:cNvCxnSpPr/>
      </xdr:nvCxnSpPr>
      <xdr:spPr>
        <a:xfrm>
          <a:off x="6096000" y="60960000"/>
          <a:ext cx="10715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200025</xdr:colOff>
      <xdr:row>255</xdr:row>
      <xdr:rowOff>4763</xdr:rowOff>
    </xdr:from>
    <xdr:to>
      <xdr:col>21</xdr:col>
      <xdr:colOff>200025</xdr:colOff>
      <xdr:row>257</xdr:row>
      <xdr:rowOff>188119</xdr:rowOff>
    </xdr:to>
    <xdr:cxnSp macro="">
      <xdr:nvCxnSpPr>
        <xdr:cNvPr id="1055" name="直線コネクタ 1054">
          <a:extLst>
            <a:ext uri="{FF2B5EF4-FFF2-40B4-BE49-F238E27FC236}">
              <a16:creationId xmlns:a16="http://schemas.microsoft.com/office/drawing/2014/main" id="{50D59215-7636-4A99-B340-F4616B5DB5EA}"/>
            </a:ext>
          </a:extLst>
        </xdr:cNvPr>
        <xdr:cNvCxnSpPr/>
      </xdr:nvCxnSpPr>
      <xdr:spPr>
        <a:xfrm>
          <a:off x="8201025" y="59631263"/>
          <a:ext cx="0" cy="564356"/>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259</xdr:row>
      <xdr:rowOff>0</xdr:rowOff>
    </xdr:from>
    <xdr:to>
      <xdr:col>8</xdr:col>
      <xdr:colOff>185737</xdr:colOff>
      <xdr:row>259</xdr:row>
      <xdr:rowOff>0</xdr:rowOff>
    </xdr:to>
    <xdr:cxnSp macro="">
      <xdr:nvCxnSpPr>
        <xdr:cNvPr id="1057" name="直線コネクタ 1056">
          <a:extLst>
            <a:ext uri="{FF2B5EF4-FFF2-40B4-BE49-F238E27FC236}">
              <a16:creationId xmlns:a16="http://schemas.microsoft.com/office/drawing/2014/main" id="{F552927E-011B-48E3-9677-98374AE864A0}"/>
            </a:ext>
          </a:extLst>
        </xdr:cNvPr>
        <xdr:cNvCxnSpPr/>
      </xdr:nvCxnSpPr>
      <xdr:spPr>
        <a:xfrm>
          <a:off x="1905000" y="60388500"/>
          <a:ext cx="1328737" cy="0"/>
        </a:xfrm>
        <a:prstGeom prst="line">
          <a:avLst/>
        </a:prstGeom>
        <a:ln w="3175">
          <a:solidFill>
            <a:srgbClr val="C00000"/>
          </a:solidFill>
          <a:prstDash val="lgDashDot"/>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183356</xdr:colOff>
      <xdr:row>255</xdr:row>
      <xdr:rowOff>2381</xdr:rowOff>
    </xdr:from>
    <xdr:to>
      <xdr:col>8</xdr:col>
      <xdr:colOff>183356</xdr:colOff>
      <xdr:row>257</xdr:row>
      <xdr:rowOff>188119</xdr:rowOff>
    </xdr:to>
    <xdr:cxnSp macro="">
      <xdr:nvCxnSpPr>
        <xdr:cNvPr id="1059" name="直線コネクタ 1058">
          <a:extLst>
            <a:ext uri="{FF2B5EF4-FFF2-40B4-BE49-F238E27FC236}">
              <a16:creationId xmlns:a16="http://schemas.microsoft.com/office/drawing/2014/main" id="{EB472972-EC1B-4B7E-B986-25F713768F8B}"/>
            </a:ext>
          </a:extLst>
        </xdr:cNvPr>
        <xdr:cNvCxnSpPr/>
      </xdr:nvCxnSpPr>
      <xdr:spPr>
        <a:xfrm>
          <a:off x="3231356" y="59628881"/>
          <a:ext cx="0" cy="566738"/>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xdr:colOff>
      <xdr:row>198</xdr:row>
      <xdr:rowOff>97632</xdr:rowOff>
    </xdr:from>
    <xdr:to>
      <xdr:col>22</xdr:col>
      <xdr:colOff>376238</xdr:colOff>
      <xdr:row>204</xdr:row>
      <xdr:rowOff>95250</xdr:rowOff>
    </xdr:to>
    <xdr:sp macro="" textlink="">
      <xdr:nvSpPr>
        <xdr:cNvPr id="1062" name="円弧 1061">
          <a:extLst>
            <a:ext uri="{FF2B5EF4-FFF2-40B4-BE49-F238E27FC236}">
              <a16:creationId xmlns:a16="http://schemas.microsoft.com/office/drawing/2014/main" id="{777A1017-F2E3-4137-8A99-3590809C6ABF}"/>
            </a:ext>
          </a:extLst>
        </xdr:cNvPr>
        <xdr:cNvSpPr/>
      </xdr:nvSpPr>
      <xdr:spPr>
        <a:xfrm>
          <a:off x="7620001" y="44293632"/>
          <a:ext cx="1138237" cy="1140618"/>
        </a:xfrm>
        <a:prstGeom prst="arc">
          <a:avLst>
            <a:gd name="adj1" fmla="val 16234040"/>
            <a:gd name="adj2" fmla="val 22669"/>
          </a:avLst>
        </a:prstGeom>
        <a:ln w="3175">
          <a:solidFill>
            <a:srgbClr val="C00000"/>
          </a:solidFill>
          <a:prstDash val="lgDashDot"/>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0</xdr:colOff>
      <xdr:row>198</xdr:row>
      <xdr:rowOff>104775</xdr:rowOff>
    </xdr:from>
    <xdr:to>
      <xdr:col>30</xdr:col>
      <xdr:colOff>376237</xdr:colOff>
      <xdr:row>204</xdr:row>
      <xdr:rowOff>102393</xdr:rowOff>
    </xdr:to>
    <xdr:sp macro="" textlink="">
      <xdr:nvSpPr>
        <xdr:cNvPr id="1063" name="円弧 1062">
          <a:extLst>
            <a:ext uri="{FF2B5EF4-FFF2-40B4-BE49-F238E27FC236}">
              <a16:creationId xmlns:a16="http://schemas.microsoft.com/office/drawing/2014/main" id="{0E208A4D-6DF3-47D1-B245-42F28DC298F7}"/>
            </a:ext>
          </a:extLst>
        </xdr:cNvPr>
        <xdr:cNvSpPr/>
      </xdr:nvSpPr>
      <xdr:spPr>
        <a:xfrm>
          <a:off x="10668000" y="44300775"/>
          <a:ext cx="1138237" cy="1140618"/>
        </a:xfrm>
        <a:prstGeom prst="arc">
          <a:avLst>
            <a:gd name="adj1" fmla="val 10783703"/>
            <a:gd name="adj2" fmla="val 16184344"/>
          </a:avLst>
        </a:prstGeom>
        <a:ln w="3175">
          <a:solidFill>
            <a:srgbClr val="C00000"/>
          </a:solidFill>
          <a:prstDash val="lgDashDot"/>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42</xdr:col>
      <xdr:colOff>0</xdr:colOff>
      <xdr:row>202</xdr:row>
      <xdr:rowOff>2380</xdr:rowOff>
    </xdr:from>
    <xdr:to>
      <xdr:col>44</xdr:col>
      <xdr:colOff>376237</xdr:colOff>
      <xdr:row>207</xdr:row>
      <xdr:rowOff>190498</xdr:rowOff>
    </xdr:to>
    <xdr:sp macro="" textlink="">
      <xdr:nvSpPr>
        <xdr:cNvPr id="1064" name="円弧 1063">
          <a:extLst>
            <a:ext uri="{FF2B5EF4-FFF2-40B4-BE49-F238E27FC236}">
              <a16:creationId xmlns:a16="http://schemas.microsoft.com/office/drawing/2014/main" id="{9EAE3272-4340-4074-9A74-121224933F27}"/>
            </a:ext>
          </a:extLst>
        </xdr:cNvPr>
        <xdr:cNvSpPr/>
      </xdr:nvSpPr>
      <xdr:spPr>
        <a:xfrm>
          <a:off x="16383000" y="44960380"/>
          <a:ext cx="1138237" cy="1140618"/>
        </a:xfrm>
        <a:prstGeom prst="arc">
          <a:avLst>
            <a:gd name="adj1" fmla="val 5376976"/>
            <a:gd name="adj2" fmla="val 10853822"/>
          </a:avLst>
        </a:prstGeom>
        <a:ln w="3175">
          <a:solidFill>
            <a:sysClr val="windowText" lastClr="000000"/>
          </a:solidFill>
          <a:prstDash val="solid"/>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98</xdr:col>
      <xdr:colOff>0</xdr:colOff>
      <xdr:row>210</xdr:row>
      <xdr:rowOff>0</xdr:rowOff>
    </xdr:from>
    <xdr:to>
      <xdr:col>112</xdr:col>
      <xdr:colOff>107156</xdr:colOff>
      <xdr:row>210</xdr:row>
      <xdr:rowOff>0</xdr:rowOff>
    </xdr:to>
    <xdr:cxnSp macro="">
      <xdr:nvCxnSpPr>
        <xdr:cNvPr id="1075" name="直線矢印コネクタ 1074">
          <a:extLst>
            <a:ext uri="{FF2B5EF4-FFF2-40B4-BE49-F238E27FC236}">
              <a16:creationId xmlns:a16="http://schemas.microsoft.com/office/drawing/2014/main" id="{66DC3FB0-3D30-4BB2-832B-E85912C23452}"/>
            </a:ext>
          </a:extLst>
        </xdr:cNvPr>
        <xdr:cNvCxnSpPr/>
      </xdr:nvCxnSpPr>
      <xdr:spPr>
        <a:xfrm>
          <a:off x="39243000" y="46482000"/>
          <a:ext cx="5441156"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98</xdr:col>
      <xdr:colOff>0</xdr:colOff>
      <xdr:row>212</xdr:row>
      <xdr:rowOff>0</xdr:rowOff>
    </xdr:from>
    <xdr:to>
      <xdr:col>112</xdr:col>
      <xdr:colOff>64294</xdr:colOff>
      <xdr:row>212</xdr:row>
      <xdr:rowOff>0</xdr:rowOff>
    </xdr:to>
    <xdr:cxnSp macro="">
      <xdr:nvCxnSpPr>
        <xdr:cNvPr id="1077" name="直線矢印コネクタ 1076">
          <a:extLst>
            <a:ext uri="{FF2B5EF4-FFF2-40B4-BE49-F238E27FC236}">
              <a16:creationId xmlns:a16="http://schemas.microsoft.com/office/drawing/2014/main" id="{B1B63B9C-5960-4733-9B7D-B4F2DC49D57F}"/>
            </a:ext>
          </a:extLst>
        </xdr:cNvPr>
        <xdr:cNvCxnSpPr/>
      </xdr:nvCxnSpPr>
      <xdr:spPr>
        <a:xfrm>
          <a:off x="39243000" y="46863000"/>
          <a:ext cx="539829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0</xdr:colOff>
      <xdr:row>204</xdr:row>
      <xdr:rowOff>0</xdr:rowOff>
    </xdr:from>
    <xdr:to>
      <xdr:col>99</xdr:col>
      <xdr:colOff>0</xdr:colOff>
      <xdr:row>210</xdr:row>
      <xdr:rowOff>7143</xdr:rowOff>
    </xdr:to>
    <xdr:cxnSp macro="">
      <xdr:nvCxnSpPr>
        <xdr:cNvPr id="1078" name="直線矢印コネクタ 1077">
          <a:extLst>
            <a:ext uri="{FF2B5EF4-FFF2-40B4-BE49-F238E27FC236}">
              <a16:creationId xmlns:a16="http://schemas.microsoft.com/office/drawing/2014/main" id="{4B5694CB-5571-4435-8EAA-9B965944E12C}"/>
            </a:ext>
          </a:extLst>
        </xdr:cNvPr>
        <xdr:cNvCxnSpPr/>
      </xdr:nvCxnSpPr>
      <xdr:spPr>
        <a:xfrm>
          <a:off x="39624000" y="45339000"/>
          <a:ext cx="0" cy="115014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98</xdr:col>
      <xdr:colOff>0</xdr:colOff>
      <xdr:row>204</xdr:row>
      <xdr:rowOff>0</xdr:rowOff>
    </xdr:from>
    <xdr:to>
      <xdr:col>112</xdr:col>
      <xdr:colOff>104775</xdr:colOff>
      <xdr:row>204</xdr:row>
      <xdr:rowOff>0</xdr:rowOff>
    </xdr:to>
    <xdr:cxnSp macro="">
      <xdr:nvCxnSpPr>
        <xdr:cNvPr id="1080" name="直線矢印コネクタ 1079">
          <a:extLst>
            <a:ext uri="{FF2B5EF4-FFF2-40B4-BE49-F238E27FC236}">
              <a16:creationId xmlns:a16="http://schemas.microsoft.com/office/drawing/2014/main" id="{962F8B5D-284F-4E49-951B-A23A93447009}"/>
            </a:ext>
          </a:extLst>
        </xdr:cNvPr>
        <xdr:cNvCxnSpPr/>
      </xdr:nvCxnSpPr>
      <xdr:spPr>
        <a:xfrm>
          <a:off x="39243000" y="45339000"/>
          <a:ext cx="543877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113</xdr:col>
      <xdr:colOff>382341</xdr:colOff>
      <xdr:row>196</xdr:row>
      <xdr:rowOff>0</xdr:rowOff>
    </xdr:from>
    <xdr:to>
      <xdr:col>113</xdr:col>
      <xdr:colOff>382341</xdr:colOff>
      <xdr:row>211</xdr:row>
      <xdr:rowOff>187516</xdr:rowOff>
    </xdr:to>
    <xdr:cxnSp macro="">
      <xdr:nvCxnSpPr>
        <xdr:cNvPr id="1081" name="直線矢印コネクタ 1080">
          <a:extLst>
            <a:ext uri="{FF2B5EF4-FFF2-40B4-BE49-F238E27FC236}">
              <a16:creationId xmlns:a16="http://schemas.microsoft.com/office/drawing/2014/main" id="{9C05D59C-3493-4C55-A329-1F97B22C84DB}"/>
            </a:ext>
          </a:extLst>
        </xdr:cNvPr>
        <xdr:cNvCxnSpPr/>
      </xdr:nvCxnSpPr>
      <xdr:spPr>
        <a:xfrm>
          <a:off x="45498644" y="43197887"/>
          <a:ext cx="0" cy="300477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116</xdr:col>
      <xdr:colOff>1341</xdr:colOff>
      <xdr:row>196</xdr:row>
      <xdr:rowOff>0</xdr:rowOff>
    </xdr:from>
    <xdr:to>
      <xdr:col>116</xdr:col>
      <xdr:colOff>1341</xdr:colOff>
      <xdr:row>217</xdr:row>
      <xdr:rowOff>0</xdr:rowOff>
    </xdr:to>
    <xdr:cxnSp macro="">
      <xdr:nvCxnSpPr>
        <xdr:cNvPr id="1082" name="直線矢印コネクタ 1081">
          <a:extLst>
            <a:ext uri="{FF2B5EF4-FFF2-40B4-BE49-F238E27FC236}">
              <a16:creationId xmlns:a16="http://schemas.microsoft.com/office/drawing/2014/main" id="{A55B1DC4-15D9-40A3-B779-3E43BED17C8F}"/>
            </a:ext>
          </a:extLst>
        </xdr:cNvPr>
        <xdr:cNvCxnSpPr/>
      </xdr:nvCxnSpPr>
      <xdr:spPr>
        <a:xfrm>
          <a:off x="46102341" y="43815000"/>
          <a:ext cx="0" cy="40005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321469</xdr:colOff>
      <xdr:row>196</xdr:row>
      <xdr:rowOff>2381</xdr:rowOff>
    </xdr:from>
    <xdr:to>
      <xdr:col>48</xdr:col>
      <xdr:colOff>321469</xdr:colOff>
      <xdr:row>202</xdr:row>
      <xdr:rowOff>0</xdr:rowOff>
    </xdr:to>
    <xdr:cxnSp macro="">
      <xdr:nvCxnSpPr>
        <xdr:cNvPr id="1083" name="直線コネクタ 1082">
          <a:extLst>
            <a:ext uri="{FF2B5EF4-FFF2-40B4-BE49-F238E27FC236}">
              <a16:creationId xmlns:a16="http://schemas.microsoft.com/office/drawing/2014/main" id="{01E4DD43-9509-47D2-82EC-6BAE8467C3D4}"/>
            </a:ext>
          </a:extLst>
        </xdr:cNvPr>
        <xdr:cNvCxnSpPr/>
      </xdr:nvCxnSpPr>
      <xdr:spPr>
        <a:xfrm>
          <a:off x="18990469" y="43817381"/>
          <a:ext cx="0" cy="1140619"/>
        </a:xfrm>
        <a:prstGeom prst="line">
          <a:avLst/>
        </a:prstGeom>
        <a:ln w="3175">
          <a:solidFill>
            <a:srgbClr val="C00000"/>
          </a:solidFill>
          <a:prstDash val="lgDashDot"/>
        </a:ln>
      </xdr:spPr>
      <xdr:style>
        <a:lnRef idx="1">
          <a:schemeClr val="dk1"/>
        </a:lnRef>
        <a:fillRef idx="0">
          <a:schemeClr val="dk1"/>
        </a:fillRef>
        <a:effectRef idx="0">
          <a:schemeClr val="dk1"/>
        </a:effectRef>
        <a:fontRef idx="minor">
          <a:schemeClr val="tx1"/>
        </a:fontRef>
      </xdr:style>
    </xdr:cxnSp>
    <xdr:clientData/>
  </xdr:twoCellAnchor>
  <xdr:twoCellAnchor>
    <xdr:from>
      <xdr:col>43</xdr:col>
      <xdr:colOff>0</xdr:colOff>
      <xdr:row>202</xdr:row>
      <xdr:rowOff>0</xdr:rowOff>
    </xdr:from>
    <xdr:to>
      <xdr:col>43</xdr:col>
      <xdr:colOff>0</xdr:colOff>
      <xdr:row>204</xdr:row>
      <xdr:rowOff>2381</xdr:rowOff>
    </xdr:to>
    <xdr:cxnSp macro="">
      <xdr:nvCxnSpPr>
        <xdr:cNvPr id="1084" name="直線矢印コネクタ 1083">
          <a:extLst>
            <a:ext uri="{FF2B5EF4-FFF2-40B4-BE49-F238E27FC236}">
              <a16:creationId xmlns:a16="http://schemas.microsoft.com/office/drawing/2014/main" id="{F4866E21-FE8D-4613-BDCF-83B6141B0662}"/>
            </a:ext>
          </a:extLst>
        </xdr:cNvPr>
        <xdr:cNvCxnSpPr/>
      </xdr:nvCxnSpPr>
      <xdr:spPr>
        <a:xfrm>
          <a:off x="16764000" y="44958000"/>
          <a:ext cx="0" cy="3833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0</xdr:colOff>
      <xdr:row>197</xdr:row>
      <xdr:rowOff>0</xdr:rowOff>
    </xdr:from>
    <xdr:to>
      <xdr:col>43</xdr:col>
      <xdr:colOff>0</xdr:colOff>
      <xdr:row>202</xdr:row>
      <xdr:rowOff>4762</xdr:rowOff>
    </xdr:to>
    <xdr:cxnSp macro="">
      <xdr:nvCxnSpPr>
        <xdr:cNvPr id="1085" name="直線矢印コネクタ 1084">
          <a:extLst>
            <a:ext uri="{FF2B5EF4-FFF2-40B4-BE49-F238E27FC236}">
              <a16:creationId xmlns:a16="http://schemas.microsoft.com/office/drawing/2014/main" id="{6D949814-B2A1-4606-B1B8-962AFCD3D8E1}"/>
            </a:ext>
          </a:extLst>
        </xdr:cNvPr>
        <xdr:cNvCxnSpPr/>
      </xdr:nvCxnSpPr>
      <xdr:spPr>
        <a:xfrm>
          <a:off x="16764000" y="44005500"/>
          <a:ext cx="0" cy="95726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4763</xdr:colOff>
      <xdr:row>202</xdr:row>
      <xdr:rowOff>0</xdr:rowOff>
    </xdr:from>
    <xdr:to>
      <xdr:col>42</xdr:col>
      <xdr:colOff>21431</xdr:colOff>
      <xdr:row>202</xdr:row>
      <xdr:rowOff>0</xdr:rowOff>
    </xdr:to>
    <xdr:cxnSp macro="">
      <xdr:nvCxnSpPr>
        <xdr:cNvPr id="1086" name="直線コネクタ 1085">
          <a:extLst>
            <a:ext uri="{FF2B5EF4-FFF2-40B4-BE49-F238E27FC236}">
              <a16:creationId xmlns:a16="http://schemas.microsoft.com/office/drawing/2014/main" id="{F04DE7AE-EC2D-4008-95A6-404B01C72662}"/>
            </a:ext>
          </a:extLst>
        </xdr:cNvPr>
        <xdr:cNvCxnSpPr/>
      </xdr:nvCxnSpPr>
      <xdr:spPr>
        <a:xfrm>
          <a:off x="16387763" y="44958000"/>
          <a:ext cx="16668" cy="0"/>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0</xdr:colOff>
      <xdr:row>196</xdr:row>
      <xdr:rowOff>0</xdr:rowOff>
    </xdr:from>
    <xdr:to>
      <xdr:col>50</xdr:col>
      <xdr:colOff>0</xdr:colOff>
      <xdr:row>203</xdr:row>
      <xdr:rowOff>188119</xdr:rowOff>
    </xdr:to>
    <xdr:cxnSp macro="">
      <xdr:nvCxnSpPr>
        <xdr:cNvPr id="1089" name="直線矢印コネクタ 1088">
          <a:extLst>
            <a:ext uri="{FF2B5EF4-FFF2-40B4-BE49-F238E27FC236}">
              <a16:creationId xmlns:a16="http://schemas.microsoft.com/office/drawing/2014/main" id="{C8AB6F54-274D-4392-BF94-A06A34EA9F60}"/>
            </a:ext>
          </a:extLst>
        </xdr:cNvPr>
        <xdr:cNvCxnSpPr/>
      </xdr:nvCxnSpPr>
      <xdr:spPr>
        <a:xfrm>
          <a:off x="19431000" y="43815000"/>
          <a:ext cx="0" cy="152161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0</xdr:colOff>
      <xdr:row>206</xdr:row>
      <xdr:rowOff>0</xdr:rowOff>
    </xdr:from>
    <xdr:to>
      <xdr:col>45</xdr:col>
      <xdr:colOff>0</xdr:colOff>
      <xdr:row>207</xdr:row>
      <xdr:rowOff>185738</xdr:rowOff>
    </xdr:to>
    <xdr:cxnSp macro="">
      <xdr:nvCxnSpPr>
        <xdr:cNvPr id="1091" name="直線矢印コネクタ 1090">
          <a:extLst>
            <a:ext uri="{FF2B5EF4-FFF2-40B4-BE49-F238E27FC236}">
              <a16:creationId xmlns:a16="http://schemas.microsoft.com/office/drawing/2014/main" id="{478A2884-F71C-42DE-9B9F-A69476BF9C3A}"/>
            </a:ext>
          </a:extLst>
        </xdr:cNvPr>
        <xdr:cNvCxnSpPr/>
      </xdr:nvCxnSpPr>
      <xdr:spPr>
        <a:xfrm>
          <a:off x="17526000" y="45720000"/>
          <a:ext cx="0" cy="37623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0</xdr:colOff>
      <xdr:row>205</xdr:row>
      <xdr:rowOff>0</xdr:rowOff>
    </xdr:from>
    <xdr:to>
      <xdr:col>49</xdr:col>
      <xdr:colOff>200026</xdr:colOff>
      <xdr:row>205</xdr:row>
      <xdr:rowOff>0</xdr:rowOff>
    </xdr:to>
    <xdr:cxnSp macro="">
      <xdr:nvCxnSpPr>
        <xdr:cNvPr id="1093" name="直線矢印コネクタ 1092">
          <a:extLst>
            <a:ext uri="{FF2B5EF4-FFF2-40B4-BE49-F238E27FC236}">
              <a16:creationId xmlns:a16="http://schemas.microsoft.com/office/drawing/2014/main" id="{225E71F1-A435-407E-8BCD-0E194CC4E1CD}"/>
            </a:ext>
          </a:extLst>
        </xdr:cNvPr>
        <xdr:cNvCxnSpPr/>
      </xdr:nvCxnSpPr>
      <xdr:spPr>
        <a:xfrm>
          <a:off x="16383000" y="45529500"/>
          <a:ext cx="2867026"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307181</xdr:colOff>
      <xdr:row>204</xdr:row>
      <xdr:rowOff>0</xdr:rowOff>
    </xdr:from>
    <xdr:to>
      <xdr:col>49</xdr:col>
      <xdr:colOff>185738</xdr:colOff>
      <xdr:row>204</xdr:row>
      <xdr:rowOff>0</xdr:rowOff>
    </xdr:to>
    <xdr:cxnSp macro="">
      <xdr:nvCxnSpPr>
        <xdr:cNvPr id="1094" name="直線コネクタ 1093">
          <a:extLst>
            <a:ext uri="{FF2B5EF4-FFF2-40B4-BE49-F238E27FC236}">
              <a16:creationId xmlns:a16="http://schemas.microsoft.com/office/drawing/2014/main" id="{DB85A16E-F1D3-4A27-BF8F-6C9FD39DA9C6}"/>
            </a:ext>
          </a:extLst>
        </xdr:cNvPr>
        <xdr:cNvCxnSpPr/>
      </xdr:nvCxnSpPr>
      <xdr:spPr>
        <a:xfrm>
          <a:off x="18976181" y="45339000"/>
          <a:ext cx="259557" cy="0"/>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200025</xdr:colOff>
      <xdr:row>284</xdr:row>
      <xdr:rowOff>76200</xdr:rowOff>
    </xdr:from>
    <xdr:to>
      <xdr:col>17</xdr:col>
      <xdr:colOff>200025</xdr:colOff>
      <xdr:row>285</xdr:row>
      <xdr:rowOff>2381</xdr:rowOff>
    </xdr:to>
    <xdr:cxnSp macro="">
      <xdr:nvCxnSpPr>
        <xdr:cNvPr id="1095" name="直線コネクタ 1094">
          <a:extLst>
            <a:ext uri="{FF2B5EF4-FFF2-40B4-BE49-F238E27FC236}">
              <a16:creationId xmlns:a16="http://schemas.microsoft.com/office/drawing/2014/main" id="{A885934C-7FF5-4C15-92EF-F115EF2D9C0E}"/>
            </a:ext>
          </a:extLst>
        </xdr:cNvPr>
        <xdr:cNvCxnSpPr/>
      </xdr:nvCxnSpPr>
      <xdr:spPr>
        <a:xfrm>
          <a:off x="6677025" y="66560700"/>
          <a:ext cx="0" cy="116681"/>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195263</xdr:colOff>
      <xdr:row>284</xdr:row>
      <xdr:rowOff>57150</xdr:rowOff>
    </xdr:from>
    <xdr:to>
      <xdr:col>24</xdr:col>
      <xdr:colOff>369094</xdr:colOff>
      <xdr:row>284</xdr:row>
      <xdr:rowOff>57150</xdr:rowOff>
    </xdr:to>
    <xdr:cxnSp macro="">
      <xdr:nvCxnSpPr>
        <xdr:cNvPr id="1096" name="直線コネクタ 1095">
          <a:extLst>
            <a:ext uri="{FF2B5EF4-FFF2-40B4-BE49-F238E27FC236}">
              <a16:creationId xmlns:a16="http://schemas.microsoft.com/office/drawing/2014/main" id="{D97B3F3D-9428-4C9F-A18B-EF163C0B93BC}"/>
            </a:ext>
          </a:extLst>
        </xdr:cNvPr>
        <xdr:cNvCxnSpPr/>
      </xdr:nvCxnSpPr>
      <xdr:spPr>
        <a:xfrm>
          <a:off x="6672263" y="61779150"/>
          <a:ext cx="2840831"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200025</xdr:colOff>
      <xdr:row>284</xdr:row>
      <xdr:rowOff>73818</xdr:rowOff>
    </xdr:from>
    <xdr:to>
      <xdr:col>24</xdr:col>
      <xdr:colOff>378619</xdr:colOff>
      <xdr:row>284</xdr:row>
      <xdr:rowOff>73818</xdr:rowOff>
    </xdr:to>
    <xdr:cxnSp macro="">
      <xdr:nvCxnSpPr>
        <xdr:cNvPr id="1097" name="直線コネクタ 1096">
          <a:extLst>
            <a:ext uri="{FF2B5EF4-FFF2-40B4-BE49-F238E27FC236}">
              <a16:creationId xmlns:a16="http://schemas.microsoft.com/office/drawing/2014/main" id="{22C3E6D5-F4F7-44B9-9DF8-D4278E88C324}"/>
            </a:ext>
          </a:extLst>
        </xdr:cNvPr>
        <xdr:cNvCxnSpPr/>
      </xdr:nvCxnSpPr>
      <xdr:spPr>
        <a:xfrm>
          <a:off x="6677025" y="61795818"/>
          <a:ext cx="2845594" cy="0"/>
        </a:xfrm>
        <a:prstGeom prst="line">
          <a:avLst/>
        </a:prstGeom>
        <a:ln w="3175">
          <a:solidFill>
            <a:srgbClr val="C00000"/>
          </a:solidFill>
          <a:prstDash val="lgDashDot"/>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0</xdr:colOff>
      <xdr:row>283</xdr:row>
      <xdr:rowOff>52388</xdr:rowOff>
    </xdr:from>
    <xdr:to>
      <xdr:col>24</xdr:col>
      <xdr:colOff>0</xdr:colOff>
      <xdr:row>284</xdr:row>
      <xdr:rowOff>59532</xdr:rowOff>
    </xdr:to>
    <xdr:cxnSp macro="">
      <xdr:nvCxnSpPr>
        <xdr:cNvPr id="1098" name="直線矢印コネクタ 1097">
          <a:extLst>
            <a:ext uri="{FF2B5EF4-FFF2-40B4-BE49-F238E27FC236}">
              <a16:creationId xmlns:a16="http://schemas.microsoft.com/office/drawing/2014/main" id="{43FAC40F-68F0-47D9-A5F7-FBA5A1B2F698}"/>
            </a:ext>
          </a:extLst>
        </xdr:cNvPr>
        <xdr:cNvCxnSpPr/>
      </xdr:nvCxnSpPr>
      <xdr:spPr>
        <a:xfrm>
          <a:off x="9144000" y="61583888"/>
          <a:ext cx="0" cy="197644"/>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xdr:colOff>
      <xdr:row>284</xdr:row>
      <xdr:rowOff>71438</xdr:rowOff>
    </xdr:from>
    <xdr:to>
      <xdr:col>24</xdr:col>
      <xdr:colOff>1</xdr:colOff>
      <xdr:row>285</xdr:row>
      <xdr:rowOff>73819</xdr:rowOff>
    </xdr:to>
    <xdr:cxnSp macro="">
      <xdr:nvCxnSpPr>
        <xdr:cNvPr id="1099" name="直線矢印コネクタ 1098">
          <a:extLst>
            <a:ext uri="{FF2B5EF4-FFF2-40B4-BE49-F238E27FC236}">
              <a16:creationId xmlns:a16="http://schemas.microsoft.com/office/drawing/2014/main" id="{9E9458E3-7850-4BEE-A38F-950EC2F8A54B}"/>
            </a:ext>
          </a:extLst>
        </xdr:cNvPr>
        <xdr:cNvCxnSpPr/>
      </xdr:nvCxnSpPr>
      <xdr:spPr>
        <a:xfrm flipV="1">
          <a:off x="9144001" y="61793438"/>
          <a:ext cx="0" cy="192881"/>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380999</xdr:colOff>
      <xdr:row>283</xdr:row>
      <xdr:rowOff>0</xdr:rowOff>
    </xdr:from>
    <xdr:to>
      <xdr:col>22</xdr:col>
      <xdr:colOff>380999</xdr:colOff>
      <xdr:row>284</xdr:row>
      <xdr:rowOff>54769</xdr:rowOff>
    </xdr:to>
    <xdr:cxnSp macro="">
      <xdr:nvCxnSpPr>
        <xdr:cNvPr id="1100" name="直線矢印コネクタ 1099">
          <a:extLst>
            <a:ext uri="{FF2B5EF4-FFF2-40B4-BE49-F238E27FC236}">
              <a16:creationId xmlns:a16="http://schemas.microsoft.com/office/drawing/2014/main" id="{86882482-8F22-4F11-85DF-FEA7E2E75D46}"/>
            </a:ext>
          </a:extLst>
        </xdr:cNvPr>
        <xdr:cNvCxnSpPr/>
      </xdr:nvCxnSpPr>
      <xdr:spPr>
        <a:xfrm flipV="1">
          <a:off x="8762999" y="61531500"/>
          <a:ext cx="0" cy="245269"/>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xdr:colOff>
      <xdr:row>284</xdr:row>
      <xdr:rowOff>66676</xdr:rowOff>
    </xdr:from>
    <xdr:to>
      <xdr:col>24</xdr:col>
      <xdr:colOff>102394</xdr:colOff>
      <xdr:row>284</xdr:row>
      <xdr:rowOff>66676</xdr:rowOff>
    </xdr:to>
    <xdr:cxnSp macro="">
      <xdr:nvCxnSpPr>
        <xdr:cNvPr id="1101" name="直線コネクタ 1100">
          <a:extLst>
            <a:ext uri="{FF2B5EF4-FFF2-40B4-BE49-F238E27FC236}">
              <a16:creationId xmlns:a16="http://schemas.microsoft.com/office/drawing/2014/main" id="{9F9B187E-4141-48A0-B002-22C812B55DF1}"/>
            </a:ext>
          </a:extLst>
        </xdr:cNvPr>
        <xdr:cNvCxnSpPr/>
      </xdr:nvCxnSpPr>
      <xdr:spPr>
        <a:xfrm>
          <a:off x="9144001" y="61788676"/>
          <a:ext cx="102393"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107157</xdr:colOff>
      <xdr:row>283</xdr:row>
      <xdr:rowOff>164306</xdr:rowOff>
    </xdr:from>
    <xdr:to>
      <xdr:col>24</xdr:col>
      <xdr:colOff>107157</xdr:colOff>
      <xdr:row>284</xdr:row>
      <xdr:rowOff>64294</xdr:rowOff>
    </xdr:to>
    <xdr:cxnSp macro="">
      <xdr:nvCxnSpPr>
        <xdr:cNvPr id="1102" name="直線矢印コネクタ 1101">
          <a:extLst>
            <a:ext uri="{FF2B5EF4-FFF2-40B4-BE49-F238E27FC236}">
              <a16:creationId xmlns:a16="http://schemas.microsoft.com/office/drawing/2014/main" id="{1C31E0D5-1D8C-4270-AC6A-E91EBC8EE4EE}"/>
            </a:ext>
          </a:extLst>
        </xdr:cNvPr>
        <xdr:cNvCxnSpPr/>
      </xdr:nvCxnSpPr>
      <xdr:spPr>
        <a:xfrm flipV="1">
          <a:off x="9251157" y="61695806"/>
          <a:ext cx="0" cy="90488"/>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304800</xdr:colOff>
      <xdr:row>284</xdr:row>
      <xdr:rowOff>171450</xdr:rowOff>
    </xdr:from>
    <xdr:to>
      <xdr:col>14</xdr:col>
      <xdr:colOff>304800</xdr:colOff>
      <xdr:row>284</xdr:row>
      <xdr:rowOff>188119</xdr:rowOff>
    </xdr:to>
    <xdr:cxnSp macro="">
      <xdr:nvCxnSpPr>
        <xdr:cNvPr id="1103" name="直線コネクタ 1102">
          <a:extLst>
            <a:ext uri="{FF2B5EF4-FFF2-40B4-BE49-F238E27FC236}">
              <a16:creationId xmlns:a16="http://schemas.microsoft.com/office/drawing/2014/main" id="{EE02A945-F831-4CE7-A560-DDDDF788195F}"/>
            </a:ext>
          </a:extLst>
        </xdr:cNvPr>
        <xdr:cNvCxnSpPr/>
      </xdr:nvCxnSpPr>
      <xdr:spPr>
        <a:xfrm>
          <a:off x="5638800" y="66655950"/>
          <a:ext cx="0" cy="16669"/>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71437</xdr:colOff>
      <xdr:row>258</xdr:row>
      <xdr:rowOff>164306</xdr:rowOff>
    </xdr:from>
    <xdr:to>
      <xdr:col>15</xdr:col>
      <xdr:colOff>71437</xdr:colOff>
      <xdr:row>268</xdr:row>
      <xdr:rowOff>2381</xdr:rowOff>
    </xdr:to>
    <xdr:cxnSp macro="">
      <xdr:nvCxnSpPr>
        <xdr:cNvPr id="1109" name="直線矢印コネクタ 1108">
          <a:extLst>
            <a:ext uri="{FF2B5EF4-FFF2-40B4-BE49-F238E27FC236}">
              <a16:creationId xmlns:a16="http://schemas.microsoft.com/office/drawing/2014/main" id="{A30EBB0F-A70F-4E0B-8C41-63590ADC7D5C}"/>
            </a:ext>
          </a:extLst>
        </xdr:cNvPr>
        <xdr:cNvCxnSpPr/>
      </xdr:nvCxnSpPr>
      <xdr:spPr>
        <a:xfrm>
          <a:off x="5786437" y="60171806"/>
          <a:ext cx="0" cy="174307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xdr:colOff>
      <xdr:row>275</xdr:row>
      <xdr:rowOff>0</xdr:rowOff>
    </xdr:from>
    <xdr:to>
      <xdr:col>11</xdr:col>
      <xdr:colOff>3</xdr:colOff>
      <xdr:row>275</xdr:row>
      <xdr:rowOff>176213</xdr:rowOff>
    </xdr:to>
    <xdr:cxnSp macro="">
      <xdr:nvCxnSpPr>
        <xdr:cNvPr id="1113" name="直線コネクタ 1112">
          <a:extLst>
            <a:ext uri="{FF2B5EF4-FFF2-40B4-BE49-F238E27FC236}">
              <a16:creationId xmlns:a16="http://schemas.microsoft.com/office/drawing/2014/main" id="{4CC245AC-751D-4145-B7D9-0322546EA02E}"/>
            </a:ext>
          </a:extLst>
        </xdr:cNvPr>
        <xdr:cNvCxnSpPr/>
      </xdr:nvCxnSpPr>
      <xdr:spPr>
        <a:xfrm flipH="1">
          <a:off x="4191002" y="64770000"/>
          <a:ext cx="1" cy="176213"/>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378619</xdr:colOff>
      <xdr:row>276</xdr:row>
      <xdr:rowOff>0</xdr:rowOff>
    </xdr:from>
    <xdr:to>
      <xdr:col>8</xdr:col>
      <xdr:colOff>185737</xdr:colOff>
      <xdr:row>276</xdr:row>
      <xdr:rowOff>0</xdr:rowOff>
    </xdr:to>
    <xdr:cxnSp macro="">
      <xdr:nvCxnSpPr>
        <xdr:cNvPr id="1115" name="直線コネクタ 1114">
          <a:extLst>
            <a:ext uri="{FF2B5EF4-FFF2-40B4-BE49-F238E27FC236}">
              <a16:creationId xmlns:a16="http://schemas.microsoft.com/office/drawing/2014/main" id="{773B4D61-9CEF-4D14-807A-485BBD80EE9B}"/>
            </a:ext>
          </a:extLst>
        </xdr:cNvPr>
        <xdr:cNvCxnSpPr/>
      </xdr:nvCxnSpPr>
      <xdr:spPr>
        <a:xfrm>
          <a:off x="1902619" y="64960500"/>
          <a:ext cx="1331118" cy="0"/>
        </a:xfrm>
        <a:prstGeom prst="line">
          <a:avLst/>
        </a:prstGeom>
        <a:ln w="3175">
          <a:solidFill>
            <a:srgbClr val="C00000"/>
          </a:solidFill>
          <a:prstDash val="lgDashDot"/>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188119</xdr:colOff>
      <xdr:row>275</xdr:row>
      <xdr:rowOff>4763</xdr:rowOff>
    </xdr:from>
    <xdr:to>
      <xdr:col>15</xdr:col>
      <xdr:colOff>188119</xdr:colOff>
      <xdr:row>275</xdr:row>
      <xdr:rowOff>161925</xdr:rowOff>
    </xdr:to>
    <xdr:cxnSp macro="">
      <xdr:nvCxnSpPr>
        <xdr:cNvPr id="1150" name="直線コネクタ 1149">
          <a:extLst>
            <a:ext uri="{FF2B5EF4-FFF2-40B4-BE49-F238E27FC236}">
              <a16:creationId xmlns:a16="http://schemas.microsoft.com/office/drawing/2014/main" id="{91F088B2-5A37-40B7-9624-393459A106F2}"/>
            </a:ext>
          </a:extLst>
        </xdr:cNvPr>
        <xdr:cNvCxnSpPr/>
      </xdr:nvCxnSpPr>
      <xdr:spPr>
        <a:xfrm>
          <a:off x="5903119" y="64774763"/>
          <a:ext cx="0" cy="157162"/>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195263</xdr:colOff>
      <xdr:row>275</xdr:row>
      <xdr:rowOff>159544</xdr:rowOff>
    </xdr:from>
    <xdr:to>
      <xdr:col>20</xdr:col>
      <xdr:colOff>19050</xdr:colOff>
      <xdr:row>275</xdr:row>
      <xdr:rowOff>159544</xdr:rowOff>
    </xdr:to>
    <xdr:cxnSp macro="">
      <xdr:nvCxnSpPr>
        <xdr:cNvPr id="1228" name="直線コネクタ 1227">
          <a:extLst>
            <a:ext uri="{FF2B5EF4-FFF2-40B4-BE49-F238E27FC236}">
              <a16:creationId xmlns:a16="http://schemas.microsoft.com/office/drawing/2014/main" id="{C6EE5E86-F3B7-4169-8A7E-A249F3754B9D}"/>
            </a:ext>
          </a:extLst>
        </xdr:cNvPr>
        <xdr:cNvCxnSpPr/>
      </xdr:nvCxnSpPr>
      <xdr:spPr>
        <a:xfrm>
          <a:off x="5910263" y="64929544"/>
          <a:ext cx="1728787"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188119</xdr:colOff>
      <xdr:row>226</xdr:row>
      <xdr:rowOff>85724</xdr:rowOff>
    </xdr:from>
    <xdr:to>
      <xdr:col>21</xdr:col>
      <xdr:colOff>192881</xdr:colOff>
      <xdr:row>226</xdr:row>
      <xdr:rowOff>85724</xdr:rowOff>
    </xdr:to>
    <xdr:cxnSp macro="">
      <xdr:nvCxnSpPr>
        <xdr:cNvPr id="1277" name="直線コネクタ 1276">
          <a:extLst>
            <a:ext uri="{FF2B5EF4-FFF2-40B4-BE49-F238E27FC236}">
              <a16:creationId xmlns:a16="http://schemas.microsoft.com/office/drawing/2014/main" id="{50943360-9022-46DE-B67D-2D87C340CDCD}"/>
            </a:ext>
          </a:extLst>
        </xdr:cNvPr>
        <xdr:cNvCxnSpPr/>
      </xdr:nvCxnSpPr>
      <xdr:spPr>
        <a:xfrm>
          <a:off x="8189119" y="43329224"/>
          <a:ext cx="385762"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226</xdr:row>
      <xdr:rowOff>0</xdr:rowOff>
    </xdr:from>
    <xdr:to>
      <xdr:col>17</xdr:col>
      <xdr:colOff>0</xdr:colOff>
      <xdr:row>226</xdr:row>
      <xdr:rowOff>107156</xdr:rowOff>
    </xdr:to>
    <xdr:cxnSp macro="">
      <xdr:nvCxnSpPr>
        <xdr:cNvPr id="1289" name="直線コネクタ 1288">
          <a:extLst>
            <a:ext uri="{FF2B5EF4-FFF2-40B4-BE49-F238E27FC236}">
              <a16:creationId xmlns:a16="http://schemas.microsoft.com/office/drawing/2014/main" id="{EF862614-35D5-435C-9FDD-D4A9BAEC3ED3}"/>
            </a:ext>
          </a:extLst>
        </xdr:cNvPr>
        <xdr:cNvCxnSpPr/>
      </xdr:nvCxnSpPr>
      <xdr:spPr>
        <a:xfrm>
          <a:off x="6858000" y="43243500"/>
          <a:ext cx="0" cy="107156"/>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245</xdr:row>
      <xdr:rowOff>92869</xdr:rowOff>
    </xdr:from>
    <xdr:to>
      <xdr:col>17</xdr:col>
      <xdr:colOff>0</xdr:colOff>
      <xdr:row>246</xdr:row>
      <xdr:rowOff>3535</xdr:rowOff>
    </xdr:to>
    <xdr:cxnSp macro="">
      <xdr:nvCxnSpPr>
        <xdr:cNvPr id="1290" name="直線コネクタ 1289">
          <a:extLst>
            <a:ext uri="{FF2B5EF4-FFF2-40B4-BE49-F238E27FC236}">
              <a16:creationId xmlns:a16="http://schemas.microsoft.com/office/drawing/2014/main" id="{7BD078F5-C8F8-4FF4-B8F7-7143B7070187}"/>
            </a:ext>
          </a:extLst>
        </xdr:cNvPr>
        <xdr:cNvCxnSpPr/>
      </xdr:nvCxnSpPr>
      <xdr:spPr>
        <a:xfrm>
          <a:off x="6858000" y="46955869"/>
          <a:ext cx="0" cy="101166"/>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188119</xdr:colOff>
      <xdr:row>225</xdr:row>
      <xdr:rowOff>2381</xdr:rowOff>
    </xdr:from>
    <xdr:to>
      <xdr:col>20</xdr:col>
      <xdr:colOff>188119</xdr:colOff>
      <xdr:row>226</xdr:row>
      <xdr:rowOff>81946</xdr:rowOff>
    </xdr:to>
    <xdr:cxnSp macro="">
      <xdr:nvCxnSpPr>
        <xdr:cNvPr id="1294" name="直線コネクタ 1293">
          <a:extLst>
            <a:ext uri="{FF2B5EF4-FFF2-40B4-BE49-F238E27FC236}">
              <a16:creationId xmlns:a16="http://schemas.microsoft.com/office/drawing/2014/main" id="{4E3C4AD0-8AAD-4BCE-8EDB-DB12D8CC4EA9}"/>
            </a:ext>
          </a:extLst>
        </xdr:cNvPr>
        <xdr:cNvCxnSpPr/>
      </xdr:nvCxnSpPr>
      <xdr:spPr>
        <a:xfrm>
          <a:off x="8189119" y="43055381"/>
          <a:ext cx="0" cy="270065"/>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192881</xdr:colOff>
      <xdr:row>225</xdr:row>
      <xdr:rowOff>52388</xdr:rowOff>
    </xdr:from>
    <xdr:to>
      <xdr:col>21</xdr:col>
      <xdr:colOff>2799</xdr:colOff>
      <xdr:row>225</xdr:row>
      <xdr:rowOff>52388</xdr:rowOff>
    </xdr:to>
    <xdr:cxnSp macro="">
      <xdr:nvCxnSpPr>
        <xdr:cNvPr id="1296" name="直線コネクタ 1295">
          <a:extLst>
            <a:ext uri="{FF2B5EF4-FFF2-40B4-BE49-F238E27FC236}">
              <a16:creationId xmlns:a16="http://schemas.microsoft.com/office/drawing/2014/main" id="{53C84602-4A90-4A97-B3C3-758D657E130B}"/>
            </a:ext>
          </a:extLst>
        </xdr:cNvPr>
        <xdr:cNvCxnSpPr/>
      </xdr:nvCxnSpPr>
      <xdr:spPr>
        <a:xfrm>
          <a:off x="7812881" y="42914888"/>
          <a:ext cx="190918" cy="0"/>
        </a:xfrm>
        <a:prstGeom prst="line">
          <a:avLst/>
        </a:prstGeom>
        <a:ln w="3175">
          <a:solidFill>
            <a:schemeClr val="accent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190500</xdr:colOff>
      <xdr:row>225</xdr:row>
      <xdr:rowOff>9525</xdr:rowOff>
    </xdr:from>
    <xdr:to>
      <xdr:col>21</xdr:col>
      <xdr:colOff>190500</xdr:colOff>
      <xdr:row>226</xdr:row>
      <xdr:rowOff>89090</xdr:rowOff>
    </xdr:to>
    <xdr:cxnSp macro="">
      <xdr:nvCxnSpPr>
        <xdr:cNvPr id="1300" name="直線コネクタ 1299">
          <a:extLst>
            <a:ext uri="{FF2B5EF4-FFF2-40B4-BE49-F238E27FC236}">
              <a16:creationId xmlns:a16="http://schemas.microsoft.com/office/drawing/2014/main" id="{61B571D8-0597-4290-B485-ABE2F463B02F}"/>
            </a:ext>
          </a:extLst>
        </xdr:cNvPr>
        <xdr:cNvCxnSpPr/>
      </xdr:nvCxnSpPr>
      <xdr:spPr>
        <a:xfrm>
          <a:off x="8572500" y="43062525"/>
          <a:ext cx="0" cy="270065"/>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0</xdr:colOff>
      <xdr:row>225</xdr:row>
      <xdr:rowOff>52387</xdr:rowOff>
    </xdr:from>
    <xdr:to>
      <xdr:col>21</xdr:col>
      <xdr:colOff>190917</xdr:colOff>
      <xdr:row>225</xdr:row>
      <xdr:rowOff>52387</xdr:rowOff>
    </xdr:to>
    <xdr:cxnSp macro="">
      <xdr:nvCxnSpPr>
        <xdr:cNvPr id="1305" name="直線コネクタ 1304">
          <a:extLst>
            <a:ext uri="{FF2B5EF4-FFF2-40B4-BE49-F238E27FC236}">
              <a16:creationId xmlns:a16="http://schemas.microsoft.com/office/drawing/2014/main" id="{AA42C52F-3A5C-437A-AE33-6B715FD2AD60}"/>
            </a:ext>
          </a:extLst>
        </xdr:cNvPr>
        <xdr:cNvCxnSpPr/>
      </xdr:nvCxnSpPr>
      <xdr:spPr>
        <a:xfrm>
          <a:off x="8382000" y="43105387"/>
          <a:ext cx="190917" cy="0"/>
        </a:xfrm>
        <a:prstGeom prst="line">
          <a:avLst/>
        </a:prstGeom>
        <a:ln w="3175">
          <a:solidFill>
            <a:schemeClr val="accent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188119</xdr:colOff>
      <xdr:row>245</xdr:row>
      <xdr:rowOff>107157</xdr:rowOff>
    </xdr:from>
    <xdr:to>
      <xdr:col>20</xdr:col>
      <xdr:colOff>188119</xdr:colOff>
      <xdr:row>246</xdr:row>
      <xdr:rowOff>2382</xdr:rowOff>
    </xdr:to>
    <xdr:cxnSp macro="">
      <xdr:nvCxnSpPr>
        <xdr:cNvPr id="1307" name="直線コネクタ 1306">
          <a:extLst>
            <a:ext uri="{FF2B5EF4-FFF2-40B4-BE49-F238E27FC236}">
              <a16:creationId xmlns:a16="http://schemas.microsoft.com/office/drawing/2014/main" id="{FC66B32F-39D7-4BB7-AA16-FC33C45B05B7}"/>
            </a:ext>
          </a:extLst>
        </xdr:cNvPr>
        <xdr:cNvCxnSpPr/>
      </xdr:nvCxnSpPr>
      <xdr:spPr>
        <a:xfrm>
          <a:off x="8189119" y="46970157"/>
          <a:ext cx="0" cy="8572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190499</xdr:colOff>
      <xdr:row>226</xdr:row>
      <xdr:rowOff>66675</xdr:rowOff>
    </xdr:from>
    <xdr:to>
      <xdr:col>21</xdr:col>
      <xdr:colOff>190499</xdr:colOff>
      <xdr:row>245</xdr:row>
      <xdr:rowOff>161925</xdr:rowOff>
    </xdr:to>
    <xdr:cxnSp macro="">
      <xdr:nvCxnSpPr>
        <xdr:cNvPr id="1312" name="直線コネクタ 1311">
          <a:extLst>
            <a:ext uri="{FF2B5EF4-FFF2-40B4-BE49-F238E27FC236}">
              <a16:creationId xmlns:a16="http://schemas.microsoft.com/office/drawing/2014/main" id="{1D5459CE-3777-4BF9-9C9A-2B103DA347CF}"/>
            </a:ext>
          </a:extLst>
        </xdr:cNvPr>
        <xdr:cNvCxnSpPr/>
      </xdr:nvCxnSpPr>
      <xdr:spPr>
        <a:xfrm>
          <a:off x="8572499" y="43310175"/>
          <a:ext cx="0" cy="371475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190500</xdr:colOff>
      <xdr:row>245</xdr:row>
      <xdr:rowOff>107157</xdr:rowOff>
    </xdr:from>
    <xdr:to>
      <xdr:col>21</xdr:col>
      <xdr:colOff>190500</xdr:colOff>
      <xdr:row>246</xdr:row>
      <xdr:rowOff>2382</xdr:rowOff>
    </xdr:to>
    <xdr:cxnSp macro="">
      <xdr:nvCxnSpPr>
        <xdr:cNvPr id="1322" name="直線コネクタ 1321">
          <a:extLst>
            <a:ext uri="{FF2B5EF4-FFF2-40B4-BE49-F238E27FC236}">
              <a16:creationId xmlns:a16="http://schemas.microsoft.com/office/drawing/2014/main" id="{32D52815-D3E5-4394-B6A9-BEFA7F90C266}"/>
            </a:ext>
          </a:extLst>
        </xdr:cNvPr>
        <xdr:cNvCxnSpPr/>
      </xdr:nvCxnSpPr>
      <xdr:spPr>
        <a:xfrm>
          <a:off x="8572500" y="46970157"/>
          <a:ext cx="0" cy="8572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190500</xdr:colOff>
      <xdr:row>245</xdr:row>
      <xdr:rowOff>107156</xdr:rowOff>
    </xdr:from>
    <xdr:to>
      <xdr:col>21</xdr:col>
      <xdr:colOff>195262</xdr:colOff>
      <xdr:row>245</xdr:row>
      <xdr:rowOff>107156</xdr:rowOff>
    </xdr:to>
    <xdr:cxnSp macro="">
      <xdr:nvCxnSpPr>
        <xdr:cNvPr id="1324" name="直線コネクタ 1323">
          <a:extLst>
            <a:ext uri="{FF2B5EF4-FFF2-40B4-BE49-F238E27FC236}">
              <a16:creationId xmlns:a16="http://schemas.microsoft.com/office/drawing/2014/main" id="{34216607-3A48-4FF9-9694-1CDBC491C967}"/>
            </a:ext>
          </a:extLst>
        </xdr:cNvPr>
        <xdr:cNvCxnSpPr/>
      </xdr:nvCxnSpPr>
      <xdr:spPr>
        <a:xfrm>
          <a:off x="8191500" y="46970156"/>
          <a:ext cx="385762"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192881</xdr:colOff>
      <xdr:row>226</xdr:row>
      <xdr:rowOff>85725</xdr:rowOff>
    </xdr:from>
    <xdr:to>
      <xdr:col>20</xdr:col>
      <xdr:colOff>195263</xdr:colOff>
      <xdr:row>226</xdr:row>
      <xdr:rowOff>116682</xdr:rowOff>
    </xdr:to>
    <xdr:cxnSp macro="">
      <xdr:nvCxnSpPr>
        <xdr:cNvPr id="1326" name="直線コネクタ 1325">
          <a:extLst>
            <a:ext uri="{FF2B5EF4-FFF2-40B4-BE49-F238E27FC236}">
              <a16:creationId xmlns:a16="http://schemas.microsoft.com/office/drawing/2014/main" id="{DE493324-AA0C-450C-B33E-5520B27C9830}"/>
            </a:ext>
          </a:extLst>
        </xdr:cNvPr>
        <xdr:cNvCxnSpPr/>
      </xdr:nvCxnSpPr>
      <xdr:spPr>
        <a:xfrm flipV="1">
          <a:off x="5526881" y="43138725"/>
          <a:ext cx="2288382" cy="30957"/>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190499</xdr:colOff>
      <xdr:row>225</xdr:row>
      <xdr:rowOff>188119</xdr:rowOff>
    </xdr:from>
    <xdr:to>
      <xdr:col>14</xdr:col>
      <xdr:colOff>190499</xdr:colOff>
      <xdr:row>226</xdr:row>
      <xdr:rowOff>115454</xdr:rowOff>
    </xdr:to>
    <xdr:cxnSp macro="">
      <xdr:nvCxnSpPr>
        <xdr:cNvPr id="1328" name="直線コネクタ 1327">
          <a:extLst>
            <a:ext uri="{FF2B5EF4-FFF2-40B4-BE49-F238E27FC236}">
              <a16:creationId xmlns:a16="http://schemas.microsoft.com/office/drawing/2014/main" id="{310C858D-5822-46A7-848D-252F27D32D85}"/>
            </a:ext>
          </a:extLst>
        </xdr:cNvPr>
        <xdr:cNvCxnSpPr/>
      </xdr:nvCxnSpPr>
      <xdr:spPr>
        <a:xfrm>
          <a:off x="5905499" y="43241119"/>
          <a:ext cx="0" cy="117835"/>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190500</xdr:colOff>
      <xdr:row>226</xdr:row>
      <xdr:rowOff>119063</xdr:rowOff>
    </xdr:from>
    <xdr:to>
      <xdr:col>14</xdr:col>
      <xdr:colOff>190500</xdr:colOff>
      <xdr:row>235</xdr:row>
      <xdr:rowOff>183356</xdr:rowOff>
    </xdr:to>
    <xdr:cxnSp macro="">
      <xdr:nvCxnSpPr>
        <xdr:cNvPr id="1329" name="直線コネクタ 1328">
          <a:extLst>
            <a:ext uri="{FF2B5EF4-FFF2-40B4-BE49-F238E27FC236}">
              <a16:creationId xmlns:a16="http://schemas.microsoft.com/office/drawing/2014/main" id="{8AD5BDC8-92E2-4988-AAA7-F66F93631E77}"/>
            </a:ext>
          </a:extLst>
        </xdr:cNvPr>
        <xdr:cNvCxnSpPr/>
      </xdr:nvCxnSpPr>
      <xdr:spPr>
        <a:xfrm>
          <a:off x="5905500" y="43362563"/>
          <a:ext cx="0" cy="1778793"/>
        </a:xfrm>
        <a:prstGeom prst="line">
          <a:avLst/>
        </a:prstGeom>
        <a:ln w="3175">
          <a:solidFill>
            <a:schemeClr val="accent1"/>
          </a:solidFill>
          <a:prstDash val="solid"/>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190500</xdr:colOff>
      <xdr:row>245</xdr:row>
      <xdr:rowOff>71437</xdr:rowOff>
    </xdr:from>
    <xdr:to>
      <xdr:col>14</xdr:col>
      <xdr:colOff>190500</xdr:colOff>
      <xdr:row>245</xdr:row>
      <xdr:rowOff>189272</xdr:rowOff>
    </xdr:to>
    <xdr:cxnSp macro="">
      <xdr:nvCxnSpPr>
        <xdr:cNvPr id="1331" name="直線コネクタ 1330">
          <a:extLst>
            <a:ext uri="{FF2B5EF4-FFF2-40B4-BE49-F238E27FC236}">
              <a16:creationId xmlns:a16="http://schemas.microsoft.com/office/drawing/2014/main" id="{964089D8-94FD-4D6C-AC2E-EA334FC05987}"/>
            </a:ext>
          </a:extLst>
        </xdr:cNvPr>
        <xdr:cNvCxnSpPr/>
      </xdr:nvCxnSpPr>
      <xdr:spPr>
        <a:xfrm>
          <a:off x="5905500" y="46934437"/>
          <a:ext cx="0" cy="117835"/>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xdr:colOff>
      <xdr:row>226</xdr:row>
      <xdr:rowOff>107156</xdr:rowOff>
    </xdr:from>
    <xdr:to>
      <xdr:col>17</xdr:col>
      <xdr:colOff>2</xdr:colOff>
      <xdr:row>236</xdr:row>
      <xdr:rowOff>0</xdr:rowOff>
    </xdr:to>
    <xdr:cxnSp macro="">
      <xdr:nvCxnSpPr>
        <xdr:cNvPr id="1332" name="直線コネクタ 1331">
          <a:extLst>
            <a:ext uri="{FF2B5EF4-FFF2-40B4-BE49-F238E27FC236}">
              <a16:creationId xmlns:a16="http://schemas.microsoft.com/office/drawing/2014/main" id="{F4C6200B-4836-441A-B990-E2F354E042A5}"/>
            </a:ext>
          </a:extLst>
        </xdr:cNvPr>
        <xdr:cNvCxnSpPr/>
      </xdr:nvCxnSpPr>
      <xdr:spPr>
        <a:xfrm>
          <a:off x="6858002" y="43350656"/>
          <a:ext cx="0" cy="1797844"/>
        </a:xfrm>
        <a:prstGeom prst="line">
          <a:avLst/>
        </a:prstGeom>
        <a:ln w="3175">
          <a:solidFill>
            <a:schemeClr val="accent1"/>
          </a:solidFill>
          <a:prstDash val="solid"/>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4763</xdr:colOff>
      <xdr:row>226</xdr:row>
      <xdr:rowOff>116681</xdr:rowOff>
    </xdr:from>
    <xdr:to>
      <xdr:col>14</xdr:col>
      <xdr:colOff>190500</xdr:colOff>
      <xdr:row>226</xdr:row>
      <xdr:rowOff>116681</xdr:rowOff>
    </xdr:to>
    <xdr:cxnSp macro="">
      <xdr:nvCxnSpPr>
        <xdr:cNvPr id="1339" name="直線コネクタ 1338">
          <a:extLst>
            <a:ext uri="{FF2B5EF4-FFF2-40B4-BE49-F238E27FC236}">
              <a16:creationId xmlns:a16="http://schemas.microsoft.com/office/drawing/2014/main" id="{B4060A69-5407-4858-B193-17837100D6D3}"/>
            </a:ext>
          </a:extLst>
        </xdr:cNvPr>
        <xdr:cNvCxnSpPr/>
      </xdr:nvCxnSpPr>
      <xdr:spPr>
        <a:xfrm>
          <a:off x="2671763" y="43169681"/>
          <a:ext cx="3233737"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245</xdr:row>
      <xdr:rowOff>73819</xdr:rowOff>
    </xdr:from>
    <xdr:to>
      <xdr:col>14</xdr:col>
      <xdr:colOff>188119</xdr:colOff>
      <xdr:row>245</xdr:row>
      <xdr:rowOff>73819</xdr:rowOff>
    </xdr:to>
    <xdr:cxnSp macro="">
      <xdr:nvCxnSpPr>
        <xdr:cNvPr id="1343" name="直線コネクタ 1342">
          <a:extLst>
            <a:ext uri="{FF2B5EF4-FFF2-40B4-BE49-F238E27FC236}">
              <a16:creationId xmlns:a16="http://schemas.microsoft.com/office/drawing/2014/main" id="{66404B8D-FC1F-4E24-89A2-D0C8F3BEF861}"/>
            </a:ext>
          </a:extLst>
        </xdr:cNvPr>
        <xdr:cNvCxnSpPr/>
      </xdr:nvCxnSpPr>
      <xdr:spPr>
        <a:xfrm>
          <a:off x="2667000" y="46746319"/>
          <a:ext cx="3236119"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195263</xdr:colOff>
      <xdr:row>245</xdr:row>
      <xdr:rowOff>73819</xdr:rowOff>
    </xdr:from>
    <xdr:to>
      <xdr:col>20</xdr:col>
      <xdr:colOff>190500</xdr:colOff>
      <xdr:row>245</xdr:row>
      <xdr:rowOff>107156</xdr:rowOff>
    </xdr:to>
    <xdr:cxnSp macro="">
      <xdr:nvCxnSpPr>
        <xdr:cNvPr id="1347" name="直線コネクタ 1346">
          <a:extLst>
            <a:ext uri="{FF2B5EF4-FFF2-40B4-BE49-F238E27FC236}">
              <a16:creationId xmlns:a16="http://schemas.microsoft.com/office/drawing/2014/main" id="{69F6D586-A51C-4A80-BEC7-17DA0CCB4778}"/>
            </a:ext>
          </a:extLst>
        </xdr:cNvPr>
        <xdr:cNvCxnSpPr/>
      </xdr:nvCxnSpPr>
      <xdr:spPr>
        <a:xfrm>
          <a:off x="5910263" y="46936819"/>
          <a:ext cx="2281237" cy="33337"/>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190500</xdr:colOff>
      <xdr:row>230</xdr:row>
      <xdr:rowOff>0</xdr:rowOff>
    </xdr:from>
    <xdr:to>
      <xdr:col>21</xdr:col>
      <xdr:colOff>0</xdr:colOff>
      <xdr:row>230</xdr:row>
      <xdr:rowOff>0</xdr:rowOff>
    </xdr:to>
    <xdr:cxnSp macro="">
      <xdr:nvCxnSpPr>
        <xdr:cNvPr id="1364" name="直線コネクタ 1363">
          <a:extLst>
            <a:ext uri="{FF2B5EF4-FFF2-40B4-BE49-F238E27FC236}">
              <a16:creationId xmlns:a16="http://schemas.microsoft.com/office/drawing/2014/main" id="{D2AA7905-242D-4757-AB33-D02812376BB7}"/>
            </a:ext>
          </a:extLst>
        </xdr:cNvPr>
        <xdr:cNvCxnSpPr/>
      </xdr:nvCxnSpPr>
      <xdr:spPr>
        <a:xfrm>
          <a:off x="5905500" y="44005500"/>
          <a:ext cx="2476500" cy="0"/>
        </a:xfrm>
        <a:prstGeom prst="line">
          <a:avLst/>
        </a:prstGeom>
        <a:ln w="3175">
          <a:solidFill>
            <a:schemeClr val="accent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190500</xdr:colOff>
      <xdr:row>228</xdr:row>
      <xdr:rowOff>0</xdr:rowOff>
    </xdr:from>
    <xdr:to>
      <xdr:col>17</xdr:col>
      <xdr:colOff>0</xdr:colOff>
      <xdr:row>228</xdr:row>
      <xdr:rowOff>0</xdr:rowOff>
    </xdr:to>
    <xdr:cxnSp macro="">
      <xdr:nvCxnSpPr>
        <xdr:cNvPr id="1366" name="直線コネクタ 1365">
          <a:extLst>
            <a:ext uri="{FF2B5EF4-FFF2-40B4-BE49-F238E27FC236}">
              <a16:creationId xmlns:a16="http://schemas.microsoft.com/office/drawing/2014/main" id="{99AA7FC8-265D-48E5-9906-767CF6F1A8A0}"/>
            </a:ext>
          </a:extLst>
        </xdr:cNvPr>
        <xdr:cNvCxnSpPr/>
      </xdr:nvCxnSpPr>
      <xdr:spPr>
        <a:xfrm>
          <a:off x="5905500" y="43624500"/>
          <a:ext cx="952500" cy="0"/>
        </a:xfrm>
        <a:prstGeom prst="line">
          <a:avLst/>
        </a:prstGeom>
        <a:ln w="3175">
          <a:solidFill>
            <a:schemeClr val="accent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228</xdr:row>
      <xdr:rowOff>0</xdr:rowOff>
    </xdr:from>
    <xdr:to>
      <xdr:col>20</xdr:col>
      <xdr:colOff>378619</xdr:colOff>
      <xdr:row>228</xdr:row>
      <xdr:rowOff>0</xdr:rowOff>
    </xdr:to>
    <xdr:cxnSp macro="">
      <xdr:nvCxnSpPr>
        <xdr:cNvPr id="1369" name="直線コネクタ 1368">
          <a:extLst>
            <a:ext uri="{FF2B5EF4-FFF2-40B4-BE49-F238E27FC236}">
              <a16:creationId xmlns:a16="http://schemas.microsoft.com/office/drawing/2014/main" id="{D5063DA3-98D7-42FA-A4DA-18DCD4D9C11C}"/>
            </a:ext>
          </a:extLst>
        </xdr:cNvPr>
        <xdr:cNvCxnSpPr/>
      </xdr:nvCxnSpPr>
      <xdr:spPr>
        <a:xfrm>
          <a:off x="6858000" y="43624500"/>
          <a:ext cx="1521619" cy="0"/>
        </a:xfrm>
        <a:prstGeom prst="line">
          <a:avLst/>
        </a:prstGeom>
        <a:ln w="3175">
          <a:solidFill>
            <a:schemeClr val="accent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226</xdr:row>
      <xdr:rowOff>116681</xdr:rowOff>
    </xdr:from>
    <xdr:to>
      <xdr:col>7</xdr:col>
      <xdr:colOff>0</xdr:colOff>
      <xdr:row>235</xdr:row>
      <xdr:rowOff>188119</xdr:rowOff>
    </xdr:to>
    <xdr:cxnSp macro="">
      <xdr:nvCxnSpPr>
        <xdr:cNvPr id="1374" name="直線コネクタ 1373">
          <a:extLst>
            <a:ext uri="{FF2B5EF4-FFF2-40B4-BE49-F238E27FC236}">
              <a16:creationId xmlns:a16="http://schemas.microsoft.com/office/drawing/2014/main" id="{92CF4CEC-E136-469C-800A-A78263F84811}"/>
            </a:ext>
          </a:extLst>
        </xdr:cNvPr>
        <xdr:cNvCxnSpPr/>
      </xdr:nvCxnSpPr>
      <xdr:spPr>
        <a:xfrm>
          <a:off x="1143000" y="43360181"/>
          <a:ext cx="0" cy="1785938"/>
        </a:xfrm>
        <a:prstGeom prst="line">
          <a:avLst/>
        </a:prstGeom>
        <a:ln w="3175">
          <a:solidFill>
            <a:schemeClr val="accent1"/>
          </a:solidFill>
          <a:prstDash val="solid"/>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233</xdr:row>
      <xdr:rowOff>0</xdr:rowOff>
    </xdr:from>
    <xdr:to>
      <xdr:col>21</xdr:col>
      <xdr:colOff>0</xdr:colOff>
      <xdr:row>233</xdr:row>
      <xdr:rowOff>0</xdr:rowOff>
    </xdr:to>
    <xdr:cxnSp macro="">
      <xdr:nvCxnSpPr>
        <xdr:cNvPr id="1376" name="直線コネクタ 1375">
          <a:extLst>
            <a:ext uri="{FF2B5EF4-FFF2-40B4-BE49-F238E27FC236}">
              <a16:creationId xmlns:a16="http://schemas.microsoft.com/office/drawing/2014/main" id="{CCCB48C5-F54E-4FBC-AD62-E09B471A0AA8}"/>
            </a:ext>
          </a:extLst>
        </xdr:cNvPr>
        <xdr:cNvCxnSpPr/>
      </xdr:nvCxnSpPr>
      <xdr:spPr>
        <a:xfrm>
          <a:off x="2667000" y="44386500"/>
          <a:ext cx="5715000" cy="0"/>
        </a:xfrm>
        <a:prstGeom prst="line">
          <a:avLst/>
        </a:prstGeom>
        <a:ln w="3175">
          <a:solidFill>
            <a:schemeClr val="accent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309562</xdr:colOff>
      <xdr:row>235</xdr:row>
      <xdr:rowOff>7144</xdr:rowOff>
    </xdr:from>
    <xdr:to>
      <xdr:col>20</xdr:col>
      <xdr:colOff>309562</xdr:colOff>
      <xdr:row>236</xdr:row>
      <xdr:rowOff>190499</xdr:rowOff>
    </xdr:to>
    <xdr:cxnSp macro="">
      <xdr:nvCxnSpPr>
        <xdr:cNvPr id="1381" name="直線コネクタ 1380">
          <a:extLst>
            <a:ext uri="{FF2B5EF4-FFF2-40B4-BE49-F238E27FC236}">
              <a16:creationId xmlns:a16="http://schemas.microsoft.com/office/drawing/2014/main" id="{DD0EADFE-B64C-4658-89E8-B9FA7B216C36}"/>
            </a:ext>
          </a:extLst>
        </xdr:cNvPr>
        <xdr:cNvCxnSpPr/>
      </xdr:nvCxnSpPr>
      <xdr:spPr>
        <a:xfrm>
          <a:off x="8310562" y="44965144"/>
          <a:ext cx="0" cy="373855"/>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190500</xdr:colOff>
      <xdr:row>235</xdr:row>
      <xdr:rowOff>183356</xdr:rowOff>
    </xdr:from>
    <xdr:to>
      <xdr:col>20</xdr:col>
      <xdr:colOff>309563</xdr:colOff>
      <xdr:row>245</xdr:row>
      <xdr:rowOff>109538</xdr:rowOff>
    </xdr:to>
    <xdr:cxnSp macro="">
      <xdr:nvCxnSpPr>
        <xdr:cNvPr id="1388" name="直線コネクタ 1387">
          <a:extLst>
            <a:ext uri="{FF2B5EF4-FFF2-40B4-BE49-F238E27FC236}">
              <a16:creationId xmlns:a16="http://schemas.microsoft.com/office/drawing/2014/main" id="{7CA7A826-2037-460E-92EB-D1F1DBF33D28}"/>
            </a:ext>
          </a:extLst>
        </xdr:cNvPr>
        <xdr:cNvCxnSpPr/>
      </xdr:nvCxnSpPr>
      <xdr:spPr>
        <a:xfrm flipH="1">
          <a:off x="8191500" y="45141356"/>
          <a:ext cx="119063" cy="1831182"/>
        </a:xfrm>
        <a:prstGeom prst="line">
          <a:avLst/>
        </a:prstGeom>
        <a:ln w="3175">
          <a:solidFill>
            <a:schemeClr val="accent1"/>
          </a:solidFill>
          <a:prstDash val="solid"/>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52387</xdr:colOff>
      <xdr:row>225</xdr:row>
      <xdr:rowOff>4763</xdr:rowOff>
    </xdr:from>
    <xdr:to>
      <xdr:col>5</xdr:col>
      <xdr:colOff>52387</xdr:colOff>
      <xdr:row>226</xdr:row>
      <xdr:rowOff>4763</xdr:rowOff>
    </xdr:to>
    <xdr:cxnSp macro="">
      <xdr:nvCxnSpPr>
        <xdr:cNvPr id="1393" name="直線矢印コネクタ 1392">
          <a:extLst>
            <a:ext uri="{FF2B5EF4-FFF2-40B4-BE49-F238E27FC236}">
              <a16:creationId xmlns:a16="http://schemas.microsoft.com/office/drawing/2014/main" id="{792D94D2-BC02-4239-8DE9-143FAEF75D74}"/>
            </a:ext>
          </a:extLst>
        </xdr:cNvPr>
        <xdr:cNvCxnSpPr/>
      </xdr:nvCxnSpPr>
      <xdr:spPr>
        <a:xfrm>
          <a:off x="1957387" y="42867263"/>
          <a:ext cx="0" cy="190500"/>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7144</xdr:colOff>
      <xdr:row>226</xdr:row>
      <xdr:rowOff>116681</xdr:rowOff>
    </xdr:from>
    <xdr:to>
      <xdr:col>6</xdr:col>
      <xdr:colOff>5180</xdr:colOff>
      <xdr:row>226</xdr:row>
      <xdr:rowOff>116681</xdr:rowOff>
    </xdr:to>
    <xdr:cxnSp macro="">
      <xdr:nvCxnSpPr>
        <xdr:cNvPr id="1395" name="直線コネクタ 1394">
          <a:extLst>
            <a:ext uri="{FF2B5EF4-FFF2-40B4-BE49-F238E27FC236}">
              <a16:creationId xmlns:a16="http://schemas.microsoft.com/office/drawing/2014/main" id="{72DCAE8F-B4FA-4539-8F1B-FDAE2ECC1400}"/>
            </a:ext>
          </a:extLst>
        </xdr:cNvPr>
        <xdr:cNvCxnSpPr/>
      </xdr:nvCxnSpPr>
      <xdr:spPr>
        <a:xfrm>
          <a:off x="1912144" y="43169681"/>
          <a:ext cx="379036" cy="0"/>
        </a:xfrm>
        <a:prstGeom prst="line">
          <a:avLst/>
        </a:prstGeom>
        <a:ln w="3175">
          <a:solidFill>
            <a:schemeClr val="accent1"/>
          </a:solidFill>
          <a:prstDash val="sysDash"/>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52387</xdr:colOff>
      <xdr:row>226</xdr:row>
      <xdr:rowOff>116682</xdr:rowOff>
    </xdr:from>
    <xdr:to>
      <xdr:col>5</xdr:col>
      <xdr:colOff>52387</xdr:colOff>
      <xdr:row>227</xdr:row>
      <xdr:rowOff>116682</xdr:rowOff>
    </xdr:to>
    <xdr:cxnSp macro="">
      <xdr:nvCxnSpPr>
        <xdr:cNvPr id="1400" name="直線矢印コネクタ 1399">
          <a:extLst>
            <a:ext uri="{FF2B5EF4-FFF2-40B4-BE49-F238E27FC236}">
              <a16:creationId xmlns:a16="http://schemas.microsoft.com/office/drawing/2014/main" id="{E56930E4-3BDC-461C-9C97-C5236C01419F}"/>
            </a:ext>
          </a:extLst>
        </xdr:cNvPr>
        <xdr:cNvCxnSpPr/>
      </xdr:nvCxnSpPr>
      <xdr:spPr>
        <a:xfrm>
          <a:off x="1957387" y="43169682"/>
          <a:ext cx="0" cy="190500"/>
        </a:xfrm>
        <a:prstGeom prst="straightConnector1">
          <a:avLst/>
        </a:prstGeom>
        <a:ln w="3175">
          <a:solidFill>
            <a:schemeClr val="accent1"/>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226</xdr:row>
      <xdr:rowOff>0</xdr:rowOff>
    </xdr:from>
    <xdr:to>
      <xdr:col>25</xdr:col>
      <xdr:colOff>0</xdr:colOff>
      <xdr:row>226</xdr:row>
      <xdr:rowOff>107156</xdr:rowOff>
    </xdr:to>
    <xdr:cxnSp macro="">
      <xdr:nvCxnSpPr>
        <xdr:cNvPr id="756" name="直線コネクタ 755">
          <a:extLst>
            <a:ext uri="{FF2B5EF4-FFF2-40B4-BE49-F238E27FC236}">
              <a16:creationId xmlns:a16="http://schemas.microsoft.com/office/drawing/2014/main" id="{3EDD68CC-B2B4-4421-9077-9E6C07AC5011}"/>
            </a:ext>
          </a:extLst>
        </xdr:cNvPr>
        <xdr:cNvCxnSpPr/>
      </xdr:nvCxnSpPr>
      <xdr:spPr>
        <a:xfrm>
          <a:off x="9525000" y="43053000"/>
          <a:ext cx="0" cy="107156"/>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188119</xdr:colOff>
      <xdr:row>226</xdr:row>
      <xdr:rowOff>0</xdr:rowOff>
    </xdr:from>
    <xdr:to>
      <xdr:col>27</xdr:col>
      <xdr:colOff>188119</xdr:colOff>
      <xdr:row>226</xdr:row>
      <xdr:rowOff>117835</xdr:rowOff>
    </xdr:to>
    <xdr:cxnSp macro="">
      <xdr:nvCxnSpPr>
        <xdr:cNvPr id="762" name="直線コネクタ 761">
          <a:extLst>
            <a:ext uri="{FF2B5EF4-FFF2-40B4-BE49-F238E27FC236}">
              <a16:creationId xmlns:a16="http://schemas.microsoft.com/office/drawing/2014/main" id="{A801AF45-AA83-4731-9292-53C92097DF25}"/>
            </a:ext>
          </a:extLst>
        </xdr:cNvPr>
        <xdr:cNvCxnSpPr/>
      </xdr:nvCxnSpPr>
      <xdr:spPr>
        <a:xfrm>
          <a:off x="10475119" y="43053000"/>
          <a:ext cx="0" cy="117835"/>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188119</xdr:colOff>
      <xdr:row>226</xdr:row>
      <xdr:rowOff>119063</xdr:rowOff>
    </xdr:from>
    <xdr:to>
      <xdr:col>36</xdr:col>
      <xdr:colOff>0</xdr:colOff>
      <xdr:row>226</xdr:row>
      <xdr:rowOff>119063</xdr:rowOff>
    </xdr:to>
    <xdr:cxnSp macro="">
      <xdr:nvCxnSpPr>
        <xdr:cNvPr id="766" name="直線コネクタ 765">
          <a:extLst>
            <a:ext uri="{FF2B5EF4-FFF2-40B4-BE49-F238E27FC236}">
              <a16:creationId xmlns:a16="http://schemas.microsoft.com/office/drawing/2014/main" id="{1E076BD7-DA9C-48E5-9D47-9E1B60E06050}"/>
            </a:ext>
          </a:extLst>
        </xdr:cNvPr>
        <xdr:cNvCxnSpPr/>
      </xdr:nvCxnSpPr>
      <xdr:spPr>
        <a:xfrm>
          <a:off x="10475119" y="43172063"/>
          <a:ext cx="3240881"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192881</xdr:colOff>
      <xdr:row>226</xdr:row>
      <xdr:rowOff>85727</xdr:rowOff>
    </xdr:from>
    <xdr:to>
      <xdr:col>27</xdr:col>
      <xdr:colOff>192881</xdr:colOff>
      <xdr:row>226</xdr:row>
      <xdr:rowOff>119063</xdr:rowOff>
    </xdr:to>
    <xdr:cxnSp macro="">
      <xdr:nvCxnSpPr>
        <xdr:cNvPr id="768" name="直線コネクタ 767">
          <a:extLst>
            <a:ext uri="{FF2B5EF4-FFF2-40B4-BE49-F238E27FC236}">
              <a16:creationId xmlns:a16="http://schemas.microsoft.com/office/drawing/2014/main" id="{B7158E2F-D427-444D-A60A-2E03D17B2215}"/>
            </a:ext>
          </a:extLst>
        </xdr:cNvPr>
        <xdr:cNvCxnSpPr/>
      </xdr:nvCxnSpPr>
      <xdr:spPr>
        <a:xfrm>
          <a:off x="8193881" y="43138727"/>
          <a:ext cx="2286000" cy="33336"/>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0</xdr:colOff>
      <xdr:row>233</xdr:row>
      <xdr:rowOff>0</xdr:rowOff>
    </xdr:from>
    <xdr:to>
      <xdr:col>36</xdr:col>
      <xdr:colOff>0</xdr:colOff>
      <xdr:row>233</xdr:row>
      <xdr:rowOff>0</xdr:rowOff>
    </xdr:to>
    <xdr:cxnSp macro="">
      <xdr:nvCxnSpPr>
        <xdr:cNvPr id="774" name="直線コネクタ 773">
          <a:extLst>
            <a:ext uri="{FF2B5EF4-FFF2-40B4-BE49-F238E27FC236}">
              <a16:creationId xmlns:a16="http://schemas.microsoft.com/office/drawing/2014/main" id="{8C757C56-6668-4617-9BEF-5A96CF6D1DE2}"/>
            </a:ext>
          </a:extLst>
        </xdr:cNvPr>
        <xdr:cNvCxnSpPr/>
      </xdr:nvCxnSpPr>
      <xdr:spPr>
        <a:xfrm>
          <a:off x="8001000" y="44386500"/>
          <a:ext cx="5715000" cy="0"/>
        </a:xfrm>
        <a:prstGeom prst="line">
          <a:avLst/>
        </a:prstGeom>
        <a:ln w="3175">
          <a:solidFill>
            <a:schemeClr val="accent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190500</xdr:colOff>
      <xdr:row>226</xdr:row>
      <xdr:rowOff>100013</xdr:rowOff>
    </xdr:from>
    <xdr:to>
      <xdr:col>25</xdr:col>
      <xdr:colOff>0</xdr:colOff>
      <xdr:row>235</xdr:row>
      <xdr:rowOff>88106</xdr:rowOff>
    </xdr:to>
    <xdr:cxnSp macro="">
      <xdr:nvCxnSpPr>
        <xdr:cNvPr id="775" name="直線コネクタ 774">
          <a:extLst>
            <a:ext uri="{FF2B5EF4-FFF2-40B4-BE49-F238E27FC236}">
              <a16:creationId xmlns:a16="http://schemas.microsoft.com/office/drawing/2014/main" id="{DAB760DA-4820-44F8-AF7C-BAD0CF3B7FAB}"/>
            </a:ext>
          </a:extLst>
        </xdr:cNvPr>
        <xdr:cNvCxnSpPr/>
      </xdr:nvCxnSpPr>
      <xdr:spPr>
        <a:xfrm flipH="1">
          <a:off x="8953500" y="43153013"/>
          <a:ext cx="571500" cy="1702593"/>
        </a:xfrm>
        <a:prstGeom prst="line">
          <a:avLst/>
        </a:prstGeom>
        <a:ln w="3175">
          <a:solidFill>
            <a:schemeClr val="accent1"/>
          </a:solidFill>
          <a:prstDash val="solid"/>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188119</xdr:colOff>
      <xdr:row>226</xdr:row>
      <xdr:rowOff>121444</xdr:rowOff>
    </xdr:from>
    <xdr:to>
      <xdr:col>27</xdr:col>
      <xdr:colOff>188119</xdr:colOff>
      <xdr:row>235</xdr:row>
      <xdr:rowOff>88106</xdr:rowOff>
    </xdr:to>
    <xdr:cxnSp macro="">
      <xdr:nvCxnSpPr>
        <xdr:cNvPr id="779" name="直線コネクタ 778">
          <a:extLst>
            <a:ext uri="{FF2B5EF4-FFF2-40B4-BE49-F238E27FC236}">
              <a16:creationId xmlns:a16="http://schemas.microsoft.com/office/drawing/2014/main" id="{4C5B3836-4A0C-414F-911C-F254A8DEA6AF}"/>
            </a:ext>
          </a:extLst>
        </xdr:cNvPr>
        <xdr:cNvCxnSpPr/>
      </xdr:nvCxnSpPr>
      <xdr:spPr>
        <a:xfrm>
          <a:off x="10475119" y="43174444"/>
          <a:ext cx="0" cy="1681162"/>
        </a:xfrm>
        <a:prstGeom prst="line">
          <a:avLst/>
        </a:prstGeom>
        <a:ln w="3175">
          <a:solidFill>
            <a:schemeClr val="accent1"/>
          </a:solidFill>
          <a:prstDash val="solid"/>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190500</xdr:colOff>
      <xdr:row>235</xdr:row>
      <xdr:rowOff>73819</xdr:rowOff>
    </xdr:from>
    <xdr:to>
      <xdr:col>23</xdr:col>
      <xdr:colOff>190500</xdr:colOff>
      <xdr:row>236</xdr:row>
      <xdr:rowOff>1154</xdr:rowOff>
    </xdr:to>
    <xdr:cxnSp macro="">
      <xdr:nvCxnSpPr>
        <xdr:cNvPr id="786" name="直線コネクタ 785">
          <a:extLst>
            <a:ext uri="{FF2B5EF4-FFF2-40B4-BE49-F238E27FC236}">
              <a16:creationId xmlns:a16="http://schemas.microsoft.com/office/drawing/2014/main" id="{6572521A-710D-41A6-9D04-38CC99F960DC}"/>
            </a:ext>
          </a:extLst>
        </xdr:cNvPr>
        <xdr:cNvCxnSpPr/>
      </xdr:nvCxnSpPr>
      <xdr:spPr>
        <a:xfrm>
          <a:off x="8953500" y="44841319"/>
          <a:ext cx="0" cy="117835"/>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190500</xdr:colOff>
      <xdr:row>235</xdr:row>
      <xdr:rowOff>71438</xdr:rowOff>
    </xdr:from>
    <xdr:to>
      <xdr:col>35</xdr:col>
      <xdr:colOff>378619</xdr:colOff>
      <xdr:row>235</xdr:row>
      <xdr:rowOff>71438</xdr:rowOff>
    </xdr:to>
    <xdr:cxnSp macro="">
      <xdr:nvCxnSpPr>
        <xdr:cNvPr id="791" name="直線コネクタ 790">
          <a:extLst>
            <a:ext uri="{FF2B5EF4-FFF2-40B4-BE49-F238E27FC236}">
              <a16:creationId xmlns:a16="http://schemas.microsoft.com/office/drawing/2014/main" id="{F7471F62-8006-4056-B397-113B37C7472B}"/>
            </a:ext>
          </a:extLst>
        </xdr:cNvPr>
        <xdr:cNvCxnSpPr/>
      </xdr:nvCxnSpPr>
      <xdr:spPr>
        <a:xfrm>
          <a:off x="8953500" y="44838938"/>
          <a:ext cx="4760119"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192881</xdr:colOff>
      <xdr:row>235</xdr:row>
      <xdr:rowOff>161925</xdr:rowOff>
    </xdr:from>
    <xdr:to>
      <xdr:col>36</xdr:col>
      <xdr:colOff>0</xdr:colOff>
      <xdr:row>235</xdr:row>
      <xdr:rowOff>161925</xdr:rowOff>
    </xdr:to>
    <xdr:cxnSp macro="">
      <xdr:nvCxnSpPr>
        <xdr:cNvPr id="792" name="直線コネクタ 791">
          <a:extLst>
            <a:ext uri="{FF2B5EF4-FFF2-40B4-BE49-F238E27FC236}">
              <a16:creationId xmlns:a16="http://schemas.microsoft.com/office/drawing/2014/main" id="{39049C74-F5D7-40DC-A519-0DD248F8B309}"/>
            </a:ext>
          </a:extLst>
        </xdr:cNvPr>
        <xdr:cNvCxnSpPr/>
      </xdr:nvCxnSpPr>
      <xdr:spPr>
        <a:xfrm>
          <a:off x="8955881" y="44929425"/>
          <a:ext cx="4760119"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190500</xdr:colOff>
      <xdr:row>235</xdr:row>
      <xdr:rowOff>85725</xdr:rowOff>
    </xdr:from>
    <xdr:to>
      <xdr:col>35</xdr:col>
      <xdr:colOff>378619</xdr:colOff>
      <xdr:row>235</xdr:row>
      <xdr:rowOff>85725</xdr:rowOff>
    </xdr:to>
    <xdr:cxnSp macro="">
      <xdr:nvCxnSpPr>
        <xdr:cNvPr id="793" name="直線コネクタ 792">
          <a:extLst>
            <a:ext uri="{FF2B5EF4-FFF2-40B4-BE49-F238E27FC236}">
              <a16:creationId xmlns:a16="http://schemas.microsoft.com/office/drawing/2014/main" id="{E50348CE-228C-41B9-8F32-3E93D60F73C5}"/>
            </a:ext>
          </a:extLst>
        </xdr:cNvPr>
        <xdr:cNvCxnSpPr/>
      </xdr:nvCxnSpPr>
      <xdr:spPr>
        <a:xfrm>
          <a:off x="8953500" y="44853225"/>
          <a:ext cx="4760119"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0</xdr:colOff>
      <xdr:row>233</xdr:row>
      <xdr:rowOff>150018</xdr:rowOff>
    </xdr:from>
    <xdr:to>
      <xdr:col>21</xdr:col>
      <xdr:colOff>30956</xdr:colOff>
      <xdr:row>233</xdr:row>
      <xdr:rowOff>150018</xdr:rowOff>
    </xdr:to>
    <xdr:cxnSp macro="">
      <xdr:nvCxnSpPr>
        <xdr:cNvPr id="795" name="直線コネクタ 794">
          <a:extLst>
            <a:ext uri="{FF2B5EF4-FFF2-40B4-BE49-F238E27FC236}">
              <a16:creationId xmlns:a16="http://schemas.microsoft.com/office/drawing/2014/main" id="{9610B0D0-4627-43CD-A9CE-0E1CA1652D8A}"/>
            </a:ext>
          </a:extLst>
        </xdr:cNvPr>
        <xdr:cNvCxnSpPr/>
      </xdr:nvCxnSpPr>
      <xdr:spPr>
        <a:xfrm>
          <a:off x="8001000" y="44536518"/>
          <a:ext cx="30956" cy="0"/>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2381</xdr:colOff>
      <xdr:row>233</xdr:row>
      <xdr:rowOff>150019</xdr:rowOff>
    </xdr:from>
    <xdr:to>
      <xdr:col>23</xdr:col>
      <xdr:colOff>190500</xdr:colOff>
      <xdr:row>235</xdr:row>
      <xdr:rowOff>85725</xdr:rowOff>
    </xdr:to>
    <xdr:cxnSp macro="">
      <xdr:nvCxnSpPr>
        <xdr:cNvPr id="799" name="直線コネクタ 798">
          <a:extLst>
            <a:ext uri="{FF2B5EF4-FFF2-40B4-BE49-F238E27FC236}">
              <a16:creationId xmlns:a16="http://schemas.microsoft.com/office/drawing/2014/main" id="{509BC14C-792F-4B0B-9360-69CAC6BD417F}"/>
            </a:ext>
          </a:extLst>
        </xdr:cNvPr>
        <xdr:cNvCxnSpPr/>
      </xdr:nvCxnSpPr>
      <xdr:spPr>
        <a:xfrm>
          <a:off x="8003381" y="44536519"/>
          <a:ext cx="950119" cy="316706"/>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190500</xdr:colOff>
      <xdr:row>226</xdr:row>
      <xdr:rowOff>85726</xdr:rowOff>
    </xdr:from>
    <xdr:to>
      <xdr:col>21</xdr:col>
      <xdr:colOff>190500</xdr:colOff>
      <xdr:row>234</xdr:row>
      <xdr:rowOff>23813</xdr:rowOff>
    </xdr:to>
    <xdr:cxnSp macro="">
      <xdr:nvCxnSpPr>
        <xdr:cNvPr id="801" name="直線コネクタ 800">
          <a:extLst>
            <a:ext uri="{FF2B5EF4-FFF2-40B4-BE49-F238E27FC236}">
              <a16:creationId xmlns:a16="http://schemas.microsoft.com/office/drawing/2014/main" id="{52D64903-1105-4944-ABBF-6A22C3194C69}"/>
            </a:ext>
          </a:extLst>
        </xdr:cNvPr>
        <xdr:cNvCxnSpPr/>
      </xdr:nvCxnSpPr>
      <xdr:spPr>
        <a:xfrm>
          <a:off x="8191500" y="43138726"/>
          <a:ext cx="0" cy="1462087"/>
        </a:xfrm>
        <a:prstGeom prst="line">
          <a:avLst/>
        </a:prstGeom>
        <a:ln w="3175">
          <a:solidFill>
            <a:schemeClr val="accent1"/>
          </a:solidFill>
          <a:prstDash val="solid"/>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0</xdr:colOff>
      <xdr:row>226</xdr:row>
      <xdr:rowOff>119063</xdr:rowOff>
    </xdr:from>
    <xdr:to>
      <xdr:col>35</xdr:col>
      <xdr:colOff>0</xdr:colOff>
      <xdr:row>235</xdr:row>
      <xdr:rowOff>85725</xdr:rowOff>
    </xdr:to>
    <xdr:cxnSp macro="">
      <xdr:nvCxnSpPr>
        <xdr:cNvPr id="802" name="直線コネクタ 801">
          <a:extLst>
            <a:ext uri="{FF2B5EF4-FFF2-40B4-BE49-F238E27FC236}">
              <a16:creationId xmlns:a16="http://schemas.microsoft.com/office/drawing/2014/main" id="{77E78A0D-C299-49D7-8185-7D8237FAC6DF}"/>
            </a:ext>
          </a:extLst>
        </xdr:cNvPr>
        <xdr:cNvCxnSpPr/>
      </xdr:nvCxnSpPr>
      <xdr:spPr>
        <a:xfrm>
          <a:off x="13335000" y="43172063"/>
          <a:ext cx="0" cy="1681162"/>
        </a:xfrm>
        <a:prstGeom prst="line">
          <a:avLst/>
        </a:prstGeom>
        <a:ln w="3175">
          <a:solidFill>
            <a:schemeClr val="accent1"/>
          </a:solidFill>
          <a:prstDash val="solid"/>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226</xdr:row>
      <xdr:rowOff>100013</xdr:rowOff>
    </xdr:from>
    <xdr:to>
      <xdr:col>25</xdr:col>
      <xdr:colOff>0</xdr:colOff>
      <xdr:row>229</xdr:row>
      <xdr:rowOff>0</xdr:rowOff>
    </xdr:to>
    <xdr:cxnSp macro="">
      <xdr:nvCxnSpPr>
        <xdr:cNvPr id="803" name="直線コネクタ 802">
          <a:extLst>
            <a:ext uri="{FF2B5EF4-FFF2-40B4-BE49-F238E27FC236}">
              <a16:creationId xmlns:a16="http://schemas.microsoft.com/office/drawing/2014/main" id="{88EF01F6-22E7-4EA0-B53D-598CD2756DEA}"/>
            </a:ext>
          </a:extLst>
        </xdr:cNvPr>
        <xdr:cNvCxnSpPr/>
      </xdr:nvCxnSpPr>
      <xdr:spPr>
        <a:xfrm>
          <a:off x="9525000" y="43153013"/>
          <a:ext cx="0" cy="471487"/>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0</xdr:colOff>
      <xdr:row>228</xdr:row>
      <xdr:rowOff>0</xdr:rowOff>
    </xdr:from>
    <xdr:to>
      <xdr:col>24</xdr:col>
      <xdr:colOff>378619</xdr:colOff>
      <xdr:row>228</xdr:row>
      <xdr:rowOff>0</xdr:rowOff>
    </xdr:to>
    <xdr:cxnSp macro="">
      <xdr:nvCxnSpPr>
        <xdr:cNvPr id="805" name="直線コネクタ 804">
          <a:extLst>
            <a:ext uri="{FF2B5EF4-FFF2-40B4-BE49-F238E27FC236}">
              <a16:creationId xmlns:a16="http://schemas.microsoft.com/office/drawing/2014/main" id="{7053B3E7-06F8-4B9E-AA2F-C46E7F07BAFC}"/>
            </a:ext>
          </a:extLst>
        </xdr:cNvPr>
        <xdr:cNvCxnSpPr/>
      </xdr:nvCxnSpPr>
      <xdr:spPr>
        <a:xfrm>
          <a:off x="8001000" y="43434000"/>
          <a:ext cx="1521619" cy="0"/>
        </a:xfrm>
        <a:prstGeom prst="line">
          <a:avLst/>
        </a:prstGeom>
        <a:ln w="3175">
          <a:solidFill>
            <a:schemeClr val="accent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228</xdr:row>
      <xdr:rowOff>0</xdr:rowOff>
    </xdr:from>
    <xdr:to>
      <xdr:col>27</xdr:col>
      <xdr:colOff>190500</xdr:colOff>
      <xdr:row>228</xdr:row>
      <xdr:rowOff>0</xdr:rowOff>
    </xdr:to>
    <xdr:cxnSp macro="">
      <xdr:nvCxnSpPr>
        <xdr:cNvPr id="806" name="直線コネクタ 805">
          <a:extLst>
            <a:ext uri="{FF2B5EF4-FFF2-40B4-BE49-F238E27FC236}">
              <a16:creationId xmlns:a16="http://schemas.microsoft.com/office/drawing/2014/main" id="{E7EEAE2E-16D3-4289-A31D-C4EACEE4E0D9}"/>
            </a:ext>
          </a:extLst>
        </xdr:cNvPr>
        <xdr:cNvCxnSpPr/>
      </xdr:nvCxnSpPr>
      <xdr:spPr>
        <a:xfrm>
          <a:off x="9525000" y="43434000"/>
          <a:ext cx="952500" cy="0"/>
        </a:xfrm>
        <a:prstGeom prst="line">
          <a:avLst/>
        </a:prstGeom>
        <a:ln w="3175">
          <a:solidFill>
            <a:schemeClr val="accent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0</xdr:colOff>
      <xdr:row>230</xdr:row>
      <xdr:rowOff>0</xdr:rowOff>
    </xdr:from>
    <xdr:to>
      <xdr:col>27</xdr:col>
      <xdr:colOff>190500</xdr:colOff>
      <xdr:row>230</xdr:row>
      <xdr:rowOff>0</xdr:rowOff>
    </xdr:to>
    <xdr:cxnSp macro="">
      <xdr:nvCxnSpPr>
        <xdr:cNvPr id="816" name="直線コネクタ 815">
          <a:extLst>
            <a:ext uri="{FF2B5EF4-FFF2-40B4-BE49-F238E27FC236}">
              <a16:creationId xmlns:a16="http://schemas.microsoft.com/office/drawing/2014/main" id="{2F20B02B-CBC2-4CB9-93D6-6B12975FCAE4}"/>
            </a:ext>
          </a:extLst>
        </xdr:cNvPr>
        <xdr:cNvCxnSpPr/>
      </xdr:nvCxnSpPr>
      <xdr:spPr>
        <a:xfrm>
          <a:off x="8001000" y="43815000"/>
          <a:ext cx="2476500" cy="0"/>
        </a:xfrm>
        <a:prstGeom prst="line">
          <a:avLst/>
        </a:prstGeom>
        <a:ln w="3175">
          <a:solidFill>
            <a:schemeClr val="accent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0</xdr:colOff>
      <xdr:row>226</xdr:row>
      <xdr:rowOff>0</xdr:rowOff>
    </xdr:from>
    <xdr:to>
      <xdr:col>37</xdr:col>
      <xdr:colOff>0</xdr:colOff>
      <xdr:row>236</xdr:row>
      <xdr:rowOff>6435</xdr:rowOff>
    </xdr:to>
    <xdr:cxnSp macro="">
      <xdr:nvCxnSpPr>
        <xdr:cNvPr id="830" name="直線コネクタ 829">
          <a:extLst>
            <a:ext uri="{FF2B5EF4-FFF2-40B4-BE49-F238E27FC236}">
              <a16:creationId xmlns:a16="http://schemas.microsoft.com/office/drawing/2014/main" id="{782D2080-5D26-49B3-B1CF-04E4EE7A7111}"/>
            </a:ext>
          </a:extLst>
        </xdr:cNvPr>
        <xdr:cNvCxnSpPr/>
      </xdr:nvCxnSpPr>
      <xdr:spPr>
        <a:xfrm>
          <a:off x="14049375" y="43634797"/>
          <a:ext cx="0" cy="1937179"/>
        </a:xfrm>
        <a:prstGeom prst="line">
          <a:avLst/>
        </a:prstGeom>
        <a:ln w="3175">
          <a:solidFill>
            <a:schemeClr val="accent1"/>
          </a:solidFill>
          <a:prstDash val="solid"/>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0</xdr:colOff>
      <xdr:row>226</xdr:row>
      <xdr:rowOff>0</xdr:rowOff>
    </xdr:from>
    <xdr:to>
      <xdr:col>39</xdr:col>
      <xdr:colOff>0</xdr:colOff>
      <xdr:row>246</xdr:row>
      <xdr:rowOff>2381</xdr:rowOff>
    </xdr:to>
    <xdr:cxnSp macro="">
      <xdr:nvCxnSpPr>
        <xdr:cNvPr id="847" name="直線コネクタ 846">
          <a:extLst>
            <a:ext uri="{FF2B5EF4-FFF2-40B4-BE49-F238E27FC236}">
              <a16:creationId xmlns:a16="http://schemas.microsoft.com/office/drawing/2014/main" id="{91F562D3-947F-4DD9-BDC2-2BBB34A34BFD}"/>
            </a:ext>
          </a:extLst>
        </xdr:cNvPr>
        <xdr:cNvCxnSpPr/>
      </xdr:nvCxnSpPr>
      <xdr:spPr>
        <a:xfrm>
          <a:off x="14859000" y="43053000"/>
          <a:ext cx="0" cy="3812381"/>
        </a:xfrm>
        <a:prstGeom prst="line">
          <a:avLst/>
        </a:prstGeom>
        <a:ln w="3175">
          <a:solidFill>
            <a:schemeClr val="accent1"/>
          </a:solidFill>
          <a:prstDash val="solid"/>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247</xdr:row>
      <xdr:rowOff>0</xdr:rowOff>
    </xdr:from>
    <xdr:to>
      <xdr:col>21</xdr:col>
      <xdr:colOff>0</xdr:colOff>
      <xdr:row>247</xdr:row>
      <xdr:rowOff>0</xdr:rowOff>
    </xdr:to>
    <xdr:cxnSp macro="">
      <xdr:nvCxnSpPr>
        <xdr:cNvPr id="849" name="直線コネクタ 848">
          <a:extLst>
            <a:ext uri="{FF2B5EF4-FFF2-40B4-BE49-F238E27FC236}">
              <a16:creationId xmlns:a16="http://schemas.microsoft.com/office/drawing/2014/main" id="{8078E8D2-2FC0-4951-AD80-65D1476E665F}"/>
            </a:ext>
          </a:extLst>
        </xdr:cNvPr>
        <xdr:cNvCxnSpPr/>
      </xdr:nvCxnSpPr>
      <xdr:spPr>
        <a:xfrm>
          <a:off x="2286000" y="47053500"/>
          <a:ext cx="5715000" cy="0"/>
        </a:xfrm>
        <a:prstGeom prst="line">
          <a:avLst/>
        </a:prstGeom>
        <a:ln w="3175">
          <a:solidFill>
            <a:schemeClr val="accent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28575</xdr:colOff>
      <xdr:row>248</xdr:row>
      <xdr:rowOff>28575</xdr:rowOff>
    </xdr:from>
    <xdr:to>
      <xdr:col>36</xdr:col>
      <xdr:colOff>30956</xdr:colOff>
      <xdr:row>248</xdr:row>
      <xdr:rowOff>28575</xdr:rowOff>
    </xdr:to>
    <xdr:cxnSp macro="">
      <xdr:nvCxnSpPr>
        <xdr:cNvPr id="854" name="直線コネクタ 853">
          <a:extLst>
            <a:ext uri="{FF2B5EF4-FFF2-40B4-BE49-F238E27FC236}">
              <a16:creationId xmlns:a16="http://schemas.microsoft.com/office/drawing/2014/main" id="{7E036ED8-0DF2-4DBD-A45A-1DF2A2C8EC74}"/>
            </a:ext>
          </a:extLst>
        </xdr:cNvPr>
        <xdr:cNvCxnSpPr/>
      </xdr:nvCxnSpPr>
      <xdr:spPr>
        <a:xfrm>
          <a:off x="2314575" y="47272575"/>
          <a:ext cx="11432381" cy="0"/>
        </a:xfrm>
        <a:prstGeom prst="line">
          <a:avLst/>
        </a:prstGeom>
        <a:ln w="3175">
          <a:solidFill>
            <a:schemeClr val="accent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192881</xdr:colOff>
      <xdr:row>231</xdr:row>
      <xdr:rowOff>0</xdr:rowOff>
    </xdr:from>
    <xdr:to>
      <xdr:col>21</xdr:col>
      <xdr:colOff>376238</xdr:colOff>
      <xdr:row>231</xdr:row>
      <xdr:rowOff>0</xdr:rowOff>
    </xdr:to>
    <xdr:cxnSp macro="">
      <xdr:nvCxnSpPr>
        <xdr:cNvPr id="856" name="直線矢印コネクタ 855">
          <a:extLst>
            <a:ext uri="{FF2B5EF4-FFF2-40B4-BE49-F238E27FC236}">
              <a16:creationId xmlns:a16="http://schemas.microsoft.com/office/drawing/2014/main" id="{454F296D-DD6A-4F0F-B40E-52659DE7F141}"/>
            </a:ext>
          </a:extLst>
        </xdr:cNvPr>
        <xdr:cNvCxnSpPr/>
      </xdr:nvCxnSpPr>
      <xdr:spPr>
        <a:xfrm>
          <a:off x="8193881" y="44005500"/>
          <a:ext cx="18335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0</xdr:colOff>
      <xdr:row>235</xdr:row>
      <xdr:rowOff>7145</xdr:rowOff>
    </xdr:from>
    <xdr:to>
      <xdr:col>24</xdr:col>
      <xdr:colOff>0</xdr:colOff>
      <xdr:row>236</xdr:row>
      <xdr:rowOff>4764</xdr:rowOff>
    </xdr:to>
    <xdr:cxnSp macro="">
      <xdr:nvCxnSpPr>
        <xdr:cNvPr id="859" name="直線矢印コネクタ 858">
          <a:extLst>
            <a:ext uri="{FF2B5EF4-FFF2-40B4-BE49-F238E27FC236}">
              <a16:creationId xmlns:a16="http://schemas.microsoft.com/office/drawing/2014/main" id="{6C1D798D-A572-4D67-9736-A71666217E5C}"/>
            </a:ext>
          </a:extLst>
        </xdr:cNvPr>
        <xdr:cNvCxnSpPr/>
      </xdr:nvCxnSpPr>
      <xdr:spPr>
        <a:xfrm>
          <a:off x="9144000" y="44774645"/>
          <a:ext cx="0" cy="188119"/>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0</xdr:colOff>
      <xdr:row>236</xdr:row>
      <xdr:rowOff>121444</xdr:rowOff>
    </xdr:from>
    <xdr:to>
      <xdr:col>24</xdr:col>
      <xdr:colOff>0</xdr:colOff>
      <xdr:row>237</xdr:row>
      <xdr:rowOff>119063</xdr:rowOff>
    </xdr:to>
    <xdr:cxnSp macro="">
      <xdr:nvCxnSpPr>
        <xdr:cNvPr id="860" name="直線矢印コネクタ 859">
          <a:extLst>
            <a:ext uri="{FF2B5EF4-FFF2-40B4-BE49-F238E27FC236}">
              <a16:creationId xmlns:a16="http://schemas.microsoft.com/office/drawing/2014/main" id="{EF809874-EFD5-47C0-B343-79FDFA6E9E6F}"/>
            </a:ext>
          </a:extLst>
        </xdr:cNvPr>
        <xdr:cNvCxnSpPr/>
      </xdr:nvCxnSpPr>
      <xdr:spPr>
        <a:xfrm>
          <a:off x="9144000" y="45079444"/>
          <a:ext cx="0" cy="188119"/>
        </a:xfrm>
        <a:prstGeom prst="straightConnector1">
          <a:avLst/>
        </a:prstGeom>
        <a:ln w="3175">
          <a:solidFill>
            <a:schemeClr val="accent1"/>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2383</xdr:colOff>
      <xdr:row>236</xdr:row>
      <xdr:rowOff>64293</xdr:rowOff>
    </xdr:from>
    <xdr:to>
      <xdr:col>24</xdr:col>
      <xdr:colOff>373856</xdr:colOff>
      <xdr:row>237</xdr:row>
      <xdr:rowOff>85725</xdr:rowOff>
    </xdr:to>
    <xdr:cxnSp macro="">
      <xdr:nvCxnSpPr>
        <xdr:cNvPr id="862" name="カギ線コネクタ 93">
          <a:extLst>
            <a:ext uri="{FF2B5EF4-FFF2-40B4-BE49-F238E27FC236}">
              <a16:creationId xmlns:a16="http://schemas.microsoft.com/office/drawing/2014/main" id="{A0106DE2-51A5-4129-8626-2091B00FAA22}"/>
            </a:ext>
          </a:extLst>
        </xdr:cNvPr>
        <xdr:cNvCxnSpPr/>
      </xdr:nvCxnSpPr>
      <xdr:spPr>
        <a:xfrm>
          <a:off x="9755983" y="45022293"/>
          <a:ext cx="371473" cy="211932"/>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xdr:colOff>
      <xdr:row>235</xdr:row>
      <xdr:rowOff>2381</xdr:rowOff>
    </xdr:from>
    <xdr:to>
      <xdr:col>28</xdr:col>
      <xdr:colOff>1</xdr:colOff>
      <xdr:row>236</xdr:row>
      <xdr:rowOff>0</xdr:rowOff>
    </xdr:to>
    <xdr:cxnSp macro="">
      <xdr:nvCxnSpPr>
        <xdr:cNvPr id="864" name="直線矢印コネクタ 863">
          <a:extLst>
            <a:ext uri="{FF2B5EF4-FFF2-40B4-BE49-F238E27FC236}">
              <a16:creationId xmlns:a16="http://schemas.microsoft.com/office/drawing/2014/main" id="{7E74078B-7290-4780-BA04-E458CF9DCA3D}"/>
            </a:ext>
          </a:extLst>
        </xdr:cNvPr>
        <xdr:cNvCxnSpPr/>
      </xdr:nvCxnSpPr>
      <xdr:spPr>
        <a:xfrm>
          <a:off x="10668001" y="44769881"/>
          <a:ext cx="0" cy="188119"/>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xdr:colOff>
      <xdr:row>236</xdr:row>
      <xdr:rowOff>23813</xdr:rowOff>
    </xdr:from>
    <xdr:to>
      <xdr:col>28</xdr:col>
      <xdr:colOff>1</xdr:colOff>
      <xdr:row>237</xdr:row>
      <xdr:rowOff>21432</xdr:rowOff>
    </xdr:to>
    <xdr:cxnSp macro="">
      <xdr:nvCxnSpPr>
        <xdr:cNvPr id="870" name="直線矢印コネクタ 869">
          <a:extLst>
            <a:ext uri="{FF2B5EF4-FFF2-40B4-BE49-F238E27FC236}">
              <a16:creationId xmlns:a16="http://schemas.microsoft.com/office/drawing/2014/main" id="{863E55B1-D65D-494E-9C32-E2DB899202FE}"/>
            </a:ext>
          </a:extLst>
        </xdr:cNvPr>
        <xdr:cNvCxnSpPr/>
      </xdr:nvCxnSpPr>
      <xdr:spPr>
        <a:xfrm>
          <a:off x="10668001" y="44981813"/>
          <a:ext cx="0" cy="188119"/>
        </a:xfrm>
        <a:prstGeom prst="straightConnector1">
          <a:avLst/>
        </a:prstGeom>
        <a:ln w="3175">
          <a:solidFill>
            <a:schemeClr val="accent1"/>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378619</xdr:colOff>
      <xdr:row>236</xdr:row>
      <xdr:rowOff>11907</xdr:rowOff>
    </xdr:from>
    <xdr:to>
      <xdr:col>28</xdr:col>
      <xdr:colOff>452438</xdr:colOff>
      <xdr:row>237</xdr:row>
      <xdr:rowOff>85725</xdr:rowOff>
    </xdr:to>
    <xdr:cxnSp macro="">
      <xdr:nvCxnSpPr>
        <xdr:cNvPr id="876" name="カギ線コネクタ 93">
          <a:extLst>
            <a:ext uri="{FF2B5EF4-FFF2-40B4-BE49-F238E27FC236}">
              <a16:creationId xmlns:a16="http://schemas.microsoft.com/office/drawing/2014/main" id="{EACF5FB9-7988-492B-9C7A-F3E5EFBBD48D}"/>
            </a:ext>
          </a:extLst>
        </xdr:cNvPr>
        <xdr:cNvCxnSpPr/>
      </xdr:nvCxnSpPr>
      <xdr:spPr>
        <a:xfrm>
          <a:off x="11275219" y="44969907"/>
          <a:ext cx="454819" cy="264318"/>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2385</xdr:colOff>
      <xdr:row>236</xdr:row>
      <xdr:rowOff>69056</xdr:rowOff>
    </xdr:from>
    <xdr:to>
      <xdr:col>32</xdr:col>
      <xdr:colOff>452438</xdr:colOff>
      <xdr:row>237</xdr:row>
      <xdr:rowOff>85725</xdr:rowOff>
    </xdr:to>
    <xdr:cxnSp macro="">
      <xdr:nvCxnSpPr>
        <xdr:cNvPr id="882" name="カギ線コネクタ 93">
          <a:extLst>
            <a:ext uri="{FF2B5EF4-FFF2-40B4-BE49-F238E27FC236}">
              <a16:creationId xmlns:a16="http://schemas.microsoft.com/office/drawing/2014/main" id="{51A852F5-3EC9-484E-AE6E-3223A6144649}"/>
            </a:ext>
          </a:extLst>
        </xdr:cNvPr>
        <xdr:cNvCxnSpPr/>
      </xdr:nvCxnSpPr>
      <xdr:spPr>
        <a:xfrm>
          <a:off x="13032585" y="45027056"/>
          <a:ext cx="450053" cy="207169"/>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235</xdr:row>
      <xdr:rowOff>26193</xdr:rowOff>
    </xdr:from>
    <xdr:to>
      <xdr:col>32</xdr:col>
      <xdr:colOff>0</xdr:colOff>
      <xdr:row>236</xdr:row>
      <xdr:rowOff>23812</xdr:rowOff>
    </xdr:to>
    <xdr:cxnSp macro="">
      <xdr:nvCxnSpPr>
        <xdr:cNvPr id="883" name="直線矢印コネクタ 882">
          <a:extLst>
            <a:ext uri="{FF2B5EF4-FFF2-40B4-BE49-F238E27FC236}">
              <a16:creationId xmlns:a16="http://schemas.microsoft.com/office/drawing/2014/main" id="{D7F1160B-4D26-425A-986F-B037EA29731B}"/>
            </a:ext>
          </a:extLst>
        </xdr:cNvPr>
        <xdr:cNvCxnSpPr/>
      </xdr:nvCxnSpPr>
      <xdr:spPr>
        <a:xfrm>
          <a:off x="12192000" y="44793693"/>
          <a:ext cx="0" cy="188119"/>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236</xdr:row>
      <xdr:rowOff>114300</xdr:rowOff>
    </xdr:from>
    <xdr:to>
      <xdr:col>32</xdr:col>
      <xdr:colOff>0</xdr:colOff>
      <xdr:row>237</xdr:row>
      <xdr:rowOff>111919</xdr:rowOff>
    </xdr:to>
    <xdr:cxnSp macro="">
      <xdr:nvCxnSpPr>
        <xdr:cNvPr id="892" name="直線矢印コネクタ 891">
          <a:extLst>
            <a:ext uri="{FF2B5EF4-FFF2-40B4-BE49-F238E27FC236}">
              <a16:creationId xmlns:a16="http://schemas.microsoft.com/office/drawing/2014/main" id="{0EE8150F-DD57-4CC9-8E3A-A881BE521CB4}"/>
            </a:ext>
          </a:extLst>
        </xdr:cNvPr>
        <xdr:cNvCxnSpPr/>
      </xdr:nvCxnSpPr>
      <xdr:spPr>
        <a:xfrm>
          <a:off x="12192000" y="45072300"/>
          <a:ext cx="0" cy="188119"/>
        </a:xfrm>
        <a:prstGeom prst="straightConnector1">
          <a:avLst/>
        </a:prstGeom>
        <a:ln w="3175">
          <a:solidFill>
            <a:schemeClr val="accent1"/>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190500</xdr:colOff>
      <xdr:row>236</xdr:row>
      <xdr:rowOff>2381</xdr:rowOff>
    </xdr:from>
    <xdr:to>
      <xdr:col>23</xdr:col>
      <xdr:colOff>190500</xdr:colOff>
      <xdr:row>236</xdr:row>
      <xdr:rowOff>120216</xdr:rowOff>
    </xdr:to>
    <xdr:cxnSp macro="">
      <xdr:nvCxnSpPr>
        <xdr:cNvPr id="894" name="直線コネクタ 893">
          <a:extLst>
            <a:ext uri="{FF2B5EF4-FFF2-40B4-BE49-F238E27FC236}">
              <a16:creationId xmlns:a16="http://schemas.microsoft.com/office/drawing/2014/main" id="{1BEED930-B6FD-4BFE-A678-691ABA3D1750}"/>
            </a:ext>
          </a:extLst>
        </xdr:cNvPr>
        <xdr:cNvCxnSpPr/>
      </xdr:nvCxnSpPr>
      <xdr:spPr>
        <a:xfrm>
          <a:off x="8953500" y="44960381"/>
          <a:ext cx="0" cy="117835"/>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192881</xdr:colOff>
      <xdr:row>236</xdr:row>
      <xdr:rowOff>119063</xdr:rowOff>
    </xdr:from>
    <xdr:to>
      <xdr:col>36</xdr:col>
      <xdr:colOff>0</xdr:colOff>
      <xdr:row>236</xdr:row>
      <xdr:rowOff>119063</xdr:rowOff>
    </xdr:to>
    <xdr:cxnSp macro="">
      <xdr:nvCxnSpPr>
        <xdr:cNvPr id="895" name="直線コネクタ 894">
          <a:extLst>
            <a:ext uri="{FF2B5EF4-FFF2-40B4-BE49-F238E27FC236}">
              <a16:creationId xmlns:a16="http://schemas.microsoft.com/office/drawing/2014/main" id="{AD4BDC2E-8EB6-4F40-A298-829B5DE70810}"/>
            </a:ext>
          </a:extLst>
        </xdr:cNvPr>
        <xdr:cNvCxnSpPr/>
      </xdr:nvCxnSpPr>
      <xdr:spPr>
        <a:xfrm>
          <a:off x="8955881" y="45077063"/>
          <a:ext cx="4760119"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192881</xdr:colOff>
      <xdr:row>236</xdr:row>
      <xdr:rowOff>107157</xdr:rowOff>
    </xdr:from>
    <xdr:to>
      <xdr:col>36</xdr:col>
      <xdr:colOff>0</xdr:colOff>
      <xdr:row>236</xdr:row>
      <xdr:rowOff>107157</xdr:rowOff>
    </xdr:to>
    <xdr:cxnSp macro="">
      <xdr:nvCxnSpPr>
        <xdr:cNvPr id="896" name="直線コネクタ 895">
          <a:extLst>
            <a:ext uri="{FF2B5EF4-FFF2-40B4-BE49-F238E27FC236}">
              <a16:creationId xmlns:a16="http://schemas.microsoft.com/office/drawing/2014/main" id="{9F9CB19E-F747-48F5-A80C-9430F22E3655}"/>
            </a:ext>
          </a:extLst>
        </xdr:cNvPr>
        <xdr:cNvCxnSpPr/>
      </xdr:nvCxnSpPr>
      <xdr:spPr>
        <a:xfrm>
          <a:off x="8955881" y="45065157"/>
          <a:ext cx="4760119"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190500</xdr:colOff>
      <xdr:row>236</xdr:row>
      <xdr:rowOff>26194</xdr:rowOff>
    </xdr:from>
    <xdr:to>
      <xdr:col>35</xdr:col>
      <xdr:colOff>378619</xdr:colOff>
      <xdr:row>236</xdr:row>
      <xdr:rowOff>26194</xdr:rowOff>
    </xdr:to>
    <xdr:cxnSp macro="">
      <xdr:nvCxnSpPr>
        <xdr:cNvPr id="898" name="直線コネクタ 897">
          <a:extLst>
            <a:ext uri="{FF2B5EF4-FFF2-40B4-BE49-F238E27FC236}">
              <a16:creationId xmlns:a16="http://schemas.microsoft.com/office/drawing/2014/main" id="{9BE649A1-CAF5-41B6-BB9E-52D685181355}"/>
            </a:ext>
          </a:extLst>
        </xdr:cNvPr>
        <xdr:cNvCxnSpPr/>
      </xdr:nvCxnSpPr>
      <xdr:spPr>
        <a:xfrm>
          <a:off x="8953500" y="44984194"/>
          <a:ext cx="4760119"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188119</xdr:colOff>
      <xdr:row>245</xdr:row>
      <xdr:rowOff>71437</xdr:rowOff>
    </xdr:from>
    <xdr:to>
      <xdr:col>27</xdr:col>
      <xdr:colOff>188119</xdr:colOff>
      <xdr:row>245</xdr:row>
      <xdr:rowOff>189272</xdr:rowOff>
    </xdr:to>
    <xdr:cxnSp macro="">
      <xdr:nvCxnSpPr>
        <xdr:cNvPr id="905" name="直線コネクタ 904">
          <a:extLst>
            <a:ext uri="{FF2B5EF4-FFF2-40B4-BE49-F238E27FC236}">
              <a16:creationId xmlns:a16="http://schemas.microsoft.com/office/drawing/2014/main" id="{1FB08563-DB64-4309-A956-09B0D7F8A7DD}"/>
            </a:ext>
          </a:extLst>
        </xdr:cNvPr>
        <xdr:cNvCxnSpPr/>
      </xdr:nvCxnSpPr>
      <xdr:spPr>
        <a:xfrm>
          <a:off x="10475119" y="46743937"/>
          <a:ext cx="0" cy="117835"/>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188119</xdr:colOff>
      <xdr:row>245</xdr:row>
      <xdr:rowOff>71438</xdr:rowOff>
    </xdr:from>
    <xdr:to>
      <xdr:col>36</xdr:col>
      <xdr:colOff>0</xdr:colOff>
      <xdr:row>245</xdr:row>
      <xdr:rowOff>71438</xdr:rowOff>
    </xdr:to>
    <xdr:cxnSp macro="">
      <xdr:nvCxnSpPr>
        <xdr:cNvPr id="906" name="直線コネクタ 905">
          <a:extLst>
            <a:ext uri="{FF2B5EF4-FFF2-40B4-BE49-F238E27FC236}">
              <a16:creationId xmlns:a16="http://schemas.microsoft.com/office/drawing/2014/main" id="{6BB6EB53-C357-4C64-9A69-7185BD39F7A2}"/>
            </a:ext>
          </a:extLst>
        </xdr:cNvPr>
        <xdr:cNvCxnSpPr/>
      </xdr:nvCxnSpPr>
      <xdr:spPr>
        <a:xfrm>
          <a:off x="10475119" y="46743938"/>
          <a:ext cx="3240881"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192882</xdr:colOff>
      <xdr:row>245</xdr:row>
      <xdr:rowOff>71438</xdr:rowOff>
    </xdr:from>
    <xdr:to>
      <xdr:col>27</xdr:col>
      <xdr:colOff>188119</xdr:colOff>
      <xdr:row>245</xdr:row>
      <xdr:rowOff>104775</xdr:rowOff>
    </xdr:to>
    <xdr:cxnSp macro="">
      <xdr:nvCxnSpPr>
        <xdr:cNvPr id="909" name="直線コネクタ 908">
          <a:extLst>
            <a:ext uri="{FF2B5EF4-FFF2-40B4-BE49-F238E27FC236}">
              <a16:creationId xmlns:a16="http://schemas.microsoft.com/office/drawing/2014/main" id="{E5D4FAEE-24C8-45EB-A7F3-5025D4A67E2D}"/>
            </a:ext>
          </a:extLst>
        </xdr:cNvPr>
        <xdr:cNvCxnSpPr/>
      </xdr:nvCxnSpPr>
      <xdr:spPr>
        <a:xfrm flipV="1">
          <a:off x="8193882" y="46743938"/>
          <a:ext cx="2281237" cy="33337"/>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245</xdr:row>
      <xdr:rowOff>85725</xdr:rowOff>
    </xdr:from>
    <xdr:to>
      <xdr:col>25</xdr:col>
      <xdr:colOff>0</xdr:colOff>
      <xdr:row>246</xdr:row>
      <xdr:rowOff>2381</xdr:rowOff>
    </xdr:to>
    <xdr:cxnSp macro="">
      <xdr:nvCxnSpPr>
        <xdr:cNvPr id="910" name="直線コネクタ 909">
          <a:extLst>
            <a:ext uri="{FF2B5EF4-FFF2-40B4-BE49-F238E27FC236}">
              <a16:creationId xmlns:a16="http://schemas.microsoft.com/office/drawing/2014/main" id="{421B11BE-64EF-460A-8805-C0531AB32F98}"/>
            </a:ext>
          </a:extLst>
        </xdr:cNvPr>
        <xdr:cNvCxnSpPr/>
      </xdr:nvCxnSpPr>
      <xdr:spPr>
        <a:xfrm>
          <a:off x="9525000" y="46758225"/>
          <a:ext cx="0" cy="107156"/>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190500</xdr:colOff>
      <xdr:row>236</xdr:row>
      <xdr:rowOff>116681</xdr:rowOff>
    </xdr:from>
    <xdr:to>
      <xdr:col>23</xdr:col>
      <xdr:colOff>190500</xdr:colOff>
      <xdr:row>237</xdr:row>
      <xdr:rowOff>7144</xdr:rowOff>
    </xdr:to>
    <xdr:cxnSp macro="">
      <xdr:nvCxnSpPr>
        <xdr:cNvPr id="785" name="直線コネクタ 784">
          <a:extLst>
            <a:ext uri="{FF2B5EF4-FFF2-40B4-BE49-F238E27FC236}">
              <a16:creationId xmlns:a16="http://schemas.microsoft.com/office/drawing/2014/main" id="{0834E9BA-88B7-424A-874F-BE12D8377A78}"/>
            </a:ext>
          </a:extLst>
        </xdr:cNvPr>
        <xdr:cNvCxnSpPr/>
      </xdr:nvCxnSpPr>
      <xdr:spPr>
        <a:xfrm>
          <a:off x="8953500" y="45074681"/>
          <a:ext cx="0" cy="80963"/>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0</xdr:colOff>
      <xdr:row>237</xdr:row>
      <xdr:rowOff>0</xdr:rowOff>
    </xdr:from>
    <xdr:to>
      <xdr:col>23</xdr:col>
      <xdr:colOff>190500</xdr:colOff>
      <xdr:row>237</xdr:row>
      <xdr:rowOff>0</xdr:rowOff>
    </xdr:to>
    <xdr:cxnSp macro="">
      <xdr:nvCxnSpPr>
        <xdr:cNvPr id="790" name="直線コネクタ 789">
          <a:extLst>
            <a:ext uri="{FF2B5EF4-FFF2-40B4-BE49-F238E27FC236}">
              <a16:creationId xmlns:a16="http://schemas.microsoft.com/office/drawing/2014/main" id="{BD52CBF3-3062-46E7-9F1F-E837E1EF0B72}"/>
            </a:ext>
          </a:extLst>
        </xdr:cNvPr>
        <xdr:cNvCxnSpPr/>
      </xdr:nvCxnSpPr>
      <xdr:spPr>
        <a:xfrm>
          <a:off x="8001000" y="45148500"/>
          <a:ext cx="952500" cy="0"/>
        </a:xfrm>
        <a:prstGeom prst="line">
          <a:avLst/>
        </a:prstGeom>
        <a:ln w="3175">
          <a:solidFill>
            <a:schemeClr val="accent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176213</xdr:colOff>
      <xdr:row>233</xdr:row>
      <xdr:rowOff>190499</xdr:rowOff>
    </xdr:from>
    <xdr:to>
      <xdr:col>21</xdr:col>
      <xdr:colOff>119063</xdr:colOff>
      <xdr:row>233</xdr:row>
      <xdr:rowOff>190499</xdr:rowOff>
    </xdr:to>
    <xdr:cxnSp macro="">
      <xdr:nvCxnSpPr>
        <xdr:cNvPr id="800" name="直線コネクタ 799">
          <a:extLst>
            <a:ext uri="{FF2B5EF4-FFF2-40B4-BE49-F238E27FC236}">
              <a16:creationId xmlns:a16="http://schemas.microsoft.com/office/drawing/2014/main" id="{9D11C8FA-F4ED-4FA6-ABA4-B2216872CFC5}"/>
            </a:ext>
          </a:extLst>
        </xdr:cNvPr>
        <xdr:cNvCxnSpPr/>
      </xdr:nvCxnSpPr>
      <xdr:spPr>
        <a:xfrm>
          <a:off x="7796213" y="44576999"/>
          <a:ext cx="32385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176213</xdr:colOff>
      <xdr:row>233</xdr:row>
      <xdr:rowOff>152400</xdr:rowOff>
    </xdr:from>
    <xdr:to>
      <xdr:col>21</xdr:col>
      <xdr:colOff>4763</xdr:colOff>
      <xdr:row>233</xdr:row>
      <xdr:rowOff>152400</xdr:rowOff>
    </xdr:to>
    <xdr:cxnSp macro="">
      <xdr:nvCxnSpPr>
        <xdr:cNvPr id="818" name="直線コネクタ 817">
          <a:extLst>
            <a:ext uri="{FF2B5EF4-FFF2-40B4-BE49-F238E27FC236}">
              <a16:creationId xmlns:a16="http://schemas.microsoft.com/office/drawing/2014/main" id="{3B839B78-E88F-44F6-9D94-1596940238BB}"/>
            </a:ext>
          </a:extLst>
        </xdr:cNvPr>
        <xdr:cNvCxnSpPr/>
      </xdr:nvCxnSpPr>
      <xdr:spPr>
        <a:xfrm>
          <a:off x="7796213" y="44538900"/>
          <a:ext cx="20955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259556</xdr:colOff>
      <xdr:row>234</xdr:row>
      <xdr:rowOff>0</xdr:rowOff>
    </xdr:from>
    <xdr:to>
      <xdr:col>20</xdr:col>
      <xdr:colOff>259556</xdr:colOff>
      <xdr:row>234</xdr:row>
      <xdr:rowOff>188119</xdr:rowOff>
    </xdr:to>
    <xdr:cxnSp macro="">
      <xdr:nvCxnSpPr>
        <xdr:cNvPr id="820" name="直線矢印コネクタ 819">
          <a:extLst>
            <a:ext uri="{FF2B5EF4-FFF2-40B4-BE49-F238E27FC236}">
              <a16:creationId xmlns:a16="http://schemas.microsoft.com/office/drawing/2014/main" id="{5F2E6053-7628-4BC3-A389-5AC911B7A6E6}"/>
            </a:ext>
          </a:extLst>
        </xdr:cNvPr>
        <xdr:cNvCxnSpPr/>
      </xdr:nvCxnSpPr>
      <xdr:spPr>
        <a:xfrm>
          <a:off x="7879556" y="44577000"/>
          <a:ext cx="0" cy="188119"/>
        </a:xfrm>
        <a:prstGeom prst="straightConnector1">
          <a:avLst/>
        </a:prstGeom>
        <a:ln w="3175">
          <a:solidFill>
            <a:schemeClr val="accent1"/>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259557</xdr:colOff>
      <xdr:row>232</xdr:row>
      <xdr:rowOff>157162</xdr:rowOff>
    </xdr:from>
    <xdr:to>
      <xdr:col>20</xdr:col>
      <xdr:colOff>259557</xdr:colOff>
      <xdr:row>233</xdr:row>
      <xdr:rowOff>154781</xdr:rowOff>
    </xdr:to>
    <xdr:cxnSp macro="">
      <xdr:nvCxnSpPr>
        <xdr:cNvPr id="823" name="直線矢印コネクタ 822">
          <a:extLst>
            <a:ext uri="{FF2B5EF4-FFF2-40B4-BE49-F238E27FC236}">
              <a16:creationId xmlns:a16="http://schemas.microsoft.com/office/drawing/2014/main" id="{9A468FC6-80BA-4BA2-A02B-38DF712D8F1D}"/>
            </a:ext>
          </a:extLst>
        </xdr:cNvPr>
        <xdr:cNvCxnSpPr/>
      </xdr:nvCxnSpPr>
      <xdr:spPr>
        <a:xfrm>
          <a:off x="7879557" y="44353162"/>
          <a:ext cx="0" cy="188119"/>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64295</xdr:colOff>
      <xdr:row>234</xdr:row>
      <xdr:rowOff>0</xdr:rowOff>
    </xdr:from>
    <xdr:to>
      <xdr:col>21</xdr:col>
      <xdr:colOff>64295</xdr:colOff>
      <xdr:row>236</xdr:row>
      <xdr:rowOff>2381</xdr:rowOff>
    </xdr:to>
    <xdr:cxnSp macro="">
      <xdr:nvCxnSpPr>
        <xdr:cNvPr id="848" name="直線コネクタ 847">
          <a:extLst>
            <a:ext uri="{FF2B5EF4-FFF2-40B4-BE49-F238E27FC236}">
              <a16:creationId xmlns:a16="http://schemas.microsoft.com/office/drawing/2014/main" id="{23799E57-E4FF-4A71-A11A-3EFF5D813CC1}"/>
            </a:ext>
          </a:extLst>
        </xdr:cNvPr>
        <xdr:cNvCxnSpPr/>
      </xdr:nvCxnSpPr>
      <xdr:spPr>
        <a:xfrm>
          <a:off x="8065295" y="44577000"/>
          <a:ext cx="0" cy="383381"/>
        </a:xfrm>
        <a:prstGeom prst="line">
          <a:avLst/>
        </a:prstGeom>
        <a:ln w="3175">
          <a:solidFill>
            <a:schemeClr val="accent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4763</xdr:colOff>
      <xdr:row>233</xdr:row>
      <xdr:rowOff>173830</xdr:rowOff>
    </xdr:from>
    <xdr:to>
      <xdr:col>20</xdr:col>
      <xdr:colOff>257175</xdr:colOff>
      <xdr:row>234</xdr:row>
      <xdr:rowOff>114300</xdr:rowOff>
    </xdr:to>
    <xdr:cxnSp macro="">
      <xdr:nvCxnSpPr>
        <xdr:cNvPr id="853" name="カギ線コネクタ 93">
          <a:extLst>
            <a:ext uri="{FF2B5EF4-FFF2-40B4-BE49-F238E27FC236}">
              <a16:creationId xmlns:a16="http://schemas.microsoft.com/office/drawing/2014/main" id="{7A6D4516-8F67-4DEB-BBB1-9FB973502EE3}"/>
            </a:ext>
          </a:extLst>
        </xdr:cNvPr>
        <xdr:cNvCxnSpPr/>
      </xdr:nvCxnSpPr>
      <xdr:spPr>
        <a:xfrm rot="10800000" flipV="1">
          <a:off x="7624763" y="44560330"/>
          <a:ext cx="252412" cy="130970"/>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2382</xdr:colOff>
      <xdr:row>234</xdr:row>
      <xdr:rowOff>176210</xdr:rowOff>
    </xdr:from>
    <xdr:to>
      <xdr:col>21</xdr:col>
      <xdr:colOff>66675</xdr:colOff>
      <xdr:row>235</xdr:row>
      <xdr:rowOff>95249</xdr:rowOff>
    </xdr:to>
    <xdr:cxnSp macro="">
      <xdr:nvCxnSpPr>
        <xdr:cNvPr id="855" name="カギ線コネクタ 93">
          <a:extLst>
            <a:ext uri="{FF2B5EF4-FFF2-40B4-BE49-F238E27FC236}">
              <a16:creationId xmlns:a16="http://schemas.microsoft.com/office/drawing/2014/main" id="{3E3497A4-6209-4977-9E5C-5674CAAFA8FC}"/>
            </a:ext>
          </a:extLst>
        </xdr:cNvPr>
        <xdr:cNvCxnSpPr/>
      </xdr:nvCxnSpPr>
      <xdr:spPr>
        <a:xfrm rot="10800000" flipV="1">
          <a:off x="7622382" y="44753210"/>
          <a:ext cx="445293" cy="109539"/>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0</xdr:colOff>
      <xdr:row>153</xdr:row>
      <xdr:rowOff>185738</xdr:rowOff>
    </xdr:from>
    <xdr:to>
      <xdr:col>39</xdr:col>
      <xdr:colOff>0</xdr:colOff>
      <xdr:row>154</xdr:row>
      <xdr:rowOff>133350</xdr:rowOff>
    </xdr:to>
    <xdr:cxnSp macro="">
      <xdr:nvCxnSpPr>
        <xdr:cNvPr id="861" name="直線コネクタ 860">
          <a:extLst>
            <a:ext uri="{FF2B5EF4-FFF2-40B4-BE49-F238E27FC236}">
              <a16:creationId xmlns:a16="http://schemas.microsoft.com/office/drawing/2014/main" id="{B04582A1-0E9F-47A2-9194-5694C6D7168D}"/>
            </a:ext>
          </a:extLst>
        </xdr:cNvPr>
        <xdr:cNvCxnSpPr/>
      </xdr:nvCxnSpPr>
      <xdr:spPr>
        <a:xfrm>
          <a:off x="14859000" y="29332238"/>
          <a:ext cx="0" cy="138112"/>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313</xdr:row>
      <xdr:rowOff>0</xdr:rowOff>
    </xdr:from>
    <xdr:to>
      <xdr:col>5</xdr:col>
      <xdr:colOff>0</xdr:colOff>
      <xdr:row>314</xdr:row>
      <xdr:rowOff>47625</xdr:rowOff>
    </xdr:to>
    <xdr:cxnSp macro="">
      <xdr:nvCxnSpPr>
        <xdr:cNvPr id="942" name="直線コネクタ 941">
          <a:extLst>
            <a:ext uri="{FF2B5EF4-FFF2-40B4-BE49-F238E27FC236}">
              <a16:creationId xmlns:a16="http://schemas.microsoft.com/office/drawing/2014/main" id="{5BC6C2DB-42C5-4333-B894-69B0A73D4F5F}"/>
            </a:ext>
          </a:extLst>
        </xdr:cNvPr>
        <xdr:cNvCxnSpPr/>
      </xdr:nvCxnSpPr>
      <xdr:spPr>
        <a:xfrm flipV="1">
          <a:off x="1905000" y="61531500"/>
          <a:ext cx="0" cy="238125"/>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314</xdr:row>
      <xdr:rowOff>45244</xdr:rowOff>
    </xdr:from>
    <xdr:to>
      <xdr:col>46</xdr:col>
      <xdr:colOff>0</xdr:colOff>
      <xdr:row>314</xdr:row>
      <xdr:rowOff>45244</xdr:rowOff>
    </xdr:to>
    <xdr:cxnSp macro="">
      <xdr:nvCxnSpPr>
        <xdr:cNvPr id="1008" name="直線コネクタ 1007">
          <a:extLst>
            <a:ext uri="{FF2B5EF4-FFF2-40B4-BE49-F238E27FC236}">
              <a16:creationId xmlns:a16="http://schemas.microsoft.com/office/drawing/2014/main" id="{752ADADE-A54B-460D-97CC-BED9BA3CEF5A}"/>
            </a:ext>
          </a:extLst>
        </xdr:cNvPr>
        <xdr:cNvCxnSpPr/>
      </xdr:nvCxnSpPr>
      <xdr:spPr>
        <a:xfrm>
          <a:off x="1905000" y="61767244"/>
          <a:ext cx="15621000"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229170</xdr:colOff>
      <xdr:row>326</xdr:row>
      <xdr:rowOff>79685</xdr:rowOff>
    </xdr:from>
    <xdr:to>
      <xdr:col>32</xdr:col>
      <xdr:colOff>229170</xdr:colOff>
      <xdr:row>327</xdr:row>
      <xdr:rowOff>190255</xdr:rowOff>
    </xdr:to>
    <xdr:cxnSp macro="">
      <xdr:nvCxnSpPr>
        <xdr:cNvPr id="1012" name="直線コネクタ 1011">
          <a:extLst>
            <a:ext uri="{FF2B5EF4-FFF2-40B4-BE49-F238E27FC236}">
              <a16:creationId xmlns:a16="http://schemas.microsoft.com/office/drawing/2014/main" id="{DD1DA614-922E-4050-87AC-0426628FE41B}"/>
            </a:ext>
          </a:extLst>
        </xdr:cNvPr>
        <xdr:cNvCxnSpPr/>
      </xdr:nvCxnSpPr>
      <xdr:spPr>
        <a:xfrm flipV="1">
          <a:off x="12421170" y="64087685"/>
          <a:ext cx="0" cy="301070"/>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228904</xdr:colOff>
      <xdr:row>314</xdr:row>
      <xdr:rowOff>47625</xdr:rowOff>
    </xdr:from>
    <xdr:to>
      <xdr:col>32</xdr:col>
      <xdr:colOff>228904</xdr:colOff>
      <xdr:row>326</xdr:row>
      <xdr:rowOff>85726</xdr:rowOff>
    </xdr:to>
    <xdr:cxnSp macro="">
      <xdr:nvCxnSpPr>
        <xdr:cNvPr id="1019" name="直線コネクタ 1018">
          <a:extLst>
            <a:ext uri="{FF2B5EF4-FFF2-40B4-BE49-F238E27FC236}">
              <a16:creationId xmlns:a16="http://schemas.microsoft.com/office/drawing/2014/main" id="{64BFD9A7-79CC-4A79-A126-78FC5AC4FD90}"/>
            </a:ext>
          </a:extLst>
        </xdr:cNvPr>
        <xdr:cNvCxnSpPr/>
      </xdr:nvCxnSpPr>
      <xdr:spPr>
        <a:xfrm flipV="1">
          <a:off x="12420904" y="61769625"/>
          <a:ext cx="0" cy="2324101"/>
        </a:xfrm>
        <a:prstGeom prst="line">
          <a:avLst/>
        </a:prstGeom>
        <a:ln w="3175">
          <a:solidFill>
            <a:schemeClr val="accent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223838</xdr:colOff>
      <xdr:row>326</xdr:row>
      <xdr:rowOff>78582</xdr:rowOff>
    </xdr:from>
    <xdr:to>
      <xdr:col>46</xdr:col>
      <xdr:colOff>0</xdr:colOff>
      <xdr:row>326</xdr:row>
      <xdr:rowOff>78582</xdr:rowOff>
    </xdr:to>
    <xdr:cxnSp macro="">
      <xdr:nvCxnSpPr>
        <xdr:cNvPr id="1022" name="直線コネクタ 1021">
          <a:extLst>
            <a:ext uri="{FF2B5EF4-FFF2-40B4-BE49-F238E27FC236}">
              <a16:creationId xmlns:a16="http://schemas.microsoft.com/office/drawing/2014/main" id="{ACB8FF4E-A624-482C-ABFB-5D72FF1E02D0}"/>
            </a:ext>
          </a:extLst>
        </xdr:cNvPr>
        <xdr:cNvCxnSpPr/>
      </xdr:nvCxnSpPr>
      <xdr:spPr>
        <a:xfrm>
          <a:off x="11653838" y="64086582"/>
          <a:ext cx="5872162"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0</xdr:colOff>
      <xdr:row>314</xdr:row>
      <xdr:rowOff>47627</xdr:rowOff>
    </xdr:from>
    <xdr:to>
      <xdr:col>45</xdr:col>
      <xdr:colOff>0</xdr:colOff>
      <xdr:row>326</xdr:row>
      <xdr:rowOff>78581</xdr:rowOff>
    </xdr:to>
    <xdr:cxnSp macro="">
      <xdr:nvCxnSpPr>
        <xdr:cNvPr id="1027" name="直線コネクタ 1026">
          <a:extLst>
            <a:ext uri="{FF2B5EF4-FFF2-40B4-BE49-F238E27FC236}">
              <a16:creationId xmlns:a16="http://schemas.microsoft.com/office/drawing/2014/main" id="{EA454BC1-8684-45C1-9A35-590447F9A436}"/>
            </a:ext>
          </a:extLst>
        </xdr:cNvPr>
        <xdr:cNvCxnSpPr/>
      </xdr:nvCxnSpPr>
      <xdr:spPr>
        <a:xfrm flipV="1">
          <a:off x="17145000" y="61769627"/>
          <a:ext cx="0" cy="2316954"/>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0</xdr:colOff>
      <xdr:row>326</xdr:row>
      <xdr:rowOff>78581</xdr:rowOff>
    </xdr:from>
    <xdr:to>
      <xdr:col>45</xdr:col>
      <xdr:colOff>0</xdr:colOff>
      <xdr:row>328</xdr:row>
      <xdr:rowOff>1</xdr:rowOff>
    </xdr:to>
    <xdr:cxnSp macro="">
      <xdr:nvCxnSpPr>
        <xdr:cNvPr id="1028" name="直線コネクタ 1027">
          <a:extLst>
            <a:ext uri="{FF2B5EF4-FFF2-40B4-BE49-F238E27FC236}">
              <a16:creationId xmlns:a16="http://schemas.microsoft.com/office/drawing/2014/main" id="{4AD71786-DD27-4737-9436-2371C01910F2}"/>
            </a:ext>
          </a:extLst>
        </xdr:cNvPr>
        <xdr:cNvCxnSpPr/>
      </xdr:nvCxnSpPr>
      <xdr:spPr>
        <a:xfrm flipV="1">
          <a:off x="17145000" y="64086581"/>
          <a:ext cx="0" cy="302420"/>
        </a:xfrm>
        <a:prstGeom prst="line">
          <a:avLst/>
        </a:prstGeom>
        <a:ln w="3175">
          <a:solidFill>
            <a:schemeClr val="accent1"/>
          </a:solidFill>
          <a:prstDash val="solid"/>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313</xdr:row>
      <xdr:rowOff>71437</xdr:rowOff>
    </xdr:from>
    <xdr:to>
      <xdr:col>45</xdr:col>
      <xdr:colOff>380999</xdr:colOff>
      <xdr:row>313</xdr:row>
      <xdr:rowOff>71437</xdr:rowOff>
    </xdr:to>
    <xdr:cxnSp macro="">
      <xdr:nvCxnSpPr>
        <xdr:cNvPr id="1030" name="直線コネクタ 1029">
          <a:extLst>
            <a:ext uri="{FF2B5EF4-FFF2-40B4-BE49-F238E27FC236}">
              <a16:creationId xmlns:a16="http://schemas.microsoft.com/office/drawing/2014/main" id="{45766DEE-1E79-4446-8F0E-9417706F53F8}"/>
            </a:ext>
          </a:extLst>
        </xdr:cNvPr>
        <xdr:cNvCxnSpPr/>
      </xdr:nvCxnSpPr>
      <xdr:spPr>
        <a:xfrm>
          <a:off x="1905000" y="61602937"/>
          <a:ext cx="15620999"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0</xdr:colOff>
      <xdr:row>314</xdr:row>
      <xdr:rowOff>42864</xdr:rowOff>
    </xdr:from>
    <xdr:to>
      <xdr:col>43</xdr:col>
      <xdr:colOff>0</xdr:colOff>
      <xdr:row>326</xdr:row>
      <xdr:rowOff>76200</xdr:rowOff>
    </xdr:to>
    <xdr:cxnSp macro="">
      <xdr:nvCxnSpPr>
        <xdr:cNvPr id="1031" name="直線コネクタ 1030">
          <a:extLst>
            <a:ext uri="{FF2B5EF4-FFF2-40B4-BE49-F238E27FC236}">
              <a16:creationId xmlns:a16="http://schemas.microsoft.com/office/drawing/2014/main" id="{6CB42A78-4F8A-4860-9EED-01292A330FBB}"/>
            </a:ext>
          </a:extLst>
        </xdr:cNvPr>
        <xdr:cNvCxnSpPr/>
      </xdr:nvCxnSpPr>
      <xdr:spPr>
        <a:xfrm flipV="1">
          <a:off x="16383000" y="61764864"/>
          <a:ext cx="0" cy="2319336"/>
        </a:xfrm>
        <a:prstGeom prst="line">
          <a:avLst/>
        </a:prstGeom>
        <a:ln w="3175">
          <a:solidFill>
            <a:schemeClr val="accent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xdr:colOff>
      <xdr:row>326</xdr:row>
      <xdr:rowOff>0</xdr:rowOff>
    </xdr:from>
    <xdr:to>
      <xdr:col>46</xdr:col>
      <xdr:colOff>0</xdr:colOff>
      <xdr:row>326</xdr:row>
      <xdr:rowOff>1</xdr:rowOff>
    </xdr:to>
    <xdr:cxnSp macro="">
      <xdr:nvCxnSpPr>
        <xdr:cNvPr id="1032" name="直線コネクタ 1031">
          <a:extLst>
            <a:ext uri="{FF2B5EF4-FFF2-40B4-BE49-F238E27FC236}">
              <a16:creationId xmlns:a16="http://schemas.microsoft.com/office/drawing/2014/main" id="{2D7E61D2-E84D-4623-AF0F-99D3672185BA}"/>
            </a:ext>
          </a:extLst>
        </xdr:cNvPr>
        <xdr:cNvCxnSpPr/>
      </xdr:nvCxnSpPr>
      <xdr:spPr>
        <a:xfrm flipH="1">
          <a:off x="17145001" y="64008000"/>
          <a:ext cx="380999" cy="1"/>
        </a:xfrm>
        <a:prstGeom prst="line">
          <a:avLst/>
        </a:prstGeom>
        <a:ln w="3175">
          <a:solidFill>
            <a:schemeClr val="accent1"/>
          </a:solidFill>
          <a:prstDash val="solid"/>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379929</xdr:colOff>
      <xdr:row>312</xdr:row>
      <xdr:rowOff>187289</xdr:rowOff>
    </xdr:from>
    <xdr:to>
      <xdr:col>42</xdr:col>
      <xdr:colOff>379929</xdr:colOff>
      <xdr:row>314</xdr:row>
      <xdr:rowOff>42809</xdr:rowOff>
    </xdr:to>
    <xdr:cxnSp macro="">
      <xdr:nvCxnSpPr>
        <xdr:cNvPr id="1034" name="直線コネクタ 1033">
          <a:extLst>
            <a:ext uri="{FF2B5EF4-FFF2-40B4-BE49-F238E27FC236}">
              <a16:creationId xmlns:a16="http://schemas.microsoft.com/office/drawing/2014/main" id="{560A4AA5-AED2-4F80-8193-69CE0C07757A}"/>
            </a:ext>
          </a:extLst>
        </xdr:cNvPr>
        <xdr:cNvCxnSpPr/>
      </xdr:nvCxnSpPr>
      <xdr:spPr>
        <a:xfrm flipV="1">
          <a:off x="16336980" y="62217514"/>
          <a:ext cx="0" cy="240801"/>
        </a:xfrm>
        <a:prstGeom prst="line">
          <a:avLst/>
        </a:prstGeom>
        <a:ln w="3175">
          <a:solidFill>
            <a:schemeClr val="accent1"/>
          </a:solidFill>
          <a:prstDash val="solid"/>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7144</xdr:colOff>
      <xdr:row>312</xdr:row>
      <xdr:rowOff>97632</xdr:rowOff>
    </xdr:from>
    <xdr:to>
      <xdr:col>42</xdr:col>
      <xdr:colOff>379474</xdr:colOff>
      <xdr:row>313</xdr:row>
      <xdr:rowOff>114275</xdr:rowOff>
    </xdr:to>
    <xdr:cxnSp macro="">
      <xdr:nvCxnSpPr>
        <xdr:cNvPr id="57" name="コネクタ: カギ線 56">
          <a:extLst>
            <a:ext uri="{FF2B5EF4-FFF2-40B4-BE49-F238E27FC236}">
              <a16:creationId xmlns:a16="http://schemas.microsoft.com/office/drawing/2014/main" id="{70A446E3-4A4A-47B3-A02F-3120654C49FA}"/>
            </a:ext>
          </a:extLst>
        </xdr:cNvPr>
        <xdr:cNvCxnSpPr/>
      </xdr:nvCxnSpPr>
      <xdr:spPr>
        <a:xfrm rot="10800000">
          <a:off x="16009144" y="61438632"/>
          <a:ext cx="372330" cy="207143"/>
        </a:xfrm>
        <a:prstGeom prst="bentConnector3">
          <a:avLst/>
        </a:prstGeom>
        <a:ln w="3175">
          <a:solidFill>
            <a:srgbClr val="C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0</xdr:colOff>
      <xdr:row>313</xdr:row>
      <xdr:rowOff>66675</xdr:rowOff>
    </xdr:from>
    <xdr:to>
      <xdr:col>44</xdr:col>
      <xdr:colOff>0</xdr:colOff>
      <xdr:row>314</xdr:row>
      <xdr:rowOff>112695</xdr:rowOff>
    </xdr:to>
    <xdr:cxnSp macro="">
      <xdr:nvCxnSpPr>
        <xdr:cNvPr id="1035" name="直線コネクタ 1034">
          <a:extLst>
            <a:ext uri="{FF2B5EF4-FFF2-40B4-BE49-F238E27FC236}">
              <a16:creationId xmlns:a16="http://schemas.microsoft.com/office/drawing/2014/main" id="{6AF67B16-1968-4FF6-9CE5-753CD1F13ABB}"/>
            </a:ext>
          </a:extLst>
        </xdr:cNvPr>
        <xdr:cNvCxnSpPr/>
      </xdr:nvCxnSpPr>
      <xdr:spPr>
        <a:xfrm flipV="1">
          <a:off x="16764000" y="61598175"/>
          <a:ext cx="0" cy="236520"/>
        </a:xfrm>
        <a:prstGeom prst="line">
          <a:avLst/>
        </a:prstGeom>
        <a:ln w="3175">
          <a:solidFill>
            <a:schemeClr val="accent1"/>
          </a:solidFill>
          <a:prstDash val="solid"/>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0</xdr:colOff>
      <xdr:row>311</xdr:row>
      <xdr:rowOff>145256</xdr:rowOff>
    </xdr:from>
    <xdr:to>
      <xdr:col>44</xdr:col>
      <xdr:colOff>0</xdr:colOff>
      <xdr:row>313</xdr:row>
      <xdr:rowOff>776</xdr:rowOff>
    </xdr:to>
    <xdr:cxnSp macro="">
      <xdr:nvCxnSpPr>
        <xdr:cNvPr id="1036" name="直線コネクタ 1035">
          <a:extLst>
            <a:ext uri="{FF2B5EF4-FFF2-40B4-BE49-F238E27FC236}">
              <a16:creationId xmlns:a16="http://schemas.microsoft.com/office/drawing/2014/main" id="{EF74A103-893C-44CF-B3B7-237F0BC32B5E}"/>
            </a:ext>
          </a:extLst>
        </xdr:cNvPr>
        <xdr:cNvCxnSpPr/>
      </xdr:nvCxnSpPr>
      <xdr:spPr>
        <a:xfrm flipV="1">
          <a:off x="16764000" y="61295756"/>
          <a:ext cx="0" cy="236520"/>
        </a:xfrm>
        <a:prstGeom prst="line">
          <a:avLst/>
        </a:prstGeom>
        <a:ln w="3175">
          <a:solidFill>
            <a:schemeClr val="accent1"/>
          </a:solidFill>
          <a:prstDash val="solid"/>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11907</xdr:colOff>
      <xdr:row>311</xdr:row>
      <xdr:rowOff>97631</xdr:rowOff>
    </xdr:from>
    <xdr:to>
      <xdr:col>44</xdr:col>
      <xdr:colOff>856</xdr:colOff>
      <xdr:row>313</xdr:row>
      <xdr:rowOff>38077</xdr:rowOff>
    </xdr:to>
    <xdr:cxnSp macro="">
      <xdr:nvCxnSpPr>
        <xdr:cNvPr id="1037" name="コネクタ: カギ線 1036">
          <a:extLst>
            <a:ext uri="{FF2B5EF4-FFF2-40B4-BE49-F238E27FC236}">
              <a16:creationId xmlns:a16="http://schemas.microsoft.com/office/drawing/2014/main" id="{E5757A1D-13DA-4C54-856F-1CB72EBC1448}"/>
            </a:ext>
          </a:extLst>
        </xdr:cNvPr>
        <xdr:cNvCxnSpPr/>
      </xdr:nvCxnSpPr>
      <xdr:spPr>
        <a:xfrm rot="10800000">
          <a:off x="16394907" y="61248131"/>
          <a:ext cx="369949" cy="321446"/>
        </a:xfrm>
        <a:prstGeom prst="bentConnector3">
          <a:avLst>
            <a:gd name="adj1" fmla="val 50000"/>
          </a:avLst>
        </a:prstGeom>
        <a:ln w="3175">
          <a:solidFill>
            <a:srgbClr val="C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310</xdr:row>
      <xdr:rowOff>0</xdr:rowOff>
    </xdr:from>
    <xdr:to>
      <xdr:col>45</xdr:col>
      <xdr:colOff>380999</xdr:colOff>
      <xdr:row>310</xdr:row>
      <xdr:rowOff>0</xdr:rowOff>
    </xdr:to>
    <xdr:cxnSp macro="">
      <xdr:nvCxnSpPr>
        <xdr:cNvPr id="1042" name="直線コネクタ 1041">
          <a:extLst>
            <a:ext uri="{FF2B5EF4-FFF2-40B4-BE49-F238E27FC236}">
              <a16:creationId xmlns:a16="http://schemas.microsoft.com/office/drawing/2014/main" id="{FAE4481C-4F16-4D9D-9369-A8FC99E44BC7}"/>
            </a:ext>
          </a:extLst>
        </xdr:cNvPr>
        <xdr:cNvCxnSpPr/>
      </xdr:nvCxnSpPr>
      <xdr:spPr>
        <a:xfrm>
          <a:off x="1905000" y="60960000"/>
          <a:ext cx="15620999" cy="0"/>
        </a:xfrm>
        <a:prstGeom prst="line">
          <a:avLst/>
        </a:prstGeom>
        <a:ln w="3175">
          <a:solidFill>
            <a:schemeClr val="accent1"/>
          </a:solidFill>
          <a:prstDash val="solid"/>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328</xdr:row>
      <xdr:rowOff>0</xdr:rowOff>
    </xdr:from>
    <xdr:to>
      <xdr:col>2</xdr:col>
      <xdr:colOff>0</xdr:colOff>
      <xdr:row>330</xdr:row>
      <xdr:rowOff>185738</xdr:rowOff>
    </xdr:to>
    <xdr:cxnSp macro="">
      <xdr:nvCxnSpPr>
        <xdr:cNvPr id="1043" name="直線コネクタ 1042">
          <a:extLst>
            <a:ext uri="{FF2B5EF4-FFF2-40B4-BE49-F238E27FC236}">
              <a16:creationId xmlns:a16="http://schemas.microsoft.com/office/drawing/2014/main" id="{EE3E1CD1-53FA-4B2C-99EE-A8A515599F55}"/>
            </a:ext>
          </a:extLst>
        </xdr:cNvPr>
        <xdr:cNvCxnSpPr/>
      </xdr:nvCxnSpPr>
      <xdr:spPr>
        <a:xfrm flipV="1">
          <a:off x="762000" y="64389000"/>
          <a:ext cx="0" cy="566738"/>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228600</xdr:colOff>
      <xdr:row>328</xdr:row>
      <xdr:rowOff>2382</xdr:rowOff>
    </xdr:from>
    <xdr:to>
      <xdr:col>32</xdr:col>
      <xdr:colOff>228600</xdr:colOff>
      <xdr:row>328</xdr:row>
      <xdr:rowOff>185738</xdr:rowOff>
    </xdr:to>
    <xdr:cxnSp macro="">
      <xdr:nvCxnSpPr>
        <xdr:cNvPr id="1045" name="直線コネクタ 1044">
          <a:extLst>
            <a:ext uri="{FF2B5EF4-FFF2-40B4-BE49-F238E27FC236}">
              <a16:creationId xmlns:a16="http://schemas.microsoft.com/office/drawing/2014/main" id="{A5D0C935-2BF1-49FE-B93B-5A6E30971CF8}"/>
            </a:ext>
          </a:extLst>
        </xdr:cNvPr>
        <xdr:cNvCxnSpPr/>
      </xdr:nvCxnSpPr>
      <xdr:spPr>
        <a:xfrm flipV="1">
          <a:off x="12420600" y="64391382"/>
          <a:ext cx="0" cy="183356"/>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226220</xdr:colOff>
      <xdr:row>329</xdr:row>
      <xdr:rowOff>0</xdr:rowOff>
    </xdr:from>
    <xdr:to>
      <xdr:col>46</xdr:col>
      <xdr:colOff>2381</xdr:colOff>
      <xdr:row>329</xdr:row>
      <xdr:rowOff>0</xdr:rowOff>
    </xdr:to>
    <xdr:cxnSp macro="">
      <xdr:nvCxnSpPr>
        <xdr:cNvPr id="1048" name="直線コネクタ 1047">
          <a:extLst>
            <a:ext uri="{FF2B5EF4-FFF2-40B4-BE49-F238E27FC236}">
              <a16:creationId xmlns:a16="http://schemas.microsoft.com/office/drawing/2014/main" id="{DB09759E-42D1-4BA8-9D53-77C4F87EA65C}"/>
            </a:ext>
          </a:extLst>
        </xdr:cNvPr>
        <xdr:cNvCxnSpPr/>
      </xdr:nvCxnSpPr>
      <xdr:spPr>
        <a:xfrm flipH="1">
          <a:off x="12418220" y="64579500"/>
          <a:ext cx="5110161" cy="0"/>
        </a:xfrm>
        <a:prstGeom prst="line">
          <a:avLst/>
        </a:prstGeom>
        <a:ln w="3175">
          <a:solidFill>
            <a:schemeClr val="accent1"/>
          </a:solidFill>
          <a:prstDash val="solid"/>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309</xdr:row>
      <xdr:rowOff>0</xdr:rowOff>
    </xdr:from>
    <xdr:to>
      <xdr:col>46</xdr:col>
      <xdr:colOff>0</xdr:colOff>
      <xdr:row>309</xdr:row>
      <xdr:rowOff>0</xdr:rowOff>
    </xdr:to>
    <xdr:cxnSp macro="">
      <xdr:nvCxnSpPr>
        <xdr:cNvPr id="1050" name="直線コネクタ 1049">
          <a:extLst>
            <a:ext uri="{FF2B5EF4-FFF2-40B4-BE49-F238E27FC236}">
              <a16:creationId xmlns:a16="http://schemas.microsoft.com/office/drawing/2014/main" id="{5DE99A81-B727-4A8E-9F9D-CEDD9FBF5B41}"/>
            </a:ext>
          </a:extLst>
        </xdr:cNvPr>
        <xdr:cNvCxnSpPr/>
      </xdr:nvCxnSpPr>
      <xdr:spPr>
        <a:xfrm>
          <a:off x="762000" y="60769500"/>
          <a:ext cx="16764000" cy="0"/>
        </a:xfrm>
        <a:prstGeom prst="line">
          <a:avLst/>
        </a:prstGeom>
        <a:ln w="3175">
          <a:solidFill>
            <a:schemeClr val="accent1"/>
          </a:solidFill>
          <a:prstDash val="solid"/>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xdr:colOff>
      <xdr:row>310</xdr:row>
      <xdr:rowOff>1</xdr:rowOff>
    </xdr:from>
    <xdr:to>
      <xdr:col>5</xdr:col>
      <xdr:colOff>0</xdr:colOff>
      <xdr:row>310</xdr:row>
      <xdr:rowOff>1</xdr:rowOff>
    </xdr:to>
    <xdr:cxnSp macro="">
      <xdr:nvCxnSpPr>
        <xdr:cNvPr id="1053" name="直線コネクタ 1052">
          <a:extLst>
            <a:ext uri="{FF2B5EF4-FFF2-40B4-BE49-F238E27FC236}">
              <a16:creationId xmlns:a16="http://schemas.microsoft.com/office/drawing/2014/main" id="{6478F457-5443-450E-855E-8ACDC7C54EC5}"/>
            </a:ext>
          </a:extLst>
        </xdr:cNvPr>
        <xdr:cNvCxnSpPr/>
      </xdr:nvCxnSpPr>
      <xdr:spPr>
        <a:xfrm flipH="1">
          <a:off x="762002" y="60960001"/>
          <a:ext cx="1142998" cy="0"/>
        </a:xfrm>
        <a:prstGeom prst="line">
          <a:avLst/>
        </a:prstGeom>
        <a:ln w="3175">
          <a:solidFill>
            <a:schemeClr val="accent1"/>
          </a:solidFill>
          <a:prstDash val="solid"/>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100273</xdr:colOff>
      <xdr:row>309</xdr:row>
      <xdr:rowOff>72949</xdr:rowOff>
    </xdr:from>
    <xdr:to>
      <xdr:col>40</xdr:col>
      <xdr:colOff>172393</xdr:colOff>
      <xdr:row>323</xdr:row>
      <xdr:rowOff>50656</xdr:rowOff>
    </xdr:to>
    <xdr:sp macro="" textlink="">
      <xdr:nvSpPr>
        <xdr:cNvPr id="1054" name="円弧 1053">
          <a:extLst>
            <a:ext uri="{FF2B5EF4-FFF2-40B4-BE49-F238E27FC236}">
              <a16:creationId xmlns:a16="http://schemas.microsoft.com/office/drawing/2014/main" id="{59B662F5-68B3-4C4C-BD13-39DF4A429A1E}"/>
            </a:ext>
          </a:extLst>
        </xdr:cNvPr>
        <xdr:cNvSpPr/>
      </xdr:nvSpPr>
      <xdr:spPr>
        <a:xfrm rot="668909">
          <a:off x="481273" y="58937449"/>
          <a:ext cx="14931120" cy="2644707"/>
        </a:xfrm>
        <a:prstGeom prst="arc">
          <a:avLst>
            <a:gd name="adj1" fmla="val 724653"/>
            <a:gd name="adj2" fmla="val 10352581"/>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380018</xdr:colOff>
      <xdr:row>314</xdr:row>
      <xdr:rowOff>48631</xdr:rowOff>
    </xdr:from>
    <xdr:to>
      <xdr:col>32</xdr:col>
      <xdr:colOff>228600</xdr:colOff>
      <xdr:row>326</xdr:row>
      <xdr:rowOff>78581</xdr:rowOff>
    </xdr:to>
    <xdr:cxnSp macro="">
      <xdr:nvCxnSpPr>
        <xdr:cNvPr id="1056" name="直線コネクタ 1055">
          <a:extLst>
            <a:ext uri="{FF2B5EF4-FFF2-40B4-BE49-F238E27FC236}">
              <a16:creationId xmlns:a16="http://schemas.microsoft.com/office/drawing/2014/main" id="{EAC9590D-7DFD-4B1D-B4DF-0F5CF76CA50C}"/>
            </a:ext>
          </a:extLst>
        </xdr:cNvPr>
        <xdr:cNvCxnSpPr/>
      </xdr:nvCxnSpPr>
      <xdr:spPr>
        <a:xfrm>
          <a:off x="1904018" y="59865631"/>
          <a:ext cx="10516582" cy="231595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320</xdr:row>
      <xdr:rowOff>142876</xdr:rowOff>
    </xdr:from>
    <xdr:to>
      <xdr:col>15</xdr:col>
      <xdr:colOff>0</xdr:colOff>
      <xdr:row>321</xdr:row>
      <xdr:rowOff>185738</xdr:rowOff>
    </xdr:to>
    <xdr:cxnSp macro="">
      <xdr:nvCxnSpPr>
        <xdr:cNvPr id="1058" name="直線コネクタ 1057">
          <a:extLst>
            <a:ext uri="{FF2B5EF4-FFF2-40B4-BE49-F238E27FC236}">
              <a16:creationId xmlns:a16="http://schemas.microsoft.com/office/drawing/2014/main" id="{F1A2D005-3328-4823-B700-E9C478C8D99C}"/>
            </a:ext>
          </a:extLst>
        </xdr:cNvPr>
        <xdr:cNvCxnSpPr/>
      </xdr:nvCxnSpPr>
      <xdr:spPr>
        <a:xfrm flipV="1">
          <a:off x="5715000" y="63007876"/>
          <a:ext cx="0" cy="233362"/>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318</xdr:row>
      <xdr:rowOff>123825</xdr:rowOff>
    </xdr:from>
    <xdr:to>
      <xdr:col>15</xdr:col>
      <xdr:colOff>0</xdr:colOff>
      <xdr:row>320</xdr:row>
      <xdr:rowOff>159544</xdr:rowOff>
    </xdr:to>
    <xdr:cxnSp macro="">
      <xdr:nvCxnSpPr>
        <xdr:cNvPr id="1065" name="直線コネクタ 1064">
          <a:extLst>
            <a:ext uri="{FF2B5EF4-FFF2-40B4-BE49-F238E27FC236}">
              <a16:creationId xmlns:a16="http://schemas.microsoft.com/office/drawing/2014/main" id="{3C9E1003-BE57-444D-9685-BBD54FF208E0}"/>
            </a:ext>
          </a:extLst>
        </xdr:cNvPr>
        <xdr:cNvCxnSpPr/>
      </xdr:nvCxnSpPr>
      <xdr:spPr>
        <a:xfrm flipV="1">
          <a:off x="5715000" y="62607825"/>
          <a:ext cx="0" cy="416719"/>
        </a:xfrm>
        <a:prstGeom prst="line">
          <a:avLst/>
        </a:prstGeom>
        <a:ln w="3175">
          <a:solidFill>
            <a:schemeClr val="accent1"/>
          </a:solidFill>
          <a:prstDash val="solid"/>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xdr:colOff>
      <xdr:row>321</xdr:row>
      <xdr:rowOff>0</xdr:rowOff>
    </xdr:from>
    <xdr:to>
      <xdr:col>15</xdr:col>
      <xdr:colOff>2381</xdr:colOff>
      <xdr:row>321</xdr:row>
      <xdr:rowOff>0</xdr:rowOff>
    </xdr:to>
    <xdr:cxnSp macro="">
      <xdr:nvCxnSpPr>
        <xdr:cNvPr id="1067" name="直線コネクタ 1066">
          <a:extLst>
            <a:ext uri="{FF2B5EF4-FFF2-40B4-BE49-F238E27FC236}">
              <a16:creationId xmlns:a16="http://schemas.microsoft.com/office/drawing/2014/main" id="{39AD813F-40CA-4E19-837A-6216F482F4EB}"/>
            </a:ext>
          </a:extLst>
        </xdr:cNvPr>
        <xdr:cNvCxnSpPr/>
      </xdr:nvCxnSpPr>
      <xdr:spPr>
        <a:xfrm flipH="1">
          <a:off x="1905001" y="63055500"/>
          <a:ext cx="3812380" cy="0"/>
        </a:xfrm>
        <a:prstGeom prst="line">
          <a:avLst/>
        </a:prstGeom>
        <a:ln w="3175">
          <a:solidFill>
            <a:schemeClr val="accent1"/>
          </a:solidFill>
          <a:prstDash val="solid"/>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379475</xdr:colOff>
      <xdr:row>318</xdr:row>
      <xdr:rowOff>92869</xdr:rowOff>
    </xdr:from>
    <xdr:to>
      <xdr:col>15</xdr:col>
      <xdr:colOff>373856</xdr:colOff>
      <xdr:row>319</xdr:row>
      <xdr:rowOff>133327</xdr:rowOff>
    </xdr:to>
    <xdr:cxnSp macro="">
      <xdr:nvCxnSpPr>
        <xdr:cNvPr id="1069" name="コネクタ: カギ線 1068">
          <a:extLst>
            <a:ext uri="{FF2B5EF4-FFF2-40B4-BE49-F238E27FC236}">
              <a16:creationId xmlns:a16="http://schemas.microsoft.com/office/drawing/2014/main" id="{AA9EF092-D193-4117-B2E5-745BA2416F51}"/>
            </a:ext>
          </a:extLst>
        </xdr:cNvPr>
        <xdr:cNvCxnSpPr/>
      </xdr:nvCxnSpPr>
      <xdr:spPr>
        <a:xfrm flipV="1">
          <a:off x="5713475" y="62576869"/>
          <a:ext cx="375381" cy="230958"/>
        </a:xfrm>
        <a:prstGeom prst="bentConnector3">
          <a:avLst>
            <a:gd name="adj1" fmla="val 50000"/>
          </a:avLst>
        </a:prstGeom>
        <a:ln w="3175">
          <a:solidFill>
            <a:srgbClr val="C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0</xdr:colOff>
      <xdr:row>313</xdr:row>
      <xdr:rowOff>0</xdr:rowOff>
    </xdr:from>
    <xdr:to>
      <xdr:col>47</xdr:col>
      <xdr:colOff>0</xdr:colOff>
      <xdr:row>328</xdr:row>
      <xdr:rowOff>4763</xdr:rowOff>
    </xdr:to>
    <xdr:cxnSp macro="">
      <xdr:nvCxnSpPr>
        <xdr:cNvPr id="1071" name="直線コネクタ 1070">
          <a:extLst>
            <a:ext uri="{FF2B5EF4-FFF2-40B4-BE49-F238E27FC236}">
              <a16:creationId xmlns:a16="http://schemas.microsoft.com/office/drawing/2014/main" id="{72906392-7F32-415B-A85B-59DD4192C1A0}"/>
            </a:ext>
          </a:extLst>
        </xdr:cNvPr>
        <xdr:cNvCxnSpPr/>
      </xdr:nvCxnSpPr>
      <xdr:spPr>
        <a:xfrm flipV="1">
          <a:off x="17907000" y="61531500"/>
          <a:ext cx="0" cy="2862263"/>
        </a:xfrm>
        <a:prstGeom prst="line">
          <a:avLst/>
        </a:prstGeom>
        <a:ln w="3175">
          <a:solidFill>
            <a:schemeClr val="accent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28575</xdr:colOff>
      <xdr:row>345</xdr:row>
      <xdr:rowOff>2382</xdr:rowOff>
    </xdr:from>
    <xdr:to>
      <xdr:col>12</xdr:col>
      <xdr:colOff>28575</xdr:colOff>
      <xdr:row>346</xdr:row>
      <xdr:rowOff>0</xdr:rowOff>
    </xdr:to>
    <xdr:cxnSp macro="">
      <xdr:nvCxnSpPr>
        <xdr:cNvPr id="1126" name="直線コネクタ 1125">
          <a:extLst>
            <a:ext uri="{FF2B5EF4-FFF2-40B4-BE49-F238E27FC236}">
              <a16:creationId xmlns:a16="http://schemas.microsoft.com/office/drawing/2014/main" id="{DD1F3064-D8F6-44D0-B452-A039B1EE08A1}"/>
            </a:ext>
          </a:extLst>
        </xdr:cNvPr>
        <xdr:cNvCxnSpPr/>
      </xdr:nvCxnSpPr>
      <xdr:spPr>
        <a:xfrm flipV="1">
          <a:off x="4600575" y="65915382"/>
          <a:ext cx="0" cy="188118"/>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28575</xdr:colOff>
      <xdr:row>346</xdr:row>
      <xdr:rowOff>2381</xdr:rowOff>
    </xdr:from>
    <xdr:to>
      <xdr:col>12</xdr:col>
      <xdr:colOff>28575</xdr:colOff>
      <xdr:row>346</xdr:row>
      <xdr:rowOff>180975</xdr:rowOff>
    </xdr:to>
    <xdr:cxnSp macro="">
      <xdr:nvCxnSpPr>
        <xdr:cNvPr id="1128" name="直線コネクタ 1127">
          <a:extLst>
            <a:ext uri="{FF2B5EF4-FFF2-40B4-BE49-F238E27FC236}">
              <a16:creationId xmlns:a16="http://schemas.microsoft.com/office/drawing/2014/main" id="{058FCFD1-5C73-4E8C-AC85-A4318DA83280}"/>
            </a:ext>
          </a:extLst>
        </xdr:cNvPr>
        <xdr:cNvCxnSpPr/>
      </xdr:nvCxnSpPr>
      <xdr:spPr>
        <a:xfrm flipV="1">
          <a:off x="4600575" y="66105881"/>
          <a:ext cx="0" cy="178594"/>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354807</xdr:colOff>
      <xdr:row>345</xdr:row>
      <xdr:rowOff>2381</xdr:rowOff>
    </xdr:from>
    <xdr:to>
      <xdr:col>7</xdr:col>
      <xdr:colOff>354807</xdr:colOff>
      <xdr:row>345</xdr:row>
      <xdr:rowOff>190499</xdr:rowOff>
    </xdr:to>
    <xdr:cxnSp macro="">
      <xdr:nvCxnSpPr>
        <xdr:cNvPr id="1130" name="直線コネクタ 1129">
          <a:extLst>
            <a:ext uri="{FF2B5EF4-FFF2-40B4-BE49-F238E27FC236}">
              <a16:creationId xmlns:a16="http://schemas.microsoft.com/office/drawing/2014/main" id="{6D2C4D4D-7AD7-4D07-81EC-02AF58DEFD03}"/>
            </a:ext>
          </a:extLst>
        </xdr:cNvPr>
        <xdr:cNvCxnSpPr/>
      </xdr:nvCxnSpPr>
      <xdr:spPr>
        <a:xfrm flipV="1">
          <a:off x="3021807" y="65915381"/>
          <a:ext cx="0" cy="188118"/>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57150</xdr:colOff>
      <xdr:row>345</xdr:row>
      <xdr:rowOff>0</xdr:rowOff>
    </xdr:from>
    <xdr:to>
      <xdr:col>17</xdr:col>
      <xdr:colOff>57150</xdr:colOff>
      <xdr:row>345</xdr:row>
      <xdr:rowOff>188118</xdr:rowOff>
    </xdr:to>
    <xdr:cxnSp macro="">
      <xdr:nvCxnSpPr>
        <xdr:cNvPr id="1132" name="直線コネクタ 1131">
          <a:extLst>
            <a:ext uri="{FF2B5EF4-FFF2-40B4-BE49-F238E27FC236}">
              <a16:creationId xmlns:a16="http://schemas.microsoft.com/office/drawing/2014/main" id="{7ECEC585-7BC1-466F-B3A8-02F775690B03}"/>
            </a:ext>
          </a:extLst>
        </xdr:cNvPr>
        <xdr:cNvCxnSpPr/>
      </xdr:nvCxnSpPr>
      <xdr:spPr>
        <a:xfrm flipV="1">
          <a:off x="6534150" y="65913000"/>
          <a:ext cx="0" cy="188118"/>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328612</xdr:colOff>
      <xdr:row>345</xdr:row>
      <xdr:rowOff>2381</xdr:rowOff>
    </xdr:from>
    <xdr:to>
      <xdr:col>2</xdr:col>
      <xdr:colOff>328612</xdr:colOff>
      <xdr:row>345</xdr:row>
      <xdr:rowOff>190499</xdr:rowOff>
    </xdr:to>
    <xdr:cxnSp macro="">
      <xdr:nvCxnSpPr>
        <xdr:cNvPr id="1133" name="直線コネクタ 1132">
          <a:extLst>
            <a:ext uri="{FF2B5EF4-FFF2-40B4-BE49-F238E27FC236}">
              <a16:creationId xmlns:a16="http://schemas.microsoft.com/office/drawing/2014/main" id="{394265AE-7BF5-4D1F-B9B4-06ECC01F87EE}"/>
            </a:ext>
          </a:extLst>
        </xdr:cNvPr>
        <xdr:cNvCxnSpPr/>
      </xdr:nvCxnSpPr>
      <xdr:spPr>
        <a:xfrm flipV="1">
          <a:off x="1090612" y="65915381"/>
          <a:ext cx="0" cy="188118"/>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28575</xdr:colOff>
      <xdr:row>347</xdr:row>
      <xdr:rowOff>0</xdr:rowOff>
    </xdr:from>
    <xdr:to>
      <xdr:col>17</xdr:col>
      <xdr:colOff>61913</xdr:colOff>
      <xdr:row>347</xdr:row>
      <xdr:rowOff>0</xdr:rowOff>
    </xdr:to>
    <xdr:cxnSp macro="">
      <xdr:nvCxnSpPr>
        <xdr:cNvPr id="1136" name="直線コネクタ 1135">
          <a:extLst>
            <a:ext uri="{FF2B5EF4-FFF2-40B4-BE49-F238E27FC236}">
              <a16:creationId xmlns:a16="http://schemas.microsoft.com/office/drawing/2014/main" id="{FF392C8E-0C12-4871-9E2C-B5DC19EA51C8}"/>
            </a:ext>
          </a:extLst>
        </xdr:cNvPr>
        <xdr:cNvCxnSpPr/>
      </xdr:nvCxnSpPr>
      <xdr:spPr>
        <a:xfrm>
          <a:off x="4600575" y="66294000"/>
          <a:ext cx="1938338" cy="0"/>
        </a:xfrm>
        <a:prstGeom prst="line">
          <a:avLst/>
        </a:prstGeom>
        <a:ln w="3175">
          <a:solidFill>
            <a:schemeClr val="accent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57150</xdr:colOff>
      <xdr:row>346</xdr:row>
      <xdr:rowOff>0</xdr:rowOff>
    </xdr:from>
    <xdr:to>
      <xdr:col>17</xdr:col>
      <xdr:colOff>57150</xdr:colOff>
      <xdr:row>347</xdr:row>
      <xdr:rowOff>1</xdr:rowOff>
    </xdr:to>
    <xdr:cxnSp macro="">
      <xdr:nvCxnSpPr>
        <xdr:cNvPr id="1137" name="直線コネクタ 1136">
          <a:extLst>
            <a:ext uri="{FF2B5EF4-FFF2-40B4-BE49-F238E27FC236}">
              <a16:creationId xmlns:a16="http://schemas.microsoft.com/office/drawing/2014/main" id="{465E2863-02A0-49F5-A63C-245C16C6946A}"/>
            </a:ext>
          </a:extLst>
        </xdr:cNvPr>
        <xdr:cNvCxnSpPr/>
      </xdr:nvCxnSpPr>
      <xdr:spPr>
        <a:xfrm flipV="1">
          <a:off x="6534150" y="66103500"/>
          <a:ext cx="0" cy="190501"/>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347</xdr:row>
      <xdr:rowOff>0</xdr:rowOff>
    </xdr:from>
    <xdr:to>
      <xdr:col>12</xdr:col>
      <xdr:colOff>35719</xdr:colOff>
      <xdr:row>347</xdr:row>
      <xdr:rowOff>0</xdr:rowOff>
    </xdr:to>
    <xdr:cxnSp macro="">
      <xdr:nvCxnSpPr>
        <xdr:cNvPr id="1139" name="直線コネクタ 1138">
          <a:extLst>
            <a:ext uri="{FF2B5EF4-FFF2-40B4-BE49-F238E27FC236}">
              <a16:creationId xmlns:a16="http://schemas.microsoft.com/office/drawing/2014/main" id="{ACC7FAB8-223C-4135-A083-7E20D48301D4}"/>
            </a:ext>
          </a:extLst>
        </xdr:cNvPr>
        <xdr:cNvCxnSpPr/>
      </xdr:nvCxnSpPr>
      <xdr:spPr>
        <a:xfrm>
          <a:off x="3810000" y="66294000"/>
          <a:ext cx="797719" cy="0"/>
        </a:xfrm>
        <a:prstGeom prst="line">
          <a:avLst/>
        </a:prstGeom>
        <a:ln w="3175">
          <a:solidFill>
            <a:schemeClr val="accent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314325</xdr:colOff>
      <xdr:row>345</xdr:row>
      <xdr:rowOff>173831</xdr:rowOff>
    </xdr:from>
    <xdr:to>
      <xdr:col>15</xdr:col>
      <xdr:colOff>66675</xdr:colOff>
      <xdr:row>345</xdr:row>
      <xdr:rowOff>173831</xdr:rowOff>
    </xdr:to>
    <xdr:cxnSp macro="">
      <xdr:nvCxnSpPr>
        <xdr:cNvPr id="1141" name="直線コネクタ 1140">
          <a:extLst>
            <a:ext uri="{FF2B5EF4-FFF2-40B4-BE49-F238E27FC236}">
              <a16:creationId xmlns:a16="http://schemas.microsoft.com/office/drawing/2014/main" id="{AA54DF8B-2980-425C-B6F8-6CDBD1E191A8}"/>
            </a:ext>
          </a:extLst>
        </xdr:cNvPr>
        <xdr:cNvCxnSpPr/>
      </xdr:nvCxnSpPr>
      <xdr:spPr>
        <a:xfrm>
          <a:off x="1838325" y="66086831"/>
          <a:ext cx="3943350" cy="0"/>
        </a:xfrm>
        <a:prstGeom prst="line">
          <a:avLst/>
        </a:prstGeom>
        <a:ln w="3175">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311944</xdr:colOff>
      <xdr:row>337</xdr:row>
      <xdr:rowOff>11906</xdr:rowOff>
    </xdr:from>
    <xdr:to>
      <xdr:col>4</xdr:col>
      <xdr:colOff>311944</xdr:colOff>
      <xdr:row>345</xdr:row>
      <xdr:rowOff>173832</xdr:rowOff>
    </xdr:to>
    <xdr:cxnSp macro="">
      <xdr:nvCxnSpPr>
        <xdr:cNvPr id="1144" name="直線コネクタ 1143">
          <a:extLst>
            <a:ext uri="{FF2B5EF4-FFF2-40B4-BE49-F238E27FC236}">
              <a16:creationId xmlns:a16="http://schemas.microsoft.com/office/drawing/2014/main" id="{04B6E0BD-19FA-4B26-B6EE-ED69CEA01D6C}"/>
            </a:ext>
          </a:extLst>
        </xdr:cNvPr>
        <xdr:cNvCxnSpPr/>
      </xdr:nvCxnSpPr>
      <xdr:spPr>
        <a:xfrm flipV="1">
          <a:off x="1835944" y="64400906"/>
          <a:ext cx="0" cy="1685926"/>
        </a:xfrm>
        <a:prstGeom prst="line">
          <a:avLst/>
        </a:prstGeom>
        <a:ln w="3175">
          <a:solidFill>
            <a:schemeClr val="accent2"/>
          </a:solidFill>
          <a:prstDash val="solid"/>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64294</xdr:colOff>
      <xdr:row>337</xdr:row>
      <xdr:rowOff>7144</xdr:rowOff>
    </xdr:from>
    <xdr:to>
      <xdr:col>15</xdr:col>
      <xdr:colOff>64294</xdr:colOff>
      <xdr:row>345</xdr:row>
      <xdr:rowOff>169070</xdr:rowOff>
    </xdr:to>
    <xdr:cxnSp macro="">
      <xdr:nvCxnSpPr>
        <xdr:cNvPr id="1146" name="直線コネクタ 1145">
          <a:extLst>
            <a:ext uri="{FF2B5EF4-FFF2-40B4-BE49-F238E27FC236}">
              <a16:creationId xmlns:a16="http://schemas.microsoft.com/office/drawing/2014/main" id="{60F0A08D-C312-4CDE-A6E3-B3FB33D5A3AF}"/>
            </a:ext>
          </a:extLst>
        </xdr:cNvPr>
        <xdr:cNvCxnSpPr/>
      </xdr:nvCxnSpPr>
      <xdr:spPr>
        <a:xfrm flipV="1">
          <a:off x="5779294" y="64396144"/>
          <a:ext cx="0" cy="1685926"/>
        </a:xfrm>
        <a:prstGeom prst="line">
          <a:avLst/>
        </a:prstGeom>
        <a:ln w="3175">
          <a:solidFill>
            <a:schemeClr val="accent2"/>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311944</xdr:colOff>
      <xdr:row>337</xdr:row>
      <xdr:rowOff>14287</xdr:rowOff>
    </xdr:from>
    <xdr:to>
      <xdr:col>15</xdr:col>
      <xdr:colOff>64294</xdr:colOff>
      <xdr:row>337</xdr:row>
      <xdr:rowOff>14287</xdr:rowOff>
    </xdr:to>
    <xdr:cxnSp macro="">
      <xdr:nvCxnSpPr>
        <xdr:cNvPr id="1147" name="直線コネクタ 1146">
          <a:extLst>
            <a:ext uri="{FF2B5EF4-FFF2-40B4-BE49-F238E27FC236}">
              <a16:creationId xmlns:a16="http://schemas.microsoft.com/office/drawing/2014/main" id="{ED7928AD-7BF0-42A2-9138-4E942813000D}"/>
            </a:ext>
          </a:extLst>
        </xdr:cNvPr>
        <xdr:cNvCxnSpPr/>
      </xdr:nvCxnSpPr>
      <xdr:spPr>
        <a:xfrm>
          <a:off x="1835944" y="64403287"/>
          <a:ext cx="3943350" cy="0"/>
        </a:xfrm>
        <a:prstGeom prst="line">
          <a:avLst/>
        </a:prstGeom>
        <a:ln w="3175">
          <a:solidFill>
            <a:schemeClr val="accent2"/>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378619</xdr:colOff>
      <xdr:row>349</xdr:row>
      <xdr:rowOff>0</xdr:rowOff>
    </xdr:from>
    <xdr:to>
      <xdr:col>25</xdr:col>
      <xdr:colOff>2381</xdr:colOff>
      <xdr:row>349</xdr:row>
      <xdr:rowOff>0</xdr:rowOff>
    </xdr:to>
    <xdr:cxnSp macro="">
      <xdr:nvCxnSpPr>
        <xdr:cNvPr id="1149" name="直線コネクタ 1148">
          <a:extLst>
            <a:ext uri="{FF2B5EF4-FFF2-40B4-BE49-F238E27FC236}">
              <a16:creationId xmlns:a16="http://schemas.microsoft.com/office/drawing/2014/main" id="{D3636C1A-A6BF-4EBB-87AC-42CE59B7E8D6}"/>
            </a:ext>
          </a:extLst>
        </xdr:cNvPr>
        <xdr:cNvCxnSpPr/>
      </xdr:nvCxnSpPr>
      <xdr:spPr>
        <a:xfrm>
          <a:off x="3807619" y="66484500"/>
          <a:ext cx="5719762" cy="0"/>
        </a:xfrm>
        <a:prstGeom prst="line">
          <a:avLst/>
        </a:prstGeom>
        <a:ln w="3175">
          <a:solidFill>
            <a:schemeClr val="accent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347</xdr:row>
      <xdr:rowOff>0</xdr:rowOff>
    </xdr:from>
    <xdr:to>
      <xdr:col>32</xdr:col>
      <xdr:colOff>9525</xdr:colOff>
      <xdr:row>347</xdr:row>
      <xdr:rowOff>0</xdr:rowOff>
    </xdr:to>
    <xdr:cxnSp macro="">
      <xdr:nvCxnSpPr>
        <xdr:cNvPr id="1151" name="直線コネクタ 1150">
          <a:extLst>
            <a:ext uri="{FF2B5EF4-FFF2-40B4-BE49-F238E27FC236}">
              <a16:creationId xmlns:a16="http://schemas.microsoft.com/office/drawing/2014/main" id="{3CBDD3B7-2C52-4CB8-8B79-6172EEA3EF40}"/>
            </a:ext>
          </a:extLst>
        </xdr:cNvPr>
        <xdr:cNvCxnSpPr/>
      </xdr:nvCxnSpPr>
      <xdr:spPr>
        <a:xfrm>
          <a:off x="6477000" y="66294000"/>
          <a:ext cx="5724525" cy="0"/>
        </a:xfrm>
        <a:prstGeom prst="line">
          <a:avLst/>
        </a:prstGeom>
        <a:ln w="3175">
          <a:solidFill>
            <a:schemeClr val="accent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350</xdr:row>
      <xdr:rowOff>0</xdr:rowOff>
    </xdr:from>
    <xdr:to>
      <xdr:col>32</xdr:col>
      <xdr:colOff>2381</xdr:colOff>
      <xdr:row>350</xdr:row>
      <xdr:rowOff>0</xdr:rowOff>
    </xdr:to>
    <xdr:cxnSp macro="">
      <xdr:nvCxnSpPr>
        <xdr:cNvPr id="1153" name="直線コネクタ 1152">
          <a:extLst>
            <a:ext uri="{FF2B5EF4-FFF2-40B4-BE49-F238E27FC236}">
              <a16:creationId xmlns:a16="http://schemas.microsoft.com/office/drawing/2014/main" id="{FD860520-A405-45A5-898A-BF8BD8D9E78D}"/>
            </a:ext>
          </a:extLst>
        </xdr:cNvPr>
        <xdr:cNvCxnSpPr/>
      </xdr:nvCxnSpPr>
      <xdr:spPr>
        <a:xfrm>
          <a:off x="3810000" y="66865500"/>
          <a:ext cx="8384381" cy="0"/>
        </a:xfrm>
        <a:prstGeom prst="line">
          <a:avLst/>
        </a:prstGeom>
        <a:ln w="3175">
          <a:solidFill>
            <a:schemeClr val="accent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351</xdr:row>
      <xdr:rowOff>0</xdr:rowOff>
    </xdr:from>
    <xdr:to>
      <xdr:col>34</xdr:col>
      <xdr:colOff>0</xdr:colOff>
      <xdr:row>351</xdr:row>
      <xdr:rowOff>0</xdr:rowOff>
    </xdr:to>
    <xdr:cxnSp macro="">
      <xdr:nvCxnSpPr>
        <xdr:cNvPr id="1154" name="直線コネクタ 1153">
          <a:extLst>
            <a:ext uri="{FF2B5EF4-FFF2-40B4-BE49-F238E27FC236}">
              <a16:creationId xmlns:a16="http://schemas.microsoft.com/office/drawing/2014/main" id="{47FD0508-8007-40C3-9E80-AA187A76B74B}"/>
            </a:ext>
          </a:extLst>
        </xdr:cNvPr>
        <xdr:cNvCxnSpPr/>
      </xdr:nvCxnSpPr>
      <xdr:spPr>
        <a:xfrm>
          <a:off x="3810000" y="66865500"/>
          <a:ext cx="9144000" cy="0"/>
        </a:xfrm>
        <a:prstGeom prst="line">
          <a:avLst/>
        </a:prstGeom>
        <a:ln w="3175">
          <a:solidFill>
            <a:schemeClr val="accent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347</xdr:row>
      <xdr:rowOff>0</xdr:rowOff>
    </xdr:from>
    <xdr:to>
      <xdr:col>34</xdr:col>
      <xdr:colOff>4763</xdr:colOff>
      <xdr:row>347</xdr:row>
      <xdr:rowOff>0</xdr:rowOff>
    </xdr:to>
    <xdr:cxnSp macro="">
      <xdr:nvCxnSpPr>
        <xdr:cNvPr id="1155" name="直線コネクタ 1154">
          <a:extLst>
            <a:ext uri="{FF2B5EF4-FFF2-40B4-BE49-F238E27FC236}">
              <a16:creationId xmlns:a16="http://schemas.microsoft.com/office/drawing/2014/main" id="{295B7EB7-F8DD-4745-AE7A-1FF94B2071DF}"/>
            </a:ext>
          </a:extLst>
        </xdr:cNvPr>
        <xdr:cNvCxnSpPr/>
      </xdr:nvCxnSpPr>
      <xdr:spPr>
        <a:xfrm>
          <a:off x="12192000" y="66294000"/>
          <a:ext cx="766763" cy="0"/>
        </a:xfrm>
        <a:prstGeom prst="line">
          <a:avLst/>
        </a:prstGeom>
        <a:ln w="3175">
          <a:solidFill>
            <a:schemeClr val="accent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338</xdr:row>
      <xdr:rowOff>0</xdr:rowOff>
    </xdr:from>
    <xdr:to>
      <xdr:col>16</xdr:col>
      <xdr:colOff>0</xdr:colOff>
      <xdr:row>345</xdr:row>
      <xdr:rowOff>0</xdr:rowOff>
    </xdr:to>
    <xdr:cxnSp macro="">
      <xdr:nvCxnSpPr>
        <xdr:cNvPr id="1157" name="直線矢印コネクタ 1156">
          <a:extLst>
            <a:ext uri="{FF2B5EF4-FFF2-40B4-BE49-F238E27FC236}">
              <a16:creationId xmlns:a16="http://schemas.microsoft.com/office/drawing/2014/main" id="{9677B84A-63E9-4AA5-B7A4-D7B39BF11FB6}"/>
            </a:ext>
          </a:extLst>
        </xdr:cNvPr>
        <xdr:cNvCxnSpPr/>
      </xdr:nvCxnSpPr>
      <xdr:spPr>
        <a:xfrm>
          <a:off x="6096000" y="64579500"/>
          <a:ext cx="0" cy="13335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343</xdr:row>
      <xdr:rowOff>0</xdr:rowOff>
    </xdr:from>
    <xdr:to>
      <xdr:col>32</xdr:col>
      <xdr:colOff>0</xdr:colOff>
      <xdr:row>343</xdr:row>
      <xdr:rowOff>0</xdr:rowOff>
    </xdr:to>
    <xdr:cxnSp macro="">
      <xdr:nvCxnSpPr>
        <xdr:cNvPr id="1158" name="直線コネクタ 1157">
          <a:extLst>
            <a:ext uri="{FF2B5EF4-FFF2-40B4-BE49-F238E27FC236}">
              <a16:creationId xmlns:a16="http://schemas.microsoft.com/office/drawing/2014/main" id="{D72CB1CD-ED60-4025-B5D0-D647887BFC77}"/>
            </a:ext>
          </a:extLst>
        </xdr:cNvPr>
        <xdr:cNvCxnSpPr/>
      </xdr:nvCxnSpPr>
      <xdr:spPr>
        <a:xfrm>
          <a:off x="9525000" y="65532000"/>
          <a:ext cx="2667000" cy="0"/>
        </a:xfrm>
        <a:prstGeom prst="line">
          <a:avLst/>
        </a:prstGeom>
        <a:ln w="3175">
          <a:solidFill>
            <a:schemeClr val="accent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311944</xdr:colOff>
      <xdr:row>339</xdr:row>
      <xdr:rowOff>0</xdr:rowOff>
    </xdr:from>
    <xdr:to>
      <xdr:col>10</xdr:col>
      <xdr:colOff>4763</xdr:colOff>
      <xdr:row>339</xdr:row>
      <xdr:rowOff>0</xdr:rowOff>
    </xdr:to>
    <xdr:cxnSp macro="">
      <xdr:nvCxnSpPr>
        <xdr:cNvPr id="1159" name="直線コネクタ 1158">
          <a:extLst>
            <a:ext uri="{FF2B5EF4-FFF2-40B4-BE49-F238E27FC236}">
              <a16:creationId xmlns:a16="http://schemas.microsoft.com/office/drawing/2014/main" id="{3BEA99B9-4A31-4096-ACAE-209788DB0241}"/>
            </a:ext>
          </a:extLst>
        </xdr:cNvPr>
        <xdr:cNvCxnSpPr/>
      </xdr:nvCxnSpPr>
      <xdr:spPr>
        <a:xfrm>
          <a:off x="1835944" y="64770000"/>
          <a:ext cx="1978819" cy="0"/>
        </a:xfrm>
        <a:prstGeom prst="line">
          <a:avLst/>
        </a:prstGeom>
        <a:ln w="3175">
          <a:solidFill>
            <a:schemeClr val="accent2"/>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0</xdr:colOff>
      <xdr:row>337</xdr:row>
      <xdr:rowOff>0</xdr:rowOff>
    </xdr:from>
    <xdr:to>
      <xdr:col>35</xdr:col>
      <xdr:colOff>0</xdr:colOff>
      <xdr:row>346</xdr:row>
      <xdr:rowOff>2381</xdr:rowOff>
    </xdr:to>
    <xdr:cxnSp macro="">
      <xdr:nvCxnSpPr>
        <xdr:cNvPr id="1160" name="直線矢印コネクタ 1159">
          <a:extLst>
            <a:ext uri="{FF2B5EF4-FFF2-40B4-BE49-F238E27FC236}">
              <a16:creationId xmlns:a16="http://schemas.microsoft.com/office/drawing/2014/main" id="{D038B57A-4EE0-40DA-BBA2-CA0D9EC684D9}"/>
            </a:ext>
          </a:extLst>
        </xdr:cNvPr>
        <xdr:cNvCxnSpPr/>
      </xdr:nvCxnSpPr>
      <xdr:spPr>
        <a:xfrm>
          <a:off x="13335000" y="64389000"/>
          <a:ext cx="0" cy="17168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355</xdr:row>
      <xdr:rowOff>0</xdr:rowOff>
    </xdr:from>
    <xdr:to>
      <xdr:col>28</xdr:col>
      <xdr:colOff>0</xdr:colOff>
      <xdr:row>364</xdr:row>
      <xdr:rowOff>2381</xdr:rowOff>
    </xdr:to>
    <xdr:cxnSp macro="">
      <xdr:nvCxnSpPr>
        <xdr:cNvPr id="1164" name="直線矢印コネクタ 1163">
          <a:extLst>
            <a:ext uri="{FF2B5EF4-FFF2-40B4-BE49-F238E27FC236}">
              <a16:creationId xmlns:a16="http://schemas.microsoft.com/office/drawing/2014/main" id="{03375D35-8736-4A0A-AECA-B7D11E6E150E}"/>
            </a:ext>
          </a:extLst>
        </xdr:cNvPr>
        <xdr:cNvCxnSpPr/>
      </xdr:nvCxnSpPr>
      <xdr:spPr>
        <a:xfrm>
          <a:off x="10668000" y="67627500"/>
          <a:ext cx="0" cy="17168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365</xdr:row>
      <xdr:rowOff>0</xdr:rowOff>
    </xdr:from>
    <xdr:to>
      <xdr:col>25</xdr:col>
      <xdr:colOff>4762</xdr:colOff>
      <xdr:row>365</xdr:row>
      <xdr:rowOff>0</xdr:rowOff>
    </xdr:to>
    <xdr:cxnSp macro="">
      <xdr:nvCxnSpPr>
        <xdr:cNvPr id="1166" name="直線コネクタ 1165">
          <a:extLst>
            <a:ext uri="{FF2B5EF4-FFF2-40B4-BE49-F238E27FC236}">
              <a16:creationId xmlns:a16="http://schemas.microsoft.com/office/drawing/2014/main" id="{771714CD-0DD0-4C9B-B22F-6C26770A68B7}"/>
            </a:ext>
          </a:extLst>
        </xdr:cNvPr>
        <xdr:cNvCxnSpPr/>
      </xdr:nvCxnSpPr>
      <xdr:spPr>
        <a:xfrm>
          <a:off x="3810000" y="69532500"/>
          <a:ext cx="5719762" cy="0"/>
        </a:xfrm>
        <a:prstGeom prst="line">
          <a:avLst/>
        </a:prstGeom>
        <a:ln w="3175">
          <a:solidFill>
            <a:schemeClr val="accent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366</xdr:row>
      <xdr:rowOff>0</xdr:rowOff>
    </xdr:from>
    <xdr:to>
      <xdr:col>27</xdr:col>
      <xdr:colOff>2381</xdr:colOff>
      <xdr:row>366</xdr:row>
      <xdr:rowOff>0</xdr:rowOff>
    </xdr:to>
    <xdr:cxnSp macro="">
      <xdr:nvCxnSpPr>
        <xdr:cNvPr id="1167" name="直線コネクタ 1166">
          <a:extLst>
            <a:ext uri="{FF2B5EF4-FFF2-40B4-BE49-F238E27FC236}">
              <a16:creationId xmlns:a16="http://schemas.microsoft.com/office/drawing/2014/main" id="{CEF6DD93-C585-4743-A372-BDC96D2A16A1}"/>
            </a:ext>
          </a:extLst>
        </xdr:cNvPr>
        <xdr:cNvCxnSpPr/>
      </xdr:nvCxnSpPr>
      <xdr:spPr>
        <a:xfrm>
          <a:off x="3810000" y="69723000"/>
          <a:ext cx="6479381" cy="0"/>
        </a:xfrm>
        <a:prstGeom prst="line">
          <a:avLst/>
        </a:prstGeom>
        <a:ln w="3175">
          <a:solidFill>
            <a:schemeClr val="accent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363</xdr:row>
      <xdr:rowOff>0</xdr:rowOff>
    </xdr:from>
    <xdr:to>
      <xdr:col>26</xdr:col>
      <xdr:colOff>378619</xdr:colOff>
      <xdr:row>363</xdr:row>
      <xdr:rowOff>0</xdr:rowOff>
    </xdr:to>
    <xdr:cxnSp macro="">
      <xdr:nvCxnSpPr>
        <xdr:cNvPr id="1170" name="直線コネクタ 1169">
          <a:extLst>
            <a:ext uri="{FF2B5EF4-FFF2-40B4-BE49-F238E27FC236}">
              <a16:creationId xmlns:a16="http://schemas.microsoft.com/office/drawing/2014/main" id="{97FEEF49-77A3-4356-9A84-792DC279C435}"/>
            </a:ext>
          </a:extLst>
        </xdr:cNvPr>
        <xdr:cNvCxnSpPr/>
      </xdr:nvCxnSpPr>
      <xdr:spPr>
        <a:xfrm>
          <a:off x="9525000" y="69151500"/>
          <a:ext cx="759619" cy="0"/>
        </a:xfrm>
        <a:prstGeom prst="line">
          <a:avLst/>
        </a:prstGeom>
        <a:ln w="3175">
          <a:solidFill>
            <a:schemeClr val="accent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356</xdr:row>
      <xdr:rowOff>0</xdr:rowOff>
    </xdr:from>
    <xdr:to>
      <xdr:col>11</xdr:col>
      <xdr:colOff>0</xdr:colOff>
      <xdr:row>363</xdr:row>
      <xdr:rowOff>2381</xdr:rowOff>
    </xdr:to>
    <xdr:cxnSp macro="">
      <xdr:nvCxnSpPr>
        <xdr:cNvPr id="1173" name="直線矢印コネクタ 1172">
          <a:extLst>
            <a:ext uri="{FF2B5EF4-FFF2-40B4-BE49-F238E27FC236}">
              <a16:creationId xmlns:a16="http://schemas.microsoft.com/office/drawing/2014/main" id="{7802F083-6F92-42D0-989C-D74BAA02DA38}"/>
            </a:ext>
          </a:extLst>
        </xdr:cNvPr>
        <xdr:cNvCxnSpPr/>
      </xdr:nvCxnSpPr>
      <xdr:spPr>
        <a:xfrm>
          <a:off x="4191000" y="67818000"/>
          <a:ext cx="0" cy="13358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345</xdr:row>
      <xdr:rowOff>0</xdr:rowOff>
    </xdr:from>
    <xdr:to>
      <xdr:col>18</xdr:col>
      <xdr:colOff>0</xdr:colOff>
      <xdr:row>345</xdr:row>
      <xdr:rowOff>188118</xdr:rowOff>
    </xdr:to>
    <xdr:cxnSp macro="">
      <xdr:nvCxnSpPr>
        <xdr:cNvPr id="1174" name="直線コネクタ 1173">
          <a:extLst>
            <a:ext uri="{FF2B5EF4-FFF2-40B4-BE49-F238E27FC236}">
              <a16:creationId xmlns:a16="http://schemas.microsoft.com/office/drawing/2014/main" id="{AA3CFD0C-3C7A-4534-9A3A-B5B3496F5A71}"/>
            </a:ext>
          </a:extLst>
        </xdr:cNvPr>
        <xdr:cNvCxnSpPr/>
      </xdr:nvCxnSpPr>
      <xdr:spPr>
        <a:xfrm flipV="1">
          <a:off x="6858000" y="65722500"/>
          <a:ext cx="0" cy="188118"/>
        </a:xfrm>
        <a:prstGeom prst="line">
          <a:avLst/>
        </a:prstGeom>
        <a:ln w="3175">
          <a:solidFill>
            <a:schemeClr val="accent1"/>
          </a:solidFill>
          <a:prstDash val="sysDash"/>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363</xdr:row>
      <xdr:rowOff>0</xdr:rowOff>
    </xdr:from>
    <xdr:to>
      <xdr:col>11</xdr:col>
      <xdr:colOff>0</xdr:colOff>
      <xdr:row>363</xdr:row>
      <xdr:rowOff>188118</xdr:rowOff>
    </xdr:to>
    <xdr:cxnSp macro="">
      <xdr:nvCxnSpPr>
        <xdr:cNvPr id="1177" name="直線コネクタ 1176">
          <a:extLst>
            <a:ext uri="{FF2B5EF4-FFF2-40B4-BE49-F238E27FC236}">
              <a16:creationId xmlns:a16="http://schemas.microsoft.com/office/drawing/2014/main" id="{D184E6A5-AD1B-4A01-BEDB-BE91A4F10125}"/>
            </a:ext>
          </a:extLst>
        </xdr:cNvPr>
        <xdr:cNvCxnSpPr/>
      </xdr:nvCxnSpPr>
      <xdr:spPr>
        <a:xfrm flipV="1">
          <a:off x="4191000" y="69151500"/>
          <a:ext cx="0" cy="188118"/>
        </a:xfrm>
        <a:prstGeom prst="line">
          <a:avLst/>
        </a:prstGeom>
        <a:ln w="3175">
          <a:solidFill>
            <a:schemeClr val="accent1"/>
          </a:solidFill>
          <a:prstDash val="sysDash"/>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337</xdr:row>
      <xdr:rowOff>0</xdr:rowOff>
    </xdr:from>
    <xdr:to>
      <xdr:col>18</xdr:col>
      <xdr:colOff>0</xdr:colOff>
      <xdr:row>337</xdr:row>
      <xdr:rowOff>188118</xdr:rowOff>
    </xdr:to>
    <xdr:cxnSp macro="">
      <xdr:nvCxnSpPr>
        <xdr:cNvPr id="1178" name="直線コネクタ 1177">
          <a:extLst>
            <a:ext uri="{FF2B5EF4-FFF2-40B4-BE49-F238E27FC236}">
              <a16:creationId xmlns:a16="http://schemas.microsoft.com/office/drawing/2014/main" id="{23865A61-E1BB-40EB-B655-1E9E0805E24D}"/>
            </a:ext>
          </a:extLst>
        </xdr:cNvPr>
        <xdr:cNvCxnSpPr/>
      </xdr:nvCxnSpPr>
      <xdr:spPr>
        <a:xfrm flipV="1">
          <a:off x="6858000" y="64198500"/>
          <a:ext cx="0" cy="188118"/>
        </a:xfrm>
        <a:prstGeom prst="line">
          <a:avLst/>
        </a:prstGeom>
        <a:ln w="3175">
          <a:solidFill>
            <a:schemeClr val="accent1"/>
          </a:solidFill>
          <a:prstDash val="sysDash"/>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355</xdr:row>
      <xdr:rowOff>0</xdr:rowOff>
    </xdr:from>
    <xdr:to>
      <xdr:col>11</xdr:col>
      <xdr:colOff>0</xdr:colOff>
      <xdr:row>355</xdr:row>
      <xdr:rowOff>188118</xdr:rowOff>
    </xdr:to>
    <xdr:cxnSp macro="">
      <xdr:nvCxnSpPr>
        <xdr:cNvPr id="1179" name="直線コネクタ 1178">
          <a:extLst>
            <a:ext uri="{FF2B5EF4-FFF2-40B4-BE49-F238E27FC236}">
              <a16:creationId xmlns:a16="http://schemas.microsoft.com/office/drawing/2014/main" id="{C4116EBC-603A-4EEB-B932-E45A60F88322}"/>
            </a:ext>
          </a:extLst>
        </xdr:cNvPr>
        <xdr:cNvCxnSpPr/>
      </xdr:nvCxnSpPr>
      <xdr:spPr>
        <a:xfrm flipV="1">
          <a:off x="4191000" y="67627500"/>
          <a:ext cx="0" cy="188118"/>
        </a:xfrm>
        <a:prstGeom prst="line">
          <a:avLst/>
        </a:prstGeom>
        <a:ln w="3175">
          <a:solidFill>
            <a:schemeClr val="accent1"/>
          </a:solidFill>
          <a:prstDash val="sysDash"/>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183357</xdr:colOff>
      <xdr:row>384</xdr:row>
      <xdr:rowOff>83344</xdr:rowOff>
    </xdr:from>
    <xdr:to>
      <xdr:col>16</xdr:col>
      <xdr:colOff>183357</xdr:colOff>
      <xdr:row>396</xdr:row>
      <xdr:rowOff>2706</xdr:rowOff>
    </xdr:to>
    <xdr:cxnSp macro="">
      <xdr:nvCxnSpPr>
        <xdr:cNvPr id="1180" name="直線コネクタ 1179">
          <a:extLst>
            <a:ext uri="{FF2B5EF4-FFF2-40B4-BE49-F238E27FC236}">
              <a16:creationId xmlns:a16="http://schemas.microsoft.com/office/drawing/2014/main" id="{1C81DC81-2F03-4161-90F8-36822A9549AB}"/>
            </a:ext>
          </a:extLst>
        </xdr:cNvPr>
        <xdr:cNvCxnSpPr/>
      </xdr:nvCxnSpPr>
      <xdr:spPr>
        <a:xfrm flipV="1">
          <a:off x="6288016" y="72819708"/>
          <a:ext cx="0" cy="2192373"/>
        </a:xfrm>
        <a:prstGeom prst="line">
          <a:avLst/>
        </a:prstGeom>
        <a:ln w="3175">
          <a:solidFill>
            <a:srgbClr val="C00000"/>
          </a:solidFill>
          <a:prstDash val="lgDashDot"/>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396</xdr:row>
      <xdr:rowOff>0</xdr:rowOff>
    </xdr:from>
    <xdr:to>
      <xdr:col>10</xdr:col>
      <xdr:colOff>190500</xdr:colOff>
      <xdr:row>397</xdr:row>
      <xdr:rowOff>97631</xdr:rowOff>
    </xdr:to>
    <xdr:cxnSp macro="">
      <xdr:nvCxnSpPr>
        <xdr:cNvPr id="1184" name="直線矢印コネクタ 1183">
          <a:extLst>
            <a:ext uri="{FF2B5EF4-FFF2-40B4-BE49-F238E27FC236}">
              <a16:creationId xmlns:a16="http://schemas.microsoft.com/office/drawing/2014/main" id="{F0EDAD5F-03B0-4E64-B692-944412C3BE73}"/>
            </a:ext>
          </a:extLst>
        </xdr:cNvPr>
        <xdr:cNvCxnSpPr/>
      </xdr:nvCxnSpPr>
      <xdr:spPr>
        <a:xfrm>
          <a:off x="3619500" y="88392000"/>
          <a:ext cx="0" cy="28813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376238</xdr:colOff>
      <xdr:row>396</xdr:row>
      <xdr:rowOff>188118</xdr:rowOff>
    </xdr:from>
    <xdr:to>
      <xdr:col>26</xdr:col>
      <xdr:colOff>2381</xdr:colOff>
      <xdr:row>396</xdr:row>
      <xdr:rowOff>188118</xdr:rowOff>
    </xdr:to>
    <xdr:cxnSp macro="">
      <xdr:nvCxnSpPr>
        <xdr:cNvPr id="1185" name="直線矢印コネクタ 1184">
          <a:extLst>
            <a:ext uri="{FF2B5EF4-FFF2-40B4-BE49-F238E27FC236}">
              <a16:creationId xmlns:a16="http://schemas.microsoft.com/office/drawing/2014/main" id="{6C97CFF2-0710-46D7-A523-42AEA0AECFD6}"/>
            </a:ext>
          </a:extLst>
        </xdr:cNvPr>
        <xdr:cNvCxnSpPr/>
      </xdr:nvCxnSpPr>
      <xdr:spPr>
        <a:xfrm>
          <a:off x="5710238" y="88580118"/>
          <a:ext cx="381714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188119</xdr:colOff>
      <xdr:row>389</xdr:row>
      <xdr:rowOff>0</xdr:rowOff>
    </xdr:from>
    <xdr:to>
      <xdr:col>11</xdr:col>
      <xdr:colOff>0</xdr:colOff>
      <xdr:row>389</xdr:row>
      <xdr:rowOff>0</xdr:rowOff>
    </xdr:to>
    <xdr:cxnSp macro="">
      <xdr:nvCxnSpPr>
        <xdr:cNvPr id="1186" name="直線矢印コネクタ 1185">
          <a:extLst>
            <a:ext uri="{FF2B5EF4-FFF2-40B4-BE49-F238E27FC236}">
              <a16:creationId xmlns:a16="http://schemas.microsoft.com/office/drawing/2014/main" id="{83F24701-3450-4248-8F22-23399566592F}"/>
            </a:ext>
          </a:extLst>
        </xdr:cNvPr>
        <xdr:cNvCxnSpPr/>
      </xdr:nvCxnSpPr>
      <xdr:spPr>
        <a:xfrm>
          <a:off x="3617119" y="87058500"/>
          <a:ext cx="19288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193748</xdr:colOff>
      <xdr:row>391</xdr:row>
      <xdr:rowOff>2380</xdr:rowOff>
    </xdr:from>
    <xdr:to>
      <xdr:col>16</xdr:col>
      <xdr:colOff>5629</xdr:colOff>
      <xdr:row>391</xdr:row>
      <xdr:rowOff>2380</xdr:rowOff>
    </xdr:to>
    <xdr:cxnSp macro="">
      <xdr:nvCxnSpPr>
        <xdr:cNvPr id="1187" name="直線矢印コネクタ 1186">
          <a:extLst>
            <a:ext uri="{FF2B5EF4-FFF2-40B4-BE49-F238E27FC236}">
              <a16:creationId xmlns:a16="http://schemas.microsoft.com/office/drawing/2014/main" id="{9F5468E4-D653-455B-80B5-EEA9C38659A0}"/>
            </a:ext>
          </a:extLst>
        </xdr:cNvPr>
        <xdr:cNvCxnSpPr/>
      </xdr:nvCxnSpPr>
      <xdr:spPr>
        <a:xfrm>
          <a:off x="5527748" y="87441880"/>
          <a:ext cx="192881"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186603</xdr:colOff>
      <xdr:row>373</xdr:row>
      <xdr:rowOff>2381</xdr:rowOff>
    </xdr:from>
    <xdr:to>
      <xdr:col>15</xdr:col>
      <xdr:colOff>379484</xdr:colOff>
      <xdr:row>373</xdr:row>
      <xdr:rowOff>2381</xdr:rowOff>
    </xdr:to>
    <xdr:cxnSp macro="">
      <xdr:nvCxnSpPr>
        <xdr:cNvPr id="1188" name="直線矢印コネクタ 1187">
          <a:extLst>
            <a:ext uri="{FF2B5EF4-FFF2-40B4-BE49-F238E27FC236}">
              <a16:creationId xmlns:a16="http://schemas.microsoft.com/office/drawing/2014/main" id="{E921ED7B-2175-4E1E-AA1F-C47300966835}"/>
            </a:ext>
          </a:extLst>
        </xdr:cNvPr>
        <xdr:cNvCxnSpPr/>
      </xdr:nvCxnSpPr>
      <xdr:spPr>
        <a:xfrm>
          <a:off x="5520603" y="84012881"/>
          <a:ext cx="192881"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176429</xdr:colOff>
      <xdr:row>391</xdr:row>
      <xdr:rowOff>2383</xdr:rowOff>
    </xdr:from>
    <xdr:to>
      <xdr:col>16</xdr:col>
      <xdr:colOff>369310</xdr:colOff>
      <xdr:row>391</xdr:row>
      <xdr:rowOff>2383</xdr:rowOff>
    </xdr:to>
    <xdr:cxnSp macro="">
      <xdr:nvCxnSpPr>
        <xdr:cNvPr id="1189" name="直線矢印コネクタ 1188">
          <a:extLst>
            <a:ext uri="{FF2B5EF4-FFF2-40B4-BE49-F238E27FC236}">
              <a16:creationId xmlns:a16="http://schemas.microsoft.com/office/drawing/2014/main" id="{9F662F86-9968-49C3-8B16-C38BC730CD5F}"/>
            </a:ext>
          </a:extLst>
        </xdr:cNvPr>
        <xdr:cNvCxnSpPr/>
      </xdr:nvCxnSpPr>
      <xdr:spPr>
        <a:xfrm flipH="1">
          <a:off x="5891429" y="87441883"/>
          <a:ext cx="192881"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190500</xdr:colOff>
      <xdr:row>373</xdr:row>
      <xdr:rowOff>0</xdr:rowOff>
    </xdr:from>
    <xdr:to>
      <xdr:col>17</xdr:col>
      <xdr:colOff>2381</xdr:colOff>
      <xdr:row>373</xdr:row>
      <xdr:rowOff>0</xdr:rowOff>
    </xdr:to>
    <xdr:cxnSp macro="">
      <xdr:nvCxnSpPr>
        <xdr:cNvPr id="1190" name="直線矢印コネクタ 1189">
          <a:extLst>
            <a:ext uri="{FF2B5EF4-FFF2-40B4-BE49-F238E27FC236}">
              <a16:creationId xmlns:a16="http://schemas.microsoft.com/office/drawing/2014/main" id="{8B69F93E-6F18-4ACC-9D44-5B774520AB29}"/>
            </a:ext>
          </a:extLst>
        </xdr:cNvPr>
        <xdr:cNvCxnSpPr/>
      </xdr:nvCxnSpPr>
      <xdr:spPr>
        <a:xfrm flipH="1">
          <a:off x="5905500" y="84010500"/>
          <a:ext cx="192881"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188119</xdr:colOff>
      <xdr:row>372</xdr:row>
      <xdr:rowOff>116681</xdr:rowOff>
    </xdr:from>
    <xdr:to>
      <xdr:col>16</xdr:col>
      <xdr:colOff>188119</xdr:colOff>
      <xdr:row>373</xdr:row>
      <xdr:rowOff>85723</xdr:rowOff>
    </xdr:to>
    <xdr:cxnSp macro="">
      <xdr:nvCxnSpPr>
        <xdr:cNvPr id="1191" name="直線コネクタ 1190">
          <a:extLst>
            <a:ext uri="{FF2B5EF4-FFF2-40B4-BE49-F238E27FC236}">
              <a16:creationId xmlns:a16="http://schemas.microsoft.com/office/drawing/2014/main" id="{FDE46991-D42B-4EE7-A162-0A501EBB8B3A}"/>
            </a:ext>
          </a:extLst>
        </xdr:cNvPr>
        <xdr:cNvCxnSpPr/>
      </xdr:nvCxnSpPr>
      <xdr:spPr>
        <a:xfrm>
          <a:off x="5903119" y="83936681"/>
          <a:ext cx="0" cy="159542"/>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97632</xdr:colOff>
      <xdr:row>390</xdr:row>
      <xdr:rowOff>92868</xdr:rowOff>
    </xdr:from>
    <xdr:to>
      <xdr:col>16</xdr:col>
      <xdr:colOff>97632</xdr:colOff>
      <xdr:row>390</xdr:row>
      <xdr:rowOff>190499</xdr:rowOff>
    </xdr:to>
    <xdr:cxnSp macro="">
      <xdr:nvCxnSpPr>
        <xdr:cNvPr id="1192" name="直線コネクタ 1191">
          <a:extLst>
            <a:ext uri="{FF2B5EF4-FFF2-40B4-BE49-F238E27FC236}">
              <a16:creationId xmlns:a16="http://schemas.microsoft.com/office/drawing/2014/main" id="{71A047D9-D9AA-438C-B978-5C2AF32F9D10}"/>
            </a:ext>
          </a:extLst>
        </xdr:cNvPr>
        <xdr:cNvCxnSpPr/>
      </xdr:nvCxnSpPr>
      <xdr:spPr>
        <a:xfrm>
          <a:off x="5812632" y="87341868"/>
          <a:ext cx="0" cy="97631"/>
        </a:xfrm>
        <a:prstGeom prst="line">
          <a:avLst/>
        </a:prstGeom>
        <a:ln w="3175">
          <a:solidFill>
            <a:srgbClr val="C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188119</xdr:colOff>
      <xdr:row>372</xdr:row>
      <xdr:rowOff>97631</xdr:rowOff>
    </xdr:from>
    <xdr:to>
      <xdr:col>10</xdr:col>
      <xdr:colOff>376238</xdr:colOff>
      <xdr:row>372</xdr:row>
      <xdr:rowOff>97631</xdr:rowOff>
    </xdr:to>
    <xdr:cxnSp macro="">
      <xdr:nvCxnSpPr>
        <xdr:cNvPr id="1193" name="直線矢印コネクタ 1192">
          <a:extLst>
            <a:ext uri="{FF2B5EF4-FFF2-40B4-BE49-F238E27FC236}">
              <a16:creationId xmlns:a16="http://schemas.microsoft.com/office/drawing/2014/main" id="{C95419D0-E4A5-496D-8840-74EFF448D660}"/>
            </a:ext>
          </a:extLst>
        </xdr:cNvPr>
        <xdr:cNvCxnSpPr/>
      </xdr:nvCxnSpPr>
      <xdr:spPr>
        <a:xfrm>
          <a:off x="3617119" y="83917631"/>
          <a:ext cx="18811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250031</xdr:colOff>
      <xdr:row>390</xdr:row>
      <xdr:rowOff>92870</xdr:rowOff>
    </xdr:from>
    <xdr:to>
      <xdr:col>16</xdr:col>
      <xdr:colOff>95252</xdr:colOff>
      <xdr:row>390</xdr:row>
      <xdr:rowOff>92870</xdr:rowOff>
    </xdr:to>
    <xdr:cxnSp macro="">
      <xdr:nvCxnSpPr>
        <xdr:cNvPr id="1194" name="直線矢印コネクタ 1193">
          <a:extLst>
            <a:ext uri="{FF2B5EF4-FFF2-40B4-BE49-F238E27FC236}">
              <a16:creationId xmlns:a16="http://schemas.microsoft.com/office/drawing/2014/main" id="{2C6700EE-309C-4123-89BA-C77B4C4C6A68}"/>
            </a:ext>
          </a:extLst>
        </xdr:cNvPr>
        <xdr:cNvCxnSpPr/>
      </xdr:nvCxnSpPr>
      <xdr:spPr>
        <a:xfrm flipH="1">
          <a:off x="5584031" y="87341870"/>
          <a:ext cx="22622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371476</xdr:colOff>
      <xdr:row>379</xdr:row>
      <xdr:rowOff>0</xdr:rowOff>
    </xdr:from>
    <xdr:to>
      <xdr:col>8</xdr:col>
      <xdr:colOff>192881</xdr:colOff>
      <xdr:row>379</xdr:row>
      <xdr:rowOff>0</xdr:rowOff>
    </xdr:to>
    <xdr:cxnSp macro="">
      <xdr:nvCxnSpPr>
        <xdr:cNvPr id="1195" name="直線矢印コネクタ 1194">
          <a:extLst>
            <a:ext uri="{FF2B5EF4-FFF2-40B4-BE49-F238E27FC236}">
              <a16:creationId xmlns:a16="http://schemas.microsoft.com/office/drawing/2014/main" id="{434DFF01-4061-4303-8BB6-B2398E38AC7B}"/>
            </a:ext>
          </a:extLst>
        </xdr:cNvPr>
        <xdr:cNvCxnSpPr/>
      </xdr:nvCxnSpPr>
      <xdr:spPr>
        <a:xfrm flipH="1">
          <a:off x="2657476" y="85153500"/>
          <a:ext cx="20240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200026</xdr:colOff>
      <xdr:row>377</xdr:row>
      <xdr:rowOff>188119</xdr:rowOff>
    </xdr:from>
    <xdr:to>
      <xdr:col>11</xdr:col>
      <xdr:colOff>11907</xdr:colOff>
      <xdr:row>377</xdr:row>
      <xdr:rowOff>188119</xdr:rowOff>
    </xdr:to>
    <xdr:cxnSp macro="">
      <xdr:nvCxnSpPr>
        <xdr:cNvPr id="1196" name="直線矢印コネクタ 1195">
          <a:extLst>
            <a:ext uri="{FF2B5EF4-FFF2-40B4-BE49-F238E27FC236}">
              <a16:creationId xmlns:a16="http://schemas.microsoft.com/office/drawing/2014/main" id="{0CCA8E98-AD0E-4690-A51E-A02C59B78332}"/>
            </a:ext>
          </a:extLst>
        </xdr:cNvPr>
        <xdr:cNvCxnSpPr/>
      </xdr:nvCxnSpPr>
      <xdr:spPr>
        <a:xfrm>
          <a:off x="3629026" y="84960619"/>
          <a:ext cx="19288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285752</xdr:colOff>
      <xdr:row>382</xdr:row>
      <xdr:rowOff>104775</xdr:rowOff>
    </xdr:from>
    <xdr:to>
      <xdr:col>17</xdr:col>
      <xdr:colOff>366713</xdr:colOff>
      <xdr:row>383</xdr:row>
      <xdr:rowOff>3</xdr:rowOff>
    </xdr:to>
    <xdr:cxnSp macro="">
      <xdr:nvCxnSpPr>
        <xdr:cNvPr id="1200" name="カギ線コネクタ 12027">
          <a:extLst>
            <a:ext uri="{FF2B5EF4-FFF2-40B4-BE49-F238E27FC236}">
              <a16:creationId xmlns:a16="http://schemas.microsoft.com/office/drawing/2014/main" id="{A128385D-C479-4BC8-89B9-369A991E9E5C}"/>
            </a:ext>
          </a:extLst>
        </xdr:cNvPr>
        <xdr:cNvCxnSpPr/>
      </xdr:nvCxnSpPr>
      <xdr:spPr>
        <a:xfrm flipV="1">
          <a:off x="6000752" y="85829775"/>
          <a:ext cx="461961" cy="85728"/>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2381</xdr:colOff>
      <xdr:row>395</xdr:row>
      <xdr:rowOff>92869</xdr:rowOff>
    </xdr:from>
    <xdr:to>
      <xdr:col>17</xdr:col>
      <xdr:colOff>361950</xdr:colOff>
      <xdr:row>396</xdr:row>
      <xdr:rowOff>2</xdr:rowOff>
    </xdr:to>
    <xdr:cxnSp macro="">
      <xdr:nvCxnSpPr>
        <xdr:cNvPr id="1201" name="カギ線コネクタ 12028">
          <a:extLst>
            <a:ext uri="{FF2B5EF4-FFF2-40B4-BE49-F238E27FC236}">
              <a16:creationId xmlns:a16="http://schemas.microsoft.com/office/drawing/2014/main" id="{E1625C01-EB5E-4D4E-BF09-1F50D4160410}"/>
            </a:ext>
          </a:extLst>
        </xdr:cNvPr>
        <xdr:cNvCxnSpPr/>
      </xdr:nvCxnSpPr>
      <xdr:spPr>
        <a:xfrm flipV="1">
          <a:off x="5717381" y="88294369"/>
          <a:ext cx="740569" cy="97633"/>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384</xdr:row>
      <xdr:rowOff>90487</xdr:rowOff>
    </xdr:from>
    <xdr:to>
      <xdr:col>16</xdr:col>
      <xdr:colOff>0</xdr:colOff>
      <xdr:row>384</xdr:row>
      <xdr:rowOff>90487</xdr:rowOff>
    </xdr:to>
    <xdr:cxnSp macro="">
      <xdr:nvCxnSpPr>
        <xdr:cNvPr id="1202" name="直線コネクタ 1201">
          <a:extLst>
            <a:ext uri="{FF2B5EF4-FFF2-40B4-BE49-F238E27FC236}">
              <a16:creationId xmlns:a16="http://schemas.microsoft.com/office/drawing/2014/main" id="{FA1A5F7B-7080-4BB4-B7D2-3E3F41C450F1}"/>
            </a:ext>
          </a:extLst>
        </xdr:cNvPr>
        <xdr:cNvCxnSpPr/>
      </xdr:nvCxnSpPr>
      <xdr:spPr>
        <a:xfrm>
          <a:off x="3429000" y="86196487"/>
          <a:ext cx="2286000"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97631</xdr:colOff>
      <xdr:row>376</xdr:row>
      <xdr:rowOff>88106</xdr:rowOff>
    </xdr:from>
    <xdr:to>
      <xdr:col>16</xdr:col>
      <xdr:colOff>97631</xdr:colOff>
      <xdr:row>381</xdr:row>
      <xdr:rowOff>97633</xdr:rowOff>
    </xdr:to>
    <xdr:cxnSp macro="">
      <xdr:nvCxnSpPr>
        <xdr:cNvPr id="1203" name="直線コネクタ 1202">
          <a:extLst>
            <a:ext uri="{FF2B5EF4-FFF2-40B4-BE49-F238E27FC236}">
              <a16:creationId xmlns:a16="http://schemas.microsoft.com/office/drawing/2014/main" id="{30B0B0BD-F40D-4A0D-9F6D-284471191D27}"/>
            </a:ext>
          </a:extLst>
        </xdr:cNvPr>
        <xdr:cNvCxnSpPr/>
      </xdr:nvCxnSpPr>
      <xdr:spPr>
        <a:xfrm flipV="1">
          <a:off x="5812631" y="84670106"/>
          <a:ext cx="0" cy="962027"/>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2382</xdr:colOff>
      <xdr:row>373</xdr:row>
      <xdr:rowOff>90487</xdr:rowOff>
    </xdr:from>
    <xdr:to>
      <xdr:col>16</xdr:col>
      <xdr:colOff>4763</xdr:colOff>
      <xdr:row>373</xdr:row>
      <xdr:rowOff>90487</xdr:rowOff>
    </xdr:to>
    <xdr:cxnSp macro="">
      <xdr:nvCxnSpPr>
        <xdr:cNvPr id="1204" name="直線コネクタ 1203">
          <a:extLst>
            <a:ext uri="{FF2B5EF4-FFF2-40B4-BE49-F238E27FC236}">
              <a16:creationId xmlns:a16="http://schemas.microsoft.com/office/drawing/2014/main" id="{4BB4FC41-BA14-4E3E-A773-40FA6CF27A9E}"/>
            </a:ext>
          </a:extLst>
        </xdr:cNvPr>
        <xdr:cNvCxnSpPr/>
      </xdr:nvCxnSpPr>
      <xdr:spPr>
        <a:xfrm>
          <a:off x="3431382" y="84100987"/>
          <a:ext cx="2288381"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97631</xdr:colOff>
      <xdr:row>381</xdr:row>
      <xdr:rowOff>95250</xdr:rowOff>
    </xdr:from>
    <xdr:to>
      <xdr:col>16</xdr:col>
      <xdr:colOff>185740</xdr:colOff>
      <xdr:row>384</xdr:row>
      <xdr:rowOff>92871</xdr:rowOff>
    </xdr:to>
    <xdr:cxnSp macro="">
      <xdr:nvCxnSpPr>
        <xdr:cNvPr id="1205" name="直線コネクタ 1204">
          <a:extLst>
            <a:ext uri="{FF2B5EF4-FFF2-40B4-BE49-F238E27FC236}">
              <a16:creationId xmlns:a16="http://schemas.microsoft.com/office/drawing/2014/main" id="{976ACB49-5450-4843-B8C4-16E5F12C2DA9}"/>
            </a:ext>
          </a:extLst>
        </xdr:cNvPr>
        <xdr:cNvCxnSpPr/>
      </xdr:nvCxnSpPr>
      <xdr:spPr>
        <a:xfrm flipH="1" flipV="1">
          <a:off x="5812631" y="85629750"/>
          <a:ext cx="88109" cy="569121"/>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2380</xdr:colOff>
      <xdr:row>381</xdr:row>
      <xdr:rowOff>97632</xdr:rowOff>
    </xdr:from>
    <xdr:to>
      <xdr:col>17</xdr:col>
      <xdr:colOff>2381</xdr:colOff>
      <xdr:row>381</xdr:row>
      <xdr:rowOff>97632</xdr:rowOff>
    </xdr:to>
    <xdr:cxnSp macro="">
      <xdr:nvCxnSpPr>
        <xdr:cNvPr id="1206" name="直線コネクタ 1205">
          <a:extLst>
            <a:ext uri="{FF2B5EF4-FFF2-40B4-BE49-F238E27FC236}">
              <a16:creationId xmlns:a16="http://schemas.microsoft.com/office/drawing/2014/main" id="{1D73C9A1-A854-4A7E-A47B-230C56064166}"/>
            </a:ext>
          </a:extLst>
        </xdr:cNvPr>
        <xdr:cNvCxnSpPr/>
      </xdr:nvCxnSpPr>
      <xdr:spPr>
        <a:xfrm>
          <a:off x="5717380" y="85632132"/>
          <a:ext cx="381001"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97631</xdr:colOff>
      <xdr:row>373</xdr:row>
      <xdr:rowOff>85728</xdr:rowOff>
    </xdr:from>
    <xdr:to>
      <xdr:col>16</xdr:col>
      <xdr:colOff>188119</xdr:colOff>
      <xdr:row>376</xdr:row>
      <xdr:rowOff>85725</xdr:rowOff>
    </xdr:to>
    <xdr:cxnSp macro="">
      <xdr:nvCxnSpPr>
        <xdr:cNvPr id="1207" name="直線コネクタ 1206">
          <a:extLst>
            <a:ext uri="{FF2B5EF4-FFF2-40B4-BE49-F238E27FC236}">
              <a16:creationId xmlns:a16="http://schemas.microsoft.com/office/drawing/2014/main" id="{3649FA88-9B5E-4414-BB47-54EEB7628C78}"/>
            </a:ext>
          </a:extLst>
        </xdr:cNvPr>
        <xdr:cNvCxnSpPr/>
      </xdr:nvCxnSpPr>
      <xdr:spPr>
        <a:xfrm flipV="1">
          <a:off x="5812631" y="84096228"/>
          <a:ext cx="90488" cy="571497"/>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7144</xdr:colOff>
      <xdr:row>373</xdr:row>
      <xdr:rowOff>90485</xdr:rowOff>
    </xdr:from>
    <xdr:to>
      <xdr:col>9</xdr:col>
      <xdr:colOff>380999</xdr:colOff>
      <xdr:row>373</xdr:row>
      <xdr:rowOff>90485</xdr:rowOff>
    </xdr:to>
    <xdr:cxnSp macro="">
      <xdr:nvCxnSpPr>
        <xdr:cNvPr id="1208" name="直線コネクタ 1207">
          <a:extLst>
            <a:ext uri="{FF2B5EF4-FFF2-40B4-BE49-F238E27FC236}">
              <a16:creationId xmlns:a16="http://schemas.microsoft.com/office/drawing/2014/main" id="{00643A39-9A96-44CC-B75C-716054A23A02}"/>
            </a:ext>
          </a:extLst>
        </xdr:cNvPr>
        <xdr:cNvCxnSpPr/>
      </xdr:nvCxnSpPr>
      <xdr:spPr>
        <a:xfrm>
          <a:off x="3055144" y="84100985"/>
          <a:ext cx="373855"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376</xdr:row>
      <xdr:rowOff>88106</xdr:rowOff>
    </xdr:from>
    <xdr:to>
      <xdr:col>17</xdr:col>
      <xdr:colOff>2381</xdr:colOff>
      <xdr:row>376</xdr:row>
      <xdr:rowOff>88106</xdr:rowOff>
    </xdr:to>
    <xdr:cxnSp macro="">
      <xdr:nvCxnSpPr>
        <xdr:cNvPr id="1209" name="直線コネクタ 1208">
          <a:extLst>
            <a:ext uri="{FF2B5EF4-FFF2-40B4-BE49-F238E27FC236}">
              <a16:creationId xmlns:a16="http://schemas.microsoft.com/office/drawing/2014/main" id="{3330F3B0-D104-46E8-84A2-48F03A367E48}"/>
            </a:ext>
          </a:extLst>
        </xdr:cNvPr>
        <xdr:cNvCxnSpPr/>
      </xdr:nvCxnSpPr>
      <xdr:spPr>
        <a:xfrm>
          <a:off x="5715000" y="84670106"/>
          <a:ext cx="383381"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188119</xdr:colOff>
      <xdr:row>379</xdr:row>
      <xdr:rowOff>0</xdr:rowOff>
    </xdr:from>
    <xdr:to>
      <xdr:col>16</xdr:col>
      <xdr:colOff>0</xdr:colOff>
      <xdr:row>379</xdr:row>
      <xdr:rowOff>0</xdr:rowOff>
    </xdr:to>
    <xdr:cxnSp macro="">
      <xdr:nvCxnSpPr>
        <xdr:cNvPr id="1210" name="直線矢印コネクタ 1209">
          <a:extLst>
            <a:ext uri="{FF2B5EF4-FFF2-40B4-BE49-F238E27FC236}">
              <a16:creationId xmlns:a16="http://schemas.microsoft.com/office/drawing/2014/main" id="{02457A8C-DCE7-46F1-A579-53EDC7686567}"/>
            </a:ext>
          </a:extLst>
        </xdr:cNvPr>
        <xdr:cNvCxnSpPr/>
      </xdr:nvCxnSpPr>
      <xdr:spPr>
        <a:xfrm>
          <a:off x="5522119" y="85153500"/>
          <a:ext cx="192881"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97632</xdr:colOff>
      <xdr:row>378</xdr:row>
      <xdr:rowOff>188119</xdr:rowOff>
    </xdr:from>
    <xdr:to>
      <xdr:col>16</xdr:col>
      <xdr:colOff>290513</xdr:colOff>
      <xdr:row>378</xdr:row>
      <xdr:rowOff>188119</xdr:rowOff>
    </xdr:to>
    <xdr:cxnSp macro="">
      <xdr:nvCxnSpPr>
        <xdr:cNvPr id="1211" name="直線矢印コネクタ 1210">
          <a:extLst>
            <a:ext uri="{FF2B5EF4-FFF2-40B4-BE49-F238E27FC236}">
              <a16:creationId xmlns:a16="http://schemas.microsoft.com/office/drawing/2014/main" id="{7C110916-B8E9-4B27-B553-EAE1A6849622}"/>
            </a:ext>
          </a:extLst>
        </xdr:cNvPr>
        <xdr:cNvCxnSpPr/>
      </xdr:nvCxnSpPr>
      <xdr:spPr>
        <a:xfrm flipH="1">
          <a:off x="5812632" y="85151119"/>
          <a:ext cx="192881"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283369</xdr:colOff>
      <xdr:row>381</xdr:row>
      <xdr:rowOff>95250</xdr:rowOff>
    </xdr:from>
    <xdr:to>
      <xdr:col>16</xdr:col>
      <xdr:colOff>283369</xdr:colOff>
      <xdr:row>384</xdr:row>
      <xdr:rowOff>95250</xdr:rowOff>
    </xdr:to>
    <xdr:cxnSp macro="">
      <xdr:nvCxnSpPr>
        <xdr:cNvPr id="1212" name="直線矢印コネクタ 1211">
          <a:extLst>
            <a:ext uri="{FF2B5EF4-FFF2-40B4-BE49-F238E27FC236}">
              <a16:creationId xmlns:a16="http://schemas.microsoft.com/office/drawing/2014/main" id="{186003C0-31EE-45A0-9C4E-BE15B4B88830}"/>
            </a:ext>
          </a:extLst>
        </xdr:cNvPr>
        <xdr:cNvCxnSpPr/>
      </xdr:nvCxnSpPr>
      <xdr:spPr>
        <a:xfrm>
          <a:off x="5998369" y="85629750"/>
          <a:ext cx="0" cy="5715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283369</xdr:colOff>
      <xdr:row>373</xdr:row>
      <xdr:rowOff>85725</xdr:rowOff>
    </xdr:from>
    <xdr:to>
      <xdr:col>16</xdr:col>
      <xdr:colOff>283369</xdr:colOff>
      <xdr:row>376</xdr:row>
      <xdr:rowOff>90487</xdr:rowOff>
    </xdr:to>
    <xdr:cxnSp macro="">
      <xdr:nvCxnSpPr>
        <xdr:cNvPr id="1213" name="直線矢印コネクタ 1212">
          <a:extLst>
            <a:ext uri="{FF2B5EF4-FFF2-40B4-BE49-F238E27FC236}">
              <a16:creationId xmlns:a16="http://schemas.microsoft.com/office/drawing/2014/main" id="{EC596DE2-45C4-42ED-AD1E-FC236FD1B567}"/>
            </a:ext>
          </a:extLst>
        </xdr:cNvPr>
        <xdr:cNvCxnSpPr/>
      </xdr:nvCxnSpPr>
      <xdr:spPr>
        <a:xfrm>
          <a:off x="5998369" y="84096225"/>
          <a:ext cx="0" cy="57626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283369</xdr:colOff>
      <xdr:row>374</xdr:row>
      <xdr:rowOff>97631</xdr:rowOff>
    </xdr:from>
    <xdr:to>
      <xdr:col>17</xdr:col>
      <xdr:colOff>366713</xdr:colOff>
      <xdr:row>374</xdr:row>
      <xdr:rowOff>180978</xdr:rowOff>
    </xdr:to>
    <xdr:cxnSp macro="">
      <xdr:nvCxnSpPr>
        <xdr:cNvPr id="1214" name="カギ線コネクタ 12042">
          <a:extLst>
            <a:ext uri="{FF2B5EF4-FFF2-40B4-BE49-F238E27FC236}">
              <a16:creationId xmlns:a16="http://schemas.microsoft.com/office/drawing/2014/main" id="{EAAC72E0-3DB3-4DDF-B116-D32B28712176}"/>
            </a:ext>
          </a:extLst>
        </xdr:cNvPr>
        <xdr:cNvCxnSpPr/>
      </xdr:nvCxnSpPr>
      <xdr:spPr>
        <a:xfrm flipV="1">
          <a:off x="5998369" y="84298631"/>
          <a:ext cx="464344" cy="83347"/>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47625</xdr:colOff>
      <xdr:row>378</xdr:row>
      <xdr:rowOff>92869</xdr:rowOff>
    </xdr:from>
    <xdr:to>
      <xdr:col>16</xdr:col>
      <xdr:colOff>47625</xdr:colOff>
      <xdr:row>379</xdr:row>
      <xdr:rowOff>0</xdr:rowOff>
    </xdr:to>
    <xdr:cxnSp macro="">
      <xdr:nvCxnSpPr>
        <xdr:cNvPr id="1215" name="直線コネクタ 1214">
          <a:extLst>
            <a:ext uri="{FF2B5EF4-FFF2-40B4-BE49-F238E27FC236}">
              <a16:creationId xmlns:a16="http://schemas.microsoft.com/office/drawing/2014/main" id="{D7E20D2E-AC8A-4BB9-8990-4D6939E646EB}"/>
            </a:ext>
          </a:extLst>
        </xdr:cNvPr>
        <xdr:cNvCxnSpPr/>
      </xdr:nvCxnSpPr>
      <xdr:spPr>
        <a:xfrm>
          <a:off x="5762625" y="85055869"/>
          <a:ext cx="0" cy="97631"/>
        </a:xfrm>
        <a:prstGeom prst="line">
          <a:avLst/>
        </a:prstGeom>
        <a:ln w="3175">
          <a:solidFill>
            <a:srgbClr val="C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264319</xdr:colOff>
      <xdr:row>378</xdr:row>
      <xdr:rowOff>92869</xdr:rowOff>
    </xdr:from>
    <xdr:to>
      <xdr:col>16</xdr:col>
      <xdr:colOff>47628</xdr:colOff>
      <xdr:row>378</xdr:row>
      <xdr:rowOff>92869</xdr:rowOff>
    </xdr:to>
    <xdr:cxnSp macro="">
      <xdr:nvCxnSpPr>
        <xdr:cNvPr id="1216" name="直線矢印コネクタ 1215">
          <a:extLst>
            <a:ext uri="{FF2B5EF4-FFF2-40B4-BE49-F238E27FC236}">
              <a16:creationId xmlns:a16="http://schemas.microsoft.com/office/drawing/2014/main" id="{2315065D-F47D-4F86-81BA-997D06656961}"/>
            </a:ext>
          </a:extLst>
        </xdr:cNvPr>
        <xdr:cNvCxnSpPr/>
      </xdr:nvCxnSpPr>
      <xdr:spPr>
        <a:xfrm flipH="1">
          <a:off x="5598319" y="85055869"/>
          <a:ext cx="16430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190500</xdr:colOff>
      <xdr:row>371</xdr:row>
      <xdr:rowOff>90488</xdr:rowOff>
    </xdr:from>
    <xdr:to>
      <xdr:col>8</xdr:col>
      <xdr:colOff>190500</xdr:colOff>
      <xdr:row>397</xdr:row>
      <xdr:rowOff>97631</xdr:rowOff>
    </xdr:to>
    <xdr:cxnSp macro="">
      <xdr:nvCxnSpPr>
        <xdr:cNvPr id="1217" name="直線矢印コネクタ 1216">
          <a:extLst>
            <a:ext uri="{FF2B5EF4-FFF2-40B4-BE49-F238E27FC236}">
              <a16:creationId xmlns:a16="http://schemas.microsoft.com/office/drawing/2014/main" id="{13CA4046-DE15-42A1-BC85-546F3AFFE032}"/>
            </a:ext>
          </a:extLst>
        </xdr:cNvPr>
        <xdr:cNvCxnSpPr/>
      </xdr:nvCxnSpPr>
      <xdr:spPr>
        <a:xfrm>
          <a:off x="2857500" y="83719988"/>
          <a:ext cx="0" cy="496014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188549</xdr:colOff>
      <xdr:row>373</xdr:row>
      <xdr:rowOff>90488</xdr:rowOff>
    </xdr:from>
    <xdr:to>
      <xdr:col>9</xdr:col>
      <xdr:colOff>188549</xdr:colOff>
      <xdr:row>396</xdr:row>
      <xdr:rowOff>0</xdr:rowOff>
    </xdr:to>
    <xdr:cxnSp macro="">
      <xdr:nvCxnSpPr>
        <xdr:cNvPr id="1218" name="直線矢印コネクタ 1217">
          <a:extLst>
            <a:ext uri="{FF2B5EF4-FFF2-40B4-BE49-F238E27FC236}">
              <a16:creationId xmlns:a16="http://schemas.microsoft.com/office/drawing/2014/main" id="{E21E0F19-C322-47D1-8F86-1719E63AF6D5}"/>
            </a:ext>
          </a:extLst>
        </xdr:cNvPr>
        <xdr:cNvCxnSpPr/>
      </xdr:nvCxnSpPr>
      <xdr:spPr>
        <a:xfrm>
          <a:off x="3236549" y="84100988"/>
          <a:ext cx="0" cy="429101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28576</xdr:colOff>
      <xdr:row>383</xdr:row>
      <xdr:rowOff>0</xdr:rowOff>
    </xdr:from>
    <xdr:to>
      <xdr:col>9</xdr:col>
      <xdr:colOff>188119</xdr:colOff>
      <xdr:row>383</xdr:row>
      <xdr:rowOff>0</xdr:rowOff>
    </xdr:to>
    <xdr:cxnSp macro="">
      <xdr:nvCxnSpPr>
        <xdr:cNvPr id="1219" name="直線矢印コネクタ 1218">
          <a:extLst>
            <a:ext uri="{FF2B5EF4-FFF2-40B4-BE49-F238E27FC236}">
              <a16:creationId xmlns:a16="http://schemas.microsoft.com/office/drawing/2014/main" id="{BED22360-A524-4946-A3E6-4DB96A50DBA9}"/>
            </a:ext>
          </a:extLst>
        </xdr:cNvPr>
        <xdr:cNvCxnSpPr/>
      </xdr:nvCxnSpPr>
      <xdr:spPr>
        <a:xfrm flipH="1">
          <a:off x="2695576" y="85915500"/>
          <a:ext cx="54054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371</xdr:row>
      <xdr:rowOff>88106</xdr:rowOff>
    </xdr:from>
    <xdr:to>
      <xdr:col>10</xdr:col>
      <xdr:colOff>190500</xdr:colOff>
      <xdr:row>373</xdr:row>
      <xdr:rowOff>88107</xdr:rowOff>
    </xdr:to>
    <xdr:cxnSp macro="">
      <xdr:nvCxnSpPr>
        <xdr:cNvPr id="1220" name="直線矢印コネクタ 1219">
          <a:extLst>
            <a:ext uri="{FF2B5EF4-FFF2-40B4-BE49-F238E27FC236}">
              <a16:creationId xmlns:a16="http://schemas.microsoft.com/office/drawing/2014/main" id="{35BBE05D-C5F4-4886-85D0-37FAF3BB2854}"/>
            </a:ext>
          </a:extLst>
        </xdr:cNvPr>
        <xdr:cNvCxnSpPr/>
      </xdr:nvCxnSpPr>
      <xdr:spPr>
        <a:xfrm>
          <a:off x="3619500" y="83717606"/>
          <a:ext cx="0" cy="38100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378618</xdr:colOff>
      <xdr:row>373</xdr:row>
      <xdr:rowOff>88107</xdr:rowOff>
    </xdr:from>
    <xdr:to>
      <xdr:col>17</xdr:col>
      <xdr:colOff>361950</xdr:colOff>
      <xdr:row>373</xdr:row>
      <xdr:rowOff>88107</xdr:rowOff>
    </xdr:to>
    <xdr:cxnSp macro="">
      <xdr:nvCxnSpPr>
        <xdr:cNvPr id="1221" name="直線矢印コネクタ 1220">
          <a:extLst>
            <a:ext uri="{FF2B5EF4-FFF2-40B4-BE49-F238E27FC236}">
              <a16:creationId xmlns:a16="http://schemas.microsoft.com/office/drawing/2014/main" id="{EC329834-0F29-48FA-BCBE-BE6A025FB4B7}"/>
            </a:ext>
          </a:extLst>
        </xdr:cNvPr>
        <xdr:cNvCxnSpPr/>
      </xdr:nvCxnSpPr>
      <xdr:spPr>
        <a:xfrm>
          <a:off x="5712618" y="84098607"/>
          <a:ext cx="745332"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2382</xdr:colOff>
      <xdr:row>384</xdr:row>
      <xdr:rowOff>90488</xdr:rowOff>
    </xdr:from>
    <xdr:to>
      <xdr:col>17</xdr:col>
      <xdr:colOff>369095</xdr:colOff>
      <xdr:row>384</xdr:row>
      <xdr:rowOff>90488</xdr:rowOff>
    </xdr:to>
    <xdr:cxnSp macro="">
      <xdr:nvCxnSpPr>
        <xdr:cNvPr id="1222" name="直線矢印コネクタ 1221">
          <a:extLst>
            <a:ext uri="{FF2B5EF4-FFF2-40B4-BE49-F238E27FC236}">
              <a16:creationId xmlns:a16="http://schemas.microsoft.com/office/drawing/2014/main" id="{541FDEA6-A700-4EE0-A3A6-2D8CB8247E81}"/>
            </a:ext>
          </a:extLst>
        </xdr:cNvPr>
        <xdr:cNvCxnSpPr/>
      </xdr:nvCxnSpPr>
      <xdr:spPr>
        <a:xfrm>
          <a:off x="5717382" y="86196488"/>
          <a:ext cx="74771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2381</xdr:colOff>
      <xdr:row>397</xdr:row>
      <xdr:rowOff>0</xdr:rowOff>
    </xdr:from>
    <xdr:to>
      <xdr:col>21</xdr:col>
      <xdr:colOff>2381</xdr:colOff>
      <xdr:row>397</xdr:row>
      <xdr:rowOff>185738</xdr:rowOff>
    </xdr:to>
    <xdr:cxnSp macro="">
      <xdr:nvCxnSpPr>
        <xdr:cNvPr id="1223" name="直線矢印コネクタ 1222">
          <a:extLst>
            <a:ext uri="{FF2B5EF4-FFF2-40B4-BE49-F238E27FC236}">
              <a16:creationId xmlns:a16="http://schemas.microsoft.com/office/drawing/2014/main" id="{EFF8258A-3E79-41CF-BD5C-DADBDD0A97F3}"/>
            </a:ext>
          </a:extLst>
        </xdr:cNvPr>
        <xdr:cNvCxnSpPr/>
      </xdr:nvCxnSpPr>
      <xdr:spPr>
        <a:xfrm>
          <a:off x="7622381" y="88582500"/>
          <a:ext cx="0" cy="185738"/>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378619</xdr:colOff>
      <xdr:row>371</xdr:row>
      <xdr:rowOff>90489</xdr:rowOff>
    </xdr:from>
    <xdr:to>
      <xdr:col>25</xdr:col>
      <xdr:colOff>378619</xdr:colOff>
      <xdr:row>371</xdr:row>
      <xdr:rowOff>90489</xdr:rowOff>
    </xdr:to>
    <xdr:cxnSp macro="">
      <xdr:nvCxnSpPr>
        <xdr:cNvPr id="1224" name="直線コネクタ 1223">
          <a:extLst>
            <a:ext uri="{FF2B5EF4-FFF2-40B4-BE49-F238E27FC236}">
              <a16:creationId xmlns:a16="http://schemas.microsoft.com/office/drawing/2014/main" id="{668B2C7C-0869-468A-A85F-90A3CB11014E}"/>
            </a:ext>
          </a:extLst>
        </xdr:cNvPr>
        <xdr:cNvCxnSpPr/>
      </xdr:nvCxnSpPr>
      <xdr:spPr>
        <a:xfrm>
          <a:off x="3426619" y="83719989"/>
          <a:ext cx="6096000" cy="0"/>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2381</xdr:colOff>
      <xdr:row>397</xdr:row>
      <xdr:rowOff>95249</xdr:rowOff>
    </xdr:from>
    <xdr:to>
      <xdr:col>26</xdr:col>
      <xdr:colOff>0</xdr:colOff>
      <xdr:row>397</xdr:row>
      <xdr:rowOff>95249</xdr:rowOff>
    </xdr:to>
    <xdr:cxnSp macro="">
      <xdr:nvCxnSpPr>
        <xdr:cNvPr id="1225" name="直線コネクタ 1224">
          <a:extLst>
            <a:ext uri="{FF2B5EF4-FFF2-40B4-BE49-F238E27FC236}">
              <a16:creationId xmlns:a16="http://schemas.microsoft.com/office/drawing/2014/main" id="{4E821D34-99C5-429A-9B47-7D6A877357DA}"/>
            </a:ext>
          </a:extLst>
        </xdr:cNvPr>
        <xdr:cNvCxnSpPr/>
      </xdr:nvCxnSpPr>
      <xdr:spPr>
        <a:xfrm>
          <a:off x="3431381" y="88677749"/>
          <a:ext cx="6093619" cy="0"/>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190499</xdr:colOff>
      <xdr:row>384</xdr:row>
      <xdr:rowOff>90488</xdr:rowOff>
    </xdr:from>
    <xdr:to>
      <xdr:col>10</xdr:col>
      <xdr:colOff>190499</xdr:colOff>
      <xdr:row>396</xdr:row>
      <xdr:rowOff>2380</xdr:rowOff>
    </xdr:to>
    <xdr:cxnSp macro="">
      <xdr:nvCxnSpPr>
        <xdr:cNvPr id="1226" name="直線矢印コネクタ 1225">
          <a:extLst>
            <a:ext uri="{FF2B5EF4-FFF2-40B4-BE49-F238E27FC236}">
              <a16:creationId xmlns:a16="http://schemas.microsoft.com/office/drawing/2014/main" id="{7C157682-D472-4D89-8004-9F453B1D3775}"/>
            </a:ext>
          </a:extLst>
        </xdr:cNvPr>
        <xdr:cNvCxnSpPr/>
      </xdr:nvCxnSpPr>
      <xdr:spPr>
        <a:xfrm>
          <a:off x="3619499" y="86196488"/>
          <a:ext cx="0" cy="219789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190499</xdr:colOff>
      <xdr:row>373</xdr:row>
      <xdr:rowOff>90488</xdr:rowOff>
    </xdr:from>
    <xdr:to>
      <xdr:col>10</xdr:col>
      <xdr:colOff>190499</xdr:colOff>
      <xdr:row>384</xdr:row>
      <xdr:rowOff>88105</xdr:rowOff>
    </xdr:to>
    <xdr:cxnSp macro="">
      <xdr:nvCxnSpPr>
        <xdr:cNvPr id="1227" name="直線矢印コネクタ 1226">
          <a:extLst>
            <a:ext uri="{FF2B5EF4-FFF2-40B4-BE49-F238E27FC236}">
              <a16:creationId xmlns:a16="http://schemas.microsoft.com/office/drawing/2014/main" id="{75578D5D-8FB0-43F5-ACCC-3F59D2014FB5}"/>
            </a:ext>
          </a:extLst>
        </xdr:cNvPr>
        <xdr:cNvCxnSpPr/>
      </xdr:nvCxnSpPr>
      <xdr:spPr>
        <a:xfrm>
          <a:off x="3619499" y="84100988"/>
          <a:ext cx="0" cy="2093117"/>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378619</xdr:colOff>
      <xdr:row>397</xdr:row>
      <xdr:rowOff>95250</xdr:rowOff>
    </xdr:from>
    <xdr:to>
      <xdr:col>10</xdr:col>
      <xdr:colOff>2382</xdr:colOff>
      <xdr:row>397</xdr:row>
      <xdr:rowOff>95250</xdr:rowOff>
    </xdr:to>
    <xdr:cxnSp macro="">
      <xdr:nvCxnSpPr>
        <xdr:cNvPr id="1229" name="直線コネクタ 1228">
          <a:extLst>
            <a:ext uri="{FF2B5EF4-FFF2-40B4-BE49-F238E27FC236}">
              <a16:creationId xmlns:a16="http://schemas.microsoft.com/office/drawing/2014/main" id="{402BDE94-AB8E-4014-99AD-6C098BA238C1}"/>
            </a:ext>
          </a:extLst>
        </xdr:cNvPr>
        <xdr:cNvCxnSpPr/>
      </xdr:nvCxnSpPr>
      <xdr:spPr>
        <a:xfrm>
          <a:off x="2664619" y="88677750"/>
          <a:ext cx="766763"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371</xdr:row>
      <xdr:rowOff>90487</xdr:rowOff>
    </xdr:from>
    <xdr:to>
      <xdr:col>10</xdr:col>
      <xdr:colOff>4763</xdr:colOff>
      <xdr:row>371</xdr:row>
      <xdr:rowOff>90487</xdr:rowOff>
    </xdr:to>
    <xdr:cxnSp macro="">
      <xdr:nvCxnSpPr>
        <xdr:cNvPr id="1230" name="直線コネクタ 1229">
          <a:extLst>
            <a:ext uri="{FF2B5EF4-FFF2-40B4-BE49-F238E27FC236}">
              <a16:creationId xmlns:a16="http://schemas.microsoft.com/office/drawing/2014/main" id="{03AB605C-0D5E-4F34-A603-44644D95AC5B}"/>
            </a:ext>
          </a:extLst>
        </xdr:cNvPr>
        <xdr:cNvCxnSpPr/>
      </xdr:nvCxnSpPr>
      <xdr:spPr>
        <a:xfrm>
          <a:off x="2667000" y="83719987"/>
          <a:ext cx="766763"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0</xdr:colOff>
      <xdr:row>371</xdr:row>
      <xdr:rowOff>90489</xdr:rowOff>
    </xdr:from>
    <xdr:to>
      <xdr:col>26</xdr:col>
      <xdr:colOff>0</xdr:colOff>
      <xdr:row>397</xdr:row>
      <xdr:rowOff>92869</xdr:rowOff>
    </xdr:to>
    <xdr:cxnSp macro="">
      <xdr:nvCxnSpPr>
        <xdr:cNvPr id="1231" name="直線コネクタ 1230">
          <a:extLst>
            <a:ext uri="{FF2B5EF4-FFF2-40B4-BE49-F238E27FC236}">
              <a16:creationId xmlns:a16="http://schemas.microsoft.com/office/drawing/2014/main" id="{971CB1D8-1C06-4E01-B2A1-5D0B6C20527A}"/>
            </a:ext>
          </a:extLst>
        </xdr:cNvPr>
        <xdr:cNvCxnSpPr/>
      </xdr:nvCxnSpPr>
      <xdr:spPr>
        <a:xfrm flipV="1">
          <a:off x="9525000" y="83719989"/>
          <a:ext cx="0" cy="495538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97632</xdr:colOff>
      <xdr:row>372</xdr:row>
      <xdr:rowOff>100014</xdr:rowOff>
    </xdr:from>
    <xdr:to>
      <xdr:col>16</xdr:col>
      <xdr:colOff>97632</xdr:colOff>
      <xdr:row>373</xdr:row>
      <xdr:rowOff>0</xdr:rowOff>
    </xdr:to>
    <xdr:cxnSp macro="">
      <xdr:nvCxnSpPr>
        <xdr:cNvPr id="1232" name="直線コネクタ 1231">
          <a:extLst>
            <a:ext uri="{FF2B5EF4-FFF2-40B4-BE49-F238E27FC236}">
              <a16:creationId xmlns:a16="http://schemas.microsoft.com/office/drawing/2014/main" id="{4E2F2F7E-B57C-436B-B40F-6EB39CB0B2A7}"/>
            </a:ext>
          </a:extLst>
        </xdr:cNvPr>
        <xdr:cNvCxnSpPr/>
      </xdr:nvCxnSpPr>
      <xdr:spPr>
        <a:xfrm flipV="1">
          <a:off x="5812632" y="83920014"/>
          <a:ext cx="0" cy="90486"/>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100013</xdr:colOff>
      <xdr:row>372</xdr:row>
      <xdr:rowOff>100011</xdr:rowOff>
    </xdr:from>
    <xdr:to>
      <xdr:col>16</xdr:col>
      <xdr:colOff>376238</xdr:colOff>
      <xdr:row>372</xdr:row>
      <xdr:rowOff>100011</xdr:rowOff>
    </xdr:to>
    <xdr:cxnSp macro="">
      <xdr:nvCxnSpPr>
        <xdr:cNvPr id="1233" name="直線矢印コネクタ 1232">
          <a:extLst>
            <a:ext uri="{FF2B5EF4-FFF2-40B4-BE49-F238E27FC236}">
              <a16:creationId xmlns:a16="http://schemas.microsoft.com/office/drawing/2014/main" id="{7E6891D6-CD4A-493F-B2A4-1E785BB59183}"/>
            </a:ext>
          </a:extLst>
        </xdr:cNvPr>
        <xdr:cNvCxnSpPr/>
      </xdr:nvCxnSpPr>
      <xdr:spPr>
        <a:xfrm>
          <a:off x="5815013" y="83920011"/>
          <a:ext cx="27622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2382</xdr:colOff>
      <xdr:row>396</xdr:row>
      <xdr:rowOff>140494</xdr:rowOff>
    </xdr:from>
    <xdr:to>
      <xdr:col>11</xdr:col>
      <xdr:colOff>2382</xdr:colOff>
      <xdr:row>398</xdr:row>
      <xdr:rowOff>2381</xdr:rowOff>
    </xdr:to>
    <xdr:cxnSp macro="">
      <xdr:nvCxnSpPr>
        <xdr:cNvPr id="1234" name="直線矢印コネクタ 1233">
          <a:extLst>
            <a:ext uri="{FF2B5EF4-FFF2-40B4-BE49-F238E27FC236}">
              <a16:creationId xmlns:a16="http://schemas.microsoft.com/office/drawing/2014/main" id="{BCEEDDCA-2267-4135-BC1C-EF4E723496DC}"/>
            </a:ext>
          </a:extLst>
        </xdr:cNvPr>
        <xdr:cNvCxnSpPr/>
      </xdr:nvCxnSpPr>
      <xdr:spPr>
        <a:xfrm>
          <a:off x="3812382" y="88532494"/>
          <a:ext cx="0" cy="242887"/>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190501</xdr:colOff>
      <xdr:row>396</xdr:row>
      <xdr:rowOff>135732</xdr:rowOff>
    </xdr:from>
    <xdr:to>
      <xdr:col>11</xdr:col>
      <xdr:colOff>2381</xdr:colOff>
      <xdr:row>396</xdr:row>
      <xdr:rowOff>135732</xdr:rowOff>
    </xdr:to>
    <xdr:cxnSp macro="">
      <xdr:nvCxnSpPr>
        <xdr:cNvPr id="1235" name="直線コネクタ 1234">
          <a:extLst>
            <a:ext uri="{FF2B5EF4-FFF2-40B4-BE49-F238E27FC236}">
              <a16:creationId xmlns:a16="http://schemas.microsoft.com/office/drawing/2014/main" id="{AA7C17A4-5459-47D7-99EF-058BB0740CEB}"/>
            </a:ext>
          </a:extLst>
        </xdr:cNvPr>
        <xdr:cNvCxnSpPr/>
      </xdr:nvCxnSpPr>
      <xdr:spPr>
        <a:xfrm>
          <a:off x="3619501" y="88527732"/>
          <a:ext cx="192880" cy="0"/>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371</xdr:row>
      <xdr:rowOff>89297</xdr:rowOff>
    </xdr:from>
    <xdr:to>
      <xdr:col>16</xdr:col>
      <xdr:colOff>0</xdr:colOff>
      <xdr:row>397</xdr:row>
      <xdr:rowOff>86591</xdr:rowOff>
    </xdr:to>
    <xdr:cxnSp macro="">
      <xdr:nvCxnSpPr>
        <xdr:cNvPr id="1236" name="直線コネクタ 1235">
          <a:extLst>
            <a:ext uri="{FF2B5EF4-FFF2-40B4-BE49-F238E27FC236}">
              <a16:creationId xmlns:a16="http://schemas.microsoft.com/office/drawing/2014/main" id="{7DCCEFF7-06AF-429F-B8BD-3AFA5FAC8777}"/>
            </a:ext>
          </a:extLst>
        </xdr:cNvPr>
        <xdr:cNvCxnSpPr/>
      </xdr:nvCxnSpPr>
      <xdr:spPr>
        <a:xfrm>
          <a:off x="6104659" y="70363232"/>
          <a:ext cx="0" cy="4922152"/>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0</xdr:colOff>
      <xdr:row>397</xdr:row>
      <xdr:rowOff>89296</xdr:rowOff>
    </xdr:from>
    <xdr:to>
      <xdr:col>16</xdr:col>
      <xdr:colOff>0</xdr:colOff>
      <xdr:row>397</xdr:row>
      <xdr:rowOff>181299</xdr:rowOff>
    </xdr:to>
    <xdr:cxnSp macro="">
      <xdr:nvCxnSpPr>
        <xdr:cNvPr id="1237" name="直線矢印コネクタ 1236">
          <a:extLst>
            <a:ext uri="{FF2B5EF4-FFF2-40B4-BE49-F238E27FC236}">
              <a16:creationId xmlns:a16="http://schemas.microsoft.com/office/drawing/2014/main" id="{7790D793-1F7E-4D25-BA96-F48A6F48D400}"/>
            </a:ext>
          </a:extLst>
        </xdr:cNvPr>
        <xdr:cNvCxnSpPr/>
      </xdr:nvCxnSpPr>
      <xdr:spPr>
        <a:xfrm>
          <a:off x="6104659" y="75288089"/>
          <a:ext cx="0" cy="92003"/>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19050</xdr:colOff>
      <xdr:row>405</xdr:row>
      <xdr:rowOff>1233</xdr:rowOff>
    </xdr:from>
    <xdr:to>
      <xdr:col>17</xdr:col>
      <xdr:colOff>266700</xdr:colOff>
      <xdr:row>422</xdr:row>
      <xdr:rowOff>38099</xdr:rowOff>
    </xdr:to>
    <xdr:pic>
      <xdr:nvPicPr>
        <xdr:cNvPr id="1239" name="imgBlkFront" descr="QR コード が含まれている画像&#10;&#10;自動的に生成された説明">
          <a:hlinkClick xmlns:r="http://schemas.openxmlformats.org/officeDocument/2006/relationships" r:id="rId1"/>
          <a:extLst>
            <a:ext uri="{FF2B5EF4-FFF2-40B4-BE49-F238E27FC236}">
              <a16:creationId xmlns:a16="http://schemas.microsoft.com/office/drawing/2014/main" id="{DD62859B-0A65-4312-9955-9654E21D20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10050" y="77153733"/>
          <a:ext cx="2533650" cy="3275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405</xdr:row>
      <xdr:rowOff>11776</xdr:rowOff>
    </xdr:from>
    <xdr:to>
      <xdr:col>8</xdr:col>
      <xdr:colOff>257175</xdr:colOff>
      <xdr:row>422</xdr:row>
      <xdr:rowOff>57150</xdr:rowOff>
    </xdr:to>
    <xdr:pic>
      <xdr:nvPicPr>
        <xdr:cNvPr id="1240" name="imgBlkFront" descr="文字の書かれた紙&#10;&#10;中程度の精度で自動的に生成された説明">
          <a:hlinkClick xmlns:r="http://schemas.openxmlformats.org/officeDocument/2006/relationships" r:id="rId1"/>
          <a:extLst>
            <a:ext uri="{FF2B5EF4-FFF2-40B4-BE49-F238E27FC236}">
              <a16:creationId xmlns:a16="http://schemas.microsoft.com/office/drawing/2014/main" id="{D0E074F7-3B03-4DD6-9846-DA55EACD605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1525" y="77164276"/>
          <a:ext cx="2533650" cy="3283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52</xdr:col>
      <xdr:colOff>190500</xdr:colOff>
      <xdr:row>145</xdr:row>
      <xdr:rowOff>164306</xdr:rowOff>
    </xdr:from>
    <xdr:to>
      <xdr:col>52</xdr:col>
      <xdr:colOff>190500</xdr:colOff>
      <xdr:row>147</xdr:row>
      <xdr:rowOff>2381</xdr:rowOff>
    </xdr:to>
    <xdr:cxnSp macro="">
      <xdr:nvCxnSpPr>
        <xdr:cNvPr id="871" name="直線コネクタ 870">
          <a:extLst>
            <a:ext uri="{FF2B5EF4-FFF2-40B4-BE49-F238E27FC236}">
              <a16:creationId xmlns:a16="http://schemas.microsoft.com/office/drawing/2014/main" id="{34BD67D3-22A8-42DE-A984-9E67237281AC}"/>
            </a:ext>
          </a:extLst>
        </xdr:cNvPr>
        <xdr:cNvCxnSpPr/>
      </xdr:nvCxnSpPr>
      <xdr:spPr>
        <a:xfrm flipV="1">
          <a:off x="20002500" y="27786806"/>
          <a:ext cx="0" cy="219075"/>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75</xdr:row>
      <xdr:rowOff>0</xdr:rowOff>
    </xdr:from>
    <xdr:to>
      <xdr:col>3</xdr:col>
      <xdr:colOff>0</xdr:colOff>
      <xdr:row>76</xdr:row>
      <xdr:rowOff>104775</xdr:rowOff>
    </xdr:to>
    <xdr:cxnSp macro="">
      <xdr:nvCxnSpPr>
        <xdr:cNvPr id="2" name="直線矢印コネクタ 1">
          <a:extLst>
            <a:ext uri="{FF2B5EF4-FFF2-40B4-BE49-F238E27FC236}">
              <a16:creationId xmlns:a16="http://schemas.microsoft.com/office/drawing/2014/main" id="{0BB7E239-90BF-4B24-8405-E192E074BDEE}"/>
            </a:ext>
          </a:extLst>
        </xdr:cNvPr>
        <xdr:cNvCxnSpPr/>
      </xdr:nvCxnSpPr>
      <xdr:spPr>
        <a:xfrm flipV="1">
          <a:off x="1143000" y="14287500"/>
          <a:ext cx="0" cy="295275"/>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28575</xdr:colOff>
      <xdr:row>79</xdr:row>
      <xdr:rowOff>188119</xdr:rowOff>
    </xdr:from>
    <xdr:to>
      <xdr:col>13</xdr:col>
      <xdr:colOff>150019</xdr:colOff>
      <xdr:row>79</xdr:row>
      <xdr:rowOff>188119</xdr:rowOff>
    </xdr:to>
    <xdr:cxnSp macro="">
      <xdr:nvCxnSpPr>
        <xdr:cNvPr id="2" name="直線コネクタ 1">
          <a:extLst>
            <a:ext uri="{FF2B5EF4-FFF2-40B4-BE49-F238E27FC236}">
              <a16:creationId xmlns:a16="http://schemas.microsoft.com/office/drawing/2014/main" id="{87484BE7-694C-47C9-BEC8-7489D326B81F}"/>
            </a:ext>
          </a:extLst>
        </xdr:cNvPr>
        <xdr:cNvCxnSpPr/>
      </xdr:nvCxnSpPr>
      <xdr:spPr>
        <a:xfrm>
          <a:off x="4981575" y="102677119"/>
          <a:ext cx="121444"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111919</xdr:colOff>
      <xdr:row>85</xdr:row>
      <xdr:rowOff>0</xdr:rowOff>
    </xdr:from>
    <xdr:to>
      <xdr:col>10</xdr:col>
      <xdr:colOff>130976</xdr:colOff>
      <xdr:row>88</xdr:row>
      <xdr:rowOff>88106</xdr:rowOff>
    </xdr:to>
    <xdr:cxnSp macro="">
      <xdr:nvCxnSpPr>
        <xdr:cNvPr id="3" name="直線コネクタ 2">
          <a:extLst>
            <a:ext uri="{FF2B5EF4-FFF2-40B4-BE49-F238E27FC236}">
              <a16:creationId xmlns:a16="http://schemas.microsoft.com/office/drawing/2014/main" id="{30816029-7695-487C-ACAC-89C978B4DD9D}"/>
            </a:ext>
          </a:extLst>
        </xdr:cNvPr>
        <xdr:cNvCxnSpPr/>
      </xdr:nvCxnSpPr>
      <xdr:spPr>
        <a:xfrm flipH="1">
          <a:off x="3921919" y="103632000"/>
          <a:ext cx="19057" cy="659606"/>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26194</xdr:colOff>
      <xdr:row>79</xdr:row>
      <xdr:rowOff>188119</xdr:rowOff>
    </xdr:from>
    <xdr:to>
      <xdr:col>13</xdr:col>
      <xdr:colOff>85725</xdr:colOff>
      <xdr:row>82</xdr:row>
      <xdr:rowOff>97631</xdr:rowOff>
    </xdr:to>
    <xdr:cxnSp macro="">
      <xdr:nvCxnSpPr>
        <xdr:cNvPr id="4" name="直線コネクタ 3">
          <a:extLst>
            <a:ext uri="{FF2B5EF4-FFF2-40B4-BE49-F238E27FC236}">
              <a16:creationId xmlns:a16="http://schemas.microsoft.com/office/drawing/2014/main" id="{DD54F148-3091-4B47-AEE8-539992B56A18}"/>
            </a:ext>
          </a:extLst>
        </xdr:cNvPr>
        <xdr:cNvCxnSpPr/>
      </xdr:nvCxnSpPr>
      <xdr:spPr>
        <a:xfrm>
          <a:off x="4979194" y="102677119"/>
          <a:ext cx="59531" cy="481012"/>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338138</xdr:colOff>
      <xdr:row>84</xdr:row>
      <xdr:rowOff>92869</xdr:rowOff>
    </xdr:from>
    <xdr:to>
      <xdr:col>13</xdr:col>
      <xdr:colOff>252415</xdr:colOff>
      <xdr:row>100</xdr:row>
      <xdr:rowOff>4763</xdr:rowOff>
    </xdr:to>
    <xdr:cxnSp macro="">
      <xdr:nvCxnSpPr>
        <xdr:cNvPr id="5" name="直線コネクタ 4">
          <a:extLst>
            <a:ext uri="{FF2B5EF4-FFF2-40B4-BE49-F238E27FC236}">
              <a16:creationId xmlns:a16="http://schemas.microsoft.com/office/drawing/2014/main" id="{EF678312-723A-47A4-B177-D75DEBD7A0D1}"/>
            </a:ext>
          </a:extLst>
        </xdr:cNvPr>
        <xdr:cNvCxnSpPr/>
      </xdr:nvCxnSpPr>
      <xdr:spPr>
        <a:xfrm flipH="1">
          <a:off x="4529138" y="103534369"/>
          <a:ext cx="676277" cy="2959894"/>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230981</xdr:colOff>
      <xdr:row>88</xdr:row>
      <xdr:rowOff>86362</xdr:rowOff>
    </xdr:from>
    <xdr:to>
      <xdr:col>10</xdr:col>
      <xdr:colOff>107156</xdr:colOff>
      <xdr:row>88</xdr:row>
      <xdr:rowOff>86362</xdr:rowOff>
    </xdr:to>
    <xdr:cxnSp macro="">
      <xdr:nvCxnSpPr>
        <xdr:cNvPr id="6" name="直線コネクタ 5">
          <a:extLst>
            <a:ext uri="{FF2B5EF4-FFF2-40B4-BE49-F238E27FC236}">
              <a16:creationId xmlns:a16="http://schemas.microsoft.com/office/drawing/2014/main" id="{7A557F4B-A9B2-4FD7-BE31-9B41BF90E8D4}"/>
            </a:ext>
          </a:extLst>
        </xdr:cNvPr>
        <xdr:cNvCxnSpPr/>
      </xdr:nvCxnSpPr>
      <xdr:spPr>
        <a:xfrm>
          <a:off x="3278981" y="104289862"/>
          <a:ext cx="638175"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89764</xdr:colOff>
      <xdr:row>81</xdr:row>
      <xdr:rowOff>45244</xdr:rowOff>
    </xdr:from>
    <xdr:to>
      <xdr:col>13</xdr:col>
      <xdr:colOff>89764</xdr:colOff>
      <xdr:row>82</xdr:row>
      <xdr:rowOff>59531</xdr:rowOff>
    </xdr:to>
    <xdr:cxnSp macro="">
      <xdr:nvCxnSpPr>
        <xdr:cNvPr id="7" name="直線コネクタ 6">
          <a:extLst>
            <a:ext uri="{FF2B5EF4-FFF2-40B4-BE49-F238E27FC236}">
              <a16:creationId xmlns:a16="http://schemas.microsoft.com/office/drawing/2014/main" id="{0B509062-0CD4-4B3E-9B75-DA5DD6C8F8F8}"/>
            </a:ext>
          </a:extLst>
        </xdr:cNvPr>
        <xdr:cNvCxnSpPr/>
      </xdr:nvCxnSpPr>
      <xdr:spPr>
        <a:xfrm>
          <a:off x="5042764" y="102915244"/>
          <a:ext cx="0" cy="204787"/>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211931</xdr:colOff>
      <xdr:row>80</xdr:row>
      <xdr:rowOff>0</xdr:rowOff>
    </xdr:from>
    <xdr:to>
      <xdr:col>13</xdr:col>
      <xdr:colOff>23813</xdr:colOff>
      <xdr:row>81</xdr:row>
      <xdr:rowOff>4</xdr:rowOff>
    </xdr:to>
    <xdr:cxnSp macro="">
      <xdr:nvCxnSpPr>
        <xdr:cNvPr id="8" name="直線コネクタ 7">
          <a:extLst>
            <a:ext uri="{FF2B5EF4-FFF2-40B4-BE49-F238E27FC236}">
              <a16:creationId xmlns:a16="http://schemas.microsoft.com/office/drawing/2014/main" id="{098ADBF5-395E-41CE-81F3-B1DEF760A4CB}"/>
            </a:ext>
          </a:extLst>
        </xdr:cNvPr>
        <xdr:cNvCxnSpPr/>
      </xdr:nvCxnSpPr>
      <xdr:spPr>
        <a:xfrm flipV="1">
          <a:off x="4783931" y="102679500"/>
          <a:ext cx="192882" cy="190504"/>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40481</xdr:colOff>
      <xdr:row>81</xdr:row>
      <xdr:rowOff>2315</xdr:rowOff>
    </xdr:from>
    <xdr:to>
      <xdr:col>12</xdr:col>
      <xdr:colOff>209551</xdr:colOff>
      <xdr:row>81</xdr:row>
      <xdr:rowOff>2315</xdr:rowOff>
    </xdr:to>
    <xdr:cxnSp macro="">
      <xdr:nvCxnSpPr>
        <xdr:cNvPr id="9" name="直線コネクタ 8">
          <a:extLst>
            <a:ext uri="{FF2B5EF4-FFF2-40B4-BE49-F238E27FC236}">
              <a16:creationId xmlns:a16="http://schemas.microsoft.com/office/drawing/2014/main" id="{4CE56584-A01F-4985-BA8B-FF4EF865002E}"/>
            </a:ext>
          </a:extLst>
        </xdr:cNvPr>
        <xdr:cNvCxnSpPr/>
      </xdr:nvCxnSpPr>
      <xdr:spPr>
        <a:xfrm flipH="1">
          <a:off x="2707481" y="102872315"/>
          <a:ext cx="2074070"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357188</xdr:colOff>
      <xdr:row>80</xdr:row>
      <xdr:rowOff>190436</xdr:rowOff>
    </xdr:from>
    <xdr:to>
      <xdr:col>19</xdr:col>
      <xdr:colOff>145256</xdr:colOff>
      <xdr:row>80</xdr:row>
      <xdr:rowOff>190436</xdr:rowOff>
    </xdr:to>
    <xdr:cxnSp macro="">
      <xdr:nvCxnSpPr>
        <xdr:cNvPr id="10" name="直線コネクタ 9">
          <a:extLst>
            <a:ext uri="{FF2B5EF4-FFF2-40B4-BE49-F238E27FC236}">
              <a16:creationId xmlns:a16="http://schemas.microsoft.com/office/drawing/2014/main" id="{5FB8CF9E-4D66-4DB8-A5E0-2D81DB85D1E0}"/>
            </a:ext>
          </a:extLst>
        </xdr:cNvPr>
        <xdr:cNvCxnSpPr/>
      </xdr:nvCxnSpPr>
      <xdr:spPr>
        <a:xfrm>
          <a:off x="5310188" y="102869936"/>
          <a:ext cx="2074068"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135732</xdr:colOff>
      <xdr:row>109</xdr:row>
      <xdr:rowOff>495</xdr:rowOff>
    </xdr:from>
    <xdr:to>
      <xdr:col>16</xdr:col>
      <xdr:colOff>47625</xdr:colOff>
      <xdr:row>109</xdr:row>
      <xdr:rowOff>495</xdr:rowOff>
    </xdr:to>
    <xdr:cxnSp macro="">
      <xdr:nvCxnSpPr>
        <xdr:cNvPr id="11" name="直線コネクタ 10">
          <a:extLst>
            <a:ext uri="{FF2B5EF4-FFF2-40B4-BE49-F238E27FC236}">
              <a16:creationId xmlns:a16="http://schemas.microsoft.com/office/drawing/2014/main" id="{7ED7E935-0A8B-4F0F-8A92-CA5895FAFDB5}"/>
            </a:ext>
          </a:extLst>
        </xdr:cNvPr>
        <xdr:cNvCxnSpPr/>
      </xdr:nvCxnSpPr>
      <xdr:spPr>
        <a:xfrm>
          <a:off x="3945732" y="108204495"/>
          <a:ext cx="2197893"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135392</xdr:colOff>
      <xdr:row>88</xdr:row>
      <xdr:rowOff>2381</xdr:rowOff>
    </xdr:from>
    <xdr:to>
      <xdr:col>10</xdr:col>
      <xdr:colOff>135392</xdr:colOff>
      <xdr:row>109</xdr:row>
      <xdr:rowOff>2381</xdr:rowOff>
    </xdr:to>
    <xdr:cxnSp macro="">
      <xdr:nvCxnSpPr>
        <xdr:cNvPr id="12" name="直線コネクタ 11">
          <a:extLst>
            <a:ext uri="{FF2B5EF4-FFF2-40B4-BE49-F238E27FC236}">
              <a16:creationId xmlns:a16="http://schemas.microsoft.com/office/drawing/2014/main" id="{7B2095D3-1049-4152-9FE4-16928DDB39A4}"/>
            </a:ext>
          </a:extLst>
        </xdr:cNvPr>
        <xdr:cNvCxnSpPr/>
      </xdr:nvCxnSpPr>
      <xdr:spPr>
        <a:xfrm>
          <a:off x="3945392" y="104205881"/>
          <a:ext cx="0" cy="40005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45244</xdr:colOff>
      <xdr:row>84</xdr:row>
      <xdr:rowOff>188118</xdr:rowOff>
    </xdr:from>
    <xdr:to>
      <xdr:col>16</xdr:col>
      <xdr:colOff>71438</xdr:colOff>
      <xdr:row>88</xdr:row>
      <xdr:rowOff>85725</xdr:rowOff>
    </xdr:to>
    <xdr:cxnSp macro="">
      <xdr:nvCxnSpPr>
        <xdr:cNvPr id="13" name="直線コネクタ 12">
          <a:extLst>
            <a:ext uri="{FF2B5EF4-FFF2-40B4-BE49-F238E27FC236}">
              <a16:creationId xmlns:a16="http://schemas.microsoft.com/office/drawing/2014/main" id="{9C27CAEF-440B-420B-A151-5E066458CC8E}"/>
            </a:ext>
          </a:extLst>
        </xdr:cNvPr>
        <xdr:cNvCxnSpPr/>
      </xdr:nvCxnSpPr>
      <xdr:spPr>
        <a:xfrm>
          <a:off x="6141244" y="103629618"/>
          <a:ext cx="26194" cy="659607"/>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169069</xdr:colOff>
      <xdr:row>124</xdr:row>
      <xdr:rowOff>151678</xdr:rowOff>
    </xdr:from>
    <xdr:to>
      <xdr:col>16</xdr:col>
      <xdr:colOff>73819</xdr:colOff>
      <xdr:row>124</xdr:row>
      <xdr:rowOff>151678</xdr:rowOff>
    </xdr:to>
    <xdr:cxnSp macro="">
      <xdr:nvCxnSpPr>
        <xdr:cNvPr id="14" name="直線コネクタ 13">
          <a:extLst>
            <a:ext uri="{FF2B5EF4-FFF2-40B4-BE49-F238E27FC236}">
              <a16:creationId xmlns:a16="http://schemas.microsoft.com/office/drawing/2014/main" id="{C61C77BC-78A7-40B0-AC87-77D9073D4D1D}"/>
            </a:ext>
          </a:extLst>
        </xdr:cNvPr>
        <xdr:cNvCxnSpPr/>
      </xdr:nvCxnSpPr>
      <xdr:spPr>
        <a:xfrm>
          <a:off x="3979069" y="111213178"/>
          <a:ext cx="2190750"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231066</xdr:colOff>
      <xdr:row>116</xdr:row>
      <xdr:rowOff>21176</xdr:rowOff>
    </xdr:from>
    <xdr:to>
      <xdr:col>13</xdr:col>
      <xdr:colOff>380942</xdr:colOff>
      <xdr:row>116</xdr:row>
      <xdr:rowOff>187203</xdr:rowOff>
    </xdr:to>
    <xdr:cxnSp macro="">
      <xdr:nvCxnSpPr>
        <xdr:cNvPr id="15" name="直線コネクタ 14">
          <a:extLst>
            <a:ext uri="{FF2B5EF4-FFF2-40B4-BE49-F238E27FC236}">
              <a16:creationId xmlns:a16="http://schemas.microsoft.com/office/drawing/2014/main" id="{789094FB-7543-43D5-B0BA-B999C7F25893}"/>
            </a:ext>
          </a:extLst>
        </xdr:cNvPr>
        <xdr:cNvCxnSpPr>
          <a:stCxn id="83" idx="0"/>
        </xdr:cNvCxnSpPr>
      </xdr:nvCxnSpPr>
      <xdr:spPr>
        <a:xfrm>
          <a:off x="5184066" y="109558676"/>
          <a:ext cx="149876" cy="166027"/>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119063</xdr:colOff>
      <xdr:row>117</xdr:row>
      <xdr:rowOff>50006</xdr:rowOff>
    </xdr:from>
    <xdr:to>
      <xdr:col>13</xdr:col>
      <xdr:colOff>119063</xdr:colOff>
      <xdr:row>145</xdr:row>
      <xdr:rowOff>0</xdr:rowOff>
    </xdr:to>
    <xdr:cxnSp macro="">
      <xdr:nvCxnSpPr>
        <xdr:cNvPr id="16" name="直線コネクタ 15">
          <a:extLst>
            <a:ext uri="{FF2B5EF4-FFF2-40B4-BE49-F238E27FC236}">
              <a16:creationId xmlns:a16="http://schemas.microsoft.com/office/drawing/2014/main" id="{1C6FC47C-6F90-417B-AEE8-89CF876CF18F}"/>
            </a:ext>
          </a:extLst>
        </xdr:cNvPr>
        <xdr:cNvCxnSpPr/>
      </xdr:nvCxnSpPr>
      <xdr:spPr>
        <a:xfrm>
          <a:off x="5072063" y="109778006"/>
          <a:ext cx="0" cy="5283994"/>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245272</xdr:colOff>
      <xdr:row>116</xdr:row>
      <xdr:rowOff>190098</xdr:rowOff>
    </xdr:from>
    <xdr:to>
      <xdr:col>14</xdr:col>
      <xdr:colOff>744</xdr:colOff>
      <xdr:row>117</xdr:row>
      <xdr:rowOff>2384</xdr:rowOff>
    </xdr:to>
    <xdr:cxnSp macro="">
      <xdr:nvCxnSpPr>
        <xdr:cNvPr id="17" name="直線コネクタ 16">
          <a:extLst>
            <a:ext uri="{FF2B5EF4-FFF2-40B4-BE49-F238E27FC236}">
              <a16:creationId xmlns:a16="http://schemas.microsoft.com/office/drawing/2014/main" id="{D9D8066E-2D7F-4073-B7A1-66D3DEA38BFE}"/>
            </a:ext>
          </a:extLst>
        </xdr:cNvPr>
        <xdr:cNvCxnSpPr/>
      </xdr:nvCxnSpPr>
      <xdr:spPr>
        <a:xfrm flipV="1">
          <a:off x="4817272" y="109727598"/>
          <a:ext cx="517472" cy="2786"/>
        </a:xfrm>
        <a:prstGeom prst="line">
          <a:avLst/>
        </a:prstGeom>
        <a:ln w="3175">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114301</xdr:colOff>
      <xdr:row>117</xdr:row>
      <xdr:rowOff>147638</xdr:rowOff>
    </xdr:from>
    <xdr:to>
      <xdr:col>20</xdr:col>
      <xdr:colOff>114301</xdr:colOff>
      <xdr:row>119</xdr:row>
      <xdr:rowOff>95250</xdr:rowOff>
    </xdr:to>
    <xdr:cxnSp macro="">
      <xdr:nvCxnSpPr>
        <xdr:cNvPr id="18" name="直線矢印コネクタ 17">
          <a:extLst>
            <a:ext uri="{FF2B5EF4-FFF2-40B4-BE49-F238E27FC236}">
              <a16:creationId xmlns:a16="http://schemas.microsoft.com/office/drawing/2014/main" id="{A3FFA939-053F-4560-B472-623475C15BDA}"/>
            </a:ext>
          </a:extLst>
        </xdr:cNvPr>
        <xdr:cNvCxnSpPr/>
      </xdr:nvCxnSpPr>
      <xdr:spPr>
        <a:xfrm>
          <a:off x="7734301" y="109875638"/>
          <a:ext cx="0" cy="32861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111919</xdr:colOff>
      <xdr:row>115</xdr:row>
      <xdr:rowOff>235745</xdr:rowOff>
    </xdr:from>
    <xdr:to>
      <xdr:col>20</xdr:col>
      <xdr:colOff>111919</xdr:colOff>
      <xdr:row>117</xdr:row>
      <xdr:rowOff>150019</xdr:rowOff>
    </xdr:to>
    <xdr:cxnSp macro="">
      <xdr:nvCxnSpPr>
        <xdr:cNvPr id="19" name="直線矢印コネクタ 18">
          <a:extLst>
            <a:ext uri="{FF2B5EF4-FFF2-40B4-BE49-F238E27FC236}">
              <a16:creationId xmlns:a16="http://schemas.microsoft.com/office/drawing/2014/main" id="{5442D1EF-5431-4E30-88B2-0AD2657E4F7B}"/>
            </a:ext>
          </a:extLst>
        </xdr:cNvPr>
        <xdr:cNvCxnSpPr/>
      </xdr:nvCxnSpPr>
      <xdr:spPr>
        <a:xfrm flipV="1">
          <a:off x="7731919" y="109535120"/>
          <a:ext cx="0" cy="34289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116681</xdr:colOff>
      <xdr:row>118</xdr:row>
      <xdr:rowOff>107158</xdr:rowOff>
    </xdr:from>
    <xdr:to>
      <xdr:col>20</xdr:col>
      <xdr:colOff>307181</xdr:colOff>
      <xdr:row>118</xdr:row>
      <xdr:rowOff>107158</xdr:rowOff>
    </xdr:to>
    <xdr:cxnSp macro="">
      <xdr:nvCxnSpPr>
        <xdr:cNvPr id="20" name="直線矢印コネクタ 19">
          <a:extLst>
            <a:ext uri="{FF2B5EF4-FFF2-40B4-BE49-F238E27FC236}">
              <a16:creationId xmlns:a16="http://schemas.microsoft.com/office/drawing/2014/main" id="{5BD8E52A-BEED-4B56-A5F5-B4D37205376B}"/>
            </a:ext>
          </a:extLst>
        </xdr:cNvPr>
        <xdr:cNvCxnSpPr/>
      </xdr:nvCxnSpPr>
      <xdr:spPr>
        <a:xfrm>
          <a:off x="7736681" y="110025658"/>
          <a:ext cx="19050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114300</xdr:colOff>
      <xdr:row>116</xdr:row>
      <xdr:rowOff>109537</xdr:rowOff>
    </xdr:from>
    <xdr:to>
      <xdr:col>20</xdr:col>
      <xdr:colOff>304800</xdr:colOff>
      <xdr:row>116</xdr:row>
      <xdr:rowOff>109537</xdr:rowOff>
    </xdr:to>
    <xdr:cxnSp macro="">
      <xdr:nvCxnSpPr>
        <xdr:cNvPr id="21" name="直線矢印コネクタ 20">
          <a:extLst>
            <a:ext uri="{FF2B5EF4-FFF2-40B4-BE49-F238E27FC236}">
              <a16:creationId xmlns:a16="http://schemas.microsoft.com/office/drawing/2014/main" id="{CB4632FD-E23E-4095-90ED-20E3A473C897}"/>
            </a:ext>
          </a:extLst>
        </xdr:cNvPr>
        <xdr:cNvCxnSpPr/>
      </xdr:nvCxnSpPr>
      <xdr:spPr>
        <a:xfrm>
          <a:off x="7734300" y="109647037"/>
          <a:ext cx="19050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333373</xdr:colOff>
      <xdr:row>117</xdr:row>
      <xdr:rowOff>2382</xdr:rowOff>
    </xdr:from>
    <xdr:to>
      <xdr:col>10</xdr:col>
      <xdr:colOff>333373</xdr:colOff>
      <xdr:row>124</xdr:row>
      <xdr:rowOff>154781</xdr:rowOff>
    </xdr:to>
    <xdr:cxnSp macro="">
      <xdr:nvCxnSpPr>
        <xdr:cNvPr id="22" name="直線矢印コネクタ 21">
          <a:extLst>
            <a:ext uri="{FF2B5EF4-FFF2-40B4-BE49-F238E27FC236}">
              <a16:creationId xmlns:a16="http://schemas.microsoft.com/office/drawing/2014/main" id="{BA9826FC-0761-434B-BB26-E9753AAE5D91}"/>
            </a:ext>
          </a:extLst>
        </xdr:cNvPr>
        <xdr:cNvCxnSpPr/>
      </xdr:nvCxnSpPr>
      <xdr:spPr>
        <a:xfrm>
          <a:off x="4143373" y="109730382"/>
          <a:ext cx="0" cy="148589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202406</xdr:colOff>
      <xdr:row>115</xdr:row>
      <xdr:rowOff>109538</xdr:rowOff>
    </xdr:from>
    <xdr:to>
      <xdr:col>20</xdr:col>
      <xdr:colOff>304800</xdr:colOff>
      <xdr:row>116</xdr:row>
      <xdr:rowOff>2384</xdr:rowOff>
    </xdr:to>
    <xdr:cxnSp macro="">
      <xdr:nvCxnSpPr>
        <xdr:cNvPr id="23" name="直線矢印コネクタ 22">
          <a:extLst>
            <a:ext uri="{FF2B5EF4-FFF2-40B4-BE49-F238E27FC236}">
              <a16:creationId xmlns:a16="http://schemas.microsoft.com/office/drawing/2014/main" id="{50B05C2D-106A-45B7-9076-D3C9372DC02E}"/>
            </a:ext>
          </a:extLst>
        </xdr:cNvPr>
        <xdr:cNvCxnSpPr/>
      </xdr:nvCxnSpPr>
      <xdr:spPr>
        <a:xfrm flipV="1">
          <a:off x="7822406" y="109456538"/>
          <a:ext cx="102394" cy="83346"/>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323850</xdr:colOff>
      <xdr:row>125</xdr:row>
      <xdr:rowOff>100011</xdr:rowOff>
    </xdr:from>
    <xdr:to>
      <xdr:col>14</xdr:col>
      <xdr:colOff>0</xdr:colOff>
      <xdr:row>125</xdr:row>
      <xdr:rowOff>100011</xdr:rowOff>
    </xdr:to>
    <xdr:cxnSp macro="">
      <xdr:nvCxnSpPr>
        <xdr:cNvPr id="24" name="直線コネクタ 23">
          <a:extLst>
            <a:ext uri="{FF2B5EF4-FFF2-40B4-BE49-F238E27FC236}">
              <a16:creationId xmlns:a16="http://schemas.microsoft.com/office/drawing/2014/main" id="{E2FBE76B-F74F-4FF4-8589-23D5A6A1036E}"/>
            </a:ext>
          </a:extLst>
        </xdr:cNvPr>
        <xdr:cNvCxnSpPr/>
      </xdr:nvCxnSpPr>
      <xdr:spPr>
        <a:xfrm>
          <a:off x="5276850" y="111352011"/>
          <a:ext cx="57150" cy="0"/>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209551</xdr:colOff>
      <xdr:row>117</xdr:row>
      <xdr:rowOff>47625</xdr:rowOff>
    </xdr:from>
    <xdr:to>
      <xdr:col>13</xdr:col>
      <xdr:colOff>209551</xdr:colOff>
      <xdr:row>144</xdr:row>
      <xdr:rowOff>185738</xdr:rowOff>
    </xdr:to>
    <xdr:cxnSp macro="">
      <xdr:nvCxnSpPr>
        <xdr:cNvPr id="25" name="直線矢印コネクタ 24">
          <a:extLst>
            <a:ext uri="{FF2B5EF4-FFF2-40B4-BE49-F238E27FC236}">
              <a16:creationId xmlns:a16="http://schemas.microsoft.com/office/drawing/2014/main" id="{5AD7AEEC-F779-43A9-8DCE-3C9EC0B1FB36}"/>
            </a:ext>
          </a:extLst>
        </xdr:cNvPr>
        <xdr:cNvCxnSpPr/>
      </xdr:nvCxnSpPr>
      <xdr:spPr>
        <a:xfrm>
          <a:off x="5162551" y="109775625"/>
          <a:ext cx="0" cy="528161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95250</xdr:colOff>
      <xdr:row>123</xdr:row>
      <xdr:rowOff>0</xdr:rowOff>
    </xdr:from>
    <xdr:to>
      <xdr:col>19</xdr:col>
      <xdr:colOff>154781</xdr:colOff>
      <xdr:row>123</xdr:row>
      <xdr:rowOff>0</xdr:rowOff>
    </xdr:to>
    <xdr:cxnSp macro="">
      <xdr:nvCxnSpPr>
        <xdr:cNvPr id="26" name="直線コネクタ 25">
          <a:extLst>
            <a:ext uri="{FF2B5EF4-FFF2-40B4-BE49-F238E27FC236}">
              <a16:creationId xmlns:a16="http://schemas.microsoft.com/office/drawing/2014/main" id="{A0D204A9-33D8-43E9-A0F5-78B412B01B5B}"/>
            </a:ext>
          </a:extLst>
        </xdr:cNvPr>
        <xdr:cNvCxnSpPr/>
      </xdr:nvCxnSpPr>
      <xdr:spPr>
        <a:xfrm>
          <a:off x="6191250" y="110871000"/>
          <a:ext cx="1202531" cy="0"/>
        </a:xfrm>
        <a:prstGeom prst="line">
          <a:avLst/>
        </a:prstGeom>
        <a:ln w="3175">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166687</xdr:colOff>
      <xdr:row>126</xdr:row>
      <xdr:rowOff>1</xdr:rowOff>
    </xdr:from>
    <xdr:to>
      <xdr:col>16</xdr:col>
      <xdr:colOff>73818</xdr:colOff>
      <xdr:row>126</xdr:row>
      <xdr:rowOff>1</xdr:rowOff>
    </xdr:to>
    <xdr:cxnSp macro="">
      <xdr:nvCxnSpPr>
        <xdr:cNvPr id="27" name="直線コネクタ 26">
          <a:extLst>
            <a:ext uri="{FF2B5EF4-FFF2-40B4-BE49-F238E27FC236}">
              <a16:creationId xmlns:a16="http://schemas.microsoft.com/office/drawing/2014/main" id="{2939A2E1-83B7-41AE-A6FA-EB1D885C3DCD}"/>
            </a:ext>
          </a:extLst>
        </xdr:cNvPr>
        <xdr:cNvCxnSpPr/>
      </xdr:nvCxnSpPr>
      <xdr:spPr>
        <a:xfrm>
          <a:off x="3976687" y="111442501"/>
          <a:ext cx="2193131" cy="0"/>
        </a:xfrm>
        <a:prstGeom prst="line">
          <a:avLst/>
        </a:prstGeom>
        <a:ln w="317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73192</xdr:colOff>
      <xdr:row>120</xdr:row>
      <xdr:rowOff>188126</xdr:rowOff>
    </xdr:from>
    <xdr:to>
      <xdr:col>16</xdr:col>
      <xdr:colOff>228600</xdr:colOff>
      <xdr:row>120</xdr:row>
      <xdr:rowOff>188126</xdr:rowOff>
    </xdr:to>
    <xdr:cxnSp macro="">
      <xdr:nvCxnSpPr>
        <xdr:cNvPr id="28" name="直線コネクタ 27">
          <a:extLst>
            <a:ext uri="{FF2B5EF4-FFF2-40B4-BE49-F238E27FC236}">
              <a16:creationId xmlns:a16="http://schemas.microsoft.com/office/drawing/2014/main" id="{801449CA-5A17-4F17-A3F5-1B7F92C2FA12}"/>
            </a:ext>
          </a:extLst>
        </xdr:cNvPr>
        <xdr:cNvCxnSpPr/>
      </xdr:nvCxnSpPr>
      <xdr:spPr>
        <a:xfrm>
          <a:off x="6169192" y="110487626"/>
          <a:ext cx="155408"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151397</xdr:colOff>
      <xdr:row>120</xdr:row>
      <xdr:rowOff>188119</xdr:rowOff>
    </xdr:from>
    <xdr:to>
      <xdr:col>16</xdr:col>
      <xdr:colOff>151397</xdr:colOff>
      <xdr:row>123</xdr:row>
      <xdr:rowOff>188120</xdr:rowOff>
    </xdr:to>
    <xdr:cxnSp macro="">
      <xdr:nvCxnSpPr>
        <xdr:cNvPr id="29" name="直線矢印コネクタ 28">
          <a:extLst>
            <a:ext uri="{FF2B5EF4-FFF2-40B4-BE49-F238E27FC236}">
              <a16:creationId xmlns:a16="http://schemas.microsoft.com/office/drawing/2014/main" id="{AB21380E-078C-4B2A-AE9F-1220B11A22CA}"/>
            </a:ext>
          </a:extLst>
        </xdr:cNvPr>
        <xdr:cNvCxnSpPr/>
      </xdr:nvCxnSpPr>
      <xdr:spPr>
        <a:xfrm>
          <a:off x="6247397" y="110487619"/>
          <a:ext cx="0" cy="57150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166688</xdr:colOff>
      <xdr:row>145</xdr:row>
      <xdr:rowOff>1</xdr:rowOff>
    </xdr:from>
    <xdr:to>
      <xdr:col>16</xdr:col>
      <xdr:colOff>71438</xdr:colOff>
      <xdr:row>145</xdr:row>
      <xdr:rowOff>1</xdr:rowOff>
    </xdr:to>
    <xdr:cxnSp macro="">
      <xdr:nvCxnSpPr>
        <xdr:cNvPr id="30" name="直線コネクタ 29">
          <a:extLst>
            <a:ext uri="{FF2B5EF4-FFF2-40B4-BE49-F238E27FC236}">
              <a16:creationId xmlns:a16="http://schemas.microsoft.com/office/drawing/2014/main" id="{CDABC4F0-97B7-4E25-B009-58173DFA24DB}"/>
            </a:ext>
          </a:extLst>
        </xdr:cNvPr>
        <xdr:cNvCxnSpPr/>
      </xdr:nvCxnSpPr>
      <xdr:spPr>
        <a:xfrm>
          <a:off x="3976688" y="115062001"/>
          <a:ext cx="2190750" cy="0"/>
        </a:xfrm>
        <a:prstGeom prst="line">
          <a:avLst/>
        </a:prstGeom>
        <a:ln w="3175">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78222</xdr:colOff>
      <xdr:row>122</xdr:row>
      <xdr:rowOff>188227</xdr:rowOff>
    </xdr:from>
    <xdr:to>
      <xdr:col>9</xdr:col>
      <xdr:colOff>156804</xdr:colOff>
      <xdr:row>126</xdr:row>
      <xdr:rowOff>90515</xdr:rowOff>
    </xdr:to>
    <xdr:sp macro="" textlink="">
      <xdr:nvSpPr>
        <xdr:cNvPr id="31" name="円弧 30">
          <a:extLst>
            <a:ext uri="{FF2B5EF4-FFF2-40B4-BE49-F238E27FC236}">
              <a16:creationId xmlns:a16="http://schemas.microsoft.com/office/drawing/2014/main" id="{EF7CA451-E902-42E3-B0B2-B9100250EE0C}"/>
            </a:ext>
          </a:extLst>
        </xdr:cNvPr>
        <xdr:cNvSpPr/>
      </xdr:nvSpPr>
      <xdr:spPr>
        <a:xfrm rot="20905341">
          <a:off x="3507222" y="110868727"/>
          <a:ext cx="78582" cy="664288"/>
        </a:xfrm>
        <a:prstGeom prst="arc">
          <a:avLst>
            <a:gd name="adj1" fmla="val 5399920"/>
            <a:gd name="adj2" fmla="val 5417651"/>
          </a:avLst>
        </a:prstGeom>
        <a:ln w="31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250033</xdr:colOff>
      <xdr:row>117</xdr:row>
      <xdr:rowOff>2381</xdr:rowOff>
    </xdr:from>
    <xdr:to>
      <xdr:col>16</xdr:col>
      <xdr:colOff>250033</xdr:colOff>
      <xdr:row>145</xdr:row>
      <xdr:rowOff>2381</xdr:rowOff>
    </xdr:to>
    <xdr:cxnSp macro="">
      <xdr:nvCxnSpPr>
        <xdr:cNvPr id="32" name="直線矢印コネクタ 31">
          <a:extLst>
            <a:ext uri="{FF2B5EF4-FFF2-40B4-BE49-F238E27FC236}">
              <a16:creationId xmlns:a16="http://schemas.microsoft.com/office/drawing/2014/main" id="{639F1D61-2643-41AB-9583-566053F95ACA}"/>
            </a:ext>
          </a:extLst>
        </xdr:cNvPr>
        <xdr:cNvCxnSpPr/>
      </xdr:nvCxnSpPr>
      <xdr:spPr>
        <a:xfrm>
          <a:off x="6346033" y="109730381"/>
          <a:ext cx="0" cy="53340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207169</xdr:colOff>
      <xdr:row>134</xdr:row>
      <xdr:rowOff>88106</xdr:rowOff>
    </xdr:from>
    <xdr:to>
      <xdr:col>16</xdr:col>
      <xdr:colOff>352425</xdr:colOff>
      <xdr:row>134</xdr:row>
      <xdr:rowOff>88106</xdr:rowOff>
    </xdr:to>
    <xdr:cxnSp macro="">
      <xdr:nvCxnSpPr>
        <xdr:cNvPr id="33" name="直線矢印コネクタ 32">
          <a:extLst>
            <a:ext uri="{FF2B5EF4-FFF2-40B4-BE49-F238E27FC236}">
              <a16:creationId xmlns:a16="http://schemas.microsoft.com/office/drawing/2014/main" id="{504A1B4B-CE1A-4061-88B0-2BD11EAC2537}"/>
            </a:ext>
          </a:extLst>
        </xdr:cNvPr>
        <xdr:cNvCxnSpPr/>
      </xdr:nvCxnSpPr>
      <xdr:spPr>
        <a:xfrm>
          <a:off x="5160169" y="113054606"/>
          <a:ext cx="128825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245269</xdr:colOff>
      <xdr:row>133</xdr:row>
      <xdr:rowOff>107156</xdr:rowOff>
    </xdr:from>
    <xdr:to>
      <xdr:col>16</xdr:col>
      <xdr:colOff>354806</xdr:colOff>
      <xdr:row>133</xdr:row>
      <xdr:rowOff>107156</xdr:rowOff>
    </xdr:to>
    <xdr:cxnSp macro="">
      <xdr:nvCxnSpPr>
        <xdr:cNvPr id="34" name="直線矢印コネクタ 33">
          <a:extLst>
            <a:ext uri="{FF2B5EF4-FFF2-40B4-BE49-F238E27FC236}">
              <a16:creationId xmlns:a16="http://schemas.microsoft.com/office/drawing/2014/main" id="{089C0ADC-670C-4989-817B-B802205FBA87}"/>
            </a:ext>
          </a:extLst>
        </xdr:cNvPr>
        <xdr:cNvCxnSpPr/>
      </xdr:nvCxnSpPr>
      <xdr:spPr>
        <a:xfrm>
          <a:off x="6341269" y="112883156"/>
          <a:ext cx="10953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257176</xdr:colOff>
      <xdr:row>123</xdr:row>
      <xdr:rowOff>1</xdr:rowOff>
    </xdr:from>
    <xdr:to>
      <xdr:col>19</xdr:col>
      <xdr:colOff>257176</xdr:colOff>
      <xdr:row>124</xdr:row>
      <xdr:rowOff>83345</xdr:rowOff>
    </xdr:to>
    <xdr:cxnSp macro="">
      <xdr:nvCxnSpPr>
        <xdr:cNvPr id="35" name="直線矢印コネクタ 34">
          <a:extLst>
            <a:ext uri="{FF2B5EF4-FFF2-40B4-BE49-F238E27FC236}">
              <a16:creationId xmlns:a16="http://schemas.microsoft.com/office/drawing/2014/main" id="{AC927337-ADE6-444D-8956-E64D772D2270}"/>
            </a:ext>
          </a:extLst>
        </xdr:cNvPr>
        <xdr:cNvCxnSpPr/>
      </xdr:nvCxnSpPr>
      <xdr:spPr>
        <a:xfrm>
          <a:off x="7496176" y="110871001"/>
          <a:ext cx="0" cy="27384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9525</xdr:colOff>
      <xdr:row>117</xdr:row>
      <xdr:rowOff>150019</xdr:rowOff>
    </xdr:from>
    <xdr:to>
      <xdr:col>20</xdr:col>
      <xdr:colOff>304800</xdr:colOff>
      <xdr:row>117</xdr:row>
      <xdr:rowOff>150019</xdr:rowOff>
    </xdr:to>
    <xdr:cxnSp macro="">
      <xdr:nvCxnSpPr>
        <xdr:cNvPr id="36" name="直線矢印コネクタ 35">
          <a:extLst>
            <a:ext uri="{FF2B5EF4-FFF2-40B4-BE49-F238E27FC236}">
              <a16:creationId xmlns:a16="http://schemas.microsoft.com/office/drawing/2014/main" id="{E38B7D7A-5D5C-461E-95F3-6A75BF9E635F}"/>
            </a:ext>
          </a:extLst>
        </xdr:cNvPr>
        <xdr:cNvCxnSpPr/>
      </xdr:nvCxnSpPr>
      <xdr:spPr>
        <a:xfrm>
          <a:off x="7629525" y="109878019"/>
          <a:ext cx="295275" cy="0"/>
        </a:xfrm>
        <a:prstGeom prst="straightConnector1">
          <a:avLst/>
        </a:prstGeom>
        <a:ln w="31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7144</xdr:colOff>
      <xdr:row>116</xdr:row>
      <xdr:rowOff>2381</xdr:rowOff>
    </xdr:from>
    <xdr:to>
      <xdr:col>20</xdr:col>
      <xdr:colOff>202406</xdr:colOff>
      <xdr:row>116</xdr:row>
      <xdr:rowOff>2381</xdr:rowOff>
    </xdr:to>
    <xdr:cxnSp macro="">
      <xdr:nvCxnSpPr>
        <xdr:cNvPr id="37" name="直線コネクタ 36">
          <a:extLst>
            <a:ext uri="{FF2B5EF4-FFF2-40B4-BE49-F238E27FC236}">
              <a16:creationId xmlns:a16="http://schemas.microsoft.com/office/drawing/2014/main" id="{A3C95DAA-14A9-479D-AE32-2D09AD177B6E}"/>
            </a:ext>
          </a:extLst>
        </xdr:cNvPr>
        <xdr:cNvCxnSpPr/>
      </xdr:nvCxnSpPr>
      <xdr:spPr>
        <a:xfrm>
          <a:off x="7627144" y="109539881"/>
          <a:ext cx="195262" cy="0"/>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254794</xdr:colOff>
      <xdr:row>89</xdr:row>
      <xdr:rowOff>152399</xdr:rowOff>
    </xdr:from>
    <xdr:to>
      <xdr:col>16</xdr:col>
      <xdr:colOff>50007</xdr:colOff>
      <xdr:row>89</xdr:row>
      <xdr:rowOff>152399</xdr:rowOff>
    </xdr:to>
    <xdr:cxnSp macro="">
      <xdr:nvCxnSpPr>
        <xdr:cNvPr id="38" name="直線コネクタ 37">
          <a:extLst>
            <a:ext uri="{FF2B5EF4-FFF2-40B4-BE49-F238E27FC236}">
              <a16:creationId xmlns:a16="http://schemas.microsoft.com/office/drawing/2014/main" id="{D00BE982-1E18-491D-8215-6BA53DD368B0}"/>
            </a:ext>
          </a:extLst>
        </xdr:cNvPr>
        <xdr:cNvCxnSpPr/>
      </xdr:nvCxnSpPr>
      <xdr:spPr>
        <a:xfrm>
          <a:off x="5207794" y="104546399"/>
          <a:ext cx="938213" cy="0"/>
        </a:xfrm>
        <a:prstGeom prst="line">
          <a:avLst/>
        </a:prstGeom>
        <a:ln w="317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230982</xdr:colOff>
      <xdr:row>98</xdr:row>
      <xdr:rowOff>2381</xdr:rowOff>
    </xdr:from>
    <xdr:to>
      <xdr:col>11</xdr:col>
      <xdr:colOff>321468</xdr:colOff>
      <xdr:row>99</xdr:row>
      <xdr:rowOff>164306</xdr:rowOff>
    </xdr:to>
    <xdr:cxnSp macro="">
      <xdr:nvCxnSpPr>
        <xdr:cNvPr id="39" name="直線矢印コネクタ 38">
          <a:extLst>
            <a:ext uri="{FF2B5EF4-FFF2-40B4-BE49-F238E27FC236}">
              <a16:creationId xmlns:a16="http://schemas.microsoft.com/office/drawing/2014/main" id="{EDFA33DD-06B6-4175-866E-1D93BC8F3596}"/>
            </a:ext>
          </a:extLst>
        </xdr:cNvPr>
        <xdr:cNvCxnSpPr/>
      </xdr:nvCxnSpPr>
      <xdr:spPr>
        <a:xfrm flipH="1">
          <a:off x="4421982" y="106110881"/>
          <a:ext cx="90486" cy="35242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xdr:colOff>
      <xdr:row>89</xdr:row>
      <xdr:rowOff>100013</xdr:rowOff>
    </xdr:from>
    <xdr:to>
      <xdr:col>13</xdr:col>
      <xdr:colOff>130969</xdr:colOff>
      <xdr:row>89</xdr:row>
      <xdr:rowOff>100013</xdr:rowOff>
    </xdr:to>
    <xdr:cxnSp macro="">
      <xdr:nvCxnSpPr>
        <xdr:cNvPr id="40" name="直線矢印コネクタ 39">
          <a:extLst>
            <a:ext uri="{FF2B5EF4-FFF2-40B4-BE49-F238E27FC236}">
              <a16:creationId xmlns:a16="http://schemas.microsoft.com/office/drawing/2014/main" id="{6FE55792-02DC-4F69-B3BE-9778D90571A7}"/>
            </a:ext>
          </a:extLst>
        </xdr:cNvPr>
        <xdr:cNvCxnSpPr/>
      </xdr:nvCxnSpPr>
      <xdr:spPr>
        <a:xfrm flipH="1">
          <a:off x="3810001" y="104494013"/>
          <a:ext cx="127396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233362</xdr:colOff>
      <xdr:row>184</xdr:row>
      <xdr:rowOff>188118</xdr:rowOff>
    </xdr:from>
    <xdr:to>
      <xdr:col>16</xdr:col>
      <xdr:colOff>233362</xdr:colOff>
      <xdr:row>195</xdr:row>
      <xdr:rowOff>2381</xdr:rowOff>
    </xdr:to>
    <xdr:cxnSp macro="">
      <xdr:nvCxnSpPr>
        <xdr:cNvPr id="41" name="直線矢印コネクタ 40">
          <a:extLst>
            <a:ext uri="{FF2B5EF4-FFF2-40B4-BE49-F238E27FC236}">
              <a16:creationId xmlns:a16="http://schemas.microsoft.com/office/drawing/2014/main" id="{86240DA0-9B87-4D3B-80AC-562BC79C2BE5}"/>
            </a:ext>
          </a:extLst>
        </xdr:cNvPr>
        <xdr:cNvCxnSpPr/>
      </xdr:nvCxnSpPr>
      <xdr:spPr>
        <a:xfrm>
          <a:off x="6329362" y="122679618"/>
          <a:ext cx="0" cy="190976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47624</xdr:colOff>
      <xdr:row>81</xdr:row>
      <xdr:rowOff>2381</xdr:rowOff>
    </xdr:from>
    <xdr:to>
      <xdr:col>16</xdr:col>
      <xdr:colOff>47624</xdr:colOff>
      <xdr:row>84</xdr:row>
      <xdr:rowOff>185738</xdr:rowOff>
    </xdr:to>
    <xdr:cxnSp macro="">
      <xdr:nvCxnSpPr>
        <xdr:cNvPr id="42" name="直線コネクタ 41">
          <a:extLst>
            <a:ext uri="{FF2B5EF4-FFF2-40B4-BE49-F238E27FC236}">
              <a16:creationId xmlns:a16="http://schemas.microsoft.com/office/drawing/2014/main" id="{740EA42C-10EE-42F0-8E88-343584C36145}"/>
            </a:ext>
          </a:extLst>
        </xdr:cNvPr>
        <xdr:cNvCxnSpPr/>
      </xdr:nvCxnSpPr>
      <xdr:spPr>
        <a:xfrm>
          <a:off x="6143624" y="102872381"/>
          <a:ext cx="0" cy="754857"/>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169069</xdr:colOff>
      <xdr:row>117</xdr:row>
      <xdr:rowOff>50006</xdr:rowOff>
    </xdr:from>
    <xdr:to>
      <xdr:col>13</xdr:col>
      <xdr:colOff>121444</xdr:colOff>
      <xdr:row>117</xdr:row>
      <xdr:rowOff>95250</xdr:rowOff>
    </xdr:to>
    <xdr:cxnSp macro="">
      <xdr:nvCxnSpPr>
        <xdr:cNvPr id="43" name="直線矢印コネクタ 42">
          <a:extLst>
            <a:ext uri="{FF2B5EF4-FFF2-40B4-BE49-F238E27FC236}">
              <a16:creationId xmlns:a16="http://schemas.microsoft.com/office/drawing/2014/main" id="{47B115A1-154A-477B-87EB-AFD7A79FA960}"/>
            </a:ext>
          </a:extLst>
        </xdr:cNvPr>
        <xdr:cNvCxnSpPr/>
      </xdr:nvCxnSpPr>
      <xdr:spPr>
        <a:xfrm flipV="1">
          <a:off x="3979069" y="109778006"/>
          <a:ext cx="1095375" cy="4524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69056</xdr:colOff>
      <xdr:row>121</xdr:row>
      <xdr:rowOff>111918</xdr:rowOff>
    </xdr:from>
    <xdr:to>
      <xdr:col>10</xdr:col>
      <xdr:colOff>159543</xdr:colOff>
      <xdr:row>121</xdr:row>
      <xdr:rowOff>111918</xdr:rowOff>
    </xdr:to>
    <xdr:cxnSp macro="">
      <xdr:nvCxnSpPr>
        <xdr:cNvPr id="44" name="直線矢印コネクタ 43">
          <a:extLst>
            <a:ext uri="{FF2B5EF4-FFF2-40B4-BE49-F238E27FC236}">
              <a16:creationId xmlns:a16="http://schemas.microsoft.com/office/drawing/2014/main" id="{3D8AA3AB-41E8-4267-AB50-87CFDC250A23}"/>
            </a:ext>
          </a:extLst>
        </xdr:cNvPr>
        <xdr:cNvCxnSpPr/>
      </xdr:nvCxnSpPr>
      <xdr:spPr>
        <a:xfrm>
          <a:off x="2736056" y="110601918"/>
          <a:ext cx="123348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73819</xdr:colOff>
      <xdr:row>117</xdr:row>
      <xdr:rowOff>50006</xdr:rowOff>
    </xdr:from>
    <xdr:to>
      <xdr:col>13</xdr:col>
      <xdr:colOff>119063</xdr:colOff>
      <xdr:row>117</xdr:row>
      <xdr:rowOff>85725</xdr:rowOff>
    </xdr:to>
    <xdr:cxnSp macro="">
      <xdr:nvCxnSpPr>
        <xdr:cNvPr id="45" name="直線矢印コネクタ 44">
          <a:extLst>
            <a:ext uri="{FF2B5EF4-FFF2-40B4-BE49-F238E27FC236}">
              <a16:creationId xmlns:a16="http://schemas.microsoft.com/office/drawing/2014/main" id="{321E90B5-7813-402B-9C53-8AC93B975140}"/>
            </a:ext>
          </a:extLst>
        </xdr:cNvPr>
        <xdr:cNvCxnSpPr/>
      </xdr:nvCxnSpPr>
      <xdr:spPr>
        <a:xfrm flipH="1">
          <a:off x="2740819" y="109778006"/>
          <a:ext cx="2331244" cy="3571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157163</xdr:colOff>
      <xdr:row>121</xdr:row>
      <xdr:rowOff>2381</xdr:rowOff>
    </xdr:from>
    <xdr:to>
      <xdr:col>7</xdr:col>
      <xdr:colOff>69056</xdr:colOff>
      <xdr:row>121</xdr:row>
      <xdr:rowOff>2381</xdr:rowOff>
    </xdr:to>
    <xdr:cxnSp macro="">
      <xdr:nvCxnSpPr>
        <xdr:cNvPr id="46" name="直線コネクタ 45">
          <a:extLst>
            <a:ext uri="{FF2B5EF4-FFF2-40B4-BE49-F238E27FC236}">
              <a16:creationId xmlns:a16="http://schemas.microsoft.com/office/drawing/2014/main" id="{1A3DFB34-665D-41AA-9BBD-D77CF8B47EF1}"/>
            </a:ext>
          </a:extLst>
        </xdr:cNvPr>
        <xdr:cNvCxnSpPr/>
      </xdr:nvCxnSpPr>
      <xdr:spPr>
        <a:xfrm>
          <a:off x="2443163" y="110492381"/>
          <a:ext cx="292893"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333375</xdr:colOff>
      <xdr:row>116</xdr:row>
      <xdr:rowOff>188119</xdr:rowOff>
    </xdr:from>
    <xdr:to>
      <xdr:col>6</xdr:col>
      <xdr:colOff>333375</xdr:colOff>
      <xdr:row>121</xdr:row>
      <xdr:rowOff>7144</xdr:rowOff>
    </xdr:to>
    <xdr:cxnSp macro="">
      <xdr:nvCxnSpPr>
        <xdr:cNvPr id="47" name="直線矢印コネクタ 46">
          <a:extLst>
            <a:ext uri="{FF2B5EF4-FFF2-40B4-BE49-F238E27FC236}">
              <a16:creationId xmlns:a16="http://schemas.microsoft.com/office/drawing/2014/main" id="{ACB4C91A-4039-4C38-80F4-4FA5625E7105}"/>
            </a:ext>
          </a:extLst>
        </xdr:cNvPr>
        <xdr:cNvCxnSpPr/>
      </xdr:nvCxnSpPr>
      <xdr:spPr>
        <a:xfrm>
          <a:off x="2619375" y="109725619"/>
          <a:ext cx="0" cy="77152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153153</xdr:colOff>
      <xdr:row>117</xdr:row>
      <xdr:rowOff>2381</xdr:rowOff>
    </xdr:from>
    <xdr:to>
      <xdr:col>16</xdr:col>
      <xdr:colOff>153153</xdr:colOff>
      <xdr:row>121</xdr:row>
      <xdr:rowOff>4763</xdr:rowOff>
    </xdr:to>
    <xdr:cxnSp macro="">
      <xdr:nvCxnSpPr>
        <xdr:cNvPr id="48" name="直線矢印コネクタ 47">
          <a:extLst>
            <a:ext uri="{FF2B5EF4-FFF2-40B4-BE49-F238E27FC236}">
              <a16:creationId xmlns:a16="http://schemas.microsoft.com/office/drawing/2014/main" id="{64D03869-9CCD-4F4B-A0CF-4D549F40932C}"/>
            </a:ext>
          </a:extLst>
        </xdr:cNvPr>
        <xdr:cNvCxnSpPr/>
      </xdr:nvCxnSpPr>
      <xdr:spPr>
        <a:xfrm>
          <a:off x="6249153" y="109730381"/>
          <a:ext cx="0" cy="76438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164306</xdr:colOff>
      <xdr:row>144</xdr:row>
      <xdr:rowOff>92869</xdr:rowOff>
    </xdr:from>
    <xdr:to>
      <xdr:col>13</xdr:col>
      <xdr:colOff>119063</xdr:colOff>
      <xdr:row>144</xdr:row>
      <xdr:rowOff>92869</xdr:rowOff>
    </xdr:to>
    <xdr:cxnSp macro="">
      <xdr:nvCxnSpPr>
        <xdr:cNvPr id="49" name="直線矢印コネクタ 48">
          <a:extLst>
            <a:ext uri="{FF2B5EF4-FFF2-40B4-BE49-F238E27FC236}">
              <a16:creationId xmlns:a16="http://schemas.microsoft.com/office/drawing/2014/main" id="{9C158EFB-FE86-462B-9CC7-9588C22EE6B4}"/>
            </a:ext>
          </a:extLst>
        </xdr:cNvPr>
        <xdr:cNvCxnSpPr/>
      </xdr:nvCxnSpPr>
      <xdr:spPr>
        <a:xfrm>
          <a:off x="3974306" y="114964369"/>
          <a:ext cx="109775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54768</xdr:colOff>
      <xdr:row>79</xdr:row>
      <xdr:rowOff>100014</xdr:rowOff>
    </xdr:from>
    <xdr:to>
      <xdr:col>14</xdr:col>
      <xdr:colOff>76201</xdr:colOff>
      <xdr:row>81</xdr:row>
      <xdr:rowOff>178594</xdr:rowOff>
    </xdr:to>
    <xdr:sp macro="" textlink="">
      <xdr:nvSpPr>
        <xdr:cNvPr id="50" name="円弧 49">
          <a:extLst>
            <a:ext uri="{FF2B5EF4-FFF2-40B4-BE49-F238E27FC236}">
              <a16:creationId xmlns:a16="http://schemas.microsoft.com/office/drawing/2014/main" id="{5CD8A634-4055-4628-AE22-5EF890E2F28F}"/>
            </a:ext>
          </a:extLst>
        </xdr:cNvPr>
        <xdr:cNvSpPr/>
      </xdr:nvSpPr>
      <xdr:spPr>
        <a:xfrm>
          <a:off x="5007768" y="102589014"/>
          <a:ext cx="402433" cy="459580"/>
        </a:xfrm>
        <a:prstGeom prst="arc">
          <a:avLst>
            <a:gd name="adj1" fmla="val 16055955"/>
            <a:gd name="adj2" fmla="val 21890"/>
          </a:avLst>
        </a:prstGeom>
        <a:ln w="31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90488</xdr:colOff>
      <xdr:row>79</xdr:row>
      <xdr:rowOff>7144</xdr:rowOff>
    </xdr:from>
    <xdr:to>
      <xdr:col>13</xdr:col>
      <xdr:colOff>90488</xdr:colOff>
      <xdr:row>81</xdr:row>
      <xdr:rowOff>45244</xdr:rowOff>
    </xdr:to>
    <xdr:cxnSp macro="">
      <xdr:nvCxnSpPr>
        <xdr:cNvPr id="51" name="直線コネクタ 50">
          <a:extLst>
            <a:ext uri="{FF2B5EF4-FFF2-40B4-BE49-F238E27FC236}">
              <a16:creationId xmlns:a16="http://schemas.microsoft.com/office/drawing/2014/main" id="{24D834EA-FBB5-4791-8209-2C918D7BCD08}"/>
            </a:ext>
          </a:extLst>
        </xdr:cNvPr>
        <xdr:cNvCxnSpPr/>
      </xdr:nvCxnSpPr>
      <xdr:spPr>
        <a:xfrm flipV="1">
          <a:off x="5043488" y="102496144"/>
          <a:ext cx="0" cy="41910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221456</xdr:colOff>
      <xdr:row>80</xdr:row>
      <xdr:rowOff>142875</xdr:rowOff>
    </xdr:from>
    <xdr:to>
      <xdr:col>14</xdr:col>
      <xdr:colOff>76201</xdr:colOff>
      <xdr:row>87</xdr:row>
      <xdr:rowOff>23813</xdr:rowOff>
    </xdr:to>
    <xdr:cxnSp macro="">
      <xdr:nvCxnSpPr>
        <xdr:cNvPr id="52" name="直線矢印コネクタ 51">
          <a:extLst>
            <a:ext uri="{FF2B5EF4-FFF2-40B4-BE49-F238E27FC236}">
              <a16:creationId xmlns:a16="http://schemas.microsoft.com/office/drawing/2014/main" id="{EEA50892-A4EA-4A0D-9D83-CFE9AFF6A247}"/>
            </a:ext>
          </a:extLst>
        </xdr:cNvPr>
        <xdr:cNvCxnSpPr/>
      </xdr:nvCxnSpPr>
      <xdr:spPr>
        <a:xfrm flipH="1">
          <a:off x="5174456" y="102822375"/>
          <a:ext cx="235745" cy="1214438"/>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250031</xdr:colOff>
      <xdr:row>87</xdr:row>
      <xdr:rowOff>152401</xdr:rowOff>
    </xdr:from>
    <xdr:to>
      <xdr:col>16</xdr:col>
      <xdr:colOff>45244</xdr:colOff>
      <xdr:row>87</xdr:row>
      <xdr:rowOff>152401</xdr:rowOff>
    </xdr:to>
    <xdr:cxnSp macro="">
      <xdr:nvCxnSpPr>
        <xdr:cNvPr id="53" name="直線矢印コネクタ 52">
          <a:extLst>
            <a:ext uri="{FF2B5EF4-FFF2-40B4-BE49-F238E27FC236}">
              <a16:creationId xmlns:a16="http://schemas.microsoft.com/office/drawing/2014/main" id="{6AE310A1-6F4E-44AA-9BB7-BEB4B0044503}"/>
            </a:ext>
          </a:extLst>
        </xdr:cNvPr>
        <xdr:cNvCxnSpPr/>
      </xdr:nvCxnSpPr>
      <xdr:spPr>
        <a:xfrm>
          <a:off x="5203031" y="104165401"/>
          <a:ext cx="93821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252413</xdr:colOff>
      <xdr:row>108</xdr:row>
      <xdr:rowOff>90487</xdr:rowOff>
    </xdr:from>
    <xdr:to>
      <xdr:col>16</xdr:col>
      <xdr:colOff>50006</xdr:colOff>
      <xdr:row>108</xdr:row>
      <xdr:rowOff>90487</xdr:rowOff>
    </xdr:to>
    <xdr:cxnSp macro="">
      <xdr:nvCxnSpPr>
        <xdr:cNvPr id="54" name="直線矢印コネクタ 53">
          <a:extLst>
            <a:ext uri="{FF2B5EF4-FFF2-40B4-BE49-F238E27FC236}">
              <a16:creationId xmlns:a16="http://schemas.microsoft.com/office/drawing/2014/main" id="{02039A24-CAF1-4831-8D40-A233EB1663F7}"/>
            </a:ext>
          </a:extLst>
        </xdr:cNvPr>
        <xdr:cNvCxnSpPr/>
      </xdr:nvCxnSpPr>
      <xdr:spPr>
        <a:xfrm>
          <a:off x="5205413" y="108103987"/>
          <a:ext cx="94059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335756</xdr:colOff>
      <xdr:row>108</xdr:row>
      <xdr:rowOff>90488</xdr:rowOff>
    </xdr:from>
    <xdr:to>
      <xdr:col>13</xdr:col>
      <xdr:colOff>254794</xdr:colOff>
      <xdr:row>108</xdr:row>
      <xdr:rowOff>90488</xdr:rowOff>
    </xdr:to>
    <xdr:cxnSp macro="">
      <xdr:nvCxnSpPr>
        <xdr:cNvPr id="55" name="直線矢印コネクタ 54">
          <a:extLst>
            <a:ext uri="{FF2B5EF4-FFF2-40B4-BE49-F238E27FC236}">
              <a16:creationId xmlns:a16="http://schemas.microsoft.com/office/drawing/2014/main" id="{D3256183-19DB-43CE-8054-B1E4ECA96FD4}"/>
            </a:ext>
          </a:extLst>
        </xdr:cNvPr>
        <xdr:cNvCxnSpPr/>
      </xdr:nvCxnSpPr>
      <xdr:spPr>
        <a:xfrm>
          <a:off x="4526756" y="108103988"/>
          <a:ext cx="681038"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128588</xdr:colOff>
      <xdr:row>86</xdr:row>
      <xdr:rowOff>0</xdr:rowOff>
    </xdr:from>
    <xdr:to>
      <xdr:col>13</xdr:col>
      <xdr:colOff>128588</xdr:colOff>
      <xdr:row>89</xdr:row>
      <xdr:rowOff>97631</xdr:rowOff>
    </xdr:to>
    <xdr:cxnSp macro="">
      <xdr:nvCxnSpPr>
        <xdr:cNvPr id="56" name="直線コネクタ 55">
          <a:extLst>
            <a:ext uri="{FF2B5EF4-FFF2-40B4-BE49-F238E27FC236}">
              <a16:creationId xmlns:a16="http://schemas.microsoft.com/office/drawing/2014/main" id="{E44F4634-99C1-4857-9AD6-EECCF04EA52A}"/>
            </a:ext>
          </a:extLst>
        </xdr:cNvPr>
        <xdr:cNvCxnSpPr/>
      </xdr:nvCxnSpPr>
      <xdr:spPr>
        <a:xfrm>
          <a:off x="5081588" y="103822500"/>
          <a:ext cx="0" cy="669131"/>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373856</xdr:colOff>
      <xdr:row>103</xdr:row>
      <xdr:rowOff>100012</xdr:rowOff>
    </xdr:from>
    <xdr:to>
      <xdr:col>11</xdr:col>
      <xdr:colOff>195265</xdr:colOff>
      <xdr:row>103</xdr:row>
      <xdr:rowOff>100012</xdr:rowOff>
    </xdr:to>
    <xdr:cxnSp macro="">
      <xdr:nvCxnSpPr>
        <xdr:cNvPr id="57" name="直線矢印コネクタ 56">
          <a:extLst>
            <a:ext uri="{FF2B5EF4-FFF2-40B4-BE49-F238E27FC236}">
              <a16:creationId xmlns:a16="http://schemas.microsoft.com/office/drawing/2014/main" id="{EC202B28-A405-46F4-ACDE-725FE0DFAC36}"/>
            </a:ext>
          </a:extLst>
        </xdr:cNvPr>
        <xdr:cNvCxnSpPr/>
      </xdr:nvCxnSpPr>
      <xdr:spPr>
        <a:xfrm flipH="1">
          <a:off x="3802856" y="107161012"/>
          <a:ext cx="58340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164307</xdr:colOff>
      <xdr:row>81</xdr:row>
      <xdr:rowOff>0</xdr:rowOff>
    </xdr:from>
    <xdr:to>
      <xdr:col>12</xdr:col>
      <xdr:colOff>164307</xdr:colOff>
      <xdr:row>84</xdr:row>
      <xdr:rowOff>97631</xdr:rowOff>
    </xdr:to>
    <xdr:cxnSp macro="">
      <xdr:nvCxnSpPr>
        <xdr:cNvPr id="58" name="直線矢印コネクタ 57">
          <a:extLst>
            <a:ext uri="{FF2B5EF4-FFF2-40B4-BE49-F238E27FC236}">
              <a16:creationId xmlns:a16="http://schemas.microsoft.com/office/drawing/2014/main" id="{CEFF1169-A2F8-4FA6-B59C-E0FD0D91718E}"/>
            </a:ext>
          </a:extLst>
        </xdr:cNvPr>
        <xdr:cNvCxnSpPr/>
      </xdr:nvCxnSpPr>
      <xdr:spPr>
        <a:xfrm>
          <a:off x="4736307" y="102870000"/>
          <a:ext cx="0" cy="66913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88106</xdr:colOff>
      <xdr:row>79</xdr:row>
      <xdr:rowOff>100013</xdr:rowOff>
    </xdr:from>
    <xdr:to>
      <xdr:col>13</xdr:col>
      <xdr:colOff>250033</xdr:colOff>
      <xdr:row>79</xdr:row>
      <xdr:rowOff>100013</xdr:rowOff>
    </xdr:to>
    <xdr:cxnSp macro="">
      <xdr:nvCxnSpPr>
        <xdr:cNvPr id="59" name="直線矢印コネクタ 58">
          <a:extLst>
            <a:ext uri="{FF2B5EF4-FFF2-40B4-BE49-F238E27FC236}">
              <a16:creationId xmlns:a16="http://schemas.microsoft.com/office/drawing/2014/main" id="{11AFBB37-0689-43A8-A4F7-5AD73F6EC330}"/>
            </a:ext>
          </a:extLst>
        </xdr:cNvPr>
        <xdr:cNvCxnSpPr/>
      </xdr:nvCxnSpPr>
      <xdr:spPr>
        <a:xfrm flipH="1">
          <a:off x="5041106" y="102589013"/>
          <a:ext cx="161927" cy="0"/>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4763</xdr:colOff>
      <xdr:row>116</xdr:row>
      <xdr:rowOff>4763</xdr:rowOff>
    </xdr:from>
    <xdr:to>
      <xdr:col>20</xdr:col>
      <xdr:colOff>4763</xdr:colOff>
      <xdr:row>119</xdr:row>
      <xdr:rowOff>90488</xdr:rowOff>
    </xdr:to>
    <xdr:cxnSp macro="">
      <xdr:nvCxnSpPr>
        <xdr:cNvPr id="60" name="直線コネクタ 59">
          <a:extLst>
            <a:ext uri="{FF2B5EF4-FFF2-40B4-BE49-F238E27FC236}">
              <a16:creationId xmlns:a16="http://schemas.microsoft.com/office/drawing/2014/main" id="{CADCDF1E-834A-4910-BC19-22B2D5EE2751}"/>
            </a:ext>
          </a:extLst>
        </xdr:cNvPr>
        <xdr:cNvCxnSpPr/>
      </xdr:nvCxnSpPr>
      <xdr:spPr>
        <a:xfrm>
          <a:off x="7624763" y="109542263"/>
          <a:ext cx="0" cy="657225"/>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121444</xdr:colOff>
      <xdr:row>117</xdr:row>
      <xdr:rowOff>26194</xdr:rowOff>
    </xdr:from>
    <xdr:to>
      <xdr:col>20</xdr:col>
      <xdr:colOff>7144</xdr:colOff>
      <xdr:row>117</xdr:row>
      <xdr:rowOff>150019</xdr:rowOff>
    </xdr:to>
    <xdr:cxnSp macro="">
      <xdr:nvCxnSpPr>
        <xdr:cNvPr id="61" name="直線コネクタ 60">
          <a:extLst>
            <a:ext uri="{FF2B5EF4-FFF2-40B4-BE49-F238E27FC236}">
              <a16:creationId xmlns:a16="http://schemas.microsoft.com/office/drawing/2014/main" id="{0724D652-F3C4-41AF-BF21-631889490FA5}"/>
            </a:ext>
          </a:extLst>
        </xdr:cNvPr>
        <xdr:cNvCxnSpPr/>
      </xdr:nvCxnSpPr>
      <xdr:spPr>
        <a:xfrm>
          <a:off x="5074444" y="109754194"/>
          <a:ext cx="2552700" cy="123825"/>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4763</xdr:colOff>
      <xdr:row>119</xdr:row>
      <xdr:rowOff>92869</xdr:rowOff>
    </xdr:from>
    <xdr:to>
      <xdr:col>20</xdr:col>
      <xdr:colOff>307181</xdr:colOff>
      <xdr:row>119</xdr:row>
      <xdr:rowOff>92869</xdr:rowOff>
    </xdr:to>
    <xdr:cxnSp macro="">
      <xdr:nvCxnSpPr>
        <xdr:cNvPr id="62" name="直線矢印コネクタ 61">
          <a:extLst>
            <a:ext uri="{FF2B5EF4-FFF2-40B4-BE49-F238E27FC236}">
              <a16:creationId xmlns:a16="http://schemas.microsoft.com/office/drawing/2014/main" id="{82031DAB-39E1-43B8-A6B6-C463F9F42630}"/>
            </a:ext>
          </a:extLst>
        </xdr:cNvPr>
        <xdr:cNvCxnSpPr/>
      </xdr:nvCxnSpPr>
      <xdr:spPr>
        <a:xfrm>
          <a:off x="7624763" y="110201869"/>
          <a:ext cx="302418" cy="0"/>
        </a:xfrm>
        <a:prstGeom prst="straightConnector1">
          <a:avLst/>
        </a:prstGeom>
        <a:ln w="31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119062</xdr:colOff>
      <xdr:row>117</xdr:row>
      <xdr:rowOff>52387</xdr:rowOff>
    </xdr:from>
    <xdr:to>
      <xdr:col>13</xdr:col>
      <xdr:colOff>352425</xdr:colOff>
      <xdr:row>118</xdr:row>
      <xdr:rowOff>19050</xdr:rowOff>
    </xdr:to>
    <xdr:cxnSp macro="">
      <xdr:nvCxnSpPr>
        <xdr:cNvPr id="63" name="直線コネクタ 62">
          <a:extLst>
            <a:ext uri="{FF2B5EF4-FFF2-40B4-BE49-F238E27FC236}">
              <a16:creationId xmlns:a16="http://schemas.microsoft.com/office/drawing/2014/main" id="{66E7D2DF-E1A2-4185-8F0D-6EF8AB253D8C}"/>
            </a:ext>
          </a:extLst>
        </xdr:cNvPr>
        <xdr:cNvCxnSpPr/>
      </xdr:nvCxnSpPr>
      <xdr:spPr>
        <a:xfrm>
          <a:off x="5072062" y="109780387"/>
          <a:ext cx="233363" cy="157163"/>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278606</xdr:colOff>
      <xdr:row>117</xdr:row>
      <xdr:rowOff>23812</xdr:rowOff>
    </xdr:from>
    <xdr:to>
      <xdr:col>14</xdr:col>
      <xdr:colOff>40482</xdr:colOff>
      <xdr:row>117</xdr:row>
      <xdr:rowOff>164306</xdr:rowOff>
    </xdr:to>
    <xdr:cxnSp macro="">
      <xdr:nvCxnSpPr>
        <xdr:cNvPr id="64" name="直線矢印コネクタ 63">
          <a:extLst>
            <a:ext uri="{FF2B5EF4-FFF2-40B4-BE49-F238E27FC236}">
              <a16:creationId xmlns:a16="http://schemas.microsoft.com/office/drawing/2014/main" id="{C096EE6A-4CAE-4C4F-A6DE-CCC842F2CC0A}"/>
            </a:ext>
          </a:extLst>
        </xdr:cNvPr>
        <xdr:cNvCxnSpPr/>
      </xdr:nvCxnSpPr>
      <xdr:spPr>
        <a:xfrm flipH="1">
          <a:off x="5231606" y="109751812"/>
          <a:ext cx="142876" cy="14049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352424</xdr:colOff>
      <xdr:row>117</xdr:row>
      <xdr:rowOff>88107</xdr:rowOff>
    </xdr:from>
    <xdr:to>
      <xdr:col>14</xdr:col>
      <xdr:colOff>69056</xdr:colOff>
      <xdr:row>117</xdr:row>
      <xdr:rowOff>183356</xdr:rowOff>
    </xdr:to>
    <xdr:cxnSp macro="">
      <xdr:nvCxnSpPr>
        <xdr:cNvPr id="65" name="直線矢印コネクタ 64">
          <a:extLst>
            <a:ext uri="{FF2B5EF4-FFF2-40B4-BE49-F238E27FC236}">
              <a16:creationId xmlns:a16="http://schemas.microsoft.com/office/drawing/2014/main" id="{3D47CA89-8D07-453C-9276-0FC5E314D423}"/>
            </a:ext>
          </a:extLst>
        </xdr:cNvPr>
        <xdr:cNvCxnSpPr/>
      </xdr:nvCxnSpPr>
      <xdr:spPr>
        <a:xfrm>
          <a:off x="5305424" y="109816107"/>
          <a:ext cx="97632" cy="95249"/>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157162</xdr:colOff>
      <xdr:row>117</xdr:row>
      <xdr:rowOff>80963</xdr:rowOff>
    </xdr:from>
    <xdr:to>
      <xdr:col>11</xdr:col>
      <xdr:colOff>157162</xdr:colOff>
      <xdr:row>118</xdr:row>
      <xdr:rowOff>21431</xdr:rowOff>
    </xdr:to>
    <xdr:cxnSp macro="">
      <xdr:nvCxnSpPr>
        <xdr:cNvPr id="66" name="直線矢印コネクタ 65">
          <a:extLst>
            <a:ext uri="{FF2B5EF4-FFF2-40B4-BE49-F238E27FC236}">
              <a16:creationId xmlns:a16="http://schemas.microsoft.com/office/drawing/2014/main" id="{72AC4014-6168-4DFF-A588-10D0F47A78A4}"/>
            </a:ext>
          </a:extLst>
        </xdr:cNvPr>
        <xdr:cNvCxnSpPr/>
      </xdr:nvCxnSpPr>
      <xdr:spPr>
        <a:xfrm>
          <a:off x="4348162" y="109808963"/>
          <a:ext cx="0" cy="130968"/>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155657</xdr:colOff>
      <xdr:row>119</xdr:row>
      <xdr:rowOff>376</xdr:rowOff>
    </xdr:from>
    <xdr:to>
      <xdr:col>16</xdr:col>
      <xdr:colOff>373856</xdr:colOff>
      <xdr:row>119</xdr:row>
      <xdr:rowOff>376</xdr:rowOff>
    </xdr:to>
    <xdr:cxnSp macro="">
      <xdr:nvCxnSpPr>
        <xdr:cNvPr id="67" name="直線矢印コネクタ 66">
          <a:extLst>
            <a:ext uri="{FF2B5EF4-FFF2-40B4-BE49-F238E27FC236}">
              <a16:creationId xmlns:a16="http://schemas.microsoft.com/office/drawing/2014/main" id="{A290C0F0-C76F-4A51-BFEF-132E02153297}"/>
            </a:ext>
          </a:extLst>
        </xdr:cNvPr>
        <xdr:cNvCxnSpPr/>
      </xdr:nvCxnSpPr>
      <xdr:spPr>
        <a:xfrm>
          <a:off x="6251657" y="110109376"/>
          <a:ext cx="21819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116</xdr:row>
      <xdr:rowOff>7146</xdr:rowOff>
    </xdr:from>
    <xdr:to>
      <xdr:col>9</xdr:col>
      <xdr:colOff>0</xdr:colOff>
      <xdr:row>117</xdr:row>
      <xdr:rowOff>76200</xdr:rowOff>
    </xdr:to>
    <xdr:cxnSp macro="">
      <xdr:nvCxnSpPr>
        <xdr:cNvPr id="68" name="直線矢印コネクタ 67">
          <a:extLst>
            <a:ext uri="{FF2B5EF4-FFF2-40B4-BE49-F238E27FC236}">
              <a16:creationId xmlns:a16="http://schemas.microsoft.com/office/drawing/2014/main" id="{3E75CEC8-125C-4C34-9752-174D1C24C4C0}"/>
            </a:ext>
          </a:extLst>
        </xdr:cNvPr>
        <xdr:cNvCxnSpPr/>
      </xdr:nvCxnSpPr>
      <xdr:spPr>
        <a:xfrm flipV="1">
          <a:off x="3429000" y="109544646"/>
          <a:ext cx="0" cy="25955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154782</xdr:colOff>
      <xdr:row>122</xdr:row>
      <xdr:rowOff>90488</xdr:rowOff>
    </xdr:from>
    <xdr:to>
      <xdr:col>19</xdr:col>
      <xdr:colOff>347663</xdr:colOff>
      <xdr:row>122</xdr:row>
      <xdr:rowOff>90488</xdr:rowOff>
    </xdr:to>
    <xdr:cxnSp macro="">
      <xdr:nvCxnSpPr>
        <xdr:cNvPr id="69" name="直線矢印コネクタ 68">
          <a:extLst>
            <a:ext uri="{FF2B5EF4-FFF2-40B4-BE49-F238E27FC236}">
              <a16:creationId xmlns:a16="http://schemas.microsoft.com/office/drawing/2014/main" id="{2BFE5F3D-4CC8-4836-B97F-64C4DE807679}"/>
            </a:ext>
          </a:extLst>
        </xdr:cNvPr>
        <xdr:cNvCxnSpPr/>
      </xdr:nvCxnSpPr>
      <xdr:spPr>
        <a:xfrm>
          <a:off x="6250782" y="110770988"/>
          <a:ext cx="133588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164306</xdr:colOff>
      <xdr:row>84</xdr:row>
      <xdr:rowOff>92868</xdr:rowOff>
    </xdr:from>
    <xdr:to>
      <xdr:col>12</xdr:col>
      <xdr:colOff>164306</xdr:colOff>
      <xdr:row>88</xdr:row>
      <xdr:rowOff>154781</xdr:rowOff>
    </xdr:to>
    <xdr:cxnSp macro="">
      <xdr:nvCxnSpPr>
        <xdr:cNvPr id="70" name="直線矢印コネクタ 69">
          <a:extLst>
            <a:ext uri="{FF2B5EF4-FFF2-40B4-BE49-F238E27FC236}">
              <a16:creationId xmlns:a16="http://schemas.microsoft.com/office/drawing/2014/main" id="{97E0A30B-D09F-462C-9217-90B6BB1CD7E8}"/>
            </a:ext>
          </a:extLst>
        </xdr:cNvPr>
        <xdr:cNvCxnSpPr/>
      </xdr:nvCxnSpPr>
      <xdr:spPr>
        <a:xfrm>
          <a:off x="4736306" y="103534368"/>
          <a:ext cx="0" cy="82391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84</xdr:row>
      <xdr:rowOff>0</xdr:rowOff>
    </xdr:from>
    <xdr:to>
      <xdr:col>19</xdr:col>
      <xdr:colOff>373856</xdr:colOff>
      <xdr:row>84</xdr:row>
      <xdr:rowOff>0</xdr:rowOff>
    </xdr:to>
    <xdr:cxnSp macro="">
      <xdr:nvCxnSpPr>
        <xdr:cNvPr id="71" name="直線矢印コネクタ 70">
          <a:extLst>
            <a:ext uri="{FF2B5EF4-FFF2-40B4-BE49-F238E27FC236}">
              <a16:creationId xmlns:a16="http://schemas.microsoft.com/office/drawing/2014/main" id="{4F905758-8899-48C8-855E-0F9E80139A7F}"/>
            </a:ext>
          </a:extLst>
        </xdr:cNvPr>
        <xdr:cNvCxnSpPr/>
      </xdr:nvCxnSpPr>
      <xdr:spPr>
        <a:xfrm>
          <a:off x="5334000" y="103441500"/>
          <a:ext cx="2278856" cy="0"/>
        </a:xfrm>
        <a:prstGeom prst="straightConnector1">
          <a:avLst/>
        </a:prstGeom>
        <a:ln w="3175">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366713</xdr:colOff>
      <xdr:row>86</xdr:row>
      <xdr:rowOff>140495</xdr:rowOff>
    </xdr:from>
    <xdr:to>
      <xdr:col>12</xdr:col>
      <xdr:colOff>309567</xdr:colOff>
      <xdr:row>86</xdr:row>
      <xdr:rowOff>140495</xdr:rowOff>
    </xdr:to>
    <xdr:cxnSp macro="">
      <xdr:nvCxnSpPr>
        <xdr:cNvPr id="72" name="直線コネクタ 71">
          <a:extLst>
            <a:ext uri="{FF2B5EF4-FFF2-40B4-BE49-F238E27FC236}">
              <a16:creationId xmlns:a16="http://schemas.microsoft.com/office/drawing/2014/main" id="{430AE3A5-29E0-40BD-900E-4E50DE656E0D}"/>
            </a:ext>
          </a:extLst>
        </xdr:cNvPr>
        <xdr:cNvCxnSpPr/>
      </xdr:nvCxnSpPr>
      <xdr:spPr>
        <a:xfrm flipH="1">
          <a:off x="4557713" y="103962995"/>
          <a:ext cx="323854"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26194</xdr:colOff>
      <xdr:row>84</xdr:row>
      <xdr:rowOff>95250</xdr:rowOff>
    </xdr:from>
    <xdr:to>
      <xdr:col>12</xdr:col>
      <xdr:colOff>26194</xdr:colOff>
      <xdr:row>86</xdr:row>
      <xdr:rowOff>142875</xdr:rowOff>
    </xdr:to>
    <xdr:cxnSp macro="">
      <xdr:nvCxnSpPr>
        <xdr:cNvPr id="73" name="直線矢印コネクタ 72">
          <a:extLst>
            <a:ext uri="{FF2B5EF4-FFF2-40B4-BE49-F238E27FC236}">
              <a16:creationId xmlns:a16="http://schemas.microsoft.com/office/drawing/2014/main" id="{E6CDFFBE-1F39-4878-BE55-134017548BE9}"/>
            </a:ext>
          </a:extLst>
        </xdr:cNvPr>
        <xdr:cNvCxnSpPr/>
      </xdr:nvCxnSpPr>
      <xdr:spPr>
        <a:xfrm>
          <a:off x="4598194" y="103536750"/>
          <a:ext cx="0" cy="42862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121444</xdr:colOff>
      <xdr:row>123</xdr:row>
      <xdr:rowOff>150019</xdr:rowOff>
    </xdr:from>
    <xdr:to>
      <xdr:col>16</xdr:col>
      <xdr:colOff>76200</xdr:colOff>
      <xdr:row>123</xdr:row>
      <xdr:rowOff>150019</xdr:rowOff>
    </xdr:to>
    <xdr:cxnSp macro="">
      <xdr:nvCxnSpPr>
        <xdr:cNvPr id="74" name="直線矢印コネクタ 73">
          <a:extLst>
            <a:ext uri="{FF2B5EF4-FFF2-40B4-BE49-F238E27FC236}">
              <a16:creationId xmlns:a16="http://schemas.microsoft.com/office/drawing/2014/main" id="{E47226E6-09BB-46F5-A73A-EBA0DFD98CA9}"/>
            </a:ext>
          </a:extLst>
        </xdr:cNvPr>
        <xdr:cNvCxnSpPr/>
      </xdr:nvCxnSpPr>
      <xdr:spPr>
        <a:xfrm>
          <a:off x="5074444" y="111021019"/>
          <a:ext cx="1097756"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102395</xdr:colOff>
      <xdr:row>124</xdr:row>
      <xdr:rowOff>150019</xdr:rowOff>
    </xdr:from>
    <xdr:to>
      <xdr:col>10</xdr:col>
      <xdr:colOff>102395</xdr:colOff>
      <xdr:row>145</xdr:row>
      <xdr:rowOff>2381</xdr:rowOff>
    </xdr:to>
    <xdr:cxnSp macro="">
      <xdr:nvCxnSpPr>
        <xdr:cNvPr id="75" name="直線矢印コネクタ 74">
          <a:extLst>
            <a:ext uri="{FF2B5EF4-FFF2-40B4-BE49-F238E27FC236}">
              <a16:creationId xmlns:a16="http://schemas.microsoft.com/office/drawing/2014/main" id="{5A45A017-7ABE-4C79-8F4F-0745915D4900}"/>
            </a:ext>
          </a:extLst>
        </xdr:cNvPr>
        <xdr:cNvCxnSpPr/>
      </xdr:nvCxnSpPr>
      <xdr:spPr>
        <a:xfrm>
          <a:off x="3912395" y="111211519"/>
          <a:ext cx="0" cy="385286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157162</xdr:colOff>
      <xdr:row>84</xdr:row>
      <xdr:rowOff>188119</xdr:rowOff>
    </xdr:from>
    <xdr:to>
      <xdr:col>7</xdr:col>
      <xdr:colOff>40482</xdr:colOff>
      <xdr:row>84</xdr:row>
      <xdr:rowOff>188119</xdr:rowOff>
    </xdr:to>
    <xdr:cxnSp macro="">
      <xdr:nvCxnSpPr>
        <xdr:cNvPr id="76" name="直線コネクタ 75">
          <a:extLst>
            <a:ext uri="{FF2B5EF4-FFF2-40B4-BE49-F238E27FC236}">
              <a16:creationId xmlns:a16="http://schemas.microsoft.com/office/drawing/2014/main" id="{DAB76862-0F29-4E20-9885-DD2A7D4D483E}"/>
            </a:ext>
          </a:extLst>
        </xdr:cNvPr>
        <xdr:cNvCxnSpPr/>
      </xdr:nvCxnSpPr>
      <xdr:spPr>
        <a:xfrm flipH="1">
          <a:off x="2443162" y="103629619"/>
          <a:ext cx="26432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154781</xdr:colOff>
      <xdr:row>88</xdr:row>
      <xdr:rowOff>88104</xdr:rowOff>
    </xdr:from>
    <xdr:to>
      <xdr:col>8</xdr:col>
      <xdr:colOff>207168</xdr:colOff>
      <xdr:row>88</xdr:row>
      <xdr:rowOff>88104</xdr:rowOff>
    </xdr:to>
    <xdr:cxnSp macro="">
      <xdr:nvCxnSpPr>
        <xdr:cNvPr id="77" name="直線コネクタ 76">
          <a:extLst>
            <a:ext uri="{FF2B5EF4-FFF2-40B4-BE49-F238E27FC236}">
              <a16:creationId xmlns:a16="http://schemas.microsoft.com/office/drawing/2014/main" id="{180B86CB-6A88-47CC-9E0F-5F574E96ED66}"/>
            </a:ext>
          </a:extLst>
        </xdr:cNvPr>
        <xdr:cNvCxnSpPr/>
      </xdr:nvCxnSpPr>
      <xdr:spPr>
        <a:xfrm>
          <a:off x="2440781" y="104291604"/>
          <a:ext cx="814387"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338137</xdr:colOff>
      <xdr:row>84</xdr:row>
      <xdr:rowOff>188119</xdr:rowOff>
    </xdr:from>
    <xdr:to>
      <xdr:col>6</xdr:col>
      <xdr:colOff>338137</xdr:colOff>
      <xdr:row>88</xdr:row>
      <xdr:rowOff>90488</xdr:rowOff>
    </xdr:to>
    <xdr:cxnSp macro="">
      <xdr:nvCxnSpPr>
        <xdr:cNvPr id="78" name="直線矢印コネクタ 77">
          <a:extLst>
            <a:ext uri="{FF2B5EF4-FFF2-40B4-BE49-F238E27FC236}">
              <a16:creationId xmlns:a16="http://schemas.microsoft.com/office/drawing/2014/main" id="{CA5FE2F8-211E-4B40-8360-FCDED7A705F0}"/>
            </a:ext>
          </a:extLst>
        </xdr:cNvPr>
        <xdr:cNvCxnSpPr/>
      </xdr:nvCxnSpPr>
      <xdr:spPr>
        <a:xfrm>
          <a:off x="2624137" y="103629619"/>
          <a:ext cx="0" cy="66436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2382</xdr:colOff>
      <xdr:row>124</xdr:row>
      <xdr:rowOff>185738</xdr:rowOff>
    </xdr:from>
    <xdr:to>
      <xdr:col>14</xdr:col>
      <xdr:colOff>2382</xdr:colOff>
      <xdr:row>126</xdr:row>
      <xdr:rowOff>4763</xdr:rowOff>
    </xdr:to>
    <xdr:cxnSp macro="">
      <xdr:nvCxnSpPr>
        <xdr:cNvPr id="79" name="直線矢印コネクタ 78">
          <a:extLst>
            <a:ext uri="{FF2B5EF4-FFF2-40B4-BE49-F238E27FC236}">
              <a16:creationId xmlns:a16="http://schemas.microsoft.com/office/drawing/2014/main" id="{A72639D6-91F3-4CB1-9B72-F46B43F4AC43}"/>
            </a:ext>
          </a:extLst>
        </xdr:cNvPr>
        <xdr:cNvCxnSpPr/>
      </xdr:nvCxnSpPr>
      <xdr:spPr>
        <a:xfrm>
          <a:off x="5336382" y="111247238"/>
          <a:ext cx="0" cy="20002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378619</xdr:colOff>
      <xdr:row>126</xdr:row>
      <xdr:rowOff>190499</xdr:rowOff>
    </xdr:from>
    <xdr:to>
      <xdr:col>13</xdr:col>
      <xdr:colOff>321471</xdr:colOff>
      <xdr:row>126</xdr:row>
      <xdr:rowOff>190499</xdr:rowOff>
    </xdr:to>
    <xdr:cxnSp macro="">
      <xdr:nvCxnSpPr>
        <xdr:cNvPr id="80" name="直線矢印コネクタ 79">
          <a:extLst>
            <a:ext uri="{FF2B5EF4-FFF2-40B4-BE49-F238E27FC236}">
              <a16:creationId xmlns:a16="http://schemas.microsoft.com/office/drawing/2014/main" id="{8634093E-C529-4A49-9331-4E3967C2BDF1}"/>
            </a:ext>
          </a:extLst>
        </xdr:cNvPr>
        <xdr:cNvCxnSpPr/>
      </xdr:nvCxnSpPr>
      <xdr:spPr>
        <a:xfrm flipH="1">
          <a:off x="4950619" y="111632999"/>
          <a:ext cx="323852"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102394</xdr:colOff>
      <xdr:row>134</xdr:row>
      <xdr:rowOff>97630</xdr:rowOff>
    </xdr:from>
    <xdr:to>
      <xdr:col>10</xdr:col>
      <xdr:colOff>354806</xdr:colOff>
      <xdr:row>134</xdr:row>
      <xdr:rowOff>97630</xdr:rowOff>
    </xdr:to>
    <xdr:cxnSp macro="">
      <xdr:nvCxnSpPr>
        <xdr:cNvPr id="81" name="直線矢印コネクタ 80">
          <a:extLst>
            <a:ext uri="{FF2B5EF4-FFF2-40B4-BE49-F238E27FC236}">
              <a16:creationId xmlns:a16="http://schemas.microsoft.com/office/drawing/2014/main" id="{755F3924-C016-4F6D-8D88-E48140A74C71}"/>
            </a:ext>
          </a:extLst>
        </xdr:cNvPr>
        <xdr:cNvCxnSpPr/>
      </xdr:nvCxnSpPr>
      <xdr:spPr>
        <a:xfrm>
          <a:off x="3912394" y="113064130"/>
          <a:ext cx="252412" cy="0"/>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47624</xdr:colOff>
      <xdr:row>87</xdr:row>
      <xdr:rowOff>152400</xdr:rowOff>
    </xdr:from>
    <xdr:to>
      <xdr:col>16</xdr:col>
      <xdr:colOff>47624</xdr:colOff>
      <xdr:row>109</xdr:row>
      <xdr:rowOff>0</xdr:rowOff>
    </xdr:to>
    <xdr:cxnSp macro="">
      <xdr:nvCxnSpPr>
        <xdr:cNvPr id="82" name="直線コネクタ 81">
          <a:extLst>
            <a:ext uri="{FF2B5EF4-FFF2-40B4-BE49-F238E27FC236}">
              <a16:creationId xmlns:a16="http://schemas.microsoft.com/office/drawing/2014/main" id="{71D25E7F-6B4C-4127-A95C-8099DD7A6C19}"/>
            </a:ext>
          </a:extLst>
        </xdr:cNvPr>
        <xdr:cNvCxnSpPr/>
      </xdr:nvCxnSpPr>
      <xdr:spPr>
        <a:xfrm>
          <a:off x="6143624" y="104165400"/>
          <a:ext cx="0" cy="40386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119061</xdr:colOff>
      <xdr:row>115</xdr:row>
      <xdr:rowOff>88106</xdr:rowOff>
    </xdr:from>
    <xdr:to>
      <xdr:col>14</xdr:col>
      <xdr:colOff>123825</xdr:colOff>
      <xdr:row>116</xdr:row>
      <xdr:rowOff>23811</xdr:rowOff>
    </xdr:to>
    <xdr:sp macro="" textlink="">
      <xdr:nvSpPr>
        <xdr:cNvPr id="83" name="円弧 82">
          <a:extLst>
            <a:ext uri="{FF2B5EF4-FFF2-40B4-BE49-F238E27FC236}">
              <a16:creationId xmlns:a16="http://schemas.microsoft.com/office/drawing/2014/main" id="{0046B1E5-9360-4640-A0F8-492A79FC3CA8}"/>
            </a:ext>
          </a:extLst>
        </xdr:cNvPr>
        <xdr:cNvSpPr/>
      </xdr:nvSpPr>
      <xdr:spPr>
        <a:xfrm>
          <a:off x="4691061" y="109435106"/>
          <a:ext cx="766764" cy="126205"/>
        </a:xfrm>
        <a:prstGeom prst="arc">
          <a:avLst>
            <a:gd name="adj1" fmla="val 1732862"/>
            <a:gd name="adj2" fmla="val 9052896"/>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11906</xdr:colOff>
      <xdr:row>117</xdr:row>
      <xdr:rowOff>50007</xdr:rowOff>
    </xdr:from>
    <xdr:to>
      <xdr:col>13</xdr:col>
      <xdr:colOff>230981</xdr:colOff>
      <xdr:row>117</xdr:row>
      <xdr:rowOff>50007</xdr:rowOff>
    </xdr:to>
    <xdr:cxnSp macro="">
      <xdr:nvCxnSpPr>
        <xdr:cNvPr id="84" name="直線コネクタ 83">
          <a:extLst>
            <a:ext uri="{FF2B5EF4-FFF2-40B4-BE49-F238E27FC236}">
              <a16:creationId xmlns:a16="http://schemas.microsoft.com/office/drawing/2014/main" id="{52B39D11-96C9-4CC6-8B5C-64433F7FBC47}"/>
            </a:ext>
          </a:extLst>
        </xdr:cNvPr>
        <xdr:cNvCxnSpPr/>
      </xdr:nvCxnSpPr>
      <xdr:spPr>
        <a:xfrm>
          <a:off x="4964906" y="109778007"/>
          <a:ext cx="219075"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185738</xdr:colOff>
      <xdr:row>115</xdr:row>
      <xdr:rowOff>104775</xdr:rowOff>
    </xdr:from>
    <xdr:to>
      <xdr:col>13</xdr:col>
      <xdr:colOff>185736</xdr:colOff>
      <xdr:row>117</xdr:row>
      <xdr:rowOff>50007</xdr:rowOff>
    </xdr:to>
    <xdr:sp macro="" textlink="">
      <xdr:nvSpPr>
        <xdr:cNvPr id="85" name="円弧 84">
          <a:extLst>
            <a:ext uri="{FF2B5EF4-FFF2-40B4-BE49-F238E27FC236}">
              <a16:creationId xmlns:a16="http://schemas.microsoft.com/office/drawing/2014/main" id="{405E6381-A802-40DD-B085-76F20B9D02B8}"/>
            </a:ext>
          </a:extLst>
        </xdr:cNvPr>
        <xdr:cNvSpPr/>
      </xdr:nvSpPr>
      <xdr:spPr>
        <a:xfrm>
          <a:off x="4757738" y="109451775"/>
          <a:ext cx="380998" cy="326232"/>
        </a:xfrm>
        <a:prstGeom prst="arc">
          <a:avLst>
            <a:gd name="adj1" fmla="val 5116442"/>
            <a:gd name="adj2" fmla="val 8337668"/>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38100</xdr:colOff>
      <xdr:row>81</xdr:row>
      <xdr:rowOff>2381</xdr:rowOff>
    </xdr:from>
    <xdr:to>
      <xdr:col>7</xdr:col>
      <xdr:colOff>38100</xdr:colOff>
      <xdr:row>84</xdr:row>
      <xdr:rowOff>185738</xdr:rowOff>
    </xdr:to>
    <xdr:cxnSp macro="">
      <xdr:nvCxnSpPr>
        <xdr:cNvPr id="86" name="直線コネクタ 85">
          <a:extLst>
            <a:ext uri="{FF2B5EF4-FFF2-40B4-BE49-F238E27FC236}">
              <a16:creationId xmlns:a16="http://schemas.microsoft.com/office/drawing/2014/main" id="{A46604C4-91DC-436A-8618-1AFF5F97B806}"/>
            </a:ext>
          </a:extLst>
        </xdr:cNvPr>
        <xdr:cNvCxnSpPr/>
      </xdr:nvCxnSpPr>
      <xdr:spPr>
        <a:xfrm>
          <a:off x="2705100" y="102872381"/>
          <a:ext cx="0" cy="754857"/>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142875</xdr:colOff>
      <xdr:row>81</xdr:row>
      <xdr:rowOff>0</xdr:rowOff>
    </xdr:from>
    <xdr:to>
      <xdr:col>19</xdr:col>
      <xdr:colOff>142875</xdr:colOff>
      <xdr:row>84</xdr:row>
      <xdr:rowOff>188119</xdr:rowOff>
    </xdr:to>
    <xdr:cxnSp macro="">
      <xdr:nvCxnSpPr>
        <xdr:cNvPr id="87" name="直線コネクタ 86">
          <a:extLst>
            <a:ext uri="{FF2B5EF4-FFF2-40B4-BE49-F238E27FC236}">
              <a16:creationId xmlns:a16="http://schemas.microsoft.com/office/drawing/2014/main" id="{FC73DED6-BEDB-4A22-BBD5-6F0B81B1A232}"/>
            </a:ext>
          </a:extLst>
        </xdr:cNvPr>
        <xdr:cNvCxnSpPr/>
      </xdr:nvCxnSpPr>
      <xdr:spPr>
        <a:xfrm>
          <a:off x="7381875" y="102870000"/>
          <a:ext cx="0" cy="759619"/>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52388</xdr:colOff>
      <xdr:row>85</xdr:row>
      <xdr:rowOff>104776</xdr:rowOff>
    </xdr:from>
    <xdr:to>
      <xdr:col>12</xdr:col>
      <xdr:colOff>161925</xdr:colOff>
      <xdr:row>85</xdr:row>
      <xdr:rowOff>104776</xdr:rowOff>
    </xdr:to>
    <xdr:cxnSp macro="">
      <xdr:nvCxnSpPr>
        <xdr:cNvPr id="88" name="直線コネクタ 87">
          <a:extLst>
            <a:ext uri="{FF2B5EF4-FFF2-40B4-BE49-F238E27FC236}">
              <a16:creationId xmlns:a16="http://schemas.microsoft.com/office/drawing/2014/main" id="{A493CA80-C0A6-4BC6-9CB5-46C05924BFE4}"/>
            </a:ext>
          </a:extLst>
        </xdr:cNvPr>
        <xdr:cNvCxnSpPr/>
      </xdr:nvCxnSpPr>
      <xdr:spPr>
        <a:xfrm>
          <a:off x="4243388" y="103736776"/>
          <a:ext cx="490537"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78582</xdr:colOff>
      <xdr:row>86</xdr:row>
      <xdr:rowOff>1</xdr:rowOff>
    </xdr:from>
    <xdr:to>
      <xdr:col>13</xdr:col>
      <xdr:colOff>128588</xdr:colOff>
      <xdr:row>86</xdr:row>
      <xdr:rowOff>1</xdr:rowOff>
    </xdr:to>
    <xdr:cxnSp macro="">
      <xdr:nvCxnSpPr>
        <xdr:cNvPr id="89" name="直線コネクタ 88">
          <a:extLst>
            <a:ext uri="{FF2B5EF4-FFF2-40B4-BE49-F238E27FC236}">
              <a16:creationId xmlns:a16="http://schemas.microsoft.com/office/drawing/2014/main" id="{5C53A35E-A666-40E8-8476-99E867540CFF}"/>
            </a:ext>
          </a:extLst>
        </xdr:cNvPr>
        <xdr:cNvCxnSpPr/>
      </xdr:nvCxnSpPr>
      <xdr:spPr>
        <a:xfrm>
          <a:off x="5031582" y="103822501"/>
          <a:ext cx="50006"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326231</xdr:colOff>
      <xdr:row>84</xdr:row>
      <xdr:rowOff>95250</xdr:rowOff>
    </xdr:from>
    <xdr:to>
      <xdr:col>12</xdr:col>
      <xdr:colOff>311946</xdr:colOff>
      <xdr:row>84</xdr:row>
      <xdr:rowOff>95250</xdr:rowOff>
    </xdr:to>
    <xdr:cxnSp macro="">
      <xdr:nvCxnSpPr>
        <xdr:cNvPr id="90" name="直線コネクタ 89">
          <a:extLst>
            <a:ext uri="{FF2B5EF4-FFF2-40B4-BE49-F238E27FC236}">
              <a16:creationId xmlns:a16="http://schemas.microsoft.com/office/drawing/2014/main" id="{0D6A0033-06B7-4BE8-941A-D4EE1368F971}"/>
            </a:ext>
          </a:extLst>
        </xdr:cNvPr>
        <xdr:cNvCxnSpPr/>
      </xdr:nvCxnSpPr>
      <xdr:spPr>
        <a:xfrm flipH="1">
          <a:off x="4517231" y="103536750"/>
          <a:ext cx="366715"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xdr:colOff>
      <xdr:row>85</xdr:row>
      <xdr:rowOff>2</xdr:rowOff>
    </xdr:from>
    <xdr:to>
      <xdr:col>10</xdr:col>
      <xdr:colOff>1</xdr:colOff>
      <xdr:row>88</xdr:row>
      <xdr:rowOff>90488</xdr:rowOff>
    </xdr:to>
    <xdr:cxnSp macro="">
      <xdr:nvCxnSpPr>
        <xdr:cNvPr id="91" name="直線矢印コネクタ 90">
          <a:extLst>
            <a:ext uri="{FF2B5EF4-FFF2-40B4-BE49-F238E27FC236}">
              <a16:creationId xmlns:a16="http://schemas.microsoft.com/office/drawing/2014/main" id="{F727595B-104F-4010-94DC-0BA93FA21841}"/>
            </a:ext>
          </a:extLst>
        </xdr:cNvPr>
        <xdr:cNvCxnSpPr/>
      </xdr:nvCxnSpPr>
      <xdr:spPr>
        <a:xfrm>
          <a:off x="3810001" y="103632002"/>
          <a:ext cx="0" cy="661986"/>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154781</xdr:colOff>
      <xdr:row>81</xdr:row>
      <xdr:rowOff>2382</xdr:rowOff>
    </xdr:from>
    <xdr:to>
      <xdr:col>7</xdr:col>
      <xdr:colOff>38101</xdr:colOff>
      <xdr:row>81</xdr:row>
      <xdr:rowOff>2382</xdr:rowOff>
    </xdr:to>
    <xdr:cxnSp macro="">
      <xdr:nvCxnSpPr>
        <xdr:cNvPr id="92" name="直線コネクタ 91">
          <a:extLst>
            <a:ext uri="{FF2B5EF4-FFF2-40B4-BE49-F238E27FC236}">
              <a16:creationId xmlns:a16="http://schemas.microsoft.com/office/drawing/2014/main" id="{62912AAE-0BD9-42E6-B6E5-CDB9C9545FA6}"/>
            </a:ext>
          </a:extLst>
        </xdr:cNvPr>
        <xdr:cNvCxnSpPr/>
      </xdr:nvCxnSpPr>
      <xdr:spPr>
        <a:xfrm flipH="1">
          <a:off x="2440781" y="102872382"/>
          <a:ext cx="26432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338137</xdr:colOff>
      <xdr:row>81</xdr:row>
      <xdr:rowOff>0</xdr:rowOff>
    </xdr:from>
    <xdr:to>
      <xdr:col>6</xdr:col>
      <xdr:colOff>338137</xdr:colOff>
      <xdr:row>85</xdr:row>
      <xdr:rowOff>0</xdr:rowOff>
    </xdr:to>
    <xdr:cxnSp macro="">
      <xdr:nvCxnSpPr>
        <xdr:cNvPr id="93" name="直線矢印コネクタ 92">
          <a:extLst>
            <a:ext uri="{FF2B5EF4-FFF2-40B4-BE49-F238E27FC236}">
              <a16:creationId xmlns:a16="http://schemas.microsoft.com/office/drawing/2014/main" id="{8ACAC300-28F9-48EB-A7CC-9897A9CFE634}"/>
            </a:ext>
          </a:extLst>
        </xdr:cNvPr>
        <xdr:cNvCxnSpPr/>
      </xdr:nvCxnSpPr>
      <xdr:spPr>
        <a:xfrm>
          <a:off x="2624137" y="102870000"/>
          <a:ext cx="0" cy="7620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4764</xdr:colOff>
      <xdr:row>98</xdr:row>
      <xdr:rowOff>188754</xdr:rowOff>
    </xdr:from>
    <xdr:to>
      <xdr:col>11</xdr:col>
      <xdr:colOff>276225</xdr:colOff>
      <xdr:row>98</xdr:row>
      <xdr:rowOff>188754</xdr:rowOff>
    </xdr:to>
    <xdr:cxnSp macro="">
      <xdr:nvCxnSpPr>
        <xdr:cNvPr id="94" name="直線矢印コネクタ 93">
          <a:extLst>
            <a:ext uri="{FF2B5EF4-FFF2-40B4-BE49-F238E27FC236}">
              <a16:creationId xmlns:a16="http://schemas.microsoft.com/office/drawing/2014/main" id="{8B0C8007-0623-41AA-B0D2-40278FC8B324}"/>
            </a:ext>
          </a:extLst>
        </xdr:cNvPr>
        <xdr:cNvCxnSpPr/>
      </xdr:nvCxnSpPr>
      <xdr:spPr>
        <a:xfrm flipH="1">
          <a:off x="3814764" y="106297254"/>
          <a:ext cx="65246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154781</xdr:colOff>
      <xdr:row>117</xdr:row>
      <xdr:rowOff>2382</xdr:rowOff>
    </xdr:from>
    <xdr:to>
      <xdr:col>7</xdr:col>
      <xdr:colOff>66674</xdr:colOff>
      <xdr:row>117</xdr:row>
      <xdr:rowOff>2382</xdr:rowOff>
    </xdr:to>
    <xdr:cxnSp macro="">
      <xdr:nvCxnSpPr>
        <xdr:cNvPr id="95" name="直線コネクタ 94">
          <a:extLst>
            <a:ext uri="{FF2B5EF4-FFF2-40B4-BE49-F238E27FC236}">
              <a16:creationId xmlns:a16="http://schemas.microsoft.com/office/drawing/2014/main" id="{606A36A1-BDEF-427C-9104-CE4FCEFBB89E}"/>
            </a:ext>
          </a:extLst>
        </xdr:cNvPr>
        <xdr:cNvCxnSpPr/>
      </xdr:nvCxnSpPr>
      <xdr:spPr>
        <a:xfrm>
          <a:off x="2440781" y="109730382"/>
          <a:ext cx="292893"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11906</xdr:colOff>
      <xdr:row>81</xdr:row>
      <xdr:rowOff>1</xdr:rowOff>
    </xdr:from>
    <xdr:to>
      <xdr:col>8</xdr:col>
      <xdr:colOff>11906</xdr:colOff>
      <xdr:row>88</xdr:row>
      <xdr:rowOff>88107</xdr:rowOff>
    </xdr:to>
    <xdr:cxnSp macro="">
      <xdr:nvCxnSpPr>
        <xdr:cNvPr id="96" name="直線矢印コネクタ 95">
          <a:extLst>
            <a:ext uri="{FF2B5EF4-FFF2-40B4-BE49-F238E27FC236}">
              <a16:creationId xmlns:a16="http://schemas.microsoft.com/office/drawing/2014/main" id="{E361550F-DBEB-4A0B-991D-F8847BF647EF}"/>
            </a:ext>
          </a:extLst>
        </xdr:cNvPr>
        <xdr:cNvCxnSpPr/>
      </xdr:nvCxnSpPr>
      <xdr:spPr>
        <a:xfrm>
          <a:off x="3059906" y="102870001"/>
          <a:ext cx="0" cy="1421606"/>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42863</xdr:colOff>
      <xdr:row>81</xdr:row>
      <xdr:rowOff>88106</xdr:rowOff>
    </xdr:from>
    <xdr:to>
      <xdr:col>19</xdr:col>
      <xdr:colOff>145256</xdr:colOff>
      <xdr:row>81</xdr:row>
      <xdr:rowOff>88106</xdr:rowOff>
    </xdr:to>
    <xdr:cxnSp macro="">
      <xdr:nvCxnSpPr>
        <xdr:cNvPr id="97" name="直線矢印コネクタ 96">
          <a:extLst>
            <a:ext uri="{FF2B5EF4-FFF2-40B4-BE49-F238E27FC236}">
              <a16:creationId xmlns:a16="http://schemas.microsoft.com/office/drawing/2014/main" id="{BBD5FBD0-A7CE-41B9-969B-E60A061DB1F1}"/>
            </a:ext>
          </a:extLst>
        </xdr:cNvPr>
        <xdr:cNvCxnSpPr/>
      </xdr:nvCxnSpPr>
      <xdr:spPr>
        <a:xfrm>
          <a:off x="6138863" y="102958106"/>
          <a:ext cx="124539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323851</xdr:colOff>
      <xdr:row>125</xdr:row>
      <xdr:rowOff>102394</xdr:rowOff>
    </xdr:from>
    <xdr:to>
      <xdr:col>13</xdr:col>
      <xdr:colOff>323851</xdr:colOff>
      <xdr:row>127</xdr:row>
      <xdr:rowOff>0</xdr:rowOff>
    </xdr:to>
    <xdr:cxnSp macro="">
      <xdr:nvCxnSpPr>
        <xdr:cNvPr id="98" name="直線コネクタ 97">
          <a:extLst>
            <a:ext uri="{FF2B5EF4-FFF2-40B4-BE49-F238E27FC236}">
              <a16:creationId xmlns:a16="http://schemas.microsoft.com/office/drawing/2014/main" id="{BAD1017A-D06F-4242-B418-7D4A71F7D784}"/>
            </a:ext>
          </a:extLst>
        </xdr:cNvPr>
        <xdr:cNvCxnSpPr/>
      </xdr:nvCxnSpPr>
      <xdr:spPr>
        <a:xfrm>
          <a:off x="5276851" y="111354394"/>
          <a:ext cx="0" cy="278606"/>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378619</xdr:colOff>
      <xdr:row>116</xdr:row>
      <xdr:rowOff>188117</xdr:rowOff>
    </xdr:from>
    <xdr:to>
      <xdr:col>14</xdr:col>
      <xdr:colOff>111919</xdr:colOff>
      <xdr:row>117</xdr:row>
      <xdr:rowOff>71438</xdr:rowOff>
    </xdr:to>
    <xdr:cxnSp macro="">
      <xdr:nvCxnSpPr>
        <xdr:cNvPr id="99" name="直線コネクタ 98">
          <a:extLst>
            <a:ext uri="{FF2B5EF4-FFF2-40B4-BE49-F238E27FC236}">
              <a16:creationId xmlns:a16="http://schemas.microsoft.com/office/drawing/2014/main" id="{0A84D6C1-93AD-418C-8614-DD4F1EBA5B7D}"/>
            </a:ext>
          </a:extLst>
        </xdr:cNvPr>
        <xdr:cNvCxnSpPr/>
      </xdr:nvCxnSpPr>
      <xdr:spPr>
        <a:xfrm>
          <a:off x="5331619" y="109725617"/>
          <a:ext cx="114300" cy="73821"/>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288129</xdr:colOff>
      <xdr:row>192</xdr:row>
      <xdr:rowOff>69056</xdr:rowOff>
    </xdr:from>
    <xdr:to>
      <xdr:col>28</xdr:col>
      <xdr:colOff>288129</xdr:colOff>
      <xdr:row>195</xdr:row>
      <xdr:rowOff>0</xdr:rowOff>
    </xdr:to>
    <xdr:cxnSp macro="">
      <xdr:nvCxnSpPr>
        <xdr:cNvPr id="106" name="直線コネクタ 105">
          <a:extLst>
            <a:ext uri="{FF2B5EF4-FFF2-40B4-BE49-F238E27FC236}">
              <a16:creationId xmlns:a16="http://schemas.microsoft.com/office/drawing/2014/main" id="{42232F96-CF58-4317-AC85-27B9B4B7D8BD}"/>
            </a:ext>
          </a:extLst>
        </xdr:cNvPr>
        <xdr:cNvCxnSpPr/>
      </xdr:nvCxnSpPr>
      <xdr:spPr>
        <a:xfrm>
          <a:off x="10956129" y="124084556"/>
          <a:ext cx="0" cy="502444"/>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160</xdr:row>
      <xdr:rowOff>96537</xdr:rowOff>
    </xdr:from>
    <xdr:to>
      <xdr:col>11</xdr:col>
      <xdr:colOff>2381</xdr:colOff>
      <xdr:row>160</xdr:row>
      <xdr:rowOff>96537</xdr:rowOff>
    </xdr:to>
    <xdr:cxnSp macro="">
      <xdr:nvCxnSpPr>
        <xdr:cNvPr id="107" name="直線矢印コネクタ 106">
          <a:extLst>
            <a:ext uri="{FF2B5EF4-FFF2-40B4-BE49-F238E27FC236}">
              <a16:creationId xmlns:a16="http://schemas.microsoft.com/office/drawing/2014/main" id="{9A88803A-A0E7-41CD-8D75-4E7318470BC6}"/>
            </a:ext>
          </a:extLst>
        </xdr:cNvPr>
        <xdr:cNvCxnSpPr/>
      </xdr:nvCxnSpPr>
      <xdr:spPr>
        <a:xfrm>
          <a:off x="762001" y="118016037"/>
          <a:ext cx="343138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378619</xdr:colOff>
      <xdr:row>162</xdr:row>
      <xdr:rowOff>95573</xdr:rowOff>
    </xdr:from>
    <xdr:to>
      <xdr:col>15</xdr:col>
      <xdr:colOff>195263</xdr:colOff>
      <xdr:row>162</xdr:row>
      <xdr:rowOff>95573</xdr:rowOff>
    </xdr:to>
    <xdr:cxnSp macro="">
      <xdr:nvCxnSpPr>
        <xdr:cNvPr id="108" name="直線矢印コネクタ 107">
          <a:extLst>
            <a:ext uri="{FF2B5EF4-FFF2-40B4-BE49-F238E27FC236}">
              <a16:creationId xmlns:a16="http://schemas.microsoft.com/office/drawing/2014/main" id="{2DB4FDC3-7999-4F0C-AC33-DB4C22B3FFA4}"/>
            </a:ext>
          </a:extLst>
        </xdr:cNvPr>
        <xdr:cNvCxnSpPr/>
      </xdr:nvCxnSpPr>
      <xdr:spPr>
        <a:xfrm>
          <a:off x="4188619" y="118396073"/>
          <a:ext cx="172164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59532</xdr:colOff>
      <xdr:row>195</xdr:row>
      <xdr:rowOff>21431</xdr:rowOff>
    </xdr:from>
    <xdr:to>
      <xdr:col>2</xdr:col>
      <xdr:colOff>59532</xdr:colOff>
      <xdr:row>197</xdr:row>
      <xdr:rowOff>173832</xdr:rowOff>
    </xdr:to>
    <xdr:cxnSp macro="">
      <xdr:nvCxnSpPr>
        <xdr:cNvPr id="109" name="直線矢印コネクタ 108">
          <a:extLst>
            <a:ext uri="{FF2B5EF4-FFF2-40B4-BE49-F238E27FC236}">
              <a16:creationId xmlns:a16="http://schemas.microsoft.com/office/drawing/2014/main" id="{60DAFA3E-AD28-400E-A963-217A08579913}"/>
            </a:ext>
          </a:extLst>
        </xdr:cNvPr>
        <xdr:cNvCxnSpPr/>
      </xdr:nvCxnSpPr>
      <xdr:spPr>
        <a:xfrm flipV="1">
          <a:off x="821532" y="124608431"/>
          <a:ext cx="0" cy="533401"/>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335756</xdr:colOff>
      <xdr:row>100</xdr:row>
      <xdr:rowOff>1</xdr:rowOff>
    </xdr:from>
    <xdr:to>
      <xdr:col>13</xdr:col>
      <xdr:colOff>252413</xdr:colOff>
      <xdr:row>100</xdr:row>
      <xdr:rowOff>1</xdr:rowOff>
    </xdr:to>
    <xdr:cxnSp macro="">
      <xdr:nvCxnSpPr>
        <xdr:cNvPr id="110" name="直線矢印コネクタ 109">
          <a:extLst>
            <a:ext uri="{FF2B5EF4-FFF2-40B4-BE49-F238E27FC236}">
              <a16:creationId xmlns:a16="http://schemas.microsoft.com/office/drawing/2014/main" id="{6E755687-B2E9-499E-9C4D-DCD2A33621DC}"/>
            </a:ext>
          </a:extLst>
        </xdr:cNvPr>
        <xdr:cNvCxnSpPr/>
      </xdr:nvCxnSpPr>
      <xdr:spPr>
        <a:xfrm>
          <a:off x="4526756" y="106489501"/>
          <a:ext cx="67865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52388</xdr:colOff>
      <xdr:row>85</xdr:row>
      <xdr:rowOff>121445</xdr:rowOff>
    </xdr:from>
    <xdr:to>
      <xdr:col>19</xdr:col>
      <xdr:colOff>142875</xdr:colOff>
      <xdr:row>85</xdr:row>
      <xdr:rowOff>121445</xdr:rowOff>
    </xdr:to>
    <xdr:cxnSp macro="">
      <xdr:nvCxnSpPr>
        <xdr:cNvPr id="111" name="直線矢印コネクタ 110">
          <a:extLst>
            <a:ext uri="{FF2B5EF4-FFF2-40B4-BE49-F238E27FC236}">
              <a16:creationId xmlns:a16="http://schemas.microsoft.com/office/drawing/2014/main" id="{1D2B0966-3D5D-426E-AEAA-926DA1999119}"/>
            </a:ext>
          </a:extLst>
        </xdr:cNvPr>
        <xdr:cNvCxnSpPr/>
      </xdr:nvCxnSpPr>
      <xdr:spPr>
        <a:xfrm>
          <a:off x="6148388" y="103753445"/>
          <a:ext cx="123348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169069</xdr:colOff>
      <xdr:row>124</xdr:row>
      <xdr:rowOff>104775</xdr:rowOff>
    </xdr:from>
    <xdr:to>
      <xdr:col>16</xdr:col>
      <xdr:colOff>73819</xdr:colOff>
      <xdr:row>124</xdr:row>
      <xdr:rowOff>104775</xdr:rowOff>
    </xdr:to>
    <xdr:cxnSp macro="">
      <xdr:nvCxnSpPr>
        <xdr:cNvPr id="118" name="直線コネクタ 117">
          <a:extLst>
            <a:ext uri="{FF2B5EF4-FFF2-40B4-BE49-F238E27FC236}">
              <a16:creationId xmlns:a16="http://schemas.microsoft.com/office/drawing/2014/main" id="{5680E45F-0DEC-4669-ACA6-5AEEDE046FC9}"/>
            </a:ext>
          </a:extLst>
        </xdr:cNvPr>
        <xdr:cNvCxnSpPr/>
      </xdr:nvCxnSpPr>
      <xdr:spPr>
        <a:xfrm>
          <a:off x="3979069" y="111166275"/>
          <a:ext cx="2190750" cy="0"/>
        </a:xfrm>
        <a:prstGeom prst="line">
          <a:avLst/>
        </a:prstGeom>
        <a:ln>
          <a:solidFill>
            <a:srgbClr val="FF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169069</xdr:colOff>
      <xdr:row>132</xdr:row>
      <xdr:rowOff>85724</xdr:rowOff>
    </xdr:from>
    <xdr:to>
      <xdr:col>16</xdr:col>
      <xdr:colOff>73819</xdr:colOff>
      <xdr:row>132</xdr:row>
      <xdr:rowOff>85724</xdr:rowOff>
    </xdr:to>
    <xdr:cxnSp macro="">
      <xdr:nvCxnSpPr>
        <xdr:cNvPr id="119" name="直線コネクタ 118">
          <a:extLst>
            <a:ext uri="{FF2B5EF4-FFF2-40B4-BE49-F238E27FC236}">
              <a16:creationId xmlns:a16="http://schemas.microsoft.com/office/drawing/2014/main" id="{5D5EBE8B-A3F7-4365-A07C-F0DAFFCD84BA}"/>
            </a:ext>
          </a:extLst>
        </xdr:cNvPr>
        <xdr:cNvCxnSpPr/>
      </xdr:nvCxnSpPr>
      <xdr:spPr>
        <a:xfrm>
          <a:off x="3979069" y="112671224"/>
          <a:ext cx="2190750" cy="0"/>
        </a:xfrm>
        <a:prstGeom prst="line">
          <a:avLst/>
        </a:prstGeom>
        <a:ln>
          <a:solidFill>
            <a:srgbClr val="FF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117</xdr:row>
      <xdr:rowOff>0</xdr:rowOff>
    </xdr:from>
    <xdr:to>
      <xdr:col>10</xdr:col>
      <xdr:colOff>0</xdr:colOff>
      <xdr:row>124</xdr:row>
      <xdr:rowOff>104775</xdr:rowOff>
    </xdr:to>
    <xdr:cxnSp macro="">
      <xdr:nvCxnSpPr>
        <xdr:cNvPr id="120" name="直線矢印コネクタ 119">
          <a:extLst>
            <a:ext uri="{FF2B5EF4-FFF2-40B4-BE49-F238E27FC236}">
              <a16:creationId xmlns:a16="http://schemas.microsoft.com/office/drawing/2014/main" id="{490897C2-8A9E-4125-B752-D5B6EB67C56B}"/>
            </a:ext>
          </a:extLst>
        </xdr:cNvPr>
        <xdr:cNvCxnSpPr/>
      </xdr:nvCxnSpPr>
      <xdr:spPr>
        <a:xfrm>
          <a:off x="3810000" y="109728000"/>
          <a:ext cx="0" cy="1438275"/>
        </a:xfrm>
        <a:prstGeom prst="straightConnector1">
          <a:avLst/>
        </a:prstGeom>
        <a:ln w="3175">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252413</xdr:colOff>
      <xdr:row>121</xdr:row>
      <xdr:rowOff>61912</xdr:rowOff>
    </xdr:from>
    <xdr:to>
      <xdr:col>10</xdr:col>
      <xdr:colOff>1</xdr:colOff>
      <xdr:row>121</xdr:row>
      <xdr:rowOff>61912</xdr:rowOff>
    </xdr:to>
    <xdr:cxnSp macro="">
      <xdr:nvCxnSpPr>
        <xdr:cNvPr id="121" name="直線矢印コネクタ 120">
          <a:extLst>
            <a:ext uri="{FF2B5EF4-FFF2-40B4-BE49-F238E27FC236}">
              <a16:creationId xmlns:a16="http://schemas.microsoft.com/office/drawing/2014/main" id="{BD36A1EF-0A2A-481A-A2CE-FCA09D8F38F6}"/>
            </a:ext>
          </a:extLst>
        </xdr:cNvPr>
        <xdr:cNvCxnSpPr/>
      </xdr:nvCxnSpPr>
      <xdr:spPr>
        <a:xfrm flipH="1">
          <a:off x="2538413" y="110551912"/>
          <a:ext cx="1271588" cy="0"/>
        </a:xfrm>
        <a:prstGeom prst="straightConnector1">
          <a:avLst/>
        </a:prstGeom>
        <a:ln w="31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xdr:colOff>
      <xdr:row>132</xdr:row>
      <xdr:rowOff>85725</xdr:rowOff>
    </xdr:from>
    <xdr:to>
      <xdr:col>10</xdr:col>
      <xdr:colOff>1</xdr:colOff>
      <xdr:row>145</xdr:row>
      <xdr:rowOff>0</xdr:rowOff>
    </xdr:to>
    <xdr:cxnSp macro="">
      <xdr:nvCxnSpPr>
        <xdr:cNvPr id="122" name="直線矢印コネクタ 121">
          <a:extLst>
            <a:ext uri="{FF2B5EF4-FFF2-40B4-BE49-F238E27FC236}">
              <a16:creationId xmlns:a16="http://schemas.microsoft.com/office/drawing/2014/main" id="{D0C709F8-C8D1-4314-853A-B8B97546CE20}"/>
            </a:ext>
          </a:extLst>
        </xdr:cNvPr>
        <xdr:cNvCxnSpPr/>
      </xdr:nvCxnSpPr>
      <xdr:spPr>
        <a:xfrm>
          <a:off x="3810001" y="112671225"/>
          <a:ext cx="0" cy="2390775"/>
        </a:xfrm>
        <a:prstGeom prst="straightConnector1">
          <a:avLst/>
        </a:prstGeom>
        <a:ln w="3175">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242888</xdr:colOff>
      <xdr:row>137</xdr:row>
      <xdr:rowOff>97632</xdr:rowOff>
    </xdr:from>
    <xdr:to>
      <xdr:col>10</xdr:col>
      <xdr:colOff>1</xdr:colOff>
      <xdr:row>137</xdr:row>
      <xdr:rowOff>97632</xdr:rowOff>
    </xdr:to>
    <xdr:cxnSp macro="">
      <xdr:nvCxnSpPr>
        <xdr:cNvPr id="123" name="直線矢印コネクタ 122">
          <a:extLst>
            <a:ext uri="{FF2B5EF4-FFF2-40B4-BE49-F238E27FC236}">
              <a16:creationId xmlns:a16="http://schemas.microsoft.com/office/drawing/2014/main" id="{D98CAB19-28C8-43E6-B635-CB5FD0CBFDD9}"/>
            </a:ext>
          </a:extLst>
        </xdr:cNvPr>
        <xdr:cNvCxnSpPr/>
      </xdr:nvCxnSpPr>
      <xdr:spPr>
        <a:xfrm flipH="1">
          <a:off x="3671888" y="113635632"/>
          <a:ext cx="138113" cy="0"/>
        </a:xfrm>
        <a:prstGeom prst="straightConnector1">
          <a:avLst/>
        </a:prstGeom>
        <a:ln w="31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124</xdr:row>
      <xdr:rowOff>107156</xdr:rowOff>
    </xdr:from>
    <xdr:to>
      <xdr:col>15</xdr:col>
      <xdr:colOff>0</xdr:colOff>
      <xdr:row>132</xdr:row>
      <xdr:rowOff>88106</xdr:rowOff>
    </xdr:to>
    <xdr:cxnSp macro="">
      <xdr:nvCxnSpPr>
        <xdr:cNvPr id="124" name="直線矢印コネクタ 123">
          <a:extLst>
            <a:ext uri="{FF2B5EF4-FFF2-40B4-BE49-F238E27FC236}">
              <a16:creationId xmlns:a16="http://schemas.microsoft.com/office/drawing/2014/main" id="{D73DE888-B4AF-4E97-9724-ADC84804077C}"/>
            </a:ext>
          </a:extLst>
        </xdr:cNvPr>
        <xdr:cNvCxnSpPr/>
      </xdr:nvCxnSpPr>
      <xdr:spPr>
        <a:xfrm>
          <a:off x="5715000" y="111168656"/>
          <a:ext cx="0" cy="1504950"/>
        </a:xfrm>
        <a:prstGeom prst="straightConnector1">
          <a:avLst/>
        </a:prstGeom>
        <a:ln w="3175">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378619</xdr:colOff>
      <xdr:row>128</xdr:row>
      <xdr:rowOff>97630</xdr:rowOff>
    </xdr:from>
    <xdr:to>
      <xdr:col>16</xdr:col>
      <xdr:colOff>352425</xdr:colOff>
      <xdr:row>128</xdr:row>
      <xdr:rowOff>97630</xdr:rowOff>
    </xdr:to>
    <xdr:cxnSp macro="">
      <xdr:nvCxnSpPr>
        <xdr:cNvPr id="125" name="直線矢印コネクタ 124">
          <a:extLst>
            <a:ext uri="{FF2B5EF4-FFF2-40B4-BE49-F238E27FC236}">
              <a16:creationId xmlns:a16="http://schemas.microsoft.com/office/drawing/2014/main" id="{7204FA21-E2EC-4420-B333-F4BFA6ADA803}"/>
            </a:ext>
          </a:extLst>
        </xdr:cNvPr>
        <xdr:cNvCxnSpPr/>
      </xdr:nvCxnSpPr>
      <xdr:spPr>
        <a:xfrm>
          <a:off x="5712619" y="111921130"/>
          <a:ext cx="735806" cy="0"/>
        </a:xfrm>
        <a:prstGeom prst="straightConnector1">
          <a:avLst/>
        </a:prstGeom>
        <a:ln w="31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338138</xdr:colOff>
      <xdr:row>100</xdr:row>
      <xdr:rowOff>2381</xdr:rowOff>
    </xdr:from>
    <xdr:to>
      <xdr:col>11</xdr:col>
      <xdr:colOff>338138</xdr:colOff>
      <xdr:row>109</xdr:row>
      <xdr:rowOff>0</xdr:rowOff>
    </xdr:to>
    <xdr:cxnSp macro="">
      <xdr:nvCxnSpPr>
        <xdr:cNvPr id="126" name="直線コネクタ 125">
          <a:extLst>
            <a:ext uri="{FF2B5EF4-FFF2-40B4-BE49-F238E27FC236}">
              <a16:creationId xmlns:a16="http://schemas.microsoft.com/office/drawing/2014/main" id="{A34F0FC9-7BED-45A3-8D3C-EB6EAB5F2CFC}"/>
            </a:ext>
          </a:extLst>
        </xdr:cNvPr>
        <xdr:cNvCxnSpPr/>
      </xdr:nvCxnSpPr>
      <xdr:spPr>
        <a:xfrm>
          <a:off x="4529138" y="106491881"/>
          <a:ext cx="0" cy="1712119"/>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252412</xdr:colOff>
      <xdr:row>84</xdr:row>
      <xdr:rowOff>92869</xdr:rowOff>
    </xdr:from>
    <xdr:to>
      <xdr:col>13</xdr:col>
      <xdr:colOff>252412</xdr:colOff>
      <xdr:row>109</xdr:row>
      <xdr:rowOff>0</xdr:rowOff>
    </xdr:to>
    <xdr:cxnSp macro="">
      <xdr:nvCxnSpPr>
        <xdr:cNvPr id="127" name="直線コネクタ 126">
          <a:extLst>
            <a:ext uri="{FF2B5EF4-FFF2-40B4-BE49-F238E27FC236}">
              <a16:creationId xmlns:a16="http://schemas.microsoft.com/office/drawing/2014/main" id="{AF1A0DD9-9799-43BE-A254-36292F217754}"/>
            </a:ext>
          </a:extLst>
        </xdr:cNvPr>
        <xdr:cNvCxnSpPr/>
      </xdr:nvCxnSpPr>
      <xdr:spPr>
        <a:xfrm>
          <a:off x="5205412" y="103534369"/>
          <a:ext cx="0" cy="4669631"/>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311944</xdr:colOff>
      <xdr:row>84</xdr:row>
      <xdr:rowOff>95250</xdr:rowOff>
    </xdr:from>
    <xdr:to>
      <xdr:col>12</xdr:col>
      <xdr:colOff>311944</xdr:colOff>
      <xdr:row>86</xdr:row>
      <xdr:rowOff>140494</xdr:rowOff>
    </xdr:to>
    <xdr:cxnSp macro="">
      <xdr:nvCxnSpPr>
        <xdr:cNvPr id="128" name="直線コネクタ 127">
          <a:extLst>
            <a:ext uri="{FF2B5EF4-FFF2-40B4-BE49-F238E27FC236}">
              <a16:creationId xmlns:a16="http://schemas.microsoft.com/office/drawing/2014/main" id="{3C804623-3D5C-4DEA-9E0B-A30291286232}"/>
            </a:ext>
          </a:extLst>
        </xdr:cNvPr>
        <xdr:cNvCxnSpPr/>
      </xdr:nvCxnSpPr>
      <xdr:spPr>
        <a:xfrm>
          <a:off x="4883944" y="103536750"/>
          <a:ext cx="0" cy="426244"/>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138113</xdr:colOff>
      <xdr:row>88</xdr:row>
      <xdr:rowOff>152399</xdr:rowOff>
    </xdr:from>
    <xdr:to>
      <xdr:col>12</xdr:col>
      <xdr:colOff>221456</xdr:colOff>
      <xdr:row>88</xdr:row>
      <xdr:rowOff>152399</xdr:rowOff>
    </xdr:to>
    <xdr:cxnSp macro="">
      <xdr:nvCxnSpPr>
        <xdr:cNvPr id="129" name="直線コネクタ 128">
          <a:extLst>
            <a:ext uri="{FF2B5EF4-FFF2-40B4-BE49-F238E27FC236}">
              <a16:creationId xmlns:a16="http://schemas.microsoft.com/office/drawing/2014/main" id="{BFBFF8A8-74AE-444B-B553-769820017FBD}"/>
            </a:ext>
          </a:extLst>
        </xdr:cNvPr>
        <xdr:cNvCxnSpPr/>
      </xdr:nvCxnSpPr>
      <xdr:spPr>
        <a:xfrm flipH="1">
          <a:off x="3948113" y="104355899"/>
          <a:ext cx="845343"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45246</xdr:colOff>
      <xdr:row>80</xdr:row>
      <xdr:rowOff>0</xdr:rowOff>
    </xdr:from>
    <xdr:to>
      <xdr:col>13</xdr:col>
      <xdr:colOff>150019</xdr:colOff>
      <xdr:row>84</xdr:row>
      <xdr:rowOff>23813</xdr:rowOff>
    </xdr:to>
    <xdr:cxnSp macro="">
      <xdr:nvCxnSpPr>
        <xdr:cNvPr id="130" name="直線コネクタ 129">
          <a:extLst>
            <a:ext uri="{FF2B5EF4-FFF2-40B4-BE49-F238E27FC236}">
              <a16:creationId xmlns:a16="http://schemas.microsoft.com/office/drawing/2014/main" id="{518662AB-738A-4305-93A2-C1FC75E964EE}"/>
            </a:ext>
          </a:extLst>
        </xdr:cNvPr>
        <xdr:cNvCxnSpPr/>
      </xdr:nvCxnSpPr>
      <xdr:spPr>
        <a:xfrm flipH="1">
          <a:off x="4998246" y="102679500"/>
          <a:ext cx="104773" cy="785813"/>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154781</xdr:colOff>
      <xdr:row>79</xdr:row>
      <xdr:rowOff>188119</xdr:rowOff>
    </xdr:from>
    <xdr:to>
      <xdr:col>13</xdr:col>
      <xdr:colOff>357188</xdr:colOff>
      <xdr:row>81</xdr:row>
      <xdr:rowOff>0</xdr:rowOff>
    </xdr:to>
    <xdr:cxnSp macro="">
      <xdr:nvCxnSpPr>
        <xdr:cNvPr id="131" name="直線コネクタ 130">
          <a:extLst>
            <a:ext uri="{FF2B5EF4-FFF2-40B4-BE49-F238E27FC236}">
              <a16:creationId xmlns:a16="http://schemas.microsoft.com/office/drawing/2014/main" id="{A2F656D8-92A1-43B0-A443-C52462D7B344}"/>
            </a:ext>
          </a:extLst>
        </xdr:cNvPr>
        <xdr:cNvCxnSpPr/>
      </xdr:nvCxnSpPr>
      <xdr:spPr>
        <a:xfrm>
          <a:off x="5107781" y="102677119"/>
          <a:ext cx="202407" cy="192881"/>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126206</xdr:colOff>
      <xdr:row>84</xdr:row>
      <xdr:rowOff>23813</xdr:rowOff>
    </xdr:from>
    <xdr:to>
      <xdr:col>13</xdr:col>
      <xdr:colOff>45249</xdr:colOff>
      <xdr:row>99</xdr:row>
      <xdr:rowOff>138113</xdr:rowOff>
    </xdr:to>
    <xdr:cxnSp macro="">
      <xdr:nvCxnSpPr>
        <xdr:cNvPr id="132" name="直線コネクタ 131">
          <a:extLst>
            <a:ext uri="{FF2B5EF4-FFF2-40B4-BE49-F238E27FC236}">
              <a16:creationId xmlns:a16="http://schemas.microsoft.com/office/drawing/2014/main" id="{0BE6BE10-C865-455E-B91A-7F9417BF2E7D}"/>
            </a:ext>
          </a:extLst>
        </xdr:cNvPr>
        <xdr:cNvCxnSpPr/>
      </xdr:nvCxnSpPr>
      <xdr:spPr>
        <a:xfrm flipH="1">
          <a:off x="4317206" y="103465313"/>
          <a:ext cx="681043" cy="297180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59531</xdr:colOff>
      <xdr:row>81</xdr:row>
      <xdr:rowOff>45244</xdr:rowOff>
    </xdr:from>
    <xdr:to>
      <xdr:col>13</xdr:col>
      <xdr:colOff>119063</xdr:colOff>
      <xdr:row>81</xdr:row>
      <xdr:rowOff>45244</xdr:rowOff>
    </xdr:to>
    <xdr:cxnSp macro="">
      <xdr:nvCxnSpPr>
        <xdr:cNvPr id="133" name="直線コネクタ 132">
          <a:extLst>
            <a:ext uri="{FF2B5EF4-FFF2-40B4-BE49-F238E27FC236}">
              <a16:creationId xmlns:a16="http://schemas.microsoft.com/office/drawing/2014/main" id="{2B568518-2D1F-4E17-B6C1-2BC317FBE6EC}"/>
            </a:ext>
          </a:extLst>
        </xdr:cNvPr>
        <xdr:cNvCxnSpPr/>
      </xdr:nvCxnSpPr>
      <xdr:spPr>
        <a:xfrm flipH="1">
          <a:off x="5012531" y="102915244"/>
          <a:ext cx="59532"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335756</xdr:colOff>
      <xdr:row>88</xdr:row>
      <xdr:rowOff>150017</xdr:rowOff>
    </xdr:from>
    <xdr:to>
      <xdr:col>14</xdr:col>
      <xdr:colOff>335756</xdr:colOff>
      <xdr:row>89</xdr:row>
      <xdr:rowOff>154780</xdr:rowOff>
    </xdr:to>
    <xdr:cxnSp macro="">
      <xdr:nvCxnSpPr>
        <xdr:cNvPr id="134" name="直線矢印コネクタ 133">
          <a:extLst>
            <a:ext uri="{FF2B5EF4-FFF2-40B4-BE49-F238E27FC236}">
              <a16:creationId xmlns:a16="http://schemas.microsoft.com/office/drawing/2014/main" id="{2D71A8C1-0BC3-4FAE-9D1B-04D0CBF8A3CA}"/>
            </a:ext>
          </a:extLst>
        </xdr:cNvPr>
        <xdr:cNvCxnSpPr/>
      </xdr:nvCxnSpPr>
      <xdr:spPr>
        <a:xfrm>
          <a:off x="5669756" y="104353517"/>
          <a:ext cx="0" cy="19526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252413</xdr:colOff>
      <xdr:row>81</xdr:row>
      <xdr:rowOff>2381</xdr:rowOff>
    </xdr:from>
    <xdr:to>
      <xdr:col>13</xdr:col>
      <xdr:colOff>352429</xdr:colOff>
      <xdr:row>84</xdr:row>
      <xdr:rowOff>95250</xdr:rowOff>
    </xdr:to>
    <xdr:cxnSp macro="">
      <xdr:nvCxnSpPr>
        <xdr:cNvPr id="135" name="直線コネクタ 134">
          <a:extLst>
            <a:ext uri="{FF2B5EF4-FFF2-40B4-BE49-F238E27FC236}">
              <a16:creationId xmlns:a16="http://schemas.microsoft.com/office/drawing/2014/main" id="{4422FC26-5071-4903-A431-A141C205E186}"/>
            </a:ext>
          </a:extLst>
        </xdr:cNvPr>
        <xdr:cNvCxnSpPr/>
      </xdr:nvCxnSpPr>
      <xdr:spPr>
        <a:xfrm flipH="1">
          <a:off x="5205413" y="102872381"/>
          <a:ext cx="100016" cy="66436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211933</xdr:colOff>
      <xdr:row>81</xdr:row>
      <xdr:rowOff>2382</xdr:rowOff>
    </xdr:from>
    <xdr:to>
      <xdr:col>12</xdr:col>
      <xdr:colOff>311944</xdr:colOff>
      <xdr:row>84</xdr:row>
      <xdr:rowOff>95250</xdr:rowOff>
    </xdr:to>
    <xdr:cxnSp macro="">
      <xdr:nvCxnSpPr>
        <xdr:cNvPr id="136" name="直線コネクタ 135">
          <a:extLst>
            <a:ext uri="{FF2B5EF4-FFF2-40B4-BE49-F238E27FC236}">
              <a16:creationId xmlns:a16="http://schemas.microsoft.com/office/drawing/2014/main" id="{B3BF2532-7C4D-4C16-BF25-654F573F6237}"/>
            </a:ext>
          </a:extLst>
        </xdr:cNvPr>
        <xdr:cNvCxnSpPr/>
      </xdr:nvCxnSpPr>
      <xdr:spPr>
        <a:xfrm>
          <a:off x="4783933" y="102872382"/>
          <a:ext cx="100011" cy="66436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314326</xdr:colOff>
      <xdr:row>84</xdr:row>
      <xdr:rowOff>92868</xdr:rowOff>
    </xdr:from>
    <xdr:to>
      <xdr:col>12</xdr:col>
      <xdr:colOff>361950</xdr:colOff>
      <xdr:row>85</xdr:row>
      <xdr:rowOff>119063</xdr:rowOff>
    </xdr:to>
    <xdr:cxnSp macro="">
      <xdr:nvCxnSpPr>
        <xdr:cNvPr id="137" name="直線コネクタ 136">
          <a:extLst>
            <a:ext uri="{FF2B5EF4-FFF2-40B4-BE49-F238E27FC236}">
              <a16:creationId xmlns:a16="http://schemas.microsoft.com/office/drawing/2014/main" id="{0186FFA6-0739-4189-BA3F-9B6DB18F77D8}"/>
            </a:ext>
          </a:extLst>
        </xdr:cNvPr>
        <xdr:cNvCxnSpPr/>
      </xdr:nvCxnSpPr>
      <xdr:spPr>
        <a:xfrm>
          <a:off x="4886326" y="103534368"/>
          <a:ext cx="47624" cy="216695"/>
        </a:xfrm>
        <a:prstGeom prst="line">
          <a:avLst/>
        </a:prstGeom>
        <a:noFill/>
        <a:ln w="3175" cap="flat" cmpd="sng" algn="ctr">
          <a:solidFill>
            <a:sysClr val="windowText" lastClr="000000"/>
          </a:solidFill>
          <a:prstDash val="solid"/>
          <a:miter lim="800000"/>
        </a:ln>
        <a:effectLst/>
      </xdr:spPr>
    </xdr:cxnSp>
    <xdr:clientData/>
  </xdr:twoCellAnchor>
  <xdr:twoCellAnchor>
    <xdr:from>
      <xdr:col>11</xdr:col>
      <xdr:colOff>126206</xdr:colOff>
      <xdr:row>99</xdr:row>
      <xdr:rowOff>140494</xdr:rowOff>
    </xdr:from>
    <xdr:to>
      <xdr:col>11</xdr:col>
      <xdr:colOff>335753</xdr:colOff>
      <xdr:row>100</xdr:row>
      <xdr:rowOff>3</xdr:rowOff>
    </xdr:to>
    <xdr:cxnSp macro="">
      <xdr:nvCxnSpPr>
        <xdr:cNvPr id="138" name="直線コネクタ 137">
          <a:extLst>
            <a:ext uri="{FF2B5EF4-FFF2-40B4-BE49-F238E27FC236}">
              <a16:creationId xmlns:a16="http://schemas.microsoft.com/office/drawing/2014/main" id="{354BEC9E-E949-4A08-BD8B-DB9E36C05B73}"/>
            </a:ext>
          </a:extLst>
        </xdr:cNvPr>
        <xdr:cNvCxnSpPr/>
      </xdr:nvCxnSpPr>
      <xdr:spPr>
        <a:xfrm>
          <a:off x="4317206" y="106439494"/>
          <a:ext cx="209547" cy="50009"/>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47625</xdr:colOff>
      <xdr:row>85</xdr:row>
      <xdr:rowOff>0</xdr:rowOff>
    </xdr:from>
    <xdr:to>
      <xdr:col>16</xdr:col>
      <xdr:colOff>47625</xdr:colOff>
      <xdr:row>87</xdr:row>
      <xdr:rowOff>152400</xdr:rowOff>
    </xdr:to>
    <xdr:cxnSp macro="">
      <xdr:nvCxnSpPr>
        <xdr:cNvPr id="139" name="直線コネクタ 138">
          <a:extLst>
            <a:ext uri="{FF2B5EF4-FFF2-40B4-BE49-F238E27FC236}">
              <a16:creationId xmlns:a16="http://schemas.microsoft.com/office/drawing/2014/main" id="{D6D6E713-1341-42DD-AE31-A4FA42B2CB89}"/>
            </a:ext>
          </a:extLst>
        </xdr:cNvPr>
        <xdr:cNvCxnSpPr/>
      </xdr:nvCxnSpPr>
      <xdr:spPr>
        <a:xfrm flipV="1">
          <a:off x="6143625" y="103632000"/>
          <a:ext cx="0" cy="533400"/>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76202</xdr:colOff>
      <xdr:row>88</xdr:row>
      <xdr:rowOff>85728</xdr:rowOff>
    </xdr:from>
    <xdr:to>
      <xdr:col>17</xdr:col>
      <xdr:colOff>340519</xdr:colOff>
      <xdr:row>88</xdr:row>
      <xdr:rowOff>85728</xdr:rowOff>
    </xdr:to>
    <xdr:cxnSp macro="">
      <xdr:nvCxnSpPr>
        <xdr:cNvPr id="140" name="直線コネクタ 139">
          <a:extLst>
            <a:ext uri="{FF2B5EF4-FFF2-40B4-BE49-F238E27FC236}">
              <a16:creationId xmlns:a16="http://schemas.microsoft.com/office/drawing/2014/main" id="{98186C9C-8923-4467-9504-05D7C4499A96}"/>
            </a:ext>
          </a:extLst>
        </xdr:cNvPr>
        <xdr:cNvCxnSpPr/>
      </xdr:nvCxnSpPr>
      <xdr:spPr>
        <a:xfrm flipH="1">
          <a:off x="6172202" y="104289228"/>
          <a:ext cx="645317"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133348</xdr:colOff>
      <xdr:row>85</xdr:row>
      <xdr:rowOff>1</xdr:rowOff>
    </xdr:from>
    <xdr:to>
      <xdr:col>10</xdr:col>
      <xdr:colOff>133348</xdr:colOff>
      <xdr:row>88</xdr:row>
      <xdr:rowOff>2381</xdr:rowOff>
    </xdr:to>
    <xdr:cxnSp macro="">
      <xdr:nvCxnSpPr>
        <xdr:cNvPr id="141" name="直線コネクタ 140">
          <a:extLst>
            <a:ext uri="{FF2B5EF4-FFF2-40B4-BE49-F238E27FC236}">
              <a16:creationId xmlns:a16="http://schemas.microsoft.com/office/drawing/2014/main" id="{E9B6698D-31BA-4CB4-A9B9-86A625434F79}"/>
            </a:ext>
          </a:extLst>
        </xdr:cNvPr>
        <xdr:cNvCxnSpPr/>
      </xdr:nvCxnSpPr>
      <xdr:spPr>
        <a:xfrm flipV="1">
          <a:off x="3943348" y="103632001"/>
          <a:ext cx="0" cy="573880"/>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254794</xdr:colOff>
      <xdr:row>88</xdr:row>
      <xdr:rowOff>152402</xdr:rowOff>
    </xdr:from>
    <xdr:to>
      <xdr:col>16</xdr:col>
      <xdr:colOff>47625</xdr:colOff>
      <xdr:row>88</xdr:row>
      <xdr:rowOff>152402</xdr:rowOff>
    </xdr:to>
    <xdr:cxnSp macro="">
      <xdr:nvCxnSpPr>
        <xdr:cNvPr id="142" name="直線コネクタ 141">
          <a:extLst>
            <a:ext uri="{FF2B5EF4-FFF2-40B4-BE49-F238E27FC236}">
              <a16:creationId xmlns:a16="http://schemas.microsoft.com/office/drawing/2014/main" id="{72FBDF38-00AE-4F2C-85B5-52011574FB47}"/>
            </a:ext>
          </a:extLst>
        </xdr:cNvPr>
        <xdr:cNvCxnSpPr/>
      </xdr:nvCxnSpPr>
      <xdr:spPr>
        <a:xfrm flipH="1">
          <a:off x="5207794" y="104355902"/>
          <a:ext cx="935831"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133349</xdr:colOff>
      <xdr:row>81</xdr:row>
      <xdr:rowOff>2381</xdr:rowOff>
    </xdr:from>
    <xdr:to>
      <xdr:col>10</xdr:col>
      <xdr:colOff>133349</xdr:colOff>
      <xdr:row>84</xdr:row>
      <xdr:rowOff>188117</xdr:rowOff>
    </xdr:to>
    <xdr:cxnSp macro="">
      <xdr:nvCxnSpPr>
        <xdr:cNvPr id="143" name="直線コネクタ 142">
          <a:extLst>
            <a:ext uri="{FF2B5EF4-FFF2-40B4-BE49-F238E27FC236}">
              <a16:creationId xmlns:a16="http://schemas.microsoft.com/office/drawing/2014/main" id="{8FC02035-E417-47C7-ABB4-8E2FE30394A9}"/>
            </a:ext>
          </a:extLst>
        </xdr:cNvPr>
        <xdr:cNvCxnSpPr/>
      </xdr:nvCxnSpPr>
      <xdr:spPr>
        <a:xfrm>
          <a:off x="3943349" y="102872381"/>
          <a:ext cx="0" cy="757236"/>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142875</xdr:colOff>
      <xdr:row>84</xdr:row>
      <xdr:rowOff>185737</xdr:rowOff>
    </xdr:from>
    <xdr:to>
      <xdr:col>19</xdr:col>
      <xdr:colOff>142875</xdr:colOff>
      <xdr:row>85</xdr:row>
      <xdr:rowOff>95250</xdr:rowOff>
    </xdr:to>
    <xdr:cxnSp macro="">
      <xdr:nvCxnSpPr>
        <xdr:cNvPr id="144" name="直線コネクタ 143">
          <a:extLst>
            <a:ext uri="{FF2B5EF4-FFF2-40B4-BE49-F238E27FC236}">
              <a16:creationId xmlns:a16="http://schemas.microsoft.com/office/drawing/2014/main" id="{D67C7DE0-ECD2-429A-BF3E-4162AC4719CE}"/>
            </a:ext>
          </a:extLst>
        </xdr:cNvPr>
        <xdr:cNvCxnSpPr/>
      </xdr:nvCxnSpPr>
      <xdr:spPr>
        <a:xfrm>
          <a:off x="7381875" y="103627237"/>
          <a:ext cx="0" cy="100013"/>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73819</xdr:colOff>
      <xdr:row>123</xdr:row>
      <xdr:rowOff>147638</xdr:rowOff>
    </xdr:from>
    <xdr:to>
      <xdr:col>16</xdr:col>
      <xdr:colOff>73819</xdr:colOff>
      <xdr:row>145</xdr:row>
      <xdr:rowOff>0</xdr:rowOff>
    </xdr:to>
    <xdr:cxnSp macro="">
      <xdr:nvCxnSpPr>
        <xdr:cNvPr id="145" name="直線コネクタ 144">
          <a:extLst>
            <a:ext uri="{FF2B5EF4-FFF2-40B4-BE49-F238E27FC236}">
              <a16:creationId xmlns:a16="http://schemas.microsoft.com/office/drawing/2014/main" id="{8D30808F-C891-4BCB-9702-5082473D781A}"/>
            </a:ext>
          </a:extLst>
        </xdr:cNvPr>
        <xdr:cNvCxnSpPr/>
      </xdr:nvCxnSpPr>
      <xdr:spPr>
        <a:xfrm>
          <a:off x="6169819" y="111018638"/>
          <a:ext cx="0" cy="4043362"/>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73819</xdr:colOff>
      <xdr:row>117</xdr:row>
      <xdr:rowOff>4763</xdr:rowOff>
    </xdr:from>
    <xdr:to>
      <xdr:col>16</xdr:col>
      <xdr:colOff>73819</xdr:colOff>
      <xdr:row>121</xdr:row>
      <xdr:rowOff>11906</xdr:rowOff>
    </xdr:to>
    <xdr:cxnSp macro="">
      <xdr:nvCxnSpPr>
        <xdr:cNvPr id="146" name="直線コネクタ 145">
          <a:extLst>
            <a:ext uri="{FF2B5EF4-FFF2-40B4-BE49-F238E27FC236}">
              <a16:creationId xmlns:a16="http://schemas.microsoft.com/office/drawing/2014/main" id="{67910778-024C-4273-B738-4EEA3DFCF0DA}"/>
            </a:ext>
          </a:extLst>
        </xdr:cNvPr>
        <xdr:cNvCxnSpPr/>
      </xdr:nvCxnSpPr>
      <xdr:spPr>
        <a:xfrm>
          <a:off x="6169819" y="109732763"/>
          <a:ext cx="0" cy="769143"/>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169069</xdr:colOff>
      <xdr:row>117</xdr:row>
      <xdr:rowOff>7144</xdr:rowOff>
    </xdr:from>
    <xdr:to>
      <xdr:col>10</xdr:col>
      <xdr:colOff>169069</xdr:colOff>
      <xdr:row>121</xdr:row>
      <xdr:rowOff>0</xdr:rowOff>
    </xdr:to>
    <xdr:cxnSp macro="">
      <xdr:nvCxnSpPr>
        <xdr:cNvPr id="147" name="直線コネクタ 146">
          <a:extLst>
            <a:ext uri="{FF2B5EF4-FFF2-40B4-BE49-F238E27FC236}">
              <a16:creationId xmlns:a16="http://schemas.microsoft.com/office/drawing/2014/main" id="{048D2CC8-3C42-47C2-9F54-EAC8219B1629}"/>
            </a:ext>
          </a:extLst>
        </xdr:cNvPr>
        <xdr:cNvCxnSpPr/>
      </xdr:nvCxnSpPr>
      <xdr:spPr>
        <a:xfrm>
          <a:off x="3979069" y="109735144"/>
          <a:ext cx="0" cy="754856"/>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166688</xdr:colOff>
      <xdr:row>123</xdr:row>
      <xdr:rowOff>152400</xdr:rowOff>
    </xdr:from>
    <xdr:to>
      <xdr:col>10</xdr:col>
      <xdr:colOff>166688</xdr:colOff>
      <xdr:row>145</xdr:row>
      <xdr:rowOff>0</xdr:rowOff>
    </xdr:to>
    <xdr:cxnSp macro="">
      <xdr:nvCxnSpPr>
        <xdr:cNvPr id="148" name="直線コネクタ 147">
          <a:extLst>
            <a:ext uri="{FF2B5EF4-FFF2-40B4-BE49-F238E27FC236}">
              <a16:creationId xmlns:a16="http://schemas.microsoft.com/office/drawing/2014/main" id="{D2672AF3-05E1-47D5-9CD6-BA7A5BE4F61D}"/>
            </a:ext>
          </a:extLst>
        </xdr:cNvPr>
        <xdr:cNvCxnSpPr/>
      </xdr:nvCxnSpPr>
      <xdr:spPr>
        <a:xfrm>
          <a:off x="3976688" y="111023400"/>
          <a:ext cx="0" cy="40386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2382</xdr:colOff>
      <xdr:row>117</xdr:row>
      <xdr:rowOff>2381</xdr:rowOff>
    </xdr:from>
    <xdr:to>
      <xdr:col>19</xdr:col>
      <xdr:colOff>171450</xdr:colOff>
      <xdr:row>117</xdr:row>
      <xdr:rowOff>2381</xdr:rowOff>
    </xdr:to>
    <xdr:cxnSp macro="">
      <xdr:nvCxnSpPr>
        <xdr:cNvPr id="149" name="直線コネクタ 148">
          <a:extLst>
            <a:ext uri="{FF2B5EF4-FFF2-40B4-BE49-F238E27FC236}">
              <a16:creationId xmlns:a16="http://schemas.microsoft.com/office/drawing/2014/main" id="{88D1EC5B-EC9D-4452-94F4-271685041DB9}"/>
            </a:ext>
          </a:extLst>
        </xdr:cNvPr>
        <xdr:cNvCxnSpPr/>
      </xdr:nvCxnSpPr>
      <xdr:spPr>
        <a:xfrm>
          <a:off x="5336382" y="109730381"/>
          <a:ext cx="2074068"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71437</xdr:colOff>
      <xdr:row>117</xdr:row>
      <xdr:rowOff>2382</xdr:rowOff>
    </xdr:from>
    <xdr:to>
      <xdr:col>12</xdr:col>
      <xdr:colOff>240505</xdr:colOff>
      <xdr:row>117</xdr:row>
      <xdr:rowOff>2382</xdr:rowOff>
    </xdr:to>
    <xdr:cxnSp macro="">
      <xdr:nvCxnSpPr>
        <xdr:cNvPr id="150" name="直線コネクタ 149">
          <a:extLst>
            <a:ext uri="{FF2B5EF4-FFF2-40B4-BE49-F238E27FC236}">
              <a16:creationId xmlns:a16="http://schemas.microsoft.com/office/drawing/2014/main" id="{CCAECB06-BF13-4026-89D9-FEA9648E33CB}"/>
            </a:ext>
          </a:extLst>
        </xdr:cNvPr>
        <xdr:cNvCxnSpPr/>
      </xdr:nvCxnSpPr>
      <xdr:spPr>
        <a:xfrm>
          <a:off x="2738437" y="109730382"/>
          <a:ext cx="2074068"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242888</xdr:colOff>
      <xdr:row>116</xdr:row>
      <xdr:rowOff>21431</xdr:rowOff>
    </xdr:from>
    <xdr:to>
      <xdr:col>13</xdr:col>
      <xdr:colOff>11906</xdr:colOff>
      <xdr:row>117</xdr:row>
      <xdr:rowOff>1</xdr:rowOff>
    </xdr:to>
    <xdr:cxnSp macro="">
      <xdr:nvCxnSpPr>
        <xdr:cNvPr id="151" name="直線コネクタ 150">
          <a:extLst>
            <a:ext uri="{FF2B5EF4-FFF2-40B4-BE49-F238E27FC236}">
              <a16:creationId xmlns:a16="http://schemas.microsoft.com/office/drawing/2014/main" id="{376453AA-63D4-41E0-89DB-0FD7661AC273}"/>
            </a:ext>
          </a:extLst>
        </xdr:cNvPr>
        <xdr:cNvCxnSpPr/>
      </xdr:nvCxnSpPr>
      <xdr:spPr>
        <a:xfrm flipV="1">
          <a:off x="4814888" y="109558931"/>
          <a:ext cx="150018" cy="16907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71438</xdr:colOff>
      <xdr:row>117</xdr:row>
      <xdr:rowOff>2381</xdr:rowOff>
    </xdr:from>
    <xdr:to>
      <xdr:col>7</xdr:col>
      <xdr:colOff>71438</xdr:colOff>
      <xdr:row>121</xdr:row>
      <xdr:rowOff>2381</xdr:rowOff>
    </xdr:to>
    <xdr:cxnSp macro="">
      <xdr:nvCxnSpPr>
        <xdr:cNvPr id="152" name="直線コネクタ 151">
          <a:extLst>
            <a:ext uri="{FF2B5EF4-FFF2-40B4-BE49-F238E27FC236}">
              <a16:creationId xmlns:a16="http://schemas.microsoft.com/office/drawing/2014/main" id="{56767550-0BCD-4254-B3F5-089183BDF462}"/>
            </a:ext>
          </a:extLst>
        </xdr:cNvPr>
        <xdr:cNvCxnSpPr/>
      </xdr:nvCxnSpPr>
      <xdr:spPr>
        <a:xfrm>
          <a:off x="2738438" y="109730381"/>
          <a:ext cx="0" cy="762000"/>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173831</xdr:colOff>
      <xdr:row>117</xdr:row>
      <xdr:rowOff>2381</xdr:rowOff>
    </xdr:from>
    <xdr:to>
      <xdr:col>19</xdr:col>
      <xdr:colOff>173831</xdr:colOff>
      <xdr:row>120</xdr:row>
      <xdr:rowOff>185738</xdr:rowOff>
    </xdr:to>
    <xdr:cxnSp macro="">
      <xdr:nvCxnSpPr>
        <xdr:cNvPr id="153" name="直線コネクタ 152">
          <a:extLst>
            <a:ext uri="{FF2B5EF4-FFF2-40B4-BE49-F238E27FC236}">
              <a16:creationId xmlns:a16="http://schemas.microsoft.com/office/drawing/2014/main" id="{E3B22570-4C46-40FC-B779-867043C8A1DD}"/>
            </a:ext>
          </a:extLst>
        </xdr:cNvPr>
        <xdr:cNvCxnSpPr/>
      </xdr:nvCxnSpPr>
      <xdr:spPr>
        <a:xfrm>
          <a:off x="7412831" y="109730381"/>
          <a:ext cx="0" cy="754857"/>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76200</xdr:colOff>
      <xdr:row>120</xdr:row>
      <xdr:rowOff>188118</xdr:rowOff>
    </xdr:from>
    <xdr:to>
      <xdr:col>16</xdr:col>
      <xdr:colOff>102394</xdr:colOff>
      <xdr:row>124</xdr:row>
      <xdr:rowOff>85725</xdr:rowOff>
    </xdr:to>
    <xdr:cxnSp macro="">
      <xdr:nvCxnSpPr>
        <xdr:cNvPr id="154" name="直線コネクタ 153">
          <a:extLst>
            <a:ext uri="{FF2B5EF4-FFF2-40B4-BE49-F238E27FC236}">
              <a16:creationId xmlns:a16="http://schemas.microsoft.com/office/drawing/2014/main" id="{4D1D27DE-4D01-45A3-8B50-03FEE874963A}"/>
            </a:ext>
          </a:extLst>
        </xdr:cNvPr>
        <xdr:cNvCxnSpPr/>
      </xdr:nvCxnSpPr>
      <xdr:spPr>
        <a:xfrm>
          <a:off x="6172200" y="110487618"/>
          <a:ext cx="26194" cy="659607"/>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102396</xdr:colOff>
      <xdr:row>124</xdr:row>
      <xdr:rowOff>83344</xdr:rowOff>
    </xdr:from>
    <xdr:to>
      <xdr:col>17</xdr:col>
      <xdr:colOff>354806</xdr:colOff>
      <xdr:row>124</xdr:row>
      <xdr:rowOff>83344</xdr:rowOff>
    </xdr:to>
    <xdr:cxnSp macro="">
      <xdr:nvCxnSpPr>
        <xdr:cNvPr id="155" name="直線コネクタ 154">
          <a:extLst>
            <a:ext uri="{FF2B5EF4-FFF2-40B4-BE49-F238E27FC236}">
              <a16:creationId xmlns:a16="http://schemas.microsoft.com/office/drawing/2014/main" id="{87FB39BD-1853-4702-A771-2C05169CADCF}"/>
            </a:ext>
          </a:extLst>
        </xdr:cNvPr>
        <xdr:cNvCxnSpPr/>
      </xdr:nvCxnSpPr>
      <xdr:spPr>
        <a:xfrm flipH="1">
          <a:off x="6198396" y="111144844"/>
          <a:ext cx="633410"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173832</xdr:colOff>
      <xdr:row>120</xdr:row>
      <xdr:rowOff>185737</xdr:rowOff>
    </xdr:from>
    <xdr:to>
      <xdr:col>19</xdr:col>
      <xdr:colOff>173832</xdr:colOff>
      <xdr:row>121</xdr:row>
      <xdr:rowOff>97631</xdr:rowOff>
    </xdr:to>
    <xdr:cxnSp macro="">
      <xdr:nvCxnSpPr>
        <xdr:cNvPr id="156" name="直線コネクタ 155">
          <a:extLst>
            <a:ext uri="{FF2B5EF4-FFF2-40B4-BE49-F238E27FC236}">
              <a16:creationId xmlns:a16="http://schemas.microsoft.com/office/drawing/2014/main" id="{D0AF741A-41C3-4DB0-BDAD-8EEE1E0EB162}"/>
            </a:ext>
          </a:extLst>
        </xdr:cNvPr>
        <xdr:cNvCxnSpPr/>
      </xdr:nvCxnSpPr>
      <xdr:spPr>
        <a:xfrm>
          <a:off x="7412832" y="110485237"/>
          <a:ext cx="0" cy="102394"/>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71439</xdr:colOff>
      <xdr:row>121</xdr:row>
      <xdr:rowOff>2382</xdr:rowOff>
    </xdr:from>
    <xdr:to>
      <xdr:col>7</xdr:col>
      <xdr:colOff>71439</xdr:colOff>
      <xdr:row>121</xdr:row>
      <xdr:rowOff>92869</xdr:rowOff>
    </xdr:to>
    <xdr:cxnSp macro="">
      <xdr:nvCxnSpPr>
        <xdr:cNvPr id="157" name="直線コネクタ 156">
          <a:extLst>
            <a:ext uri="{FF2B5EF4-FFF2-40B4-BE49-F238E27FC236}">
              <a16:creationId xmlns:a16="http://schemas.microsoft.com/office/drawing/2014/main" id="{C0541AB7-C4F1-48F8-B80A-C6B661595C5F}"/>
            </a:ext>
          </a:extLst>
        </xdr:cNvPr>
        <xdr:cNvCxnSpPr/>
      </xdr:nvCxnSpPr>
      <xdr:spPr>
        <a:xfrm>
          <a:off x="2738439" y="110492382"/>
          <a:ext cx="0" cy="90487"/>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147638</xdr:colOff>
      <xdr:row>121</xdr:row>
      <xdr:rowOff>0</xdr:rowOff>
    </xdr:from>
    <xdr:to>
      <xdr:col>10</xdr:col>
      <xdr:colOff>166695</xdr:colOff>
      <xdr:row>124</xdr:row>
      <xdr:rowOff>88106</xdr:rowOff>
    </xdr:to>
    <xdr:cxnSp macro="">
      <xdr:nvCxnSpPr>
        <xdr:cNvPr id="158" name="直線コネクタ 157">
          <a:extLst>
            <a:ext uri="{FF2B5EF4-FFF2-40B4-BE49-F238E27FC236}">
              <a16:creationId xmlns:a16="http://schemas.microsoft.com/office/drawing/2014/main" id="{498AE16E-C9D1-4D09-9558-F0950102915D}"/>
            </a:ext>
          </a:extLst>
        </xdr:cNvPr>
        <xdr:cNvCxnSpPr/>
      </xdr:nvCxnSpPr>
      <xdr:spPr>
        <a:xfrm flipH="1">
          <a:off x="3957638" y="110490000"/>
          <a:ext cx="19057" cy="659606"/>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266700</xdr:colOff>
      <xdr:row>124</xdr:row>
      <xdr:rowOff>88106</xdr:rowOff>
    </xdr:from>
    <xdr:to>
      <xdr:col>10</xdr:col>
      <xdr:colOff>147638</xdr:colOff>
      <xdr:row>124</xdr:row>
      <xdr:rowOff>88106</xdr:rowOff>
    </xdr:to>
    <xdr:cxnSp macro="">
      <xdr:nvCxnSpPr>
        <xdr:cNvPr id="159" name="直線コネクタ 158">
          <a:extLst>
            <a:ext uri="{FF2B5EF4-FFF2-40B4-BE49-F238E27FC236}">
              <a16:creationId xmlns:a16="http://schemas.microsoft.com/office/drawing/2014/main" id="{C2C2B4E4-3C02-4000-ADDC-AA69EB723F62}"/>
            </a:ext>
          </a:extLst>
        </xdr:cNvPr>
        <xdr:cNvCxnSpPr/>
      </xdr:nvCxnSpPr>
      <xdr:spPr>
        <a:xfrm>
          <a:off x="3314700" y="111149606"/>
          <a:ext cx="642938"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54769</xdr:colOff>
      <xdr:row>115</xdr:row>
      <xdr:rowOff>104774</xdr:rowOff>
    </xdr:from>
    <xdr:to>
      <xdr:col>14</xdr:col>
      <xdr:colOff>54767</xdr:colOff>
      <xdr:row>117</xdr:row>
      <xdr:rowOff>50006</xdr:rowOff>
    </xdr:to>
    <xdr:sp macro="" textlink="">
      <xdr:nvSpPr>
        <xdr:cNvPr id="160" name="円弧 159">
          <a:extLst>
            <a:ext uri="{FF2B5EF4-FFF2-40B4-BE49-F238E27FC236}">
              <a16:creationId xmlns:a16="http://schemas.microsoft.com/office/drawing/2014/main" id="{9F128615-A159-41FB-869F-F628C149C9A8}"/>
            </a:ext>
          </a:extLst>
        </xdr:cNvPr>
        <xdr:cNvSpPr/>
      </xdr:nvSpPr>
      <xdr:spPr>
        <a:xfrm>
          <a:off x="5007769" y="109451774"/>
          <a:ext cx="380998" cy="326232"/>
        </a:xfrm>
        <a:prstGeom prst="arc">
          <a:avLst>
            <a:gd name="adj1" fmla="val 2337693"/>
            <a:gd name="adj2" fmla="val 5645574"/>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397668</xdr:colOff>
      <xdr:row>184</xdr:row>
      <xdr:rowOff>94815</xdr:rowOff>
    </xdr:from>
    <xdr:to>
      <xdr:col>17</xdr:col>
      <xdr:colOff>190500</xdr:colOff>
      <xdr:row>184</xdr:row>
      <xdr:rowOff>94815</xdr:rowOff>
    </xdr:to>
    <xdr:cxnSp macro="">
      <xdr:nvCxnSpPr>
        <xdr:cNvPr id="161" name="直線矢印コネクタ 160">
          <a:extLst>
            <a:ext uri="{FF2B5EF4-FFF2-40B4-BE49-F238E27FC236}">
              <a16:creationId xmlns:a16="http://schemas.microsoft.com/office/drawing/2014/main" id="{9486A4E9-6712-4AD2-98EF-3F5F9A6AEB0B}"/>
            </a:ext>
          </a:extLst>
        </xdr:cNvPr>
        <xdr:cNvCxnSpPr/>
      </xdr:nvCxnSpPr>
      <xdr:spPr>
        <a:xfrm>
          <a:off x="759618" y="122586315"/>
          <a:ext cx="590788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188119</xdr:colOff>
      <xdr:row>190</xdr:row>
      <xdr:rowOff>90488</xdr:rowOff>
    </xdr:from>
    <xdr:to>
      <xdr:col>17</xdr:col>
      <xdr:colOff>188119</xdr:colOff>
      <xdr:row>195</xdr:row>
      <xdr:rowOff>0</xdr:rowOff>
    </xdr:to>
    <xdr:cxnSp macro="">
      <xdr:nvCxnSpPr>
        <xdr:cNvPr id="162" name="直線コネクタ 161">
          <a:extLst>
            <a:ext uri="{FF2B5EF4-FFF2-40B4-BE49-F238E27FC236}">
              <a16:creationId xmlns:a16="http://schemas.microsoft.com/office/drawing/2014/main" id="{6AF405B9-40BB-4832-BD48-2064B35ECCAF}"/>
            </a:ext>
          </a:extLst>
        </xdr:cNvPr>
        <xdr:cNvCxnSpPr/>
      </xdr:nvCxnSpPr>
      <xdr:spPr>
        <a:xfrm>
          <a:off x="6665119" y="123724988"/>
          <a:ext cx="0" cy="862012"/>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188119</xdr:colOff>
      <xdr:row>184</xdr:row>
      <xdr:rowOff>95250</xdr:rowOff>
    </xdr:from>
    <xdr:to>
      <xdr:col>33</xdr:col>
      <xdr:colOff>2381</xdr:colOff>
      <xdr:row>184</xdr:row>
      <xdr:rowOff>95250</xdr:rowOff>
    </xdr:to>
    <xdr:cxnSp macro="">
      <xdr:nvCxnSpPr>
        <xdr:cNvPr id="163" name="直線矢印コネクタ 162">
          <a:extLst>
            <a:ext uri="{FF2B5EF4-FFF2-40B4-BE49-F238E27FC236}">
              <a16:creationId xmlns:a16="http://schemas.microsoft.com/office/drawing/2014/main" id="{03D3E765-C71E-4860-AC27-AE0BFC3F043C}"/>
            </a:ext>
          </a:extLst>
        </xdr:cNvPr>
        <xdr:cNvCxnSpPr/>
      </xdr:nvCxnSpPr>
      <xdr:spPr>
        <a:xfrm>
          <a:off x="6665119" y="122586750"/>
          <a:ext cx="591026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2382</xdr:colOff>
      <xdr:row>178</xdr:row>
      <xdr:rowOff>90487</xdr:rowOff>
    </xdr:from>
    <xdr:to>
      <xdr:col>65</xdr:col>
      <xdr:colOff>2381</xdr:colOff>
      <xdr:row>178</xdr:row>
      <xdr:rowOff>90487</xdr:rowOff>
    </xdr:to>
    <xdr:cxnSp macro="">
      <xdr:nvCxnSpPr>
        <xdr:cNvPr id="164" name="直線矢印コネクタ 163">
          <a:extLst>
            <a:ext uri="{FF2B5EF4-FFF2-40B4-BE49-F238E27FC236}">
              <a16:creationId xmlns:a16="http://schemas.microsoft.com/office/drawing/2014/main" id="{FDC85D31-2A40-4F62-9BB5-3BD128F84E82}"/>
            </a:ext>
          </a:extLst>
        </xdr:cNvPr>
        <xdr:cNvCxnSpPr/>
      </xdr:nvCxnSpPr>
      <xdr:spPr>
        <a:xfrm>
          <a:off x="764382" y="121438987"/>
          <a:ext cx="2400299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190500</xdr:colOff>
      <xdr:row>191</xdr:row>
      <xdr:rowOff>0</xdr:rowOff>
    </xdr:from>
    <xdr:to>
      <xdr:col>49</xdr:col>
      <xdr:colOff>190500</xdr:colOff>
      <xdr:row>195</xdr:row>
      <xdr:rowOff>0</xdr:rowOff>
    </xdr:to>
    <xdr:cxnSp macro="">
      <xdr:nvCxnSpPr>
        <xdr:cNvPr id="165" name="直線コネクタ 164">
          <a:extLst>
            <a:ext uri="{FF2B5EF4-FFF2-40B4-BE49-F238E27FC236}">
              <a16:creationId xmlns:a16="http://schemas.microsoft.com/office/drawing/2014/main" id="{DBB94018-042E-48B9-9179-73122DC143DD}"/>
            </a:ext>
          </a:extLst>
        </xdr:cNvPr>
        <xdr:cNvCxnSpPr/>
      </xdr:nvCxnSpPr>
      <xdr:spPr>
        <a:xfrm>
          <a:off x="18859500" y="123825000"/>
          <a:ext cx="0" cy="7620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188119</xdr:colOff>
      <xdr:row>184</xdr:row>
      <xdr:rowOff>97631</xdr:rowOff>
    </xdr:from>
    <xdr:to>
      <xdr:col>65</xdr:col>
      <xdr:colOff>2381</xdr:colOff>
      <xdr:row>184</xdr:row>
      <xdr:rowOff>97631</xdr:rowOff>
    </xdr:to>
    <xdr:cxnSp macro="">
      <xdr:nvCxnSpPr>
        <xdr:cNvPr id="166" name="直線矢印コネクタ 165">
          <a:extLst>
            <a:ext uri="{FF2B5EF4-FFF2-40B4-BE49-F238E27FC236}">
              <a16:creationId xmlns:a16="http://schemas.microsoft.com/office/drawing/2014/main" id="{0CB17CC6-9E08-48BE-B9EE-9276E9FCCFD1}"/>
            </a:ext>
          </a:extLst>
        </xdr:cNvPr>
        <xdr:cNvCxnSpPr/>
      </xdr:nvCxnSpPr>
      <xdr:spPr>
        <a:xfrm>
          <a:off x="18857119" y="122589131"/>
          <a:ext cx="591026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190500</xdr:colOff>
      <xdr:row>192</xdr:row>
      <xdr:rowOff>69057</xdr:rowOff>
    </xdr:from>
    <xdr:to>
      <xdr:col>49</xdr:col>
      <xdr:colOff>190500</xdr:colOff>
      <xdr:row>192</xdr:row>
      <xdr:rowOff>69057</xdr:rowOff>
    </xdr:to>
    <xdr:cxnSp macro="">
      <xdr:nvCxnSpPr>
        <xdr:cNvPr id="167" name="直線コネクタ 166">
          <a:extLst>
            <a:ext uri="{FF2B5EF4-FFF2-40B4-BE49-F238E27FC236}">
              <a16:creationId xmlns:a16="http://schemas.microsoft.com/office/drawing/2014/main" id="{C8CE4526-BD87-4B88-95AE-24FE581B187F}"/>
            </a:ext>
          </a:extLst>
        </xdr:cNvPr>
        <xdr:cNvCxnSpPr/>
      </xdr:nvCxnSpPr>
      <xdr:spPr>
        <a:xfrm>
          <a:off x="6667500" y="124084557"/>
          <a:ext cx="12192000"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278606</xdr:colOff>
      <xdr:row>190</xdr:row>
      <xdr:rowOff>126206</xdr:rowOff>
    </xdr:from>
    <xdr:to>
      <xdr:col>15</xdr:col>
      <xdr:colOff>278606</xdr:colOff>
      <xdr:row>191</xdr:row>
      <xdr:rowOff>11906</xdr:rowOff>
    </xdr:to>
    <xdr:cxnSp macro="">
      <xdr:nvCxnSpPr>
        <xdr:cNvPr id="168" name="直線コネクタ 167">
          <a:extLst>
            <a:ext uri="{FF2B5EF4-FFF2-40B4-BE49-F238E27FC236}">
              <a16:creationId xmlns:a16="http://schemas.microsoft.com/office/drawing/2014/main" id="{ED321F13-677C-4612-BF4F-BEDE6DBB0959}"/>
            </a:ext>
          </a:extLst>
        </xdr:cNvPr>
        <xdr:cNvCxnSpPr/>
      </xdr:nvCxnSpPr>
      <xdr:spPr>
        <a:xfrm>
          <a:off x="5993606" y="36321206"/>
          <a:ext cx="0" cy="76200"/>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190</xdr:row>
      <xdr:rowOff>126207</xdr:rowOff>
    </xdr:from>
    <xdr:to>
      <xdr:col>15</xdr:col>
      <xdr:colOff>280988</xdr:colOff>
      <xdr:row>190</xdr:row>
      <xdr:rowOff>126207</xdr:rowOff>
    </xdr:to>
    <xdr:cxnSp macro="">
      <xdr:nvCxnSpPr>
        <xdr:cNvPr id="169" name="直線コネクタ 168">
          <a:extLst>
            <a:ext uri="{FF2B5EF4-FFF2-40B4-BE49-F238E27FC236}">
              <a16:creationId xmlns:a16="http://schemas.microsoft.com/office/drawing/2014/main" id="{65954623-0F44-4C84-BF98-CA3F3011944B}"/>
            </a:ext>
          </a:extLst>
        </xdr:cNvPr>
        <xdr:cNvCxnSpPr/>
      </xdr:nvCxnSpPr>
      <xdr:spPr>
        <a:xfrm>
          <a:off x="762000" y="123760707"/>
          <a:ext cx="5233988"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97632</xdr:colOff>
      <xdr:row>190</xdr:row>
      <xdr:rowOff>128587</xdr:rowOff>
    </xdr:from>
    <xdr:to>
      <xdr:col>64</xdr:col>
      <xdr:colOff>378619</xdr:colOff>
      <xdr:row>190</xdr:row>
      <xdr:rowOff>128587</xdr:rowOff>
    </xdr:to>
    <xdr:cxnSp macro="">
      <xdr:nvCxnSpPr>
        <xdr:cNvPr id="170" name="直線コネクタ 169">
          <a:extLst>
            <a:ext uri="{FF2B5EF4-FFF2-40B4-BE49-F238E27FC236}">
              <a16:creationId xmlns:a16="http://schemas.microsoft.com/office/drawing/2014/main" id="{474BF3BE-FA48-42EF-9D17-7AE81458B3C0}"/>
            </a:ext>
          </a:extLst>
        </xdr:cNvPr>
        <xdr:cNvCxnSpPr/>
      </xdr:nvCxnSpPr>
      <xdr:spPr>
        <a:xfrm>
          <a:off x="19528632" y="123763087"/>
          <a:ext cx="5233987"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100011</xdr:colOff>
      <xdr:row>190</xdr:row>
      <xdr:rowOff>130968</xdr:rowOff>
    </xdr:from>
    <xdr:to>
      <xdr:col>51</xdr:col>
      <xdr:colOff>100011</xdr:colOff>
      <xdr:row>191</xdr:row>
      <xdr:rowOff>11906</xdr:rowOff>
    </xdr:to>
    <xdr:cxnSp macro="">
      <xdr:nvCxnSpPr>
        <xdr:cNvPr id="171" name="直線コネクタ 170">
          <a:extLst>
            <a:ext uri="{FF2B5EF4-FFF2-40B4-BE49-F238E27FC236}">
              <a16:creationId xmlns:a16="http://schemas.microsoft.com/office/drawing/2014/main" id="{B3F75C29-A971-433F-AA80-13A9AD6614AD}"/>
            </a:ext>
          </a:extLst>
        </xdr:cNvPr>
        <xdr:cNvCxnSpPr/>
      </xdr:nvCxnSpPr>
      <xdr:spPr>
        <a:xfrm>
          <a:off x="19531011" y="36325968"/>
          <a:ext cx="0" cy="71438"/>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195262</xdr:colOff>
      <xdr:row>163</xdr:row>
      <xdr:rowOff>0</xdr:rowOff>
    </xdr:from>
    <xdr:to>
      <xdr:col>6</xdr:col>
      <xdr:colOff>195262</xdr:colOff>
      <xdr:row>173</xdr:row>
      <xdr:rowOff>0</xdr:rowOff>
    </xdr:to>
    <xdr:cxnSp macro="">
      <xdr:nvCxnSpPr>
        <xdr:cNvPr id="172" name="直線コネクタ 171">
          <a:extLst>
            <a:ext uri="{FF2B5EF4-FFF2-40B4-BE49-F238E27FC236}">
              <a16:creationId xmlns:a16="http://schemas.microsoft.com/office/drawing/2014/main" id="{D7BE5876-977B-4EE0-B1C7-E8E2EA4483DD}"/>
            </a:ext>
          </a:extLst>
        </xdr:cNvPr>
        <xdr:cNvCxnSpPr/>
      </xdr:nvCxnSpPr>
      <xdr:spPr>
        <a:xfrm>
          <a:off x="2481262" y="118491000"/>
          <a:ext cx="0" cy="190500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192881</xdr:colOff>
      <xdr:row>163</xdr:row>
      <xdr:rowOff>4763</xdr:rowOff>
    </xdr:from>
    <xdr:to>
      <xdr:col>15</xdr:col>
      <xdr:colOff>192881</xdr:colOff>
      <xdr:row>172</xdr:row>
      <xdr:rowOff>188119</xdr:rowOff>
    </xdr:to>
    <xdr:cxnSp macro="">
      <xdr:nvCxnSpPr>
        <xdr:cNvPr id="173" name="直線コネクタ 172">
          <a:extLst>
            <a:ext uri="{FF2B5EF4-FFF2-40B4-BE49-F238E27FC236}">
              <a16:creationId xmlns:a16="http://schemas.microsoft.com/office/drawing/2014/main" id="{4812DE72-3321-4E61-8E5C-B3F7164D0338}"/>
            </a:ext>
          </a:extLst>
        </xdr:cNvPr>
        <xdr:cNvCxnSpPr/>
      </xdr:nvCxnSpPr>
      <xdr:spPr>
        <a:xfrm>
          <a:off x="5907881" y="118495763"/>
          <a:ext cx="0" cy="1897856"/>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188119</xdr:colOff>
      <xdr:row>195</xdr:row>
      <xdr:rowOff>92869</xdr:rowOff>
    </xdr:from>
    <xdr:to>
      <xdr:col>28</xdr:col>
      <xdr:colOff>288131</xdr:colOff>
      <xdr:row>195</xdr:row>
      <xdr:rowOff>92869</xdr:rowOff>
    </xdr:to>
    <xdr:cxnSp macro="">
      <xdr:nvCxnSpPr>
        <xdr:cNvPr id="174" name="直線矢印コネクタ 173">
          <a:extLst>
            <a:ext uri="{FF2B5EF4-FFF2-40B4-BE49-F238E27FC236}">
              <a16:creationId xmlns:a16="http://schemas.microsoft.com/office/drawing/2014/main" id="{AEA15A46-E899-42DF-AB25-4E30C63E25B3}"/>
            </a:ext>
          </a:extLst>
        </xdr:cNvPr>
        <xdr:cNvCxnSpPr/>
      </xdr:nvCxnSpPr>
      <xdr:spPr>
        <a:xfrm>
          <a:off x="6665119" y="124679869"/>
          <a:ext cx="429101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378619</xdr:colOff>
      <xdr:row>195</xdr:row>
      <xdr:rowOff>95250</xdr:rowOff>
    </xdr:from>
    <xdr:to>
      <xdr:col>44</xdr:col>
      <xdr:colOff>285750</xdr:colOff>
      <xdr:row>195</xdr:row>
      <xdr:rowOff>95250</xdr:rowOff>
    </xdr:to>
    <xdr:cxnSp macro="">
      <xdr:nvCxnSpPr>
        <xdr:cNvPr id="175" name="直線矢印コネクタ 174">
          <a:extLst>
            <a:ext uri="{FF2B5EF4-FFF2-40B4-BE49-F238E27FC236}">
              <a16:creationId xmlns:a16="http://schemas.microsoft.com/office/drawing/2014/main" id="{607295A3-0A39-4A03-9D48-B6786F772552}"/>
            </a:ext>
          </a:extLst>
        </xdr:cNvPr>
        <xdr:cNvCxnSpPr/>
      </xdr:nvCxnSpPr>
      <xdr:spPr>
        <a:xfrm>
          <a:off x="15237619" y="124682250"/>
          <a:ext cx="181213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190500</xdr:colOff>
      <xdr:row>182</xdr:row>
      <xdr:rowOff>2381</xdr:rowOff>
    </xdr:from>
    <xdr:to>
      <xdr:col>49</xdr:col>
      <xdr:colOff>190500</xdr:colOff>
      <xdr:row>184</xdr:row>
      <xdr:rowOff>188118</xdr:rowOff>
    </xdr:to>
    <xdr:cxnSp macro="">
      <xdr:nvCxnSpPr>
        <xdr:cNvPr id="176" name="直線コネクタ 175">
          <a:extLst>
            <a:ext uri="{FF2B5EF4-FFF2-40B4-BE49-F238E27FC236}">
              <a16:creationId xmlns:a16="http://schemas.microsoft.com/office/drawing/2014/main" id="{92D8D9FC-736B-4686-BADA-A730B432B1E0}"/>
            </a:ext>
          </a:extLst>
        </xdr:cNvPr>
        <xdr:cNvCxnSpPr/>
      </xdr:nvCxnSpPr>
      <xdr:spPr>
        <a:xfrm>
          <a:off x="18859500" y="122112881"/>
          <a:ext cx="0" cy="566737"/>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183356</xdr:colOff>
      <xdr:row>197</xdr:row>
      <xdr:rowOff>92868</xdr:rowOff>
    </xdr:from>
    <xdr:to>
      <xdr:col>40</xdr:col>
      <xdr:colOff>0</xdr:colOff>
      <xdr:row>197</xdr:row>
      <xdr:rowOff>92868</xdr:rowOff>
    </xdr:to>
    <xdr:cxnSp macro="">
      <xdr:nvCxnSpPr>
        <xdr:cNvPr id="177" name="直線矢印コネクタ 176">
          <a:extLst>
            <a:ext uri="{FF2B5EF4-FFF2-40B4-BE49-F238E27FC236}">
              <a16:creationId xmlns:a16="http://schemas.microsoft.com/office/drawing/2014/main" id="{7B3F7B1E-11E7-4992-BB7C-389B2E38756D}"/>
            </a:ext>
          </a:extLst>
        </xdr:cNvPr>
        <xdr:cNvCxnSpPr/>
      </xdr:nvCxnSpPr>
      <xdr:spPr>
        <a:xfrm>
          <a:off x="6660356" y="125060868"/>
          <a:ext cx="857964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190499</xdr:colOff>
      <xdr:row>194</xdr:row>
      <xdr:rowOff>185737</xdr:rowOff>
    </xdr:from>
    <xdr:to>
      <xdr:col>49</xdr:col>
      <xdr:colOff>190499</xdr:colOff>
      <xdr:row>199</xdr:row>
      <xdr:rowOff>180975</xdr:rowOff>
    </xdr:to>
    <xdr:cxnSp macro="">
      <xdr:nvCxnSpPr>
        <xdr:cNvPr id="178" name="直線コネクタ 177">
          <a:extLst>
            <a:ext uri="{FF2B5EF4-FFF2-40B4-BE49-F238E27FC236}">
              <a16:creationId xmlns:a16="http://schemas.microsoft.com/office/drawing/2014/main" id="{BB047C1C-B213-4C26-A91F-64335626108D}"/>
            </a:ext>
          </a:extLst>
        </xdr:cNvPr>
        <xdr:cNvCxnSpPr/>
      </xdr:nvCxnSpPr>
      <xdr:spPr>
        <a:xfrm>
          <a:off x="18859499" y="124582237"/>
          <a:ext cx="0" cy="947738"/>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285610</xdr:colOff>
      <xdr:row>192</xdr:row>
      <xdr:rowOff>73819</xdr:rowOff>
    </xdr:from>
    <xdr:to>
      <xdr:col>44</xdr:col>
      <xdr:colOff>285610</xdr:colOff>
      <xdr:row>194</xdr:row>
      <xdr:rowOff>187839</xdr:rowOff>
    </xdr:to>
    <xdr:cxnSp macro="">
      <xdr:nvCxnSpPr>
        <xdr:cNvPr id="179" name="直線コネクタ 178">
          <a:extLst>
            <a:ext uri="{FF2B5EF4-FFF2-40B4-BE49-F238E27FC236}">
              <a16:creationId xmlns:a16="http://schemas.microsoft.com/office/drawing/2014/main" id="{FE410451-5558-4C27-A41D-D446C946D1B3}"/>
            </a:ext>
          </a:extLst>
        </xdr:cNvPr>
        <xdr:cNvCxnSpPr/>
      </xdr:nvCxnSpPr>
      <xdr:spPr>
        <a:xfrm>
          <a:off x="17049610" y="124089319"/>
          <a:ext cx="0" cy="49502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0</xdr:colOff>
      <xdr:row>197</xdr:row>
      <xdr:rowOff>92869</xdr:rowOff>
    </xdr:from>
    <xdr:to>
      <xdr:col>49</xdr:col>
      <xdr:colOff>195263</xdr:colOff>
      <xdr:row>197</xdr:row>
      <xdr:rowOff>92869</xdr:rowOff>
    </xdr:to>
    <xdr:cxnSp macro="">
      <xdr:nvCxnSpPr>
        <xdr:cNvPr id="180" name="直線矢印コネクタ 179">
          <a:extLst>
            <a:ext uri="{FF2B5EF4-FFF2-40B4-BE49-F238E27FC236}">
              <a16:creationId xmlns:a16="http://schemas.microsoft.com/office/drawing/2014/main" id="{16018BB0-768B-4F55-9FDB-0EE287824EE8}"/>
            </a:ext>
          </a:extLst>
        </xdr:cNvPr>
        <xdr:cNvCxnSpPr/>
      </xdr:nvCxnSpPr>
      <xdr:spPr>
        <a:xfrm>
          <a:off x="15240000" y="125060869"/>
          <a:ext cx="362426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185738</xdr:colOff>
      <xdr:row>191</xdr:row>
      <xdr:rowOff>152402</xdr:rowOff>
    </xdr:from>
    <xdr:to>
      <xdr:col>17</xdr:col>
      <xdr:colOff>338138</xdr:colOff>
      <xdr:row>191</xdr:row>
      <xdr:rowOff>152402</xdr:rowOff>
    </xdr:to>
    <xdr:cxnSp macro="">
      <xdr:nvCxnSpPr>
        <xdr:cNvPr id="181" name="直線コネクタ 180">
          <a:extLst>
            <a:ext uri="{FF2B5EF4-FFF2-40B4-BE49-F238E27FC236}">
              <a16:creationId xmlns:a16="http://schemas.microsoft.com/office/drawing/2014/main" id="{B8A5A089-3C37-4D6D-86CC-8E416B8CBEC1}"/>
            </a:ext>
          </a:extLst>
        </xdr:cNvPr>
        <xdr:cNvCxnSpPr/>
      </xdr:nvCxnSpPr>
      <xdr:spPr>
        <a:xfrm>
          <a:off x="6662738" y="36537902"/>
          <a:ext cx="152400" cy="0"/>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191</xdr:row>
      <xdr:rowOff>9523</xdr:rowOff>
    </xdr:from>
    <xdr:to>
      <xdr:col>15</xdr:col>
      <xdr:colOff>276225</xdr:colOff>
      <xdr:row>191</xdr:row>
      <xdr:rowOff>9523</xdr:rowOff>
    </xdr:to>
    <xdr:cxnSp macro="">
      <xdr:nvCxnSpPr>
        <xdr:cNvPr id="182" name="直線コネクタ 181">
          <a:extLst>
            <a:ext uri="{FF2B5EF4-FFF2-40B4-BE49-F238E27FC236}">
              <a16:creationId xmlns:a16="http://schemas.microsoft.com/office/drawing/2014/main" id="{3BD145DA-7195-4283-B96D-A8A0BE41640D}"/>
            </a:ext>
          </a:extLst>
        </xdr:cNvPr>
        <xdr:cNvCxnSpPr/>
      </xdr:nvCxnSpPr>
      <xdr:spPr>
        <a:xfrm>
          <a:off x="762000" y="123834523"/>
          <a:ext cx="5229225"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192881</xdr:colOff>
      <xdr:row>191</xdr:row>
      <xdr:rowOff>152401</xdr:rowOff>
    </xdr:from>
    <xdr:to>
      <xdr:col>33</xdr:col>
      <xdr:colOff>0</xdr:colOff>
      <xdr:row>191</xdr:row>
      <xdr:rowOff>152401</xdr:rowOff>
    </xdr:to>
    <xdr:cxnSp macro="">
      <xdr:nvCxnSpPr>
        <xdr:cNvPr id="183" name="直線コネクタ 182">
          <a:extLst>
            <a:ext uri="{FF2B5EF4-FFF2-40B4-BE49-F238E27FC236}">
              <a16:creationId xmlns:a16="http://schemas.microsoft.com/office/drawing/2014/main" id="{505F8313-60EA-41E4-8B19-AE3C450C38E5}"/>
            </a:ext>
          </a:extLst>
        </xdr:cNvPr>
        <xdr:cNvCxnSpPr/>
      </xdr:nvCxnSpPr>
      <xdr:spPr>
        <a:xfrm>
          <a:off x="6669881" y="36537901"/>
          <a:ext cx="5903119"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2381</xdr:colOff>
      <xdr:row>191</xdr:row>
      <xdr:rowOff>152399</xdr:rowOff>
    </xdr:from>
    <xdr:to>
      <xdr:col>49</xdr:col>
      <xdr:colOff>185738</xdr:colOff>
      <xdr:row>191</xdr:row>
      <xdr:rowOff>152399</xdr:rowOff>
    </xdr:to>
    <xdr:cxnSp macro="">
      <xdr:nvCxnSpPr>
        <xdr:cNvPr id="184" name="直線コネクタ 183">
          <a:extLst>
            <a:ext uri="{FF2B5EF4-FFF2-40B4-BE49-F238E27FC236}">
              <a16:creationId xmlns:a16="http://schemas.microsoft.com/office/drawing/2014/main" id="{449029A0-0ED1-4A4E-BF3E-1C01C85703AF}"/>
            </a:ext>
          </a:extLst>
        </xdr:cNvPr>
        <xdr:cNvCxnSpPr/>
      </xdr:nvCxnSpPr>
      <xdr:spPr>
        <a:xfrm>
          <a:off x="12956381" y="123977399"/>
          <a:ext cx="5898357"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83343</xdr:colOff>
      <xdr:row>191</xdr:row>
      <xdr:rowOff>152399</xdr:rowOff>
    </xdr:from>
    <xdr:to>
      <xdr:col>49</xdr:col>
      <xdr:colOff>192881</xdr:colOff>
      <xdr:row>191</xdr:row>
      <xdr:rowOff>152399</xdr:rowOff>
    </xdr:to>
    <xdr:cxnSp macro="">
      <xdr:nvCxnSpPr>
        <xdr:cNvPr id="185" name="直線コネクタ 184">
          <a:extLst>
            <a:ext uri="{FF2B5EF4-FFF2-40B4-BE49-F238E27FC236}">
              <a16:creationId xmlns:a16="http://schemas.microsoft.com/office/drawing/2014/main" id="{FA76328F-4142-42AF-907B-6E0C4DBCCA09}"/>
            </a:ext>
          </a:extLst>
        </xdr:cNvPr>
        <xdr:cNvCxnSpPr/>
      </xdr:nvCxnSpPr>
      <xdr:spPr>
        <a:xfrm>
          <a:off x="18752343" y="123977399"/>
          <a:ext cx="109538" cy="0"/>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97632</xdr:colOff>
      <xdr:row>191</xdr:row>
      <xdr:rowOff>11907</xdr:rowOff>
    </xdr:from>
    <xdr:to>
      <xdr:col>64</xdr:col>
      <xdr:colOff>373857</xdr:colOff>
      <xdr:row>191</xdr:row>
      <xdr:rowOff>11907</xdr:rowOff>
    </xdr:to>
    <xdr:cxnSp macro="">
      <xdr:nvCxnSpPr>
        <xdr:cNvPr id="186" name="直線コネクタ 185">
          <a:extLst>
            <a:ext uri="{FF2B5EF4-FFF2-40B4-BE49-F238E27FC236}">
              <a16:creationId xmlns:a16="http://schemas.microsoft.com/office/drawing/2014/main" id="{4F5114A9-F172-40C8-9B6D-6F4488BF6CCD}"/>
            </a:ext>
          </a:extLst>
        </xdr:cNvPr>
        <xdr:cNvCxnSpPr/>
      </xdr:nvCxnSpPr>
      <xdr:spPr>
        <a:xfrm>
          <a:off x="19528632" y="123836907"/>
          <a:ext cx="5229225"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121444</xdr:colOff>
      <xdr:row>117</xdr:row>
      <xdr:rowOff>47625</xdr:rowOff>
    </xdr:from>
    <xdr:to>
      <xdr:col>13</xdr:col>
      <xdr:colOff>121444</xdr:colOff>
      <xdr:row>117</xdr:row>
      <xdr:rowOff>164306</xdr:rowOff>
    </xdr:to>
    <xdr:cxnSp macro="">
      <xdr:nvCxnSpPr>
        <xdr:cNvPr id="187" name="直線矢印コネクタ 186">
          <a:extLst>
            <a:ext uri="{FF2B5EF4-FFF2-40B4-BE49-F238E27FC236}">
              <a16:creationId xmlns:a16="http://schemas.microsoft.com/office/drawing/2014/main" id="{58B7080D-77A8-41E4-A4FF-BAC545CB7493}"/>
            </a:ext>
          </a:extLst>
        </xdr:cNvPr>
        <xdr:cNvCxnSpPr/>
      </xdr:nvCxnSpPr>
      <xdr:spPr>
        <a:xfrm flipV="1">
          <a:off x="5074444" y="109775625"/>
          <a:ext cx="0" cy="116681"/>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121444</xdr:colOff>
      <xdr:row>116</xdr:row>
      <xdr:rowOff>78580</xdr:rowOff>
    </xdr:from>
    <xdr:to>
      <xdr:col>13</xdr:col>
      <xdr:colOff>121444</xdr:colOff>
      <xdr:row>117</xdr:row>
      <xdr:rowOff>0</xdr:rowOff>
    </xdr:to>
    <xdr:cxnSp macro="">
      <xdr:nvCxnSpPr>
        <xdr:cNvPr id="188" name="直線矢印コネクタ 187">
          <a:extLst>
            <a:ext uri="{FF2B5EF4-FFF2-40B4-BE49-F238E27FC236}">
              <a16:creationId xmlns:a16="http://schemas.microsoft.com/office/drawing/2014/main" id="{3CDB21F7-8DBF-46C9-B257-72168AD5DE22}"/>
            </a:ext>
          </a:extLst>
        </xdr:cNvPr>
        <xdr:cNvCxnSpPr/>
      </xdr:nvCxnSpPr>
      <xdr:spPr>
        <a:xfrm>
          <a:off x="5074444" y="109616080"/>
          <a:ext cx="0" cy="111920"/>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261938</xdr:colOff>
      <xdr:row>124</xdr:row>
      <xdr:rowOff>104775</xdr:rowOff>
    </xdr:from>
    <xdr:to>
      <xdr:col>10</xdr:col>
      <xdr:colOff>173831</xdr:colOff>
      <xdr:row>124</xdr:row>
      <xdr:rowOff>104775</xdr:rowOff>
    </xdr:to>
    <xdr:cxnSp macro="">
      <xdr:nvCxnSpPr>
        <xdr:cNvPr id="189" name="直線コネクタ 188">
          <a:extLst>
            <a:ext uri="{FF2B5EF4-FFF2-40B4-BE49-F238E27FC236}">
              <a16:creationId xmlns:a16="http://schemas.microsoft.com/office/drawing/2014/main" id="{8CF8992D-82A4-4A18-A0EA-1AF027A9A11D}"/>
            </a:ext>
          </a:extLst>
        </xdr:cNvPr>
        <xdr:cNvCxnSpPr/>
      </xdr:nvCxnSpPr>
      <xdr:spPr>
        <a:xfrm>
          <a:off x="3690938" y="111166275"/>
          <a:ext cx="292893" cy="0"/>
        </a:xfrm>
        <a:prstGeom prst="line">
          <a:avLst/>
        </a:prstGeom>
        <a:ln w="3175">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254793</xdr:colOff>
      <xdr:row>132</xdr:row>
      <xdr:rowOff>85725</xdr:rowOff>
    </xdr:from>
    <xdr:to>
      <xdr:col>10</xdr:col>
      <xdr:colOff>166686</xdr:colOff>
      <xdr:row>132</xdr:row>
      <xdr:rowOff>85725</xdr:rowOff>
    </xdr:to>
    <xdr:cxnSp macro="">
      <xdr:nvCxnSpPr>
        <xdr:cNvPr id="190" name="直線コネクタ 189">
          <a:extLst>
            <a:ext uri="{FF2B5EF4-FFF2-40B4-BE49-F238E27FC236}">
              <a16:creationId xmlns:a16="http://schemas.microsoft.com/office/drawing/2014/main" id="{3D333644-C76A-4907-9B13-50ECE6A81434}"/>
            </a:ext>
          </a:extLst>
        </xdr:cNvPr>
        <xdr:cNvCxnSpPr/>
      </xdr:nvCxnSpPr>
      <xdr:spPr>
        <a:xfrm>
          <a:off x="3683793" y="112671225"/>
          <a:ext cx="292893" cy="0"/>
        </a:xfrm>
        <a:prstGeom prst="line">
          <a:avLst/>
        </a:prstGeom>
        <a:ln w="3175">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257174</xdr:colOff>
      <xdr:row>145</xdr:row>
      <xdr:rowOff>0</xdr:rowOff>
    </xdr:from>
    <xdr:to>
      <xdr:col>10</xdr:col>
      <xdr:colOff>169067</xdr:colOff>
      <xdr:row>145</xdr:row>
      <xdr:rowOff>0</xdr:rowOff>
    </xdr:to>
    <xdr:cxnSp macro="">
      <xdr:nvCxnSpPr>
        <xdr:cNvPr id="191" name="直線コネクタ 190">
          <a:extLst>
            <a:ext uri="{FF2B5EF4-FFF2-40B4-BE49-F238E27FC236}">
              <a16:creationId xmlns:a16="http://schemas.microsoft.com/office/drawing/2014/main" id="{4F719F66-5862-42D7-B616-78B8525B6067}"/>
            </a:ext>
          </a:extLst>
        </xdr:cNvPr>
        <xdr:cNvCxnSpPr/>
      </xdr:nvCxnSpPr>
      <xdr:spPr>
        <a:xfrm>
          <a:off x="3686174" y="115062000"/>
          <a:ext cx="292893"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250032</xdr:colOff>
      <xdr:row>124</xdr:row>
      <xdr:rowOff>152400</xdr:rowOff>
    </xdr:from>
    <xdr:to>
      <xdr:col>10</xdr:col>
      <xdr:colOff>161925</xdr:colOff>
      <xdr:row>124</xdr:row>
      <xdr:rowOff>152400</xdr:rowOff>
    </xdr:to>
    <xdr:cxnSp macro="">
      <xdr:nvCxnSpPr>
        <xdr:cNvPr id="192" name="直線コネクタ 191">
          <a:extLst>
            <a:ext uri="{FF2B5EF4-FFF2-40B4-BE49-F238E27FC236}">
              <a16:creationId xmlns:a16="http://schemas.microsoft.com/office/drawing/2014/main" id="{CE7229ED-CB9E-4500-AF36-9FE362D304CC}"/>
            </a:ext>
          </a:extLst>
        </xdr:cNvPr>
        <xdr:cNvCxnSpPr/>
      </xdr:nvCxnSpPr>
      <xdr:spPr>
        <a:xfrm>
          <a:off x="3679032" y="111213900"/>
          <a:ext cx="292893"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73819</xdr:colOff>
      <xdr:row>123</xdr:row>
      <xdr:rowOff>150019</xdr:rowOff>
    </xdr:from>
    <xdr:to>
      <xdr:col>16</xdr:col>
      <xdr:colOff>230981</xdr:colOff>
      <xdr:row>123</xdr:row>
      <xdr:rowOff>150019</xdr:rowOff>
    </xdr:to>
    <xdr:cxnSp macro="">
      <xdr:nvCxnSpPr>
        <xdr:cNvPr id="193" name="直線コネクタ 192">
          <a:extLst>
            <a:ext uri="{FF2B5EF4-FFF2-40B4-BE49-F238E27FC236}">
              <a16:creationId xmlns:a16="http://schemas.microsoft.com/office/drawing/2014/main" id="{B854CB7D-55DD-4C8D-8D96-29D30EAAE7B4}"/>
            </a:ext>
          </a:extLst>
        </xdr:cNvPr>
        <xdr:cNvCxnSpPr/>
      </xdr:nvCxnSpPr>
      <xdr:spPr>
        <a:xfrm>
          <a:off x="6169819" y="111021019"/>
          <a:ext cx="157162"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73819</xdr:colOff>
      <xdr:row>145</xdr:row>
      <xdr:rowOff>0</xdr:rowOff>
    </xdr:from>
    <xdr:to>
      <xdr:col>16</xdr:col>
      <xdr:colOff>330994</xdr:colOff>
      <xdr:row>145</xdr:row>
      <xdr:rowOff>0</xdr:rowOff>
    </xdr:to>
    <xdr:cxnSp macro="">
      <xdr:nvCxnSpPr>
        <xdr:cNvPr id="194" name="直線コネクタ 193">
          <a:extLst>
            <a:ext uri="{FF2B5EF4-FFF2-40B4-BE49-F238E27FC236}">
              <a16:creationId xmlns:a16="http://schemas.microsoft.com/office/drawing/2014/main" id="{BAC1D34F-D359-47CD-9AA7-C85CCB39BA1B}"/>
            </a:ext>
          </a:extLst>
        </xdr:cNvPr>
        <xdr:cNvCxnSpPr/>
      </xdr:nvCxnSpPr>
      <xdr:spPr>
        <a:xfrm>
          <a:off x="6169819" y="115062000"/>
          <a:ext cx="257175"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259557</xdr:colOff>
      <xdr:row>123</xdr:row>
      <xdr:rowOff>100012</xdr:rowOff>
    </xdr:from>
    <xdr:to>
      <xdr:col>20</xdr:col>
      <xdr:colOff>350044</xdr:colOff>
      <xdr:row>123</xdr:row>
      <xdr:rowOff>100012</xdr:rowOff>
    </xdr:to>
    <xdr:cxnSp macro="">
      <xdr:nvCxnSpPr>
        <xdr:cNvPr id="195" name="直線矢印コネクタ 194">
          <a:extLst>
            <a:ext uri="{FF2B5EF4-FFF2-40B4-BE49-F238E27FC236}">
              <a16:creationId xmlns:a16="http://schemas.microsoft.com/office/drawing/2014/main" id="{E324E8B4-BA76-46F8-80A4-B845DBDB6F0F}"/>
            </a:ext>
          </a:extLst>
        </xdr:cNvPr>
        <xdr:cNvCxnSpPr/>
      </xdr:nvCxnSpPr>
      <xdr:spPr>
        <a:xfrm>
          <a:off x="7498557" y="110971012"/>
          <a:ext cx="47148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159544</xdr:colOff>
      <xdr:row>123</xdr:row>
      <xdr:rowOff>0</xdr:rowOff>
    </xdr:from>
    <xdr:to>
      <xdr:col>20</xdr:col>
      <xdr:colOff>0</xdr:colOff>
      <xdr:row>123</xdr:row>
      <xdr:rowOff>0</xdr:rowOff>
    </xdr:to>
    <xdr:cxnSp macro="">
      <xdr:nvCxnSpPr>
        <xdr:cNvPr id="196" name="直線コネクタ 195">
          <a:extLst>
            <a:ext uri="{FF2B5EF4-FFF2-40B4-BE49-F238E27FC236}">
              <a16:creationId xmlns:a16="http://schemas.microsoft.com/office/drawing/2014/main" id="{DA126DEC-6593-41F9-BE32-99F4F500CB29}"/>
            </a:ext>
          </a:extLst>
        </xdr:cNvPr>
        <xdr:cNvCxnSpPr/>
      </xdr:nvCxnSpPr>
      <xdr:spPr>
        <a:xfrm>
          <a:off x="7398544" y="110871000"/>
          <a:ext cx="221456"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xdr:colOff>
      <xdr:row>124</xdr:row>
      <xdr:rowOff>83343</xdr:rowOff>
    </xdr:from>
    <xdr:to>
      <xdr:col>20</xdr:col>
      <xdr:colOff>2381</xdr:colOff>
      <xdr:row>124</xdr:row>
      <xdr:rowOff>83343</xdr:rowOff>
    </xdr:to>
    <xdr:cxnSp macro="">
      <xdr:nvCxnSpPr>
        <xdr:cNvPr id="197" name="直線コネクタ 196">
          <a:extLst>
            <a:ext uri="{FF2B5EF4-FFF2-40B4-BE49-F238E27FC236}">
              <a16:creationId xmlns:a16="http://schemas.microsoft.com/office/drawing/2014/main" id="{799E3755-EF71-490C-B279-F5ABC969C355}"/>
            </a:ext>
          </a:extLst>
        </xdr:cNvPr>
        <xdr:cNvCxnSpPr/>
      </xdr:nvCxnSpPr>
      <xdr:spPr>
        <a:xfrm>
          <a:off x="6858002" y="111144843"/>
          <a:ext cx="764379"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245268</xdr:colOff>
      <xdr:row>85</xdr:row>
      <xdr:rowOff>0</xdr:rowOff>
    </xdr:from>
    <xdr:to>
      <xdr:col>10</xdr:col>
      <xdr:colOff>128588</xdr:colOff>
      <xdr:row>85</xdr:row>
      <xdr:rowOff>0</xdr:rowOff>
    </xdr:to>
    <xdr:cxnSp macro="">
      <xdr:nvCxnSpPr>
        <xdr:cNvPr id="198" name="直線コネクタ 197">
          <a:extLst>
            <a:ext uri="{FF2B5EF4-FFF2-40B4-BE49-F238E27FC236}">
              <a16:creationId xmlns:a16="http://schemas.microsoft.com/office/drawing/2014/main" id="{AD3483F2-F26B-4AD0-99A2-1ABE568EA816}"/>
            </a:ext>
          </a:extLst>
        </xdr:cNvPr>
        <xdr:cNvCxnSpPr/>
      </xdr:nvCxnSpPr>
      <xdr:spPr>
        <a:xfrm flipH="1">
          <a:off x="3674268" y="103632000"/>
          <a:ext cx="26432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238125</xdr:colOff>
      <xdr:row>86</xdr:row>
      <xdr:rowOff>2381</xdr:rowOff>
    </xdr:from>
    <xdr:to>
      <xdr:col>12</xdr:col>
      <xdr:colOff>23812</xdr:colOff>
      <xdr:row>86</xdr:row>
      <xdr:rowOff>2381</xdr:rowOff>
    </xdr:to>
    <xdr:cxnSp macro="">
      <xdr:nvCxnSpPr>
        <xdr:cNvPr id="199" name="直線コネクタ 198">
          <a:extLst>
            <a:ext uri="{FF2B5EF4-FFF2-40B4-BE49-F238E27FC236}">
              <a16:creationId xmlns:a16="http://schemas.microsoft.com/office/drawing/2014/main" id="{E3AE6B12-C5D6-4212-850D-458E90537FC3}"/>
            </a:ext>
          </a:extLst>
        </xdr:cNvPr>
        <xdr:cNvCxnSpPr/>
      </xdr:nvCxnSpPr>
      <xdr:spPr>
        <a:xfrm>
          <a:off x="4429125" y="103824881"/>
          <a:ext cx="166687"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52387</xdr:colOff>
      <xdr:row>85</xdr:row>
      <xdr:rowOff>107156</xdr:rowOff>
    </xdr:from>
    <xdr:to>
      <xdr:col>11</xdr:col>
      <xdr:colOff>52387</xdr:colOff>
      <xdr:row>89</xdr:row>
      <xdr:rowOff>52388</xdr:rowOff>
    </xdr:to>
    <xdr:cxnSp macro="">
      <xdr:nvCxnSpPr>
        <xdr:cNvPr id="200" name="直線コネクタ 199">
          <a:extLst>
            <a:ext uri="{FF2B5EF4-FFF2-40B4-BE49-F238E27FC236}">
              <a16:creationId xmlns:a16="http://schemas.microsoft.com/office/drawing/2014/main" id="{A4B9EF74-0248-4F0E-BD8C-78B7AE1F0FB1}"/>
            </a:ext>
          </a:extLst>
        </xdr:cNvPr>
        <xdr:cNvCxnSpPr/>
      </xdr:nvCxnSpPr>
      <xdr:spPr>
        <a:xfrm>
          <a:off x="4243387" y="103739156"/>
          <a:ext cx="0" cy="707232"/>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238125</xdr:colOff>
      <xdr:row>86</xdr:row>
      <xdr:rowOff>4763</xdr:rowOff>
    </xdr:from>
    <xdr:to>
      <xdr:col>11</xdr:col>
      <xdr:colOff>238125</xdr:colOff>
      <xdr:row>89</xdr:row>
      <xdr:rowOff>47625</xdr:rowOff>
    </xdr:to>
    <xdr:cxnSp macro="">
      <xdr:nvCxnSpPr>
        <xdr:cNvPr id="201" name="直線コネクタ 200">
          <a:extLst>
            <a:ext uri="{FF2B5EF4-FFF2-40B4-BE49-F238E27FC236}">
              <a16:creationId xmlns:a16="http://schemas.microsoft.com/office/drawing/2014/main" id="{8A29645A-9311-4D7B-9804-C90268933759}"/>
            </a:ext>
          </a:extLst>
        </xdr:cNvPr>
        <xdr:cNvCxnSpPr/>
      </xdr:nvCxnSpPr>
      <xdr:spPr>
        <a:xfrm>
          <a:off x="4429125" y="103827263"/>
          <a:ext cx="0" cy="614362"/>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233363</xdr:colOff>
      <xdr:row>90</xdr:row>
      <xdr:rowOff>92868</xdr:rowOff>
    </xdr:from>
    <xdr:to>
      <xdr:col>16</xdr:col>
      <xdr:colOff>342900</xdr:colOff>
      <xdr:row>90</xdr:row>
      <xdr:rowOff>92868</xdr:rowOff>
    </xdr:to>
    <xdr:cxnSp macro="">
      <xdr:nvCxnSpPr>
        <xdr:cNvPr id="202" name="直線矢印コネクタ 201">
          <a:extLst>
            <a:ext uri="{FF2B5EF4-FFF2-40B4-BE49-F238E27FC236}">
              <a16:creationId xmlns:a16="http://schemas.microsoft.com/office/drawing/2014/main" id="{53905673-1456-47A3-89FC-8DC1E688EEDA}"/>
            </a:ext>
          </a:extLst>
        </xdr:cNvPr>
        <xdr:cNvCxnSpPr/>
      </xdr:nvCxnSpPr>
      <xdr:spPr>
        <a:xfrm>
          <a:off x="4424363" y="104677368"/>
          <a:ext cx="201453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50006</xdr:colOff>
      <xdr:row>92</xdr:row>
      <xdr:rowOff>90487</xdr:rowOff>
    </xdr:from>
    <xdr:to>
      <xdr:col>16</xdr:col>
      <xdr:colOff>342900</xdr:colOff>
      <xdr:row>92</xdr:row>
      <xdr:rowOff>90487</xdr:rowOff>
    </xdr:to>
    <xdr:cxnSp macro="">
      <xdr:nvCxnSpPr>
        <xdr:cNvPr id="203" name="直線矢印コネクタ 202">
          <a:extLst>
            <a:ext uri="{FF2B5EF4-FFF2-40B4-BE49-F238E27FC236}">
              <a16:creationId xmlns:a16="http://schemas.microsoft.com/office/drawing/2014/main" id="{68800638-0949-4A5C-8EEC-A638BC6EA89E}"/>
            </a:ext>
          </a:extLst>
        </xdr:cNvPr>
        <xdr:cNvCxnSpPr/>
      </xdr:nvCxnSpPr>
      <xdr:spPr>
        <a:xfrm>
          <a:off x="4241006" y="105055987"/>
          <a:ext cx="219789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192881</xdr:colOff>
      <xdr:row>100</xdr:row>
      <xdr:rowOff>0</xdr:rowOff>
    </xdr:from>
    <xdr:to>
      <xdr:col>11</xdr:col>
      <xdr:colOff>192881</xdr:colOff>
      <xdr:row>109</xdr:row>
      <xdr:rowOff>4763</xdr:rowOff>
    </xdr:to>
    <xdr:cxnSp macro="">
      <xdr:nvCxnSpPr>
        <xdr:cNvPr id="204" name="直線矢印コネクタ 203">
          <a:extLst>
            <a:ext uri="{FF2B5EF4-FFF2-40B4-BE49-F238E27FC236}">
              <a16:creationId xmlns:a16="http://schemas.microsoft.com/office/drawing/2014/main" id="{AD434214-42C0-469E-AB55-5222A9E51F2A}"/>
            </a:ext>
          </a:extLst>
        </xdr:cNvPr>
        <xdr:cNvCxnSpPr/>
      </xdr:nvCxnSpPr>
      <xdr:spPr>
        <a:xfrm>
          <a:off x="4383881" y="106489500"/>
          <a:ext cx="0" cy="171926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247650</xdr:colOff>
      <xdr:row>84</xdr:row>
      <xdr:rowOff>104775</xdr:rowOff>
    </xdr:from>
    <xdr:to>
      <xdr:col>14</xdr:col>
      <xdr:colOff>111919</xdr:colOff>
      <xdr:row>84</xdr:row>
      <xdr:rowOff>104775</xdr:rowOff>
    </xdr:to>
    <xdr:cxnSp macro="">
      <xdr:nvCxnSpPr>
        <xdr:cNvPr id="205" name="直線矢印コネクタ 204">
          <a:extLst>
            <a:ext uri="{FF2B5EF4-FFF2-40B4-BE49-F238E27FC236}">
              <a16:creationId xmlns:a16="http://schemas.microsoft.com/office/drawing/2014/main" id="{F125B47D-41E0-4932-AF3E-639EE9F84742}"/>
            </a:ext>
          </a:extLst>
        </xdr:cNvPr>
        <xdr:cNvCxnSpPr/>
      </xdr:nvCxnSpPr>
      <xdr:spPr>
        <a:xfrm>
          <a:off x="5200650" y="103546275"/>
          <a:ext cx="24526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338137</xdr:colOff>
      <xdr:row>89</xdr:row>
      <xdr:rowOff>66675</xdr:rowOff>
    </xdr:from>
    <xdr:to>
      <xdr:col>16</xdr:col>
      <xdr:colOff>345281</xdr:colOff>
      <xdr:row>89</xdr:row>
      <xdr:rowOff>66675</xdr:rowOff>
    </xdr:to>
    <xdr:cxnSp macro="">
      <xdr:nvCxnSpPr>
        <xdr:cNvPr id="206" name="直線矢印コネクタ 205">
          <a:extLst>
            <a:ext uri="{FF2B5EF4-FFF2-40B4-BE49-F238E27FC236}">
              <a16:creationId xmlns:a16="http://schemas.microsoft.com/office/drawing/2014/main" id="{E80A9C6F-47F1-4C95-B072-F867FB047F10}"/>
            </a:ext>
          </a:extLst>
        </xdr:cNvPr>
        <xdr:cNvCxnSpPr/>
      </xdr:nvCxnSpPr>
      <xdr:spPr>
        <a:xfrm>
          <a:off x="5672137" y="104460675"/>
          <a:ext cx="76914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40481</xdr:colOff>
      <xdr:row>83</xdr:row>
      <xdr:rowOff>69056</xdr:rowOff>
    </xdr:from>
    <xdr:to>
      <xdr:col>12</xdr:col>
      <xdr:colOff>254794</xdr:colOff>
      <xdr:row>88</xdr:row>
      <xdr:rowOff>2382</xdr:rowOff>
    </xdr:to>
    <xdr:cxnSp macro="">
      <xdr:nvCxnSpPr>
        <xdr:cNvPr id="207" name="直線矢印コネクタ 206">
          <a:extLst>
            <a:ext uri="{FF2B5EF4-FFF2-40B4-BE49-F238E27FC236}">
              <a16:creationId xmlns:a16="http://schemas.microsoft.com/office/drawing/2014/main" id="{7589A95A-0707-4E53-8545-B560984DEE6A}"/>
            </a:ext>
          </a:extLst>
        </xdr:cNvPr>
        <xdr:cNvCxnSpPr/>
      </xdr:nvCxnSpPr>
      <xdr:spPr>
        <a:xfrm>
          <a:off x="802481" y="103320056"/>
          <a:ext cx="4024313" cy="885826"/>
        </a:xfrm>
        <a:prstGeom prst="straightConnector1">
          <a:avLst/>
        </a:prstGeom>
        <a:ln w="3175">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171450</xdr:colOff>
      <xdr:row>83</xdr:row>
      <xdr:rowOff>2383</xdr:rowOff>
    </xdr:from>
    <xdr:to>
      <xdr:col>3</xdr:col>
      <xdr:colOff>171450</xdr:colOff>
      <xdr:row>83</xdr:row>
      <xdr:rowOff>183356</xdr:rowOff>
    </xdr:to>
    <xdr:cxnSp macro="">
      <xdr:nvCxnSpPr>
        <xdr:cNvPr id="208" name="直線矢印コネクタ 207">
          <a:extLst>
            <a:ext uri="{FF2B5EF4-FFF2-40B4-BE49-F238E27FC236}">
              <a16:creationId xmlns:a16="http://schemas.microsoft.com/office/drawing/2014/main" id="{FF8992C7-C950-4063-A2B1-60ADCD4C9DEB}"/>
            </a:ext>
          </a:extLst>
        </xdr:cNvPr>
        <xdr:cNvCxnSpPr/>
      </xdr:nvCxnSpPr>
      <xdr:spPr>
        <a:xfrm flipV="1">
          <a:off x="1314450" y="103253383"/>
          <a:ext cx="0" cy="180973"/>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183357</xdr:colOff>
      <xdr:row>89</xdr:row>
      <xdr:rowOff>47625</xdr:rowOff>
    </xdr:from>
    <xdr:to>
      <xdr:col>11</xdr:col>
      <xdr:colOff>292895</xdr:colOff>
      <xdr:row>89</xdr:row>
      <xdr:rowOff>145256</xdr:rowOff>
    </xdr:to>
    <xdr:sp macro="" textlink="">
      <xdr:nvSpPr>
        <xdr:cNvPr id="209" name="円弧 208">
          <a:extLst>
            <a:ext uri="{FF2B5EF4-FFF2-40B4-BE49-F238E27FC236}">
              <a16:creationId xmlns:a16="http://schemas.microsoft.com/office/drawing/2014/main" id="{422EEB34-317A-45B8-AE71-92E4D5ACD391}"/>
            </a:ext>
          </a:extLst>
        </xdr:cNvPr>
        <xdr:cNvSpPr/>
      </xdr:nvSpPr>
      <xdr:spPr>
        <a:xfrm>
          <a:off x="4374357" y="104441625"/>
          <a:ext cx="109538" cy="97631"/>
        </a:xfrm>
        <a:prstGeom prst="arc">
          <a:avLst>
            <a:gd name="adj1" fmla="val 5475918"/>
            <a:gd name="adj2" fmla="val 16032455"/>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235744</xdr:colOff>
      <xdr:row>89</xdr:row>
      <xdr:rowOff>147638</xdr:rowOff>
    </xdr:from>
    <xdr:to>
      <xdr:col>11</xdr:col>
      <xdr:colOff>235744</xdr:colOff>
      <xdr:row>90</xdr:row>
      <xdr:rowOff>90488</xdr:rowOff>
    </xdr:to>
    <xdr:cxnSp macro="">
      <xdr:nvCxnSpPr>
        <xdr:cNvPr id="210" name="直線コネクタ 209">
          <a:extLst>
            <a:ext uri="{FF2B5EF4-FFF2-40B4-BE49-F238E27FC236}">
              <a16:creationId xmlns:a16="http://schemas.microsoft.com/office/drawing/2014/main" id="{4B530142-2FA4-42C0-9008-38E403713037}"/>
            </a:ext>
          </a:extLst>
        </xdr:cNvPr>
        <xdr:cNvCxnSpPr/>
      </xdr:nvCxnSpPr>
      <xdr:spPr>
        <a:xfrm>
          <a:off x="4426744" y="104541638"/>
          <a:ext cx="0" cy="13335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378619</xdr:colOff>
      <xdr:row>89</xdr:row>
      <xdr:rowOff>52388</xdr:rowOff>
    </xdr:from>
    <xdr:to>
      <xdr:col>11</xdr:col>
      <xdr:colOff>107157</xdr:colOff>
      <xdr:row>89</xdr:row>
      <xdr:rowOff>150019</xdr:rowOff>
    </xdr:to>
    <xdr:sp macro="" textlink="">
      <xdr:nvSpPr>
        <xdr:cNvPr id="211" name="円弧 210">
          <a:extLst>
            <a:ext uri="{FF2B5EF4-FFF2-40B4-BE49-F238E27FC236}">
              <a16:creationId xmlns:a16="http://schemas.microsoft.com/office/drawing/2014/main" id="{C10FC007-4573-4AFC-93F6-068A4EAD9052}"/>
            </a:ext>
          </a:extLst>
        </xdr:cNvPr>
        <xdr:cNvSpPr/>
      </xdr:nvSpPr>
      <xdr:spPr>
        <a:xfrm>
          <a:off x="4188619" y="104446388"/>
          <a:ext cx="109538" cy="97631"/>
        </a:xfrm>
        <a:prstGeom prst="arc">
          <a:avLst>
            <a:gd name="adj1" fmla="val 5475918"/>
            <a:gd name="adj2" fmla="val 16032455"/>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50006</xdr:colOff>
      <xdr:row>89</xdr:row>
      <xdr:rowOff>150019</xdr:rowOff>
    </xdr:from>
    <xdr:to>
      <xdr:col>11</xdr:col>
      <xdr:colOff>50006</xdr:colOff>
      <xdr:row>92</xdr:row>
      <xdr:rowOff>90488</xdr:rowOff>
    </xdr:to>
    <xdr:cxnSp macro="">
      <xdr:nvCxnSpPr>
        <xdr:cNvPr id="212" name="直線コネクタ 211">
          <a:extLst>
            <a:ext uri="{FF2B5EF4-FFF2-40B4-BE49-F238E27FC236}">
              <a16:creationId xmlns:a16="http://schemas.microsoft.com/office/drawing/2014/main" id="{33308114-49E5-492B-A24D-147464DD7B30}"/>
            </a:ext>
          </a:extLst>
        </xdr:cNvPr>
        <xdr:cNvCxnSpPr/>
      </xdr:nvCxnSpPr>
      <xdr:spPr>
        <a:xfrm>
          <a:off x="4241006" y="104544019"/>
          <a:ext cx="0" cy="511969"/>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86</xdr:row>
      <xdr:rowOff>95250</xdr:rowOff>
    </xdr:from>
    <xdr:to>
      <xdr:col>10</xdr:col>
      <xdr:colOff>66675</xdr:colOff>
      <xdr:row>86</xdr:row>
      <xdr:rowOff>95250</xdr:rowOff>
    </xdr:to>
    <xdr:cxnSp macro="">
      <xdr:nvCxnSpPr>
        <xdr:cNvPr id="213" name="直線コネクタ 212">
          <a:extLst>
            <a:ext uri="{FF2B5EF4-FFF2-40B4-BE49-F238E27FC236}">
              <a16:creationId xmlns:a16="http://schemas.microsoft.com/office/drawing/2014/main" id="{CE08E40E-85A3-40C7-96DE-4F809EAE138A}"/>
            </a:ext>
          </a:extLst>
        </xdr:cNvPr>
        <xdr:cNvCxnSpPr/>
      </xdr:nvCxnSpPr>
      <xdr:spPr>
        <a:xfrm>
          <a:off x="3810000" y="103917750"/>
          <a:ext cx="66675"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xdr:colOff>
      <xdr:row>80</xdr:row>
      <xdr:rowOff>0</xdr:rowOff>
    </xdr:from>
    <xdr:to>
      <xdr:col>10</xdr:col>
      <xdr:colOff>66675</xdr:colOff>
      <xdr:row>86</xdr:row>
      <xdr:rowOff>95250</xdr:rowOff>
    </xdr:to>
    <xdr:cxnSp macro="">
      <xdr:nvCxnSpPr>
        <xdr:cNvPr id="214" name="直線矢印コネクタ 213">
          <a:extLst>
            <a:ext uri="{FF2B5EF4-FFF2-40B4-BE49-F238E27FC236}">
              <a16:creationId xmlns:a16="http://schemas.microsoft.com/office/drawing/2014/main" id="{CDFF6004-F098-406A-A3EA-F48E8CFDAB2C}"/>
            </a:ext>
          </a:extLst>
        </xdr:cNvPr>
        <xdr:cNvCxnSpPr/>
      </xdr:nvCxnSpPr>
      <xdr:spPr>
        <a:xfrm flipV="1">
          <a:off x="3876675" y="102679500"/>
          <a:ext cx="0" cy="123825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107156</xdr:colOff>
      <xdr:row>87</xdr:row>
      <xdr:rowOff>152401</xdr:rowOff>
    </xdr:from>
    <xdr:to>
      <xdr:col>13</xdr:col>
      <xdr:colOff>252413</xdr:colOff>
      <xdr:row>87</xdr:row>
      <xdr:rowOff>152401</xdr:rowOff>
    </xdr:to>
    <xdr:cxnSp macro="">
      <xdr:nvCxnSpPr>
        <xdr:cNvPr id="215" name="直線コネクタ 214">
          <a:extLst>
            <a:ext uri="{FF2B5EF4-FFF2-40B4-BE49-F238E27FC236}">
              <a16:creationId xmlns:a16="http://schemas.microsoft.com/office/drawing/2014/main" id="{1BC8E1DB-135E-4B68-ADFE-94686377C92F}"/>
            </a:ext>
          </a:extLst>
        </xdr:cNvPr>
        <xdr:cNvCxnSpPr/>
      </xdr:nvCxnSpPr>
      <xdr:spPr>
        <a:xfrm>
          <a:off x="5060156" y="104165401"/>
          <a:ext cx="145257"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214313</xdr:colOff>
      <xdr:row>84</xdr:row>
      <xdr:rowOff>35719</xdr:rowOff>
    </xdr:from>
    <xdr:to>
      <xdr:col>3</xdr:col>
      <xdr:colOff>214313</xdr:colOff>
      <xdr:row>85</xdr:row>
      <xdr:rowOff>180975</xdr:rowOff>
    </xdr:to>
    <xdr:cxnSp macro="">
      <xdr:nvCxnSpPr>
        <xdr:cNvPr id="216" name="直線矢印コネクタ 215">
          <a:extLst>
            <a:ext uri="{FF2B5EF4-FFF2-40B4-BE49-F238E27FC236}">
              <a16:creationId xmlns:a16="http://schemas.microsoft.com/office/drawing/2014/main" id="{8C500794-2ABB-46B8-8362-50652814D7CB}"/>
            </a:ext>
          </a:extLst>
        </xdr:cNvPr>
        <xdr:cNvCxnSpPr/>
      </xdr:nvCxnSpPr>
      <xdr:spPr>
        <a:xfrm>
          <a:off x="1357313" y="103477219"/>
          <a:ext cx="0" cy="335756"/>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195263</xdr:colOff>
      <xdr:row>162</xdr:row>
      <xdr:rowOff>2381</xdr:rowOff>
    </xdr:from>
    <xdr:to>
      <xdr:col>6</xdr:col>
      <xdr:colOff>195263</xdr:colOff>
      <xdr:row>162</xdr:row>
      <xdr:rowOff>190499</xdr:rowOff>
    </xdr:to>
    <xdr:cxnSp macro="">
      <xdr:nvCxnSpPr>
        <xdr:cNvPr id="217" name="直線コネクタ 216">
          <a:extLst>
            <a:ext uri="{FF2B5EF4-FFF2-40B4-BE49-F238E27FC236}">
              <a16:creationId xmlns:a16="http://schemas.microsoft.com/office/drawing/2014/main" id="{01611F2F-40A3-4FC1-BD59-DDE042517A99}"/>
            </a:ext>
          </a:extLst>
        </xdr:cNvPr>
        <xdr:cNvCxnSpPr/>
      </xdr:nvCxnSpPr>
      <xdr:spPr>
        <a:xfrm>
          <a:off x="2481263" y="118302881"/>
          <a:ext cx="0" cy="188118"/>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192882</xdr:colOff>
      <xdr:row>162</xdr:row>
      <xdr:rowOff>2381</xdr:rowOff>
    </xdr:from>
    <xdr:to>
      <xdr:col>15</xdr:col>
      <xdr:colOff>192882</xdr:colOff>
      <xdr:row>163</xdr:row>
      <xdr:rowOff>7143</xdr:rowOff>
    </xdr:to>
    <xdr:cxnSp macro="">
      <xdr:nvCxnSpPr>
        <xdr:cNvPr id="218" name="直線コネクタ 217">
          <a:extLst>
            <a:ext uri="{FF2B5EF4-FFF2-40B4-BE49-F238E27FC236}">
              <a16:creationId xmlns:a16="http://schemas.microsoft.com/office/drawing/2014/main" id="{F1EA5431-B43B-4BB0-A06C-CF70AC21D066}"/>
            </a:ext>
          </a:extLst>
        </xdr:cNvPr>
        <xdr:cNvCxnSpPr/>
      </xdr:nvCxnSpPr>
      <xdr:spPr>
        <a:xfrm>
          <a:off x="5907882" y="118302881"/>
          <a:ext cx="0" cy="195262"/>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397669</xdr:colOff>
      <xdr:row>158</xdr:row>
      <xdr:rowOff>90487</xdr:rowOff>
    </xdr:from>
    <xdr:to>
      <xdr:col>20</xdr:col>
      <xdr:colOff>0</xdr:colOff>
      <xdr:row>158</xdr:row>
      <xdr:rowOff>90487</xdr:rowOff>
    </xdr:to>
    <xdr:cxnSp macro="">
      <xdr:nvCxnSpPr>
        <xdr:cNvPr id="219" name="直線矢印コネクタ 218">
          <a:extLst>
            <a:ext uri="{FF2B5EF4-FFF2-40B4-BE49-F238E27FC236}">
              <a16:creationId xmlns:a16="http://schemas.microsoft.com/office/drawing/2014/main" id="{76EF30EF-EEEB-4A39-B1A4-ED47F218999D}"/>
            </a:ext>
          </a:extLst>
        </xdr:cNvPr>
        <xdr:cNvCxnSpPr/>
      </xdr:nvCxnSpPr>
      <xdr:spPr>
        <a:xfrm>
          <a:off x="759619" y="117628987"/>
          <a:ext cx="6860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78581</xdr:colOff>
      <xdr:row>190</xdr:row>
      <xdr:rowOff>88107</xdr:rowOff>
    </xdr:from>
    <xdr:to>
      <xdr:col>17</xdr:col>
      <xdr:colOff>378618</xdr:colOff>
      <xdr:row>190</xdr:row>
      <xdr:rowOff>88107</xdr:rowOff>
    </xdr:to>
    <xdr:cxnSp macro="">
      <xdr:nvCxnSpPr>
        <xdr:cNvPr id="220" name="直線コネクタ 219">
          <a:extLst>
            <a:ext uri="{FF2B5EF4-FFF2-40B4-BE49-F238E27FC236}">
              <a16:creationId xmlns:a16="http://schemas.microsoft.com/office/drawing/2014/main" id="{66613CDA-3969-4B1F-BDBE-197659EC263E}"/>
            </a:ext>
          </a:extLst>
        </xdr:cNvPr>
        <xdr:cNvCxnSpPr/>
      </xdr:nvCxnSpPr>
      <xdr:spPr>
        <a:xfrm>
          <a:off x="5793581" y="123722607"/>
          <a:ext cx="1062037" cy="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188118</xdr:colOff>
      <xdr:row>195</xdr:row>
      <xdr:rowOff>2381</xdr:rowOff>
    </xdr:from>
    <xdr:to>
      <xdr:col>17</xdr:col>
      <xdr:colOff>188118</xdr:colOff>
      <xdr:row>200</xdr:row>
      <xdr:rowOff>0</xdr:rowOff>
    </xdr:to>
    <xdr:cxnSp macro="">
      <xdr:nvCxnSpPr>
        <xdr:cNvPr id="221" name="直線コネクタ 220">
          <a:extLst>
            <a:ext uri="{FF2B5EF4-FFF2-40B4-BE49-F238E27FC236}">
              <a16:creationId xmlns:a16="http://schemas.microsoft.com/office/drawing/2014/main" id="{ED48FD53-E9DD-45D4-963E-AD7FE6AF22A7}"/>
            </a:ext>
          </a:extLst>
        </xdr:cNvPr>
        <xdr:cNvCxnSpPr/>
      </xdr:nvCxnSpPr>
      <xdr:spPr>
        <a:xfrm>
          <a:off x="6665118" y="124589381"/>
          <a:ext cx="0" cy="950119"/>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188119</xdr:colOff>
      <xdr:row>185</xdr:row>
      <xdr:rowOff>0</xdr:rowOff>
    </xdr:from>
    <xdr:to>
      <xdr:col>17</xdr:col>
      <xdr:colOff>188119</xdr:colOff>
      <xdr:row>190</xdr:row>
      <xdr:rowOff>88106</xdr:rowOff>
    </xdr:to>
    <xdr:cxnSp macro="">
      <xdr:nvCxnSpPr>
        <xdr:cNvPr id="222" name="直線コネクタ 221">
          <a:extLst>
            <a:ext uri="{FF2B5EF4-FFF2-40B4-BE49-F238E27FC236}">
              <a16:creationId xmlns:a16="http://schemas.microsoft.com/office/drawing/2014/main" id="{98C3E1F9-6A3B-476E-AB36-1637FC23B7BD}"/>
            </a:ext>
          </a:extLst>
        </xdr:cNvPr>
        <xdr:cNvCxnSpPr/>
      </xdr:nvCxnSpPr>
      <xdr:spPr>
        <a:xfrm>
          <a:off x="6665119" y="122682000"/>
          <a:ext cx="0" cy="1040606"/>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188120</xdr:colOff>
      <xdr:row>181</xdr:row>
      <xdr:rowOff>0</xdr:rowOff>
    </xdr:from>
    <xdr:to>
      <xdr:col>17</xdr:col>
      <xdr:colOff>188120</xdr:colOff>
      <xdr:row>185</xdr:row>
      <xdr:rowOff>2381</xdr:rowOff>
    </xdr:to>
    <xdr:cxnSp macro="">
      <xdr:nvCxnSpPr>
        <xdr:cNvPr id="223" name="直線コネクタ 222">
          <a:extLst>
            <a:ext uri="{FF2B5EF4-FFF2-40B4-BE49-F238E27FC236}">
              <a16:creationId xmlns:a16="http://schemas.microsoft.com/office/drawing/2014/main" id="{B63A9A25-92C4-46B6-B0AF-77C080BD9D31}"/>
            </a:ext>
          </a:extLst>
        </xdr:cNvPr>
        <xdr:cNvCxnSpPr/>
      </xdr:nvCxnSpPr>
      <xdr:spPr>
        <a:xfrm>
          <a:off x="6665120" y="121920000"/>
          <a:ext cx="0" cy="764381"/>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190500</xdr:colOff>
      <xdr:row>185</xdr:row>
      <xdr:rowOff>4763</xdr:rowOff>
    </xdr:from>
    <xdr:to>
      <xdr:col>49</xdr:col>
      <xdr:colOff>190500</xdr:colOff>
      <xdr:row>190</xdr:row>
      <xdr:rowOff>180975</xdr:rowOff>
    </xdr:to>
    <xdr:cxnSp macro="">
      <xdr:nvCxnSpPr>
        <xdr:cNvPr id="224" name="直線コネクタ 223">
          <a:extLst>
            <a:ext uri="{FF2B5EF4-FFF2-40B4-BE49-F238E27FC236}">
              <a16:creationId xmlns:a16="http://schemas.microsoft.com/office/drawing/2014/main" id="{BACF821A-A990-480E-BFF2-C3944821CEFA}"/>
            </a:ext>
          </a:extLst>
        </xdr:cNvPr>
        <xdr:cNvCxnSpPr/>
      </xdr:nvCxnSpPr>
      <xdr:spPr>
        <a:xfrm>
          <a:off x="18859500" y="122686763"/>
          <a:ext cx="0" cy="1128712"/>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90488</xdr:colOff>
      <xdr:row>194</xdr:row>
      <xdr:rowOff>119062</xdr:rowOff>
    </xdr:from>
    <xdr:to>
      <xdr:col>65</xdr:col>
      <xdr:colOff>0</xdr:colOff>
      <xdr:row>194</xdr:row>
      <xdr:rowOff>119062</xdr:rowOff>
    </xdr:to>
    <xdr:cxnSp macro="">
      <xdr:nvCxnSpPr>
        <xdr:cNvPr id="225" name="直線コネクタ 224">
          <a:extLst>
            <a:ext uri="{FF2B5EF4-FFF2-40B4-BE49-F238E27FC236}">
              <a16:creationId xmlns:a16="http://schemas.microsoft.com/office/drawing/2014/main" id="{213499FF-7841-4039-9C6A-4C61CB0C06A3}"/>
            </a:ext>
          </a:extLst>
        </xdr:cNvPr>
        <xdr:cNvCxnSpPr/>
      </xdr:nvCxnSpPr>
      <xdr:spPr>
        <a:xfrm>
          <a:off x="22950488" y="124515562"/>
          <a:ext cx="1814512" cy="0"/>
        </a:xfrm>
        <a:prstGeom prst="line">
          <a:avLst/>
        </a:prstGeom>
        <a:ln w="3175">
          <a:solidFill>
            <a:sysClr val="windowText" lastClr="0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7144</xdr:colOff>
      <xdr:row>194</xdr:row>
      <xdr:rowOff>119063</xdr:rowOff>
    </xdr:from>
    <xdr:to>
      <xdr:col>6</xdr:col>
      <xdr:colOff>295275</xdr:colOff>
      <xdr:row>194</xdr:row>
      <xdr:rowOff>119063</xdr:rowOff>
    </xdr:to>
    <xdr:cxnSp macro="">
      <xdr:nvCxnSpPr>
        <xdr:cNvPr id="226" name="直線コネクタ 225">
          <a:extLst>
            <a:ext uri="{FF2B5EF4-FFF2-40B4-BE49-F238E27FC236}">
              <a16:creationId xmlns:a16="http://schemas.microsoft.com/office/drawing/2014/main" id="{C0B787CD-2447-4CB1-88C7-F1AC21EE2E7D}"/>
            </a:ext>
          </a:extLst>
        </xdr:cNvPr>
        <xdr:cNvCxnSpPr/>
      </xdr:nvCxnSpPr>
      <xdr:spPr>
        <a:xfrm>
          <a:off x="769144" y="124515563"/>
          <a:ext cx="1812131" cy="0"/>
        </a:xfrm>
        <a:prstGeom prst="line">
          <a:avLst/>
        </a:prstGeom>
        <a:ln w="3175">
          <a:solidFill>
            <a:sysClr val="windowText" lastClr="0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378619</xdr:colOff>
      <xdr:row>180</xdr:row>
      <xdr:rowOff>90487</xdr:rowOff>
    </xdr:from>
    <xdr:to>
      <xdr:col>33</xdr:col>
      <xdr:colOff>185738</xdr:colOff>
      <xdr:row>180</xdr:row>
      <xdr:rowOff>90487</xdr:rowOff>
    </xdr:to>
    <xdr:cxnSp macro="">
      <xdr:nvCxnSpPr>
        <xdr:cNvPr id="227" name="直線矢印コネクタ 226">
          <a:extLst>
            <a:ext uri="{FF2B5EF4-FFF2-40B4-BE49-F238E27FC236}">
              <a16:creationId xmlns:a16="http://schemas.microsoft.com/office/drawing/2014/main" id="{BB23FD97-2D30-4195-8AC5-E6234963E50D}"/>
            </a:ext>
          </a:extLst>
        </xdr:cNvPr>
        <xdr:cNvCxnSpPr/>
      </xdr:nvCxnSpPr>
      <xdr:spPr>
        <a:xfrm>
          <a:off x="759619" y="121819987"/>
          <a:ext cx="119991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0</xdr:colOff>
      <xdr:row>184</xdr:row>
      <xdr:rowOff>97632</xdr:rowOff>
    </xdr:from>
    <xdr:to>
      <xdr:col>49</xdr:col>
      <xdr:colOff>192881</xdr:colOff>
      <xdr:row>184</xdr:row>
      <xdr:rowOff>97632</xdr:rowOff>
    </xdr:to>
    <xdr:cxnSp macro="">
      <xdr:nvCxnSpPr>
        <xdr:cNvPr id="228" name="直線矢印コネクタ 227">
          <a:extLst>
            <a:ext uri="{FF2B5EF4-FFF2-40B4-BE49-F238E27FC236}">
              <a16:creationId xmlns:a16="http://schemas.microsoft.com/office/drawing/2014/main" id="{5CC778BC-A02B-4F04-B0BE-DBDD484ED2C2}"/>
            </a:ext>
          </a:extLst>
        </xdr:cNvPr>
        <xdr:cNvCxnSpPr/>
      </xdr:nvCxnSpPr>
      <xdr:spPr>
        <a:xfrm>
          <a:off x="12954000" y="122589132"/>
          <a:ext cx="59078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188119</xdr:colOff>
      <xdr:row>180</xdr:row>
      <xdr:rowOff>90487</xdr:rowOff>
    </xdr:from>
    <xdr:to>
      <xdr:col>64</xdr:col>
      <xdr:colOff>378619</xdr:colOff>
      <xdr:row>180</xdr:row>
      <xdr:rowOff>90487</xdr:rowOff>
    </xdr:to>
    <xdr:cxnSp macro="">
      <xdr:nvCxnSpPr>
        <xdr:cNvPr id="229" name="直線矢印コネクタ 228">
          <a:extLst>
            <a:ext uri="{FF2B5EF4-FFF2-40B4-BE49-F238E27FC236}">
              <a16:creationId xmlns:a16="http://schemas.microsoft.com/office/drawing/2014/main" id="{0E2661E4-B394-43C2-8934-1EEEF5E696E7}"/>
            </a:ext>
          </a:extLst>
        </xdr:cNvPr>
        <xdr:cNvCxnSpPr/>
      </xdr:nvCxnSpPr>
      <xdr:spPr>
        <a:xfrm>
          <a:off x="12761119" y="121819987"/>
          <a:ext cx="120015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190</xdr:row>
      <xdr:rowOff>2380</xdr:rowOff>
    </xdr:from>
    <xdr:to>
      <xdr:col>6</xdr:col>
      <xdr:colOff>0</xdr:colOff>
      <xdr:row>190</xdr:row>
      <xdr:rowOff>130968</xdr:rowOff>
    </xdr:to>
    <xdr:cxnSp macro="">
      <xdr:nvCxnSpPr>
        <xdr:cNvPr id="230" name="直線矢印コネクタ 229">
          <a:extLst>
            <a:ext uri="{FF2B5EF4-FFF2-40B4-BE49-F238E27FC236}">
              <a16:creationId xmlns:a16="http://schemas.microsoft.com/office/drawing/2014/main" id="{3CA08A13-B6AA-499A-BE7F-BED3226C7EBD}"/>
            </a:ext>
          </a:extLst>
        </xdr:cNvPr>
        <xdr:cNvCxnSpPr/>
      </xdr:nvCxnSpPr>
      <xdr:spPr>
        <a:xfrm>
          <a:off x="2286000" y="123636880"/>
          <a:ext cx="0" cy="128588"/>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378619</xdr:colOff>
      <xdr:row>191</xdr:row>
      <xdr:rowOff>9526</xdr:rowOff>
    </xdr:from>
    <xdr:to>
      <xdr:col>5</xdr:col>
      <xdr:colOff>378619</xdr:colOff>
      <xdr:row>191</xdr:row>
      <xdr:rowOff>145257</xdr:rowOff>
    </xdr:to>
    <xdr:cxnSp macro="">
      <xdr:nvCxnSpPr>
        <xdr:cNvPr id="231" name="直線矢印コネクタ 230">
          <a:extLst>
            <a:ext uri="{FF2B5EF4-FFF2-40B4-BE49-F238E27FC236}">
              <a16:creationId xmlns:a16="http://schemas.microsoft.com/office/drawing/2014/main" id="{B7BE95DB-2EED-4C0A-913A-D7451E638EAF}"/>
            </a:ext>
          </a:extLst>
        </xdr:cNvPr>
        <xdr:cNvCxnSpPr/>
      </xdr:nvCxnSpPr>
      <xdr:spPr>
        <a:xfrm flipV="1">
          <a:off x="2283619" y="123834526"/>
          <a:ext cx="0" cy="135731"/>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0</xdr:colOff>
      <xdr:row>192</xdr:row>
      <xdr:rowOff>71438</xdr:rowOff>
    </xdr:from>
    <xdr:to>
      <xdr:col>47</xdr:col>
      <xdr:colOff>0</xdr:colOff>
      <xdr:row>195</xdr:row>
      <xdr:rowOff>0</xdr:rowOff>
    </xdr:to>
    <xdr:cxnSp macro="">
      <xdr:nvCxnSpPr>
        <xdr:cNvPr id="232" name="直線矢印コネクタ 231">
          <a:extLst>
            <a:ext uri="{FF2B5EF4-FFF2-40B4-BE49-F238E27FC236}">
              <a16:creationId xmlns:a16="http://schemas.microsoft.com/office/drawing/2014/main" id="{08E5B979-A2C1-41BA-BD04-E7D033CA8FDD}"/>
            </a:ext>
          </a:extLst>
        </xdr:cNvPr>
        <xdr:cNvCxnSpPr/>
      </xdr:nvCxnSpPr>
      <xdr:spPr>
        <a:xfrm>
          <a:off x="17907000" y="124086938"/>
          <a:ext cx="0" cy="500062"/>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285750</xdr:colOff>
      <xdr:row>195</xdr:row>
      <xdr:rowOff>0</xdr:rowOff>
    </xdr:from>
    <xdr:to>
      <xdr:col>44</xdr:col>
      <xdr:colOff>285750</xdr:colOff>
      <xdr:row>196</xdr:row>
      <xdr:rowOff>2381</xdr:rowOff>
    </xdr:to>
    <xdr:cxnSp macro="">
      <xdr:nvCxnSpPr>
        <xdr:cNvPr id="233" name="直線コネクタ 232">
          <a:extLst>
            <a:ext uri="{FF2B5EF4-FFF2-40B4-BE49-F238E27FC236}">
              <a16:creationId xmlns:a16="http://schemas.microsoft.com/office/drawing/2014/main" id="{CEFE475B-CBEC-4FF0-8E39-90C99FE152DC}"/>
            </a:ext>
          </a:extLst>
        </xdr:cNvPr>
        <xdr:cNvCxnSpPr/>
      </xdr:nvCxnSpPr>
      <xdr:spPr>
        <a:xfrm>
          <a:off x="17049750" y="124587000"/>
          <a:ext cx="0" cy="192881"/>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288131</xdr:colOff>
      <xdr:row>195</xdr:row>
      <xdr:rowOff>2381</xdr:rowOff>
    </xdr:from>
    <xdr:to>
      <xdr:col>28</xdr:col>
      <xdr:colOff>288131</xdr:colOff>
      <xdr:row>196</xdr:row>
      <xdr:rowOff>4762</xdr:rowOff>
    </xdr:to>
    <xdr:cxnSp macro="">
      <xdr:nvCxnSpPr>
        <xdr:cNvPr id="234" name="直線コネクタ 233">
          <a:extLst>
            <a:ext uri="{FF2B5EF4-FFF2-40B4-BE49-F238E27FC236}">
              <a16:creationId xmlns:a16="http://schemas.microsoft.com/office/drawing/2014/main" id="{3C2DF01E-7201-481C-8AF7-8372DA280D86}"/>
            </a:ext>
          </a:extLst>
        </xdr:cNvPr>
        <xdr:cNvCxnSpPr/>
      </xdr:nvCxnSpPr>
      <xdr:spPr>
        <a:xfrm>
          <a:off x="10956131" y="124589381"/>
          <a:ext cx="0" cy="192881"/>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378619</xdr:colOff>
      <xdr:row>191</xdr:row>
      <xdr:rowOff>21430</xdr:rowOff>
    </xdr:from>
    <xdr:to>
      <xdr:col>23</xdr:col>
      <xdr:colOff>378619</xdr:colOff>
      <xdr:row>191</xdr:row>
      <xdr:rowOff>150018</xdr:rowOff>
    </xdr:to>
    <xdr:cxnSp macro="">
      <xdr:nvCxnSpPr>
        <xdr:cNvPr id="235" name="直線矢印コネクタ 234">
          <a:extLst>
            <a:ext uri="{FF2B5EF4-FFF2-40B4-BE49-F238E27FC236}">
              <a16:creationId xmlns:a16="http://schemas.microsoft.com/office/drawing/2014/main" id="{354E1737-6B8A-46C7-94BB-8A765E101F90}"/>
            </a:ext>
          </a:extLst>
        </xdr:cNvPr>
        <xdr:cNvCxnSpPr/>
      </xdr:nvCxnSpPr>
      <xdr:spPr>
        <a:xfrm>
          <a:off x="9141619" y="123846430"/>
          <a:ext cx="0" cy="128588"/>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2382</xdr:colOff>
      <xdr:row>192</xdr:row>
      <xdr:rowOff>69057</xdr:rowOff>
    </xdr:from>
    <xdr:to>
      <xdr:col>24</xdr:col>
      <xdr:colOff>2382</xdr:colOff>
      <xdr:row>193</xdr:row>
      <xdr:rowOff>14288</xdr:rowOff>
    </xdr:to>
    <xdr:cxnSp macro="">
      <xdr:nvCxnSpPr>
        <xdr:cNvPr id="236" name="直線矢印コネクタ 235">
          <a:extLst>
            <a:ext uri="{FF2B5EF4-FFF2-40B4-BE49-F238E27FC236}">
              <a16:creationId xmlns:a16="http://schemas.microsoft.com/office/drawing/2014/main" id="{83798596-40C6-4315-9AD2-34108A9533B6}"/>
            </a:ext>
          </a:extLst>
        </xdr:cNvPr>
        <xdr:cNvCxnSpPr/>
      </xdr:nvCxnSpPr>
      <xdr:spPr>
        <a:xfrm flipV="1">
          <a:off x="9146382" y="124084557"/>
          <a:ext cx="0" cy="135731"/>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161926</xdr:colOff>
      <xdr:row>190</xdr:row>
      <xdr:rowOff>123826</xdr:rowOff>
    </xdr:from>
    <xdr:to>
      <xdr:col>15</xdr:col>
      <xdr:colOff>161926</xdr:colOff>
      <xdr:row>191</xdr:row>
      <xdr:rowOff>11906</xdr:rowOff>
    </xdr:to>
    <xdr:cxnSp macro="">
      <xdr:nvCxnSpPr>
        <xdr:cNvPr id="237" name="直線矢印コネクタ 236">
          <a:extLst>
            <a:ext uri="{FF2B5EF4-FFF2-40B4-BE49-F238E27FC236}">
              <a16:creationId xmlns:a16="http://schemas.microsoft.com/office/drawing/2014/main" id="{561DAA88-466C-4A0C-9B22-09769F286A88}"/>
            </a:ext>
          </a:extLst>
        </xdr:cNvPr>
        <xdr:cNvCxnSpPr/>
      </xdr:nvCxnSpPr>
      <xdr:spPr>
        <a:xfrm flipV="1">
          <a:off x="5876926" y="123758326"/>
          <a:ext cx="0" cy="7858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161925</xdr:colOff>
      <xdr:row>190</xdr:row>
      <xdr:rowOff>2381</xdr:rowOff>
    </xdr:from>
    <xdr:to>
      <xdr:col>15</xdr:col>
      <xdr:colOff>161925</xdr:colOff>
      <xdr:row>190</xdr:row>
      <xdr:rowOff>90490</xdr:rowOff>
    </xdr:to>
    <xdr:cxnSp macro="">
      <xdr:nvCxnSpPr>
        <xdr:cNvPr id="238" name="直線矢印コネクタ 237">
          <a:extLst>
            <a:ext uri="{FF2B5EF4-FFF2-40B4-BE49-F238E27FC236}">
              <a16:creationId xmlns:a16="http://schemas.microsoft.com/office/drawing/2014/main" id="{31002D11-110A-4839-8195-173967481E1B}"/>
            </a:ext>
          </a:extLst>
        </xdr:cNvPr>
        <xdr:cNvCxnSpPr/>
      </xdr:nvCxnSpPr>
      <xdr:spPr>
        <a:xfrm>
          <a:off x="5876925" y="123636881"/>
          <a:ext cx="0" cy="88109"/>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190</xdr:row>
      <xdr:rowOff>88106</xdr:rowOff>
    </xdr:from>
    <xdr:to>
      <xdr:col>16</xdr:col>
      <xdr:colOff>0</xdr:colOff>
      <xdr:row>195</xdr:row>
      <xdr:rowOff>4763</xdr:rowOff>
    </xdr:to>
    <xdr:cxnSp macro="">
      <xdr:nvCxnSpPr>
        <xdr:cNvPr id="239" name="直線矢印コネクタ 238">
          <a:extLst>
            <a:ext uri="{FF2B5EF4-FFF2-40B4-BE49-F238E27FC236}">
              <a16:creationId xmlns:a16="http://schemas.microsoft.com/office/drawing/2014/main" id="{AEE06B73-66D5-4554-8281-85D5C2B227CA}"/>
            </a:ext>
          </a:extLst>
        </xdr:cNvPr>
        <xdr:cNvCxnSpPr/>
      </xdr:nvCxnSpPr>
      <xdr:spPr>
        <a:xfrm>
          <a:off x="6096000" y="123722606"/>
          <a:ext cx="0" cy="869157"/>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2381</xdr:colOff>
      <xdr:row>190</xdr:row>
      <xdr:rowOff>104775</xdr:rowOff>
    </xdr:from>
    <xdr:to>
      <xdr:col>15</xdr:col>
      <xdr:colOff>164306</xdr:colOff>
      <xdr:row>190</xdr:row>
      <xdr:rowOff>104775</xdr:rowOff>
    </xdr:to>
    <xdr:cxnSp macro="">
      <xdr:nvCxnSpPr>
        <xdr:cNvPr id="240" name="直線コネクタ 239">
          <a:extLst>
            <a:ext uri="{FF2B5EF4-FFF2-40B4-BE49-F238E27FC236}">
              <a16:creationId xmlns:a16="http://schemas.microsoft.com/office/drawing/2014/main" id="{E53564E5-8A07-43C6-A2BA-335B9C4F510A}"/>
            </a:ext>
          </a:extLst>
        </xdr:cNvPr>
        <xdr:cNvCxnSpPr/>
      </xdr:nvCxnSpPr>
      <xdr:spPr>
        <a:xfrm>
          <a:off x="5717381" y="123739275"/>
          <a:ext cx="161925"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2381</xdr:colOff>
      <xdr:row>190</xdr:row>
      <xdr:rowOff>2381</xdr:rowOff>
    </xdr:from>
    <xdr:to>
      <xdr:col>15</xdr:col>
      <xdr:colOff>2381</xdr:colOff>
      <xdr:row>190</xdr:row>
      <xdr:rowOff>104775</xdr:rowOff>
    </xdr:to>
    <xdr:cxnSp macro="">
      <xdr:nvCxnSpPr>
        <xdr:cNvPr id="241" name="直線矢印コネクタ 240">
          <a:extLst>
            <a:ext uri="{FF2B5EF4-FFF2-40B4-BE49-F238E27FC236}">
              <a16:creationId xmlns:a16="http://schemas.microsoft.com/office/drawing/2014/main" id="{07CB8820-24A9-43A7-92F4-15C032ED6B14}"/>
            </a:ext>
          </a:extLst>
        </xdr:cNvPr>
        <xdr:cNvCxnSpPr/>
      </xdr:nvCxnSpPr>
      <xdr:spPr>
        <a:xfrm flipV="1">
          <a:off x="5717381" y="123636881"/>
          <a:ext cx="0" cy="10239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271463</xdr:colOff>
      <xdr:row>192</xdr:row>
      <xdr:rowOff>95250</xdr:rowOff>
    </xdr:from>
    <xdr:to>
      <xdr:col>16</xdr:col>
      <xdr:colOff>0</xdr:colOff>
      <xdr:row>192</xdr:row>
      <xdr:rowOff>95250</xdr:rowOff>
    </xdr:to>
    <xdr:cxnSp macro="">
      <xdr:nvCxnSpPr>
        <xdr:cNvPr id="242" name="直線矢印コネクタ 241">
          <a:extLst>
            <a:ext uri="{FF2B5EF4-FFF2-40B4-BE49-F238E27FC236}">
              <a16:creationId xmlns:a16="http://schemas.microsoft.com/office/drawing/2014/main" id="{F9BAF381-92DC-4A02-A0DA-99E25FD58CFB}"/>
            </a:ext>
          </a:extLst>
        </xdr:cNvPr>
        <xdr:cNvCxnSpPr/>
      </xdr:nvCxnSpPr>
      <xdr:spPr>
        <a:xfrm flipH="1">
          <a:off x="5986463" y="124110750"/>
          <a:ext cx="10953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97632</xdr:colOff>
      <xdr:row>194</xdr:row>
      <xdr:rowOff>121444</xdr:rowOff>
    </xdr:from>
    <xdr:to>
      <xdr:col>6</xdr:col>
      <xdr:colOff>97632</xdr:colOff>
      <xdr:row>195</xdr:row>
      <xdr:rowOff>7143</xdr:rowOff>
    </xdr:to>
    <xdr:cxnSp macro="">
      <xdr:nvCxnSpPr>
        <xdr:cNvPr id="243" name="直線コネクタ 242">
          <a:extLst>
            <a:ext uri="{FF2B5EF4-FFF2-40B4-BE49-F238E27FC236}">
              <a16:creationId xmlns:a16="http://schemas.microsoft.com/office/drawing/2014/main" id="{AFAC4837-70DD-49E7-B4F7-420D62D31775}"/>
            </a:ext>
          </a:extLst>
        </xdr:cNvPr>
        <xdr:cNvCxnSpPr/>
      </xdr:nvCxnSpPr>
      <xdr:spPr>
        <a:xfrm>
          <a:off x="2383632" y="124517944"/>
          <a:ext cx="0" cy="76199"/>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285750</xdr:colOff>
      <xdr:row>194</xdr:row>
      <xdr:rowOff>111919</xdr:rowOff>
    </xdr:from>
    <xdr:to>
      <xdr:col>60</xdr:col>
      <xdr:colOff>285750</xdr:colOff>
      <xdr:row>195</xdr:row>
      <xdr:rowOff>0</xdr:rowOff>
    </xdr:to>
    <xdr:cxnSp macro="">
      <xdr:nvCxnSpPr>
        <xdr:cNvPr id="244" name="直線コネクタ 243">
          <a:extLst>
            <a:ext uri="{FF2B5EF4-FFF2-40B4-BE49-F238E27FC236}">
              <a16:creationId xmlns:a16="http://schemas.microsoft.com/office/drawing/2014/main" id="{A171F87A-21AA-4994-833E-6A4CDE983B04}"/>
            </a:ext>
          </a:extLst>
        </xdr:cNvPr>
        <xdr:cNvCxnSpPr/>
      </xdr:nvCxnSpPr>
      <xdr:spPr>
        <a:xfrm>
          <a:off x="23145750" y="124508419"/>
          <a:ext cx="0" cy="78581"/>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188119</xdr:colOff>
      <xdr:row>182</xdr:row>
      <xdr:rowOff>95250</xdr:rowOff>
    </xdr:from>
    <xdr:to>
      <xdr:col>33</xdr:col>
      <xdr:colOff>188119</xdr:colOff>
      <xdr:row>182</xdr:row>
      <xdr:rowOff>95250</xdr:rowOff>
    </xdr:to>
    <xdr:cxnSp macro="">
      <xdr:nvCxnSpPr>
        <xdr:cNvPr id="245" name="直線矢印コネクタ 244">
          <a:extLst>
            <a:ext uri="{FF2B5EF4-FFF2-40B4-BE49-F238E27FC236}">
              <a16:creationId xmlns:a16="http://schemas.microsoft.com/office/drawing/2014/main" id="{6D85EF43-6C06-411A-B6F0-785719A1D2D0}"/>
            </a:ext>
          </a:extLst>
        </xdr:cNvPr>
        <xdr:cNvCxnSpPr/>
      </xdr:nvCxnSpPr>
      <xdr:spPr>
        <a:xfrm>
          <a:off x="6665119" y="122205750"/>
          <a:ext cx="6096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190500</xdr:colOff>
      <xdr:row>182</xdr:row>
      <xdr:rowOff>95250</xdr:rowOff>
    </xdr:from>
    <xdr:to>
      <xdr:col>49</xdr:col>
      <xdr:colOff>190500</xdr:colOff>
      <xdr:row>182</xdr:row>
      <xdr:rowOff>95250</xdr:rowOff>
    </xdr:to>
    <xdr:cxnSp macro="">
      <xdr:nvCxnSpPr>
        <xdr:cNvPr id="246" name="直線矢印コネクタ 245">
          <a:extLst>
            <a:ext uri="{FF2B5EF4-FFF2-40B4-BE49-F238E27FC236}">
              <a16:creationId xmlns:a16="http://schemas.microsoft.com/office/drawing/2014/main" id="{EA85A5E3-DE77-424A-9D4A-B06A4B320DC8}"/>
            </a:ext>
          </a:extLst>
        </xdr:cNvPr>
        <xdr:cNvCxnSpPr/>
      </xdr:nvCxnSpPr>
      <xdr:spPr>
        <a:xfrm>
          <a:off x="12763500" y="122205750"/>
          <a:ext cx="6096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378619</xdr:colOff>
      <xdr:row>185</xdr:row>
      <xdr:rowOff>111918</xdr:rowOff>
    </xdr:from>
    <xdr:to>
      <xdr:col>34</xdr:col>
      <xdr:colOff>2381</xdr:colOff>
      <xdr:row>185</xdr:row>
      <xdr:rowOff>111918</xdr:rowOff>
    </xdr:to>
    <xdr:cxnSp macro="">
      <xdr:nvCxnSpPr>
        <xdr:cNvPr id="247" name="直線矢印コネクタ 246">
          <a:extLst>
            <a:ext uri="{FF2B5EF4-FFF2-40B4-BE49-F238E27FC236}">
              <a16:creationId xmlns:a16="http://schemas.microsoft.com/office/drawing/2014/main" id="{3F0E3744-6B63-4016-B52C-3AB98E406F4B}"/>
            </a:ext>
          </a:extLst>
        </xdr:cNvPr>
        <xdr:cNvCxnSpPr/>
      </xdr:nvCxnSpPr>
      <xdr:spPr>
        <a:xfrm>
          <a:off x="12570619" y="122793918"/>
          <a:ext cx="38576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168089</xdr:colOff>
      <xdr:row>172</xdr:row>
      <xdr:rowOff>104777</xdr:rowOff>
    </xdr:from>
    <xdr:to>
      <xdr:col>1</xdr:col>
      <xdr:colOff>342900</xdr:colOff>
      <xdr:row>172</xdr:row>
      <xdr:rowOff>188099</xdr:rowOff>
    </xdr:to>
    <xdr:cxnSp macro="">
      <xdr:nvCxnSpPr>
        <xdr:cNvPr id="248" name="カギ線コネクタ 80">
          <a:extLst>
            <a:ext uri="{FF2B5EF4-FFF2-40B4-BE49-F238E27FC236}">
              <a16:creationId xmlns:a16="http://schemas.microsoft.com/office/drawing/2014/main" id="{C4ADB83D-6274-4A9F-A524-4832BB082F9C}"/>
            </a:ext>
          </a:extLst>
        </xdr:cNvPr>
        <xdr:cNvCxnSpPr/>
      </xdr:nvCxnSpPr>
      <xdr:spPr>
        <a:xfrm flipV="1">
          <a:off x="549089" y="120310277"/>
          <a:ext cx="174811" cy="83322"/>
        </a:xfrm>
        <a:prstGeom prst="bentConnector3">
          <a:avLst>
            <a:gd name="adj1" fmla="val -2655"/>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229</xdr:row>
      <xdr:rowOff>90488</xdr:rowOff>
    </xdr:from>
    <xdr:to>
      <xdr:col>11</xdr:col>
      <xdr:colOff>2380</xdr:colOff>
      <xdr:row>229</xdr:row>
      <xdr:rowOff>90488</xdr:rowOff>
    </xdr:to>
    <xdr:cxnSp macro="">
      <xdr:nvCxnSpPr>
        <xdr:cNvPr id="249" name="直線矢印コネクタ 248">
          <a:extLst>
            <a:ext uri="{FF2B5EF4-FFF2-40B4-BE49-F238E27FC236}">
              <a16:creationId xmlns:a16="http://schemas.microsoft.com/office/drawing/2014/main" id="{9BE48116-58EB-4A78-877F-0D1D5F74C87D}"/>
            </a:ext>
          </a:extLst>
        </xdr:cNvPr>
        <xdr:cNvCxnSpPr/>
      </xdr:nvCxnSpPr>
      <xdr:spPr>
        <a:xfrm>
          <a:off x="762000" y="131154488"/>
          <a:ext cx="343138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190501</xdr:colOff>
      <xdr:row>296</xdr:row>
      <xdr:rowOff>83344</xdr:rowOff>
    </xdr:from>
    <xdr:to>
      <xdr:col>39</xdr:col>
      <xdr:colOff>190501</xdr:colOff>
      <xdr:row>297</xdr:row>
      <xdr:rowOff>69056</xdr:rowOff>
    </xdr:to>
    <xdr:cxnSp macro="">
      <xdr:nvCxnSpPr>
        <xdr:cNvPr id="250" name="直線コネクタ 249">
          <a:extLst>
            <a:ext uri="{FF2B5EF4-FFF2-40B4-BE49-F238E27FC236}">
              <a16:creationId xmlns:a16="http://schemas.microsoft.com/office/drawing/2014/main" id="{209BBD46-D806-44D8-BB85-B6BB66374AA8}"/>
            </a:ext>
          </a:extLst>
        </xdr:cNvPr>
        <xdr:cNvCxnSpPr/>
      </xdr:nvCxnSpPr>
      <xdr:spPr>
        <a:xfrm>
          <a:off x="15049501" y="56471344"/>
          <a:ext cx="0" cy="176212"/>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190500</xdr:colOff>
      <xdr:row>296</xdr:row>
      <xdr:rowOff>83342</xdr:rowOff>
    </xdr:from>
    <xdr:to>
      <xdr:col>67</xdr:col>
      <xdr:colOff>0</xdr:colOff>
      <xdr:row>296</xdr:row>
      <xdr:rowOff>83342</xdr:rowOff>
    </xdr:to>
    <xdr:cxnSp macro="">
      <xdr:nvCxnSpPr>
        <xdr:cNvPr id="251" name="直線コネクタ 250">
          <a:extLst>
            <a:ext uri="{FF2B5EF4-FFF2-40B4-BE49-F238E27FC236}">
              <a16:creationId xmlns:a16="http://schemas.microsoft.com/office/drawing/2014/main" id="{63132432-B85B-4CFF-B032-9C1C1702A2A2}"/>
            </a:ext>
          </a:extLst>
        </xdr:cNvPr>
        <xdr:cNvCxnSpPr/>
      </xdr:nvCxnSpPr>
      <xdr:spPr>
        <a:xfrm>
          <a:off x="15049500" y="140481842"/>
          <a:ext cx="10477500"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190500</xdr:colOff>
      <xdr:row>297</xdr:row>
      <xdr:rowOff>59531</xdr:rowOff>
    </xdr:from>
    <xdr:to>
      <xdr:col>67</xdr:col>
      <xdr:colOff>0</xdr:colOff>
      <xdr:row>297</xdr:row>
      <xdr:rowOff>59531</xdr:rowOff>
    </xdr:to>
    <xdr:cxnSp macro="">
      <xdr:nvCxnSpPr>
        <xdr:cNvPr id="252" name="直線コネクタ 251">
          <a:extLst>
            <a:ext uri="{FF2B5EF4-FFF2-40B4-BE49-F238E27FC236}">
              <a16:creationId xmlns:a16="http://schemas.microsoft.com/office/drawing/2014/main" id="{4CA9106A-806E-401F-997C-78C9B5AA2727}"/>
            </a:ext>
          </a:extLst>
        </xdr:cNvPr>
        <xdr:cNvCxnSpPr/>
      </xdr:nvCxnSpPr>
      <xdr:spPr>
        <a:xfrm>
          <a:off x="15049500" y="140648531"/>
          <a:ext cx="10477500"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2381</xdr:colOff>
      <xdr:row>298</xdr:row>
      <xdr:rowOff>114300</xdr:rowOff>
    </xdr:from>
    <xdr:to>
      <xdr:col>35</xdr:col>
      <xdr:colOff>328613</xdr:colOff>
      <xdr:row>298</xdr:row>
      <xdr:rowOff>114300</xdr:rowOff>
    </xdr:to>
    <xdr:cxnSp macro="">
      <xdr:nvCxnSpPr>
        <xdr:cNvPr id="254" name="直線コネクタ 253">
          <a:extLst>
            <a:ext uri="{FF2B5EF4-FFF2-40B4-BE49-F238E27FC236}">
              <a16:creationId xmlns:a16="http://schemas.microsoft.com/office/drawing/2014/main" id="{20BE8F54-68E6-42E4-8971-A8D32E251C32}"/>
            </a:ext>
          </a:extLst>
        </xdr:cNvPr>
        <xdr:cNvCxnSpPr/>
      </xdr:nvCxnSpPr>
      <xdr:spPr>
        <a:xfrm>
          <a:off x="1907381" y="140893800"/>
          <a:ext cx="11756232"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0</xdr:colOff>
      <xdr:row>296</xdr:row>
      <xdr:rowOff>190499</xdr:rowOff>
    </xdr:from>
    <xdr:to>
      <xdr:col>39</xdr:col>
      <xdr:colOff>190500</xdr:colOff>
      <xdr:row>296</xdr:row>
      <xdr:rowOff>190499</xdr:rowOff>
    </xdr:to>
    <xdr:cxnSp macro="">
      <xdr:nvCxnSpPr>
        <xdr:cNvPr id="255" name="直線矢印コネクタ 254">
          <a:extLst>
            <a:ext uri="{FF2B5EF4-FFF2-40B4-BE49-F238E27FC236}">
              <a16:creationId xmlns:a16="http://schemas.microsoft.com/office/drawing/2014/main" id="{9C07DD97-AFFD-4C17-8941-40B8EF0E3515}"/>
            </a:ext>
          </a:extLst>
        </xdr:cNvPr>
        <xdr:cNvCxnSpPr/>
      </xdr:nvCxnSpPr>
      <xdr:spPr>
        <a:xfrm>
          <a:off x="13716000" y="140588999"/>
          <a:ext cx="13335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389</xdr:row>
      <xdr:rowOff>114301</xdr:rowOff>
    </xdr:from>
    <xdr:to>
      <xdr:col>13</xdr:col>
      <xdr:colOff>0</xdr:colOff>
      <xdr:row>389</xdr:row>
      <xdr:rowOff>114301</xdr:rowOff>
    </xdr:to>
    <xdr:cxnSp macro="">
      <xdr:nvCxnSpPr>
        <xdr:cNvPr id="256" name="直線矢印コネクタ 255">
          <a:extLst>
            <a:ext uri="{FF2B5EF4-FFF2-40B4-BE49-F238E27FC236}">
              <a16:creationId xmlns:a16="http://schemas.microsoft.com/office/drawing/2014/main" id="{0B39629D-8070-4E89-8939-7A4557CD6B1D}"/>
            </a:ext>
          </a:extLst>
        </xdr:cNvPr>
        <xdr:cNvCxnSpPr/>
      </xdr:nvCxnSpPr>
      <xdr:spPr>
        <a:xfrm>
          <a:off x="2286000" y="158229301"/>
          <a:ext cx="2667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1571</xdr:colOff>
      <xdr:row>232</xdr:row>
      <xdr:rowOff>4915</xdr:rowOff>
    </xdr:from>
    <xdr:to>
      <xdr:col>19</xdr:col>
      <xdr:colOff>1571</xdr:colOff>
      <xdr:row>232</xdr:row>
      <xdr:rowOff>107309</xdr:rowOff>
    </xdr:to>
    <xdr:cxnSp macro="">
      <xdr:nvCxnSpPr>
        <xdr:cNvPr id="257" name="直線コネクタ 256">
          <a:extLst>
            <a:ext uri="{FF2B5EF4-FFF2-40B4-BE49-F238E27FC236}">
              <a16:creationId xmlns:a16="http://schemas.microsoft.com/office/drawing/2014/main" id="{B9353458-1A9A-4488-A78A-536D6525AC34}"/>
            </a:ext>
          </a:extLst>
        </xdr:cNvPr>
        <xdr:cNvCxnSpPr/>
      </xdr:nvCxnSpPr>
      <xdr:spPr>
        <a:xfrm>
          <a:off x="7240571" y="131640415"/>
          <a:ext cx="0" cy="102394"/>
        </a:xfrm>
        <a:prstGeom prst="line">
          <a:avLst/>
        </a:prstGeom>
        <a:ln w="952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7147</xdr:colOff>
      <xdr:row>232</xdr:row>
      <xdr:rowOff>121444</xdr:rowOff>
    </xdr:from>
    <xdr:to>
      <xdr:col>19</xdr:col>
      <xdr:colOff>319088</xdr:colOff>
      <xdr:row>232</xdr:row>
      <xdr:rowOff>121444</xdr:rowOff>
    </xdr:to>
    <xdr:cxnSp macro="">
      <xdr:nvCxnSpPr>
        <xdr:cNvPr id="258" name="直線コネクタ 257">
          <a:extLst>
            <a:ext uri="{FF2B5EF4-FFF2-40B4-BE49-F238E27FC236}">
              <a16:creationId xmlns:a16="http://schemas.microsoft.com/office/drawing/2014/main" id="{2348EEDC-26B8-4A8F-A377-0D9E7138C20F}"/>
            </a:ext>
          </a:extLst>
        </xdr:cNvPr>
        <xdr:cNvCxnSpPr/>
      </xdr:nvCxnSpPr>
      <xdr:spPr>
        <a:xfrm flipH="1">
          <a:off x="4960147" y="131756944"/>
          <a:ext cx="2597941" cy="0"/>
        </a:xfrm>
        <a:prstGeom prst="line">
          <a:avLst/>
        </a:prstGeom>
        <a:ln w="3175">
          <a:prstDash val="lgDashDotDot"/>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4763</xdr:colOff>
      <xdr:row>232</xdr:row>
      <xdr:rowOff>35262</xdr:rowOff>
    </xdr:from>
    <xdr:to>
      <xdr:col>19</xdr:col>
      <xdr:colOff>2381</xdr:colOff>
      <xdr:row>232</xdr:row>
      <xdr:rowOff>35262</xdr:rowOff>
    </xdr:to>
    <xdr:cxnSp macro="">
      <xdr:nvCxnSpPr>
        <xdr:cNvPr id="259" name="直線コネクタ 258">
          <a:extLst>
            <a:ext uri="{FF2B5EF4-FFF2-40B4-BE49-F238E27FC236}">
              <a16:creationId xmlns:a16="http://schemas.microsoft.com/office/drawing/2014/main" id="{06231E4B-11D4-402C-8A8D-29D4A6AE73CD}"/>
            </a:ext>
          </a:extLst>
        </xdr:cNvPr>
        <xdr:cNvCxnSpPr/>
      </xdr:nvCxnSpPr>
      <xdr:spPr>
        <a:xfrm>
          <a:off x="4957763" y="131670762"/>
          <a:ext cx="2283618" cy="0"/>
        </a:xfrm>
        <a:prstGeom prst="line">
          <a:avLst/>
        </a:prstGeom>
        <a:ln w="3175">
          <a:solidFill>
            <a:schemeClr val="tx1"/>
          </a:solidFill>
          <a:prstDash val="lgDashDotDot"/>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4763</xdr:colOff>
      <xdr:row>232</xdr:row>
      <xdr:rowOff>96877</xdr:rowOff>
    </xdr:from>
    <xdr:to>
      <xdr:col>20</xdr:col>
      <xdr:colOff>195263</xdr:colOff>
      <xdr:row>232</xdr:row>
      <xdr:rowOff>96878</xdr:rowOff>
    </xdr:to>
    <xdr:cxnSp macro="">
      <xdr:nvCxnSpPr>
        <xdr:cNvPr id="260" name="直線コネクタ 259">
          <a:extLst>
            <a:ext uri="{FF2B5EF4-FFF2-40B4-BE49-F238E27FC236}">
              <a16:creationId xmlns:a16="http://schemas.microsoft.com/office/drawing/2014/main" id="{AC8A5A9B-5653-4995-BF6E-6F8EE29FACA7}"/>
            </a:ext>
          </a:extLst>
        </xdr:cNvPr>
        <xdr:cNvCxnSpPr/>
      </xdr:nvCxnSpPr>
      <xdr:spPr>
        <a:xfrm>
          <a:off x="7243763" y="131732377"/>
          <a:ext cx="571500" cy="1"/>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2993</xdr:colOff>
      <xdr:row>247</xdr:row>
      <xdr:rowOff>144038</xdr:rowOff>
    </xdr:from>
    <xdr:to>
      <xdr:col>19</xdr:col>
      <xdr:colOff>2993</xdr:colOff>
      <xdr:row>248</xdr:row>
      <xdr:rowOff>54769</xdr:rowOff>
    </xdr:to>
    <xdr:cxnSp macro="">
      <xdr:nvCxnSpPr>
        <xdr:cNvPr id="261" name="直線コネクタ 260">
          <a:extLst>
            <a:ext uri="{FF2B5EF4-FFF2-40B4-BE49-F238E27FC236}">
              <a16:creationId xmlns:a16="http://schemas.microsoft.com/office/drawing/2014/main" id="{E5A73EB9-DA17-45BA-B439-B87EE7138E3E}"/>
            </a:ext>
          </a:extLst>
        </xdr:cNvPr>
        <xdr:cNvCxnSpPr/>
      </xdr:nvCxnSpPr>
      <xdr:spPr>
        <a:xfrm>
          <a:off x="7241993" y="134637038"/>
          <a:ext cx="0" cy="101231"/>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4763</xdr:colOff>
      <xdr:row>251</xdr:row>
      <xdr:rowOff>74622</xdr:rowOff>
    </xdr:from>
    <xdr:to>
      <xdr:col>22</xdr:col>
      <xdr:colOff>373856</xdr:colOff>
      <xdr:row>251</xdr:row>
      <xdr:rowOff>74622</xdr:rowOff>
    </xdr:to>
    <xdr:cxnSp macro="">
      <xdr:nvCxnSpPr>
        <xdr:cNvPr id="262" name="直線コネクタ 261">
          <a:extLst>
            <a:ext uri="{FF2B5EF4-FFF2-40B4-BE49-F238E27FC236}">
              <a16:creationId xmlns:a16="http://schemas.microsoft.com/office/drawing/2014/main" id="{E741E081-B3B2-4174-A4F7-642DA51C3161}"/>
            </a:ext>
          </a:extLst>
        </xdr:cNvPr>
        <xdr:cNvCxnSpPr/>
      </xdr:nvCxnSpPr>
      <xdr:spPr>
        <a:xfrm>
          <a:off x="4957763" y="135329622"/>
          <a:ext cx="3798093" cy="0"/>
        </a:xfrm>
        <a:prstGeom prst="line">
          <a:avLst/>
        </a:prstGeom>
        <a:ln w="3175">
          <a:solidFill>
            <a:schemeClr val="tx1"/>
          </a:solidFill>
          <a:prstDash val="lgDashDot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19</xdr:col>
      <xdr:colOff>259556</xdr:colOff>
      <xdr:row>231</xdr:row>
      <xdr:rowOff>114300</xdr:rowOff>
    </xdr:from>
    <xdr:to>
      <xdr:col>19</xdr:col>
      <xdr:colOff>259556</xdr:colOff>
      <xdr:row>232</xdr:row>
      <xdr:rowOff>100013</xdr:rowOff>
    </xdr:to>
    <xdr:cxnSp macro="">
      <xdr:nvCxnSpPr>
        <xdr:cNvPr id="263" name="直線矢印コネクタ 262">
          <a:extLst>
            <a:ext uri="{FF2B5EF4-FFF2-40B4-BE49-F238E27FC236}">
              <a16:creationId xmlns:a16="http://schemas.microsoft.com/office/drawing/2014/main" id="{167B9284-4215-4C50-AFCD-413038925F38}"/>
            </a:ext>
          </a:extLst>
        </xdr:cNvPr>
        <xdr:cNvCxnSpPr/>
      </xdr:nvCxnSpPr>
      <xdr:spPr>
        <a:xfrm>
          <a:off x="7498556" y="131559300"/>
          <a:ext cx="0" cy="176213"/>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261938</xdr:colOff>
      <xdr:row>232</xdr:row>
      <xdr:rowOff>124623</xdr:rowOff>
    </xdr:from>
    <xdr:to>
      <xdr:col>19</xdr:col>
      <xdr:colOff>261938</xdr:colOff>
      <xdr:row>233</xdr:row>
      <xdr:rowOff>112713</xdr:rowOff>
    </xdr:to>
    <xdr:cxnSp macro="">
      <xdr:nvCxnSpPr>
        <xdr:cNvPr id="264" name="直線矢印コネクタ 263">
          <a:extLst>
            <a:ext uri="{FF2B5EF4-FFF2-40B4-BE49-F238E27FC236}">
              <a16:creationId xmlns:a16="http://schemas.microsoft.com/office/drawing/2014/main" id="{7BC4A784-5CB7-4BA7-BDF3-DEBECD86D01E}"/>
            </a:ext>
          </a:extLst>
        </xdr:cNvPr>
        <xdr:cNvCxnSpPr/>
      </xdr:nvCxnSpPr>
      <xdr:spPr>
        <a:xfrm flipV="1">
          <a:off x="7500938" y="131760123"/>
          <a:ext cx="0" cy="17859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1587</xdr:colOff>
      <xdr:row>231</xdr:row>
      <xdr:rowOff>100012</xdr:rowOff>
    </xdr:from>
    <xdr:to>
      <xdr:col>16</xdr:col>
      <xdr:colOff>1587</xdr:colOff>
      <xdr:row>232</xdr:row>
      <xdr:rowOff>38100</xdr:rowOff>
    </xdr:to>
    <xdr:cxnSp macro="">
      <xdr:nvCxnSpPr>
        <xdr:cNvPr id="265" name="直線矢印コネクタ 264">
          <a:extLst>
            <a:ext uri="{FF2B5EF4-FFF2-40B4-BE49-F238E27FC236}">
              <a16:creationId xmlns:a16="http://schemas.microsoft.com/office/drawing/2014/main" id="{D184ECA2-E15B-445E-89D3-8F7ABC1CA8DB}"/>
            </a:ext>
          </a:extLst>
        </xdr:cNvPr>
        <xdr:cNvCxnSpPr/>
      </xdr:nvCxnSpPr>
      <xdr:spPr>
        <a:xfrm>
          <a:off x="6097587" y="131545012"/>
          <a:ext cx="0" cy="128588"/>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377825</xdr:colOff>
      <xdr:row>232</xdr:row>
      <xdr:rowOff>121444</xdr:rowOff>
    </xdr:from>
    <xdr:to>
      <xdr:col>15</xdr:col>
      <xdr:colOff>377825</xdr:colOff>
      <xdr:row>233</xdr:row>
      <xdr:rowOff>54769</xdr:rowOff>
    </xdr:to>
    <xdr:cxnSp macro="">
      <xdr:nvCxnSpPr>
        <xdr:cNvPr id="266" name="直線矢印コネクタ 265">
          <a:extLst>
            <a:ext uri="{FF2B5EF4-FFF2-40B4-BE49-F238E27FC236}">
              <a16:creationId xmlns:a16="http://schemas.microsoft.com/office/drawing/2014/main" id="{A29A0F3B-590E-4423-9343-8E6D8081EBF3}"/>
            </a:ext>
          </a:extLst>
        </xdr:cNvPr>
        <xdr:cNvCxnSpPr/>
      </xdr:nvCxnSpPr>
      <xdr:spPr>
        <a:xfrm flipV="1">
          <a:off x="6092825" y="131756944"/>
          <a:ext cx="0" cy="123825"/>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332380</xdr:colOff>
      <xdr:row>231</xdr:row>
      <xdr:rowOff>38100</xdr:rowOff>
    </xdr:from>
    <xdr:to>
      <xdr:col>18</xdr:col>
      <xdr:colOff>332380</xdr:colOff>
      <xdr:row>232</xdr:row>
      <xdr:rowOff>0</xdr:rowOff>
    </xdr:to>
    <xdr:cxnSp macro="">
      <xdr:nvCxnSpPr>
        <xdr:cNvPr id="267" name="直線矢印コネクタ 266">
          <a:extLst>
            <a:ext uri="{FF2B5EF4-FFF2-40B4-BE49-F238E27FC236}">
              <a16:creationId xmlns:a16="http://schemas.microsoft.com/office/drawing/2014/main" id="{0DC9A07D-F6FC-4A7D-ABDC-91196E78F1B1}"/>
            </a:ext>
          </a:extLst>
        </xdr:cNvPr>
        <xdr:cNvCxnSpPr/>
      </xdr:nvCxnSpPr>
      <xdr:spPr>
        <a:xfrm>
          <a:off x="7190380" y="131483100"/>
          <a:ext cx="0" cy="15240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334118</xdr:colOff>
      <xdr:row>232</xdr:row>
      <xdr:rowOff>116682</xdr:rowOff>
    </xdr:from>
    <xdr:to>
      <xdr:col>18</xdr:col>
      <xdr:colOff>334118</xdr:colOff>
      <xdr:row>233</xdr:row>
      <xdr:rowOff>83346</xdr:rowOff>
    </xdr:to>
    <xdr:cxnSp macro="">
      <xdr:nvCxnSpPr>
        <xdr:cNvPr id="268" name="直線矢印コネクタ 267">
          <a:extLst>
            <a:ext uri="{FF2B5EF4-FFF2-40B4-BE49-F238E27FC236}">
              <a16:creationId xmlns:a16="http://schemas.microsoft.com/office/drawing/2014/main" id="{7724CABA-259D-4F79-9F13-D72F2DD06C49}"/>
            </a:ext>
          </a:extLst>
        </xdr:cNvPr>
        <xdr:cNvCxnSpPr/>
      </xdr:nvCxnSpPr>
      <xdr:spPr>
        <a:xfrm flipV="1">
          <a:off x="7192118" y="131752182"/>
          <a:ext cx="0" cy="157164"/>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3361</xdr:colOff>
      <xdr:row>231</xdr:row>
      <xdr:rowOff>185153</xdr:rowOff>
    </xdr:from>
    <xdr:to>
      <xdr:col>25</xdr:col>
      <xdr:colOff>3361</xdr:colOff>
      <xdr:row>252</xdr:row>
      <xdr:rowOff>4763</xdr:rowOff>
    </xdr:to>
    <xdr:cxnSp macro="">
      <xdr:nvCxnSpPr>
        <xdr:cNvPr id="269" name="直線矢印コネクタ 268">
          <a:extLst>
            <a:ext uri="{FF2B5EF4-FFF2-40B4-BE49-F238E27FC236}">
              <a16:creationId xmlns:a16="http://schemas.microsoft.com/office/drawing/2014/main" id="{99FFEC0E-CA3E-44CD-90DB-0AA16F00AA82}"/>
            </a:ext>
          </a:extLst>
        </xdr:cNvPr>
        <xdr:cNvCxnSpPr/>
      </xdr:nvCxnSpPr>
      <xdr:spPr>
        <a:xfrm flipV="1">
          <a:off x="9528361" y="131630153"/>
          <a:ext cx="0" cy="382011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180975</xdr:colOff>
      <xdr:row>232</xdr:row>
      <xdr:rowOff>105380</xdr:rowOff>
    </xdr:from>
    <xdr:to>
      <xdr:col>35</xdr:col>
      <xdr:colOff>2381</xdr:colOff>
      <xdr:row>232</xdr:row>
      <xdr:rowOff>105380</xdr:rowOff>
    </xdr:to>
    <xdr:cxnSp macro="">
      <xdr:nvCxnSpPr>
        <xdr:cNvPr id="270" name="直線コネクタ 269">
          <a:extLst>
            <a:ext uri="{FF2B5EF4-FFF2-40B4-BE49-F238E27FC236}">
              <a16:creationId xmlns:a16="http://schemas.microsoft.com/office/drawing/2014/main" id="{AE610C62-EDEB-4F49-A94E-8D46A3AA98A8}"/>
            </a:ext>
          </a:extLst>
        </xdr:cNvPr>
        <xdr:cNvCxnSpPr/>
      </xdr:nvCxnSpPr>
      <xdr:spPr>
        <a:xfrm>
          <a:off x="11610975" y="131740880"/>
          <a:ext cx="1726406" cy="0"/>
        </a:xfrm>
        <a:prstGeom prst="line">
          <a:avLst/>
        </a:prstGeom>
        <a:ln w="3175">
          <a:solidFill>
            <a:srgbClr val="C00000"/>
          </a:solidFill>
          <a:prstDash val="lgDash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27</xdr:col>
      <xdr:colOff>90489</xdr:colOff>
      <xdr:row>237</xdr:row>
      <xdr:rowOff>73819</xdr:rowOff>
    </xdr:from>
    <xdr:to>
      <xdr:col>27</xdr:col>
      <xdr:colOff>90489</xdr:colOff>
      <xdr:row>244</xdr:row>
      <xdr:rowOff>80963</xdr:rowOff>
    </xdr:to>
    <xdr:cxnSp macro="">
      <xdr:nvCxnSpPr>
        <xdr:cNvPr id="271" name="直線コネクタ 270">
          <a:extLst>
            <a:ext uri="{FF2B5EF4-FFF2-40B4-BE49-F238E27FC236}">
              <a16:creationId xmlns:a16="http://schemas.microsoft.com/office/drawing/2014/main" id="{E2A27487-09E4-4CC8-8C5D-B5230658AA1F}"/>
            </a:ext>
          </a:extLst>
        </xdr:cNvPr>
        <xdr:cNvCxnSpPr/>
      </xdr:nvCxnSpPr>
      <xdr:spPr>
        <a:xfrm>
          <a:off x="10377489" y="132661819"/>
          <a:ext cx="0" cy="1340644"/>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338419</xdr:colOff>
      <xdr:row>232</xdr:row>
      <xdr:rowOff>0</xdr:rowOff>
    </xdr:from>
    <xdr:to>
      <xdr:col>23</xdr:col>
      <xdr:colOff>338419</xdr:colOff>
      <xdr:row>244</xdr:row>
      <xdr:rowOff>80963</xdr:rowOff>
    </xdr:to>
    <xdr:cxnSp macro="">
      <xdr:nvCxnSpPr>
        <xdr:cNvPr id="272" name="直線コネクタ 271">
          <a:extLst>
            <a:ext uri="{FF2B5EF4-FFF2-40B4-BE49-F238E27FC236}">
              <a16:creationId xmlns:a16="http://schemas.microsoft.com/office/drawing/2014/main" id="{3B3280E4-CC29-4158-9512-3C0AC7B874ED}"/>
            </a:ext>
          </a:extLst>
        </xdr:cNvPr>
        <xdr:cNvCxnSpPr/>
      </xdr:nvCxnSpPr>
      <xdr:spPr>
        <a:xfrm>
          <a:off x="9101419" y="131635500"/>
          <a:ext cx="0" cy="2366963"/>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233362</xdr:colOff>
      <xdr:row>240</xdr:row>
      <xdr:rowOff>99709</xdr:rowOff>
    </xdr:from>
    <xdr:to>
      <xdr:col>28</xdr:col>
      <xdr:colOff>352425</xdr:colOff>
      <xdr:row>240</xdr:row>
      <xdr:rowOff>99709</xdr:rowOff>
    </xdr:to>
    <xdr:cxnSp macro="">
      <xdr:nvCxnSpPr>
        <xdr:cNvPr id="273" name="直線矢印コネクタ 272">
          <a:extLst>
            <a:ext uri="{FF2B5EF4-FFF2-40B4-BE49-F238E27FC236}">
              <a16:creationId xmlns:a16="http://schemas.microsoft.com/office/drawing/2014/main" id="{4A529452-B711-42B3-868C-7209360F4A2A}"/>
            </a:ext>
          </a:extLst>
        </xdr:cNvPr>
        <xdr:cNvCxnSpPr/>
      </xdr:nvCxnSpPr>
      <xdr:spPr>
        <a:xfrm>
          <a:off x="10520362" y="133259209"/>
          <a:ext cx="500063" cy="0"/>
        </a:xfrm>
        <a:prstGeom prst="straightConnector1">
          <a:avLst/>
        </a:prstGeom>
        <a:ln w="3175">
          <a:solidFill>
            <a:srgbClr val="C00000"/>
          </a:solidFill>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22</xdr:col>
      <xdr:colOff>379310</xdr:colOff>
      <xdr:row>237</xdr:row>
      <xdr:rowOff>97631</xdr:rowOff>
    </xdr:from>
    <xdr:to>
      <xdr:col>22</xdr:col>
      <xdr:colOff>379310</xdr:colOff>
      <xdr:row>252</xdr:row>
      <xdr:rowOff>0</xdr:rowOff>
    </xdr:to>
    <xdr:cxnSp macro="">
      <xdr:nvCxnSpPr>
        <xdr:cNvPr id="274" name="直線コネクタ 273">
          <a:extLst>
            <a:ext uri="{FF2B5EF4-FFF2-40B4-BE49-F238E27FC236}">
              <a16:creationId xmlns:a16="http://schemas.microsoft.com/office/drawing/2014/main" id="{A2EE362B-F268-43DC-9600-44DBA19713E4}"/>
            </a:ext>
          </a:extLst>
        </xdr:cNvPr>
        <xdr:cNvCxnSpPr/>
      </xdr:nvCxnSpPr>
      <xdr:spPr>
        <a:xfrm>
          <a:off x="8761310" y="132685631"/>
          <a:ext cx="0" cy="2759869"/>
        </a:xfrm>
        <a:prstGeom prst="line">
          <a:avLst/>
        </a:prstGeom>
        <a:ln w="3175">
          <a:solidFill>
            <a:srgbClr val="C00000"/>
          </a:solidFill>
          <a:prstDash val="lgDash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19</xdr:col>
      <xdr:colOff>71438</xdr:colOff>
      <xdr:row>232</xdr:row>
      <xdr:rowOff>121444</xdr:rowOff>
    </xdr:from>
    <xdr:to>
      <xdr:col>19</xdr:col>
      <xdr:colOff>71438</xdr:colOff>
      <xdr:row>247</xdr:row>
      <xdr:rowOff>138113</xdr:rowOff>
    </xdr:to>
    <xdr:cxnSp macro="">
      <xdr:nvCxnSpPr>
        <xdr:cNvPr id="275" name="直線矢印コネクタ 274">
          <a:extLst>
            <a:ext uri="{FF2B5EF4-FFF2-40B4-BE49-F238E27FC236}">
              <a16:creationId xmlns:a16="http://schemas.microsoft.com/office/drawing/2014/main" id="{91608C0D-CA92-4BB2-A4FF-B66F2CF9DD58}"/>
            </a:ext>
          </a:extLst>
        </xdr:cNvPr>
        <xdr:cNvCxnSpPr/>
      </xdr:nvCxnSpPr>
      <xdr:spPr>
        <a:xfrm>
          <a:off x="7310438" y="131756944"/>
          <a:ext cx="0" cy="287416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89780</xdr:colOff>
      <xdr:row>250</xdr:row>
      <xdr:rowOff>135225</xdr:rowOff>
    </xdr:from>
    <xdr:to>
      <xdr:col>19</xdr:col>
      <xdr:colOff>89780</xdr:colOff>
      <xdr:row>251</xdr:row>
      <xdr:rowOff>79494</xdr:rowOff>
    </xdr:to>
    <xdr:cxnSp macro="">
      <xdr:nvCxnSpPr>
        <xdr:cNvPr id="276" name="直線矢印コネクタ 275">
          <a:extLst>
            <a:ext uri="{FF2B5EF4-FFF2-40B4-BE49-F238E27FC236}">
              <a16:creationId xmlns:a16="http://schemas.microsoft.com/office/drawing/2014/main" id="{18A619C7-4F9C-443A-A1EC-10AE44D36C14}"/>
            </a:ext>
          </a:extLst>
        </xdr:cNvPr>
        <xdr:cNvCxnSpPr/>
      </xdr:nvCxnSpPr>
      <xdr:spPr>
        <a:xfrm>
          <a:off x="7328780" y="135199725"/>
          <a:ext cx="0" cy="134769"/>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89780</xdr:colOff>
      <xdr:row>251</xdr:row>
      <xdr:rowOff>188270</xdr:rowOff>
    </xdr:from>
    <xdr:to>
      <xdr:col>19</xdr:col>
      <xdr:colOff>89780</xdr:colOff>
      <xdr:row>252</xdr:row>
      <xdr:rowOff>104775</xdr:rowOff>
    </xdr:to>
    <xdr:cxnSp macro="">
      <xdr:nvCxnSpPr>
        <xdr:cNvPr id="277" name="直線矢印コネクタ 276">
          <a:extLst>
            <a:ext uri="{FF2B5EF4-FFF2-40B4-BE49-F238E27FC236}">
              <a16:creationId xmlns:a16="http://schemas.microsoft.com/office/drawing/2014/main" id="{ABBFB620-0036-463E-B94F-A43C6C0FCB2F}"/>
            </a:ext>
          </a:extLst>
        </xdr:cNvPr>
        <xdr:cNvCxnSpPr/>
      </xdr:nvCxnSpPr>
      <xdr:spPr>
        <a:xfrm flipV="1">
          <a:off x="7328780" y="135443270"/>
          <a:ext cx="0" cy="107005"/>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4763</xdr:colOff>
      <xdr:row>251</xdr:row>
      <xdr:rowOff>74062</xdr:rowOff>
    </xdr:from>
    <xdr:to>
      <xdr:col>35</xdr:col>
      <xdr:colOff>2381</xdr:colOff>
      <xdr:row>251</xdr:row>
      <xdr:rowOff>74062</xdr:rowOff>
    </xdr:to>
    <xdr:cxnSp macro="">
      <xdr:nvCxnSpPr>
        <xdr:cNvPr id="278" name="直線コネクタ 277">
          <a:extLst>
            <a:ext uri="{FF2B5EF4-FFF2-40B4-BE49-F238E27FC236}">
              <a16:creationId xmlns:a16="http://schemas.microsoft.com/office/drawing/2014/main" id="{4975C69A-AB86-498F-88AB-B2B4D1F550E8}"/>
            </a:ext>
          </a:extLst>
        </xdr:cNvPr>
        <xdr:cNvCxnSpPr/>
      </xdr:nvCxnSpPr>
      <xdr:spPr>
        <a:xfrm>
          <a:off x="10672763" y="135329062"/>
          <a:ext cx="2664618" cy="0"/>
        </a:xfrm>
        <a:prstGeom prst="line">
          <a:avLst/>
        </a:prstGeom>
        <a:ln w="3175">
          <a:prstDash val="lgDashDotDot"/>
        </a:ln>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41189</xdr:colOff>
      <xdr:row>232</xdr:row>
      <xdr:rowOff>81181</xdr:rowOff>
    </xdr:from>
    <xdr:to>
      <xdr:col>28</xdr:col>
      <xdr:colOff>2381</xdr:colOff>
      <xdr:row>232</xdr:row>
      <xdr:rowOff>81181</xdr:rowOff>
    </xdr:to>
    <xdr:cxnSp macro="">
      <xdr:nvCxnSpPr>
        <xdr:cNvPr id="279" name="直線矢印コネクタ 278">
          <a:extLst>
            <a:ext uri="{FF2B5EF4-FFF2-40B4-BE49-F238E27FC236}">
              <a16:creationId xmlns:a16="http://schemas.microsoft.com/office/drawing/2014/main" id="{108F67ED-D3D5-4CEF-9ABB-AE6D2B2AF4E1}"/>
            </a:ext>
          </a:extLst>
        </xdr:cNvPr>
        <xdr:cNvCxnSpPr/>
      </xdr:nvCxnSpPr>
      <xdr:spPr>
        <a:xfrm>
          <a:off x="10328189" y="131716681"/>
          <a:ext cx="34219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45247</xdr:colOff>
      <xdr:row>232</xdr:row>
      <xdr:rowOff>102397</xdr:rowOff>
    </xdr:from>
    <xdr:to>
      <xdr:col>27</xdr:col>
      <xdr:colOff>90488</xdr:colOff>
      <xdr:row>237</xdr:row>
      <xdr:rowOff>66675</xdr:rowOff>
    </xdr:to>
    <xdr:cxnSp macro="">
      <xdr:nvCxnSpPr>
        <xdr:cNvPr id="280" name="直線コネクタ 279">
          <a:extLst>
            <a:ext uri="{FF2B5EF4-FFF2-40B4-BE49-F238E27FC236}">
              <a16:creationId xmlns:a16="http://schemas.microsoft.com/office/drawing/2014/main" id="{1BB3DD15-57FD-4E05-865D-1CEA21184CF7}"/>
            </a:ext>
          </a:extLst>
        </xdr:cNvPr>
        <xdr:cNvCxnSpPr/>
      </xdr:nvCxnSpPr>
      <xdr:spPr>
        <a:xfrm flipH="1" flipV="1">
          <a:off x="10332247" y="131737897"/>
          <a:ext cx="45241" cy="916778"/>
        </a:xfrm>
        <a:prstGeom prst="line">
          <a:avLst/>
        </a:prstGeom>
        <a:ln w="3175">
          <a:solidFill>
            <a:srgbClr val="C00000"/>
          </a:solidFill>
          <a:prstDash val="lgDashDot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26</xdr:col>
      <xdr:colOff>0</xdr:colOff>
      <xdr:row>237</xdr:row>
      <xdr:rowOff>69056</xdr:rowOff>
    </xdr:from>
    <xdr:to>
      <xdr:col>27</xdr:col>
      <xdr:colOff>88108</xdr:colOff>
      <xdr:row>237</xdr:row>
      <xdr:rowOff>69056</xdr:rowOff>
    </xdr:to>
    <xdr:cxnSp macro="">
      <xdr:nvCxnSpPr>
        <xdr:cNvPr id="281" name="直線コネクタ 280">
          <a:extLst>
            <a:ext uri="{FF2B5EF4-FFF2-40B4-BE49-F238E27FC236}">
              <a16:creationId xmlns:a16="http://schemas.microsoft.com/office/drawing/2014/main" id="{90558F50-381B-45F1-B6EE-8A88D035AEDF}"/>
            </a:ext>
          </a:extLst>
        </xdr:cNvPr>
        <xdr:cNvCxnSpPr/>
      </xdr:nvCxnSpPr>
      <xdr:spPr>
        <a:xfrm flipH="1">
          <a:off x="9906000" y="132657056"/>
          <a:ext cx="469108" cy="0"/>
        </a:xfrm>
        <a:prstGeom prst="line">
          <a:avLst/>
        </a:prstGeom>
        <a:ln w="3175">
          <a:solidFill>
            <a:schemeClr val="accent1"/>
          </a:solidFill>
          <a:prstDash val="sysDash"/>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26</xdr:col>
      <xdr:colOff>195262</xdr:colOff>
      <xdr:row>231</xdr:row>
      <xdr:rowOff>188119</xdr:rowOff>
    </xdr:from>
    <xdr:to>
      <xdr:col>26</xdr:col>
      <xdr:colOff>195262</xdr:colOff>
      <xdr:row>237</xdr:row>
      <xdr:rowOff>69056</xdr:rowOff>
    </xdr:to>
    <xdr:cxnSp macro="">
      <xdr:nvCxnSpPr>
        <xdr:cNvPr id="282" name="直線矢印コネクタ 281">
          <a:extLst>
            <a:ext uri="{FF2B5EF4-FFF2-40B4-BE49-F238E27FC236}">
              <a16:creationId xmlns:a16="http://schemas.microsoft.com/office/drawing/2014/main" id="{A6A5B242-7F93-481D-9B38-14C07BC79529}"/>
            </a:ext>
          </a:extLst>
        </xdr:cNvPr>
        <xdr:cNvCxnSpPr/>
      </xdr:nvCxnSpPr>
      <xdr:spPr>
        <a:xfrm>
          <a:off x="10101262" y="131633119"/>
          <a:ext cx="0" cy="1023937"/>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xdr:colOff>
      <xdr:row>229</xdr:row>
      <xdr:rowOff>92009</xdr:rowOff>
    </xdr:from>
    <xdr:to>
      <xdr:col>26</xdr:col>
      <xdr:colOff>371476</xdr:colOff>
      <xdr:row>229</xdr:row>
      <xdr:rowOff>92009</xdr:rowOff>
    </xdr:to>
    <xdr:cxnSp macro="">
      <xdr:nvCxnSpPr>
        <xdr:cNvPr id="283" name="直線矢印コネクタ 282">
          <a:extLst>
            <a:ext uri="{FF2B5EF4-FFF2-40B4-BE49-F238E27FC236}">
              <a16:creationId xmlns:a16="http://schemas.microsoft.com/office/drawing/2014/main" id="{8914C1E3-3B08-43FF-8867-AC55DE91F27A}"/>
            </a:ext>
          </a:extLst>
        </xdr:cNvPr>
        <xdr:cNvCxnSpPr/>
      </xdr:nvCxnSpPr>
      <xdr:spPr>
        <a:xfrm>
          <a:off x="9906001" y="131156009"/>
          <a:ext cx="371475" cy="0"/>
        </a:xfrm>
        <a:prstGeom prst="straightConnector1">
          <a:avLst/>
        </a:prstGeom>
        <a:ln w="3175">
          <a:solidFill>
            <a:srgbClr val="C00000"/>
          </a:solidFill>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26</xdr:col>
      <xdr:colOff>0</xdr:colOff>
      <xdr:row>234</xdr:row>
      <xdr:rowOff>124053</xdr:rowOff>
    </xdr:from>
    <xdr:to>
      <xdr:col>26</xdr:col>
      <xdr:colOff>192882</xdr:colOff>
      <xdr:row>234</xdr:row>
      <xdr:rowOff>124053</xdr:rowOff>
    </xdr:to>
    <xdr:cxnSp macro="">
      <xdr:nvCxnSpPr>
        <xdr:cNvPr id="284" name="直線コネクタ 283">
          <a:extLst>
            <a:ext uri="{FF2B5EF4-FFF2-40B4-BE49-F238E27FC236}">
              <a16:creationId xmlns:a16="http://schemas.microsoft.com/office/drawing/2014/main" id="{D8A14C9B-13B5-4163-AD6E-0CE88F4626E9}"/>
            </a:ext>
          </a:extLst>
        </xdr:cNvPr>
        <xdr:cNvCxnSpPr/>
      </xdr:nvCxnSpPr>
      <xdr:spPr>
        <a:xfrm>
          <a:off x="9906000" y="132140553"/>
          <a:ext cx="192882" cy="0"/>
        </a:xfrm>
        <a:prstGeom prst="line">
          <a:avLst/>
        </a:prstGeom>
        <a:ln w="3175">
          <a:solidFill>
            <a:srgbClr val="C0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26</xdr:col>
      <xdr:colOff>801</xdr:colOff>
      <xdr:row>229</xdr:row>
      <xdr:rowOff>92870</xdr:rowOff>
    </xdr:from>
    <xdr:to>
      <xdr:col>26</xdr:col>
      <xdr:colOff>801</xdr:colOff>
      <xdr:row>234</xdr:row>
      <xdr:rowOff>123825</xdr:rowOff>
    </xdr:to>
    <xdr:cxnSp macro="">
      <xdr:nvCxnSpPr>
        <xdr:cNvPr id="285" name="直線コネクタ 284">
          <a:extLst>
            <a:ext uri="{FF2B5EF4-FFF2-40B4-BE49-F238E27FC236}">
              <a16:creationId xmlns:a16="http://schemas.microsoft.com/office/drawing/2014/main" id="{B28FB0A9-9FA1-4766-9175-3CB766F5A25A}"/>
            </a:ext>
          </a:extLst>
        </xdr:cNvPr>
        <xdr:cNvCxnSpPr/>
      </xdr:nvCxnSpPr>
      <xdr:spPr>
        <a:xfrm flipV="1">
          <a:off x="9906801" y="131156870"/>
          <a:ext cx="0" cy="983455"/>
        </a:xfrm>
        <a:prstGeom prst="line">
          <a:avLst/>
        </a:prstGeom>
        <a:ln w="3175">
          <a:solidFill>
            <a:srgbClr val="C0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22</xdr:col>
      <xdr:colOff>376238</xdr:colOff>
      <xdr:row>241</xdr:row>
      <xdr:rowOff>2382</xdr:rowOff>
    </xdr:from>
    <xdr:to>
      <xdr:col>23</xdr:col>
      <xdr:colOff>335756</xdr:colOff>
      <xdr:row>241</xdr:row>
      <xdr:rowOff>2382</xdr:rowOff>
    </xdr:to>
    <xdr:cxnSp macro="">
      <xdr:nvCxnSpPr>
        <xdr:cNvPr id="286" name="直線矢印コネクタ 285">
          <a:extLst>
            <a:ext uri="{FF2B5EF4-FFF2-40B4-BE49-F238E27FC236}">
              <a16:creationId xmlns:a16="http://schemas.microsoft.com/office/drawing/2014/main" id="{56A6CD70-BE74-40B8-A958-C8DAA5A6100E}"/>
            </a:ext>
          </a:extLst>
        </xdr:cNvPr>
        <xdr:cNvCxnSpPr/>
      </xdr:nvCxnSpPr>
      <xdr:spPr>
        <a:xfrm>
          <a:off x="8758238" y="133352382"/>
          <a:ext cx="340518"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92870</xdr:colOff>
      <xdr:row>241</xdr:row>
      <xdr:rowOff>1</xdr:rowOff>
    </xdr:from>
    <xdr:to>
      <xdr:col>27</xdr:col>
      <xdr:colOff>373857</xdr:colOff>
      <xdr:row>241</xdr:row>
      <xdr:rowOff>1</xdr:rowOff>
    </xdr:to>
    <xdr:cxnSp macro="">
      <xdr:nvCxnSpPr>
        <xdr:cNvPr id="287" name="直線矢印コネクタ 286">
          <a:extLst>
            <a:ext uri="{FF2B5EF4-FFF2-40B4-BE49-F238E27FC236}">
              <a16:creationId xmlns:a16="http://schemas.microsoft.com/office/drawing/2014/main" id="{A2DA3017-4FF7-41A6-8FE3-120EB879F026}"/>
            </a:ext>
          </a:extLst>
        </xdr:cNvPr>
        <xdr:cNvCxnSpPr/>
      </xdr:nvCxnSpPr>
      <xdr:spPr>
        <a:xfrm flipH="1">
          <a:off x="10379870" y="133350001"/>
          <a:ext cx="28098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200025</xdr:colOff>
      <xdr:row>232</xdr:row>
      <xdr:rowOff>109537</xdr:rowOff>
    </xdr:from>
    <xdr:to>
      <xdr:col>19</xdr:col>
      <xdr:colOff>261938</xdr:colOff>
      <xdr:row>232</xdr:row>
      <xdr:rowOff>109537</xdr:rowOff>
    </xdr:to>
    <xdr:cxnSp macro="">
      <xdr:nvCxnSpPr>
        <xdr:cNvPr id="288" name="直線コネクタ 287">
          <a:extLst>
            <a:ext uri="{FF2B5EF4-FFF2-40B4-BE49-F238E27FC236}">
              <a16:creationId xmlns:a16="http://schemas.microsoft.com/office/drawing/2014/main" id="{81509AEC-C013-42D6-9E49-91937FD19C35}"/>
            </a:ext>
          </a:extLst>
        </xdr:cNvPr>
        <xdr:cNvCxnSpPr/>
      </xdr:nvCxnSpPr>
      <xdr:spPr>
        <a:xfrm>
          <a:off x="7439025" y="131745037"/>
          <a:ext cx="61913"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261938</xdr:colOff>
      <xdr:row>232</xdr:row>
      <xdr:rowOff>78582</xdr:rowOff>
    </xdr:from>
    <xdr:to>
      <xdr:col>18</xdr:col>
      <xdr:colOff>261938</xdr:colOff>
      <xdr:row>236</xdr:row>
      <xdr:rowOff>185738</xdr:rowOff>
    </xdr:to>
    <xdr:cxnSp macro="">
      <xdr:nvCxnSpPr>
        <xdr:cNvPr id="289" name="直線矢印コネクタ 288">
          <a:extLst>
            <a:ext uri="{FF2B5EF4-FFF2-40B4-BE49-F238E27FC236}">
              <a16:creationId xmlns:a16="http://schemas.microsoft.com/office/drawing/2014/main" id="{8491ACA4-F8BA-491F-97A6-AC19BAD3B54E}"/>
            </a:ext>
          </a:extLst>
        </xdr:cNvPr>
        <xdr:cNvCxnSpPr/>
      </xdr:nvCxnSpPr>
      <xdr:spPr>
        <a:xfrm>
          <a:off x="7119938" y="131714082"/>
          <a:ext cx="0" cy="869156"/>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290513</xdr:colOff>
      <xdr:row>232</xdr:row>
      <xdr:rowOff>76201</xdr:rowOff>
    </xdr:from>
    <xdr:to>
      <xdr:col>16</xdr:col>
      <xdr:colOff>2381</xdr:colOff>
      <xdr:row>232</xdr:row>
      <xdr:rowOff>76201</xdr:rowOff>
    </xdr:to>
    <xdr:cxnSp macro="">
      <xdr:nvCxnSpPr>
        <xdr:cNvPr id="290" name="直線コネクタ 289">
          <a:extLst>
            <a:ext uri="{FF2B5EF4-FFF2-40B4-BE49-F238E27FC236}">
              <a16:creationId xmlns:a16="http://schemas.microsoft.com/office/drawing/2014/main" id="{D69AE26E-2951-4FD5-A0EF-933D57136EA0}"/>
            </a:ext>
          </a:extLst>
        </xdr:cNvPr>
        <xdr:cNvCxnSpPr/>
      </xdr:nvCxnSpPr>
      <xdr:spPr>
        <a:xfrm flipH="1">
          <a:off x="6005513" y="131711701"/>
          <a:ext cx="92868"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288132</xdr:colOff>
      <xdr:row>232</xdr:row>
      <xdr:rowOff>76201</xdr:rowOff>
    </xdr:from>
    <xdr:to>
      <xdr:col>15</xdr:col>
      <xdr:colOff>288132</xdr:colOff>
      <xdr:row>233</xdr:row>
      <xdr:rowOff>88106</xdr:rowOff>
    </xdr:to>
    <xdr:cxnSp macro="">
      <xdr:nvCxnSpPr>
        <xdr:cNvPr id="291" name="直線コネクタ 290">
          <a:extLst>
            <a:ext uri="{FF2B5EF4-FFF2-40B4-BE49-F238E27FC236}">
              <a16:creationId xmlns:a16="http://schemas.microsoft.com/office/drawing/2014/main" id="{86F6ED62-226B-449F-86C6-4D3D2E69F9E9}"/>
            </a:ext>
          </a:extLst>
        </xdr:cNvPr>
        <xdr:cNvCxnSpPr/>
      </xdr:nvCxnSpPr>
      <xdr:spPr>
        <a:xfrm flipV="1">
          <a:off x="6003132" y="131711701"/>
          <a:ext cx="0" cy="202405"/>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288132</xdr:colOff>
      <xdr:row>233</xdr:row>
      <xdr:rowOff>88107</xdr:rowOff>
    </xdr:from>
    <xdr:to>
      <xdr:col>15</xdr:col>
      <xdr:colOff>378619</xdr:colOff>
      <xdr:row>233</xdr:row>
      <xdr:rowOff>88107</xdr:rowOff>
    </xdr:to>
    <xdr:cxnSp macro="">
      <xdr:nvCxnSpPr>
        <xdr:cNvPr id="292" name="直線矢印コネクタ 291">
          <a:extLst>
            <a:ext uri="{FF2B5EF4-FFF2-40B4-BE49-F238E27FC236}">
              <a16:creationId xmlns:a16="http://schemas.microsoft.com/office/drawing/2014/main" id="{6C769D9F-8D29-4B90-99DB-3B84C5DCF9A8}"/>
            </a:ext>
          </a:extLst>
        </xdr:cNvPr>
        <xdr:cNvCxnSpPr/>
      </xdr:nvCxnSpPr>
      <xdr:spPr>
        <a:xfrm>
          <a:off x="6003132" y="131914107"/>
          <a:ext cx="9048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2381</xdr:colOff>
      <xdr:row>251</xdr:row>
      <xdr:rowOff>130968</xdr:rowOff>
    </xdr:from>
    <xdr:to>
      <xdr:col>19</xdr:col>
      <xdr:colOff>85725</xdr:colOff>
      <xdr:row>251</xdr:row>
      <xdr:rowOff>130968</xdr:rowOff>
    </xdr:to>
    <xdr:cxnSp macro="">
      <xdr:nvCxnSpPr>
        <xdr:cNvPr id="293" name="直線コネクタ 292">
          <a:extLst>
            <a:ext uri="{FF2B5EF4-FFF2-40B4-BE49-F238E27FC236}">
              <a16:creationId xmlns:a16="http://schemas.microsoft.com/office/drawing/2014/main" id="{CB977138-5514-4828-9C5F-11B38363AF47}"/>
            </a:ext>
          </a:extLst>
        </xdr:cNvPr>
        <xdr:cNvCxnSpPr/>
      </xdr:nvCxnSpPr>
      <xdr:spPr>
        <a:xfrm flipH="1">
          <a:off x="7241381" y="135385968"/>
          <a:ext cx="83344"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197645</xdr:colOff>
      <xdr:row>247</xdr:row>
      <xdr:rowOff>135731</xdr:rowOff>
    </xdr:from>
    <xdr:to>
      <xdr:col>29</xdr:col>
      <xdr:colOff>197645</xdr:colOff>
      <xdr:row>252</xdr:row>
      <xdr:rowOff>2381</xdr:rowOff>
    </xdr:to>
    <xdr:cxnSp macro="">
      <xdr:nvCxnSpPr>
        <xdr:cNvPr id="294" name="直線矢印コネクタ 293">
          <a:extLst>
            <a:ext uri="{FF2B5EF4-FFF2-40B4-BE49-F238E27FC236}">
              <a16:creationId xmlns:a16="http://schemas.microsoft.com/office/drawing/2014/main" id="{52397AE4-7460-4F2A-AD93-9827E34999BA}"/>
            </a:ext>
          </a:extLst>
        </xdr:cNvPr>
        <xdr:cNvCxnSpPr/>
      </xdr:nvCxnSpPr>
      <xdr:spPr>
        <a:xfrm>
          <a:off x="11246645" y="134628731"/>
          <a:ext cx="0" cy="81915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183358</xdr:colOff>
      <xdr:row>230</xdr:row>
      <xdr:rowOff>11906</xdr:rowOff>
    </xdr:from>
    <xdr:to>
      <xdr:col>21</xdr:col>
      <xdr:colOff>183358</xdr:colOff>
      <xdr:row>232</xdr:row>
      <xdr:rowOff>45243</xdr:rowOff>
    </xdr:to>
    <xdr:cxnSp macro="">
      <xdr:nvCxnSpPr>
        <xdr:cNvPr id="295" name="直線矢印コネクタ 294">
          <a:extLst>
            <a:ext uri="{FF2B5EF4-FFF2-40B4-BE49-F238E27FC236}">
              <a16:creationId xmlns:a16="http://schemas.microsoft.com/office/drawing/2014/main" id="{2ABE31E7-77D0-4A4B-B7DF-36C7CAA68917}"/>
            </a:ext>
          </a:extLst>
        </xdr:cNvPr>
        <xdr:cNvCxnSpPr/>
      </xdr:nvCxnSpPr>
      <xdr:spPr>
        <a:xfrm flipV="1">
          <a:off x="8184358" y="131266406"/>
          <a:ext cx="0" cy="414337"/>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340520</xdr:colOff>
      <xdr:row>237</xdr:row>
      <xdr:rowOff>69056</xdr:rowOff>
    </xdr:from>
    <xdr:to>
      <xdr:col>23</xdr:col>
      <xdr:colOff>340520</xdr:colOff>
      <xdr:row>237</xdr:row>
      <xdr:rowOff>176213</xdr:rowOff>
    </xdr:to>
    <xdr:cxnSp macro="">
      <xdr:nvCxnSpPr>
        <xdr:cNvPr id="296" name="直線コネクタ 295">
          <a:extLst>
            <a:ext uri="{FF2B5EF4-FFF2-40B4-BE49-F238E27FC236}">
              <a16:creationId xmlns:a16="http://schemas.microsoft.com/office/drawing/2014/main" id="{663A61A8-4316-47E2-A0A4-36C41DA9DCAE}"/>
            </a:ext>
          </a:extLst>
        </xdr:cNvPr>
        <xdr:cNvCxnSpPr/>
      </xdr:nvCxnSpPr>
      <xdr:spPr>
        <a:xfrm>
          <a:off x="9103520" y="132657056"/>
          <a:ext cx="0" cy="10715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2381</xdr:colOff>
      <xdr:row>251</xdr:row>
      <xdr:rowOff>85723</xdr:rowOff>
    </xdr:from>
    <xdr:to>
      <xdr:col>28</xdr:col>
      <xdr:colOff>2381</xdr:colOff>
      <xdr:row>252</xdr:row>
      <xdr:rowOff>2380</xdr:rowOff>
    </xdr:to>
    <xdr:cxnSp macro="">
      <xdr:nvCxnSpPr>
        <xdr:cNvPr id="297" name="直線コネクタ 296">
          <a:extLst>
            <a:ext uri="{FF2B5EF4-FFF2-40B4-BE49-F238E27FC236}">
              <a16:creationId xmlns:a16="http://schemas.microsoft.com/office/drawing/2014/main" id="{CA6D8567-83CB-4EB9-B897-B1627CFA3527}"/>
            </a:ext>
          </a:extLst>
        </xdr:cNvPr>
        <xdr:cNvCxnSpPr/>
      </xdr:nvCxnSpPr>
      <xdr:spPr>
        <a:xfrm>
          <a:off x="10670381" y="135340723"/>
          <a:ext cx="0" cy="10715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90488</xdr:colOff>
      <xdr:row>243</xdr:row>
      <xdr:rowOff>164305</xdr:rowOff>
    </xdr:from>
    <xdr:to>
      <xdr:col>27</xdr:col>
      <xdr:colOff>90488</xdr:colOff>
      <xdr:row>244</xdr:row>
      <xdr:rowOff>80962</xdr:rowOff>
    </xdr:to>
    <xdr:cxnSp macro="">
      <xdr:nvCxnSpPr>
        <xdr:cNvPr id="298" name="直線コネクタ 297">
          <a:extLst>
            <a:ext uri="{FF2B5EF4-FFF2-40B4-BE49-F238E27FC236}">
              <a16:creationId xmlns:a16="http://schemas.microsoft.com/office/drawing/2014/main" id="{EF8EE0CA-5CC3-41A3-BD98-2A85D2FE98BA}"/>
            </a:ext>
          </a:extLst>
        </xdr:cNvPr>
        <xdr:cNvCxnSpPr/>
      </xdr:nvCxnSpPr>
      <xdr:spPr>
        <a:xfrm>
          <a:off x="10377488" y="133895305"/>
          <a:ext cx="0" cy="10715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340519</xdr:colOff>
      <xdr:row>232</xdr:row>
      <xdr:rowOff>2380</xdr:rowOff>
    </xdr:from>
    <xdr:to>
      <xdr:col>23</xdr:col>
      <xdr:colOff>340519</xdr:colOff>
      <xdr:row>232</xdr:row>
      <xdr:rowOff>109537</xdr:rowOff>
    </xdr:to>
    <xdr:cxnSp macro="">
      <xdr:nvCxnSpPr>
        <xdr:cNvPr id="299" name="直線コネクタ 298">
          <a:extLst>
            <a:ext uri="{FF2B5EF4-FFF2-40B4-BE49-F238E27FC236}">
              <a16:creationId xmlns:a16="http://schemas.microsoft.com/office/drawing/2014/main" id="{DAF8E793-BA81-4EB5-9529-4D4B383D162A}"/>
            </a:ext>
          </a:extLst>
        </xdr:cNvPr>
        <xdr:cNvCxnSpPr/>
      </xdr:nvCxnSpPr>
      <xdr:spPr>
        <a:xfrm>
          <a:off x="9103519" y="131637880"/>
          <a:ext cx="0" cy="10715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45244</xdr:colOff>
      <xdr:row>232</xdr:row>
      <xdr:rowOff>2380</xdr:rowOff>
    </xdr:from>
    <xdr:to>
      <xdr:col>27</xdr:col>
      <xdr:colOff>45244</xdr:colOff>
      <xdr:row>232</xdr:row>
      <xdr:rowOff>109537</xdr:rowOff>
    </xdr:to>
    <xdr:cxnSp macro="">
      <xdr:nvCxnSpPr>
        <xdr:cNvPr id="300" name="直線コネクタ 299">
          <a:extLst>
            <a:ext uri="{FF2B5EF4-FFF2-40B4-BE49-F238E27FC236}">
              <a16:creationId xmlns:a16="http://schemas.microsoft.com/office/drawing/2014/main" id="{D41F984D-F143-435B-B8CA-0873BB5A2FCA}"/>
            </a:ext>
          </a:extLst>
        </xdr:cNvPr>
        <xdr:cNvCxnSpPr/>
      </xdr:nvCxnSpPr>
      <xdr:spPr>
        <a:xfrm>
          <a:off x="10332244" y="131637880"/>
          <a:ext cx="0" cy="10715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xdr:colOff>
      <xdr:row>232</xdr:row>
      <xdr:rowOff>2381</xdr:rowOff>
    </xdr:from>
    <xdr:to>
      <xdr:col>28</xdr:col>
      <xdr:colOff>1</xdr:colOff>
      <xdr:row>232</xdr:row>
      <xdr:rowOff>109538</xdr:rowOff>
    </xdr:to>
    <xdr:cxnSp macro="">
      <xdr:nvCxnSpPr>
        <xdr:cNvPr id="301" name="直線コネクタ 300">
          <a:extLst>
            <a:ext uri="{FF2B5EF4-FFF2-40B4-BE49-F238E27FC236}">
              <a16:creationId xmlns:a16="http://schemas.microsoft.com/office/drawing/2014/main" id="{4DF578A3-C2EF-498C-8F24-E49FF3A29BA2}"/>
            </a:ext>
          </a:extLst>
        </xdr:cNvPr>
        <xdr:cNvCxnSpPr/>
      </xdr:nvCxnSpPr>
      <xdr:spPr>
        <a:xfrm>
          <a:off x="10668001" y="131637881"/>
          <a:ext cx="0" cy="10715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90487</xdr:colOff>
      <xdr:row>237</xdr:row>
      <xdr:rowOff>69057</xdr:rowOff>
    </xdr:from>
    <xdr:to>
      <xdr:col>27</xdr:col>
      <xdr:colOff>90487</xdr:colOff>
      <xdr:row>237</xdr:row>
      <xdr:rowOff>176214</xdr:rowOff>
    </xdr:to>
    <xdr:cxnSp macro="">
      <xdr:nvCxnSpPr>
        <xdr:cNvPr id="302" name="直線コネクタ 301">
          <a:extLst>
            <a:ext uri="{FF2B5EF4-FFF2-40B4-BE49-F238E27FC236}">
              <a16:creationId xmlns:a16="http://schemas.microsoft.com/office/drawing/2014/main" id="{BC4341A1-B31D-4911-B150-477F71721BEB}"/>
            </a:ext>
          </a:extLst>
        </xdr:cNvPr>
        <xdr:cNvCxnSpPr/>
      </xdr:nvCxnSpPr>
      <xdr:spPr>
        <a:xfrm>
          <a:off x="10377487" y="132657057"/>
          <a:ext cx="0" cy="107157"/>
        </a:xfrm>
        <a:prstGeom prst="line">
          <a:avLst/>
        </a:prstGeom>
        <a:noFill/>
        <a:ln w="9525" cap="flat" cmpd="sng" algn="ctr">
          <a:solidFill>
            <a:sysClr val="windowText" lastClr="000000"/>
          </a:solidFill>
          <a:prstDash val="sysDash"/>
          <a:miter lim="800000"/>
        </a:ln>
        <a:effectLst/>
      </xdr:spPr>
    </xdr:cxnSp>
    <xdr:clientData/>
  </xdr:twoCellAnchor>
  <xdr:twoCellAnchor>
    <xdr:from>
      <xdr:col>15</xdr:col>
      <xdr:colOff>190500</xdr:colOff>
      <xdr:row>231</xdr:row>
      <xdr:rowOff>61912</xdr:rowOff>
    </xdr:from>
    <xdr:to>
      <xdr:col>15</xdr:col>
      <xdr:colOff>190500</xdr:colOff>
      <xdr:row>232</xdr:row>
      <xdr:rowOff>4763</xdr:rowOff>
    </xdr:to>
    <xdr:cxnSp macro="">
      <xdr:nvCxnSpPr>
        <xdr:cNvPr id="303" name="直線矢印コネクタ 302">
          <a:extLst>
            <a:ext uri="{FF2B5EF4-FFF2-40B4-BE49-F238E27FC236}">
              <a16:creationId xmlns:a16="http://schemas.microsoft.com/office/drawing/2014/main" id="{8B62E005-BA1A-45D4-8034-566C37BF0998}"/>
            </a:ext>
          </a:extLst>
        </xdr:cNvPr>
        <xdr:cNvCxnSpPr/>
      </xdr:nvCxnSpPr>
      <xdr:spPr>
        <a:xfrm>
          <a:off x="5905500" y="131506912"/>
          <a:ext cx="0" cy="133351"/>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190501</xdr:colOff>
      <xdr:row>232</xdr:row>
      <xdr:rowOff>33338</xdr:rowOff>
    </xdr:from>
    <xdr:to>
      <xdr:col>15</xdr:col>
      <xdr:colOff>190501</xdr:colOff>
      <xdr:row>232</xdr:row>
      <xdr:rowOff>159545</xdr:rowOff>
    </xdr:to>
    <xdr:cxnSp macro="">
      <xdr:nvCxnSpPr>
        <xdr:cNvPr id="304" name="直線矢印コネクタ 303">
          <a:extLst>
            <a:ext uri="{FF2B5EF4-FFF2-40B4-BE49-F238E27FC236}">
              <a16:creationId xmlns:a16="http://schemas.microsoft.com/office/drawing/2014/main" id="{16A86E40-DEA5-4F07-B8CD-3BB4F5509B25}"/>
            </a:ext>
          </a:extLst>
        </xdr:cNvPr>
        <xdr:cNvCxnSpPr/>
      </xdr:nvCxnSpPr>
      <xdr:spPr>
        <a:xfrm flipV="1">
          <a:off x="5905501" y="131668838"/>
          <a:ext cx="0" cy="126207"/>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97632</xdr:colOff>
      <xdr:row>232</xdr:row>
      <xdr:rowOff>16669</xdr:rowOff>
    </xdr:from>
    <xdr:to>
      <xdr:col>15</xdr:col>
      <xdr:colOff>190500</xdr:colOff>
      <xdr:row>232</xdr:row>
      <xdr:rowOff>16669</xdr:rowOff>
    </xdr:to>
    <xdr:cxnSp macro="">
      <xdr:nvCxnSpPr>
        <xdr:cNvPr id="305" name="直線コネクタ 304">
          <a:extLst>
            <a:ext uri="{FF2B5EF4-FFF2-40B4-BE49-F238E27FC236}">
              <a16:creationId xmlns:a16="http://schemas.microsoft.com/office/drawing/2014/main" id="{AD484975-2B98-4A5A-AA43-216337ED9813}"/>
            </a:ext>
          </a:extLst>
        </xdr:cNvPr>
        <xdr:cNvCxnSpPr/>
      </xdr:nvCxnSpPr>
      <xdr:spPr>
        <a:xfrm flipH="1">
          <a:off x="5812632" y="131652169"/>
          <a:ext cx="92868"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95250</xdr:colOff>
      <xdr:row>232</xdr:row>
      <xdr:rowOff>19049</xdr:rowOff>
    </xdr:from>
    <xdr:to>
      <xdr:col>15</xdr:col>
      <xdr:colOff>95250</xdr:colOff>
      <xdr:row>235</xdr:row>
      <xdr:rowOff>95250</xdr:rowOff>
    </xdr:to>
    <xdr:cxnSp macro="">
      <xdr:nvCxnSpPr>
        <xdr:cNvPr id="306" name="直線コネクタ 305">
          <a:extLst>
            <a:ext uri="{FF2B5EF4-FFF2-40B4-BE49-F238E27FC236}">
              <a16:creationId xmlns:a16="http://schemas.microsoft.com/office/drawing/2014/main" id="{2AF6AA68-3FA1-4191-8C77-F469E96B71B2}"/>
            </a:ext>
          </a:extLst>
        </xdr:cNvPr>
        <xdr:cNvCxnSpPr/>
      </xdr:nvCxnSpPr>
      <xdr:spPr>
        <a:xfrm>
          <a:off x="5810250" y="131654549"/>
          <a:ext cx="0" cy="647701"/>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97630</xdr:colOff>
      <xdr:row>235</xdr:row>
      <xdr:rowOff>95249</xdr:rowOff>
    </xdr:from>
    <xdr:to>
      <xdr:col>16</xdr:col>
      <xdr:colOff>2381</xdr:colOff>
      <xdr:row>235</xdr:row>
      <xdr:rowOff>95249</xdr:rowOff>
    </xdr:to>
    <xdr:cxnSp macro="">
      <xdr:nvCxnSpPr>
        <xdr:cNvPr id="307" name="直線矢印コネクタ 306">
          <a:extLst>
            <a:ext uri="{FF2B5EF4-FFF2-40B4-BE49-F238E27FC236}">
              <a16:creationId xmlns:a16="http://schemas.microsoft.com/office/drawing/2014/main" id="{DB2879AC-7CEA-41A1-88C2-9855CC41DF10}"/>
            </a:ext>
          </a:extLst>
        </xdr:cNvPr>
        <xdr:cNvCxnSpPr/>
      </xdr:nvCxnSpPr>
      <xdr:spPr>
        <a:xfrm>
          <a:off x="5812630" y="132302249"/>
          <a:ext cx="28575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261938</xdr:colOff>
      <xdr:row>232</xdr:row>
      <xdr:rowOff>78581</xdr:rowOff>
    </xdr:from>
    <xdr:to>
      <xdr:col>18</xdr:col>
      <xdr:colOff>328612</xdr:colOff>
      <xdr:row>232</xdr:row>
      <xdr:rowOff>78581</xdr:rowOff>
    </xdr:to>
    <xdr:cxnSp macro="">
      <xdr:nvCxnSpPr>
        <xdr:cNvPr id="308" name="直線コネクタ 307">
          <a:extLst>
            <a:ext uri="{FF2B5EF4-FFF2-40B4-BE49-F238E27FC236}">
              <a16:creationId xmlns:a16="http://schemas.microsoft.com/office/drawing/2014/main" id="{22838C67-059D-4823-9828-01E84D7466A4}"/>
            </a:ext>
          </a:extLst>
        </xdr:cNvPr>
        <xdr:cNvCxnSpPr/>
      </xdr:nvCxnSpPr>
      <xdr:spPr>
        <a:xfrm flipH="1">
          <a:off x="7119938" y="131714081"/>
          <a:ext cx="66674"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xdr:colOff>
      <xdr:row>232</xdr:row>
      <xdr:rowOff>97631</xdr:rowOff>
    </xdr:from>
    <xdr:to>
      <xdr:col>19</xdr:col>
      <xdr:colOff>2</xdr:colOff>
      <xdr:row>234</xdr:row>
      <xdr:rowOff>90488</xdr:rowOff>
    </xdr:to>
    <xdr:cxnSp macro="">
      <xdr:nvCxnSpPr>
        <xdr:cNvPr id="309" name="直線コネクタ 308">
          <a:extLst>
            <a:ext uri="{FF2B5EF4-FFF2-40B4-BE49-F238E27FC236}">
              <a16:creationId xmlns:a16="http://schemas.microsoft.com/office/drawing/2014/main" id="{442B95CD-9EB6-4743-9BC4-6128D90AF70F}"/>
            </a:ext>
          </a:extLst>
        </xdr:cNvPr>
        <xdr:cNvCxnSpPr/>
      </xdr:nvCxnSpPr>
      <xdr:spPr>
        <a:xfrm>
          <a:off x="7239002" y="131733131"/>
          <a:ext cx="0" cy="373857"/>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xdr:colOff>
      <xdr:row>234</xdr:row>
      <xdr:rowOff>92868</xdr:rowOff>
    </xdr:from>
    <xdr:to>
      <xdr:col>19</xdr:col>
      <xdr:colOff>359569</xdr:colOff>
      <xdr:row>234</xdr:row>
      <xdr:rowOff>92868</xdr:rowOff>
    </xdr:to>
    <xdr:cxnSp macro="">
      <xdr:nvCxnSpPr>
        <xdr:cNvPr id="310" name="直線矢印コネクタ 309">
          <a:extLst>
            <a:ext uri="{FF2B5EF4-FFF2-40B4-BE49-F238E27FC236}">
              <a16:creationId xmlns:a16="http://schemas.microsoft.com/office/drawing/2014/main" id="{50C41408-3CC4-499E-A659-B8C3A851D93A}"/>
            </a:ext>
          </a:extLst>
        </xdr:cNvPr>
        <xdr:cNvCxnSpPr/>
      </xdr:nvCxnSpPr>
      <xdr:spPr>
        <a:xfrm>
          <a:off x="7239001" y="132109368"/>
          <a:ext cx="35956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2381</xdr:colOff>
      <xdr:row>232</xdr:row>
      <xdr:rowOff>100013</xdr:rowOff>
    </xdr:from>
    <xdr:to>
      <xdr:col>20</xdr:col>
      <xdr:colOff>2381</xdr:colOff>
      <xdr:row>233</xdr:row>
      <xdr:rowOff>88103</xdr:rowOff>
    </xdr:to>
    <xdr:cxnSp macro="">
      <xdr:nvCxnSpPr>
        <xdr:cNvPr id="311" name="直線矢印コネクタ 310">
          <a:extLst>
            <a:ext uri="{FF2B5EF4-FFF2-40B4-BE49-F238E27FC236}">
              <a16:creationId xmlns:a16="http://schemas.microsoft.com/office/drawing/2014/main" id="{ABA6E28C-8B97-4482-9C09-8110A1BF1291}"/>
            </a:ext>
          </a:extLst>
        </xdr:cNvPr>
        <xdr:cNvCxnSpPr/>
      </xdr:nvCxnSpPr>
      <xdr:spPr>
        <a:xfrm flipV="1">
          <a:off x="7622381" y="131735513"/>
          <a:ext cx="0" cy="17859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2381</xdr:colOff>
      <xdr:row>231</xdr:row>
      <xdr:rowOff>16668</xdr:rowOff>
    </xdr:from>
    <xdr:to>
      <xdr:col>20</xdr:col>
      <xdr:colOff>2381</xdr:colOff>
      <xdr:row>232</xdr:row>
      <xdr:rowOff>2381</xdr:rowOff>
    </xdr:to>
    <xdr:cxnSp macro="">
      <xdr:nvCxnSpPr>
        <xdr:cNvPr id="312" name="直線矢印コネクタ 311">
          <a:extLst>
            <a:ext uri="{FF2B5EF4-FFF2-40B4-BE49-F238E27FC236}">
              <a16:creationId xmlns:a16="http://schemas.microsoft.com/office/drawing/2014/main" id="{7C527116-1604-4023-96FF-F3EA4412AC00}"/>
            </a:ext>
          </a:extLst>
        </xdr:cNvPr>
        <xdr:cNvCxnSpPr/>
      </xdr:nvCxnSpPr>
      <xdr:spPr>
        <a:xfrm>
          <a:off x="7622381" y="131461668"/>
          <a:ext cx="0" cy="176213"/>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2381</xdr:colOff>
      <xdr:row>232</xdr:row>
      <xdr:rowOff>47626</xdr:rowOff>
    </xdr:from>
    <xdr:to>
      <xdr:col>21</xdr:col>
      <xdr:colOff>183356</xdr:colOff>
      <xdr:row>232</xdr:row>
      <xdr:rowOff>47626</xdr:rowOff>
    </xdr:to>
    <xdr:cxnSp macro="">
      <xdr:nvCxnSpPr>
        <xdr:cNvPr id="313" name="直線コネクタ 312">
          <a:extLst>
            <a:ext uri="{FF2B5EF4-FFF2-40B4-BE49-F238E27FC236}">
              <a16:creationId xmlns:a16="http://schemas.microsoft.com/office/drawing/2014/main" id="{03078B33-62C5-4F75-A3E2-25E902CF77C7}"/>
            </a:ext>
          </a:extLst>
        </xdr:cNvPr>
        <xdr:cNvCxnSpPr/>
      </xdr:nvCxnSpPr>
      <xdr:spPr>
        <a:xfrm>
          <a:off x="7622381" y="131683126"/>
          <a:ext cx="561975"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2381</xdr:colOff>
      <xdr:row>251</xdr:row>
      <xdr:rowOff>130969</xdr:rowOff>
    </xdr:from>
    <xdr:to>
      <xdr:col>19</xdr:col>
      <xdr:colOff>2381</xdr:colOff>
      <xdr:row>253</xdr:row>
      <xdr:rowOff>1</xdr:rowOff>
    </xdr:to>
    <xdr:cxnSp macro="">
      <xdr:nvCxnSpPr>
        <xdr:cNvPr id="314" name="直線矢印コネクタ 313">
          <a:extLst>
            <a:ext uri="{FF2B5EF4-FFF2-40B4-BE49-F238E27FC236}">
              <a16:creationId xmlns:a16="http://schemas.microsoft.com/office/drawing/2014/main" id="{C1686586-6095-4E16-A47C-C7F20F6AB0AC}"/>
            </a:ext>
          </a:extLst>
        </xdr:cNvPr>
        <xdr:cNvCxnSpPr/>
      </xdr:nvCxnSpPr>
      <xdr:spPr>
        <a:xfrm>
          <a:off x="7241381" y="135385969"/>
          <a:ext cx="0" cy="250032"/>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380999</xdr:colOff>
      <xdr:row>249</xdr:row>
      <xdr:rowOff>100012</xdr:rowOff>
    </xdr:from>
    <xdr:to>
      <xdr:col>21</xdr:col>
      <xdr:colOff>83343</xdr:colOff>
      <xdr:row>249</xdr:row>
      <xdr:rowOff>100012</xdr:rowOff>
    </xdr:to>
    <xdr:cxnSp macro="">
      <xdr:nvCxnSpPr>
        <xdr:cNvPr id="315" name="直線コネクタ 314">
          <a:extLst>
            <a:ext uri="{FF2B5EF4-FFF2-40B4-BE49-F238E27FC236}">
              <a16:creationId xmlns:a16="http://schemas.microsoft.com/office/drawing/2014/main" id="{82F55776-4EE7-4854-9398-606F713D0EDF}"/>
            </a:ext>
          </a:extLst>
        </xdr:cNvPr>
        <xdr:cNvCxnSpPr/>
      </xdr:nvCxnSpPr>
      <xdr:spPr>
        <a:xfrm flipH="1">
          <a:off x="8000999" y="134974012"/>
          <a:ext cx="83344"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85726</xdr:colOff>
      <xdr:row>249</xdr:row>
      <xdr:rowOff>97632</xdr:rowOff>
    </xdr:from>
    <xdr:to>
      <xdr:col>21</xdr:col>
      <xdr:colOff>85726</xdr:colOff>
      <xdr:row>253</xdr:row>
      <xdr:rowOff>4763</xdr:rowOff>
    </xdr:to>
    <xdr:cxnSp macro="">
      <xdr:nvCxnSpPr>
        <xdr:cNvPr id="316" name="直線矢印コネクタ 315">
          <a:extLst>
            <a:ext uri="{FF2B5EF4-FFF2-40B4-BE49-F238E27FC236}">
              <a16:creationId xmlns:a16="http://schemas.microsoft.com/office/drawing/2014/main" id="{502D0991-7D20-4B95-AC7E-2E05398DDF2A}"/>
            </a:ext>
          </a:extLst>
        </xdr:cNvPr>
        <xdr:cNvCxnSpPr/>
      </xdr:nvCxnSpPr>
      <xdr:spPr>
        <a:xfrm>
          <a:off x="8086726" y="134971632"/>
          <a:ext cx="0" cy="669131"/>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211931</xdr:colOff>
      <xdr:row>232</xdr:row>
      <xdr:rowOff>80963</xdr:rowOff>
    </xdr:from>
    <xdr:to>
      <xdr:col>27</xdr:col>
      <xdr:colOff>211931</xdr:colOff>
      <xdr:row>232</xdr:row>
      <xdr:rowOff>188119</xdr:rowOff>
    </xdr:to>
    <xdr:cxnSp macro="">
      <xdr:nvCxnSpPr>
        <xdr:cNvPr id="317" name="直線矢印コネクタ 316">
          <a:extLst>
            <a:ext uri="{FF2B5EF4-FFF2-40B4-BE49-F238E27FC236}">
              <a16:creationId xmlns:a16="http://schemas.microsoft.com/office/drawing/2014/main" id="{D87A0AD4-74E6-4DCA-9E4F-9BF56A3DFD17}"/>
            </a:ext>
          </a:extLst>
        </xdr:cNvPr>
        <xdr:cNvCxnSpPr/>
      </xdr:nvCxnSpPr>
      <xdr:spPr>
        <a:xfrm>
          <a:off x="10498931" y="131716463"/>
          <a:ext cx="0" cy="107156"/>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192881</xdr:colOff>
      <xdr:row>248</xdr:row>
      <xdr:rowOff>40481</xdr:rowOff>
    </xdr:from>
    <xdr:to>
      <xdr:col>25</xdr:col>
      <xdr:colOff>192881</xdr:colOff>
      <xdr:row>252</xdr:row>
      <xdr:rowOff>185738</xdr:rowOff>
    </xdr:to>
    <xdr:cxnSp macro="">
      <xdr:nvCxnSpPr>
        <xdr:cNvPr id="318" name="直線矢印コネクタ 317">
          <a:extLst>
            <a:ext uri="{FF2B5EF4-FFF2-40B4-BE49-F238E27FC236}">
              <a16:creationId xmlns:a16="http://schemas.microsoft.com/office/drawing/2014/main" id="{6D796B4F-A470-4C76-80B3-EA8F243B2447}"/>
            </a:ext>
          </a:extLst>
        </xdr:cNvPr>
        <xdr:cNvCxnSpPr/>
      </xdr:nvCxnSpPr>
      <xdr:spPr>
        <a:xfrm>
          <a:off x="9717881" y="134723981"/>
          <a:ext cx="0" cy="907257"/>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2381</xdr:colOff>
      <xdr:row>247</xdr:row>
      <xdr:rowOff>135731</xdr:rowOff>
    </xdr:from>
    <xdr:to>
      <xdr:col>35</xdr:col>
      <xdr:colOff>0</xdr:colOff>
      <xdr:row>247</xdr:row>
      <xdr:rowOff>135731</xdr:rowOff>
    </xdr:to>
    <xdr:cxnSp macro="">
      <xdr:nvCxnSpPr>
        <xdr:cNvPr id="319" name="直線コネクタ 318">
          <a:extLst>
            <a:ext uri="{FF2B5EF4-FFF2-40B4-BE49-F238E27FC236}">
              <a16:creationId xmlns:a16="http://schemas.microsoft.com/office/drawing/2014/main" id="{5C4D2F16-7F36-4109-B40D-0A9A04425EA6}"/>
            </a:ext>
          </a:extLst>
        </xdr:cNvPr>
        <xdr:cNvCxnSpPr/>
      </xdr:nvCxnSpPr>
      <xdr:spPr>
        <a:xfrm>
          <a:off x="10670381" y="134628731"/>
          <a:ext cx="2664619" cy="0"/>
        </a:xfrm>
        <a:prstGeom prst="line">
          <a:avLst/>
        </a:prstGeom>
        <a:ln w="3175">
          <a:prstDash val="lgDashDotDot"/>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4763</xdr:colOff>
      <xdr:row>247</xdr:row>
      <xdr:rowOff>135731</xdr:rowOff>
    </xdr:from>
    <xdr:to>
      <xdr:col>23</xdr:col>
      <xdr:colOff>0</xdr:colOff>
      <xdr:row>247</xdr:row>
      <xdr:rowOff>135731</xdr:rowOff>
    </xdr:to>
    <xdr:cxnSp macro="">
      <xdr:nvCxnSpPr>
        <xdr:cNvPr id="320" name="直線コネクタ 319">
          <a:extLst>
            <a:ext uri="{FF2B5EF4-FFF2-40B4-BE49-F238E27FC236}">
              <a16:creationId xmlns:a16="http://schemas.microsoft.com/office/drawing/2014/main" id="{197C0BE5-9E2A-4A35-8842-878BB0D35C43}"/>
            </a:ext>
          </a:extLst>
        </xdr:cNvPr>
        <xdr:cNvCxnSpPr/>
      </xdr:nvCxnSpPr>
      <xdr:spPr>
        <a:xfrm>
          <a:off x="4957763" y="134628731"/>
          <a:ext cx="3805237" cy="0"/>
        </a:xfrm>
        <a:prstGeom prst="line">
          <a:avLst/>
        </a:prstGeom>
        <a:ln w="3175">
          <a:solidFill>
            <a:schemeClr val="tx1"/>
          </a:solidFill>
          <a:prstDash val="lgDashDot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27</xdr:col>
      <xdr:colOff>235742</xdr:colOff>
      <xdr:row>240</xdr:row>
      <xdr:rowOff>100013</xdr:rowOff>
    </xdr:from>
    <xdr:to>
      <xdr:col>27</xdr:col>
      <xdr:colOff>235742</xdr:colOff>
      <xdr:row>241</xdr:row>
      <xdr:rowOff>3</xdr:rowOff>
    </xdr:to>
    <xdr:cxnSp macro="">
      <xdr:nvCxnSpPr>
        <xdr:cNvPr id="321" name="直線コネクタ 320">
          <a:extLst>
            <a:ext uri="{FF2B5EF4-FFF2-40B4-BE49-F238E27FC236}">
              <a16:creationId xmlns:a16="http://schemas.microsoft.com/office/drawing/2014/main" id="{94EBA572-F695-4A9C-B219-B12A2219E360}"/>
            </a:ext>
          </a:extLst>
        </xdr:cNvPr>
        <xdr:cNvCxnSpPr/>
      </xdr:nvCxnSpPr>
      <xdr:spPr>
        <a:xfrm flipV="1">
          <a:off x="10522742" y="133259513"/>
          <a:ext cx="0" cy="9049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338139</xdr:colOff>
      <xdr:row>243</xdr:row>
      <xdr:rowOff>164307</xdr:rowOff>
    </xdr:from>
    <xdr:to>
      <xdr:col>23</xdr:col>
      <xdr:colOff>338139</xdr:colOff>
      <xdr:row>244</xdr:row>
      <xdr:rowOff>80964</xdr:rowOff>
    </xdr:to>
    <xdr:cxnSp macro="">
      <xdr:nvCxnSpPr>
        <xdr:cNvPr id="322" name="直線コネクタ 321">
          <a:extLst>
            <a:ext uri="{FF2B5EF4-FFF2-40B4-BE49-F238E27FC236}">
              <a16:creationId xmlns:a16="http://schemas.microsoft.com/office/drawing/2014/main" id="{73170EC0-8C1B-4FBD-A696-F59D47BD8221}"/>
            </a:ext>
          </a:extLst>
        </xdr:cNvPr>
        <xdr:cNvCxnSpPr/>
      </xdr:nvCxnSpPr>
      <xdr:spPr>
        <a:xfrm>
          <a:off x="9101139" y="133895307"/>
          <a:ext cx="0" cy="10715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190498</xdr:colOff>
      <xdr:row>244</xdr:row>
      <xdr:rowOff>76200</xdr:rowOff>
    </xdr:from>
    <xdr:to>
      <xdr:col>24</xdr:col>
      <xdr:colOff>190498</xdr:colOff>
      <xdr:row>251</xdr:row>
      <xdr:rowOff>188119</xdr:rowOff>
    </xdr:to>
    <xdr:cxnSp macro="">
      <xdr:nvCxnSpPr>
        <xdr:cNvPr id="323" name="直線矢印コネクタ 322">
          <a:extLst>
            <a:ext uri="{FF2B5EF4-FFF2-40B4-BE49-F238E27FC236}">
              <a16:creationId xmlns:a16="http://schemas.microsoft.com/office/drawing/2014/main" id="{69F1FBF3-6438-4884-BC76-85F415268C13}"/>
            </a:ext>
          </a:extLst>
        </xdr:cNvPr>
        <xdr:cNvCxnSpPr/>
      </xdr:nvCxnSpPr>
      <xdr:spPr>
        <a:xfrm>
          <a:off x="9334498" y="133997700"/>
          <a:ext cx="0" cy="144541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190500</xdr:colOff>
      <xdr:row>248</xdr:row>
      <xdr:rowOff>40480</xdr:rowOff>
    </xdr:from>
    <xdr:to>
      <xdr:col>26</xdr:col>
      <xdr:colOff>185738</xdr:colOff>
      <xdr:row>248</xdr:row>
      <xdr:rowOff>40480</xdr:rowOff>
    </xdr:to>
    <xdr:cxnSp macro="">
      <xdr:nvCxnSpPr>
        <xdr:cNvPr id="324" name="直線コネクタ 323">
          <a:extLst>
            <a:ext uri="{FF2B5EF4-FFF2-40B4-BE49-F238E27FC236}">
              <a16:creationId xmlns:a16="http://schemas.microsoft.com/office/drawing/2014/main" id="{D427E92C-4ACB-4651-9AEB-B245817B6DCB}"/>
            </a:ext>
          </a:extLst>
        </xdr:cNvPr>
        <xdr:cNvCxnSpPr/>
      </xdr:nvCxnSpPr>
      <xdr:spPr>
        <a:xfrm>
          <a:off x="9334500" y="134723980"/>
          <a:ext cx="757238" cy="0"/>
        </a:xfrm>
        <a:prstGeom prst="line">
          <a:avLst/>
        </a:prstGeom>
        <a:ln w="3175">
          <a:solidFill>
            <a:srgbClr val="C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338138</xdr:colOff>
      <xdr:row>244</xdr:row>
      <xdr:rowOff>78582</xdr:rowOff>
    </xdr:from>
    <xdr:to>
      <xdr:col>27</xdr:col>
      <xdr:colOff>90488</xdr:colOff>
      <xdr:row>244</xdr:row>
      <xdr:rowOff>78582</xdr:rowOff>
    </xdr:to>
    <xdr:cxnSp macro="">
      <xdr:nvCxnSpPr>
        <xdr:cNvPr id="325" name="直線コネクタ 324">
          <a:extLst>
            <a:ext uri="{FF2B5EF4-FFF2-40B4-BE49-F238E27FC236}">
              <a16:creationId xmlns:a16="http://schemas.microsoft.com/office/drawing/2014/main" id="{E4E33FC4-6DAB-4FB1-9329-CF15057C748C}"/>
            </a:ext>
          </a:extLst>
        </xdr:cNvPr>
        <xdr:cNvCxnSpPr/>
      </xdr:nvCxnSpPr>
      <xdr:spPr>
        <a:xfrm>
          <a:off x="9101138" y="134000082"/>
          <a:ext cx="127635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380998</xdr:colOff>
      <xdr:row>237</xdr:row>
      <xdr:rowOff>92869</xdr:rowOff>
    </xdr:from>
    <xdr:to>
      <xdr:col>27</xdr:col>
      <xdr:colOff>380998</xdr:colOff>
      <xdr:row>251</xdr:row>
      <xdr:rowOff>188119</xdr:rowOff>
    </xdr:to>
    <xdr:cxnSp macro="">
      <xdr:nvCxnSpPr>
        <xdr:cNvPr id="326" name="直線コネクタ 325">
          <a:extLst>
            <a:ext uri="{FF2B5EF4-FFF2-40B4-BE49-F238E27FC236}">
              <a16:creationId xmlns:a16="http://schemas.microsoft.com/office/drawing/2014/main" id="{64466990-AFF5-4BE9-8ACA-D44053F6D97A}"/>
            </a:ext>
          </a:extLst>
        </xdr:cNvPr>
        <xdr:cNvCxnSpPr/>
      </xdr:nvCxnSpPr>
      <xdr:spPr>
        <a:xfrm>
          <a:off x="10667998" y="132680869"/>
          <a:ext cx="0" cy="276225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380999</xdr:colOff>
      <xdr:row>232</xdr:row>
      <xdr:rowOff>107156</xdr:rowOff>
    </xdr:from>
    <xdr:to>
      <xdr:col>30</xdr:col>
      <xdr:colOff>380999</xdr:colOff>
      <xdr:row>233</xdr:row>
      <xdr:rowOff>188119</xdr:rowOff>
    </xdr:to>
    <xdr:cxnSp macro="">
      <xdr:nvCxnSpPr>
        <xdr:cNvPr id="327" name="直線矢印コネクタ 326">
          <a:extLst>
            <a:ext uri="{FF2B5EF4-FFF2-40B4-BE49-F238E27FC236}">
              <a16:creationId xmlns:a16="http://schemas.microsoft.com/office/drawing/2014/main" id="{D8BB4064-CF83-4884-8283-6E00838E6E51}"/>
            </a:ext>
          </a:extLst>
        </xdr:cNvPr>
        <xdr:cNvCxnSpPr/>
      </xdr:nvCxnSpPr>
      <xdr:spPr>
        <a:xfrm>
          <a:off x="11810999" y="131742656"/>
          <a:ext cx="0" cy="271463"/>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90487</xdr:colOff>
      <xdr:row>239</xdr:row>
      <xdr:rowOff>97631</xdr:rowOff>
    </xdr:from>
    <xdr:to>
      <xdr:col>28</xdr:col>
      <xdr:colOff>354806</xdr:colOff>
      <xdr:row>239</xdr:row>
      <xdr:rowOff>97631</xdr:rowOff>
    </xdr:to>
    <xdr:cxnSp macro="">
      <xdr:nvCxnSpPr>
        <xdr:cNvPr id="328" name="直線矢印コネクタ 327">
          <a:extLst>
            <a:ext uri="{FF2B5EF4-FFF2-40B4-BE49-F238E27FC236}">
              <a16:creationId xmlns:a16="http://schemas.microsoft.com/office/drawing/2014/main" id="{A720104F-8C8C-474D-B33B-46E5DAA2634C}"/>
            </a:ext>
          </a:extLst>
        </xdr:cNvPr>
        <xdr:cNvCxnSpPr/>
      </xdr:nvCxnSpPr>
      <xdr:spPr>
        <a:xfrm>
          <a:off x="10377487" y="133066631"/>
          <a:ext cx="645319" cy="0"/>
        </a:xfrm>
        <a:prstGeom prst="straightConnector1">
          <a:avLst/>
        </a:prstGeom>
        <a:ln w="3175">
          <a:solidFill>
            <a:srgbClr val="C00000"/>
          </a:solidFill>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380999</xdr:colOff>
      <xdr:row>231</xdr:row>
      <xdr:rowOff>90488</xdr:rowOff>
    </xdr:from>
    <xdr:to>
      <xdr:col>5</xdr:col>
      <xdr:colOff>378618</xdr:colOff>
      <xdr:row>231</xdr:row>
      <xdr:rowOff>90488</xdr:rowOff>
    </xdr:to>
    <xdr:cxnSp macro="">
      <xdr:nvCxnSpPr>
        <xdr:cNvPr id="329" name="直線矢印コネクタ 328">
          <a:extLst>
            <a:ext uri="{FF2B5EF4-FFF2-40B4-BE49-F238E27FC236}">
              <a16:creationId xmlns:a16="http://schemas.microsoft.com/office/drawing/2014/main" id="{37D6FB79-00F9-4F35-B0F1-109DEDCCA166}"/>
            </a:ext>
          </a:extLst>
        </xdr:cNvPr>
        <xdr:cNvCxnSpPr/>
      </xdr:nvCxnSpPr>
      <xdr:spPr>
        <a:xfrm>
          <a:off x="761999" y="131535488"/>
          <a:ext cx="15216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200024</xdr:colOff>
      <xdr:row>230</xdr:row>
      <xdr:rowOff>178594</xdr:rowOff>
    </xdr:from>
    <xdr:to>
      <xdr:col>19</xdr:col>
      <xdr:colOff>200024</xdr:colOff>
      <xdr:row>232</xdr:row>
      <xdr:rowOff>107158</xdr:rowOff>
    </xdr:to>
    <xdr:cxnSp macro="">
      <xdr:nvCxnSpPr>
        <xdr:cNvPr id="330" name="直線矢印コネクタ 329">
          <a:extLst>
            <a:ext uri="{FF2B5EF4-FFF2-40B4-BE49-F238E27FC236}">
              <a16:creationId xmlns:a16="http://schemas.microsoft.com/office/drawing/2014/main" id="{9A3CF660-2AD9-487F-BE26-5F6852A85417}"/>
            </a:ext>
          </a:extLst>
        </xdr:cNvPr>
        <xdr:cNvCxnSpPr/>
      </xdr:nvCxnSpPr>
      <xdr:spPr>
        <a:xfrm flipV="1">
          <a:off x="7439024" y="131433094"/>
          <a:ext cx="0" cy="30956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11910</xdr:colOff>
      <xdr:row>232</xdr:row>
      <xdr:rowOff>95251</xdr:rowOff>
    </xdr:from>
    <xdr:to>
      <xdr:col>22</xdr:col>
      <xdr:colOff>378622</xdr:colOff>
      <xdr:row>242</xdr:row>
      <xdr:rowOff>92871</xdr:rowOff>
    </xdr:to>
    <xdr:sp macro="" textlink="">
      <xdr:nvSpPr>
        <xdr:cNvPr id="331" name="円弧 330">
          <a:extLst>
            <a:ext uri="{FF2B5EF4-FFF2-40B4-BE49-F238E27FC236}">
              <a16:creationId xmlns:a16="http://schemas.microsoft.com/office/drawing/2014/main" id="{A50EAC19-EEFA-46E1-8D69-A2D5B933995A}"/>
            </a:ext>
          </a:extLst>
        </xdr:cNvPr>
        <xdr:cNvSpPr/>
      </xdr:nvSpPr>
      <xdr:spPr>
        <a:xfrm>
          <a:off x="6869910" y="131730751"/>
          <a:ext cx="1890712" cy="1902620"/>
        </a:xfrm>
        <a:prstGeom prst="arc">
          <a:avLst>
            <a:gd name="adj1" fmla="val 16186759"/>
            <a:gd name="adj2" fmla="val 21595017"/>
          </a:avLst>
        </a:prstGeom>
        <a:ln w="3175">
          <a:solidFill>
            <a:srgbClr val="C00000"/>
          </a:solidFill>
          <a:prstDash val="lgDashDot"/>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2381</xdr:colOff>
      <xdr:row>232</xdr:row>
      <xdr:rowOff>2381</xdr:rowOff>
    </xdr:from>
    <xdr:to>
      <xdr:col>23</xdr:col>
      <xdr:colOff>2381</xdr:colOff>
      <xdr:row>232</xdr:row>
      <xdr:rowOff>109538</xdr:rowOff>
    </xdr:to>
    <xdr:cxnSp macro="">
      <xdr:nvCxnSpPr>
        <xdr:cNvPr id="332" name="直線コネクタ 331">
          <a:extLst>
            <a:ext uri="{FF2B5EF4-FFF2-40B4-BE49-F238E27FC236}">
              <a16:creationId xmlns:a16="http://schemas.microsoft.com/office/drawing/2014/main" id="{AD48128E-16F2-43F5-A686-7F55A773D5A1}"/>
            </a:ext>
          </a:extLst>
        </xdr:cNvPr>
        <xdr:cNvCxnSpPr/>
      </xdr:nvCxnSpPr>
      <xdr:spPr>
        <a:xfrm>
          <a:off x="8765381" y="131637881"/>
          <a:ext cx="0" cy="10715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347665</xdr:colOff>
      <xdr:row>241</xdr:row>
      <xdr:rowOff>0</xdr:rowOff>
    </xdr:from>
    <xdr:to>
      <xdr:col>19</xdr:col>
      <xdr:colOff>69056</xdr:colOff>
      <xdr:row>241</xdr:row>
      <xdr:rowOff>0</xdr:rowOff>
    </xdr:to>
    <xdr:cxnSp macro="">
      <xdr:nvCxnSpPr>
        <xdr:cNvPr id="333" name="直線矢印コネクタ 332">
          <a:extLst>
            <a:ext uri="{FF2B5EF4-FFF2-40B4-BE49-F238E27FC236}">
              <a16:creationId xmlns:a16="http://schemas.microsoft.com/office/drawing/2014/main" id="{C0148452-F836-452B-A44F-2A3BFCF1C044}"/>
            </a:ext>
          </a:extLst>
        </xdr:cNvPr>
        <xdr:cNvCxnSpPr/>
      </xdr:nvCxnSpPr>
      <xdr:spPr>
        <a:xfrm flipH="1">
          <a:off x="7205665" y="133350000"/>
          <a:ext cx="10239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0</xdr:colOff>
      <xdr:row>247</xdr:row>
      <xdr:rowOff>133350</xdr:rowOff>
    </xdr:from>
    <xdr:to>
      <xdr:col>21</xdr:col>
      <xdr:colOff>0</xdr:colOff>
      <xdr:row>251</xdr:row>
      <xdr:rowOff>73819</xdr:rowOff>
    </xdr:to>
    <xdr:cxnSp macro="">
      <xdr:nvCxnSpPr>
        <xdr:cNvPr id="334" name="直線矢印コネクタ 333">
          <a:extLst>
            <a:ext uri="{FF2B5EF4-FFF2-40B4-BE49-F238E27FC236}">
              <a16:creationId xmlns:a16="http://schemas.microsoft.com/office/drawing/2014/main" id="{6098333B-1D7A-4477-A5B7-039587929BB0}"/>
            </a:ext>
          </a:extLst>
        </xdr:cNvPr>
        <xdr:cNvCxnSpPr/>
      </xdr:nvCxnSpPr>
      <xdr:spPr>
        <a:xfrm>
          <a:off x="8001000" y="134626350"/>
          <a:ext cx="0" cy="70246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188119</xdr:colOff>
      <xdr:row>244</xdr:row>
      <xdr:rowOff>78581</xdr:rowOff>
    </xdr:from>
    <xdr:to>
      <xdr:col>26</xdr:col>
      <xdr:colOff>188119</xdr:colOff>
      <xdr:row>252</xdr:row>
      <xdr:rowOff>0</xdr:rowOff>
    </xdr:to>
    <xdr:cxnSp macro="">
      <xdr:nvCxnSpPr>
        <xdr:cNvPr id="335" name="直線矢印コネクタ 334">
          <a:extLst>
            <a:ext uri="{FF2B5EF4-FFF2-40B4-BE49-F238E27FC236}">
              <a16:creationId xmlns:a16="http://schemas.microsoft.com/office/drawing/2014/main" id="{9A64FF30-FA4E-4DBF-A4F8-581795D402F6}"/>
            </a:ext>
          </a:extLst>
        </xdr:cNvPr>
        <xdr:cNvCxnSpPr/>
      </xdr:nvCxnSpPr>
      <xdr:spPr>
        <a:xfrm>
          <a:off x="10094119" y="134000081"/>
          <a:ext cx="0" cy="144541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247</xdr:row>
      <xdr:rowOff>138113</xdr:rowOff>
    </xdr:from>
    <xdr:to>
      <xdr:col>23</xdr:col>
      <xdr:colOff>0</xdr:colOff>
      <xdr:row>248</xdr:row>
      <xdr:rowOff>48844</xdr:rowOff>
    </xdr:to>
    <xdr:cxnSp macro="">
      <xdr:nvCxnSpPr>
        <xdr:cNvPr id="336" name="直線コネクタ 335">
          <a:extLst>
            <a:ext uri="{FF2B5EF4-FFF2-40B4-BE49-F238E27FC236}">
              <a16:creationId xmlns:a16="http://schemas.microsoft.com/office/drawing/2014/main" id="{0DE1E53A-F75F-41D2-9924-F4BD0ADCD421}"/>
            </a:ext>
          </a:extLst>
        </xdr:cNvPr>
        <xdr:cNvCxnSpPr/>
      </xdr:nvCxnSpPr>
      <xdr:spPr>
        <a:xfrm>
          <a:off x="8763000" y="134631113"/>
          <a:ext cx="0" cy="101231"/>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380999</xdr:colOff>
      <xdr:row>251</xdr:row>
      <xdr:rowOff>88107</xdr:rowOff>
    </xdr:from>
    <xdr:to>
      <xdr:col>22</xdr:col>
      <xdr:colOff>380999</xdr:colOff>
      <xdr:row>251</xdr:row>
      <xdr:rowOff>189338</xdr:rowOff>
    </xdr:to>
    <xdr:cxnSp macro="">
      <xdr:nvCxnSpPr>
        <xdr:cNvPr id="337" name="直線コネクタ 336">
          <a:extLst>
            <a:ext uri="{FF2B5EF4-FFF2-40B4-BE49-F238E27FC236}">
              <a16:creationId xmlns:a16="http://schemas.microsoft.com/office/drawing/2014/main" id="{8A4699B3-F813-4706-93C6-57DBD237F55B}"/>
            </a:ext>
          </a:extLst>
        </xdr:cNvPr>
        <xdr:cNvCxnSpPr/>
      </xdr:nvCxnSpPr>
      <xdr:spPr>
        <a:xfrm>
          <a:off x="8762999" y="135343107"/>
          <a:ext cx="0" cy="101231"/>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380276</xdr:colOff>
      <xdr:row>232</xdr:row>
      <xdr:rowOff>105914</xdr:rowOff>
    </xdr:from>
    <xdr:to>
      <xdr:col>32</xdr:col>
      <xdr:colOff>365988</xdr:colOff>
      <xdr:row>242</xdr:row>
      <xdr:rowOff>103534</xdr:rowOff>
    </xdr:to>
    <xdr:sp macro="" textlink="">
      <xdr:nvSpPr>
        <xdr:cNvPr id="338" name="円弧 337">
          <a:extLst>
            <a:ext uri="{FF2B5EF4-FFF2-40B4-BE49-F238E27FC236}">
              <a16:creationId xmlns:a16="http://schemas.microsoft.com/office/drawing/2014/main" id="{0DDE576F-977B-4606-AC47-003BED5A244E}"/>
            </a:ext>
          </a:extLst>
        </xdr:cNvPr>
        <xdr:cNvSpPr/>
      </xdr:nvSpPr>
      <xdr:spPr>
        <a:xfrm>
          <a:off x="10667276" y="131741414"/>
          <a:ext cx="1890712" cy="1902620"/>
        </a:xfrm>
        <a:prstGeom prst="arc">
          <a:avLst>
            <a:gd name="adj1" fmla="val 10840883"/>
            <a:gd name="adj2" fmla="val 16187009"/>
          </a:avLst>
        </a:prstGeom>
        <a:ln w="3175">
          <a:solidFill>
            <a:srgbClr val="C00000"/>
          </a:solidFill>
          <a:prstDash val="lgDashDot"/>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29</xdr:col>
      <xdr:colOff>197643</xdr:colOff>
      <xdr:row>249</xdr:row>
      <xdr:rowOff>188118</xdr:rowOff>
    </xdr:from>
    <xdr:to>
      <xdr:col>30</xdr:col>
      <xdr:colOff>0</xdr:colOff>
      <xdr:row>249</xdr:row>
      <xdr:rowOff>188118</xdr:rowOff>
    </xdr:to>
    <xdr:cxnSp macro="">
      <xdr:nvCxnSpPr>
        <xdr:cNvPr id="339" name="直線矢印コネクタ 338">
          <a:extLst>
            <a:ext uri="{FF2B5EF4-FFF2-40B4-BE49-F238E27FC236}">
              <a16:creationId xmlns:a16="http://schemas.microsoft.com/office/drawing/2014/main" id="{DD153A74-7CAA-4103-AB7E-7EC6C8D48C17}"/>
            </a:ext>
          </a:extLst>
        </xdr:cNvPr>
        <xdr:cNvCxnSpPr/>
      </xdr:nvCxnSpPr>
      <xdr:spPr>
        <a:xfrm>
          <a:off x="11246643" y="135062118"/>
          <a:ext cx="18335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232</xdr:row>
      <xdr:rowOff>4763</xdr:rowOff>
    </xdr:from>
    <xdr:to>
      <xdr:col>6</xdr:col>
      <xdr:colOff>0</xdr:colOff>
      <xdr:row>232</xdr:row>
      <xdr:rowOff>71438</xdr:rowOff>
    </xdr:to>
    <xdr:cxnSp macro="">
      <xdr:nvCxnSpPr>
        <xdr:cNvPr id="340" name="直線コネクタ 339">
          <a:extLst>
            <a:ext uri="{FF2B5EF4-FFF2-40B4-BE49-F238E27FC236}">
              <a16:creationId xmlns:a16="http://schemas.microsoft.com/office/drawing/2014/main" id="{B14D7BF8-058A-4C15-A9E8-74EE4DA3CD96}"/>
            </a:ext>
          </a:extLst>
        </xdr:cNvPr>
        <xdr:cNvCxnSpPr/>
      </xdr:nvCxnSpPr>
      <xdr:spPr>
        <a:xfrm>
          <a:off x="2286000" y="131640263"/>
          <a:ext cx="0" cy="66675"/>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4762</xdr:colOff>
      <xdr:row>247</xdr:row>
      <xdr:rowOff>140494</xdr:rowOff>
    </xdr:from>
    <xdr:to>
      <xdr:col>6</xdr:col>
      <xdr:colOff>4762</xdr:colOff>
      <xdr:row>248</xdr:row>
      <xdr:rowOff>40481</xdr:rowOff>
    </xdr:to>
    <xdr:cxnSp macro="">
      <xdr:nvCxnSpPr>
        <xdr:cNvPr id="341" name="直線コネクタ 340">
          <a:extLst>
            <a:ext uri="{FF2B5EF4-FFF2-40B4-BE49-F238E27FC236}">
              <a16:creationId xmlns:a16="http://schemas.microsoft.com/office/drawing/2014/main" id="{F0B757C2-CE3E-4CDE-9026-A9F169BD3DFC}"/>
            </a:ext>
          </a:extLst>
        </xdr:cNvPr>
        <xdr:cNvCxnSpPr/>
      </xdr:nvCxnSpPr>
      <xdr:spPr>
        <a:xfrm>
          <a:off x="2290762" y="134633494"/>
          <a:ext cx="0" cy="9048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239</xdr:row>
      <xdr:rowOff>145256</xdr:rowOff>
    </xdr:from>
    <xdr:to>
      <xdr:col>10</xdr:col>
      <xdr:colOff>0</xdr:colOff>
      <xdr:row>240</xdr:row>
      <xdr:rowOff>61913</xdr:rowOff>
    </xdr:to>
    <xdr:cxnSp macro="">
      <xdr:nvCxnSpPr>
        <xdr:cNvPr id="342" name="直線コネクタ 341">
          <a:extLst>
            <a:ext uri="{FF2B5EF4-FFF2-40B4-BE49-F238E27FC236}">
              <a16:creationId xmlns:a16="http://schemas.microsoft.com/office/drawing/2014/main" id="{CB330B8B-F297-42B2-ACD3-1BDC7743ED82}"/>
            </a:ext>
          </a:extLst>
        </xdr:cNvPr>
        <xdr:cNvCxnSpPr/>
      </xdr:nvCxnSpPr>
      <xdr:spPr>
        <a:xfrm>
          <a:off x="3810000" y="133114256"/>
          <a:ext cx="0" cy="10715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380999</xdr:colOff>
      <xdr:row>235</xdr:row>
      <xdr:rowOff>185736</xdr:rowOff>
    </xdr:from>
    <xdr:to>
      <xdr:col>9</xdr:col>
      <xdr:colOff>380999</xdr:colOff>
      <xdr:row>236</xdr:row>
      <xdr:rowOff>102393</xdr:rowOff>
    </xdr:to>
    <xdr:cxnSp macro="">
      <xdr:nvCxnSpPr>
        <xdr:cNvPr id="343" name="直線コネクタ 342">
          <a:extLst>
            <a:ext uri="{FF2B5EF4-FFF2-40B4-BE49-F238E27FC236}">
              <a16:creationId xmlns:a16="http://schemas.microsoft.com/office/drawing/2014/main" id="{B0113012-3210-48CD-A327-433D01D92B04}"/>
            </a:ext>
          </a:extLst>
        </xdr:cNvPr>
        <xdr:cNvCxnSpPr/>
      </xdr:nvCxnSpPr>
      <xdr:spPr>
        <a:xfrm>
          <a:off x="3809999" y="132392736"/>
          <a:ext cx="0" cy="10715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2382</xdr:colOff>
      <xdr:row>243</xdr:row>
      <xdr:rowOff>121444</xdr:rowOff>
    </xdr:from>
    <xdr:to>
      <xdr:col>10</xdr:col>
      <xdr:colOff>2382</xdr:colOff>
      <xdr:row>244</xdr:row>
      <xdr:rowOff>38101</xdr:rowOff>
    </xdr:to>
    <xdr:cxnSp macro="">
      <xdr:nvCxnSpPr>
        <xdr:cNvPr id="344" name="直線コネクタ 343">
          <a:extLst>
            <a:ext uri="{FF2B5EF4-FFF2-40B4-BE49-F238E27FC236}">
              <a16:creationId xmlns:a16="http://schemas.microsoft.com/office/drawing/2014/main" id="{7B471EF8-6D9D-4B05-9D7A-E8B816A54BF4}"/>
            </a:ext>
          </a:extLst>
        </xdr:cNvPr>
        <xdr:cNvCxnSpPr/>
      </xdr:nvCxnSpPr>
      <xdr:spPr>
        <a:xfrm>
          <a:off x="3812382" y="133852444"/>
          <a:ext cx="0" cy="10715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2382</xdr:colOff>
      <xdr:row>247</xdr:row>
      <xdr:rowOff>138112</xdr:rowOff>
    </xdr:from>
    <xdr:to>
      <xdr:col>10</xdr:col>
      <xdr:colOff>2382</xdr:colOff>
      <xdr:row>248</xdr:row>
      <xdr:rowOff>54769</xdr:rowOff>
    </xdr:to>
    <xdr:cxnSp macro="">
      <xdr:nvCxnSpPr>
        <xdr:cNvPr id="345" name="直線コネクタ 344">
          <a:extLst>
            <a:ext uri="{FF2B5EF4-FFF2-40B4-BE49-F238E27FC236}">
              <a16:creationId xmlns:a16="http://schemas.microsoft.com/office/drawing/2014/main" id="{5F574683-39FC-4AD1-BE4B-3002620CF909}"/>
            </a:ext>
          </a:extLst>
        </xdr:cNvPr>
        <xdr:cNvCxnSpPr/>
      </xdr:nvCxnSpPr>
      <xdr:spPr>
        <a:xfrm>
          <a:off x="3812382" y="134631112"/>
          <a:ext cx="0" cy="10715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2381</xdr:colOff>
      <xdr:row>251</xdr:row>
      <xdr:rowOff>83344</xdr:rowOff>
    </xdr:from>
    <xdr:to>
      <xdr:col>10</xdr:col>
      <xdr:colOff>2381</xdr:colOff>
      <xdr:row>252</xdr:row>
      <xdr:rowOff>1</xdr:rowOff>
    </xdr:to>
    <xdr:cxnSp macro="">
      <xdr:nvCxnSpPr>
        <xdr:cNvPr id="346" name="直線コネクタ 345">
          <a:extLst>
            <a:ext uri="{FF2B5EF4-FFF2-40B4-BE49-F238E27FC236}">
              <a16:creationId xmlns:a16="http://schemas.microsoft.com/office/drawing/2014/main" id="{45A666ED-E671-4A8B-8780-B7D8B8E51EA1}"/>
            </a:ext>
          </a:extLst>
        </xdr:cNvPr>
        <xdr:cNvCxnSpPr/>
      </xdr:nvCxnSpPr>
      <xdr:spPr>
        <a:xfrm>
          <a:off x="3812381" y="135338344"/>
          <a:ext cx="0" cy="10715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2381</xdr:colOff>
      <xdr:row>232</xdr:row>
      <xdr:rowOff>2382</xdr:rowOff>
    </xdr:from>
    <xdr:to>
      <xdr:col>10</xdr:col>
      <xdr:colOff>2381</xdr:colOff>
      <xdr:row>232</xdr:row>
      <xdr:rowOff>78581</xdr:rowOff>
    </xdr:to>
    <xdr:cxnSp macro="">
      <xdr:nvCxnSpPr>
        <xdr:cNvPr id="347" name="直線コネクタ 346">
          <a:extLst>
            <a:ext uri="{FF2B5EF4-FFF2-40B4-BE49-F238E27FC236}">
              <a16:creationId xmlns:a16="http://schemas.microsoft.com/office/drawing/2014/main" id="{46DE74A3-2A2A-4780-8C12-2AC2C34CCC13}"/>
            </a:ext>
          </a:extLst>
        </xdr:cNvPr>
        <xdr:cNvCxnSpPr/>
      </xdr:nvCxnSpPr>
      <xdr:spPr>
        <a:xfrm>
          <a:off x="3812381" y="131637882"/>
          <a:ext cx="0" cy="76199"/>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232</xdr:row>
      <xdr:rowOff>66675</xdr:rowOff>
    </xdr:from>
    <xdr:to>
      <xdr:col>9</xdr:col>
      <xdr:colOff>378619</xdr:colOff>
      <xdr:row>232</xdr:row>
      <xdr:rowOff>66675</xdr:rowOff>
    </xdr:to>
    <xdr:cxnSp macro="">
      <xdr:nvCxnSpPr>
        <xdr:cNvPr id="348" name="直線矢印コネクタ 347">
          <a:extLst>
            <a:ext uri="{FF2B5EF4-FFF2-40B4-BE49-F238E27FC236}">
              <a16:creationId xmlns:a16="http://schemas.microsoft.com/office/drawing/2014/main" id="{C5049140-1AFD-4D43-B849-9D81940AF63F}"/>
            </a:ext>
          </a:extLst>
        </xdr:cNvPr>
        <xdr:cNvCxnSpPr/>
      </xdr:nvCxnSpPr>
      <xdr:spPr>
        <a:xfrm>
          <a:off x="762000" y="131702175"/>
          <a:ext cx="30456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2382</xdr:colOff>
      <xdr:row>236</xdr:row>
      <xdr:rowOff>45243</xdr:rowOff>
    </xdr:from>
    <xdr:to>
      <xdr:col>10</xdr:col>
      <xdr:colOff>1</xdr:colOff>
      <xdr:row>236</xdr:row>
      <xdr:rowOff>45243</xdr:rowOff>
    </xdr:to>
    <xdr:cxnSp macro="">
      <xdr:nvCxnSpPr>
        <xdr:cNvPr id="349" name="直線矢印コネクタ 348">
          <a:extLst>
            <a:ext uri="{FF2B5EF4-FFF2-40B4-BE49-F238E27FC236}">
              <a16:creationId xmlns:a16="http://schemas.microsoft.com/office/drawing/2014/main" id="{8FFA0541-8655-49D8-BEC4-3E2010666F51}"/>
            </a:ext>
          </a:extLst>
        </xdr:cNvPr>
        <xdr:cNvCxnSpPr/>
      </xdr:nvCxnSpPr>
      <xdr:spPr>
        <a:xfrm>
          <a:off x="764382" y="132442743"/>
          <a:ext cx="30456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378619</xdr:colOff>
      <xdr:row>240</xdr:row>
      <xdr:rowOff>9526</xdr:rowOff>
    </xdr:from>
    <xdr:to>
      <xdr:col>9</xdr:col>
      <xdr:colOff>376238</xdr:colOff>
      <xdr:row>240</xdr:row>
      <xdr:rowOff>9526</xdr:rowOff>
    </xdr:to>
    <xdr:cxnSp macro="">
      <xdr:nvCxnSpPr>
        <xdr:cNvPr id="350" name="直線矢印コネクタ 349">
          <a:extLst>
            <a:ext uri="{FF2B5EF4-FFF2-40B4-BE49-F238E27FC236}">
              <a16:creationId xmlns:a16="http://schemas.microsoft.com/office/drawing/2014/main" id="{B057E7F5-928D-40F6-ACC0-4698363BD88B}"/>
            </a:ext>
          </a:extLst>
        </xdr:cNvPr>
        <xdr:cNvCxnSpPr/>
      </xdr:nvCxnSpPr>
      <xdr:spPr>
        <a:xfrm>
          <a:off x="759619" y="133169026"/>
          <a:ext cx="30456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4761</xdr:colOff>
      <xdr:row>244</xdr:row>
      <xdr:rowOff>2381</xdr:rowOff>
    </xdr:from>
    <xdr:to>
      <xdr:col>10</xdr:col>
      <xdr:colOff>2380</xdr:colOff>
      <xdr:row>244</xdr:row>
      <xdr:rowOff>2381</xdr:rowOff>
    </xdr:to>
    <xdr:cxnSp macro="">
      <xdr:nvCxnSpPr>
        <xdr:cNvPr id="351" name="直線矢印コネクタ 350">
          <a:extLst>
            <a:ext uri="{FF2B5EF4-FFF2-40B4-BE49-F238E27FC236}">
              <a16:creationId xmlns:a16="http://schemas.microsoft.com/office/drawing/2014/main" id="{1340C6AE-6646-4FA9-9C67-EB29850B9F91}"/>
            </a:ext>
          </a:extLst>
        </xdr:cNvPr>
        <xdr:cNvCxnSpPr/>
      </xdr:nvCxnSpPr>
      <xdr:spPr>
        <a:xfrm>
          <a:off x="766761" y="133923881"/>
          <a:ext cx="30456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2381</xdr:colOff>
      <xdr:row>248</xdr:row>
      <xdr:rowOff>50007</xdr:rowOff>
    </xdr:from>
    <xdr:to>
      <xdr:col>10</xdr:col>
      <xdr:colOff>0</xdr:colOff>
      <xdr:row>248</xdr:row>
      <xdr:rowOff>50007</xdr:rowOff>
    </xdr:to>
    <xdr:cxnSp macro="">
      <xdr:nvCxnSpPr>
        <xdr:cNvPr id="352" name="直線矢印コネクタ 351">
          <a:extLst>
            <a:ext uri="{FF2B5EF4-FFF2-40B4-BE49-F238E27FC236}">
              <a16:creationId xmlns:a16="http://schemas.microsoft.com/office/drawing/2014/main" id="{62FD9841-7830-4698-8162-603DE304252A}"/>
            </a:ext>
          </a:extLst>
        </xdr:cNvPr>
        <xdr:cNvCxnSpPr/>
      </xdr:nvCxnSpPr>
      <xdr:spPr>
        <a:xfrm>
          <a:off x="764381" y="134733507"/>
          <a:ext cx="30456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2382</xdr:colOff>
      <xdr:row>247</xdr:row>
      <xdr:rowOff>135731</xdr:rowOff>
    </xdr:from>
    <xdr:to>
      <xdr:col>6</xdr:col>
      <xdr:colOff>0</xdr:colOff>
      <xdr:row>247</xdr:row>
      <xdr:rowOff>135731</xdr:rowOff>
    </xdr:to>
    <xdr:cxnSp macro="">
      <xdr:nvCxnSpPr>
        <xdr:cNvPr id="353" name="直線矢印コネクタ 352">
          <a:extLst>
            <a:ext uri="{FF2B5EF4-FFF2-40B4-BE49-F238E27FC236}">
              <a16:creationId xmlns:a16="http://schemas.microsoft.com/office/drawing/2014/main" id="{E6DDDA11-FF2C-4CB1-B87F-C08E5528ABA2}"/>
            </a:ext>
          </a:extLst>
        </xdr:cNvPr>
        <xdr:cNvCxnSpPr/>
      </xdr:nvCxnSpPr>
      <xdr:spPr>
        <a:xfrm>
          <a:off x="764382" y="134628731"/>
          <a:ext cx="1521618"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251</xdr:row>
      <xdr:rowOff>83343</xdr:rowOff>
    </xdr:from>
    <xdr:to>
      <xdr:col>9</xdr:col>
      <xdr:colOff>378620</xdr:colOff>
      <xdr:row>251</xdr:row>
      <xdr:rowOff>83343</xdr:rowOff>
    </xdr:to>
    <xdr:cxnSp macro="">
      <xdr:nvCxnSpPr>
        <xdr:cNvPr id="354" name="直線矢印コネクタ 353">
          <a:extLst>
            <a:ext uri="{FF2B5EF4-FFF2-40B4-BE49-F238E27FC236}">
              <a16:creationId xmlns:a16="http://schemas.microsoft.com/office/drawing/2014/main" id="{72A08285-7EA3-40CD-BED9-EA52A70CFC40}"/>
            </a:ext>
          </a:extLst>
        </xdr:cNvPr>
        <xdr:cNvCxnSpPr/>
      </xdr:nvCxnSpPr>
      <xdr:spPr>
        <a:xfrm>
          <a:off x="762001" y="135338343"/>
          <a:ext cx="30456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169068</xdr:colOff>
      <xdr:row>240</xdr:row>
      <xdr:rowOff>102394</xdr:rowOff>
    </xdr:from>
    <xdr:to>
      <xdr:col>23</xdr:col>
      <xdr:colOff>169068</xdr:colOff>
      <xdr:row>241</xdr:row>
      <xdr:rowOff>0</xdr:rowOff>
    </xdr:to>
    <xdr:cxnSp macro="">
      <xdr:nvCxnSpPr>
        <xdr:cNvPr id="355" name="直線コネクタ 354">
          <a:extLst>
            <a:ext uri="{FF2B5EF4-FFF2-40B4-BE49-F238E27FC236}">
              <a16:creationId xmlns:a16="http://schemas.microsoft.com/office/drawing/2014/main" id="{2238BD65-4DC6-440B-A469-A5B3D0425932}"/>
            </a:ext>
          </a:extLst>
        </xdr:cNvPr>
        <xdr:cNvCxnSpPr/>
      </xdr:nvCxnSpPr>
      <xdr:spPr>
        <a:xfrm flipV="1">
          <a:off x="8932068" y="133261894"/>
          <a:ext cx="0" cy="88106"/>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378619</xdr:colOff>
      <xdr:row>240</xdr:row>
      <xdr:rowOff>102394</xdr:rowOff>
    </xdr:from>
    <xdr:to>
      <xdr:col>23</xdr:col>
      <xdr:colOff>166688</xdr:colOff>
      <xdr:row>240</xdr:row>
      <xdr:rowOff>102394</xdr:rowOff>
    </xdr:to>
    <xdr:cxnSp macro="">
      <xdr:nvCxnSpPr>
        <xdr:cNvPr id="356" name="直線コネクタ 355">
          <a:extLst>
            <a:ext uri="{FF2B5EF4-FFF2-40B4-BE49-F238E27FC236}">
              <a16:creationId xmlns:a16="http://schemas.microsoft.com/office/drawing/2014/main" id="{17CED833-7079-496A-9CF5-47A7B4E0D557}"/>
            </a:ext>
          </a:extLst>
        </xdr:cNvPr>
        <xdr:cNvCxnSpPr/>
      </xdr:nvCxnSpPr>
      <xdr:spPr>
        <a:xfrm flipH="1">
          <a:off x="7998619" y="133261894"/>
          <a:ext cx="931069"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378619</xdr:colOff>
      <xdr:row>240</xdr:row>
      <xdr:rowOff>102393</xdr:rowOff>
    </xdr:from>
    <xdr:to>
      <xdr:col>20</xdr:col>
      <xdr:colOff>378619</xdr:colOff>
      <xdr:row>240</xdr:row>
      <xdr:rowOff>190499</xdr:rowOff>
    </xdr:to>
    <xdr:cxnSp macro="">
      <xdr:nvCxnSpPr>
        <xdr:cNvPr id="357" name="直線矢印コネクタ 356">
          <a:extLst>
            <a:ext uri="{FF2B5EF4-FFF2-40B4-BE49-F238E27FC236}">
              <a16:creationId xmlns:a16="http://schemas.microsoft.com/office/drawing/2014/main" id="{87B507E4-63A1-4E44-8B80-C4BB8517452F}"/>
            </a:ext>
          </a:extLst>
        </xdr:cNvPr>
        <xdr:cNvCxnSpPr/>
      </xdr:nvCxnSpPr>
      <xdr:spPr>
        <a:xfrm>
          <a:off x="7998619" y="133261893"/>
          <a:ext cx="0" cy="88106"/>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173831</xdr:colOff>
      <xdr:row>246</xdr:row>
      <xdr:rowOff>2382</xdr:rowOff>
    </xdr:from>
    <xdr:to>
      <xdr:col>52</xdr:col>
      <xdr:colOff>285750</xdr:colOff>
      <xdr:row>246</xdr:row>
      <xdr:rowOff>2382</xdr:rowOff>
    </xdr:to>
    <xdr:cxnSp macro="">
      <xdr:nvCxnSpPr>
        <xdr:cNvPr id="358" name="直線コネクタ 357">
          <a:extLst>
            <a:ext uri="{FF2B5EF4-FFF2-40B4-BE49-F238E27FC236}">
              <a16:creationId xmlns:a16="http://schemas.microsoft.com/office/drawing/2014/main" id="{4F075446-F1A0-4E73-83A1-5F2DC70E0490}"/>
            </a:ext>
          </a:extLst>
        </xdr:cNvPr>
        <xdr:cNvCxnSpPr/>
      </xdr:nvCxnSpPr>
      <xdr:spPr>
        <a:xfrm>
          <a:off x="17318831" y="134304882"/>
          <a:ext cx="2778919" cy="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83344</xdr:colOff>
      <xdr:row>243</xdr:row>
      <xdr:rowOff>2598</xdr:rowOff>
    </xdr:from>
    <xdr:to>
      <xdr:col>52</xdr:col>
      <xdr:colOff>240506</xdr:colOff>
      <xdr:row>243</xdr:row>
      <xdr:rowOff>2598</xdr:rowOff>
    </xdr:to>
    <xdr:cxnSp macro="">
      <xdr:nvCxnSpPr>
        <xdr:cNvPr id="359" name="直線コネクタ 358">
          <a:extLst>
            <a:ext uri="{FF2B5EF4-FFF2-40B4-BE49-F238E27FC236}">
              <a16:creationId xmlns:a16="http://schemas.microsoft.com/office/drawing/2014/main" id="{6FB5B1FA-0A05-4BA6-9D7F-86B055B5FCB6}"/>
            </a:ext>
          </a:extLst>
        </xdr:cNvPr>
        <xdr:cNvCxnSpPr/>
      </xdr:nvCxnSpPr>
      <xdr:spPr>
        <a:xfrm>
          <a:off x="16466344" y="133733598"/>
          <a:ext cx="3586162" cy="0"/>
        </a:xfrm>
        <a:prstGeom prst="line">
          <a:avLst/>
        </a:prstGeom>
        <a:ln w="6350" cmpd="dbl">
          <a:solidFill>
            <a:schemeClr val="bg1">
              <a:lumMod val="50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235744</xdr:colOff>
      <xdr:row>242</xdr:row>
      <xdr:rowOff>188119</xdr:rowOff>
    </xdr:from>
    <xdr:to>
      <xdr:col>52</xdr:col>
      <xdr:colOff>280989</xdr:colOff>
      <xdr:row>246</xdr:row>
      <xdr:rowOff>7145</xdr:rowOff>
    </xdr:to>
    <xdr:cxnSp macro="">
      <xdr:nvCxnSpPr>
        <xdr:cNvPr id="360" name="直線コネクタ 359">
          <a:extLst>
            <a:ext uri="{FF2B5EF4-FFF2-40B4-BE49-F238E27FC236}">
              <a16:creationId xmlns:a16="http://schemas.microsoft.com/office/drawing/2014/main" id="{FB54AA0F-8F63-452E-9C77-4472BBAFC394}"/>
            </a:ext>
          </a:extLst>
        </xdr:cNvPr>
        <xdr:cNvCxnSpPr/>
      </xdr:nvCxnSpPr>
      <xdr:spPr>
        <a:xfrm flipH="1" flipV="1">
          <a:off x="20047744" y="133728619"/>
          <a:ext cx="45245" cy="581026"/>
        </a:xfrm>
        <a:prstGeom prst="line">
          <a:avLst/>
        </a:prstGeom>
        <a:ln w="6350" cmpd="dbl">
          <a:solidFill>
            <a:schemeClr val="bg1">
              <a:lumMod val="50000"/>
            </a:schemeClr>
          </a:solidFill>
          <a:prstDash val="sysDot"/>
        </a:ln>
      </xdr:spPr>
      <xdr:style>
        <a:lnRef idx="1">
          <a:schemeClr val="dk1"/>
        </a:lnRef>
        <a:fillRef idx="0">
          <a:schemeClr val="dk1"/>
        </a:fillRef>
        <a:effectRef idx="0">
          <a:schemeClr val="dk1"/>
        </a:effectRef>
        <a:fontRef idx="minor">
          <a:schemeClr val="tx1"/>
        </a:fontRef>
      </xdr:style>
    </xdr:cxnSp>
    <xdr:clientData/>
  </xdr:twoCellAnchor>
  <xdr:twoCellAnchor>
    <xdr:from>
      <xdr:col>50</xdr:col>
      <xdr:colOff>213128</xdr:colOff>
      <xdr:row>230</xdr:row>
      <xdr:rowOff>0</xdr:rowOff>
    </xdr:from>
    <xdr:to>
      <xdr:col>50</xdr:col>
      <xdr:colOff>213128</xdr:colOff>
      <xdr:row>235</xdr:row>
      <xdr:rowOff>185740</xdr:rowOff>
    </xdr:to>
    <xdr:cxnSp macro="">
      <xdr:nvCxnSpPr>
        <xdr:cNvPr id="361" name="直線コネクタ 360">
          <a:extLst>
            <a:ext uri="{FF2B5EF4-FFF2-40B4-BE49-F238E27FC236}">
              <a16:creationId xmlns:a16="http://schemas.microsoft.com/office/drawing/2014/main" id="{0FA1B34B-C477-4618-8F12-62EE81D07E7E}"/>
            </a:ext>
          </a:extLst>
        </xdr:cNvPr>
        <xdr:cNvCxnSpPr/>
      </xdr:nvCxnSpPr>
      <xdr:spPr>
        <a:xfrm flipV="1">
          <a:off x="19263128" y="131254500"/>
          <a:ext cx="0" cy="1138240"/>
        </a:xfrm>
        <a:prstGeom prst="line">
          <a:avLst/>
        </a:prstGeom>
        <a:ln w="3175">
          <a:solidFill>
            <a:srgbClr val="C00000"/>
          </a:solidFill>
          <a:prstDash val="lgDashDot"/>
        </a:ln>
      </xdr:spPr>
      <xdr:style>
        <a:lnRef idx="1">
          <a:schemeClr val="dk1"/>
        </a:lnRef>
        <a:fillRef idx="0">
          <a:schemeClr val="dk1"/>
        </a:fillRef>
        <a:effectRef idx="0">
          <a:schemeClr val="dk1"/>
        </a:effectRef>
        <a:fontRef idx="minor">
          <a:schemeClr val="tx1"/>
        </a:fontRef>
      </xdr:style>
    </xdr:cxnSp>
    <xdr:clientData/>
  </xdr:twoCellAnchor>
  <xdr:twoCellAnchor>
    <xdr:from>
      <xdr:col>50</xdr:col>
      <xdr:colOff>197787</xdr:colOff>
      <xdr:row>235</xdr:row>
      <xdr:rowOff>188119</xdr:rowOff>
    </xdr:from>
    <xdr:to>
      <xdr:col>50</xdr:col>
      <xdr:colOff>214313</xdr:colOff>
      <xdr:row>238</xdr:row>
      <xdr:rowOff>2719</xdr:rowOff>
    </xdr:to>
    <xdr:cxnSp macro="">
      <xdr:nvCxnSpPr>
        <xdr:cNvPr id="362" name="直線コネクタ 361">
          <a:extLst>
            <a:ext uri="{FF2B5EF4-FFF2-40B4-BE49-F238E27FC236}">
              <a16:creationId xmlns:a16="http://schemas.microsoft.com/office/drawing/2014/main" id="{9735AF71-067A-4298-9E75-CF38F9A819B9}"/>
            </a:ext>
          </a:extLst>
        </xdr:cNvPr>
        <xdr:cNvCxnSpPr/>
      </xdr:nvCxnSpPr>
      <xdr:spPr>
        <a:xfrm flipH="1">
          <a:off x="19247787" y="132395119"/>
          <a:ext cx="16526" cy="386100"/>
        </a:xfrm>
        <a:prstGeom prst="line">
          <a:avLst/>
        </a:prstGeom>
        <a:ln w="3175">
          <a:solidFill>
            <a:srgbClr val="C00000"/>
          </a:solidFill>
          <a:prstDash val="lgDashDot"/>
        </a:ln>
      </xdr:spPr>
      <xdr:style>
        <a:lnRef idx="1">
          <a:schemeClr val="dk1"/>
        </a:lnRef>
        <a:fillRef idx="0">
          <a:schemeClr val="dk1"/>
        </a:fillRef>
        <a:effectRef idx="0">
          <a:schemeClr val="dk1"/>
        </a:effectRef>
        <a:fontRef idx="minor">
          <a:schemeClr val="tx1"/>
        </a:fontRef>
      </xdr:style>
    </xdr:cxnSp>
    <xdr:clientData/>
  </xdr:twoCellAnchor>
  <xdr:twoCellAnchor>
    <xdr:from>
      <xdr:col>42</xdr:col>
      <xdr:colOff>378618</xdr:colOff>
      <xdr:row>241</xdr:row>
      <xdr:rowOff>0</xdr:rowOff>
    </xdr:from>
    <xdr:to>
      <xdr:col>50</xdr:col>
      <xdr:colOff>197644</xdr:colOff>
      <xdr:row>241</xdr:row>
      <xdr:rowOff>0</xdr:rowOff>
    </xdr:to>
    <xdr:cxnSp macro="">
      <xdr:nvCxnSpPr>
        <xdr:cNvPr id="363" name="直線矢印コネクタ 362">
          <a:extLst>
            <a:ext uri="{FF2B5EF4-FFF2-40B4-BE49-F238E27FC236}">
              <a16:creationId xmlns:a16="http://schemas.microsoft.com/office/drawing/2014/main" id="{E7380C74-4A08-4124-9C35-65C8D7566B50}"/>
            </a:ext>
          </a:extLst>
        </xdr:cNvPr>
        <xdr:cNvCxnSpPr/>
      </xdr:nvCxnSpPr>
      <xdr:spPr>
        <a:xfrm>
          <a:off x="16380618" y="133350000"/>
          <a:ext cx="2867026"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2381</xdr:colOff>
      <xdr:row>231</xdr:row>
      <xdr:rowOff>0</xdr:rowOff>
    </xdr:from>
    <xdr:to>
      <xdr:col>50</xdr:col>
      <xdr:colOff>214313</xdr:colOff>
      <xdr:row>231</xdr:row>
      <xdr:rowOff>0</xdr:rowOff>
    </xdr:to>
    <xdr:cxnSp macro="">
      <xdr:nvCxnSpPr>
        <xdr:cNvPr id="364" name="直線矢印コネクタ 363">
          <a:extLst>
            <a:ext uri="{FF2B5EF4-FFF2-40B4-BE49-F238E27FC236}">
              <a16:creationId xmlns:a16="http://schemas.microsoft.com/office/drawing/2014/main" id="{562E5BE4-2875-4639-B9DC-6A79AE716C31}"/>
            </a:ext>
          </a:extLst>
        </xdr:cNvPr>
        <xdr:cNvCxnSpPr/>
      </xdr:nvCxnSpPr>
      <xdr:spPr>
        <a:xfrm>
          <a:off x="16385381" y="131445000"/>
          <a:ext cx="287893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378618</xdr:colOff>
      <xdr:row>236</xdr:row>
      <xdr:rowOff>2</xdr:rowOff>
    </xdr:from>
    <xdr:to>
      <xdr:col>50</xdr:col>
      <xdr:colOff>214312</xdr:colOff>
      <xdr:row>236</xdr:row>
      <xdr:rowOff>2</xdr:rowOff>
    </xdr:to>
    <xdr:cxnSp macro="">
      <xdr:nvCxnSpPr>
        <xdr:cNvPr id="365" name="直線矢印コネクタ 364">
          <a:extLst>
            <a:ext uri="{FF2B5EF4-FFF2-40B4-BE49-F238E27FC236}">
              <a16:creationId xmlns:a16="http://schemas.microsoft.com/office/drawing/2014/main" id="{7F626F5D-E780-48E5-B51A-2CB4EFD18C9A}"/>
            </a:ext>
          </a:extLst>
        </xdr:cNvPr>
        <xdr:cNvCxnSpPr/>
      </xdr:nvCxnSpPr>
      <xdr:spPr>
        <a:xfrm>
          <a:off x="16380618" y="132397502"/>
          <a:ext cx="288369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378618</xdr:colOff>
      <xdr:row>238</xdr:row>
      <xdr:rowOff>188119</xdr:rowOff>
    </xdr:from>
    <xdr:to>
      <xdr:col>43</xdr:col>
      <xdr:colOff>28574</xdr:colOff>
      <xdr:row>238</xdr:row>
      <xdr:rowOff>188120</xdr:rowOff>
    </xdr:to>
    <xdr:cxnSp macro="">
      <xdr:nvCxnSpPr>
        <xdr:cNvPr id="366" name="直線コネクタ 365">
          <a:extLst>
            <a:ext uri="{FF2B5EF4-FFF2-40B4-BE49-F238E27FC236}">
              <a16:creationId xmlns:a16="http://schemas.microsoft.com/office/drawing/2014/main" id="{B033068F-EE1D-4732-AF9C-E15535DF78AB}"/>
            </a:ext>
          </a:extLst>
        </xdr:cNvPr>
        <xdr:cNvCxnSpPr/>
      </xdr:nvCxnSpPr>
      <xdr:spPr>
        <a:xfrm>
          <a:off x="16380618" y="132966619"/>
          <a:ext cx="30956" cy="1"/>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184761</xdr:colOff>
      <xdr:row>229</xdr:row>
      <xdr:rowOff>184280</xdr:rowOff>
    </xdr:from>
    <xdr:to>
      <xdr:col>42</xdr:col>
      <xdr:colOff>184761</xdr:colOff>
      <xdr:row>238</xdr:row>
      <xdr:rowOff>783</xdr:rowOff>
    </xdr:to>
    <xdr:cxnSp macro="">
      <xdr:nvCxnSpPr>
        <xdr:cNvPr id="367" name="直線矢印コネクタ 366">
          <a:extLst>
            <a:ext uri="{FF2B5EF4-FFF2-40B4-BE49-F238E27FC236}">
              <a16:creationId xmlns:a16="http://schemas.microsoft.com/office/drawing/2014/main" id="{2F81E01B-070B-46BA-B760-50D29A6326D2}"/>
            </a:ext>
          </a:extLst>
        </xdr:cNvPr>
        <xdr:cNvCxnSpPr/>
      </xdr:nvCxnSpPr>
      <xdr:spPr>
        <a:xfrm>
          <a:off x="16186761" y="131248280"/>
          <a:ext cx="0" cy="153100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xdr:colOff>
      <xdr:row>243</xdr:row>
      <xdr:rowOff>2381</xdr:rowOff>
    </xdr:from>
    <xdr:to>
      <xdr:col>47</xdr:col>
      <xdr:colOff>1</xdr:colOff>
      <xdr:row>246</xdr:row>
      <xdr:rowOff>4763</xdr:rowOff>
    </xdr:to>
    <xdr:cxnSp macro="">
      <xdr:nvCxnSpPr>
        <xdr:cNvPr id="368" name="直線矢印コネクタ 367">
          <a:extLst>
            <a:ext uri="{FF2B5EF4-FFF2-40B4-BE49-F238E27FC236}">
              <a16:creationId xmlns:a16="http://schemas.microsoft.com/office/drawing/2014/main" id="{CC17101F-C115-407E-A209-DCD7FE3E1C98}"/>
            </a:ext>
          </a:extLst>
        </xdr:cNvPr>
        <xdr:cNvCxnSpPr/>
      </xdr:nvCxnSpPr>
      <xdr:spPr>
        <a:xfrm>
          <a:off x="17907001" y="133733381"/>
          <a:ext cx="0" cy="57388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0</xdr:colOff>
      <xdr:row>237</xdr:row>
      <xdr:rowOff>190499</xdr:rowOff>
    </xdr:from>
    <xdr:to>
      <xdr:col>50</xdr:col>
      <xdr:colOff>195265</xdr:colOff>
      <xdr:row>237</xdr:row>
      <xdr:rowOff>190499</xdr:rowOff>
    </xdr:to>
    <xdr:cxnSp macro="">
      <xdr:nvCxnSpPr>
        <xdr:cNvPr id="369" name="直線矢印コネクタ 368">
          <a:extLst>
            <a:ext uri="{FF2B5EF4-FFF2-40B4-BE49-F238E27FC236}">
              <a16:creationId xmlns:a16="http://schemas.microsoft.com/office/drawing/2014/main" id="{AD1FD5D4-4B0D-4D1E-B2D8-00283C0FD6F5}"/>
            </a:ext>
          </a:extLst>
        </xdr:cNvPr>
        <xdr:cNvCxnSpPr/>
      </xdr:nvCxnSpPr>
      <xdr:spPr>
        <a:xfrm flipH="1">
          <a:off x="16383000" y="132778499"/>
          <a:ext cx="286226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378619</xdr:colOff>
      <xdr:row>230</xdr:row>
      <xdr:rowOff>0</xdr:rowOff>
    </xdr:from>
    <xdr:to>
      <xdr:col>43</xdr:col>
      <xdr:colOff>378619</xdr:colOff>
      <xdr:row>231</xdr:row>
      <xdr:rowOff>0</xdr:rowOff>
    </xdr:to>
    <xdr:cxnSp macro="">
      <xdr:nvCxnSpPr>
        <xdr:cNvPr id="370" name="直線矢印コネクタ 369">
          <a:extLst>
            <a:ext uri="{FF2B5EF4-FFF2-40B4-BE49-F238E27FC236}">
              <a16:creationId xmlns:a16="http://schemas.microsoft.com/office/drawing/2014/main" id="{1EFB5008-B5DE-4FFE-99A3-3F6C6592FB2C}"/>
            </a:ext>
          </a:extLst>
        </xdr:cNvPr>
        <xdr:cNvCxnSpPr/>
      </xdr:nvCxnSpPr>
      <xdr:spPr>
        <a:xfrm>
          <a:off x="16761619" y="131254500"/>
          <a:ext cx="0" cy="1905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xdr:colOff>
      <xdr:row>236</xdr:row>
      <xdr:rowOff>4763</xdr:rowOff>
    </xdr:from>
    <xdr:to>
      <xdr:col>47</xdr:col>
      <xdr:colOff>366713</xdr:colOff>
      <xdr:row>246</xdr:row>
      <xdr:rowOff>2383</xdr:rowOff>
    </xdr:to>
    <xdr:sp macro="" textlink="">
      <xdr:nvSpPr>
        <xdr:cNvPr id="371" name="円弧 370">
          <a:extLst>
            <a:ext uri="{FF2B5EF4-FFF2-40B4-BE49-F238E27FC236}">
              <a16:creationId xmlns:a16="http://schemas.microsoft.com/office/drawing/2014/main" id="{2076F6AA-A18F-43F0-9C93-4A7D31E5CDE3}"/>
            </a:ext>
          </a:extLst>
        </xdr:cNvPr>
        <xdr:cNvSpPr/>
      </xdr:nvSpPr>
      <xdr:spPr>
        <a:xfrm>
          <a:off x="16383001" y="132402263"/>
          <a:ext cx="1890712" cy="1902620"/>
        </a:xfrm>
        <a:prstGeom prst="arc">
          <a:avLst>
            <a:gd name="adj1" fmla="val 5429880"/>
            <a:gd name="adj2" fmla="val 10824659"/>
          </a:avLst>
        </a:prstGeom>
        <a:ln w="3175">
          <a:solidFill>
            <a:sysClr val="windowText" lastClr="000000"/>
          </a:solidFill>
          <a:prstDash val="solid"/>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185037</xdr:colOff>
      <xdr:row>284</xdr:row>
      <xdr:rowOff>187840</xdr:rowOff>
    </xdr:from>
    <xdr:to>
      <xdr:col>4</xdr:col>
      <xdr:colOff>185037</xdr:colOff>
      <xdr:row>299</xdr:row>
      <xdr:rowOff>154781</xdr:rowOff>
    </xdr:to>
    <xdr:cxnSp macro="">
      <xdr:nvCxnSpPr>
        <xdr:cNvPr id="372" name="直線矢印コネクタ 371">
          <a:extLst>
            <a:ext uri="{FF2B5EF4-FFF2-40B4-BE49-F238E27FC236}">
              <a16:creationId xmlns:a16="http://schemas.microsoft.com/office/drawing/2014/main" id="{01112F2A-B3D7-44E4-9706-DBAF8A4E67FB}"/>
            </a:ext>
          </a:extLst>
        </xdr:cNvPr>
        <xdr:cNvCxnSpPr/>
      </xdr:nvCxnSpPr>
      <xdr:spPr>
        <a:xfrm flipV="1">
          <a:off x="1709037" y="138300340"/>
          <a:ext cx="0" cy="282444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180975</xdr:colOff>
      <xdr:row>237</xdr:row>
      <xdr:rowOff>180975</xdr:rowOff>
    </xdr:from>
    <xdr:to>
      <xdr:col>42</xdr:col>
      <xdr:colOff>180975</xdr:colOff>
      <xdr:row>245</xdr:row>
      <xdr:rowOff>187978</xdr:rowOff>
    </xdr:to>
    <xdr:cxnSp macro="">
      <xdr:nvCxnSpPr>
        <xdr:cNvPr id="373" name="直線矢印コネクタ 372">
          <a:extLst>
            <a:ext uri="{FF2B5EF4-FFF2-40B4-BE49-F238E27FC236}">
              <a16:creationId xmlns:a16="http://schemas.microsoft.com/office/drawing/2014/main" id="{1AC122C8-AC15-4161-B9F1-155F6BDC751D}"/>
            </a:ext>
          </a:extLst>
        </xdr:cNvPr>
        <xdr:cNvCxnSpPr/>
      </xdr:nvCxnSpPr>
      <xdr:spPr>
        <a:xfrm>
          <a:off x="16182975" y="132768975"/>
          <a:ext cx="0" cy="153100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0</xdr:colOff>
      <xdr:row>235</xdr:row>
      <xdr:rowOff>188119</xdr:rowOff>
    </xdr:from>
    <xdr:to>
      <xdr:col>44</xdr:col>
      <xdr:colOff>0</xdr:colOff>
      <xdr:row>238</xdr:row>
      <xdr:rowOff>0</xdr:rowOff>
    </xdr:to>
    <xdr:cxnSp macro="">
      <xdr:nvCxnSpPr>
        <xdr:cNvPr id="374" name="直線矢印コネクタ 373">
          <a:extLst>
            <a:ext uri="{FF2B5EF4-FFF2-40B4-BE49-F238E27FC236}">
              <a16:creationId xmlns:a16="http://schemas.microsoft.com/office/drawing/2014/main" id="{B88A3647-FE32-45FE-BB84-3D346EF03F44}"/>
            </a:ext>
          </a:extLst>
        </xdr:cNvPr>
        <xdr:cNvCxnSpPr/>
      </xdr:nvCxnSpPr>
      <xdr:spPr>
        <a:xfrm>
          <a:off x="16764000" y="132395119"/>
          <a:ext cx="0" cy="3833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197644</xdr:colOff>
      <xdr:row>238</xdr:row>
      <xdr:rowOff>2381</xdr:rowOff>
    </xdr:from>
    <xdr:to>
      <xdr:col>50</xdr:col>
      <xdr:colOff>197644</xdr:colOff>
      <xdr:row>246</xdr:row>
      <xdr:rowOff>7145</xdr:rowOff>
    </xdr:to>
    <xdr:cxnSp macro="">
      <xdr:nvCxnSpPr>
        <xdr:cNvPr id="375" name="直線コネクタ 374">
          <a:extLst>
            <a:ext uri="{FF2B5EF4-FFF2-40B4-BE49-F238E27FC236}">
              <a16:creationId xmlns:a16="http://schemas.microsoft.com/office/drawing/2014/main" id="{E3057E2D-E337-4CD6-BE7B-FA2A15F0B8BC}"/>
            </a:ext>
          </a:extLst>
        </xdr:cNvPr>
        <xdr:cNvCxnSpPr/>
      </xdr:nvCxnSpPr>
      <xdr:spPr>
        <a:xfrm>
          <a:off x="19247644" y="132780881"/>
          <a:ext cx="0" cy="1528764"/>
        </a:xfrm>
        <a:prstGeom prst="line">
          <a:avLst/>
        </a:prstGeom>
        <a:ln w="3175">
          <a:solidFill>
            <a:sysClr val="windowText" lastClr="000000"/>
          </a:solidFill>
          <a:prstDash val="lgDashDotDot"/>
        </a:ln>
      </xdr:spPr>
      <xdr:style>
        <a:lnRef idx="1">
          <a:schemeClr val="dk1"/>
        </a:lnRef>
        <a:fillRef idx="0">
          <a:schemeClr val="dk1"/>
        </a:fillRef>
        <a:effectRef idx="0">
          <a:schemeClr val="dk1"/>
        </a:effectRef>
        <a:fontRef idx="minor">
          <a:schemeClr val="tx1"/>
        </a:fontRef>
      </xdr:style>
    </xdr:cxnSp>
    <xdr:clientData/>
  </xdr:twoCellAnchor>
  <xdr:twoCellAnchor>
    <xdr:from>
      <xdr:col>42</xdr:col>
      <xdr:colOff>378619</xdr:colOff>
      <xdr:row>246</xdr:row>
      <xdr:rowOff>97631</xdr:rowOff>
    </xdr:from>
    <xdr:to>
      <xdr:col>50</xdr:col>
      <xdr:colOff>195263</xdr:colOff>
      <xdr:row>246</xdr:row>
      <xdr:rowOff>97631</xdr:rowOff>
    </xdr:to>
    <xdr:cxnSp macro="">
      <xdr:nvCxnSpPr>
        <xdr:cNvPr id="376" name="直線矢印コネクタ 375">
          <a:extLst>
            <a:ext uri="{FF2B5EF4-FFF2-40B4-BE49-F238E27FC236}">
              <a16:creationId xmlns:a16="http://schemas.microsoft.com/office/drawing/2014/main" id="{FCAF3AA1-AF11-4AAB-BFCB-5DD617F95178}"/>
            </a:ext>
          </a:extLst>
        </xdr:cNvPr>
        <xdr:cNvCxnSpPr/>
      </xdr:nvCxnSpPr>
      <xdr:spPr>
        <a:xfrm>
          <a:off x="16380619" y="134400131"/>
          <a:ext cx="286464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190501</xdr:colOff>
      <xdr:row>230</xdr:row>
      <xdr:rowOff>2381</xdr:rowOff>
    </xdr:from>
    <xdr:to>
      <xdr:col>51</xdr:col>
      <xdr:colOff>190501</xdr:colOff>
      <xdr:row>238</xdr:row>
      <xdr:rowOff>0</xdr:rowOff>
    </xdr:to>
    <xdr:cxnSp macro="">
      <xdr:nvCxnSpPr>
        <xdr:cNvPr id="377" name="直線矢印コネクタ 376">
          <a:extLst>
            <a:ext uri="{FF2B5EF4-FFF2-40B4-BE49-F238E27FC236}">
              <a16:creationId xmlns:a16="http://schemas.microsoft.com/office/drawing/2014/main" id="{074C5D1C-5956-4F37-857D-D8AFAA1EE396}"/>
            </a:ext>
          </a:extLst>
        </xdr:cNvPr>
        <xdr:cNvCxnSpPr/>
      </xdr:nvCxnSpPr>
      <xdr:spPr>
        <a:xfrm>
          <a:off x="19621501" y="131256881"/>
          <a:ext cx="0" cy="152161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200025</xdr:colOff>
      <xdr:row>238</xdr:row>
      <xdr:rowOff>1</xdr:rowOff>
    </xdr:from>
    <xdr:to>
      <xdr:col>51</xdr:col>
      <xdr:colOff>378619</xdr:colOff>
      <xdr:row>238</xdr:row>
      <xdr:rowOff>1</xdr:rowOff>
    </xdr:to>
    <xdr:cxnSp macro="">
      <xdr:nvCxnSpPr>
        <xdr:cNvPr id="378" name="直線コネクタ 377">
          <a:extLst>
            <a:ext uri="{FF2B5EF4-FFF2-40B4-BE49-F238E27FC236}">
              <a16:creationId xmlns:a16="http://schemas.microsoft.com/office/drawing/2014/main" id="{0D4122DF-FB5C-4105-8133-52399AC4E576}"/>
            </a:ext>
          </a:extLst>
        </xdr:cNvPr>
        <xdr:cNvCxnSpPr/>
      </xdr:nvCxnSpPr>
      <xdr:spPr>
        <a:xfrm>
          <a:off x="19250025" y="132778501"/>
          <a:ext cx="559594"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188119</xdr:colOff>
      <xdr:row>234</xdr:row>
      <xdr:rowOff>90489</xdr:rowOff>
    </xdr:from>
    <xdr:to>
      <xdr:col>52</xdr:col>
      <xdr:colOff>373856</xdr:colOff>
      <xdr:row>234</xdr:row>
      <xdr:rowOff>90489</xdr:rowOff>
    </xdr:to>
    <xdr:cxnSp macro="">
      <xdr:nvCxnSpPr>
        <xdr:cNvPr id="379" name="直線矢印コネクタ 378">
          <a:extLst>
            <a:ext uri="{FF2B5EF4-FFF2-40B4-BE49-F238E27FC236}">
              <a16:creationId xmlns:a16="http://schemas.microsoft.com/office/drawing/2014/main" id="{1884E68B-9227-46E5-93AD-118F89B686BA}"/>
            </a:ext>
          </a:extLst>
        </xdr:cNvPr>
        <xdr:cNvCxnSpPr/>
      </xdr:nvCxnSpPr>
      <xdr:spPr>
        <a:xfrm>
          <a:off x="19619119" y="132106989"/>
          <a:ext cx="56673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2381</xdr:colOff>
      <xdr:row>286</xdr:row>
      <xdr:rowOff>185738</xdr:rowOff>
    </xdr:from>
    <xdr:to>
      <xdr:col>6</xdr:col>
      <xdr:colOff>2381</xdr:colOff>
      <xdr:row>298</xdr:row>
      <xdr:rowOff>130969</xdr:rowOff>
    </xdr:to>
    <xdr:cxnSp macro="">
      <xdr:nvCxnSpPr>
        <xdr:cNvPr id="380" name="直線矢印コネクタ 379">
          <a:extLst>
            <a:ext uri="{FF2B5EF4-FFF2-40B4-BE49-F238E27FC236}">
              <a16:creationId xmlns:a16="http://schemas.microsoft.com/office/drawing/2014/main" id="{51454011-30A1-4D5A-ACB6-A99D72F4C319}"/>
            </a:ext>
          </a:extLst>
        </xdr:cNvPr>
        <xdr:cNvCxnSpPr/>
      </xdr:nvCxnSpPr>
      <xdr:spPr>
        <a:xfrm>
          <a:off x="2288381" y="138679238"/>
          <a:ext cx="0" cy="223123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2381</xdr:colOff>
      <xdr:row>286</xdr:row>
      <xdr:rowOff>188118</xdr:rowOff>
    </xdr:from>
    <xdr:to>
      <xdr:col>29</xdr:col>
      <xdr:colOff>185737</xdr:colOff>
      <xdr:row>286</xdr:row>
      <xdr:rowOff>188118</xdr:rowOff>
    </xdr:to>
    <xdr:cxnSp macro="">
      <xdr:nvCxnSpPr>
        <xdr:cNvPr id="381" name="直線コネクタ 380">
          <a:extLst>
            <a:ext uri="{FF2B5EF4-FFF2-40B4-BE49-F238E27FC236}">
              <a16:creationId xmlns:a16="http://schemas.microsoft.com/office/drawing/2014/main" id="{95D47310-1528-49A9-AE53-46C621DDDA94}"/>
            </a:ext>
          </a:extLst>
        </xdr:cNvPr>
        <xdr:cNvCxnSpPr/>
      </xdr:nvCxnSpPr>
      <xdr:spPr>
        <a:xfrm>
          <a:off x="1907381" y="138681618"/>
          <a:ext cx="9327356"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188118</xdr:colOff>
      <xdr:row>287</xdr:row>
      <xdr:rowOff>0</xdr:rowOff>
    </xdr:from>
    <xdr:to>
      <xdr:col>28</xdr:col>
      <xdr:colOff>188118</xdr:colOff>
      <xdr:row>299</xdr:row>
      <xdr:rowOff>150019</xdr:rowOff>
    </xdr:to>
    <xdr:cxnSp macro="">
      <xdr:nvCxnSpPr>
        <xdr:cNvPr id="382" name="直線コネクタ 381">
          <a:extLst>
            <a:ext uri="{FF2B5EF4-FFF2-40B4-BE49-F238E27FC236}">
              <a16:creationId xmlns:a16="http://schemas.microsoft.com/office/drawing/2014/main" id="{16CBFD9E-86F4-4702-B1B8-32178BA2CAAD}"/>
            </a:ext>
          </a:extLst>
        </xdr:cNvPr>
        <xdr:cNvCxnSpPr/>
      </xdr:nvCxnSpPr>
      <xdr:spPr>
        <a:xfrm>
          <a:off x="10856118" y="138684000"/>
          <a:ext cx="0" cy="2436019"/>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188118</xdr:colOff>
      <xdr:row>285</xdr:row>
      <xdr:rowOff>185738</xdr:rowOff>
    </xdr:from>
    <xdr:to>
      <xdr:col>28</xdr:col>
      <xdr:colOff>188118</xdr:colOff>
      <xdr:row>286</xdr:row>
      <xdr:rowOff>185738</xdr:rowOff>
    </xdr:to>
    <xdr:cxnSp macro="">
      <xdr:nvCxnSpPr>
        <xdr:cNvPr id="383" name="直線コネクタ 382">
          <a:extLst>
            <a:ext uri="{FF2B5EF4-FFF2-40B4-BE49-F238E27FC236}">
              <a16:creationId xmlns:a16="http://schemas.microsoft.com/office/drawing/2014/main" id="{EDCB9509-A529-4841-B503-E1A4D7972869}"/>
            </a:ext>
          </a:extLst>
        </xdr:cNvPr>
        <xdr:cNvCxnSpPr/>
      </xdr:nvCxnSpPr>
      <xdr:spPr>
        <a:xfrm flipV="1">
          <a:off x="10856118" y="138488738"/>
          <a:ext cx="0" cy="19050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178594</xdr:colOff>
      <xdr:row>287</xdr:row>
      <xdr:rowOff>0</xdr:rowOff>
    </xdr:from>
    <xdr:to>
      <xdr:col>26</xdr:col>
      <xdr:colOff>178594</xdr:colOff>
      <xdr:row>299</xdr:row>
      <xdr:rowOff>154781</xdr:rowOff>
    </xdr:to>
    <xdr:cxnSp macro="">
      <xdr:nvCxnSpPr>
        <xdr:cNvPr id="384" name="直線コネクタ 383">
          <a:extLst>
            <a:ext uri="{FF2B5EF4-FFF2-40B4-BE49-F238E27FC236}">
              <a16:creationId xmlns:a16="http://schemas.microsoft.com/office/drawing/2014/main" id="{B180F754-E875-4AE5-A8F9-28B4926828AE}"/>
            </a:ext>
          </a:extLst>
        </xdr:cNvPr>
        <xdr:cNvCxnSpPr/>
      </xdr:nvCxnSpPr>
      <xdr:spPr>
        <a:xfrm>
          <a:off x="10084594" y="138684000"/>
          <a:ext cx="0" cy="2440781"/>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197644</xdr:colOff>
      <xdr:row>286</xdr:row>
      <xdr:rowOff>152400</xdr:rowOff>
    </xdr:from>
    <xdr:to>
      <xdr:col>35</xdr:col>
      <xdr:colOff>304800</xdr:colOff>
      <xdr:row>298</xdr:row>
      <xdr:rowOff>133350</xdr:rowOff>
    </xdr:to>
    <xdr:cxnSp macro="">
      <xdr:nvCxnSpPr>
        <xdr:cNvPr id="385" name="直線矢印コネクタ 384">
          <a:extLst>
            <a:ext uri="{FF2B5EF4-FFF2-40B4-BE49-F238E27FC236}">
              <a16:creationId xmlns:a16="http://schemas.microsoft.com/office/drawing/2014/main" id="{2288F3B5-4B4C-4A61-A76F-1395015A2789}"/>
            </a:ext>
          </a:extLst>
        </xdr:cNvPr>
        <xdr:cNvCxnSpPr/>
      </xdr:nvCxnSpPr>
      <xdr:spPr>
        <a:xfrm>
          <a:off x="13532644" y="138645900"/>
          <a:ext cx="107156" cy="226695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200024</xdr:colOff>
      <xdr:row>286</xdr:row>
      <xdr:rowOff>157163</xdr:rowOff>
    </xdr:from>
    <xdr:to>
      <xdr:col>36</xdr:col>
      <xdr:colOff>192881</xdr:colOff>
      <xdr:row>286</xdr:row>
      <xdr:rowOff>157163</xdr:rowOff>
    </xdr:to>
    <xdr:cxnSp macro="">
      <xdr:nvCxnSpPr>
        <xdr:cNvPr id="386" name="直線コネクタ 385">
          <a:extLst>
            <a:ext uri="{FF2B5EF4-FFF2-40B4-BE49-F238E27FC236}">
              <a16:creationId xmlns:a16="http://schemas.microsoft.com/office/drawing/2014/main" id="{92E4C77B-752F-4297-B75E-FA8F0CEFFAB9}"/>
            </a:ext>
          </a:extLst>
        </xdr:cNvPr>
        <xdr:cNvCxnSpPr/>
      </xdr:nvCxnSpPr>
      <xdr:spPr>
        <a:xfrm>
          <a:off x="13535024" y="138650663"/>
          <a:ext cx="373857"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178594</xdr:colOff>
      <xdr:row>292</xdr:row>
      <xdr:rowOff>0</xdr:rowOff>
    </xdr:from>
    <xdr:to>
      <xdr:col>28</xdr:col>
      <xdr:colOff>190500</xdr:colOff>
      <xdr:row>292</xdr:row>
      <xdr:rowOff>0</xdr:rowOff>
    </xdr:to>
    <xdr:cxnSp macro="">
      <xdr:nvCxnSpPr>
        <xdr:cNvPr id="387" name="直線矢印コネクタ 386">
          <a:extLst>
            <a:ext uri="{FF2B5EF4-FFF2-40B4-BE49-F238E27FC236}">
              <a16:creationId xmlns:a16="http://schemas.microsoft.com/office/drawing/2014/main" id="{80DB6E15-A8F7-4B1C-A6D8-5175F2655B3D}"/>
            </a:ext>
          </a:extLst>
        </xdr:cNvPr>
        <xdr:cNvCxnSpPr/>
      </xdr:nvCxnSpPr>
      <xdr:spPr>
        <a:xfrm>
          <a:off x="10084594" y="139636500"/>
          <a:ext cx="773906"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183356</xdr:colOff>
      <xdr:row>305</xdr:row>
      <xdr:rowOff>97630</xdr:rowOff>
    </xdr:from>
    <xdr:to>
      <xdr:col>67</xdr:col>
      <xdr:colOff>0</xdr:colOff>
      <xdr:row>305</xdr:row>
      <xdr:rowOff>97630</xdr:rowOff>
    </xdr:to>
    <xdr:cxnSp macro="">
      <xdr:nvCxnSpPr>
        <xdr:cNvPr id="388" name="直線矢印コネクタ 387">
          <a:extLst>
            <a:ext uri="{FF2B5EF4-FFF2-40B4-BE49-F238E27FC236}">
              <a16:creationId xmlns:a16="http://schemas.microsoft.com/office/drawing/2014/main" id="{2D581F0A-8D6D-4DFD-9744-EDBCE0F3CDA5}"/>
            </a:ext>
          </a:extLst>
        </xdr:cNvPr>
        <xdr:cNvCxnSpPr/>
      </xdr:nvCxnSpPr>
      <xdr:spPr>
        <a:xfrm>
          <a:off x="22662356" y="142210630"/>
          <a:ext cx="286464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188119</xdr:colOff>
      <xdr:row>304</xdr:row>
      <xdr:rowOff>88106</xdr:rowOff>
    </xdr:from>
    <xdr:to>
      <xdr:col>59</xdr:col>
      <xdr:colOff>188120</xdr:colOff>
      <xdr:row>305</xdr:row>
      <xdr:rowOff>0</xdr:rowOff>
    </xdr:to>
    <xdr:cxnSp macro="">
      <xdr:nvCxnSpPr>
        <xdr:cNvPr id="389" name="直線コネクタ 388">
          <a:extLst>
            <a:ext uri="{FF2B5EF4-FFF2-40B4-BE49-F238E27FC236}">
              <a16:creationId xmlns:a16="http://schemas.microsoft.com/office/drawing/2014/main" id="{33167664-CDFB-4167-A2F1-CD2C1DEF86A3}"/>
            </a:ext>
          </a:extLst>
        </xdr:cNvPr>
        <xdr:cNvCxnSpPr/>
      </xdr:nvCxnSpPr>
      <xdr:spPr>
        <a:xfrm flipH="1">
          <a:off x="22667119" y="142010606"/>
          <a:ext cx="1" cy="102394"/>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180975</xdr:colOff>
      <xdr:row>304</xdr:row>
      <xdr:rowOff>119061</xdr:rowOff>
    </xdr:from>
    <xdr:to>
      <xdr:col>67</xdr:col>
      <xdr:colOff>2381</xdr:colOff>
      <xdr:row>304</xdr:row>
      <xdr:rowOff>119061</xdr:rowOff>
    </xdr:to>
    <xdr:cxnSp macro="">
      <xdr:nvCxnSpPr>
        <xdr:cNvPr id="390" name="直線コネクタ 389">
          <a:extLst>
            <a:ext uri="{FF2B5EF4-FFF2-40B4-BE49-F238E27FC236}">
              <a16:creationId xmlns:a16="http://schemas.microsoft.com/office/drawing/2014/main" id="{F1FAE2CE-2A4D-4799-A0F1-C2A48F991827}"/>
            </a:ext>
          </a:extLst>
        </xdr:cNvPr>
        <xdr:cNvCxnSpPr/>
      </xdr:nvCxnSpPr>
      <xdr:spPr>
        <a:xfrm>
          <a:off x="22278975" y="142041561"/>
          <a:ext cx="3250406"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180976</xdr:colOff>
      <xdr:row>303</xdr:row>
      <xdr:rowOff>188120</xdr:rowOff>
    </xdr:from>
    <xdr:to>
      <xdr:col>58</xdr:col>
      <xdr:colOff>180976</xdr:colOff>
      <xdr:row>306</xdr:row>
      <xdr:rowOff>2381</xdr:rowOff>
    </xdr:to>
    <xdr:cxnSp macro="">
      <xdr:nvCxnSpPr>
        <xdr:cNvPr id="391" name="直線コネクタ 390">
          <a:extLst>
            <a:ext uri="{FF2B5EF4-FFF2-40B4-BE49-F238E27FC236}">
              <a16:creationId xmlns:a16="http://schemas.microsoft.com/office/drawing/2014/main" id="{905C2545-AF61-4A5E-B97A-E26139074EBC}"/>
            </a:ext>
          </a:extLst>
        </xdr:cNvPr>
        <xdr:cNvCxnSpPr/>
      </xdr:nvCxnSpPr>
      <xdr:spPr>
        <a:xfrm flipV="1">
          <a:off x="22278976" y="141920120"/>
          <a:ext cx="0" cy="385761"/>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180975</xdr:colOff>
      <xdr:row>304</xdr:row>
      <xdr:rowOff>23813</xdr:rowOff>
    </xdr:from>
    <xdr:to>
      <xdr:col>66</xdr:col>
      <xdr:colOff>380999</xdr:colOff>
      <xdr:row>304</xdr:row>
      <xdr:rowOff>23813</xdr:rowOff>
    </xdr:to>
    <xdr:cxnSp macro="">
      <xdr:nvCxnSpPr>
        <xdr:cNvPr id="392" name="直線コネクタ 391">
          <a:extLst>
            <a:ext uri="{FF2B5EF4-FFF2-40B4-BE49-F238E27FC236}">
              <a16:creationId xmlns:a16="http://schemas.microsoft.com/office/drawing/2014/main" id="{4B114B3E-9640-4BA4-A9A6-07941593552D}"/>
            </a:ext>
          </a:extLst>
        </xdr:cNvPr>
        <xdr:cNvCxnSpPr/>
      </xdr:nvCxnSpPr>
      <xdr:spPr>
        <a:xfrm>
          <a:off x="22278975" y="141946313"/>
          <a:ext cx="3248024"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185738</xdr:colOff>
      <xdr:row>305</xdr:row>
      <xdr:rowOff>2381</xdr:rowOff>
    </xdr:from>
    <xdr:to>
      <xdr:col>59</xdr:col>
      <xdr:colOff>185738</xdr:colOff>
      <xdr:row>306</xdr:row>
      <xdr:rowOff>0</xdr:rowOff>
    </xdr:to>
    <xdr:cxnSp macro="">
      <xdr:nvCxnSpPr>
        <xdr:cNvPr id="393" name="直線コネクタ 392">
          <a:extLst>
            <a:ext uri="{FF2B5EF4-FFF2-40B4-BE49-F238E27FC236}">
              <a16:creationId xmlns:a16="http://schemas.microsoft.com/office/drawing/2014/main" id="{E3D52BE3-AF3F-423C-BAA8-24A60A580875}"/>
            </a:ext>
          </a:extLst>
        </xdr:cNvPr>
        <xdr:cNvCxnSpPr/>
      </xdr:nvCxnSpPr>
      <xdr:spPr>
        <a:xfrm flipV="1">
          <a:off x="22664738" y="142115381"/>
          <a:ext cx="0" cy="188119"/>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190500</xdr:colOff>
      <xdr:row>285</xdr:row>
      <xdr:rowOff>2381</xdr:rowOff>
    </xdr:from>
    <xdr:to>
      <xdr:col>43</xdr:col>
      <xdr:colOff>190500</xdr:colOff>
      <xdr:row>304</xdr:row>
      <xdr:rowOff>188119</xdr:rowOff>
    </xdr:to>
    <xdr:cxnSp macro="">
      <xdr:nvCxnSpPr>
        <xdr:cNvPr id="394" name="直線コネクタ 393">
          <a:extLst>
            <a:ext uri="{FF2B5EF4-FFF2-40B4-BE49-F238E27FC236}">
              <a16:creationId xmlns:a16="http://schemas.microsoft.com/office/drawing/2014/main" id="{BC8E7E83-E625-41D7-9C88-3F81E178BD3C}"/>
            </a:ext>
          </a:extLst>
        </xdr:cNvPr>
        <xdr:cNvCxnSpPr/>
      </xdr:nvCxnSpPr>
      <xdr:spPr>
        <a:xfrm>
          <a:off x="16573500" y="138305381"/>
          <a:ext cx="0" cy="3805238"/>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188119</xdr:colOff>
      <xdr:row>292</xdr:row>
      <xdr:rowOff>0</xdr:rowOff>
    </xdr:from>
    <xdr:to>
      <xdr:col>45</xdr:col>
      <xdr:colOff>195263</xdr:colOff>
      <xdr:row>292</xdr:row>
      <xdr:rowOff>0</xdr:rowOff>
    </xdr:to>
    <xdr:cxnSp macro="">
      <xdr:nvCxnSpPr>
        <xdr:cNvPr id="395" name="直線矢印コネクタ 394">
          <a:extLst>
            <a:ext uri="{FF2B5EF4-FFF2-40B4-BE49-F238E27FC236}">
              <a16:creationId xmlns:a16="http://schemas.microsoft.com/office/drawing/2014/main" id="{73B540FB-F8F1-4E53-8633-9327E5342C64}"/>
            </a:ext>
          </a:extLst>
        </xdr:cNvPr>
        <xdr:cNvCxnSpPr/>
      </xdr:nvCxnSpPr>
      <xdr:spPr>
        <a:xfrm>
          <a:off x="16571119" y="139636500"/>
          <a:ext cx="76914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195262</xdr:colOff>
      <xdr:row>285</xdr:row>
      <xdr:rowOff>2381</xdr:rowOff>
    </xdr:from>
    <xdr:to>
      <xdr:col>45</xdr:col>
      <xdr:colOff>195262</xdr:colOff>
      <xdr:row>305</xdr:row>
      <xdr:rowOff>0</xdr:rowOff>
    </xdr:to>
    <xdr:cxnSp macro="">
      <xdr:nvCxnSpPr>
        <xdr:cNvPr id="396" name="直線コネクタ 395">
          <a:extLst>
            <a:ext uri="{FF2B5EF4-FFF2-40B4-BE49-F238E27FC236}">
              <a16:creationId xmlns:a16="http://schemas.microsoft.com/office/drawing/2014/main" id="{DBACCEEB-237E-4F03-A97A-941AF34171A4}"/>
            </a:ext>
          </a:extLst>
        </xdr:cNvPr>
        <xdr:cNvCxnSpPr/>
      </xdr:nvCxnSpPr>
      <xdr:spPr>
        <a:xfrm>
          <a:off x="17340262" y="138305381"/>
          <a:ext cx="0" cy="3807619"/>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200027</xdr:colOff>
      <xdr:row>285</xdr:row>
      <xdr:rowOff>2381</xdr:rowOff>
    </xdr:from>
    <xdr:to>
      <xdr:col>42</xdr:col>
      <xdr:colOff>200027</xdr:colOff>
      <xdr:row>287</xdr:row>
      <xdr:rowOff>173831</xdr:rowOff>
    </xdr:to>
    <xdr:cxnSp macro="">
      <xdr:nvCxnSpPr>
        <xdr:cNvPr id="397" name="直線コネクタ 396">
          <a:extLst>
            <a:ext uri="{FF2B5EF4-FFF2-40B4-BE49-F238E27FC236}">
              <a16:creationId xmlns:a16="http://schemas.microsoft.com/office/drawing/2014/main" id="{6B397D46-D38F-4DD8-B552-E1A25D568CB1}"/>
            </a:ext>
          </a:extLst>
        </xdr:cNvPr>
        <xdr:cNvCxnSpPr/>
      </xdr:nvCxnSpPr>
      <xdr:spPr>
        <a:xfrm>
          <a:off x="16202027" y="138305381"/>
          <a:ext cx="0" cy="552450"/>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185738</xdr:colOff>
      <xdr:row>286</xdr:row>
      <xdr:rowOff>95250</xdr:rowOff>
    </xdr:from>
    <xdr:to>
      <xdr:col>29</xdr:col>
      <xdr:colOff>178594</xdr:colOff>
      <xdr:row>286</xdr:row>
      <xdr:rowOff>95250</xdr:rowOff>
    </xdr:to>
    <xdr:cxnSp macro="">
      <xdr:nvCxnSpPr>
        <xdr:cNvPr id="398" name="直線矢印コネクタ 397">
          <a:extLst>
            <a:ext uri="{FF2B5EF4-FFF2-40B4-BE49-F238E27FC236}">
              <a16:creationId xmlns:a16="http://schemas.microsoft.com/office/drawing/2014/main" id="{C4165E0A-792A-4F94-8CBB-AAB47F9B777A}"/>
            </a:ext>
          </a:extLst>
        </xdr:cNvPr>
        <xdr:cNvCxnSpPr/>
      </xdr:nvCxnSpPr>
      <xdr:spPr>
        <a:xfrm>
          <a:off x="10853738" y="138588750"/>
          <a:ext cx="373856"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178594</xdr:colOff>
      <xdr:row>286</xdr:row>
      <xdr:rowOff>97631</xdr:rowOff>
    </xdr:from>
    <xdr:to>
      <xdr:col>32</xdr:col>
      <xdr:colOff>2381</xdr:colOff>
      <xdr:row>286</xdr:row>
      <xdr:rowOff>97631</xdr:rowOff>
    </xdr:to>
    <xdr:cxnSp macro="">
      <xdr:nvCxnSpPr>
        <xdr:cNvPr id="399" name="直線矢印コネクタ 398">
          <a:extLst>
            <a:ext uri="{FF2B5EF4-FFF2-40B4-BE49-F238E27FC236}">
              <a16:creationId xmlns:a16="http://schemas.microsoft.com/office/drawing/2014/main" id="{51164028-A4DC-47B7-9936-428004C67211}"/>
            </a:ext>
          </a:extLst>
        </xdr:cNvPr>
        <xdr:cNvCxnSpPr/>
      </xdr:nvCxnSpPr>
      <xdr:spPr>
        <a:xfrm>
          <a:off x="11227594" y="138591131"/>
          <a:ext cx="96678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183356</xdr:colOff>
      <xdr:row>284</xdr:row>
      <xdr:rowOff>190499</xdr:rowOff>
    </xdr:from>
    <xdr:to>
      <xdr:col>36</xdr:col>
      <xdr:colOff>4762</xdr:colOff>
      <xdr:row>284</xdr:row>
      <xdr:rowOff>190499</xdr:rowOff>
    </xdr:to>
    <xdr:cxnSp macro="">
      <xdr:nvCxnSpPr>
        <xdr:cNvPr id="400" name="直線矢印コネクタ 399">
          <a:extLst>
            <a:ext uri="{FF2B5EF4-FFF2-40B4-BE49-F238E27FC236}">
              <a16:creationId xmlns:a16="http://schemas.microsoft.com/office/drawing/2014/main" id="{F68A905B-3C7F-4195-A79E-4DF85006BE1E}"/>
            </a:ext>
          </a:extLst>
        </xdr:cNvPr>
        <xdr:cNvCxnSpPr/>
      </xdr:nvCxnSpPr>
      <xdr:spPr>
        <a:xfrm>
          <a:off x="11232356" y="138302999"/>
          <a:ext cx="2488406" cy="0"/>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185737</xdr:colOff>
      <xdr:row>292</xdr:row>
      <xdr:rowOff>0</xdr:rowOff>
    </xdr:from>
    <xdr:to>
      <xdr:col>36</xdr:col>
      <xdr:colOff>4762</xdr:colOff>
      <xdr:row>292</xdr:row>
      <xdr:rowOff>0</xdr:rowOff>
    </xdr:to>
    <xdr:cxnSp macro="">
      <xdr:nvCxnSpPr>
        <xdr:cNvPr id="401" name="直線矢印コネクタ 400">
          <a:extLst>
            <a:ext uri="{FF2B5EF4-FFF2-40B4-BE49-F238E27FC236}">
              <a16:creationId xmlns:a16="http://schemas.microsoft.com/office/drawing/2014/main" id="{34E7455F-E891-4CC1-8082-E069905E8D4C}"/>
            </a:ext>
          </a:extLst>
        </xdr:cNvPr>
        <xdr:cNvCxnSpPr/>
      </xdr:nvCxnSpPr>
      <xdr:spPr>
        <a:xfrm>
          <a:off x="10853737" y="139636500"/>
          <a:ext cx="286702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286</xdr:row>
      <xdr:rowOff>97631</xdr:rowOff>
    </xdr:from>
    <xdr:to>
      <xdr:col>36</xdr:col>
      <xdr:colOff>2381</xdr:colOff>
      <xdr:row>286</xdr:row>
      <xdr:rowOff>97631</xdr:rowOff>
    </xdr:to>
    <xdr:cxnSp macro="">
      <xdr:nvCxnSpPr>
        <xdr:cNvPr id="402" name="直線矢印コネクタ 401">
          <a:extLst>
            <a:ext uri="{FF2B5EF4-FFF2-40B4-BE49-F238E27FC236}">
              <a16:creationId xmlns:a16="http://schemas.microsoft.com/office/drawing/2014/main" id="{1EDA156F-D312-4DA3-823E-18173484F6E4}"/>
            </a:ext>
          </a:extLst>
        </xdr:cNvPr>
        <xdr:cNvCxnSpPr/>
      </xdr:nvCxnSpPr>
      <xdr:spPr>
        <a:xfrm>
          <a:off x="12192000" y="138591131"/>
          <a:ext cx="1526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0</xdr:colOff>
      <xdr:row>286</xdr:row>
      <xdr:rowOff>97631</xdr:rowOff>
    </xdr:from>
    <xdr:to>
      <xdr:col>40</xdr:col>
      <xdr:colOff>2381</xdr:colOff>
      <xdr:row>286</xdr:row>
      <xdr:rowOff>97631</xdr:rowOff>
    </xdr:to>
    <xdr:cxnSp macro="">
      <xdr:nvCxnSpPr>
        <xdr:cNvPr id="403" name="直線矢印コネクタ 402">
          <a:extLst>
            <a:ext uri="{FF2B5EF4-FFF2-40B4-BE49-F238E27FC236}">
              <a16:creationId xmlns:a16="http://schemas.microsoft.com/office/drawing/2014/main" id="{1896B168-EB8D-467E-829F-551001005BB5}"/>
            </a:ext>
          </a:extLst>
        </xdr:cNvPr>
        <xdr:cNvCxnSpPr/>
      </xdr:nvCxnSpPr>
      <xdr:spPr>
        <a:xfrm>
          <a:off x="13716000" y="138591131"/>
          <a:ext cx="1526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378619</xdr:colOff>
      <xdr:row>292</xdr:row>
      <xdr:rowOff>0</xdr:rowOff>
    </xdr:from>
    <xdr:to>
      <xdr:col>43</xdr:col>
      <xdr:colOff>185738</xdr:colOff>
      <xdr:row>292</xdr:row>
      <xdr:rowOff>0</xdr:rowOff>
    </xdr:to>
    <xdr:cxnSp macro="">
      <xdr:nvCxnSpPr>
        <xdr:cNvPr id="404" name="直線矢印コネクタ 403">
          <a:extLst>
            <a:ext uri="{FF2B5EF4-FFF2-40B4-BE49-F238E27FC236}">
              <a16:creationId xmlns:a16="http://schemas.microsoft.com/office/drawing/2014/main" id="{7EC42D78-70E7-4482-A0FB-29C7C66BC846}"/>
            </a:ext>
          </a:extLst>
        </xdr:cNvPr>
        <xdr:cNvCxnSpPr/>
      </xdr:nvCxnSpPr>
      <xdr:spPr>
        <a:xfrm>
          <a:off x="13713619" y="139636500"/>
          <a:ext cx="28551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202406</xdr:colOff>
      <xdr:row>286</xdr:row>
      <xdr:rowOff>97632</xdr:rowOff>
    </xdr:from>
    <xdr:to>
      <xdr:col>43</xdr:col>
      <xdr:colOff>188119</xdr:colOff>
      <xdr:row>286</xdr:row>
      <xdr:rowOff>97632</xdr:rowOff>
    </xdr:to>
    <xdr:cxnSp macro="">
      <xdr:nvCxnSpPr>
        <xdr:cNvPr id="405" name="直線矢印コネクタ 404">
          <a:extLst>
            <a:ext uri="{FF2B5EF4-FFF2-40B4-BE49-F238E27FC236}">
              <a16:creationId xmlns:a16="http://schemas.microsoft.com/office/drawing/2014/main" id="{F725B478-6BDE-4874-9D0E-3AFE8EBDCFC5}"/>
            </a:ext>
          </a:extLst>
        </xdr:cNvPr>
        <xdr:cNvCxnSpPr/>
      </xdr:nvCxnSpPr>
      <xdr:spPr>
        <a:xfrm>
          <a:off x="16204406" y="138591132"/>
          <a:ext cx="36671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180974</xdr:colOff>
      <xdr:row>286</xdr:row>
      <xdr:rowOff>180975</xdr:rowOff>
    </xdr:from>
    <xdr:to>
      <xdr:col>29</xdr:col>
      <xdr:colOff>180974</xdr:colOff>
      <xdr:row>298</xdr:row>
      <xdr:rowOff>133350</xdr:rowOff>
    </xdr:to>
    <xdr:cxnSp macro="">
      <xdr:nvCxnSpPr>
        <xdr:cNvPr id="406" name="直線矢印コネクタ 405">
          <a:extLst>
            <a:ext uri="{FF2B5EF4-FFF2-40B4-BE49-F238E27FC236}">
              <a16:creationId xmlns:a16="http://schemas.microsoft.com/office/drawing/2014/main" id="{738C716F-3D0C-4E2D-8BF9-4EA7AE657587}"/>
            </a:ext>
          </a:extLst>
        </xdr:cNvPr>
        <xdr:cNvCxnSpPr/>
      </xdr:nvCxnSpPr>
      <xdr:spPr>
        <a:xfrm>
          <a:off x="11229974" y="138674475"/>
          <a:ext cx="0" cy="223837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195263</xdr:colOff>
      <xdr:row>292</xdr:row>
      <xdr:rowOff>0</xdr:rowOff>
    </xdr:from>
    <xdr:to>
      <xdr:col>66</xdr:col>
      <xdr:colOff>376238</xdr:colOff>
      <xdr:row>292</xdr:row>
      <xdr:rowOff>0</xdr:rowOff>
    </xdr:to>
    <xdr:cxnSp macro="">
      <xdr:nvCxnSpPr>
        <xdr:cNvPr id="407" name="直線矢印コネクタ 406">
          <a:extLst>
            <a:ext uri="{FF2B5EF4-FFF2-40B4-BE49-F238E27FC236}">
              <a16:creationId xmlns:a16="http://schemas.microsoft.com/office/drawing/2014/main" id="{D70AA12B-2B8E-4AA9-843E-71F36178BD6E}"/>
            </a:ext>
          </a:extLst>
        </xdr:cNvPr>
        <xdr:cNvCxnSpPr/>
      </xdr:nvCxnSpPr>
      <xdr:spPr>
        <a:xfrm>
          <a:off x="17340263" y="139636500"/>
          <a:ext cx="818197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4763</xdr:colOff>
      <xdr:row>292</xdr:row>
      <xdr:rowOff>2382</xdr:rowOff>
    </xdr:from>
    <xdr:to>
      <xdr:col>26</xdr:col>
      <xdr:colOff>173833</xdr:colOff>
      <xdr:row>292</xdr:row>
      <xdr:rowOff>2382</xdr:rowOff>
    </xdr:to>
    <xdr:cxnSp macro="">
      <xdr:nvCxnSpPr>
        <xdr:cNvPr id="408" name="直線矢印コネクタ 407">
          <a:extLst>
            <a:ext uri="{FF2B5EF4-FFF2-40B4-BE49-F238E27FC236}">
              <a16:creationId xmlns:a16="http://schemas.microsoft.com/office/drawing/2014/main" id="{B4C89A40-AA07-41FB-87A1-09D14FCA632F}"/>
            </a:ext>
          </a:extLst>
        </xdr:cNvPr>
        <xdr:cNvCxnSpPr/>
      </xdr:nvCxnSpPr>
      <xdr:spPr>
        <a:xfrm>
          <a:off x="1909763" y="139638882"/>
          <a:ext cx="817007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195263</xdr:colOff>
      <xdr:row>285</xdr:row>
      <xdr:rowOff>0</xdr:rowOff>
    </xdr:from>
    <xdr:to>
      <xdr:col>67</xdr:col>
      <xdr:colOff>195263</xdr:colOff>
      <xdr:row>305</xdr:row>
      <xdr:rowOff>2381</xdr:rowOff>
    </xdr:to>
    <xdr:cxnSp macro="">
      <xdr:nvCxnSpPr>
        <xdr:cNvPr id="409" name="直線矢印コネクタ 408">
          <a:extLst>
            <a:ext uri="{FF2B5EF4-FFF2-40B4-BE49-F238E27FC236}">
              <a16:creationId xmlns:a16="http://schemas.microsoft.com/office/drawing/2014/main" id="{F7559435-546C-46AC-BB18-777B4BC8EE2D}"/>
            </a:ext>
          </a:extLst>
        </xdr:cNvPr>
        <xdr:cNvCxnSpPr/>
      </xdr:nvCxnSpPr>
      <xdr:spPr>
        <a:xfrm>
          <a:off x="25722263" y="138303000"/>
          <a:ext cx="0" cy="3812381"/>
        </a:xfrm>
        <a:prstGeom prst="straightConnector1">
          <a:avLst/>
        </a:prstGeom>
        <a:noFill/>
        <a:ln w="3175" cap="flat" cmpd="sng" algn="ctr">
          <a:solidFill>
            <a:srgbClr val="5B9BD5"/>
          </a:solidFill>
          <a:prstDash val="solid"/>
          <a:miter lim="800000"/>
          <a:headEnd type="arrow"/>
          <a:tailEnd type="arrow"/>
        </a:ln>
        <a:effectLst/>
      </xdr:spPr>
    </xdr:cxnSp>
    <xdr:clientData/>
  </xdr:twoCellAnchor>
  <xdr:twoCellAnchor>
    <xdr:from>
      <xdr:col>39</xdr:col>
      <xdr:colOff>290512</xdr:colOff>
      <xdr:row>295</xdr:row>
      <xdr:rowOff>76200</xdr:rowOff>
    </xdr:from>
    <xdr:to>
      <xdr:col>39</xdr:col>
      <xdr:colOff>290512</xdr:colOff>
      <xdr:row>296</xdr:row>
      <xdr:rowOff>83344</xdr:rowOff>
    </xdr:to>
    <xdr:cxnSp macro="">
      <xdr:nvCxnSpPr>
        <xdr:cNvPr id="410" name="直線矢印コネクタ 409">
          <a:extLst>
            <a:ext uri="{FF2B5EF4-FFF2-40B4-BE49-F238E27FC236}">
              <a16:creationId xmlns:a16="http://schemas.microsoft.com/office/drawing/2014/main" id="{12ED033E-6D4A-4FB6-ABFA-1D339CF8E0DA}"/>
            </a:ext>
          </a:extLst>
        </xdr:cNvPr>
        <xdr:cNvCxnSpPr/>
      </xdr:nvCxnSpPr>
      <xdr:spPr>
        <a:xfrm>
          <a:off x="15149512" y="140284200"/>
          <a:ext cx="0" cy="197644"/>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288131</xdr:colOff>
      <xdr:row>297</xdr:row>
      <xdr:rowOff>59531</xdr:rowOff>
    </xdr:from>
    <xdr:to>
      <xdr:col>39</xdr:col>
      <xdr:colOff>288131</xdr:colOff>
      <xdr:row>298</xdr:row>
      <xdr:rowOff>61912</xdr:rowOff>
    </xdr:to>
    <xdr:cxnSp macro="">
      <xdr:nvCxnSpPr>
        <xdr:cNvPr id="411" name="直線矢印コネクタ 410">
          <a:extLst>
            <a:ext uri="{FF2B5EF4-FFF2-40B4-BE49-F238E27FC236}">
              <a16:creationId xmlns:a16="http://schemas.microsoft.com/office/drawing/2014/main" id="{417A6884-FB13-4FF2-B7C8-27B1CB527A27}"/>
            </a:ext>
          </a:extLst>
        </xdr:cNvPr>
        <xdr:cNvCxnSpPr/>
      </xdr:nvCxnSpPr>
      <xdr:spPr>
        <a:xfrm flipV="1">
          <a:off x="15147131" y="140648531"/>
          <a:ext cx="0" cy="192881"/>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66</xdr:col>
      <xdr:colOff>330994</xdr:colOff>
      <xdr:row>295</xdr:row>
      <xdr:rowOff>76201</xdr:rowOff>
    </xdr:from>
    <xdr:to>
      <xdr:col>66</xdr:col>
      <xdr:colOff>330994</xdr:colOff>
      <xdr:row>296</xdr:row>
      <xdr:rowOff>83345</xdr:rowOff>
    </xdr:to>
    <xdr:cxnSp macro="">
      <xdr:nvCxnSpPr>
        <xdr:cNvPr id="412" name="直線矢印コネクタ 411">
          <a:extLst>
            <a:ext uri="{FF2B5EF4-FFF2-40B4-BE49-F238E27FC236}">
              <a16:creationId xmlns:a16="http://schemas.microsoft.com/office/drawing/2014/main" id="{2971455D-2F60-402C-9094-3220B5C0B632}"/>
            </a:ext>
          </a:extLst>
        </xdr:cNvPr>
        <xdr:cNvCxnSpPr/>
      </xdr:nvCxnSpPr>
      <xdr:spPr>
        <a:xfrm>
          <a:off x="25476994" y="140284201"/>
          <a:ext cx="0" cy="197644"/>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66</xdr:col>
      <xdr:colOff>328612</xdr:colOff>
      <xdr:row>297</xdr:row>
      <xdr:rowOff>57149</xdr:rowOff>
    </xdr:from>
    <xdr:to>
      <xdr:col>66</xdr:col>
      <xdr:colOff>328612</xdr:colOff>
      <xdr:row>298</xdr:row>
      <xdr:rowOff>59530</xdr:rowOff>
    </xdr:to>
    <xdr:cxnSp macro="">
      <xdr:nvCxnSpPr>
        <xdr:cNvPr id="413" name="直線矢印コネクタ 412">
          <a:extLst>
            <a:ext uri="{FF2B5EF4-FFF2-40B4-BE49-F238E27FC236}">
              <a16:creationId xmlns:a16="http://schemas.microsoft.com/office/drawing/2014/main" id="{3B0C66DE-8797-494E-B645-C0A3AEE79D74}"/>
            </a:ext>
          </a:extLst>
        </xdr:cNvPr>
        <xdr:cNvCxnSpPr/>
      </xdr:nvCxnSpPr>
      <xdr:spPr>
        <a:xfrm flipV="1">
          <a:off x="25474612" y="140646149"/>
          <a:ext cx="0" cy="192881"/>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95250</xdr:colOff>
      <xdr:row>303</xdr:row>
      <xdr:rowOff>111918</xdr:rowOff>
    </xdr:from>
    <xdr:to>
      <xdr:col>59</xdr:col>
      <xdr:colOff>95250</xdr:colOff>
      <xdr:row>304</xdr:row>
      <xdr:rowOff>119062</xdr:rowOff>
    </xdr:to>
    <xdr:cxnSp macro="">
      <xdr:nvCxnSpPr>
        <xdr:cNvPr id="414" name="直線矢印コネクタ 413">
          <a:extLst>
            <a:ext uri="{FF2B5EF4-FFF2-40B4-BE49-F238E27FC236}">
              <a16:creationId xmlns:a16="http://schemas.microsoft.com/office/drawing/2014/main" id="{98D76D00-B079-4AC2-BF13-8B5F100BA9B4}"/>
            </a:ext>
          </a:extLst>
        </xdr:cNvPr>
        <xdr:cNvCxnSpPr/>
      </xdr:nvCxnSpPr>
      <xdr:spPr>
        <a:xfrm>
          <a:off x="22574250" y="141843918"/>
          <a:ext cx="0" cy="197644"/>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97631</xdr:colOff>
      <xdr:row>304</xdr:row>
      <xdr:rowOff>188119</xdr:rowOff>
    </xdr:from>
    <xdr:to>
      <xdr:col>59</xdr:col>
      <xdr:colOff>97631</xdr:colOff>
      <xdr:row>306</xdr:row>
      <xdr:rowOff>0</xdr:rowOff>
    </xdr:to>
    <xdr:cxnSp macro="">
      <xdr:nvCxnSpPr>
        <xdr:cNvPr id="415" name="直線矢印コネクタ 414">
          <a:extLst>
            <a:ext uri="{FF2B5EF4-FFF2-40B4-BE49-F238E27FC236}">
              <a16:creationId xmlns:a16="http://schemas.microsoft.com/office/drawing/2014/main" id="{73E9B92A-F3C8-4F28-97D4-DC3ABB4174A7}"/>
            </a:ext>
          </a:extLst>
        </xdr:cNvPr>
        <xdr:cNvCxnSpPr/>
      </xdr:nvCxnSpPr>
      <xdr:spPr>
        <a:xfrm flipV="1">
          <a:off x="22576631" y="142110619"/>
          <a:ext cx="0" cy="192881"/>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285750</xdr:colOff>
      <xdr:row>304</xdr:row>
      <xdr:rowOff>121443</xdr:rowOff>
    </xdr:from>
    <xdr:to>
      <xdr:col>58</xdr:col>
      <xdr:colOff>285750</xdr:colOff>
      <xdr:row>305</xdr:row>
      <xdr:rowOff>123824</xdr:rowOff>
    </xdr:to>
    <xdr:cxnSp macro="">
      <xdr:nvCxnSpPr>
        <xdr:cNvPr id="416" name="直線矢印コネクタ 415">
          <a:extLst>
            <a:ext uri="{FF2B5EF4-FFF2-40B4-BE49-F238E27FC236}">
              <a16:creationId xmlns:a16="http://schemas.microsoft.com/office/drawing/2014/main" id="{F35D6BB8-71AC-4C28-9139-C1BF65F9C65A}"/>
            </a:ext>
          </a:extLst>
        </xdr:cNvPr>
        <xdr:cNvCxnSpPr/>
      </xdr:nvCxnSpPr>
      <xdr:spPr>
        <a:xfrm flipV="1">
          <a:off x="22383750" y="142043943"/>
          <a:ext cx="0" cy="192881"/>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283369</xdr:colOff>
      <xdr:row>303</xdr:row>
      <xdr:rowOff>19051</xdr:rowOff>
    </xdr:from>
    <xdr:to>
      <xdr:col>58</xdr:col>
      <xdr:colOff>283369</xdr:colOff>
      <xdr:row>304</xdr:row>
      <xdr:rowOff>26195</xdr:rowOff>
    </xdr:to>
    <xdr:cxnSp macro="">
      <xdr:nvCxnSpPr>
        <xdr:cNvPr id="417" name="直線矢印コネクタ 416">
          <a:extLst>
            <a:ext uri="{FF2B5EF4-FFF2-40B4-BE49-F238E27FC236}">
              <a16:creationId xmlns:a16="http://schemas.microsoft.com/office/drawing/2014/main" id="{5712FFF0-2548-41DF-99C2-622503DE4806}"/>
            </a:ext>
          </a:extLst>
        </xdr:cNvPr>
        <xdr:cNvCxnSpPr/>
      </xdr:nvCxnSpPr>
      <xdr:spPr>
        <a:xfrm>
          <a:off x="22381369" y="141751051"/>
          <a:ext cx="0" cy="197644"/>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2381</xdr:colOff>
      <xdr:row>304</xdr:row>
      <xdr:rowOff>23814</xdr:rowOff>
    </xdr:from>
    <xdr:to>
      <xdr:col>58</xdr:col>
      <xdr:colOff>185737</xdr:colOff>
      <xdr:row>304</xdr:row>
      <xdr:rowOff>23814</xdr:rowOff>
    </xdr:to>
    <xdr:cxnSp macro="">
      <xdr:nvCxnSpPr>
        <xdr:cNvPr id="418" name="直線コネクタ 417">
          <a:extLst>
            <a:ext uri="{FF2B5EF4-FFF2-40B4-BE49-F238E27FC236}">
              <a16:creationId xmlns:a16="http://schemas.microsoft.com/office/drawing/2014/main" id="{A09710AE-C8F0-47D0-95C7-327F4798FEC3}"/>
            </a:ext>
          </a:extLst>
        </xdr:cNvPr>
        <xdr:cNvCxnSpPr/>
      </xdr:nvCxnSpPr>
      <xdr:spPr>
        <a:xfrm flipH="1">
          <a:off x="22100381" y="141946314"/>
          <a:ext cx="183356"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95250</xdr:colOff>
      <xdr:row>303</xdr:row>
      <xdr:rowOff>19051</xdr:rowOff>
    </xdr:from>
    <xdr:to>
      <xdr:col>58</xdr:col>
      <xdr:colOff>95250</xdr:colOff>
      <xdr:row>304</xdr:row>
      <xdr:rowOff>26195</xdr:rowOff>
    </xdr:to>
    <xdr:cxnSp macro="">
      <xdr:nvCxnSpPr>
        <xdr:cNvPr id="419" name="直線矢印コネクタ 418">
          <a:extLst>
            <a:ext uri="{FF2B5EF4-FFF2-40B4-BE49-F238E27FC236}">
              <a16:creationId xmlns:a16="http://schemas.microsoft.com/office/drawing/2014/main" id="{D545543A-1F10-4F37-AE97-8784F38C63C5}"/>
            </a:ext>
          </a:extLst>
        </xdr:cNvPr>
        <xdr:cNvCxnSpPr/>
      </xdr:nvCxnSpPr>
      <xdr:spPr>
        <a:xfrm>
          <a:off x="22193250" y="141751051"/>
          <a:ext cx="0" cy="197644"/>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95250</xdr:colOff>
      <xdr:row>304</xdr:row>
      <xdr:rowOff>185737</xdr:rowOff>
    </xdr:from>
    <xdr:to>
      <xdr:col>58</xdr:col>
      <xdr:colOff>95250</xdr:colOff>
      <xdr:row>305</xdr:row>
      <xdr:rowOff>188118</xdr:rowOff>
    </xdr:to>
    <xdr:cxnSp macro="">
      <xdr:nvCxnSpPr>
        <xdr:cNvPr id="420" name="直線矢印コネクタ 419">
          <a:extLst>
            <a:ext uri="{FF2B5EF4-FFF2-40B4-BE49-F238E27FC236}">
              <a16:creationId xmlns:a16="http://schemas.microsoft.com/office/drawing/2014/main" id="{50880858-E487-47D3-BE2C-B87A42B843F0}"/>
            </a:ext>
          </a:extLst>
        </xdr:cNvPr>
        <xdr:cNvCxnSpPr/>
      </xdr:nvCxnSpPr>
      <xdr:spPr>
        <a:xfrm flipV="1">
          <a:off x="22193250" y="142108237"/>
          <a:ext cx="0" cy="192881"/>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228599</xdr:colOff>
      <xdr:row>298</xdr:row>
      <xdr:rowOff>114300</xdr:rowOff>
    </xdr:from>
    <xdr:to>
      <xdr:col>35</xdr:col>
      <xdr:colOff>228599</xdr:colOff>
      <xdr:row>299</xdr:row>
      <xdr:rowOff>152400</xdr:rowOff>
    </xdr:to>
    <xdr:cxnSp macro="">
      <xdr:nvCxnSpPr>
        <xdr:cNvPr id="421" name="直線矢印コネクタ 420">
          <a:extLst>
            <a:ext uri="{FF2B5EF4-FFF2-40B4-BE49-F238E27FC236}">
              <a16:creationId xmlns:a16="http://schemas.microsoft.com/office/drawing/2014/main" id="{0A5D10BE-96B8-46CD-BE64-C9C01EFCA5B5}"/>
            </a:ext>
          </a:extLst>
        </xdr:cNvPr>
        <xdr:cNvCxnSpPr/>
      </xdr:nvCxnSpPr>
      <xdr:spPr>
        <a:xfrm>
          <a:off x="13563599" y="140893800"/>
          <a:ext cx="0" cy="2286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292894</xdr:colOff>
      <xdr:row>296</xdr:row>
      <xdr:rowOff>161330</xdr:rowOff>
    </xdr:from>
    <xdr:to>
      <xdr:col>40</xdr:col>
      <xdr:colOff>52388</xdr:colOff>
      <xdr:row>296</xdr:row>
      <xdr:rowOff>161330</xdr:rowOff>
    </xdr:to>
    <xdr:cxnSp macro="">
      <xdr:nvCxnSpPr>
        <xdr:cNvPr id="422" name="直線コネクタ 421">
          <a:extLst>
            <a:ext uri="{FF2B5EF4-FFF2-40B4-BE49-F238E27FC236}">
              <a16:creationId xmlns:a16="http://schemas.microsoft.com/office/drawing/2014/main" id="{E9AF839F-764C-45FE-907B-6691054A37A1}"/>
            </a:ext>
          </a:extLst>
        </xdr:cNvPr>
        <xdr:cNvCxnSpPr/>
      </xdr:nvCxnSpPr>
      <xdr:spPr>
        <a:xfrm>
          <a:off x="15151894" y="140559830"/>
          <a:ext cx="140494"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186333</xdr:colOff>
      <xdr:row>296</xdr:row>
      <xdr:rowOff>169812</xdr:rowOff>
    </xdr:from>
    <xdr:to>
      <xdr:col>60</xdr:col>
      <xdr:colOff>2381</xdr:colOff>
      <xdr:row>296</xdr:row>
      <xdr:rowOff>169812</xdr:rowOff>
    </xdr:to>
    <xdr:cxnSp macro="">
      <xdr:nvCxnSpPr>
        <xdr:cNvPr id="423" name="直線コネクタ 422">
          <a:extLst>
            <a:ext uri="{FF2B5EF4-FFF2-40B4-BE49-F238E27FC236}">
              <a16:creationId xmlns:a16="http://schemas.microsoft.com/office/drawing/2014/main" id="{7956E169-77DB-4858-9EE5-57352C39F5D0}"/>
            </a:ext>
          </a:extLst>
        </xdr:cNvPr>
        <xdr:cNvCxnSpPr/>
      </xdr:nvCxnSpPr>
      <xdr:spPr>
        <a:xfrm>
          <a:off x="22665333" y="140568312"/>
          <a:ext cx="197048"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52388</xdr:colOff>
      <xdr:row>294</xdr:row>
      <xdr:rowOff>4763</xdr:rowOff>
    </xdr:from>
    <xdr:to>
      <xdr:col>40</xdr:col>
      <xdr:colOff>52388</xdr:colOff>
      <xdr:row>296</xdr:row>
      <xdr:rowOff>161927</xdr:rowOff>
    </xdr:to>
    <xdr:cxnSp macro="">
      <xdr:nvCxnSpPr>
        <xdr:cNvPr id="424" name="直線矢印コネクタ 423">
          <a:extLst>
            <a:ext uri="{FF2B5EF4-FFF2-40B4-BE49-F238E27FC236}">
              <a16:creationId xmlns:a16="http://schemas.microsoft.com/office/drawing/2014/main" id="{BA953654-84CE-4B71-8B19-58DC69A8912E}"/>
            </a:ext>
          </a:extLst>
        </xdr:cNvPr>
        <xdr:cNvCxnSpPr/>
      </xdr:nvCxnSpPr>
      <xdr:spPr>
        <a:xfrm flipV="1">
          <a:off x="15292388" y="140022263"/>
          <a:ext cx="0" cy="53816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2381</xdr:colOff>
      <xdr:row>295</xdr:row>
      <xdr:rowOff>4763</xdr:rowOff>
    </xdr:from>
    <xdr:to>
      <xdr:col>60</xdr:col>
      <xdr:colOff>2381</xdr:colOff>
      <xdr:row>296</xdr:row>
      <xdr:rowOff>169069</xdr:rowOff>
    </xdr:to>
    <xdr:cxnSp macro="">
      <xdr:nvCxnSpPr>
        <xdr:cNvPr id="425" name="直線矢印コネクタ 424">
          <a:extLst>
            <a:ext uri="{FF2B5EF4-FFF2-40B4-BE49-F238E27FC236}">
              <a16:creationId xmlns:a16="http://schemas.microsoft.com/office/drawing/2014/main" id="{CDB9A60D-BB88-4344-963B-89C4F228ED5F}"/>
            </a:ext>
          </a:extLst>
        </xdr:cNvPr>
        <xdr:cNvCxnSpPr/>
      </xdr:nvCxnSpPr>
      <xdr:spPr>
        <a:xfrm flipV="1">
          <a:off x="22862381" y="140212763"/>
          <a:ext cx="0" cy="354806"/>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0</xdr:colOff>
      <xdr:row>304</xdr:row>
      <xdr:rowOff>157162</xdr:rowOff>
    </xdr:from>
    <xdr:to>
      <xdr:col>59</xdr:col>
      <xdr:colOff>97631</xdr:colOff>
      <xdr:row>304</xdr:row>
      <xdr:rowOff>157162</xdr:rowOff>
    </xdr:to>
    <xdr:cxnSp macro="">
      <xdr:nvCxnSpPr>
        <xdr:cNvPr id="426" name="直線コネクタ 425">
          <a:extLst>
            <a:ext uri="{FF2B5EF4-FFF2-40B4-BE49-F238E27FC236}">
              <a16:creationId xmlns:a16="http://schemas.microsoft.com/office/drawing/2014/main" id="{73280D92-BA40-4612-9D1C-C60452932839}"/>
            </a:ext>
          </a:extLst>
        </xdr:cNvPr>
        <xdr:cNvCxnSpPr/>
      </xdr:nvCxnSpPr>
      <xdr:spPr>
        <a:xfrm>
          <a:off x="22479000" y="142079662"/>
          <a:ext cx="97631"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283369</xdr:colOff>
      <xdr:row>304</xdr:row>
      <xdr:rowOff>71437</xdr:rowOff>
    </xdr:from>
    <xdr:to>
      <xdr:col>58</xdr:col>
      <xdr:colOff>378619</xdr:colOff>
      <xdr:row>304</xdr:row>
      <xdr:rowOff>71437</xdr:rowOff>
    </xdr:to>
    <xdr:cxnSp macro="">
      <xdr:nvCxnSpPr>
        <xdr:cNvPr id="427" name="直線コネクタ 426">
          <a:extLst>
            <a:ext uri="{FF2B5EF4-FFF2-40B4-BE49-F238E27FC236}">
              <a16:creationId xmlns:a16="http://schemas.microsoft.com/office/drawing/2014/main" id="{B1057BB3-D67C-4978-ABB9-37400489626B}"/>
            </a:ext>
          </a:extLst>
        </xdr:cNvPr>
        <xdr:cNvCxnSpPr/>
      </xdr:nvCxnSpPr>
      <xdr:spPr>
        <a:xfrm>
          <a:off x="22381369" y="141993937"/>
          <a:ext cx="95250"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xdr:colOff>
      <xdr:row>302</xdr:row>
      <xdr:rowOff>1</xdr:rowOff>
    </xdr:from>
    <xdr:to>
      <xdr:col>59</xdr:col>
      <xdr:colOff>1</xdr:colOff>
      <xdr:row>304</xdr:row>
      <xdr:rowOff>71438</xdr:rowOff>
    </xdr:to>
    <xdr:cxnSp macro="">
      <xdr:nvCxnSpPr>
        <xdr:cNvPr id="428" name="直線矢印コネクタ 427">
          <a:extLst>
            <a:ext uri="{FF2B5EF4-FFF2-40B4-BE49-F238E27FC236}">
              <a16:creationId xmlns:a16="http://schemas.microsoft.com/office/drawing/2014/main" id="{D8683F5C-BF71-4337-A699-C235360632C8}"/>
            </a:ext>
          </a:extLst>
        </xdr:cNvPr>
        <xdr:cNvCxnSpPr/>
      </xdr:nvCxnSpPr>
      <xdr:spPr>
        <a:xfrm flipV="1">
          <a:off x="22479001" y="141541501"/>
          <a:ext cx="0" cy="452437"/>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0</xdr:colOff>
      <xdr:row>304</xdr:row>
      <xdr:rowOff>159544</xdr:rowOff>
    </xdr:from>
    <xdr:to>
      <xdr:col>59</xdr:col>
      <xdr:colOff>0</xdr:colOff>
      <xdr:row>306</xdr:row>
      <xdr:rowOff>2381</xdr:rowOff>
    </xdr:to>
    <xdr:cxnSp macro="">
      <xdr:nvCxnSpPr>
        <xdr:cNvPr id="429" name="直線矢印コネクタ 428">
          <a:extLst>
            <a:ext uri="{FF2B5EF4-FFF2-40B4-BE49-F238E27FC236}">
              <a16:creationId xmlns:a16="http://schemas.microsoft.com/office/drawing/2014/main" id="{451A38F0-DA8D-4F90-99CC-7F86B28689C8}"/>
            </a:ext>
          </a:extLst>
        </xdr:cNvPr>
        <xdr:cNvCxnSpPr/>
      </xdr:nvCxnSpPr>
      <xdr:spPr>
        <a:xfrm>
          <a:off x="22479000" y="142082044"/>
          <a:ext cx="0" cy="223837"/>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378619</xdr:colOff>
      <xdr:row>304</xdr:row>
      <xdr:rowOff>107156</xdr:rowOff>
    </xdr:from>
    <xdr:to>
      <xdr:col>58</xdr:col>
      <xdr:colOff>97632</xdr:colOff>
      <xdr:row>304</xdr:row>
      <xdr:rowOff>107156</xdr:rowOff>
    </xdr:to>
    <xdr:cxnSp macro="">
      <xdr:nvCxnSpPr>
        <xdr:cNvPr id="430" name="直線矢印コネクタ 429">
          <a:extLst>
            <a:ext uri="{FF2B5EF4-FFF2-40B4-BE49-F238E27FC236}">
              <a16:creationId xmlns:a16="http://schemas.microsoft.com/office/drawing/2014/main" id="{5C9D0CB4-C3EE-4930-87FE-14DB7C2EC5DD}"/>
            </a:ext>
          </a:extLst>
        </xdr:cNvPr>
        <xdr:cNvCxnSpPr/>
      </xdr:nvCxnSpPr>
      <xdr:spPr>
        <a:xfrm flipH="1">
          <a:off x="22095619" y="142029656"/>
          <a:ext cx="10001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285750</xdr:colOff>
      <xdr:row>286</xdr:row>
      <xdr:rowOff>95250</xdr:rowOff>
    </xdr:from>
    <xdr:to>
      <xdr:col>30</xdr:col>
      <xdr:colOff>285750</xdr:colOff>
      <xdr:row>286</xdr:row>
      <xdr:rowOff>188119</xdr:rowOff>
    </xdr:to>
    <xdr:cxnSp macro="">
      <xdr:nvCxnSpPr>
        <xdr:cNvPr id="431" name="直線矢印コネクタ 430">
          <a:extLst>
            <a:ext uri="{FF2B5EF4-FFF2-40B4-BE49-F238E27FC236}">
              <a16:creationId xmlns:a16="http://schemas.microsoft.com/office/drawing/2014/main" id="{952F11F4-23C0-447A-9A11-C59B8E232D56}"/>
            </a:ext>
          </a:extLst>
        </xdr:cNvPr>
        <xdr:cNvCxnSpPr/>
      </xdr:nvCxnSpPr>
      <xdr:spPr>
        <a:xfrm>
          <a:off x="11715750" y="138588750"/>
          <a:ext cx="0" cy="92869"/>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0</xdr:colOff>
      <xdr:row>286</xdr:row>
      <xdr:rowOff>100013</xdr:rowOff>
    </xdr:from>
    <xdr:to>
      <xdr:col>34</xdr:col>
      <xdr:colOff>0</xdr:colOff>
      <xdr:row>286</xdr:row>
      <xdr:rowOff>188119</xdr:rowOff>
    </xdr:to>
    <xdr:cxnSp macro="">
      <xdr:nvCxnSpPr>
        <xdr:cNvPr id="432" name="直線矢印コネクタ 431">
          <a:extLst>
            <a:ext uri="{FF2B5EF4-FFF2-40B4-BE49-F238E27FC236}">
              <a16:creationId xmlns:a16="http://schemas.microsoft.com/office/drawing/2014/main" id="{4C0A0A9E-EEE8-402F-A72A-8155F36A4A04}"/>
            </a:ext>
          </a:extLst>
        </xdr:cNvPr>
        <xdr:cNvCxnSpPr/>
      </xdr:nvCxnSpPr>
      <xdr:spPr>
        <a:xfrm>
          <a:off x="12954000" y="138593513"/>
          <a:ext cx="0" cy="88106"/>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2381</xdr:colOff>
      <xdr:row>286</xdr:row>
      <xdr:rowOff>97632</xdr:rowOff>
    </xdr:from>
    <xdr:to>
      <xdr:col>42</xdr:col>
      <xdr:colOff>197644</xdr:colOff>
      <xdr:row>286</xdr:row>
      <xdr:rowOff>97632</xdr:rowOff>
    </xdr:to>
    <xdr:cxnSp macro="">
      <xdr:nvCxnSpPr>
        <xdr:cNvPr id="433" name="直線矢印コネクタ 432">
          <a:extLst>
            <a:ext uri="{FF2B5EF4-FFF2-40B4-BE49-F238E27FC236}">
              <a16:creationId xmlns:a16="http://schemas.microsoft.com/office/drawing/2014/main" id="{0325E8B0-7E88-49C2-A08A-30F1F2E165A8}"/>
            </a:ext>
          </a:extLst>
        </xdr:cNvPr>
        <xdr:cNvCxnSpPr/>
      </xdr:nvCxnSpPr>
      <xdr:spPr>
        <a:xfrm>
          <a:off x="15242381" y="138591132"/>
          <a:ext cx="95726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0</xdr:colOff>
      <xdr:row>286</xdr:row>
      <xdr:rowOff>0</xdr:rowOff>
    </xdr:from>
    <xdr:to>
      <xdr:col>43</xdr:col>
      <xdr:colOff>378619</xdr:colOff>
      <xdr:row>286</xdr:row>
      <xdr:rowOff>0</xdr:rowOff>
    </xdr:to>
    <xdr:cxnSp macro="">
      <xdr:nvCxnSpPr>
        <xdr:cNvPr id="434" name="直線矢印コネクタ 433">
          <a:extLst>
            <a:ext uri="{FF2B5EF4-FFF2-40B4-BE49-F238E27FC236}">
              <a16:creationId xmlns:a16="http://schemas.microsoft.com/office/drawing/2014/main" id="{34F16938-2CEA-445F-B4F3-3D7971BE56C9}"/>
            </a:ext>
          </a:extLst>
        </xdr:cNvPr>
        <xdr:cNvCxnSpPr/>
      </xdr:nvCxnSpPr>
      <xdr:spPr>
        <a:xfrm>
          <a:off x="16383000" y="138493500"/>
          <a:ext cx="37861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107157</xdr:colOff>
      <xdr:row>286</xdr:row>
      <xdr:rowOff>95250</xdr:rowOff>
    </xdr:from>
    <xdr:to>
      <xdr:col>41</xdr:col>
      <xdr:colOff>107157</xdr:colOff>
      <xdr:row>287</xdr:row>
      <xdr:rowOff>0</xdr:rowOff>
    </xdr:to>
    <xdr:cxnSp macro="">
      <xdr:nvCxnSpPr>
        <xdr:cNvPr id="435" name="直線矢印コネクタ 434">
          <a:extLst>
            <a:ext uri="{FF2B5EF4-FFF2-40B4-BE49-F238E27FC236}">
              <a16:creationId xmlns:a16="http://schemas.microsoft.com/office/drawing/2014/main" id="{CF8F2AAB-C2EC-468D-BC2C-2A6C074560EA}"/>
            </a:ext>
          </a:extLst>
        </xdr:cNvPr>
        <xdr:cNvCxnSpPr/>
      </xdr:nvCxnSpPr>
      <xdr:spPr>
        <a:xfrm>
          <a:off x="15728157" y="138588750"/>
          <a:ext cx="0" cy="9525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286</xdr:row>
      <xdr:rowOff>97631</xdr:rowOff>
    </xdr:from>
    <xdr:to>
      <xdr:col>38</xdr:col>
      <xdr:colOff>0</xdr:colOff>
      <xdr:row>286</xdr:row>
      <xdr:rowOff>188119</xdr:rowOff>
    </xdr:to>
    <xdr:cxnSp macro="">
      <xdr:nvCxnSpPr>
        <xdr:cNvPr id="436" name="直線矢印コネクタ 435">
          <a:extLst>
            <a:ext uri="{FF2B5EF4-FFF2-40B4-BE49-F238E27FC236}">
              <a16:creationId xmlns:a16="http://schemas.microsoft.com/office/drawing/2014/main" id="{7065A250-1144-4835-9A7E-09613D116362}"/>
            </a:ext>
          </a:extLst>
        </xdr:cNvPr>
        <xdr:cNvCxnSpPr/>
      </xdr:nvCxnSpPr>
      <xdr:spPr>
        <a:xfrm>
          <a:off x="14478000" y="138591131"/>
          <a:ext cx="0" cy="90488"/>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197644</xdr:colOff>
      <xdr:row>299</xdr:row>
      <xdr:rowOff>47624</xdr:rowOff>
    </xdr:from>
    <xdr:to>
      <xdr:col>36</xdr:col>
      <xdr:colOff>197644</xdr:colOff>
      <xdr:row>299</xdr:row>
      <xdr:rowOff>188119</xdr:rowOff>
    </xdr:to>
    <xdr:cxnSp macro="">
      <xdr:nvCxnSpPr>
        <xdr:cNvPr id="437" name="直線矢印コネクタ 436">
          <a:extLst>
            <a:ext uri="{FF2B5EF4-FFF2-40B4-BE49-F238E27FC236}">
              <a16:creationId xmlns:a16="http://schemas.microsoft.com/office/drawing/2014/main" id="{910D4E16-D625-4E08-BBBB-38711D2C88F7}"/>
            </a:ext>
          </a:extLst>
        </xdr:cNvPr>
        <xdr:cNvCxnSpPr/>
      </xdr:nvCxnSpPr>
      <xdr:spPr>
        <a:xfrm>
          <a:off x="13913644" y="141017624"/>
          <a:ext cx="0" cy="140495"/>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xdr:colOff>
      <xdr:row>294</xdr:row>
      <xdr:rowOff>0</xdr:rowOff>
    </xdr:from>
    <xdr:to>
      <xdr:col>35</xdr:col>
      <xdr:colOff>259557</xdr:colOff>
      <xdr:row>294</xdr:row>
      <xdr:rowOff>0</xdr:rowOff>
    </xdr:to>
    <xdr:cxnSp macro="">
      <xdr:nvCxnSpPr>
        <xdr:cNvPr id="438" name="直線矢印コネクタ 437">
          <a:extLst>
            <a:ext uri="{FF2B5EF4-FFF2-40B4-BE49-F238E27FC236}">
              <a16:creationId xmlns:a16="http://schemas.microsoft.com/office/drawing/2014/main" id="{8BBE18E4-7C22-4660-BA89-75143739BADA}"/>
            </a:ext>
          </a:extLst>
        </xdr:cNvPr>
        <xdr:cNvCxnSpPr/>
      </xdr:nvCxnSpPr>
      <xdr:spPr>
        <a:xfrm flipH="1">
          <a:off x="13335002" y="140017500"/>
          <a:ext cx="25955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185738</xdr:colOff>
      <xdr:row>297</xdr:row>
      <xdr:rowOff>59533</xdr:rowOff>
    </xdr:from>
    <xdr:to>
      <xdr:col>59</xdr:col>
      <xdr:colOff>185738</xdr:colOff>
      <xdr:row>304</xdr:row>
      <xdr:rowOff>26194</xdr:rowOff>
    </xdr:to>
    <xdr:cxnSp macro="">
      <xdr:nvCxnSpPr>
        <xdr:cNvPr id="439" name="直線矢印コネクタ 438">
          <a:extLst>
            <a:ext uri="{FF2B5EF4-FFF2-40B4-BE49-F238E27FC236}">
              <a16:creationId xmlns:a16="http://schemas.microsoft.com/office/drawing/2014/main" id="{94E82D0A-2C09-4C20-BEA2-674522145939}"/>
            </a:ext>
          </a:extLst>
        </xdr:cNvPr>
        <xdr:cNvCxnSpPr/>
      </xdr:nvCxnSpPr>
      <xdr:spPr>
        <a:xfrm flipV="1">
          <a:off x="22664738" y="140648533"/>
          <a:ext cx="0" cy="130016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185738</xdr:colOff>
      <xdr:row>296</xdr:row>
      <xdr:rowOff>80964</xdr:rowOff>
    </xdr:from>
    <xdr:to>
      <xdr:col>59</xdr:col>
      <xdr:colOff>185738</xdr:colOff>
      <xdr:row>297</xdr:row>
      <xdr:rowOff>61914</xdr:rowOff>
    </xdr:to>
    <xdr:cxnSp macro="">
      <xdr:nvCxnSpPr>
        <xdr:cNvPr id="440" name="直線矢印コネクタ 439">
          <a:extLst>
            <a:ext uri="{FF2B5EF4-FFF2-40B4-BE49-F238E27FC236}">
              <a16:creationId xmlns:a16="http://schemas.microsoft.com/office/drawing/2014/main" id="{41431DFE-B352-492B-BC90-245FF96EFD7A}"/>
            </a:ext>
          </a:extLst>
        </xdr:cNvPr>
        <xdr:cNvCxnSpPr/>
      </xdr:nvCxnSpPr>
      <xdr:spPr>
        <a:xfrm flipV="1">
          <a:off x="22664738" y="140479464"/>
          <a:ext cx="0" cy="17145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185738</xdr:colOff>
      <xdr:row>301</xdr:row>
      <xdr:rowOff>1</xdr:rowOff>
    </xdr:from>
    <xdr:to>
      <xdr:col>59</xdr:col>
      <xdr:colOff>373856</xdr:colOff>
      <xdr:row>301</xdr:row>
      <xdr:rowOff>1</xdr:rowOff>
    </xdr:to>
    <xdr:cxnSp macro="">
      <xdr:nvCxnSpPr>
        <xdr:cNvPr id="441" name="直線矢印コネクタ 440">
          <a:extLst>
            <a:ext uri="{FF2B5EF4-FFF2-40B4-BE49-F238E27FC236}">
              <a16:creationId xmlns:a16="http://schemas.microsoft.com/office/drawing/2014/main" id="{EB90F0BD-3084-4798-961C-10702D8DF8B6}"/>
            </a:ext>
          </a:extLst>
        </xdr:cNvPr>
        <xdr:cNvCxnSpPr/>
      </xdr:nvCxnSpPr>
      <xdr:spPr>
        <a:xfrm>
          <a:off x="22664738" y="141351001"/>
          <a:ext cx="18811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200025</xdr:colOff>
      <xdr:row>288</xdr:row>
      <xdr:rowOff>188119</xdr:rowOff>
    </xdr:from>
    <xdr:to>
      <xdr:col>46</xdr:col>
      <xdr:colOff>0</xdr:colOff>
      <xdr:row>288</xdr:row>
      <xdr:rowOff>188119</xdr:rowOff>
    </xdr:to>
    <xdr:cxnSp macro="">
      <xdr:nvCxnSpPr>
        <xdr:cNvPr id="442" name="直線矢印コネクタ 441">
          <a:extLst>
            <a:ext uri="{FF2B5EF4-FFF2-40B4-BE49-F238E27FC236}">
              <a16:creationId xmlns:a16="http://schemas.microsoft.com/office/drawing/2014/main" id="{D52630AB-7DD6-42A2-B4AA-E4DF538B6D10}"/>
            </a:ext>
          </a:extLst>
        </xdr:cNvPr>
        <xdr:cNvCxnSpPr/>
      </xdr:nvCxnSpPr>
      <xdr:spPr>
        <a:xfrm>
          <a:off x="16202025" y="139062619"/>
          <a:ext cx="132397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338138</xdr:colOff>
      <xdr:row>289</xdr:row>
      <xdr:rowOff>190499</xdr:rowOff>
    </xdr:from>
    <xdr:to>
      <xdr:col>66</xdr:col>
      <xdr:colOff>2</xdr:colOff>
      <xdr:row>289</xdr:row>
      <xdr:rowOff>190499</xdr:rowOff>
    </xdr:to>
    <xdr:cxnSp macro="">
      <xdr:nvCxnSpPr>
        <xdr:cNvPr id="443" name="直線矢印コネクタ 442">
          <a:extLst>
            <a:ext uri="{FF2B5EF4-FFF2-40B4-BE49-F238E27FC236}">
              <a16:creationId xmlns:a16="http://schemas.microsoft.com/office/drawing/2014/main" id="{0E7AACEE-18FA-43AB-A066-DAC7AEA389F7}"/>
            </a:ext>
          </a:extLst>
        </xdr:cNvPr>
        <xdr:cNvCxnSpPr/>
      </xdr:nvCxnSpPr>
      <xdr:spPr>
        <a:xfrm flipH="1">
          <a:off x="24722138" y="139255499"/>
          <a:ext cx="42386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2381</xdr:colOff>
      <xdr:row>290</xdr:row>
      <xdr:rowOff>102394</xdr:rowOff>
    </xdr:from>
    <xdr:to>
      <xdr:col>6</xdr:col>
      <xdr:colOff>364331</xdr:colOff>
      <xdr:row>290</xdr:row>
      <xdr:rowOff>102394</xdr:rowOff>
    </xdr:to>
    <xdr:cxnSp macro="">
      <xdr:nvCxnSpPr>
        <xdr:cNvPr id="444" name="直線矢印コネクタ 443">
          <a:extLst>
            <a:ext uri="{FF2B5EF4-FFF2-40B4-BE49-F238E27FC236}">
              <a16:creationId xmlns:a16="http://schemas.microsoft.com/office/drawing/2014/main" id="{51BF5B23-18A6-4982-B328-3EA700A9B9A6}"/>
            </a:ext>
          </a:extLst>
        </xdr:cNvPr>
        <xdr:cNvCxnSpPr/>
      </xdr:nvCxnSpPr>
      <xdr:spPr>
        <a:xfrm>
          <a:off x="2288381" y="139357894"/>
          <a:ext cx="36195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183356</xdr:colOff>
      <xdr:row>290</xdr:row>
      <xdr:rowOff>2381</xdr:rowOff>
    </xdr:from>
    <xdr:to>
      <xdr:col>29</xdr:col>
      <xdr:colOff>378619</xdr:colOff>
      <xdr:row>290</xdr:row>
      <xdr:rowOff>2381</xdr:rowOff>
    </xdr:to>
    <xdr:cxnSp macro="">
      <xdr:nvCxnSpPr>
        <xdr:cNvPr id="445" name="直線矢印コネクタ 444">
          <a:extLst>
            <a:ext uri="{FF2B5EF4-FFF2-40B4-BE49-F238E27FC236}">
              <a16:creationId xmlns:a16="http://schemas.microsoft.com/office/drawing/2014/main" id="{682C3CF8-928A-489A-BF1F-1EBAF5A9BC93}"/>
            </a:ext>
          </a:extLst>
        </xdr:cNvPr>
        <xdr:cNvCxnSpPr/>
      </xdr:nvCxnSpPr>
      <xdr:spPr>
        <a:xfrm>
          <a:off x="11232356" y="139257881"/>
          <a:ext cx="19526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195262</xdr:colOff>
      <xdr:row>293</xdr:row>
      <xdr:rowOff>1</xdr:rowOff>
    </xdr:from>
    <xdr:to>
      <xdr:col>67</xdr:col>
      <xdr:colOff>371475</xdr:colOff>
      <xdr:row>293</xdr:row>
      <xdr:rowOff>1</xdr:rowOff>
    </xdr:to>
    <xdr:cxnSp macro="">
      <xdr:nvCxnSpPr>
        <xdr:cNvPr id="446" name="直線矢印コネクタ 445">
          <a:extLst>
            <a:ext uri="{FF2B5EF4-FFF2-40B4-BE49-F238E27FC236}">
              <a16:creationId xmlns:a16="http://schemas.microsoft.com/office/drawing/2014/main" id="{C3D84C99-7766-4617-AA27-B8E71E70EBFA}"/>
            </a:ext>
          </a:extLst>
        </xdr:cNvPr>
        <xdr:cNvCxnSpPr/>
      </xdr:nvCxnSpPr>
      <xdr:spPr>
        <a:xfrm>
          <a:off x="25722262" y="139827001"/>
          <a:ext cx="17621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140494</xdr:colOff>
      <xdr:row>295</xdr:row>
      <xdr:rowOff>4763</xdr:rowOff>
    </xdr:from>
    <xdr:to>
      <xdr:col>40</xdr:col>
      <xdr:colOff>140494</xdr:colOff>
      <xdr:row>296</xdr:row>
      <xdr:rowOff>2382</xdr:rowOff>
    </xdr:to>
    <xdr:cxnSp macro="">
      <xdr:nvCxnSpPr>
        <xdr:cNvPr id="447" name="直線矢印コネクタ 446">
          <a:extLst>
            <a:ext uri="{FF2B5EF4-FFF2-40B4-BE49-F238E27FC236}">
              <a16:creationId xmlns:a16="http://schemas.microsoft.com/office/drawing/2014/main" id="{C3A27E1C-5F20-4F7A-AF29-08DF6A66EE27}"/>
            </a:ext>
          </a:extLst>
        </xdr:cNvPr>
        <xdr:cNvCxnSpPr/>
      </xdr:nvCxnSpPr>
      <xdr:spPr>
        <a:xfrm>
          <a:off x="15380494" y="140212763"/>
          <a:ext cx="0" cy="188119"/>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380999</xdr:colOff>
      <xdr:row>296</xdr:row>
      <xdr:rowOff>45245</xdr:rowOff>
    </xdr:from>
    <xdr:to>
      <xdr:col>40</xdr:col>
      <xdr:colOff>380999</xdr:colOff>
      <xdr:row>297</xdr:row>
      <xdr:rowOff>185738</xdr:rowOff>
    </xdr:to>
    <xdr:cxnSp macro="">
      <xdr:nvCxnSpPr>
        <xdr:cNvPr id="448" name="直線矢印コネクタ 447">
          <a:extLst>
            <a:ext uri="{FF2B5EF4-FFF2-40B4-BE49-F238E27FC236}">
              <a16:creationId xmlns:a16="http://schemas.microsoft.com/office/drawing/2014/main" id="{3F1391B7-FF3A-4A9F-8E4D-89F8F982EB58}"/>
            </a:ext>
          </a:extLst>
        </xdr:cNvPr>
        <xdr:cNvCxnSpPr/>
      </xdr:nvCxnSpPr>
      <xdr:spPr>
        <a:xfrm>
          <a:off x="15620999" y="140443745"/>
          <a:ext cx="0" cy="330993"/>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140493</xdr:colOff>
      <xdr:row>296</xdr:row>
      <xdr:rowOff>80965</xdr:rowOff>
    </xdr:from>
    <xdr:to>
      <xdr:col>40</xdr:col>
      <xdr:colOff>140493</xdr:colOff>
      <xdr:row>297</xdr:row>
      <xdr:rowOff>83346</xdr:rowOff>
    </xdr:to>
    <xdr:cxnSp macro="">
      <xdr:nvCxnSpPr>
        <xdr:cNvPr id="449" name="直線矢印コネクタ 448">
          <a:extLst>
            <a:ext uri="{FF2B5EF4-FFF2-40B4-BE49-F238E27FC236}">
              <a16:creationId xmlns:a16="http://schemas.microsoft.com/office/drawing/2014/main" id="{5849F464-8945-4DDB-B07D-D093995742B7}"/>
            </a:ext>
          </a:extLst>
        </xdr:cNvPr>
        <xdr:cNvCxnSpPr/>
      </xdr:nvCxnSpPr>
      <xdr:spPr>
        <a:xfrm flipV="1">
          <a:off x="15380493" y="140479465"/>
          <a:ext cx="0" cy="192881"/>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140494</xdr:colOff>
      <xdr:row>296</xdr:row>
      <xdr:rowOff>45245</xdr:rowOff>
    </xdr:from>
    <xdr:to>
      <xdr:col>41</xdr:col>
      <xdr:colOff>0</xdr:colOff>
      <xdr:row>296</xdr:row>
      <xdr:rowOff>45245</xdr:rowOff>
    </xdr:to>
    <xdr:cxnSp macro="">
      <xdr:nvCxnSpPr>
        <xdr:cNvPr id="450" name="直線コネクタ 449">
          <a:extLst>
            <a:ext uri="{FF2B5EF4-FFF2-40B4-BE49-F238E27FC236}">
              <a16:creationId xmlns:a16="http://schemas.microsoft.com/office/drawing/2014/main" id="{FB9B9B6E-303E-4065-AE5A-FC7DC2CC305C}"/>
            </a:ext>
          </a:extLst>
        </xdr:cNvPr>
        <xdr:cNvCxnSpPr/>
      </xdr:nvCxnSpPr>
      <xdr:spPr>
        <a:xfrm>
          <a:off x="15380494" y="140443745"/>
          <a:ext cx="240506"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280988</xdr:colOff>
      <xdr:row>297</xdr:row>
      <xdr:rowOff>92868</xdr:rowOff>
    </xdr:from>
    <xdr:to>
      <xdr:col>35</xdr:col>
      <xdr:colOff>171452</xdr:colOff>
      <xdr:row>297</xdr:row>
      <xdr:rowOff>92868</xdr:rowOff>
    </xdr:to>
    <xdr:cxnSp macro="">
      <xdr:nvCxnSpPr>
        <xdr:cNvPr id="452" name="直線矢印コネクタ 451">
          <a:extLst>
            <a:ext uri="{FF2B5EF4-FFF2-40B4-BE49-F238E27FC236}">
              <a16:creationId xmlns:a16="http://schemas.microsoft.com/office/drawing/2014/main" id="{0B95D612-972B-4D2B-A6A8-F2A1E33B8A1B}"/>
            </a:ext>
          </a:extLst>
        </xdr:cNvPr>
        <xdr:cNvCxnSpPr/>
      </xdr:nvCxnSpPr>
      <xdr:spPr>
        <a:xfrm flipH="1">
          <a:off x="13234988" y="140681868"/>
          <a:ext cx="27146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361951</xdr:colOff>
      <xdr:row>286</xdr:row>
      <xdr:rowOff>92870</xdr:rowOff>
    </xdr:from>
    <xdr:to>
      <xdr:col>4</xdr:col>
      <xdr:colOff>378622</xdr:colOff>
      <xdr:row>287</xdr:row>
      <xdr:rowOff>5</xdr:rowOff>
    </xdr:to>
    <xdr:cxnSp macro="">
      <xdr:nvCxnSpPr>
        <xdr:cNvPr id="453" name="カギ線コネクタ 1268">
          <a:extLst>
            <a:ext uri="{FF2B5EF4-FFF2-40B4-BE49-F238E27FC236}">
              <a16:creationId xmlns:a16="http://schemas.microsoft.com/office/drawing/2014/main" id="{6125B7AB-8FB3-4EA0-BA94-F77EB8C4831A}"/>
            </a:ext>
          </a:extLst>
        </xdr:cNvPr>
        <xdr:cNvCxnSpPr/>
      </xdr:nvCxnSpPr>
      <xdr:spPr>
        <a:xfrm rot="10800000">
          <a:off x="1504951" y="138586370"/>
          <a:ext cx="397671" cy="97635"/>
        </a:xfrm>
        <a:prstGeom prst="bentConnector3">
          <a:avLst>
            <a:gd name="adj1" fmla="val 32635"/>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4763</xdr:colOff>
      <xdr:row>298</xdr:row>
      <xdr:rowOff>88107</xdr:rowOff>
    </xdr:from>
    <xdr:to>
      <xdr:col>4</xdr:col>
      <xdr:colOff>378623</xdr:colOff>
      <xdr:row>298</xdr:row>
      <xdr:rowOff>114302</xdr:rowOff>
    </xdr:to>
    <xdr:cxnSp macro="">
      <xdr:nvCxnSpPr>
        <xdr:cNvPr id="454" name="カギ線コネクタ 9951">
          <a:extLst>
            <a:ext uri="{FF2B5EF4-FFF2-40B4-BE49-F238E27FC236}">
              <a16:creationId xmlns:a16="http://schemas.microsoft.com/office/drawing/2014/main" id="{A71BFCA8-02B6-4E41-8F5B-28E1A7A505EB}"/>
            </a:ext>
          </a:extLst>
        </xdr:cNvPr>
        <xdr:cNvCxnSpPr/>
      </xdr:nvCxnSpPr>
      <xdr:spPr>
        <a:xfrm rot="10800000">
          <a:off x="1528763" y="140867607"/>
          <a:ext cx="373860" cy="26195"/>
        </a:xfrm>
        <a:prstGeom prst="bentConnector3">
          <a:avLst>
            <a:gd name="adj1" fmla="val 39172"/>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2382</xdr:colOff>
      <xdr:row>296</xdr:row>
      <xdr:rowOff>83343</xdr:rowOff>
    </xdr:from>
    <xdr:to>
      <xdr:col>67</xdr:col>
      <xdr:colOff>57150</xdr:colOff>
      <xdr:row>296</xdr:row>
      <xdr:rowOff>83344</xdr:rowOff>
    </xdr:to>
    <xdr:cxnSp macro="">
      <xdr:nvCxnSpPr>
        <xdr:cNvPr id="455" name="直線コネクタ 454">
          <a:extLst>
            <a:ext uri="{FF2B5EF4-FFF2-40B4-BE49-F238E27FC236}">
              <a16:creationId xmlns:a16="http://schemas.microsoft.com/office/drawing/2014/main" id="{0A14DCA0-7C57-46EB-9DFA-5844F77E50FE}"/>
            </a:ext>
          </a:extLst>
        </xdr:cNvPr>
        <xdr:cNvCxnSpPr/>
      </xdr:nvCxnSpPr>
      <xdr:spPr>
        <a:xfrm flipV="1">
          <a:off x="25529382" y="140481843"/>
          <a:ext cx="54768" cy="1"/>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335756</xdr:colOff>
      <xdr:row>121</xdr:row>
      <xdr:rowOff>28575</xdr:rowOff>
    </xdr:from>
    <xdr:to>
      <xdr:col>11</xdr:col>
      <xdr:colOff>54769</xdr:colOff>
      <xdr:row>121</xdr:row>
      <xdr:rowOff>28575</xdr:rowOff>
    </xdr:to>
    <xdr:cxnSp macro="">
      <xdr:nvCxnSpPr>
        <xdr:cNvPr id="456" name="直線矢印コネクタ 455">
          <a:extLst>
            <a:ext uri="{FF2B5EF4-FFF2-40B4-BE49-F238E27FC236}">
              <a16:creationId xmlns:a16="http://schemas.microsoft.com/office/drawing/2014/main" id="{EA76222C-6B20-4A5E-950D-FB0F49CDD62B}"/>
            </a:ext>
          </a:extLst>
        </xdr:cNvPr>
        <xdr:cNvCxnSpPr/>
      </xdr:nvCxnSpPr>
      <xdr:spPr>
        <a:xfrm>
          <a:off x="4145756" y="110518575"/>
          <a:ext cx="10001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66</xdr:col>
      <xdr:colOff>0</xdr:colOff>
      <xdr:row>297</xdr:row>
      <xdr:rowOff>59531</xdr:rowOff>
    </xdr:from>
    <xdr:to>
      <xdr:col>66</xdr:col>
      <xdr:colOff>0</xdr:colOff>
      <xdr:row>304</xdr:row>
      <xdr:rowOff>23813</xdr:rowOff>
    </xdr:to>
    <xdr:cxnSp macro="">
      <xdr:nvCxnSpPr>
        <xdr:cNvPr id="457" name="直線矢印コネクタ 456">
          <a:extLst>
            <a:ext uri="{FF2B5EF4-FFF2-40B4-BE49-F238E27FC236}">
              <a16:creationId xmlns:a16="http://schemas.microsoft.com/office/drawing/2014/main" id="{700FD391-A00A-48A5-9DBC-1440DBE95759}"/>
            </a:ext>
          </a:extLst>
        </xdr:cNvPr>
        <xdr:cNvCxnSpPr/>
      </xdr:nvCxnSpPr>
      <xdr:spPr>
        <a:xfrm flipV="1">
          <a:off x="25146000" y="140648531"/>
          <a:ext cx="0" cy="129778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192881</xdr:colOff>
      <xdr:row>296</xdr:row>
      <xdr:rowOff>97631</xdr:rowOff>
    </xdr:from>
    <xdr:to>
      <xdr:col>66</xdr:col>
      <xdr:colOff>378619</xdr:colOff>
      <xdr:row>296</xdr:row>
      <xdr:rowOff>97631</xdr:rowOff>
    </xdr:to>
    <xdr:cxnSp macro="">
      <xdr:nvCxnSpPr>
        <xdr:cNvPr id="458" name="直線コネクタ 457">
          <a:extLst>
            <a:ext uri="{FF2B5EF4-FFF2-40B4-BE49-F238E27FC236}">
              <a16:creationId xmlns:a16="http://schemas.microsoft.com/office/drawing/2014/main" id="{46E5185B-A9CD-44AE-BED0-03439D94F2CB}"/>
            </a:ext>
          </a:extLst>
        </xdr:cNvPr>
        <xdr:cNvCxnSpPr/>
      </xdr:nvCxnSpPr>
      <xdr:spPr>
        <a:xfrm>
          <a:off x="15051881" y="140496131"/>
          <a:ext cx="10472738"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188119</xdr:colOff>
      <xdr:row>297</xdr:row>
      <xdr:rowOff>45244</xdr:rowOff>
    </xdr:from>
    <xdr:to>
      <xdr:col>67</xdr:col>
      <xdr:colOff>0</xdr:colOff>
      <xdr:row>297</xdr:row>
      <xdr:rowOff>45244</xdr:rowOff>
    </xdr:to>
    <xdr:cxnSp macro="">
      <xdr:nvCxnSpPr>
        <xdr:cNvPr id="459" name="直線コネクタ 458">
          <a:extLst>
            <a:ext uri="{FF2B5EF4-FFF2-40B4-BE49-F238E27FC236}">
              <a16:creationId xmlns:a16="http://schemas.microsoft.com/office/drawing/2014/main" id="{B931FB45-7309-4A10-8293-E5DC53C3056C}"/>
            </a:ext>
          </a:extLst>
        </xdr:cNvPr>
        <xdr:cNvCxnSpPr/>
      </xdr:nvCxnSpPr>
      <xdr:spPr>
        <a:xfrm>
          <a:off x="15047119" y="140634244"/>
          <a:ext cx="10479881"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2381</xdr:colOff>
      <xdr:row>295</xdr:row>
      <xdr:rowOff>73819</xdr:rowOff>
    </xdr:from>
    <xdr:to>
      <xdr:col>51</xdr:col>
      <xdr:colOff>2381</xdr:colOff>
      <xdr:row>296</xdr:row>
      <xdr:rowOff>80963</xdr:rowOff>
    </xdr:to>
    <xdr:cxnSp macro="">
      <xdr:nvCxnSpPr>
        <xdr:cNvPr id="460" name="直線矢印コネクタ 459">
          <a:extLst>
            <a:ext uri="{FF2B5EF4-FFF2-40B4-BE49-F238E27FC236}">
              <a16:creationId xmlns:a16="http://schemas.microsoft.com/office/drawing/2014/main" id="{975B7186-D935-4187-B608-5B025B20D387}"/>
            </a:ext>
          </a:extLst>
        </xdr:cNvPr>
        <xdr:cNvCxnSpPr/>
      </xdr:nvCxnSpPr>
      <xdr:spPr>
        <a:xfrm>
          <a:off x="19433381" y="140281819"/>
          <a:ext cx="0" cy="197644"/>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202406</xdr:colOff>
      <xdr:row>296</xdr:row>
      <xdr:rowOff>40482</xdr:rowOff>
    </xdr:from>
    <xdr:to>
      <xdr:col>51</xdr:col>
      <xdr:colOff>202406</xdr:colOff>
      <xdr:row>297</xdr:row>
      <xdr:rowOff>47626</xdr:rowOff>
    </xdr:to>
    <xdr:cxnSp macro="">
      <xdr:nvCxnSpPr>
        <xdr:cNvPr id="461" name="直線矢印コネクタ 460">
          <a:extLst>
            <a:ext uri="{FF2B5EF4-FFF2-40B4-BE49-F238E27FC236}">
              <a16:creationId xmlns:a16="http://schemas.microsoft.com/office/drawing/2014/main" id="{B4CA3239-ABDE-4BB0-A537-3C4B4F73A50D}"/>
            </a:ext>
          </a:extLst>
        </xdr:cNvPr>
        <xdr:cNvCxnSpPr/>
      </xdr:nvCxnSpPr>
      <xdr:spPr>
        <a:xfrm>
          <a:off x="19633406" y="140438982"/>
          <a:ext cx="0" cy="197644"/>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xdr:colOff>
      <xdr:row>296</xdr:row>
      <xdr:rowOff>97632</xdr:rowOff>
    </xdr:from>
    <xdr:to>
      <xdr:col>51</xdr:col>
      <xdr:colOff>1</xdr:colOff>
      <xdr:row>297</xdr:row>
      <xdr:rowOff>100013</xdr:rowOff>
    </xdr:to>
    <xdr:cxnSp macro="">
      <xdr:nvCxnSpPr>
        <xdr:cNvPr id="462" name="直線矢印コネクタ 461">
          <a:extLst>
            <a:ext uri="{FF2B5EF4-FFF2-40B4-BE49-F238E27FC236}">
              <a16:creationId xmlns:a16="http://schemas.microsoft.com/office/drawing/2014/main" id="{B47F2EB6-A8A9-4811-9C4A-FED8C7480C0B}"/>
            </a:ext>
          </a:extLst>
        </xdr:cNvPr>
        <xdr:cNvCxnSpPr/>
      </xdr:nvCxnSpPr>
      <xdr:spPr>
        <a:xfrm flipV="1">
          <a:off x="19431001" y="140496132"/>
          <a:ext cx="0" cy="192881"/>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200025</xdr:colOff>
      <xdr:row>297</xdr:row>
      <xdr:rowOff>57150</xdr:rowOff>
    </xdr:from>
    <xdr:to>
      <xdr:col>51</xdr:col>
      <xdr:colOff>200025</xdr:colOff>
      <xdr:row>298</xdr:row>
      <xdr:rowOff>59531</xdr:rowOff>
    </xdr:to>
    <xdr:cxnSp macro="">
      <xdr:nvCxnSpPr>
        <xdr:cNvPr id="463" name="直線矢印コネクタ 462">
          <a:extLst>
            <a:ext uri="{FF2B5EF4-FFF2-40B4-BE49-F238E27FC236}">
              <a16:creationId xmlns:a16="http://schemas.microsoft.com/office/drawing/2014/main" id="{AE08B70F-C2FA-43E0-9355-21B20938EB70}"/>
            </a:ext>
          </a:extLst>
        </xdr:cNvPr>
        <xdr:cNvCxnSpPr/>
      </xdr:nvCxnSpPr>
      <xdr:spPr>
        <a:xfrm flipV="1">
          <a:off x="19631025" y="140646150"/>
          <a:ext cx="0" cy="192881"/>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0</xdr:colOff>
      <xdr:row>297</xdr:row>
      <xdr:rowOff>45244</xdr:rowOff>
    </xdr:from>
    <xdr:to>
      <xdr:col>52</xdr:col>
      <xdr:colOff>0</xdr:colOff>
      <xdr:row>298</xdr:row>
      <xdr:rowOff>185738</xdr:rowOff>
    </xdr:to>
    <xdr:cxnSp macro="">
      <xdr:nvCxnSpPr>
        <xdr:cNvPr id="464" name="直線矢印コネクタ 463">
          <a:extLst>
            <a:ext uri="{FF2B5EF4-FFF2-40B4-BE49-F238E27FC236}">
              <a16:creationId xmlns:a16="http://schemas.microsoft.com/office/drawing/2014/main" id="{27A81056-01EA-40DB-BCE1-E55FD89371F1}"/>
            </a:ext>
          </a:extLst>
        </xdr:cNvPr>
        <xdr:cNvCxnSpPr/>
      </xdr:nvCxnSpPr>
      <xdr:spPr>
        <a:xfrm flipV="1">
          <a:off x="19812000" y="140634244"/>
          <a:ext cx="0" cy="33099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192882</xdr:colOff>
      <xdr:row>295</xdr:row>
      <xdr:rowOff>4763</xdr:rowOff>
    </xdr:from>
    <xdr:to>
      <xdr:col>50</xdr:col>
      <xdr:colOff>192882</xdr:colOff>
      <xdr:row>296</xdr:row>
      <xdr:rowOff>97631</xdr:rowOff>
    </xdr:to>
    <xdr:cxnSp macro="">
      <xdr:nvCxnSpPr>
        <xdr:cNvPr id="465" name="直線矢印コネクタ 464">
          <a:extLst>
            <a:ext uri="{FF2B5EF4-FFF2-40B4-BE49-F238E27FC236}">
              <a16:creationId xmlns:a16="http://schemas.microsoft.com/office/drawing/2014/main" id="{24AA985D-8E4B-4986-832E-DA79576A1BFF}"/>
            </a:ext>
          </a:extLst>
        </xdr:cNvPr>
        <xdr:cNvCxnSpPr/>
      </xdr:nvCxnSpPr>
      <xdr:spPr>
        <a:xfrm>
          <a:off x="19242882" y="140212763"/>
          <a:ext cx="0" cy="283368"/>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2381</xdr:colOff>
      <xdr:row>298</xdr:row>
      <xdr:rowOff>130969</xdr:rowOff>
    </xdr:from>
    <xdr:to>
      <xdr:col>35</xdr:col>
      <xdr:colOff>330994</xdr:colOff>
      <xdr:row>298</xdr:row>
      <xdr:rowOff>130969</xdr:rowOff>
    </xdr:to>
    <xdr:cxnSp macro="">
      <xdr:nvCxnSpPr>
        <xdr:cNvPr id="466" name="直線コネクタ 465">
          <a:extLst>
            <a:ext uri="{FF2B5EF4-FFF2-40B4-BE49-F238E27FC236}">
              <a16:creationId xmlns:a16="http://schemas.microsoft.com/office/drawing/2014/main" id="{0D8B5165-44CB-4ECC-AA28-C65A91C8B443}"/>
            </a:ext>
          </a:extLst>
        </xdr:cNvPr>
        <xdr:cNvCxnSpPr/>
      </xdr:nvCxnSpPr>
      <xdr:spPr>
        <a:xfrm>
          <a:off x="1907381" y="140910469"/>
          <a:ext cx="11758613"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xdr:colOff>
      <xdr:row>296</xdr:row>
      <xdr:rowOff>90488</xdr:rowOff>
    </xdr:from>
    <xdr:to>
      <xdr:col>51</xdr:col>
      <xdr:colOff>102394</xdr:colOff>
      <xdr:row>296</xdr:row>
      <xdr:rowOff>90488</xdr:rowOff>
    </xdr:to>
    <xdr:cxnSp macro="">
      <xdr:nvCxnSpPr>
        <xdr:cNvPr id="467" name="直線コネクタ 466">
          <a:extLst>
            <a:ext uri="{FF2B5EF4-FFF2-40B4-BE49-F238E27FC236}">
              <a16:creationId xmlns:a16="http://schemas.microsoft.com/office/drawing/2014/main" id="{0FB5CB6A-47B2-4942-8B59-1BC261E9404D}"/>
            </a:ext>
          </a:extLst>
        </xdr:cNvPr>
        <xdr:cNvCxnSpPr/>
      </xdr:nvCxnSpPr>
      <xdr:spPr>
        <a:xfrm>
          <a:off x="19431001" y="140488988"/>
          <a:ext cx="102393"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200025</xdr:colOff>
      <xdr:row>297</xdr:row>
      <xdr:rowOff>52388</xdr:rowOff>
    </xdr:from>
    <xdr:to>
      <xdr:col>51</xdr:col>
      <xdr:colOff>302418</xdr:colOff>
      <xdr:row>297</xdr:row>
      <xdr:rowOff>52388</xdr:rowOff>
    </xdr:to>
    <xdr:cxnSp macro="">
      <xdr:nvCxnSpPr>
        <xdr:cNvPr id="468" name="直線コネクタ 467">
          <a:extLst>
            <a:ext uri="{FF2B5EF4-FFF2-40B4-BE49-F238E27FC236}">
              <a16:creationId xmlns:a16="http://schemas.microsoft.com/office/drawing/2014/main" id="{1BE67CFA-3524-4A75-9A7A-8E630E7F273B}"/>
            </a:ext>
          </a:extLst>
        </xdr:cNvPr>
        <xdr:cNvCxnSpPr/>
      </xdr:nvCxnSpPr>
      <xdr:spPr>
        <a:xfrm>
          <a:off x="19631025" y="140641388"/>
          <a:ext cx="102393"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302419</xdr:colOff>
      <xdr:row>296</xdr:row>
      <xdr:rowOff>2381</xdr:rowOff>
    </xdr:from>
    <xdr:to>
      <xdr:col>51</xdr:col>
      <xdr:colOff>302419</xdr:colOff>
      <xdr:row>297</xdr:row>
      <xdr:rowOff>52388</xdr:rowOff>
    </xdr:to>
    <xdr:cxnSp macro="">
      <xdr:nvCxnSpPr>
        <xdr:cNvPr id="469" name="直線矢印コネクタ 468">
          <a:extLst>
            <a:ext uri="{FF2B5EF4-FFF2-40B4-BE49-F238E27FC236}">
              <a16:creationId xmlns:a16="http://schemas.microsoft.com/office/drawing/2014/main" id="{70E84817-619B-4D8A-AAC7-6B719482EEA9}"/>
            </a:ext>
          </a:extLst>
        </xdr:cNvPr>
        <xdr:cNvCxnSpPr/>
      </xdr:nvCxnSpPr>
      <xdr:spPr>
        <a:xfrm flipV="1">
          <a:off x="19733419" y="140400881"/>
          <a:ext cx="0" cy="240507"/>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102394</xdr:colOff>
      <xdr:row>296</xdr:row>
      <xdr:rowOff>0</xdr:rowOff>
    </xdr:from>
    <xdr:to>
      <xdr:col>51</xdr:col>
      <xdr:colOff>102394</xdr:colOff>
      <xdr:row>296</xdr:row>
      <xdr:rowOff>90488</xdr:rowOff>
    </xdr:to>
    <xdr:cxnSp macro="">
      <xdr:nvCxnSpPr>
        <xdr:cNvPr id="470" name="直線矢印コネクタ 469">
          <a:extLst>
            <a:ext uri="{FF2B5EF4-FFF2-40B4-BE49-F238E27FC236}">
              <a16:creationId xmlns:a16="http://schemas.microsoft.com/office/drawing/2014/main" id="{24C693D8-75E5-4F98-A4B5-67F671110569}"/>
            </a:ext>
          </a:extLst>
        </xdr:cNvPr>
        <xdr:cNvCxnSpPr/>
      </xdr:nvCxnSpPr>
      <xdr:spPr>
        <a:xfrm flipV="1">
          <a:off x="19533394" y="140398500"/>
          <a:ext cx="0" cy="90488"/>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298</xdr:row>
      <xdr:rowOff>126206</xdr:rowOff>
    </xdr:from>
    <xdr:to>
      <xdr:col>8</xdr:col>
      <xdr:colOff>0</xdr:colOff>
      <xdr:row>299</xdr:row>
      <xdr:rowOff>128587</xdr:rowOff>
    </xdr:to>
    <xdr:cxnSp macro="">
      <xdr:nvCxnSpPr>
        <xdr:cNvPr id="471" name="直線矢印コネクタ 470">
          <a:extLst>
            <a:ext uri="{FF2B5EF4-FFF2-40B4-BE49-F238E27FC236}">
              <a16:creationId xmlns:a16="http://schemas.microsoft.com/office/drawing/2014/main" id="{7A32CD81-5219-46D3-997F-C1C61E72752E}"/>
            </a:ext>
          </a:extLst>
        </xdr:cNvPr>
        <xdr:cNvCxnSpPr/>
      </xdr:nvCxnSpPr>
      <xdr:spPr>
        <a:xfrm flipV="1">
          <a:off x="3048000" y="140905706"/>
          <a:ext cx="0" cy="192881"/>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297</xdr:row>
      <xdr:rowOff>104775</xdr:rowOff>
    </xdr:from>
    <xdr:to>
      <xdr:col>8</xdr:col>
      <xdr:colOff>0</xdr:colOff>
      <xdr:row>298</xdr:row>
      <xdr:rowOff>111919</xdr:rowOff>
    </xdr:to>
    <xdr:cxnSp macro="">
      <xdr:nvCxnSpPr>
        <xdr:cNvPr id="472" name="直線矢印コネクタ 471">
          <a:extLst>
            <a:ext uri="{FF2B5EF4-FFF2-40B4-BE49-F238E27FC236}">
              <a16:creationId xmlns:a16="http://schemas.microsoft.com/office/drawing/2014/main" id="{6CA6B9F3-608C-4E41-89AB-E534DBA564CD}"/>
            </a:ext>
          </a:extLst>
        </xdr:cNvPr>
        <xdr:cNvCxnSpPr/>
      </xdr:nvCxnSpPr>
      <xdr:spPr>
        <a:xfrm>
          <a:off x="3048000" y="140693775"/>
          <a:ext cx="0" cy="197644"/>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180974</xdr:colOff>
      <xdr:row>297</xdr:row>
      <xdr:rowOff>2382</xdr:rowOff>
    </xdr:from>
    <xdr:to>
      <xdr:col>7</xdr:col>
      <xdr:colOff>180974</xdr:colOff>
      <xdr:row>298</xdr:row>
      <xdr:rowOff>114300</xdr:rowOff>
    </xdr:to>
    <xdr:cxnSp macro="">
      <xdr:nvCxnSpPr>
        <xdr:cNvPr id="473" name="直線矢印コネクタ 472">
          <a:extLst>
            <a:ext uri="{FF2B5EF4-FFF2-40B4-BE49-F238E27FC236}">
              <a16:creationId xmlns:a16="http://schemas.microsoft.com/office/drawing/2014/main" id="{D243DE8B-657E-4E8F-9B68-879E2BAD164C}"/>
            </a:ext>
          </a:extLst>
        </xdr:cNvPr>
        <xdr:cNvCxnSpPr/>
      </xdr:nvCxnSpPr>
      <xdr:spPr>
        <a:xfrm>
          <a:off x="2847974" y="140591382"/>
          <a:ext cx="0" cy="302418"/>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378619</xdr:colOff>
      <xdr:row>298</xdr:row>
      <xdr:rowOff>123826</xdr:rowOff>
    </xdr:from>
    <xdr:to>
      <xdr:col>8</xdr:col>
      <xdr:colOff>90488</xdr:colOff>
      <xdr:row>298</xdr:row>
      <xdr:rowOff>123826</xdr:rowOff>
    </xdr:to>
    <xdr:cxnSp macro="">
      <xdr:nvCxnSpPr>
        <xdr:cNvPr id="474" name="直線コネクタ 473">
          <a:extLst>
            <a:ext uri="{FF2B5EF4-FFF2-40B4-BE49-F238E27FC236}">
              <a16:creationId xmlns:a16="http://schemas.microsoft.com/office/drawing/2014/main" id="{8F5F31F6-478E-4478-B710-A5C9168E774A}"/>
            </a:ext>
          </a:extLst>
        </xdr:cNvPr>
        <xdr:cNvCxnSpPr/>
      </xdr:nvCxnSpPr>
      <xdr:spPr>
        <a:xfrm>
          <a:off x="3045619" y="140903326"/>
          <a:ext cx="92869"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92869</xdr:colOff>
      <xdr:row>298</xdr:row>
      <xdr:rowOff>2381</xdr:rowOff>
    </xdr:from>
    <xdr:to>
      <xdr:col>8</xdr:col>
      <xdr:colOff>92869</xdr:colOff>
      <xdr:row>298</xdr:row>
      <xdr:rowOff>126208</xdr:rowOff>
    </xdr:to>
    <xdr:cxnSp macro="">
      <xdr:nvCxnSpPr>
        <xdr:cNvPr id="475" name="直線矢印コネクタ 474">
          <a:extLst>
            <a:ext uri="{FF2B5EF4-FFF2-40B4-BE49-F238E27FC236}">
              <a16:creationId xmlns:a16="http://schemas.microsoft.com/office/drawing/2014/main" id="{46CE63B1-0258-4CD3-854F-E0F573E98A3F}"/>
            </a:ext>
          </a:extLst>
        </xdr:cNvPr>
        <xdr:cNvCxnSpPr/>
      </xdr:nvCxnSpPr>
      <xdr:spPr>
        <a:xfrm flipV="1">
          <a:off x="3140869" y="140781881"/>
          <a:ext cx="0" cy="123827"/>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200025</xdr:colOff>
      <xdr:row>287</xdr:row>
      <xdr:rowOff>66675</xdr:rowOff>
    </xdr:from>
    <xdr:to>
      <xdr:col>67</xdr:col>
      <xdr:colOff>2382</xdr:colOff>
      <xdr:row>287</xdr:row>
      <xdr:rowOff>66675</xdr:rowOff>
    </xdr:to>
    <xdr:cxnSp macro="">
      <xdr:nvCxnSpPr>
        <xdr:cNvPr id="476" name="直線コネクタ 475">
          <a:extLst>
            <a:ext uri="{FF2B5EF4-FFF2-40B4-BE49-F238E27FC236}">
              <a16:creationId xmlns:a16="http://schemas.microsoft.com/office/drawing/2014/main" id="{EF4FC00E-1AEA-4CAB-9B43-313A97447D73}"/>
            </a:ext>
          </a:extLst>
        </xdr:cNvPr>
        <xdr:cNvCxnSpPr/>
      </xdr:nvCxnSpPr>
      <xdr:spPr>
        <a:xfrm>
          <a:off x="16202025" y="138750675"/>
          <a:ext cx="9327357"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195263</xdr:colOff>
      <xdr:row>293</xdr:row>
      <xdr:rowOff>109538</xdr:rowOff>
    </xdr:from>
    <xdr:to>
      <xdr:col>46</xdr:col>
      <xdr:colOff>2381</xdr:colOff>
      <xdr:row>293</xdr:row>
      <xdr:rowOff>109538</xdr:rowOff>
    </xdr:to>
    <xdr:cxnSp macro="">
      <xdr:nvCxnSpPr>
        <xdr:cNvPr id="477" name="直線矢印コネクタ 476">
          <a:extLst>
            <a:ext uri="{FF2B5EF4-FFF2-40B4-BE49-F238E27FC236}">
              <a16:creationId xmlns:a16="http://schemas.microsoft.com/office/drawing/2014/main" id="{3DAB6D07-4D08-4AD2-BDEF-2B9EC9FA7F7E}"/>
            </a:ext>
          </a:extLst>
        </xdr:cNvPr>
        <xdr:cNvCxnSpPr/>
      </xdr:nvCxnSpPr>
      <xdr:spPr>
        <a:xfrm>
          <a:off x="17340263" y="139936538"/>
          <a:ext cx="18811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304800</xdr:colOff>
      <xdr:row>298</xdr:row>
      <xdr:rowOff>119063</xdr:rowOff>
    </xdr:from>
    <xdr:to>
      <xdr:col>35</xdr:col>
      <xdr:colOff>304800</xdr:colOff>
      <xdr:row>299</xdr:row>
      <xdr:rowOff>33338</xdr:rowOff>
    </xdr:to>
    <xdr:cxnSp macro="">
      <xdr:nvCxnSpPr>
        <xdr:cNvPr id="478" name="直線コネクタ 477">
          <a:extLst>
            <a:ext uri="{FF2B5EF4-FFF2-40B4-BE49-F238E27FC236}">
              <a16:creationId xmlns:a16="http://schemas.microsoft.com/office/drawing/2014/main" id="{BB46F5FE-B721-4C1E-A635-4C04B690E9A5}"/>
            </a:ext>
          </a:extLst>
        </xdr:cNvPr>
        <xdr:cNvCxnSpPr/>
      </xdr:nvCxnSpPr>
      <xdr:spPr>
        <a:xfrm>
          <a:off x="13639800" y="140898563"/>
          <a:ext cx="0" cy="104775"/>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192881</xdr:colOff>
      <xdr:row>295</xdr:row>
      <xdr:rowOff>102394</xdr:rowOff>
    </xdr:from>
    <xdr:to>
      <xdr:col>29</xdr:col>
      <xdr:colOff>376238</xdr:colOff>
      <xdr:row>295</xdr:row>
      <xdr:rowOff>102394</xdr:rowOff>
    </xdr:to>
    <xdr:cxnSp macro="">
      <xdr:nvCxnSpPr>
        <xdr:cNvPr id="479" name="直線矢印コネクタ 478">
          <a:extLst>
            <a:ext uri="{FF2B5EF4-FFF2-40B4-BE49-F238E27FC236}">
              <a16:creationId xmlns:a16="http://schemas.microsoft.com/office/drawing/2014/main" id="{6F0298AA-5E89-4711-A69D-813EB60FE1A5}"/>
            </a:ext>
          </a:extLst>
        </xdr:cNvPr>
        <xdr:cNvCxnSpPr/>
      </xdr:nvCxnSpPr>
      <xdr:spPr>
        <a:xfrm>
          <a:off x="10860881" y="140310394"/>
          <a:ext cx="56435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4763</xdr:colOff>
      <xdr:row>295</xdr:row>
      <xdr:rowOff>104775</xdr:rowOff>
    </xdr:from>
    <xdr:to>
      <xdr:col>26</xdr:col>
      <xdr:colOff>180975</xdr:colOff>
      <xdr:row>295</xdr:row>
      <xdr:rowOff>104775</xdr:rowOff>
    </xdr:to>
    <xdr:cxnSp macro="">
      <xdr:nvCxnSpPr>
        <xdr:cNvPr id="480" name="直線矢印コネクタ 479">
          <a:extLst>
            <a:ext uri="{FF2B5EF4-FFF2-40B4-BE49-F238E27FC236}">
              <a16:creationId xmlns:a16="http://schemas.microsoft.com/office/drawing/2014/main" id="{30BCE769-CD53-46B9-BC57-22A4C61CB990}"/>
            </a:ext>
          </a:extLst>
        </xdr:cNvPr>
        <xdr:cNvCxnSpPr/>
      </xdr:nvCxnSpPr>
      <xdr:spPr>
        <a:xfrm flipH="1">
          <a:off x="9910763" y="140312775"/>
          <a:ext cx="176212"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2381</xdr:colOff>
      <xdr:row>286</xdr:row>
      <xdr:rowOff>0</xdr:rowOff>
    </xdr:from>
    <xdr:to>
      <xdr:col>43</xdr:col>
      <xdr:colOff>2381</xdr:colOff>
      <xdr:row>286</xdr:row>
      <xdr:rowOff>97631</xdr:rowOff>
    </xdr:to>
    <xdr:cxnSp macro="">
      <xdr:nvCxnSpPr>
        <xdr:cNvPr id="481" name="直線コネクタ 480">
          <a:extLst>
            <a:ext uri="{FF2B5EF4-FFF2-40B4-BE49-F238E27FC236}">
              <a16:creationId xmlns:a16="http://schemas.microsoft.com/office/drawing/2014/main" id="{BDDF8B01-D18C-4220-B7A1-C6DC8ED1D16D}"/>
            </a:ext>
          </a:extLst>
        </xdr:cNvPr>
        <xdr:cNvCxnSpPr/>
      </xdr:nvCxnSpPr>
      <xdr:spPr>
        <a:xfrm flipV="1">
          <a:off x="16385381" y="138493500"/>
          <a:ext cx="0" cy="97631"/>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xdr:colOff>
      <xdr:row>286</xdr:row>
      <xdr:rowOff>47626</xdr:rowOff>
    </xdr:from>
    <xdr:to>
      <xdr:col>29</xdr:col>
      <xdr:colOff>1</xdr:colOff>
      <xdr:row>286</xdr:row>
      <xdr:rowOff>97631</xdr:rowOff>
    </xdr:to>
    <xdr:cxnSp macro="">
      <xdr:nvCxnSpPr>
        <xdr:cNvPr id="482" name="直線コネクタ 481">
          <a:extLst>
            <a:ext uri="{FF2B5EF4-FFF2-40B4-BE49-F238E27FC236}">
              <a16:creationId xmlns:a16="http://schemas.microsoft.com/office/drawing/2014/main" id="{18FDDB0B-6088-417D-B94A-2709BCB6DACD}"/>
            </a:ext>
          </a:extLst>
        </xdr:cNvPr>
        <xdr:cNvCxnSpPr/>
      </xdr:nvCxnSpPr>
      <xdr:spPr>
        <a:xfrm flipV="1">
          <a:off x="11049001" y="138541126"/>
          <a:ext cx="0" cy="50005"/>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288130</xdr:colOff>
      <xdr:row>286</xdr:row>
      <xdr:rowOff>47626</xdr:rowOff>
    </xdr:from>
    <xdr:to>
      <xdr:col>28</xdr:col>
      <xdr:colOff>378618</xdr:colOff>
      <xdr:row>286</xdr:row>
      <xdr:rowOff>47626</xdr:rowOff>
    </xdr:to>
    <xdr:cxnSp macro="">
      <xdr:nvCxnSpPr>
        <xdr:cNvPr id="483" name="直線矢印コネクタ 482">
          <a:extLst>
            <a:ext uri="{FF2B5EF4-FFF2-40B4-BE49-F238E27FC236}">
              <a16:creationId xmlns:a16="http://schemas.microsoft.com/office/drawing/2014/main" id="{9BCF0EFC-8F6E-4A16-97CD-4E60B232FA87}"/>
            </a:ext>
          </a:extLst>
        </xdr:cNvPr>
        <xdr:cNvCxnSpPr/>
      </xdr:nvCxnSpPr>
      <xdr:spPr>
        <a:xfrm flipH="1">
          <a:off x="10575130" y="138541126"/>
          <a:ext cx="47148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66</xdr:col>
      <xdr:colOff>183357</xdr:colOff>
      <xdr:row>296</xdr:row>
      <xdr:rowOff>54769</xdr:rowOff>
    </xdr:from>
    <xdr:to>
      <xdr:col>67</xdr:col>
      <xdr:colOff>104775</xdr:colOff>
      <xdr:row>297</xdr:row>
      <xdr:rowOff>88107</xdr:rowOff>
    </xdr:to>
    <xdr:sp macro="" textlink="">
      <xdr:nvSpPr>
        <xdr:cNvPr id="484" name="円弧 483">
          <a:extLst>
            <a:ext uri="{FF2B5EF4-FFF2-40B4-BE49-F238E27FC236}">
              <a16:creationId xmlns:a16="http://schemas.microsoft.com/office/drawing/2014/main" id="{876776BB-5D6C-4357-8ADD-102C3F79F23C}"/>
            </a:ext>
          </a:extLst>
        </xdr:cNvPr>
        <xdr:cNvSpPr/>
      </xdr:nvSpPr>
      <xdr:spPr>
        <a:xfrm>
          <a:off x="25329357" y="140453269"/>
          <a:ext cx="302418" cy="223838"/>
        </a:xfrm>
        <a:prstGeom prst="arc">
          <a:avLst>
            <a:gd name="adj1" fmla="val 19328703"/>
            <a:gd name="adj2" fmla="val 2409393"/>
          </a:avLst>
        </a:prstGeom>
        <a:ln w="3175">
          <a:solidFill>
            <a:srgbClr val="C00000"/>
          </a:solidFill>
          <a:prstDash val="sysDash"/>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67</xdr:col>
      <xdr:colOff>57151</xdr:colOff>
      <xdr:row>295</xdr:row>
      <xdr:rowOff>104775</xdr:rowOff>
    </xdr:from>
    <xdr:to>
      <xdr:col>67</xdr:col>
      <xdr:colOff>378619</xdr:colOff>
      <xdr:row>295</xdr:row>
      <xdr:rowOff>104775</xdr:rowOff>
    </xdr:to>
    <xdr:cxnSp macro="">
      <xdr:nvCxnSpPr>
        <xdr:cNvPr id="485" name="直線矢印コネクタ 484">
          <a:extLst>
            <a:ext uri="{FF2B5EF4-FFF2-40B4-BE49-F238E27FC236}">
              <a16:creationId xmlns:a16="http://schemas.microsoft.com/office/drawing/2014/main" id="{048D39FE-834D-42BF-BD54-9512167F1F86}"/>
            </a:ext>
          </a:extLst>
        </xdr:cNvPr>
        <xdr:cNvCxnSpPr/>
      </xdr:nvCxnSpPr>
      <xdr:spPr>
        <a:xfrm>
          <a:off x="25584151" y="140312775"/>
          <a:ext cx="32146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297</xdr:row>
      <xdr:rowOff>59532</xdr:rowOff>
    </xdr:from>
    <xdr:to>
      <xdr:col>67</xdr:col>
      <xdr:colOff>54768</xdr:colOff>
      <xdr:row>297</xdr:row>
      <xdr:rowOff>59533</xdr:rowOff>
    </xdr:to>
    <xdr:cxnSp macro="">
      <xdr:nvCxnSpPr>
        <xdr:cNvPr id="486" name="直線コネクタ 485">
          <a:extLst>
            <a:ext uri="{FF2B5EF4-FFF2-40B4-BE49-F238E27FC236}">
              <a16:creationId xmlns:a16="http://schemas.microsoft.com/office/drawing/2014/main" id="{CE5C2475-EDF9-4DDA-BAB8-E73905E350B8}"/>
            </a:ext>
          </a:extLst>
        </xdr:cNvPr>
        <xdr:cNvCxnSpPr/>
      </xdr:nvCxnSpPr>
      <xdr:spPr>
        <a:xfrm flipV="1">
          <a:off x="25527000" y="140648532"/>
          <a:ext cx="54768" cy="1"/>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57151</xdr:colOff>
      <xdr:row>295</xdr:row>
      <xdr:rowOff>104775</xdr:rowOff>
    </xdr:from>
    <xdr:to>
      <xdr:col>67</xdr:col>
      <xdr:colOff>57151</xdr:colOff>
      <xdr:row>296</xdr:row>
      <xdr:rowOff>85726</xdr:rowOff>
    </xdr:to>
    <xdr:cxnSp macro="">
      <xdr:nvCxnSpPr>
        <xdr:cNvPr id="487" name="直線コネクタ 486">
          <a:extLst>
            <a:ext uri="{FF2B5EF4-FFF2-40B4-BE49-F238E27FC236}">
              <a16:creationId xmlns:a16="http://schemas.microsoft.com/office/drawing/2014/main" id="{2017D7D4-60B2-4151-8788-BE697408DE43}"/>
            </a:ext>
          </a:extLst>
        </xdr:cNvPr>
        <xdr:cNvCxnSpPr/>
      </xdr:nvCxnSpPr>
      <xdr:spPr>
        <a:xfrm>
          <a:off x="25584151" y="140312775"/>
          <a:ext cx="0" cy="171451"/>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376238</xdr:colOff>
      <xdr:row>291</xdr:row>
      <xdr:rowOff>92869</xdr:rowOff>
    </xdr:from>
    <xdr:to>
      <xdr:col>4</xdr:col>
      <xdr:colOff>185739</xdr:colOff>
      <xdr:row>291</xdr:row>
      <xdr:rowOff>92869</xdr:rowOff>
    </xdr:to>
    <xdr:cxnSp macro="">
      <xdr:nvCxnSpPr>
        <xdr:cNvPr id="488" name="直線矢印コネクタ 487">
          <a:extLst>
            <a:ext uri="{FF2B5EF4-FFF2-40B4-BE49-F238E27FC236}">
              <a16:creationId xmlns:a16="http://schemas.microsoft.com/office/drawing/2014/main" id="{26B6008A-9CED-4F14-99E8-629688DE9C62}"/>
            </a:ext>
          </a:extLst>
        </xdr:cNvPr>
        <xdr:cNvCxnSpPr/>
      </xdr:nvCxnSpPr>
      <xdr:spPr>
        <a:xfrm flipH="1">
          <a:off x="1519238" y="139538869"/>
          <a:ext cx="19050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66</xdr:col>
      <xdr:colOff>188119</xdr:colOff>
      <xdr:row>304</xdr:row>
      <xdr:rowOff>16668</xdr:rowOff>
    </xdr:from>
    <xdr:to>
      <xdr:col>67</xdr:col>
      <xdr:colOff>88106</xdr:colOff>
      <xdr:row>304</xdr:row>
      <xdr:rowOff>121444</xdr:rowOff>
    </xdr:to>
    <xdr:sp macro="" textlink="">
      <xdr:nvSpPr>
        <xdr:cNvPr id="489" name="円弧 488">
          <a:extLst>
            <a:ext uri="{FF2B5EF4-FFF2-40B4-BE49-F238E27FC236}">
              <a16:creationId xmlns:a16="http://schemas.microsoft.com/office/drawing/2014/main" id="{06C9B594-77C7-4435-B156-03B651731458}"/>
            </a:ext>
          </a:extLst>
        </xdr:cNvPr>
        <xdr:cNvSpPr/>
      </xdr:nvSpPr>
      <xdr:spPr>
        <a:xfrm>
          <a:off x="25334119" y="141939168"/>
          <a:ext cx="280987" cy="104776"/>
        </a:xfrm>
        <a:prstGeom prst="arc">
          <a:avLst>
            <a:gd name="adj1" fmla="val 18958429"/>
            <a:gd name="adj2" fmla="val 2409393"/>
          </a:avLst>
        </a:prstGeom>
        <a:ln w="3175">
          <a:solidFill>
            <a:srgbClr val="C00000"/>
          </a:solidFill>
          <a:prstDash val="sysDot"/>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67</xdr:col>
      <xdr:colOff>88106</xdr:colOff>
      <xdr:row>304</xdr:row>
      <xdr:rowOff>66675</xdr:rowOff>
    </xdr:from>
    <xdr:to>
      <xdr:col>67</xdr:col>
      <xdr:colOff>354806</xdr:colOff>
      <xdr:row>304</xdr:row>
      <xdr:rowOff>66675</xdr:rowOff>
    </xdr:to>
    <xdr:cxnSp macro="">
      <xdr:nvCxnSpPr>
        <xdr:cNvPr id="490" name="直線矢印コネクタ 489">
          <a:extLst>
            <a:ext uri="{FF2B5EF4-FFF2-40B4-BE49-F238E27FC236}">
              <a16:creationId xmlns:a16="http://schemas.microsoft.com/office/drawing/2014/main" id="{E1A53DA6-DE07-420D-9221-B3D30AFC600E}"/>
            </a:ext>
          </a:extLst>
        </xdr:cNvPr>
        <xdr:cNvCxnSpPr/>
      </xdr:nvCxnSpPr>
      <xdr:spPr>
        <a:xfrm>
          <a:off x="25615106" y="141989175"/>
          <a:ext cx="26670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2381</xdr:colOff>
      <xdr:row>299</xdr:row>
      <xdr:rowOff>152400</xdr:rowOff>
    </xdr:from>
    <xdr:to>
      <xdr:col>36</xdr:col>
      <xdr:colOff>9525</xdr:colOff>
      <xdr:row>299</xdr:row>
      <xdr:rowOff>152400</xdr:rowOff>
    </xdr:to>
    <xdr:cxnSp macro="">
      <xdr:nvCxnSpPr>
        <xdr:cNvPr id="491" name="直線コネクタ 490">
          <a:extLst>
            <a:ext uri="{FF2B5EF4-FFF2-40B4-BE49-F238E27FC236}">
              <a16:creationId xmlns:a16="http://schemas.microsoft.com/office/drawing/2014/main" id="{5522BFB4-1F22-4786-8E7F-C161D2A53715}"/>
            </a:ext>
          </a:extLst>
        </xdr:cNvPr>
        <xdr:cNvCxnSpPr/>
      </xdr:nvCxnSpPr>
      <xdr:spPr>
        <a:xfrm>
          <a:off x="1907381" y="141122400"/>
          <a:ext cx="11818144" cy="0"/>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285</xdr:row>
      <xdr:rowOff>2383</xdr:rowOff>
    </xdr:from>
    <xdr:to>
      <xdr:col>5</xdr:col>
      <xdr:colOff>0</xdr:colOff>
      <xdr:row>299</xdr:row>
      <xdr:rowOff>152400</xdr:rowOff>
    </xdr:to>
    <xdr:cxnSp macro="">
      <xdr:nvCxnSpPr>
        <xdr:cNvPr id="492" name="直線コネクタ 491">
          <a:extLst>
            <a:ext uri="{FF2B5EF4-FFF2-40B4-BE49-F238E27FC236}">
              <a16:creationId xmlns:a16="http://schemas.microsoft.com/office/drawing/2014/main" id="{662AA3F1-3E07-461C-B323-CC7AEDE71F68}"/>
            </a:ext>
          </a:extLst>
        </xdr:cNvPr>
        <xdr:cNvCxnSpPr/>
      </xdr:nvCxnSpPr>
      <xdr:spPr>
        <a:xfrm flipV="1">
          <a:off x="1905000" y="138305383"/>
          <a:ext cx="0" cy="2817017"/>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7144</xdr:colOff>
      <xdr:row>299</xdr:row>
      <xdr:rowOff>152400</xdr:rowOff>
    </xdr:from>
    <xdr:to>
      <xdr:col>5</xdr:col>
      <xdr:colOff>4763</xdr:colOff>
      <xdr:row>299</xdr:row>
      <xdr:rowOff>152400</xdr:rowOff>
    </xdr:to>
    <xdr:cxnSp macro="">
      <xdr:nvCxnSpPr>
        <xdr:cNvPr id="493" name="直線コネクタ 492">
          <a:extLst>
            <a:ext uri="{FF2B5EF4-FFF2-40B4-BE49-F238E27FC236}">
              <a16:creationId xmlns:a16="http://schemas.microsoft.com/office/drawing/2014/main" id="{5ED695D7-794D-4126-B1FE-8CADF6E3EE9B}"/>
            </a:ext>
          </a:extLst>
        </xdr:cNvPr>
        <xdr:cNvCxnSpPr/>
      </xdr:nvCxnSpPr>
      <xdr:spPr>
        <a:xfrm>
          <a:off x="1531144" y="141122400"/>
          <a:ext cx="378619" cy="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230981</xdr:colOff>
      <xdr:row>299</xdr:row>
      <xdr:rowOff>50006</xdr:rowOff>
    </xdr:from>
    <xdr:to>
      <xdr:col>36</xdr:col>
      <xdr:colOff>195263</xdr:colOff>
      <xdr:row>299</xdr:row>
      <xdr:rowOff>50006</xdr:rowOff>
    </xdr:to>
    <xdr:cxnSp macro="">
      <xdr:nvCxnSpPr>
        <xdr:cNvPr id="494" name="直線コネクタ 493">
          <a:extLst>
            <a:ext uri="{FF2B5EF4-FFF2-40B4-BE49-F238E27FC236}">
              <a16:creationId xmlns:a16="http://schemas.microsoft.com/office/drawing/2014/main" id="{7B6599FA-79EB-4425-B62B-A53130B1468A}"/>
            </a:ext>
          </a:extLst>
        </xdr:cNvPr>
        <xdr:cNvCxnSpPr/>
      </xdr:nvCxnSpPr>
      <xdr:spPr>
        <a:xfrm>
          <a:off x="13565981" y="141020006"/>
          <a:ext cx="345282" cy="0"/>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200024</xdr:colOff>
      <xdr:row>287</xdr:row>
      <xdr:rowOff>64293</xdr:rowOff>
    </xdr:from>
    <xdr:to>
      <xdr:col>42</xdr:col>
      <xdr:colOff>200024</xdr:colOff>
      <xdr:row>296</xdr:row>
      <xdr:rowOff>85724</xdr:rowOff>
    </xdr:to>
    <xdr:cxnSp macro="">
      <xdr:nvCxnSpPr>
        <xdr:cNvPr id="495" name="直線矢印コネクタ 494">
          <a:extLst>
            <a:ext uri="{FF2B5EF4-FFF2-40B4-BE49-F238E27FC236}">
              <a16:creationId xmlns:a16="http://schemas.microsoft.com/office/drawing/2014/main" id="{E42F7AA7-A64E-4E31-B45F-65E63AB40A05}"/>
            </a:ext>
          </a:extLst>
        </xdr:cNvPr>
        <xdr:cNvCxnSpPr/>
      </xdr:nvCxnSpPr>
      <xdr:spPr>
        <a:xfrm>
          <a:off x="16202024" y="138748293"/>
          <a:ext cx="0" cy="1735931"/>
        </a:xfrm>
        <a:prstGeom prst="straightConnector1">
          <a:avLst/>
        </a:prstGeom>
        <a:noFill/>
        <a:ln w="3175" cap="flat" cmpd="sng" algn="ctr">
          <a:solidFill>
            <a:srgbClr val="5B9BD5"/>
          </a:solidFill>
          <a:prstDash val="solid"/>
          <a:miter lim="800000"/>
          <a:headEnd type="arrow"/>
          <a:tailEnd type="arrow"/>
        </a:ln>
        <a:effectLst/>
      </xdr:spPr>
    </xdr:cxnSp>
    <xdr:clientData/>
  </xdr:twoCellAnchor>
  <xdr:twoCellAnchor>
    <xdr:from>
      <xdr:col>42</xdr:col>
      <xdr:colOff>109538</xdr:colOff>
      <xdr:row>290</xdr:row>
      <xdr:rowOff>100011</xdr:rowOff>
    </xdr:from>
    <xdr:to>
      <xdr:col>43</xdr:col>
      <xdr:colOff>190501</xdr:colOff>
      <xdr:row>290</xdr:row>
      <xdr:rowOff>100011</xdr:rowOff>
    </xdr:to>
    <xdr:cxnSp macro="">
      <xdr:nvCxnSpPr>
        <xdr:cNvPr id="496" name="直線矢印コネクタ 495">
          <a:extLst>
            <a:ext uri="{FF2B5EF4-FFF2-40B4-BE49-F238E27FC236}">
              <a16:creationId xmlns:a16="http://schemas.microsoft.com/office/drawing/2014/main" id="{2CABC064-459B-46D5-BAA9-14C804914A57}"/>
            </a:ext>
          </a:extLst>
        </xdr:cNvPr>
        <xdr:cNvCxnSpPr/>
      </xdr:nvCxnSpPr>
      <xdr:spPr>
        <a:xfrm flipH="1">
          <a:off x="16111538" y="139355511"/>
          <a:ext cx="461963" cy="0"/>
        </a:xfrm>
        <a:prstGeom prst="straightConnector1">
          <a:avLst/>
        </a:prstGeom>
        <a:ln w="3175">
          <a:solidFill>
            <a:srgbClr val="C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66</xdr:col>
      <xdr:colOff>0</xdr:colOff>
      <xdr:row>287</xdr:row>
      <xdr:rowOff>64294</xdr:rowOff>
    </xdr:from>
    <xdr:to>
      <xdr:col>66</xdr:col>
      <xdr:colOff>0</xdr:colOff>
      <xdr:row>296</xdr:row>
      <xdr:rowOff>85725</xdr:rowOff>
    </xdr:to>
    <xdr:cxnSp macro="">
      <xdr:nvCxnSpPr>
        <xdr:cNvPr id="497" name="直線矢印コネクタ 496">
          <a:extLst>
            <a:ext uri="{FF2B5EF4-FFF2-40B4-BE49-F238E27FC236}">
              <a16:creationId xmlns:a16="http://schemas.microsoft.com/office/drawing/2014/main" id="{DE8452C2-CD8E-414C-82F0-69A6AD2D9786}"/>
            </a:ext>
          </a:extLst>
        </xdr:cNvPr>
        <xdr:cNvCxnSpPr/>
      </xdr:nvCxnSpPr>
      <xdr:spPr>
        <a:xfrm>
          <a:off x="25146000" y="138748294"/>
          <a:ext cx="0" cy="1735931"/>
        </a:xfrm>
        <a:prstGeom prst="straightConnector1">
          <a:avLst/>
        </a:prstGeom>
        <a:noFill/>
        <a:ln w="3175" cap="flat" cmpd="sng" algn="ctr">
          <a:solidFill>
            <a:srgbClr val="5B9BD5"/>
          </a:solidFill>
          <a:prstDash val="solid"/>
          <a:miter lim="800000"/>
          <a:headEnd type="arrow"/>
          <a:tailEnd type="arrow"/>
        </a:ln>
        <a:effectLst/>
      </xdr:spPr>
    </xdr:cxnSp>
    <xdr:clientData/>
  </xdr:twoCellAnchor>
  <xdr:twoCellAnchor>
    <xdr:from>
      <xdr:col>66</xdr:col>
      <xdr:colOff>328613</xdr:colOff>
      <xdr:row>296</xdr:row>
      <xdr:rowOff>164306</xdr:rowOff>
    </xdr:from>
    <xdr:to>
      <xdr:col>67</xdr:col>
      <xdr:colOff>269081</xdr:colOff>
      <xdr:row>296</xdr:row>
      <xdr:rowOff>164306</xdr:rowOff>
    </xdr:to>
    <xdr:cxnSp macro="">
      <xdr:nvCxnSpPr>
        <xdr:cNvPr id="498" name="直線矢印コネクタ 497">
          <a:extLst>
            <a:ext uri="{FF2B5EF4-FFF2-40B4-BE49-F238E27FC236}">
              <a16:creationId xmlns:a16="http://schemas.microsoft.com/office/drawing/2014/main" id="{A92999D0-52E8-4B02-9857-D589916F07D3}"/>
            </a:ext>
          </a:extLst>
        </xdr:cNvPr>
        <xdr:cNvCxnSpPr/>
      </xdr:nvCxnSpPr>
      <xdr:spPr>
        <a:xfrm>
          <a:off x="25474613" y="140562806"/>
          <a:ext cx="32146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192881</xdr:colOff>
      <xdr:row>190</xdr:row>
      <xdr:rowOff>161925</xdr:rowOff>
    </xdr:from>
    <xdr:to>
      <xdr:col>5</xdr:col>
      <xdr:colOff>376239</xdr:colOff>
      <xdr:row>190</xdr:row>
      <xdr:rowOff>161925</xdr:rowOff>
    </xdr:to>
    <xdr:cxnSp macro="">
      <xdr:nvCxnSpPr>
        <xdr:cNvPr id="499" name="直線コネクタ 498">
          <a:extLst>
            <a:ext uri="{FF2B5EF4-FFF2-40B4-BE49-F238E27FC236}">
              <a16:creationId xmlns:a16="http://schemas.microsoft.com/office/drawing/2014/main" id="{725823DE-7222-4A94-979E-4BC118697C4F}"/>
            </a:ext>
          </a:extLst>
        </xdr:cNvPr>
        <xdr:cNvCxnSpPr/>
      </xdr:nvCxnSpPr>
      <xdr:spPr>
        <a:xfrm flipH="1">
          <a:off x="2097881" y="123796425"/>
          <a:ext cx="183358"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195263</xdr:colOff>
      <xdr:row>190</xdr:row>
      <xdr:rowOff>9525</xdr:rowOff>
    </xdr:from>
    <xdr:to>
      <xdr:col>5</xdr:col>
      <xdr:colOff>195263</xdr:colOff>
      <xdr:row>190</xdr:row>
      <xdr:rowOff>161925</xdr:rowOff>
    </xdr:to>
    <xdr:cxnSp macro="">
      <xdr:nvCxnSpPr>
        <xdr:cNvPr id="500" name="直線矢印コネクタ 499">
          <a:extLst>
            <a:ext uri="{FF2B5EF4-FFF2-40B4-BE49-F238E27FC236}">
              <a16:creationId xmlns:a16="http://schemas.microsoft.com/office/drawing/2014/main" id="{2D84BD61-48AE-4879-996D-ECFB957FC58D}"/>
            </a:ext>
          </a:extLst>
        </xdr:cNvPr>
        <xdr:cNvCxnSpPr/>
      </xdr:nvCxnSpPr>
      <xdr:spPr>
        <a:xfrm flipV="1">
          <a:off x="2100263" y="123644025"/>
          <a:ext cx="0" cy="15240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378620</xdr:colOff>
      <xdr:row>193</xdr:row>
      <xdr:rowOff>183356</xdr:rowOff>
    </xdr:from>
    <xdr:to>
      <xdr:col>4</xdr:col>
      <xdr:colOff>378620</xdr:colOff>
      <xdr:row>194</xdr:row>
      <xdr:rowOff>121444</xdr:rowOff>
    </xdr:to>
    <xdr:cxnSp macro="">
      <xdr:nvCxnSpPr>
        <xdr:cNvPr id="501" name="直線矢印コネクタ 500">
          <a:extLst>
            <a:ext uri="{FF2B5EF4-FFF2-40B4-BE49-F238E27FC236}">
              <a16:creationId xmlns:a16="http://schemas.microsoft.com/office/drawing/2014/main" id="{49AAEF69-8318-4EBA-9F91-720FC3878606}"/>
            </a:ext>
          </a:extLst>
        </xdr:cNvPr>
        <xdr:cNvCxnSpPr/>
      </xdr:nvCxnSpPr>
      <xdr:spPr>
        <a:xfrm>
          <a:off x="1902620" y="124389356"/>
          <a:ext cx="0" cy="128588"/>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378619</xdr:colOff>
      <xdr:row>194</xdr:row>
      <xdr:rowOff>188121</xdr:rowOff>
    </xdr:from>
    <xdr:to>
      <xdr:col>4</xdr:col>
      <xdr:colOff>378619</xdr:colOff>
      <xdr:row>195</xdr:row>
      <xdr:rowOff>133352</xdr:rowOff>
    </xdr:to>
    <xdr:cxnSp macro="">
      <xdr:nvCxnSpPr>
        <xdr:cNvPr id="502" name="直線矢印コネクタ 501">
          <a:extLst>
            <a:ext uri="{FF2B5EF4-FFF2-40B4-BE49-F238E27FC236}">
              <a16:creationId xmlns:a16="http://schemas.microsoft.com/office/drawing/2014/main" id="{211E32E9-9AFB-41F6-8269-693C907CA802}"/>
            </a:ext>
          </a:extLst>
        </xdr:cNvPr>
        <xdr:cNvCxnSpPr/>
      </xdr:nvCxnSpPr>
      <xdr:spPr>
        <a:xfrm flipV="1">
          <a:off x="1902619" y="124584621"/>
          <a:ext cx="0" cy="135731"/>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195262</xdr:colOff>
      <xdr:row>194</xdr:row>
      <xdr:rowOff>152400</xdr:rowOff>
    </xdr:from>
    <xdr:to>
      <xdr:col>4</xdr:col>
      <xdr:colOff>378620</xdr:colOff>
      <xdr:row>194</xdr:row>
      <xdr:rowOff>152400</xdr:rowOff>
    </xdr:to>
    <xdr:cxnSp macro="">
      <xdr:nvCxnSpPr>
        <xdr:cNvPr id="503" name="直線コネクタ 502">
          <a:extLst>
            <a:ext uri="{FF2B5EF4-FFF2-40B4-BE49-F238E27FC236}">
              <a16:creationId xmlns:a16="http://schemas.microsoft.com/office/drawing/2014/main" id="{E23AEDCF-5EE7-4B5F-BB61-C7A2CCC07EA0}"/>
            </a:ext>
          </a:extLst>
        </xdr:cNvPr>
        <xdr:cNvCxnSpPr/>
      </xdr:nvCxnSpPr>
      <xdr:spPr>
        <a:xfrm flipH="1">
          <a:off x="1719262" y="124548900"/>
          <a:ext cx="183358"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195263</xdr:colOff>
      <xdr:row>194</xdr:row>
      <xdr:rowOff>152400</xdr:rowOff>
    </xdr:from>
    <xdr:to>
      <xdr:col>4</xdr:col>
      <xdr:colOff>195263</xdr:colOff>
      <xdr:row>195</xdr:row>
      <xdr:rowOff>188119</xdr:rowOff>
    </xdr:to>
    <xdr:cxnSp macro="">
      <xdr:nvCxnSpPr>
        <xdr:cNvPr id="504" name="直線矢印コネクタ 503">
          <a:extLst>
            <a:ext uri="{FF2B5EF4-FFF2-40B4-BE49-F238E27FC236}">
              <a16:creationId xmlns:a16="http://schemas.microsoft.com/office/drawing/2014/main" id="{F2EAB376-69A0-4038-B692-957971C2D41D}"/>
            </a:ext>
          </a:extLst>
        </xdr:cNvPr>
        <xdr:cNvCxnSpPr/>
      </xdr:nvCxnSpPr>
      <xdr:spPr>
        <a:xfrm>
          <a:off x="1719263" y="124548900"/>
          <a:ext cx="0" cy="226219"/>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7144</xdr:colOff>
      <xdr:row>186</xdr:row>
      <xdr:rowOff>188119</xdr:rowOff>
    </xdr:from>
    <xdr:to>
      <xdr:col>16</xdr:col>
      <xdr:colOff>233363</xdr:colOff>
      <xdr:row>186</xdr:row>
      <xdr:rowOff>188119</xdr:rowOff>
    </xdr:to>
    <xdr:cxnSp macro="">
      <xdr:nvCxnSpPr>
        <xdr:cNvPr id="505" name="直線矢印コネクタ 504">
          <a:extLst>
            <a:ext uri="{FF2B5EF4-FFF2-40B4-BE49-F238E27FC236}">
              <a16:creationId xmlns:a16="http://schemas.microsoft.com/office/drawing/2014/main" id="{A47F61B9-3500-4146-A678-3D348B5AAD99}"/>
            </a:ext>
          </a:extLst>
        </xdr:cNvPr>
        <xdr:cNvCxnSpPr/>
      </xdr:nvCxnSpPr>
      <xdr:spPr>
        <a:xfrm flipH="1">
          <a:off x="6103144" y="123060619"/>
          <a:ext cx="22621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276224</xdr:colOff>
      <xdr:row>190</xdr:row>
      <xdr:rowOff>88106</xdr:rowOff>
    </xdr:from>
    <xdr:to>
      <xdr:col>17</xdr:col>
      <xdr:colOff>276224</xdr:colOff>
      <xdr:row>191</xdr:row>
      <xdr:rowOff>154781</xdr:rowOff>
    </xdr:to>
    <xdr:cxnSp macro="">
      <xdr:nvCxnSpPr>
        <xdr:cNvPr id="506" name="直線矢印コネクタ 505">
          <a:extLst>
            <a:ext uri="{FF2B5EF4-FFF2-40B4-BE49-F238E27FC236}">
              <a16:creationId xmlns:a16="http://schemas.microsoft.com/office/drawing/2014/main" id="{32765000-68C4-405B-96B7-8FCB264AFF9D}"/>
            </a:ext>
          </a:extLst>
        </xdr:cNvPr>
        <xdr:cNvCxnSpPr/>
      </xdr:nvCxnSpPr>
      <xdr:spPr>
        <a:xfrm>
          <a:off x="6753224" y="123722606"/>
          <a:ext cx="0" cy="257175"/>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278606</xdr:colOff>
      <xdr:row>192</xdr:row>
      <xdr:rowOff>69056</xdr:rowOff>
    </xdr:from>
    <xdr:to>
      <xdr:col>17</xdr:col>
      <xdr:colOff>278606</xdr:colOff>
      <xdr:row>194</xdr:row>
      <xdr:rowOff>188118</xdr:rowOff>
    </xdr:to>
    <xdr:cxnSp macro="">
      <xdr:nvCxnSpPr>
        <xdr:cNvPr id="507" name="直線矢印コネクタ 506">
          <a:extLst>
            <a:ext uri="{FF2B5EF4-FFF2-40B4-BE49-F238E27FC236}">
              <a16:creationId xmlns:a16="http://schemas.microsoft.com/office/drawing/2014/main" id="{6A557DD5-8942-4719-8AC9-09DE742EAC61}"/>
            </a:ext>
          </a:extLst>
        </xdr:cNvPr>
        <xdr:cNvCxnSpPr/>
      </xdr:nvCxnSpPr>
      <xdr:spPr>
        <a:xfrm>
          <a:off x="6755606" y="124084556"/>
          <a:ext cx="0" cy="500062"/>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247650</xdr:colOff>
      <xdr:row>192</xdr:row>
      <xdr:rowOff>14288</xdr:rowOff>
    </xdr:from>
    <xdr:to>
      <xdr:col>24</xdr:col>
      <xdr:colOff>0</xdr:colOff>
      <xdr:row>192</xdr:row>
      <xdr:rowOff>14288</xdr:rowOff>
    </xdr:to>
    <xdr:cxnSp macro="">
      <xdr:nvCxnSpPr>
        <xdr:cNvPr id="508" name="直線コネクタ 507">
          <a:extLst>
            <a:ext uri="{FF2B5EF4-FFF2-40B4-BE49-F238E27FC236}">
              <a16:creationId xmlns:a16="http://schemas.microsoft.com/office/drawing/2014/main" id="{30595F05-5C27-474E-B369-6C1A0D74E247}"/>
            </a:ext>
          </a:extLst>
        </xdr:cNvPr>
        <xdr:cNvCxnSpPr/>
      </xdr:nvCxnSpPr>
      <xdr:spPr>
        <a:xfrm flipH="1">
          <a:off x="9010650" y="124029788"/>
          <a:ext cx="133350"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247650</xdr:colOff>
      <xdr:row>191</xdr:row>
      <xdr:rowOff>7144</xdr:rowOff>
    </xdr:from>
    <xdr:to>
      <xdr:col>23</xdr:col>
      <xdr:colOff>247650</xdr:colOff>
      <xdr:row>192</xdr:row>
      <xdr:rowOff>14287</xdr:rowOff>
    </xdr:to>
    <xdr:cxnSp macro="">
      <xdr:nvCxnSpPr>
        <xdr:cNvPr id="509" name="直線矢印コネクタ 508">
          <a:extLst>
            <a:ext uri="{FF2B5EF4-FFF2-40B4-BE49-F238E27FC236}">
              <a16:creationId xmlns:a16="http://schemas.microsoft.com/office/drawing/2014/main" id="{0047B28F-C87A-42A9-AC2C-C247C3CF5FD1}"/>
            </a:ext>
          </a:extLst>
        </xdr:cNvPr>
        <xdr:cNvCxnSpPr/>
      </xdr:nvCxnSpPr>
      <xdr:spPr>
        <a:xfrm flipV="1">
          <a:off x="9010650" y="123832144"/>
          <a:ext cx="0" cy="197643"/>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xdr:colOff>
      <xdr:row>191</xdr:row>
      <xdr:rowOff>188119</xdr:rowOff>
    </xdr:from>
    <xdr:to>
      <xdr:col>33</xdr:col>
      <xdr:colOff>1</xdr:colOff>
      <xdr:row>192</xdr:row>
      <xdr:rowOff>69056</xdr:rowOff>
    </xdr:to>
    <xdr:cxnSp macro="">
      <xdr:nvCxnSpPr>
        <xdr:cNvPr id="510" name="直線コネクタ 509">
          <a:extLst>
            <a:ext uri="{FF2B5EF4-FFF2-40B4-BE49-F238E27FC236}">
              <a16:creationId xmlns:a16="http://schemas.microsoft.com/office/drawing/2014/main" id="{96D64A95-6A47-4B6C-8C72-A8842EB335E7}"/>
            </a:ext>
          </a:extLst>
        </xdr:cNvPr>
        <xdr:cNvCxnSpPr/>
      </xdr:nvCxnSpPr>
      <xdr:spPr>
        <a:xfrm>
          <a:off x="12573001" y="124013119"/>
          <a:ext cx="0" cy="71437"/>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378619</xdr:colOff>
      <xdr:row>191</xdr:row>
      <xdr:rowOff>21430</xdr:rowOff>
    </xdr:from>
    <xdr:to>
      <xdr:col>37</xdr:col>
      <xdr:colOff>378619</xdr:colOff>
      <xdr:row>191</xdr:row>
      <xdr:rowOff>150018</xdr:rowOff>
    </xdr:to>
    <xdr:cxnSp macro="">
      <xdr:nvCxnSpPr>
        <xdr:cNvPr id="511" name="直線矢印コネクタ 510">
          <a:extLst>
            <a:ext uri="{FF2B5EF4-FFF2-40B4-BE49-F238E27FC236}">
              <a16:creationId xmlns:a16="http://schemas.microsoft.com/office/drawing/2014/main" id="{69C0F24E-BA33-4DD9-9178-F4C679C8CDF5}"/>
            </a:ext>
          </a:extLst>
        </xdr:cNvPr>
        <xdr:cNvCxnSpPr/>
      </xdr:nvCxnSpPr>
      <xdr:spPr>
        <a:xfrm>
          <a:off x="14475619" y="123846430"/>
          <a:ext cx="0" cy="128588"/>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2382</xdr:colOff>
      <xdr:row>192</xdr:row>
      <xdr:rowOff>69057</xdr:rowOff>
    </xdr:from>
    <xdr:to>
      <xdr:col>38</xdr:col>
      <xdr:colOff>2382</xdr:colOff>
      <xdr:row>193</xdr:row>
      <xdr:rowOff>14288</xdr:rowOff>
    </xdr:to>
    <xdr:cxnSp macro="">
      <xdr:nvCxnSpPr>
        <xdr:cNvPr id="512" name="直線矢印コネクタ 511">
          <a:extLst>
            <a:ext uri="{FF2B5EF4-FFF2-40B4-BE49-F238E27FC236}">
              <a16:creationId xmlns:a16="http://schemas.microsoft.com/office/drawing/2014/main" id="{814EF3C2-4F21-4DEB-BAA6-CD1661E37728}"/>
            </a:ext>
          </a:extLst>
        </xdr:cNvPr>
        <xdr:cNvCxnSpPr/>
      </xdr:nvCxnSpPr>
      <xdr:spPr>
        <a:xfrm flipV="1">
          <a:off x="14480382" y="124084557"/>
          <a:ext cx="0" cy="135731"/>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247650</xdr:colOff>
      <xdr:row>192</xdr:row>
      <xdr:rowOff>14288</xdr:rowOff>
    </xdr:from>
    <xdr:to>
      <xdr:col>38</xdr:col>
      <xdr:colOff>0</xdr:colOff>
      <xdr:row>192</xdr:row>
      <xdr:rowOff>14288</xdr:rowOff>
    </xdr:to>
    <xdr:cxnSp macro="">
      <xdr:nvCxnSpPr>
        <xdr:cNvPr id="513" name="直線コネクタ 512">
          <a:extLst>
            <a:ext uri="{FF2B5EF4-FFF2-40B4-BE49-F238E27FC236}">
              <a16:creationId xmlns:a16="http://schemas.microsoft.com/office/drawing/2014/main" id="{340081A8-6E5D-4494-B343-C4CFED98C68A}"/>
            </a:ext>
          </a:extLst>
        </xdr:cNvPr>
        <xdr:cNvCxnSpPr/>
      </xdr:nvCxnSpPr>
      <xdr:spPr>
        <a:xfrm flipH="1">
          <a:off x="14344650" y="124029788"/>
          <a:ext cx="133350"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247650</xdr:colOff>
      <xdr:row>191</xdr:row>
      <xdr:rowOff>7144</xdr:rowOff>
    </xdr:from>
    <xdr:to>
      <xdr:col>37</xdr:col>
      <xdr:colOff>247650</xdr:colOff>
      <xdr:row>192</xdr:row>
      <xdr:rowOff>14287</xdr:rowOff>
    </xdr:to>
    <xdr:cxnSp macro="">
      <xdr:nvCxnSpPr>
        <xdr:cNvPr id="514" name="直線矢印コネクタ 513">
          <a:extLst>
            <a:ext uri="{FF2B5EF4-FFF2-40B4-BE49-F238E27FC236}">
              <a16:creationId xmlns:a16="http://schemas.microsoft.com/office/drawing/2014/main" id="{120FD4A7-7D83-415A-91C4-FB74776F569B}"/>
            </a:ext>
          </a:extLst>
        </xdr:cNvPr>
        <xdr:cNvCxnSpPr/>
      </xdr:nvCxnSpPr>
      <xdr:spPr>
        <a:xfrm flipV="1">
          <a:off x="14344650" y="123832144"/>
          <a:ext cx="0" cy="197643"/>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0</xdr:colOff>
      <xdr:row>192</xdr:row>
      <xdr:rowOff>69056</xdr:rowOff>
    </xdr:from>
    <xdr:to>
      <xdr:col>40</xdr:col>
      <xdr:colOff>0</xdr:colOff>
      <xdr:row>193</xdr:row>
      <xdr:rowOff>2381</xdr:rowOff>
    </xdr:to>
    <xdr:cxnSp macro="">
      <xdr:nvCxnSpPr>
        <xdr:cNvPr id="515" name="直線コネクタ 514">
          <a:extLst>
            <a:ext uri="{FF2B5EF4-FFF2-40B4-BE49-F238E27FC236}">
              <a16:creationId xmlns:a16="http://schemas.microsoft.com/office/drawing/2014/main" id="{66D62EDB-D75F-4A22-98CA-54DFC459AADE}"/>
            </a:ext>
          </a:extLst>
        </xdr:cNvPr>
        <xdr:cNvCxnSpPr/>
      </xdr:nvCxnSpPr>
      <xdr:spPr>
        <a:xfrm>
          <a:off x="15240000" y="124084556"/>
          <a:ext cx="0" cy="12382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63</xdr:col>
      <xdr:colOff>0</xdr:colOff>
      <xdr:row>190</xdr:row>
      <xdr:rowOff>2380</xdr:rowOff>
    </xdr:from>
    <xdr:to>
      <xdr:col>63</xdr:col>
      <xdr:colOff>0</xdr:colOff>
      <xdr:row>190</xdr:row>
      <xdr:rowOff>130968</xdr:rowOff>
    </xdr:to>
    <xdr:cxnSp macro="">
      <xdr:nvCxnSpPr>
        <xdr:cNvPr id="516" name="直線矢印コネクタ 515">
          <a:extLst>
            <a:ext uri="{FF2B5EF4-FFF2-40B4-BE49-F238E27FC236}">
              <a16:creationId xmlns:a16="http://schemas.microsoft.com/office/drawing/2014/main" id="{165E8167-4BE6-4AF2-AD16-285D764A8D22}"/>
            </a:ext>
          </a:extLst>
        </xdr:cNvPr>
        <xdr:cNvCxnSpPr/>
      </xdr:nvCxnSpPr>
      <xdr:spPr>
        <a:xfrm>
          <a:off x="24003000" y="123636880"/>
          <a:ext cx="0" cy="128588"/>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378619</xdr:colOff>
      <xdr:row>191</xdr:row>
      <xdr:rowOff>9526</xdr:rowOff>
    </xdr:from>
    <xdr:to>
      <xdr:col>62</xdr:col>
      <xdr:colOff>378619</xdr:colOff>
      <xdr:row>191</xdr:row>
      <xdr:rowOff>145257</xdr:rowOff>
    </xdr:to>
    <xdr:cxnSp macro="">
      <xdr:nvCxnSpPr>
        <xdr:cNvPr id="517" name="直線矢印コネクタ 516">
          <a:extLst>
            <a:ext uri="{FF2B5EF4-FFF2-40B4-BE49-F238E27FC236}">
              <a16:creationId xmlns:a16="http://schemas.microsoft.com/office/drawing/2014/main" id="{5BC8FA94-F760-4045-B973-29DF5CA29B13}"/>
            </a:ext>
          </a:extLst>
        </xdr:cNvPr>
        <xdr:cNvCxnSpPr/>
      </xdr:nvCxnSpPr>
      <xdr:spPr>
        <a:xfrm flipV="1">
          <a:off x="24000619" y="123834526"/>
          <a:ext cx="0" cy="135731"/>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192881</xdr:colOff>
      <xdr:row>190</xdr:row>
      <xdr:rowOff>161925</xdr:rowOff>
    </xdr:from>
    <xdr:to>
      <xdr:col>62</xdr:col>
      <xdr:colOff>376239</xdr:colOff>
      <xdr:row>190</xdr:row>
      <xdr:rowOff>161925</xdr:rowOff>
    </xdr:to>
    <xdr:cxnSp macro="">
      <xdr:nvCxnSpPr>
        <xdr:cNvPr id="518" name="直線コネクタ 517">
          <a:extLst>
            <a:ext uri="{FF2B5EF4-FFF2-40B4-BE49-F238E27FC236}">
              <a16:creationId xmlns:a16="http://schemas.microsoft.com/office/drawing/2014/main" id="{7C24C532-0DCD-4DF8-AF56-BDB40AAD840B}"/>
            </a:ext>
          </a:extLst>
        </xdr:cNvPr>
        <xdr:cNvCxnSpPr/>
      </xdr:nvCxnSpPr>
      <xdr:spPr>
        <a:xfrm flipH="1">
          <a:off x="23814881" y="123796425"/>
          <a:ext cx="183358"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195263</xdr:colOff>
      <xdr:row>190</xdr:row>
      <xdr:rowOff>9525</xdr:rowOff>
    </xdr:from>
    <xdr:to>
      <xdr:col>62</xdr:col>
      <xdr:colOff>195263</xdr:colOff>
      <xdr:row>190</xdr:row>
      <xdr:rowOff>161925</xdr:rowOff>
    </xdr:to>
    <xdr:cxnSp macro="">
      <xdr:nvCxnSpPr>
        <xdr:cNvPr id="519" name="直線矢印コネクタ 518">
          <a:extLst>
            <a:ext uri="{FF2B5EF4-FFF2-40B4-BE49-F238E27FC236}">
              <a16:creationId xmlns:a16="http://schemas.microsoft.com/office/drawing/2014/main" id="{F615BF60-8359-4964-A270-3265D4DBFF20}"/>
            </a:ext>
          </a:extLst>
        </xdr:cNvPr>
        <xdr:cNvCxnSpPr/>
      </xdr:nvCxnSpPr>
      <xdr:spPr>
        <a:xfrm flipV="1">
          <a:off x="23817263" y="123644025"/>
          <a:ext cx="0" cy="15240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2382</xdr:colOff>
      <xdr:row>287</xdr:row>
      <xdr:rowOff>66675</xdr:rowOff>
    </xdr:from>
    <xdr:to>
      <xdr:col>67</xdr:col>
      <xdr:colOff>378619</xdr:colOff>
      <xdr:row>287</xdr:row>
      <xdr:rowOff>66675</xdr:rowOff>
    </xdr:to>
    <xdr:cxnSp macro="">
      <xdr:nvCxnSpPr>
        <xdr:cNvPr id="521" name="直線矢印コネクタ 520">
          <a:extLst>
            <a:ext uri="{FF2B5EF4-FFF2-40B4-BE49-F238E27FC236}">
              <a16:creationId xmlns:a16="http://schemas.microsoft.com/office/drawing/2014/main" id="{10733D5C-8698-413C-B7CF-86D291EDE033}"/>
            </a:ext>
          </a:extLst>
        </xdr:cNvPr>
        <xdr:cNvCxnSpPr/>
      </xdr:nvCxnSpPr>
      <xdr:spPr>
        <a:xfrm>
          <a:off x="25529382" y="138750675"/>
          <a:ext cx="37623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2381</xdr:colOff>
      <xdr:row>377</xdr:row>
      <xdr:rowOff>0</xdr:rowOff>
    </xdr:from>
    <xdr:to>
      <xdr:col>27</xdr:col>
      <xdr:colOff>109538</xdr:colOff>
      <xdr:row>377</xdr:row>
      <xdr:rowOff>0</xdr:rowOff>
    </xdr:to>
    <xdr:cxnSp macro="">
      <xdr:nvCxnSpPr>
        <xdr:cNvPr id="522" name="直線矢印コネクタ 521">
          <a:extLst>
            <a:ext uri="{FF2B5EF4-FFF2-40B4-BE49-F238E27FC236}">
              <a16:creationId xmlns:a16="http://schemas.microsoft.com/office/drawing/2014/main" id="{5DDC228D-DBEA-4770-B5E1-101153B9D920}"/>
            </a:ext>
          </a:extLst>
        </xdr:cNvPr>
        <xdr:cNvCxnSpPr/>
      </xdr:nvCxnSpPr>
      <xdr:spPr>
        <a:xfrm>
          <a:off x="2288381" y="155829000"/>
          <a:ext cx="810815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188119</xdr:colOff>
      <xdr:row>372</xdr:row>
      <xdr:rowOff>188119</xdr:rowOff>
    </xdr:from>
    <xdr:to>
      <xdr:col>5</xdr:col>
      <xdr:colOff>188119</xdr:colOff>
      <xdr:row>378</xdr:row>
      <xdr:rowOff>33338</xdr:rowOff>
    </xdr:to>
    <xdr:cxnSp macro="">
      <xdr:nvCxnSpPr>
        <xdr:cNvPr id="523" name="直線矢印コネクタ 522">
          <a:extLst>
            <a:ext uri="{FF2B5EF4-FFF2-40B4-BE49-F238E27FC236}">
              <a16:creationId xmlns:a16="http://schemas.microsoft.com/office/drawing/2014/main" id="{C2ABD427-B5B9-40BE-A243-D0BCCB4AFAF1}"/>
            </a:ext>
          </a:extLst>
        </xdr:cNvPr>
        <xdr:cNvCxnSpPr/>
      </xdr:nvCxnSpPr>
      <xdr:spPr>
        <a:xfrm>
          <a:off x="2093119" y="155064619"/>
          <a:ext cx="0" cy="988219"/>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xdr:colOff>
      <xdr:row>372</xdr:row>
      <xdr:rowOff>190499</xdr:rowOff>
    </xdr:from>
    <xdr:to>
      <xdr:col>29</xdr:col>
      <xdr:colOff>150020</xdr:colOff>
      <xdr:row>372</xdr:row>
      <xdr:rowOff>190499</xdr:rowOff>
    </xdr:to>
    <xdr:cxnSp macro="">
      <xdr:nvCxnSpPr>
        <xdr:cNvPr id="524" name="直線コネクタ 523">
          <a:extLst>
            <a:ext uri="{FF2B5EF4-FFF2-40B4-BE49-F238E27FC236}">
              <a16:creationId xmlns:a16="http://schemas.microsoft.com/office/drawing/2014/main" id="{3BE83456-4EDB-4E00-AF22-5BB1405318C4}"/>
            </a:ext>
          </a:extLst>
        </xdr:cNvPr>
        <xdr:cNvCxnSpPr/>
      </xdr:nvCxnSpPr>
      <xdr:spPr>
        <a:xfrm>
          <a:off x="2286002" y="155066999"/>
          <a:ext cx="8913018" cy="0"/>
        </a:xfrm>
        <a:prstGeom prst="line">
          <a:avLst/>
        </a:prstGeom>
        <a:ln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147639</xdr:colOff>
      <xdr:row>373</xdr:row>
      <xdr:rowOff>0</xdr:rowOff>
    </xdr:from>
    <xdr:to>
      <xdr:col>29</xdr:col>
      <xdr:colOff>147639</xdr:colOff>
      <xdr:row>378</xdr:row>
      <xdr:rowOff>38100</xdr:rowOff>
    </xdr:to>
    <xdr:cxnSp macro="">
      <xdr:nvCxnSpPr>
        <xdr:cNvPr id="525" name="直線コネクタ 524">
          <a:extLst>
            <a:ext uri="{FF2B5EF4-FFF2-40B4-BE49-F238E27FC236}">
              <a16:creationId xmlns:a16="http://schemas.microsoft.com/office/drawing/2014/main" id="{AA3CA085-FD5E-45EC-825B-AA875DBE57EE}"/>
            </a:ext>
          </a:extLst>
        </xdr:cNvPr>
        <xdr:cNvCxnSpPr/>
      </xdr:nvCxnSpPr>
      <xdr:spPr>
        <a:xfrm>
          <a:off x="11196639" y="155067000"/>
          <a:ext cx="0" cy="990600"/>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380999</xdr:colOff>
      <xdr:row>378</xdr:row>
      <xdr:rowOff>33338</xdr:rowOff>
    </xdr:from>
    <xdr:to>
      <xdr:col>29</xdr:col>
      <xdr:colOff>150019</xdr:colOff>
      <xdr:row>378</xdr:row>
      <xdr:rowOff>33338</xdr:rowOff>
    </xdr:to>
    <xdr:cxnSp macro="">
      <xdr:nvCxnSpPr>
        <xdr:cNvPr id="526" name="直線コネクタ 525">
          <a:extLst>
            <a:ext uri="{FF2B5EF4-FFF2-40B4-BE49-F238E27FC236}">
              <a16:creationId xmlns:a16="http://schemas.microsoft.com/office/drawing/2014/main" id="{CDAAC783-66F8-42C5-B744-4C9FA9ECD024}"/>
            </a:ext>
          </a:extLst>
        </xdr:cNvPr>
        <xdr:cNvCxnSpPr/>
      </xdr:nvCxnSpPr>
      <xdr:spPr>
        <a:xfrm>
          <a:off x="2285999" y="156052838"/>
          <a:ext cx="8913020" cy="0"/>
        </a:xfrm>
        <a:prstGeom prst="line">
          <a:avLst/>
        </a:prstGeom>
        <a:ln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378619</xdr:colOff>
      <xdr:row>389</xdr:row>
      <xdr:rowOff>35719</xdr:rowOff>
    </xdr:from>
    <xdr:to>
      <xdr:col>14</xdr:col>
      <xdr:colOff>378619</xdr:colOff>
      <xdr:row>389</xdr:row>
      <xdr:rowOff>35719</xdr:rowOff>
    </xdr:to>
    <xdr:cxnSp macro="">
      <xdr:nvCxnSpPr>
        <xdr:cNvPr id="527" name="直線コネクタ 526">
          <a:extLst>
            <a:ext uri="{FF2B5EF4-FFF2-40B4-BE49-F238E27FC236}">
              <a16:creationId xmlns:a16="http://schemas.microsoft.com/office/drawing/2014/main" id="{AB2E71CB-103E-413F-B515-0A84515F88DE}"/>
            </a:ext>
          </a:extLst>
        </xdr:cNvPr>
        <xdr:cNvCxnSpPr/>
      </xdr:nvCxnSpPr>
      <xdr:spPr>
        <a:xfrm>
          <a:off x="2283619" y="158150719"/>
          <a:ext cx="3429000" cy="0"/>
        </a:xfrm>
        <a:prstGeom prst="line">
          <a:avLst/>
        </a:prstGeom>
        <a:ln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376238</xdr:colOff>
      <xdr:row>384</xdr:row>
      <xdr:rowOff>0</xdr:rowOff>
    </xdr:from>
    <xdr:to>
      <xdr:col>14</xdr:col>
      <xdr:colOff>376238</xdr:colOff>
      <xdr:row>389</xdr:row>
      <xdr:rowOff>35719</xdr:rowOff>
    </xdr:to>
    <xdr:cxnSp macro="">
      <xdr:nvCxnSpPr>
        <xdr:cNvPr id="528" name="直線コネクタ 527">
          <a:extLst>
            <a:ext uri="{FF2B5EF4-FFF2-40B4-BE49-F238E27FC236}">
              <a16:creationId xmlns:a16="http://schemas.microsoft.com/office/drawing/2014/main" id="{D49C063E-EC8D-4ED2-A9F1-6FF1C0710CFF}"/>
            </a:ext>
          </a:extLst>
        </xdr:cNvPr>
        <xdr:cNvCxnSpPr/>
      </xdr:nvCxnSpPr>
      <xdr:spPr>
        <a:xfrm>
          <a:off x="5710238" y="157162500"/>
          <a:ext cx="0" cy="988219"/>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2381</xdr:colOff>
      <xdr:row>473</xdr:row>
      <xdr:rowOff>0</xdr:rowOff>
    </xdr:from>
    <xdr:to>
      <xdr:col>57</xdr:col>
      <xdr:colOff>159544</xdr:colOff>
      <xdr:row>473</xdr:row>
      <xdr:rowOff>0</xdr:rowOff>
    </xdr:to>
    <xdr:cxnSp macro="">
      <xdr:nvCxnSpPr>
        <xdr:cNvPr id="529" name="直線コネクタ 528">
          <a:extLst>
            <a:ext uri="{FF2B5EF4-FFF2-40B4-BE49-F238E27FC236}">
              <a16:creationId xmlns:a16="http://schemas.microsoft.com/office/drawing/2014/main" id="{0112E0F9-6DAB-4CC9-BDC2-477F0884A929}"/>
            </a:ext>
          </a:extLst>
        </xdr:cNvPr>
        <xdr:cNvCxnSpPr/>
      </xdr:nvCxnSpPr>
      <xdr:spPr>
        <a:xfrm>
          <a:off x="11813381" y="174117000"/>
          <a:ext cx="10063163" cy="0"/>
        </a:xfrm>
        <a:prstGeom prst="line">
          <a:avLst/>
        </a:prstGeom>
        <a:ln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0</xdr:colOff>
      <xdr:row>473</xdr:row>
      <xdr:rowOff>0</xdr:rowOff>
    </xdr:from>
    <xdr:to>
      <xdr:col>31</xdr:col>
      <xdr:colOff>0</xdr:colOff>
      <xdr:row>475</xdr:row>
      <xdr:rowOff>19050</xdr:rowOff>
    </xdr:to>
    <xdr:cxnSp macro="">
      <xdr:nvCxnSpPr>
        <xdr:cNvPr id="530" name="直線コネクタ 529">
          <a:extLst>
            <a:ext uri="{FF2B5EF4-FFF2-40B4-BE49-F238E27FC236}">
              <a16:creationId xmlns:a16="http://schemas.microsoft.com/office/drawing/2014/main" id="{19DC468C-047A-42D1-8854-612F6AE808E6}"/>
            </a:ext>
          </a:extLst>
        </xdr:cNvPr>
        <xdr:cNvCxnSpPr/>
      </xdr:nvCxnSpPr>
      <xdr:spPr>
        <a:xfrm>
          <a:off x="11811000" y="174117000"/>
          <a:ext cx="0" cy="40005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380999</xdr:colOff>
      <xdr:row>475</xdr:row>
      <xdr:rowOff>19051</xdr:rowOff>
    </xdr:from>
    <xdr:to>
      <xdr:col>57</xdr:col>
      <xdr:colOff>161925</xdr:colOff>
      <xdr:row>475</xdr:row>
      <xdr:rowOff>19051</xdr:rowOff>
    </xdr:to>
    <xdr:cxnSp macro="">
      <xdr:nvCxnSpPr>
        <xdr:cNvPr id="531" name="直線コネクタ 530">
          <a:extLst>
            <a:ext uri="{FF2B5EF4-FFF2-40B4-BE49-F238E27FC236}">
              <a16:creationId xmlns:a16="http://schemas.microsoft.com/office/drawing/2014/main" id="{F0B17FB7-457E-43BE-98A9-7DD6EDB5D7FB}"/>
            </a:ext>
          </a:extLst>
        </xdr:cNvPr>
        <xdr:cNvCxnSpPr/>
      </xdr:nvCxnSpPr>
      <xdr:spPr>
        <a:xfrm>
          <a:off x="11810999" y="174517051"/>
          <a:ext cx="10067926" cy="0"/>
        </a:xfrm>
        <a:prstGeom prst="line">
          <a:avLst/>
        </a:prstGeom>
        <a:ln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164307</xdr:colOff>
      <xdr:row>472</xdr:row>
      <xdr:rowOff>188119</xdr:rowOff>
    </xdr:from>
    <xdr:to>
      <xdr:col>57</xdr:col>
      <xdr:colOff>164307</xdr:colOff>
      <xdr:row>475</xdr:row>
      <xdr:rowOff>19050</xdr:rowOff>
    </xdr:to>
    <xdr:cxnSp macro="">
      <xdr:nvCxnSpPr>
        <xdr:cNvPr id="532" name="直線コネクタ 531">
          <a:extLst>
            <a:ext uri="{FF2B5EF4-FFF2-40B4-BE49-F238E27FC236}">
              <a16:creationId xmlns:a16="http://schemas.microsoft.com/office/drawing/2014/main" id="{770C08CB-1A95-4608-BB77-C5E3B56E21E2}"/>
            </a:ext>
          </a:extLst>
        </xdr:cNvPr>
        <xdr:cNvCxnSpPr/>
      </xdr:nvCxnSpPr>
      <xdr:spPr>
        <a:xfrm>
          <a:off x="21881307" y="174114619"/>
          <a:ext cx="0" cy="402431"/>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130968</xdr:colOff>
      <xdr:row>377</xdr:row>
      <xdr:rowOff>161925</xdr:rowOff>
    </xdr:from>
    <xdr:to>
      <xdr:col>7</xdr:col>
      <xdr:colOff>130968</xdr:colOff>
      <xdr:row>378</xdr:row>
      <xdr:rowOff>35719</xdr:rowOff>
    </xdr:to>
    <xdr:cxnSp macro="">
      <xdr:nvCxnSpPr>
        <xdr:cNvPr id="533" name="直線コネクタ 532">
          <a:extLst>
            <a:ext uri="{FF2B5EF4-FFF2-40B4-BE49-F238E27FC236}">
              <a16:creationId xmlns:a16="http://schemas.microsoft.com/office/drawing/2014/main" id="{CB0B5977-064D-4181-9C7B-F0B31042F281}"/>
            </a:ext>
          </a:extLst>
        </xdr:cNvPr>
        <xdr:cNvCxnSpPr/>
      </xdr:nvCxnSpPr>
      <xdr:spPr>
        <a:xfrm flipV="1">
          <a:off x="2797968" y="155990925"/>
          <a:ext cx="0" cy="64294"/>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7143</xdr:colOff>
      <xdr:row>474</xdr:row>
      <xdr:rowOff>88107</xdr:rowOff>
    </xdr:from>
    <xdr:to>
      <xdr:col>57</xdr:col>
      <xdr:colOff>159544</xdr:colOff>
      <xdr:row>474</xdr:row>
      <xdr:rowOff>88107</xdr:rowOff>
    </xdr:to>
    <xdr:cxnSp macro="">
      <xdr:nvCxnSpPr>
        <xdr:cNvPr id="534" name="直線コネクタ 533">
          <a:extLst>
            <a:ext uri="{FF2B5EF4-FFF2-40B4-BE49-F238E27FC236}">
              <a16:creationId xmlns:a16="http://schemas.microsoft.com/office/drawing/2014/main" id="{2595D5EA-6326-4FBC-85BE-BCC2C2CB6137}"/>
            </a:ext>
          </a:extLst>
        </xdr:cNvPr>
        <xdr:cNvCxnSpPr/>
      </xdr:nvCxnSpPr>
      <xdr:spPr>
        <a:xfrm>
          <a:off x="11818143" y="174395607"/>
          <a:ext cx="10058401" cy="0"/>
        </a:xfrm>
        <a:prstGeom prst="line">
          <a:avLst/>
        </a:prstGeom>
        <a:ln w="3175" cmpd="dbl">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2379</xdr:colOff>
      <xdr:row>473</xdr:row>
      <xdr:rowOff>123826</xdr:rowOff>
    </xdr:from>
    <xdr:to>
      <xdr:col>55</xdr:col>
      <xdr:colOff>152400</xdr:colOff>
      <xdr:row>473</xdr:row>
      <xdr:rowOff>123826</xdr:rowOff>
    </xdr:to>
    <xdr:cxnSp macro="">
      <xdr:nvCxnSpPr>
        <xdr:cNvPr id="535" name="直線コネクタ 534">
          <a:extLst>
            <a:ext uri="{FF2B5EF4-FFF2-40B4-BE49-F238E27FC236}">
              <a16:creationId xmlns:a16="http://schemas.microsoft.com/office/drawing/2014/main" id="{5D8D389C-4127-45B1-BB43-B1C25B23EDE1}"/>
            </a:ext>
          </a:extLst>
        </xdr:cNvPr>
        <xdr:cNvCxnSpPr/>
      </xdr:nvCxnSpPr>
      <xdr:spPr>
        <a:xfrm>
          <a:off x="11813379" y="174240826"/>
          <a:ext cx="9294021" cy="0"/>
        </a:xfrm>
        <a:prstGeom prst="line">
          <a:avLst/>
        </a:prstGeom>
        <a:ln w="3175" cmpd="dbl">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xdr:colOff>
      <xdr:row>378</xdr:row>
      <xdr:rowOff>33339</xdr:rowOff>
    </xdr:from>
    <xdr:to>
      <xdr:col>6</xdr:col>
      <xdr:colOff>2381</xdr:colOff>
      <xdr:row>378</xdr:row>
      <xdr:rowOff>33339</xdr:rowOff>
    </xdr:to>
    <xdr:cxnSp macro="">
      <xdr:nvCxnSpPr>
        <xdr:cNvPr id="536" name="直線コネクタ 535">
          <a:extLst>
            <a:ext uri="{FF2B5EF4-FFF2-40B4-BE49-F238E27FC236}">
              <a16:creationId xmlns:a16="http://schemas.microsoft.com/office/drawing/2014/main" id="{ECD212A0-3CBB-4270-8D3B-28520F175B27}"/>
            </a:ext>
          </a:extLst>
        </xdr:cNvPr>
        <xdr:cNvCxnSpPr/>
      </xdr:nvCxnSpPr>
      <xdr:spPr>
        <a:xfrm>
          <a:off x="1909762" y="156052839"/>
          <a:ext cx="378619" cy="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xdr:colOff>
      <xdr:row>389</xdr:row>
      <xdr:rowOff>35719</xdr:rowOff>
    </xdr:from>
    <xdr:to>
      <xdr:col>5</xdr:col>
      <xdr:colOff>378620</xdr:colOff>
      <xdr:row>389</xdr:row>
      <xdr:rowOff>35719</xdr:rowOff>
    </xdr:to>
    <xdr:cxnSp macro="">
      <xdr:nvCxnSpPr>
        <xdr:cNvPr id="537" name="直線コネクタ 536">
          <a:extLst>
            <a:ext uri="{FF2B5EF4-FFF2-40B4-BE49-F238E27FC236}">
              <a16:creationId xmlns:a16="http://schemas.microsoft.com/office/drawing/2014/main" id="{6762E426-A41F-4EE8-8235-19C9523D447E}"/>
            </a:ext>
          </a:extLst>
        </xdr:cNvPr>
        <xdr:cNvCxnSpPr/>
      </xdr:nvCxnSpPr>
      <xdr:spPr>
        <a:xfrm>
          <a:off x="1905001" y="158150719"/>
          <a:ext cx="378619" cy="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0</xdr:colOff>
      <xdr:row>474</xdr:row>
      <xdr:rowOff>90488</xdr:rowOff>
    </xdr:from>
    <xdr:to>
      <xdr:col>30</xdr:col>
      <xdr:colOff>378619</xdr:colOff>
      <xdr:row>474</xdr:row>
      <xdr:rowOff>90488</xdr:rowOff>
    </xdr:to>
    <xdr:cxnSp macro="">
      <xdr:nvCxnSpPr>
        <xdr:cNvPr id="538" name="直線コネクタ 537">
          <a:extLst>
            <a:ext uri="{FF2B5EF4-FFF2-40B4-BE49-F238E27FC236}">
              <a16:creationId xmlns:a16="http://schemas.microsoft.com/office/drawing/2014/main" id="{1D94F232-6B15-414C-B7ED-3E901D052C0E}"/>
            </a:ext>
          </a:extLst>
        </xdr:cNvPr>
        <xdr:cNvCxnSpPr/>
      </xdr:nvCxnSpPr>
      <xdr:spPr>
        <a:xfrm>
          <a:off x="11430000" y="174397988"/>
          <a:ext cx="378619" cy="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378619</xdr:colOff>
      <xdr:row>383</xdr:row>
      <xdr:rowOff>188118</xdr:rowOff>
    </xdr:from>
    <xdr:to>
      <xdr:col>14</xdr:col>
      <xdr:colOff>373856</xdr:colOff>
      <xdr:row>383</xdr:row>
      <xdr:rowOff>188118</xdr:rowOff>
    </xdr:to>
    <xdr:cxnSp macro="">
      <xdr:nvCxnSpPr>
        <xdr:cNvPr id="539" name="直線コネクタ 538">
          <a:extLst>
            <a:ext uri="{FF2B5EF4-FFF2-40B4-BE49-F238E27FC236}">
              <a16:creationId xmlns:a16="http://schemas.microsoft.com/office/drawing/2014/main" id="{AB15A1EB-A9BC-4EE0-9734-EA9245B4DE7A}"/>
            </a:ext>
          </a:extLst>
        </xdr:cNvPr>
        <xdr:cNvCxnSpPr/>
      </xdr:nvCxnSpPr>
      <xdr:spPr>
        <a:xfrm>
          <a:off x="2283619" y="157160118"/>
          <a:ext cx="3424237" cy="0"/>
        </a:xfrm>
        <a:prstGeom prst="line">
          <a:avLst/>
        </a:prstGeom>
        <a:ln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342900</xdr:colOff>
      <xdr:row>377</xdr:row>
      <xdr:rowOff>152400</xdr:rowOff>
    </xdr:from>
    <xdr:to>
      <xdr:col>10</xdr:col>
      <xdr:colOff>342900</xdr:colOff>
      <xdr:row>378</xdr:row>
      <xdr:rowOff>35719</xdr:rowOff>
    </xdr:to>
    <xdr:cxnSp macro="">
      <xdr:nvCxnSpPr>
        <xdr:cNvPr id="540" name="直線コネクタ 539">
          <a:extLst>
            <a:ext uri="{FF2B5EF4-FFF2-40B4-BE49-F238E27FC236}">
              <a16:creationId xmlns:a16="http://schemas.microsoft.com/office/drawing/2014/main" id="{7F7C14E2-B28C-4363-946B-DBD069D4A823}"/>
            </a:ext>
          </a:extLst>
        </xdr:cNvPr>
        <xdr:cNvCxnSpPr/>
      </xdr:nvCxnSpPr>
      <xdr:spPr>
        <a:xfrm flipV="1">
          <a:off x="4152900" y="155981400"/>
          <a:ext cx="0" cy="73819"/>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109537</xdr:colOff>
      <xdr:row>377</xdr:row>
      <xdr:rowOff>150019</xdr:rowOff>
    </xdr:from>
    <xdr:to>
      <xdr:col>27</xdr:col>
      <xdr:colOff>109537</xdr:colOff>
      <xdr:row>378</xdr:row>
      <xdr:rowOff>33338</xdr:rowOff>
    </xdr:to>
    <xdr:cxnSp macro="">
      <xdr:nvCxnSpPr>
        <xdr:cNvPr id="541" name="直線コネクタ 540">
          <a:extLst>
            <a:ext uri="{FF2B5EF4-FFF2-40B4-BE49-F238E27FC236}">
              <a16:creationId xmlns:a16="http://schemas.microsoft.com/office/drawing/2014/main" id="{0E3B7F8E-C881-4556-8FE0-A4C517514A59}"/>
            </a:ext>
          </a:extLst>
        </xdr:cNvPr>
        <xdr:cNvCxnSpPr/>
      </xdr:nvCxnSpPr>
      <xdr:spPr>
        <a:xfrm flipV="1">
          <a:off x="10396537" y="155979019"/>
          <a:ext cx="0" cy="73819"/>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388</xdr:row>
      <xdr:rowOff>164306</xdr:rowOff>
    </xdr:from>
    <xdr:to>
      <xdr:col>13</xdr:col>
      <xdr:colOff>0</xdr:colOff>
      <xdr:row>389</xdr:row>
      <xdr:rowOff>40484</xdr:rowOff>
    </xdr:to>
    <xdr:cxnSp macro="">
      <xdr:nvCxnSpPr>
        <xdr:cNvPr id="542" name="直線コネクタ 541">
          <a:extLst>
            <a:ext uri="{FF2B5EF4-FFF2-40B4-BE49-F238E27FC236}">
              <a16:creationId xmlns:a16="http://schemas.microsoft.com/office/drawing/2014/main" id="{6C2101FD-74A9-45B0-AB1B-A57FA0BCEF3E}"/>
            </a:ext>
          </a:extLst>
        </xdr:cNvPr>
        <xdr:cNvCxnSpPr/>
      </xdr:nvCxnSpPr>
      <xdr:spPr>
        <a:xfrm flipV="1">
          <a:off x="4953000" y="158088806"/>
          <a:ext cx="0" cy="66678"/>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2381</xdr:colOff>
      <xdr:row>383</xdr:row>
      <xdr:rowOff>190499</xdr:rowOff>
    </xdr:from>
    <xdr:to>
      <xdr:col>13</xdr:col>
      <xdr:colOff>2381</xdr:colOff>
      <xdr:row>384</xdr:row>
      <xdr:rowOff>107155</xdr:rowOff>
    </xdr:to>
    <xdr:cxnSp macro="">
      <xdr:nvCxnSpPr>
        <xdr:cNvPr id="543" name="直線コネクタ 542">
          <a:extLst>
            <a:ext uri="{FF2B5EF4-FFF2-40B4-BE49-F238E27FC236}">
              <a16:creationId xmlns:a16="http://schemas.microsoft.com/office/drawing/2014/main" id="{9058744E-C38A-4B13-B3FD-2790D2DA16B0}"/>
            </a:ext>
          </a:extLst>
        </xdr:cNvPr>
        <xdr:cNvCxnSpPr/>
      </xdr:nvCxnSpPr>
      <xdr:spPr>
        <a:xfrm flipV="1">
          <a:off x="4955381" y="157162499"/>
          <a:ext cx="0" cy="107156"/>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377</xdr:row>
      <xdr:rowOff>157163</xdr:rowOff>
    </xdr:from>
    <xdr:to>
      <xdr:col>13</xdr:col>
      <xdr:colOff>0</xdr:colOff>
      <xdr:row>378</xdr:row>
      <xdr:rowOff>40482</xdr:rowOff>
    </xdr:to>
    <xdr:cxnSp macro="">
      <xdr:nvCxnSpPr>
        <xdr:cNvPr id="544" name="直線コネクタ 543">
          <a:extLst>
            <a:ext uri="{FF2B5EF4-FFF2-40B4-BE49-F238E27FC236}">
              <a16:creationId xmlns:a16="http://schemas.microsoft.com/office/drawing/2014/main" id="{CC9CDB80-927A-42EB-9958-F07C0E6E2CDA}"/>
            </a:ext>
          </a:extLst>
        </xdr:cNvPr>
        <xdr:cNvCxnSpPr/>
      </xdr:nvCxnSpPr>
      <xdr:spPr>
        <a:xfrm flipV="1">
          <a:off x="4953000" y="155986163"/>
          <a:ext cx="0" cy="73819"/>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xdr:colOff>
      <xdr:row>372</xdr:row>
      <xdr:rowOff>188119</xdr:rowOff>
    </xdr:from>
    <xdr:to>
      <xdr:col>13</xdr:col>
      <xdr:colOff>1</xdr:colOff>
      <xdr:row>373</xdr:row>
      <xdr:rowOff>107158</xdr:rowOff>
    </xdr:to>
    <xdr:cxnSp macro="">
      <xdr:nvCxnSpPr>
        <xdr:cNvPr id="545" name="直線コネクタ 544">
          <a:extLst>
            <a:ext uri="{FF2B5EF4-FFF2-40B4-BE49-F238E27FC236}">
              <a16:creationId xmlns:a16="http://schemas.microsoft.com/office/drawing/2014/main" id="{ED57AA70-41FD-49FE-AC9A-749576DFD08A}"/>
            </a:ext>
          </a:extLst>
        </xdr:cNvPr>
        <xdr:cNvCxnSpPr/>
      </xdr:nvCxnSpPr>
      <xdr:spPr>
        <a:xfrm flipV="1">
          <a:off x="4953001" y="155064619"/>
          <a:ext cx="0" cy="109539"/>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xdr:colOff>
      <xdr:row>474</xdr:row>
      <xdr:rowOff>114301</xdr:rowOff>
    </xdr:from>
    <xdr:to>
      <xdr:col>39</xdr:col>
      <xdr:colOff>1</xdr:colOff>
      <xdr:row>475</xdr:row>
      <xdr:rowOff>19053</xdr:rowOff>
    </xdr:to>
    <xdr:cxnSp macro="">
      <xdr:nvCxnSpPr>
        <xdr:cNvPr id="546" name="直線コネクタ 545">
          <a:extLst>
            <a:ext uri="{FF2B5EF4-FFF2-40B4-BE49-F238E27FC236}">
              <a16:creationId xmlns:a16="http://schemas.microsoft.com/office/drawing/2014/main" id="{8F5BA873-3E99-41A4-AE9E-6179C6101EF0}"/>
            </a:ext>
          </a:extLst>
        </xdr:cNvPr>
        <xdr:cNvCxnSpPr/>
      </xdr:nvCxnSpPr>
      <xdr:spPr>
        <a:xfrm flipV="1">
          <a:off x="14859001" y="174421801"/>
          <a:ext cx="0" cy="95252"/>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0</xdr:colOff>
      <xdr:row>472</xdr:row>
      <xdr:rowOff>188120</xdr:rowOff>
    </xdr:from>
    <xdr:to>
      <xdr:col>39</xdr:col>
      <xdr:colOff>0</xdr:colOff>
      <xdr:row>473</xdr:row>
      <xdr:rowOff>107158</xdr:rowOff>
    </xdr:to>
    <xdr:cxnSp macro="">
      <xdr:nvCxnSpPr>
        <xdr:cNvPr id="547" name="直線コネクタ 546">
          <a:extLst>
            <a:ext uri="{FF2B5EF4-FFF2-40B4-BE49-F238E27FC236}">
              <a16:creationId xmlns:a16="http://schemas.microsoft.com/office/drawing/2014/main" id="{7C1DA8F3-F073-4415-A9EE-20EF97CAED51}"/>
            </a:ext>
          </a:extLst>
        </xdr:cNvPr>
        <xdr:cNvCxnSpPr/>
      </xdr:nvCxnSpPr>
      <xdr:spPr>
        <a:xfrm flipV="1">
          <a:off x="14859000" y="174114620"/>
          <a:ext cx="0" cy="109538"/>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157164</xdr:colOff>
      <xdr:row>474</xdr:row>
      <xdr:rowOff>100012</xdr:rowOff>
    </xdr:from>
    <xdr:to>
      <xdr:col>55</xdr:col>
      <xdr:colOff>157164</xdr:colOff>
      <xdr:row>475</xdr:row>
      <xdr:rowOff>19050</xdr:rowOff>
    </xdr:to>
    <xdr:cxnSp macro="">
      <xdr:nvCxnSpPr>
        <xdr:cNvPr id="548" name="直線コネクタ 547">
          <a:extLst>
            <a:ext uri="{FF2B5EF4-FFF2-40B4-BE49-F238E27FC236}">
              <a16:creationId xmlns:a16="http://schemas.microsoft.com/office/drawing/2014/main" id="{1465AB5F-6919-40BA-ADC7-E6521FC49906}"/>
            </a:ext>
          </a:extLst>
        </xdr:cNvPr>
        <xdr:cNvCxnSpPr/>
      </xdr:nvCxnSpPr>
      <xdr:spPr>
        <a:xfrm flipV="1">
          <a:off x="21112164" y="174407512"/>
          <a:ext cx="0" cy="109538"/>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154782</xdr:colOff>
      <xdr:row>473</xdr:row>
      <xdr:rowOff>2383</xdr:rowOff>
    </xdr:from>
    <xdr:to>
      <xdr:col>55</xdr:col>
      <xdr:colOff>154782</xdr:colOff>
      <xdr:row>473</xdr:row>
      <xdr:rowOff>109538</xdr:rowOff>
    </xdr:to>
    <xdr:cxnSp macro="">
      <xdr:nvCxnSpPr>
        <xdr:cNvPr id="549" name="直線コネクタ 548">
          <a:extLst>
            <a:ext uri="{FF2B5EF4-FFF2-40B4-BE49-F238E27FC236}">
              <a16:creationId xmlns:a16="http://schemas.microsoft.com/office/drawing/2014/main" id="{B45ACFEC-13DC-488E-B014-323E659C07E1}"/>
            </a:ext>
          </a:extLst>
        </xdr:cNvPr>
        <xdr:cNvCxnSpPr/>
      </xdr:nvCxnSpPr>
      <xdr:spPr>
        <a:xfrm flipV="1">
          <a:off x="21109782" y="174119383"/>
          <a:ext cx="0" cy="107155"/>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111919</xdr:colOff>
      <xdr:row>373</xdr:row>
      <xdr:rowOff>2382</xdr:rowOff>
    </xdr:from>
    <xdr:to>
      <xdr:col>27</xdr:col>
      <xdr:colOff>111919</xdr:colOff>
      <xdr:row>373</xdr:row>
      <xdr:rowOff>107157</xdr:rowOff>
    </xdr:to>
    <xdr:cxnSp macro="">
      <xdr:nvCxnSpPr>
        <xdr:cNvPr id="550" name="直線コネクタ 549">
          <a:extLst>
            <a:ext uri="{FF2B5EF4-FFF2-40B4-BE49-F238E27FC236}">
              <a16:creationId xmlns:a16="http://schemas.microsoft.com/office/drawing/2014/main" id="{28112A35-E74C-40A1-AB43-339197197F07}"/>
            </a:ext>
          </a:extLst>
        </xdr:cNvPr>
        <xdr:cNvCxnSpPr/>
      </xdr:nvCxnSpPr>
      <xdr:spPr>
        <a:xfrm flipV="1">
          <a:off x="10398919" y="155069382"/>
          <a:ext cx="0" cy="104775"/>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166688</xdr:colOff>
      <xdr:row>473</xdr:row>
      <xdr:rowOff>0</xdr:rowOff>
    </xdr:from>
    <xdr:to>
      <xdr:col>57</xdr:col>
      <xdr:colOff>378620</xdr:colOff>
      <xdr:row>473</xdr:row>
      <xdr:rowOff>0</xdr:rowOff>
    </xdr:to>
    <xdr:cxnSp macro="">
      <xdr:nvCxnSpPr>
        <xdr:cNvPr id="551" name="直線コネクタ 550">
          <a:extLst>
            <a:ext uri="{FF2B5EF4-FFF2-40B4-BE49-F238E27FC236}">
              <a16:creationId xmlns:a16="http://schemas.microsoft.com/office/drawing/2014/main" id="{B99CA0EB-9009-46EF-AE6B-EA36F662EBB9}"/>
            </a:ext>
          </a:extLst>
        </xdr:cNvPr>
        <xdr:cNvCxnSpPr/>
      </xdr:nvCxnSpPr>
      <xdr:spPr>
        <a:xfrm>
          <a:off x="21883688" y="174117000"/>
          <a:ext cx="211932" cy="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154781</xdr:colOff>
      <xdr:row>473</xdr:row>
      <xdr:rowOff>123825</xdr:rowOff>
    </xdr:from>
    <xdr:to>
      <xdr:col>58</xdr:col>
      <xdr:colOff>0</xdr:colOff>
      <xdr:row>473</xdr:row>
      <xdr:rowOff>123825</xdr:rowOff>
    </xdr:to>
    <xdr:cxnSp macro="">
      <xdr:nvCxnSpPr>
        <xdr:cNvPr id="552" name="直線コネクタ 551">
          <a:extLst>
            <a:ext uri="{FF2B5EF4-FFF2-40B4-BE49-F238E27FC236}">
              <a16:creationId xmlns:a16="http://schemas.microsoft.com/office/drawing/2014/main" id="{89A6FDF2-6EF9-4A6F-A83A-2F4D2EE0CEBF}"/>
            </a:ext>
          </a:extLst>
        </xdr:cNvPr>
        <xdr:cNvCxnSpPr/>
      </xdr:nvCxnSpPr>
      <xdr:spPr>
        <a:xfrm>
          <a:off x="21109781" y="174240825"/>
          <a:ext cx="988219" cy="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169069</xdr:colOff>
      <xdr:row>474</xdr:row>
      <xdr:rowOff>85725</xdr:rowOff>
    </xdr:from>
    <xdr:to>
      <xdr:col>59</xdr:col>
      <xdr:colOff>2381</xdr:colOff>
      <xdr:row>474</xdr:row>
      <xdr:rowOff>85725</xdr:rowOff>
    </xdr:to>
    <xdr:cxnSp macro="">
      <xdr:nvCxnSpPr>
        <xdr:cNvPr id="553" name="直線コネクタ 552">
          <a:extLst>
            <a:ext uri="{FF2B5EF4-FFF2-40B4-BE49-F238E27FC236}">
              <a16:creationId xmlns:a16="http://schemas.microsoft.com/office/drawing/2014/main" id="{0A8ED0C5-CC6C-4833-9CF1-833749196E10}"/>
            </a:ext>
          </a:extLst>
        </xdr:cNvPr>
        <xdr:cNvCxnSpPr/>
      </xdr:nvCxnSpPr>
      <xdr:spPr>
        <a:xfrm>
          <a:off x="21886069" y="174393225"/>
          <a:ext cx="595312" cy="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166688</xdr:colOff>
      <xdr:row>475</xdr:row>
      <xdr:rowOff>19049</xdr:rowOff>
    </xdr:from>
    <xdr:to>
      <xdr:col>59</xdr:col>
      <xdr:colOff>4763</xdr:colOff>
      <xdr:row>475</xdr:row>
      <xdr:rowOff>19049</xdr:rowOff>
    </xdr:to>
    <xdr:cxnSp macro="">
      <xdr:nvCxnSpPr>
        <xdr:cNvPr id="554" name="直線コネクタ 553">
          <a:extLst>
            <a:ext uri="{FF2B5EF4-FFF2-40B4-BE49-F238E27FC236}">
              <a16:creationId xmlns:a16="http://schemas.microsoft.com/office/drawing/2014/main" id="{ADEDA031-9995-4392-B9DD-5E4A7B83B014}"/>
            </a:ext>
          </a:extLst>
        </xdr:cNvPr>
        <xdr:cNvCxnSpPr/>
      </xdr:nvCxnSpPr>
      <xdr:spPr>
        <a:xfrm>
          <a:off x="21883688" y="174517049"/>
          <a:ext cx="600075" cy="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164306</xdr:colOff>
      <xdr:row>472</xdr:row>
      <xdr:rowOff>7144</xdr:rowOff>
    </xdr:from>
    <xdr:to>
      <xdr:col>57</xdr:col>
      <xdr:colOff>164306</xdr:colOff>
      <xdr:row>472</xdr:row>
      <xdr:rowOff>188122</xdr:rowOff>
    </xdr:to>
    <xdr:cxnSp macro="">
      <xdr:nvCxnSpPr>
        <xdr:cNvPr id="555" name="直線コネクタ 554">
          <a:extLst>
            <a:ext uri="{FF2B5EF4-FFF2-40B4-BE49-F238E27FC236}">
              <a16:creationId xmlns:a16="http://schemas.microsoft.com/office/drawing/2014/main" id="{CDC1D0CE-739B-4857-8157-CDCEF5E2332C}"/>
            </a:ext>
          </a:extLst>
        </xdr:cNvPr>
        <xdr:cNvCxnSpPr/>
      </xdr:nvCxnSpPr>
      <xdr:spPr>
        <a:xfrm flipV="1">
          <a:off x="21881306" y="173933644"/>
          <a:ext cx="0" cy="180978"/>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0</xdr:colOff>
      <xdr:row>475</xdr:row>
      <xdr:rowOff>19051</xdr:rowOff>
    </xdr:from>
    <xdr:to>
      <xdr:col>31</xdr:col>
      <xdr:colOff>0</xdr:colOff>
      <xdr:row>477</xdr:row>
      <xdr:rowOff>180975</xdr:rowOff>
    </xdr:to>
    <xdr:cxnSp macro="">
      <xdr:nvCxnSpPr>
        <xdr:cNvPr id="556" name="直線コネクタ 555">
          <a:extLst>
            <a:ext uri="{FF2B5EF4-FFF2-40B4-BE49-F238E27FC236}">
              <a16:creationId xmlns:a16="http://schemas.microsoft.com/office/drawing/2014/main" id="{7F5842A2-02FC-4E84-A1EF-A0189562D948}"/>
            </a:ext>
          </a:extLst>
        </xdr:cNvPr>
        <xdr:cNvCxnSpPr/>
      </xdr:nvCxnSpPr>
      <xdr:spPr>
        <a:xfrm flipV="1">
          <a:off x="11811000" y="174517051"/>
          <a:ext cx="0" cy="542924"/>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389</xdr:row>
      <xdr:rowOff>28576</xdr:rowOff>
    </xdr:from>
    <xdr:to>
      <xdr:col>13</xdr:col>
      <xdr:colOff>0</xdr:colOff>
      <xdr:row>390</xdr:row>
      <xdr:rowOff>1</xdr:rowOff>
    </xdr:to>
    <xdr:cxnSp macro="">
      <xdr:nvCxnSpPr>
        <xdr:cNvPr id="557" name="直線コネクタ 556">
          <a:extLst>
            <a:ext uri="{FF2B5EF4-FFF2-40B4-BE49-F238E27FC236}">
              <a16:creationId xmlns:a16="http://schemas.microsoft.com/office/drawing/2014/main" id="{F16B198F-F22F-44D0-9604-1EF5DB9A4355}"/>
            </a:ext>
          </a:extLst>
        </xdr:cNvPr>
        <xdr:cNvCxnSpPr/>
      </xdr:nvCxnSpPr>
      <xdr:spPr>
        <a:xfrm flipV="1">
          <a:off x="4953000" y="158143576"/>
          <a:ext cx="0" cy="161925"/>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389</xdr:row>
      <xdr:rowOff>35719</xdr:rowOff>
    </xdr:from>
    <xdr:to>
      <xdr:col>6</xdr:col>
      <xdr:colOff>0</xdr:colOff>
      <xdr:row>390</xdr:row>
      <xdr:rowOff>0</xdr:rowOff>
    </xdr:to>
    <xdr:cxnSp macro="">
      <xdr:nvCxnSpPr>
        <xdr:cNvPr id="558" name="直線コネクタ 557">
          <a:extLst>
            <a:ext uri="{FF2B5EF4-FFF2-40B4-BE49-F238E27FC236}">
              <a16:creationId xmlns:a16="http://schemas.microsoft.com/office/drawing/2014/main" id="{4A97E798-9265-486E-B0F5-3875685C14A3}"/>
            </a:ext>
          </a:extLst>
        </xdr:cNvPr>
        <xdr:cNvCxnSpPr/>
      </xdr:nvCxnSpPr>
      <xdr:spPr>
        <a:xfrm flipV="1">
          <a:off x="2286000" y="158150719"/>
          <a:ext cx="0" cy="154781"/>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378</xdr:row>
      <xdr:rowOff>38100</xdr:rowOff>
    </xdr:from>
    <xdr:to>
      <xdr:col>6</xdr:col>
      <xdr:colOff>0</xdr:colOff>
      <xdr:row>379</xdr:row>
      <xdr:rowOff>0</xdr:rowOff>
    </xdr:to>
    <xdr:cxnSp macro="">
      <xdr:nvCxnSpPr>
        <xdr:cNvPr id="559" name="直線コネクタ 558">
          <a:extLst>
            <a:ext uri="{FF2B5EF4-FFF2-40B4-BE49-F238E27FC236}">
              <a16:creationId xmlns:a16="http://schemas.microsoft.com/office/drawing/2014/main" id="{EC857B4D-98C8-4827-9C94-69FB9439DFB3}"/>
            </a:ext>
          </a:extLst>
        </xdr:cNvPr>
        <xdr:cNvCxnSpPr/>
      </xdr:nvCxnSpPr>
      <xdr:spPr>
        <a:xfrm flipV="1">
          <a:off x="2286000" y="156057600"/>
          <a:ext cx="0" cy="15240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128587</xdr:colOff>
      <xdr:row>378</xdr:row>
      <xdr:rowOff>45243</xdr:rowOff>
    </xdr:from>
    <xdr:to>
      <xdr:col>7</xdr:col>
      <xdr:colOff>128587</xdr:colOff>
      <xdr:row>379</xdr:row>
      <xdr:rowOff>2381</xdr:rowOff>
    </xdr:to>
    <xdr:cxnSp macro="">
      <xdr:nvCxnSpPr>
        <xdr:cNvPr id="560" name="直線コネクタ 559">
          <a:extLst>
            <a:ext uri="{FF2B5EF4-FFF2-40B4-BE49-F238E27FC236}">
              <a16:creationId xmlns:a16="http://schemas.microsoft.com/office/drawing/2014/main" id="{07AFB4E1-F3E9-49DB-A95C-FA900BD003FE}"/>
            </a:ext>
          </a:extLst>
        </xdr:cNvPr>
        <xdr:cNvCxnSpPr/>
      </xdr:nvCxnSpPr>
      <xdr:spPr>
        <a:xfrm flipV="1">
          <a:off x="2795587" y="156064743"/>
          <a:ext cx="0" cy="147638"/>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342900</xdr:colOff>
      <xdr:row>378</xdr:row>
      <xdr:rowOff>23812</xdr:rowOff>
    </xdr:from>
    <xdr:to>
      <xdr:col>10</xdr:col>
      <xdr:colOff>342900</xdr:colOff>
      <xdr:row>378</xdr:row>
      <xdr:rowOff>178593</xdr:rowOff>
    </xdr:to>
    <xdr:cxnSp macro="">
      <xdr:nvCxnSpPr>
        <xdr:cNvPr id="561" name="直線コネクタ 560">
          <a:extLst>
            <a:ext uri="{FF2B5EF4-FFF2-40B4-BE49-F238E27FC236}">
              <a16:creationId xmlns:a16="http://schemas.microsoft.com/office/drawing/2014/main" id="{2D2E744D-86E9-4D43-B8D4-F89B0F2395A6}"/>
            </a:ext>
          </a:extLst>
        </xdr:cNvPr>
        <xdr:cNvCxnSpPr/>
      </xdr:nvCxnSpPr>
      <xdr:spPr>
        <a:xfrm flipV="1">
          <a:off x="4152900" y="156043312"/>
          <a:ext cx="0" cy="154781"/>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xdr:colOff>
      <xdr:row>373</xdr:row>
      <xdr:rowOff>1</xdr:rowOff>
    </xdr:from>
    <xdr:to>
      <xdr:col>13</xdr:col>
      <xdr:colOff>1</xdr:colOff>
      <xdr:row>378</xdr:row>
      <xdr:rowOff>30956</xdr:rowOff>
    </xdr:to>
    <xdr:cxnSp macro="">
      <xdr:nvCxnSpPr>
        <xdr:cNvPr id="562" name="直線コネクタ 561">
          <a:extLst>
            <a:ext uri="{FF2B5EF4-FFF2-40B4-BE49-F238E27FC236}">
              <a16:creationId xmlns:a16="http://schemas.microsoft.com/office/drawing/2014/main" id="{070943D4-909B-46B6-A607-55FFBC9D3580}"/>
            </a:ext>
          </a:extLst>
        </xdr:cNvPr>
        <xdr:cNvCxnSpPr/>
      </xdr:nvCxnSpPr>
      <xdr:spPr>
        <a:xfrm flipV="1">
          <a:off x="4953001" y="155067001"/>
          <a:ext cx="0" cy="983455"/>
        </a:xfrm>
        <a:prstGeom prst="line">
          <a:avLst/>
        </a:prstGeom>
        <a:ln w="3175">
          <a:solidFill>
            <a:srgbClr val="C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109538</xdr:colOff>
      <xdr:row>373</xdr:row>
      <xdr:rowOff>2383</xdr:rowOff>
    </xdr:from>
    <xdr:to>
      <xdr:col>27</xdr:col>
      <xdr:colOff>109538</xdr:colOff>
      <xdr:row>378</xdr:row>
      <xdr:rowOff>30956</xdr:rowOff>
    </xdr:to>
    <xdr:cxnSp macro="">
      <xdr:nvCxnSpPr>
        <xdr:cNvPr id="563" name="直線コネクタ 562">
          <a:extLst>
            <a:ext uri="{FF2B5EF4-FFF2-40B4-BE49-F238E27FC236}">
              <a16:creationId xmlns:a16="http://schemas.microsoft.com/office/drawing/2014/main" id="{A7F058A8-F912-4014-9A26-F0703F3CAA6C}"/>
            </a:ext>
          </a:extLst>
        </xdr:cNvPr>
        <xdr:cNvCxnSpPr/>
      </xdr:nvCxnSpPr>
      <xdr:spPr>
        <a:xfrm flipV="1">
          <a:off x="10396538" y="155069383"/>
          <a:ext cx="0" cy="981073"/>
        </a:xfrm>
        <a:prstGeom prst="line">
          <a:avLst/>
        </a:prstGeom>
        <a:ln w="3175">
          <a:solidFill>
            <a:srgbClr val="C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147638</xdr:colOff>
      <xdr:row>378</xdr:row>
      <xdr:rowOff>35719</xdr:rowOff>
    </xdr:from>
    <xdr:to>
      <xdr:col>29</xdr:col>
      <xdr:colOff>147638</xdr:colOff>
      <xdr:row>379</xdr:row>
      <xdr:rowOff>2382</xdr:rowOff>
    </xdr:to>
    <xdr:cxnSp macro="">
      <xdr:nvCxnSpPr>
        <xdr:cNvPr id="564" name="直線コネクタ 563">
          <a:extLst>
            <a:ext uri="{FF2B5EF4-FFF2-40B4-BE49-F238E27FC236}">
              <a16:creationId xmlns:a16="http://schemas.microsoft.com/office/drawing/2014/main" id="{C793E189-1069-4CBB-AC3E-4E1E795DC66A}"/>
            </a:ext>
          </a:extLst>
        </xdr:cNvPr>
        <xdr:cNvCxnSpPr/>
      </xdr:nvCxnSpPr>
      <xdr:spPr>
        <a:xfrm flipV="1">
          <a:off x="11196638" y="156055219"/>
          <a:ext cx="0" cy="157163"/>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150018</xdr:colOff>
      <xdr:row>372</xdr:row>
      <xdr:rowOff>1</xdr:rowOff>
    </xdr:from>
    <xdr:to>
      <xdr:col>29</xdr:col>
      <xdr:colOff>150018</xdr:colOff>
      <xdr:row>372</xdr:row>
      <xdr:rowOff>185737</xdr:rowOff>
    </xdr:to>
    <xdr:cxnSp macro="">
      <xdr:nvCxnSpPr>
        <xdr:cNvPr id="565" name="直線コネクタ 564">
          <a:extLst>
            <a:ext uri="{FF2B5EF4-FFF2-40B4-BE49-F238E27FC236}">
              <a16:creationId xmlns:a16="http://schemas.microsoft.com/office/drawing/2014/main" id="{9C9BE064-4F0F-4785-BDC5-4EB4288E67C1}"/>
            </a:ext>
          </a:extLst>
        </xdr:cNvPr>
        <xdr:cNvCxnSpPr/>
      </xdr:nvCxnSpPr>
      <xdr:spPr>
        <a:xfrm flipV="1">
          <a:off x="11199018" y="154876501"/>
          <a:ext cx="0" cy="185736"/>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378</xdr:row>
      <xdr:rowOff>121444</xdr:rowOff>
    </xdr:from>
    <xdr:to>
      <xdr:col>7</xdr:col>
      <xdr:colOff>128588</xdr:colOff>
      <xdr:row>378</xdr:row>
      <xdr:rowOff>121444</xdr:rowOff>
    </xdr:to>
    <xdr:cxnSp macro="">
      <xdr:nvCxnSpPr>
        <xdr:cNvPr id="566" name="直線矢印コネクタ 565">
          <a:extLst>
            <a:ext uri="{FF2B5EF4-FFF2-40B4-BE49-F238E27FC236}">
              <a16:creationId xmlns:a16="http://schemas.microsoft.com/office/drawing/2014/main" id="{B65DE8B5-A605-4C0E-BD20-BBE3734E2E03}"/>
            </a:ext>
          </a:extLst>
        </xdr:cNvPr>
        <xdr:cNvCxnSpPr/>
      </xdr:nvCxnSpPr>
      <xdr:spPr>
        <a:xfrm>
          <a:off x="2286000" y="156140944"/>
          <a:ext cx="509588"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128587</xdr:colOff>
      <xdr:row>378</xdr:row>
      <xdr:rowOff>121444</xdr:rowOff>
    </xdr:from>
    <xdr:to>
      <xdr:col>10</xdr:col>
      <xdr:colOff>345281</xdr:colOff>
      <xdr:row>378</xdr:row>
      <xdr:rowOff>121444</xdr:rowOff>
    </xdr:to>
    <xdr:cxnSp macro="">
      <xdr:nvCxnSpPr>
        <xdr:cNvPr id="567" name="直線矢印コネクタ 566">
          <a:extLst>
            <a:ext uri="{FF2B5EF4-FFF2-40B4-BE49-F238E27FC236}">
              <a16:creationId xmlns:a16="http://schemas.microsoft.com/office/drawing/2014/main" id="{799ADAAB-8375-4462-887A-CC3C68D8BA21}"/>
            </a:ext>
          </a:extLst>
        </xdr:cNvPr>
        <xdr:cNvCxnSpPr/>
      </xdr:nvCxnSpPr>
      <xdr:spPr>
        <a:xfrm>
          <a:off x="2795587" y="156140944"/>
          <a:ext cx="135969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338138</xdr:colOff>
      <xdr:row>378</xdr:row>
      <xdr:rowOff>121444</xdr:rowOff>
    </xdr:from>
    <xdr:to>
      <xdr:col>27</xdr:col>
      <xdr:colOff>104775</xdr:colOff>
      <xdr:row>378</xdr:row>
      <xdr:rowOff>121444</xdr:rowOff>
    </xdr:to>
    <xdr:cxnSp macro="">
      <xdr:nvCxnSpPr>
        <xdr:cNvPr id="568" name="直線矢印コネクタ 567">
          <a:extLst>
            <a:ext uri="{FF2B5EF4-FFF2-40B4-BE49-F238E27FC236}">
              <a16:creationId xmlns:a16="http://schemas.microsoft.com/office/drawing/2014/main" id="{4AB4EA33-3B77-401A-A0BF-ED8D813A9442}"/>
            </a:ext>
          </a:extLst>
        </xdr:cNvPr>
        <xdr:cNvCxnSpPr/>
      </xdr:nvCxnSpPr>
      <xdr:spPr>
        <a:xfrm>
          <a:off x="4148138" y="156140944"/>
          <a:ext cx="624363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383</xdr:row>
      <xdr:rowOff>88106</xdr:rowOff>
    </xdr:from>
    <xdr:to>
      <xdr:col>15</xdr:col>
      <xdr:colOff>0</xdr:colOff>
      <xdr:row>383</xdr:row>
      <xdr:rowOff>88106</xdr:rowOff>
    </xdr:to>
    <xdr:cxnSp macro="">
      <xdr:nvCxnSpPr>
        <xdr:cNvPr id="569" name="直線矢印コネクタ 568">
          <a:extLst>
            <a:ext uri="{FF2B5EF4-FFF2-40B4-BE49-F238E27FC236}">
              <a16:creationId xmlns:a16="http://schemas.microsoft.com/office/drawing/2014/main" id="{0C78EB70-7151-464A-8878-C3E1ECA07DB8}"/>
            </a:ext>
          </a:extLst>
        </xdr:cNvPr>
        <xdr:cNvCxnSpPr/>
      </xdr:nvCxnSpPr>
      <xdr:spPr>
        <a:xfrm>
          <a:off x="2286000" y="157060106"/>
          <a:ext cx="3429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0</xdr:colOff>
      <xdr:row>477</xdr:row>
      <xdr:rowOff>88107</xdr:rowOff>
    </xdr:from>
    <xdr:to>
      <xdr:col>55</xdr:col>
      <xdr:colOff>152400</xdr:colOff>
      <xdr:row>477</xdr:row>
      <xdr:rowOff>88107</xdr:rowOff>
    </xdr:to>
    <xdr:cxnSp macro="">
      <xdr:nvCxnSpPr>
        <xdr:cNvPr id="570" name="直線矢印コネクタ 569">
          <a:extLst>
            <a:ext uri="{FF2B5EF4-FFF2-40B4-BE49-F238E27FC236}">
              <a16:creationId xmlns:a16="http://schemas.microsoft.com/office/drawing/2014/main" id="{D2EBA188-4CCF-4356-AB1D-2B6DFC1F937E}"/>
            </a:ext>
          </a:extLst>
        </xdr:cNvPr>
        <xdr:cNvCxnSpPr/>
      </xdr:nvCxnSpPr>
      <xdr:spPr>
        <a:xfrm>
          <a:off x="11811000" y="174967107"/>
          <a:ext cx="92964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154780</xdr:colOff>
      <xdr:row>475</xdr:row>
      <xdr:rowOff>104775</xdr:rowOff>
    </xdr:from>
    <xdr:to>
      <xdr:col>57</xdr:col>
      <xdr:colOff>164305</xdr:colOff>
      <xdr:row>475</xdr:row>
      <xdr:rowOff>104775</xdr:rowOff>
    </xdr:to>
    <xdr:cxnSp macro="">
      <xdr:nvCxnSpPr>
        <xdr:cNvPr id="571" name="直線矢印コネクタ 570">
          <a:extLst>
            <a:ext uri="{FF2B5EF4-FFF2-40B4-BE49-F238E27FC236}">
              <a16:creationId xmlns:a16="http://schemas.microsoft.com/office/drawing/2014/main" id="{24194A5F-BEED-4A44-849A-4BFD050DAF36}"/>
            </a:ext>
          </a:extLst>
        </xdr:cNvPr>
        <xdr:cNvCxnSpPr/>
      </xdr:nvCxnSpPr>
      <xdr:spPr>
        <a:xfrm>
          <a:off x="21109780" y="174602775"/>
          <a:ext cx="77152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164306</xdr:colOff>
      <xdr:row>475</xdr:row>
      <xdr:rowOff>19052</xdr:rowOff>
    </xdr:from>
    <xdr:to>
      <xdr:col>57</xdr:col>
      <xdr:colOff>164306</xdr:colOff>
      <xdr:row>476</xdr:row>
      <xdr:rowOff>0</xdr:rowOff>
    </xdr:to>
    <xdr:cxnSp macro="">
      <xdr:nvCxnSpPr>
        <xdr:cNvPr id="572" name="直線コネクタ 571">
          <a:extLst>
            <a:ext uri="{FF2B5EF4-FFF2-40B4-BE49-F238E27FC236}">
              <a16:creationId xmlns:a16="http://schemas.microsoft.com/office/drawing/2014/main" id="{805CDA26-9BC3-4D51-A296-2DC2EEDCE4FC}"/>
            </a:ext>
          </a:extLst>
        </xdr:cNvPr>
        <xdr:cNvCxnSpPr/>
      </xdr:nvCxnSpPr>
      <xdr:spPr>
        <a:xfrm flipV="1">
          <a:off x="21881306" y="174517052"/>
          <a:ext cx="0" cy="171448"/>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380999</xdr:colOff>
      <xdr:row>472</xdr:row>
      <xdr:rowOff>95249</xdr:rowOff>
    </xdr:from>
    <xdr:to>
      <xdr:col>57</xdr:col>
      <xdr:colOff>159542</xdr:colOff>
      <xdr:row>472</xdr:row>
      <xdr:rowOff>95249</xdr:rowOff>
    </xdr:to>
    <xdr:cxnSp macro="">
      <xdr:nvCxnSpPr>
        <xdr:cNvPr id="573" name="直線矢印コネクタ 572">
          <a:extLst>
            <a:ext uri="{FF2B5EF4-FFF2-40B4-BE49-F238E27FC236}">
              <a16:creationId xmlns:a16="http://schemas.microsoft.com/office/drawing/2014/main" id="{34A700F8-0F0C-4889-B4E1-F2BD7AE0988F}"/>
            </a:ext>
          </a:extLst>
        </xdr:cNvPr>
        <xdr:cNvCxnSpPr/>
      </xdr:nvCxnSpPr>
      <xdr:spPr>
        <a:xfrm>
          <a:off x="11810999" y="174021749"/>
          <a:ext cx="1006554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116682</xdr:colOff>
      <xdr:row>475</xdr:row>
      <xdr:rowOff>16670</xdr:rowOff>
    </xdr:from>
    <xdr:to>
      <xdr:col>58</xdr:col>
      <xdr:colOff>116682</xdr:colOff>
      <xdr:row>475</xdr:row>
      <xdr:rowOff>111919</xdr:rowOff>
    </xdr:to>
    <xdr:cxnSp macro="">
      <xdr:nvCxnSpPr>
        <xdr:cNvPr id="574" name="直線矢印コネクタ 573">
          <a:extLst>
            <a:ext uri="{FF2B5EF4-FFF2-40B4-BE49-F238E27FC236}">
              <a16:creationId xmlns:a16="http://schemas.microsoft.com/office/drawing/2014/main" id="{E376DB8B-FDE8-43D0-BD9A-633C3DF85C88}"/>
            </a:ext>
          </a:extLst>
        </xdr:cNvPr>
        <xdr:cNvCxnSpPr/>
      </xdr:nvCxnSpPr>
      <xdr:spPr>
        <a:xfrm flipV="1">
          <a:off x="22214682" y="174514670"/>
          <a:ext cx="0" cy="95249"/>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266700</xdr:colOff>
      <xdr:row>473</xdr:row>
      <xdr:rowOff>119062</xdr:rowOff>
    </xdr:from>
    <xdr:to>
      <xdr:col>57</xdr:col>
      <xdr:colOff>266700</xdr:colOff>
      <xdr:row>474</xdr:row>
      <xdr:rowOff>23811</xdr:rowOff>
    </xdr:to>
    <xdr:cxnSp macro="">
      <xdr:nvCxnSpPr>
        <xdr:cNvPr id="575" name="直線矢印コネクタ 574">
          <a:extLst>
            <a:ext uri="{FF2B5EF4-FFF2-40B4-BE49-F238E27FC236}">
              <a16:creationId xmlns:a16="http://schemas.microsoft.com/office/drawing/2014/main" id="{28885797-1032-4B10-8FAD-F85A6C00DACF}"/>
            </a:ext>
          </a:extLst>
        </xdr:cNvPr>
        <xdr:cNvCxnSpPr/>
      </xdr:nvCxnSpPr>
      <xdr:spPr>
        <a:xfrm flipV="1">
          <a:off x="21983700" y="174236062"/>
          <a:ext cx="0" cy="95249"/>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266700</xdr:colOff>
      <xdr:row>472</xdr:row>
      <xdr:rowOff>97632</xdr:rowOff>
    </xdr:from>
    <xdr:to>
      <xdr:col>57</xdr:col>
      <xdr:colOff>266700</xdr:colOff>
      <xdr:row>473</xdr:row>
      <xdr:rowOff>0</xdr:rowOff>
    </xdr:to>
    <xdr:cxnSp macro="">
      <xdr:nvCxnSpPr>
        <xdr:cNvPr id="576" name="直線矢印コネクタ 575">
          <a:extLst>
            <a:ext uri="{FF2B5EF4-FFF2-40B4-BE49-F238E27FC236}">
              <a16:creationId xmlns:a16="http://schemas.microsoft.com/office/drawing/2014/main" id="{C4CD0FBB-EC1E-48BE-97BB-AA302C9A3658}"/>
            </a:ext>
          </a:extLst>
        </xdr:cNvPr>
        <xdr:cNvCxnSpPr/>
      </xdr:nvCxnSpPr>
      <xdr:spPr>
        <a:xfrm>
          <a:off x="21983700" y="174024132"/>
          <a:ext cx="0" cy="92868"/>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116681</xdr:colOff>
      <xdr:row>473</xdr:row>
      <xdr:rowOff>102393</xdr:rowOff>
    </xdr:from>
    <xdr:to>
      <xdr:col>58</xdr:col>
      <xdr:colOff>116681</xdr:colOff>
      <xdr:row>474</xdr:row>
      <xdr:rowOff>4761</xdr:rowOff>
    </xdr:to>
    <xdr:cxnSp macro="">
      <xdr:nvCxnSpPr>
        <xdr:cNvPr id="577" name="直線矢印コネクタ 576">
          <a:extLst>
            <a:ext uri="{FF2B5EF4-FFF2-40B4-BE49-F238E27FC236}">
              <a16:creationId xmlns:a16="http://schemas.microsoft.com/office/drawing/2014/main" id="{34F96981-CB3F-4686-A1A4-EFB44447297E}"/>
            </a:ext>
          </a:extLst>
        </xdr:cNvPr>
        <xdr:cNvCxnSpPr/>
      </xdr:nvCxnSpPr>
      <xdr:spPr>
        <a:xfrm>
          <a:off x="22214681" y="174219393"/>
          <a:ext cx="0" cy="92868"/>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266700</xdr:colOff>
      <xdr:row>473</xdr:row>
      <xdr:rowOff>59532</xdr:rowOff>
    </xdr:from>
    <xdr:to>
      <xdr:col>58</xdr:col>
      <xdr:colOff>376237</xdr:colOff>
      <xdr:row>473</xdr:row>
      <xdr:rowOff>59532</xdr:rowOff>
    </xdr:to>
    <xdr:cxnSp macro="">
      <xdr:nvCxnSpPr>
        <xdr:cNvPr id="578" name="直線矢印コネクタ 577">
          <a:extLst>
            <a:ext uri="{FF2B5EF4-FFF2-40B4-BE49-F238E27FC236}">
              <a16:creationId xmlns:a16="http://schemas.microsoft.com/office/drawing/2014/main" id="{72731FCD-B675-4691-B364-B60126ED8F2F}"/>
            </a:ext>
          </a:extLst>
        </xdr:cNvPr>
        <xdr:cNvCxnSpPr/>
      </xdr:nvCxnSpPr>
      <xdr:spPr>
        <a:xfrm>
          <a:off x="21983700" y="174176532"/>
          <a:ext cx="49053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119062</xdr:colOff>
      <xdr:row>474</xdr:row>
      <xdr:rowOff>147637</xdr:rowOff>
    </xdr:from>
    <xdr:to>
      <xdr:col>58</xdr:col>
      <xdr:colOff>371475</xdr:colOff>
      <xdr:row>474</xdr:row>
      <xdr:rowOff>147637</xdr:rowOff>
    </xdr:to>
    <xdr:cxnSp macro="">
      <xdr:nvCxnSpPr>
        <xdr:cNvPr id="579" name="直線矢印コネクタ 578">
          <a:extLst>
            <a:ext uri="{FF2B5EF4-FFF2-40B4-BE49-F238E27FC236}">
              <a16:creationId xmlns:a16="http://schemas.microsoft.com/office/drawing/2014/main" id="{F7EBE8C0-B7D2-4724-8E64-1E8AB85491F2}"/>
            </a:ext>
          </a:extLst>
        </xdr:cNvPr>
        <xdr:cNvCxnSpPr/>
      </xdr:nvCxnSpPr>
      <xdr:spPr>
        <a:xfrm>
          <a:off x="22217062" y="174455137"/>
          <a:ext cx="25241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2381</xdr:colOff>
      <xdr:row>375</xdr:row>
      <xdr:rowOff>0</xdr:rowOff>
    </xdr:from>
    <xdr:to>
      <xdr:col>12</xdr:col>
      <xdr:colOff>378619</xdr:colOff>
      <xdr:row>375</xdr:row>
      <xdr:rowOff>0</xdr:rowOff>
    </xdr:to>
    <xdr:cxnSp macro="">
      <xdr:nvCxnSpPr>
        <xdr:cNvPr id="580" name="直線矢印コネクタ 579">
          <a:extLst>
            <a:ext uri="{FF2B5EF4-FFF2-40B4-BE49-F238E27FC236}">
              <a16:creationId xmlns:a16="http://schemas.microsoft.com/office/drawing/2014/main" id="{7ABA2C4A-EF75-4E7F-8C7E-BB0D0146207E}"/>
            </a:ext>
          </a:extLst>
        </xdr:cNvPr>
        <xdr:cNvCxnSpPr/>
      </xdr:nvCxnSpPr>
      <xdr:spPr>
        <a:xfrm>
          <a:off x="2288381" y="155448000"/>
          <a:ext cx="2662238"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376238</xdr:colOff>
      <xdr:row>374</xdr:row>
      <xdr:rowOff>190499</xdr:rowOff>
    </xdr:from>
    <xdr:to>
      <xdr:col>27</xdr:col>
      <xdr:colOff>109537</xdr:colOff>
      <xdr:row>374</xdr:row>
      <xdr:rowOff>190499</xdr:rowOff>
    </xdr:to>
    <xdr:cxnSp macro="">
      <xdr:nvCxnSpPr>
        <xdr:cNvPr id="581" name="直線矢印コネクタ 580">
          <a:extLst>
            <a:ext uri="{FF2B5EF4-FFF2-40B4-BE49-F238E27FC236}">
              <a16:creationId xmlns:a16="http://schemas.microsoft.com/office/drawing/2014/main" id="{BACA7BC5-AAEC-4EED-9976-1CFF6368F1CB}"/>
            </a:ext>
          </a:extLst>
        </xdr:cNvPr>
        <xdr:cNvCxnSpPr/>
      </xdr:nvCxnSpPr>
      <xdr:spPr>
        <a:xfrm>
          <a:off x="4948238" y="155447999"/>
          <a:ext cx="544829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154781</xdr:colOff>
      <xdr:row>473</xdr:row>
      <xdr:rowOff>0</xdr:rowOff>
    </xdr:from>
    <xdr:to>
      <xdr:col>55</xdr:col>
      <xdr:colOff>154781</xdr:colOff>
      <xdr:row>475</xdr:row>
      <xdr:rowOff>11908</xdr:rowOff>
    </xdr:to>
    <xdr:cxnSp macro="">
      <xdr:nvCxnSpPr>
        <xdr:cNvPr id="582" name="直線コネクタ 581">
          <a:extLst>
            <a:ext uri="{FF2B5EF4-FFF2-40B4-BE49-F238E27FC236}">
              <a16:creationId xmlns:a16="http://schemas.microsoft.com/office/drawing/2014/main" id="{A8A35250-8BCA-4922-BF41-CA98C5FB39A0}"/>
            </a:ext>
          </a:extLst>
        </xdr:cNvPr>
        <xdr:cNvCxnSpPr/>
      </xdr:nvCxnSpPr>
      <xdr:spPr>
        <a:xfrm flipV="1">
          <a:off x="21109781" y="174117000"/>
          <a:ext cx="0" cy="392908"/>
        </a:xfrm>
        <a:prstGeom prst="line">
          <a:avLst/>
        </a:prstGeom>
        <a:ln w="3175">
          <a:solidFill>
            <a:srgbClr val="C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0</xdr:colOff>
      <xdr:row>473</xdr:row>
      <xdr:rowOff>4765</xdr:rowOff>
    </xdr:from>
    <xdr:to>
      <xdr:col>39</xdr:col>
      <xdr:colOff>0</xdr:colOff>
      <xdr:row>475</xdr:row>
      <xdr:rowOff>14288</xdr:rowOff>
    </xdr:to>
    <xdr:cxnSp macro="">
      <xdr:nvCxnSpPr>
        <xdr:cNvPr id="583" name="直線コネクタ 582">
          <a:extLst>
            <a:ext uri="{FF2B5EF4-FFF2-40B4-BE49-F238E27FC236}">
              <a16:creationId xmlns:a16="http://schemas.microsoft.com/office/drawing/2014/main" id="{D3A2389C-A5E9-4DEF-B762-C1CB8EB39A5C}"/>
            </a:ext>
          </a:extLst>
        </xdr:cNvPr>
        <xdr:cNvCxnSpPr/>
      </xdr:nvCxnSpPr>
      <xdr:spPr>
        <a:xfrm flipV="1">
          <a:off x="14859000" y="174121765"/>
          <a:ext cx="0" cy="390523"/>
        </a:xfrm>
        <a:prstGeom prst="line">
          <a:avLst/>
        </a:prstGeom>
        <a:ln w="3175">
          <a:solidFill>
            <a:srgbClr val="C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188116</xdr:colOff>
      <xdr:row>472</xdr:row>
      <xdr:rowOff>188119</xdr:rowOff>
    </xdr:from>
    <xdr:to>
      <xdr:col>26</xdr:col>
      <xdr:colOff>188116</xdr:colOff>
      <xdr:row>475</xdr:row>
      <xdr:rowOff>16669</xdr:rowOff>
    </xdr:to>
    <xdr:cxnSp macro="">
      <xdr:nvCxnSpPr>
        <xdr:cNvPr id="584" name="直線矢印コネクタ 583">
          <a:extLst>
            <a:ext uri="{FF2B5EF4-FFF2-40B4-BE49-F238E27FC236}">
              <a16:creationId xmlns:a16="http://schemas.microsoft.com/office/drawing/2014/main" id="{315C374E-D3BC-4204-BCD8-429C30EA984A}"/>
            </a:ext>
          </a:extLst>
        </xdr:cNvPr>
        <xdr:cNvCxnSpPr/>
      </xdr:nvCxnSpPr>
      <xdr:spPr>
        <a:xfrm>
          <a:off x="10094116" y="174114619"/>
          <a:ext cx="0" cy="40005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188119</xdr:colOff>
      <xdr:row>384</xdr:row>
      <xdr:rowOff>0</xdr:rowOff>
    </xdr:from>
    <xdr:to>
      <xdr:col>5</xdr:col>
      <xdr:colOff>188119</xdr:colOff>
      <xdr:row>389</xdr:row>
      <xdr:rowOff>35719</xdr:rowOff>
    </xdr:to>
    <xdr:cxnSp macro="">
      <xdr:nvCxnSpPr>
        <xdr:cNvPr id="585" name="直線矢印コネクタ 584">
          <a:extLst>
            <a:ext uri="{FF2B5EF4-FFF2-40B4-BE49-F238E27FC236}">
              <a16:creationId xmlns:a16="http://schemas.microsoft.com/office/drawing/2014/main" id="{C118132C-EC0F-4410-909E-5CCD01DD1235}"/>
            </a:ext>
          </a:extLst>
        </xdr:cNvPr>
        <xdr:cNvCxnSpPr/>
      </xdr:nvCxnSpPr>
      <xdr:spPr>
        <a:xfrm>
          <a:off x="2093119" y="157162500"/>
          <a:ext cx="0" cy="98821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380999</xdr:colOff>
      <xdr:row>375</xdr:row>
      <xdr:rowOff>0</xdr:rowOff>
    </xdr:from>
    <xdr:to>
      <xdr:col>5</xdr:col>
      <xdr:colOff>188118</xdr:colOff>
      <xdr:row>375</xdr:row>
      <xdr:rowOff>0</xdr:rowOff>
    </xdr:to>
    <xdr:cxnSp macro="">
      <xdr:nvCxnSpPr>
        <xdr:cNvPr id="586" name="直線矢印コネクタ 585">
          <a:extLst>
            <a:ext uri="{FF2B5EF4-FFF2-40B4-BE49-F238E27FC236}">
              <a16:creationId xmlns:a16="http://schemas.microsoft.com/office/drawing/2014/main" id="{F38197A4-33AA-4EB1-9129-6A5E99FA157E}"/>
            </a:ext>
          </a:extLst>
        </xdr:cNvPr>
        <xdr:cNvCxnSpPr/>
      </xdr:nvCxnSpPr>
      <xdr:spPr>
        <a:xfrm flipH="1">
          <a:off x="1904999" y="155448000"/>
          <a:ext cx="18811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385</xdr:row>
      <xdr:rowOff>188118</xdr:rowOff>
    </xdr:from>
    <xdr:to>
      <xdr:col>5</xdr:col>
      <xdr:colOff>188119</xdr:colOff>
      <xdr:row>385</xdr:row>
      <xdr:rowOff>188118</xdr:rowOff>
    </xdr:to>
    <xdr:cxnSp macro="">
      <xdr:nvCxnSpPr>
        <xdr:cNvPr id="587" name="直線矢印コネクタ 586">
          <a:extLst>
            <a:ext uri="{FF2B5EF4-FFF2-40B4-BE49-F238E27FC236}">
              <a16:creationId xmlns:a16="http://schemas.microsoft.com/office/drawing/2014/main" id="{F37BE417-4043-4E5A-9734-DF7F9613E2DC}"/>
            </a:ext>
          </a:extLst>
        </xdr:cNvPr>
        <xdr:cNvCxnSpPr/>
      </xdr:nvCxnSpPr>
      <xdr:spPr>
        <a:xfrm flipH="1">
          <a:off x="1905000" y="157541118"/>
          <a:ext cx="18811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0</xdr:colOff>
      <xdr:row>474</xdr:row>
      <xdr:rowOff>0</xdr:rowOff>
    </xdr:from>
    <xdr:to>
      <xdr:col>30</xdr:col>
      <xdr:colOff>188119</xdr:colOff>
      <xdr:row>474</xdr:row>
      <xdr:rowOff>0</xdr:rowOff>
    </xdr:to>
    <xdr:cxnSp macro="">
      <xdr:nvCxnSpPr>
        <xdr:cNvPr id="588" name="直線矢印コネクタ 587">
          <a:extLst>
            <a:ext uri="{FF2B5EF4-FFF2-40B4-BE49-F238E27FC236}">
              <a16:creationId xmlns:a16="http://schemas.microsoft.com/office/drawing/2014/main" id="{A6C44C49-CCF4-4CBD-AD0D-350BFAE0BEA4}"/>
            </a:ext>
          </a:extLst>
        </xdr:cNvPr>
        <xdr:cNvCxnSpPr/>
      </xdr:nvCxnSpPr>
      <xdr:spPr>
        <a:xfrm flipH="1">
          <a:off x="11430000" y="174307500"/>
          <a:ext cx="18811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383</xdr:row>
      <xdr:rowOff>188122</xdr:rowOff>
    </xdr:from>
    <xdr:to>
      <xdr:col>13</xdr:col>
      <xdr:colOff>0</xdr:colOff>
      <xdr:row>389</xdr:row>
      <xdr:rowOff>28575</xdr:rowOff>
    </xdr:to>
    <xdr:cxnSp macro="">
      <xdr:nvCxnSpPr>
        <xdr:cNvPr id="589" name="直線コネクタ 588">
          <a:extLst>
            <a:ext uri="{FF2B5EF4-FFF2-40B4-BE49-F238E27FC236}">
              <a16:creationId xmlns:a16="http://schemas.microsoft.com/office/drawing/2014/main" id="{F315CA2C-7E77-4F03-9FCB-E50320DACB17}"/>
            </a:ext>
          </a:extLst>
        </xdr:cNvPr>
        <xdr:cNvCxnSpPr/>
      </xdr:nvCxnSpPr>
      <xdr:spPr>
        <a:xfrm flipV="1">
          <a:off x="4953000" y="157160122"/>
          <a:ext cx="0" cy="983453"/>
        </a:xfrm>
        <a:prstGeom prst="line">
          <a:avLst/>
        </a:prstGeom>
        <a:ln w="3175">
          <a:solidFill>
            <a:srgbClr val="C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378619</xdr:colOff>
      <xdr:row>372</xdr:row>
      <xdr:rowOff>97631</xdr:rowOff>
    </xdr:from>
    <xdr:to>
      <xdr:col>29</xdr:col>
      <xdr:colOff>147638</xdr:colOff>
      <xdr:row>372</xdr:row>
      <xdr:rowOff>97631</xdr:rowOff>
    </xdr:to>
    <xdr:cxnSp macro="">
      <xdr:nvCxnSpPr>
        <xdr:cNvPr id="590" name="直線矢印コネクタ 589">
          <a:extLst>
            <a:ext uri="{FF2B5EF4-FFF2-40B4-BE49-F238E27FC236}">
              <a16:creationId xmlns:a16="http://schemas.microsoft.com/office/drawing/2014/main" id="{D3AF5B9A-FDF3-4129-A712-3DCA4D034B6C}"/>
            </a:ext>
          </a:extLst>
        </xdr:cNvPr>
        <xdr:cNvCxnSpPr/>
      </xdr:nvCxnSpPr>
      <xdr:spPr>
        <a:xfrm>
          <a:off x="2283619" y="154974131"/>
          <a:ext cx="89130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104775</xdr:colOff>
      <xdr:row>378</xdr:row>
      <xdr:rowOff>121444</xdr:rowOff>
    </xdr:from>
    <xdr:to>
      <xdr:col>29</xdr:col>
      <xdr:colOff>147638</xdr:colOff>
      <xdr:row>378</xdr:row>
      <xdr:rowOff>121444</xdr:rowOff>
    </xdr:to>
    <xdr:cxnSp macro="">
      <xdr:nvCxnSpPr>
        <xdr:cNvPr id="591" name="直線矢印コネクタ 590">
          <a:extLst>
            <a:ext uri="{FF2B5EF4-FFF2-40B4-BE49-F238E27FC236}">
              <a16:creationId xmlns:a16="http://schemas.microsoft.com/office/drawing/2014/main" id="{4CE42E40-A45F-4E45-A69A-B7EA9C6427E4}"/>
            </a:ext>
          </a:extLst>
        </xdr:cNvPr>
        <xdr:cNvCxnSpPr/>
      </xdr:nvCxnSpPr>
      <xdr:spPr>
        <a:xfrm>
          <a:off x="10391775" y="156140944"/>
          <a:ext cx="80486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0</xdr:colOff>
      <xdr:row>475</xdr:row>
      <xdr:rowOff>104775</xdr:rowOff>
    </xdr:from>
    <xdr:to>
      <xdr:col>55</xdr:col>
      <xdr:colOff>157163</xdr:colOff>
      <xdr:row>475</xdr:row>
      <xdr:rowOff>104775</xdr:rowOff>
    </xdr:to>
    <xdr:cxnSp macro="">
      <xdr:nvCxnSpPr>
        <xdr:cNvPr id="592" name="直線矢印コネクタ 591">
          <a:extLst>
            <a:ext uri="{FF2B5EF4-FFF2-40B4-BE49-F238E27FC236}">
              <a16:creationId xmlns:a16="http://schemas.microsoft.com/office/drawing/2014/main" id="{9AD0084B-62B6-4650-B90C-B79704752D77}"/>
            </a:ext>
          </a:extLst>
        </xdr:cNvPr>
        <xdr:cNvCxnSpPr/>
      </xdr:nvCxnSpPr>
      <xdr:spPr>
        <a:xfrm>
          <a:off x="14859000" y="174602775"/>
          <a:ext cx="625316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154782</xdr:colOff>
      <xdr:row>475</xdr:row>
      <xdr:rowOff>16671</xdr:rowOff>
    </xdr:from>
    <xdr:to>
      <xdr:col>55</xdr:col>
      <xdr:colOff>154782</xdr:colOff>
      <xdr:row>477</xdr:row>
      <xdr:rowOff>185738</xdr:rowOff>
    </xdr:to>
    <xdr:cxnSp macro="">
      <xdr:nvCxnSpPr>
        <xdr:cNvPr id="593" name="直線矢印コネクタ 592">
          <a:extLst>
            <a:ext uri="{FF2B5EF4-FFF2-40B4-BE49-F238E27FC236}">
              <a16:creationId xmlns:a16="http://schemas.microsoft.com/office/drawing/2014/main" id="{7161119A-AF95-46F6-B849-69F6C7EEDF2E}"/>
            </a:ext>
          </a:extLst>
        </xdr:cNvPr>
        <xdr:cNvCxnSpPr/>
      </xdr:nvCxnSpPr>
      <xdr:spPr>
        <a:xfrm>
          <a:off x="21109782" y="174514671"/>
          <a:ext cx="0" cy="550067"/>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0</xdr:colOff>
      <xdr:row>191</xdr:row>
      <xdr:rowOff>188119</xdr:rowOff>
    </xdr:from>
    <xdr:to>
      <xdr:col>34</xdr:col>
      <xdr:colOff>0</xdr:colOff>
      <xdr:row>192</xdr:row>
      <xdr:rowOff>69056</xdr:rowOff>
    </xdr:to>
    <xdr:cxnSp macro="">
      <xdr:nvCxnSpPr>
        <xdr:cNvPr id="594" name="直線コネクタ 593">
          <a:extLst>
            <a:ext uri="{FF2B5EF4-FFF2-40B4-BE49-F238E27FC236}">
              <a16:creationId xmlns:a16="http://schemas.microsoft.com/office/drawing/2014/main" id="{DB33F7D5-32A6-4D37-8E25-24AA59B6C4C9}"/>
            </a:ext>
          </a:extLst>
        </xdr:cNvPr>
        <xdr:cNvCxnSpPr/>
      </xdr:nvCxnSpPr>
      <xdr:spPr>
        <a:xfrm>
          <a:off x="12954000" y="124013119"/>
          <a:ext cx="0" cy="71437"/>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188118</xdr:colOff>
      <xdr:row>180</xdr:row>
      <xdr:rowOff>4763</xdr:rowOff>
    </xdr:from>
    <xdr:to>
      <xdr:col>33</xdr:col>
      <xdr:colOff>188118</xdr:colOff>
      <xdr:row>184</xdr:row>
      <xdr:rowOff>185738</xdr:rowOff>
    </xdr:to>
    <xdr:cxnSp macro="">
      <xdr:nvCxnSpPr>
        <xdr:cNvPr id="595" name="直線コネクタ 594">
          <a:extLst>
            <a:ext uri="{FF2B5EF4-FFF2-40B4-BE49-F238E27FC236}">
              <a16:creationId xmlns:a16="http://schemas.microsoft.com/office/drawing/2014/main" id="{9F36216D-25BA-462B-82C7-C53FD57B297E}"/>
            </a:ext>
          </a:extLst>
        </xdr:cNvPr>
        <xdr:cNvCxnSpPr/>
      </xdr:nvCxnSpPr>
      <xdr:spPr>
        <a:xfrm>
          <a:off x="12761118" y="121734263"/>
          <a:ext cx="0" cy="942975"/>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316706</xdr:colOff>
      <xdr:row>86</xdr:row>
      <xdr:rowOff>140494</xdr:rowOff>
    </xdr:from>
    <xdr:to>
      <xdr:col>13</xdr:col>
      <xdr:colOff>145253</xdr:colOff>
      <xdr:row>87</xdr:row>
      <xdr:rowOff>3</xdr:rowOff>
    </xdr:to>
    <xdr:cxnSp macro="">
      <xdr:nvCxnSpPr>
        <xdr:cNvPr id="596" name="直線コネクタ 595">
          <a:extLst>
            <a:ext uri="{FF2B5EF4-FFF2-40B4-BE49-F238E27FC236}">
              <a16:creationId xmlns:a16="http://schemas.microsoft.com/office/drawing/2014/main" id="{249F916B-AC3C-41B7-9A5F-F9B6826E4D85}"/>
            </a:ext>
          </a:extLst>
        </xdr:cNvPr>
        <xdr:cNvCxnSpPr/>
      </xdr:nvCxnSpPr>
      <xdr:spPr>
        <a:xfrm>
          <a:off x="4888706" y="103962994"/>
          <a:ext cx="209547" cy="50009"/>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138113</xdr:colOff>
      <xdr:row>86</xdr:row>
      <xdr:rowOff>188120</xdr:rowOff>
    </xdr:from>
    <xdr:to>
      <xdr:col>13</xdr:col>
      <xdr:colOff>280988</xdr:colOff>
      <xdr:row>87</xdr:row>
      <xdr:rowOff>33338</xdr:rowOff>
    </xdr:to>
    <xdr:cxnSp macro="">
      <xdr:nvCxnSpPr>
        <xdr:cNvPr id="597" name="直線コネクタ 596">
          <a:extLst>
            <a:ext uri="{FF2B5EF4-FFF2-40B4-BE49-F238E27FC236}">
              <a16:creationId xmlns:a16="http://schemas.microsoft.com/office/drawing/2014/main" id="{F10B38DD-8B7E-4D54-AC63-7E8BE7289E08}"/>
            </a:ext>
          </a:extLst>
        </xdr:cNvPr>
        <xdr:cNvCxnSpPr/>
      </xdr:nvCxnSpPr>
      <xdr:spPr>
        <a:xfrm>
          <a:off x="5091113" y="104010620"/>
          <a:ext cx="142875" cy="35718"/>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11906</xdr:colOff>
      <xdr:row>84</xdr:row>
      <xdr:rowOff>164308</xdr:rowOff>
    </xdr:from>
    <xdr:to>
      <xdr:col>13</xdr:col>
      <xdr:colOff>221453</xdr:colOff>
      <xdr:row>85</xdr:row>
      <xdr:rowOff>23817</xdr:rowOff>
    </xdr:to>
    <xdr:cxnSp macro="">
      <xdr:nvCxnSpPr>
        <xdr:cNvPr id="598" name="直線コネクタ 597">
          <a:extLst>
            <a:ext uri="{FF2B5EF4-FFF2-40B4-BE49-F238E27FC236}">
              <a16:creationId xmlns:a16="http://schemas.microsoft.com/office/drawing/2014/main" id="{61C6AE04-20F4-4AA6-84F3-60933E19B021}"/>
            </a:ext>
          </a:extLst>
        </xdr:cNvPr>
        <xdr:cNvCxnSpPr/>
      </xdr:nvCxnSpPr>
      <xdr:spPr>
        <a:xfrm>
          <a:off x="4964906" y="103605808"/>
          <a:ext cx="209547" cy="50009"/>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207169</xdr:colOff>
      <xdr:row>97</xdr:row>
      <xdr:rowOff>164306</xdr:rowOff>
    </xdr:from>
    <xdr:to>
      <xdr:col>12</xdr:col>
      <xdr:colOff>35716</xdr:colOff>
      <xdr:row>98</xdr:row>
      <xdr:rowOff>23815</xdr:rowOff>
    </xdr:to>
    <xdr:cxnSp macro="">
      <xdr:nvCxnSpPr>
        <xdr:cNvPr id="599" name="直線コネクタ 598">
          <a:extLst>
            <a:ext uri="{FF2B5EF4-FFF2-40B4-BE49-F238E27FC236}">
              <a16:creationId xmlns:a16="http://schemas.microsoft.com/office/drawing/2014/main" id="{6B8B9181-F597-4585-8669-5F1A93C0DE8E}"/>
            </a:ext>
          </a:extLst>
        </xdr:cNvPr>
        <xdr:cNvCxnSpPr/>
      </xdr:nvCxnSpPr>
      <xdr:spPr>
        <a:xfrm>
          <a:off x="4398169" y="106082306"/>
          <a:ext cx="209547" cy="50009"/>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230981</xdr:colOff>
      <xdr:row>97</xdr:row>
      <xdr:rowOff>59531</xdr:rowOff>
    </xdr:from>
    <xdr:to>
      <xdr:col>12</xdr:col>
      <xdr:colOff>64294</xdr:colOff>
      <xdr:row>97</xdr:row>
      <xdr:rowOff>114300</xdr:rowOff>
    </xdr:to>
    <xdr:cxnSp macro="">
      <xdr:nvCxnSpPr>
        <xdr:cNvPr id="600" name="直線矢印コネクタ 599">
          <a:extLst>
            <a:ext uri="{FF2B5EF4-FFF2-40B4-BE49-F238E27FC236}">
              <a16:creationId xmlns:a16="http://schemas.microsoft.com/office/drawing/2014/main" id="{4B44CF18-E923-4D2B-98DC-76D83B0E1E30}"/>
            </a:ext>
          </a:extLst>
        </xdr:cNvPr>
        <xdr:cNvCxnSpPr/>
      </xdr:nvCxnSpPr>
      <xdr:spPr>
        <a:xfrm>
          <a:off x="4421981" y="105977531"/>
          <a:ext cx="214313" cy="5476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338138</xdr:colOff>
      <xdr:row>97</xdr:row>
      <xdr:rowOff>4763</xdr:rowOff>
    </xdr:from>
    <xdr:to>
      <xdr:col>11</xdr:col>
      <xdr:colOff>364331</xdr:colOff>
      <xdr:row>97</xdr:row>
      <xdr:rowOff>88106</xdr:rowOff>
    </xdr:to>
    <xdr:cxnSp macro="">
      <xdr:nvCxnSpPr>
        <xdr:cNvPr id="601" name="直線コネクタ 600">
          <a:extLst>
            <a:ext uri="{FF2B5EF4-FFF2-40B4-BE49-F238E27FC236}">
              <a16:creationId xmlns:a16="http://schemas.microsoft.com/office/drawing/2014/main" id="{230EC35D-EFC9-4213-B0E0-F0C26908F676}"/>
            </a:ext>
          </a:extLst>
        </xdr:cNvPr>
        <xdr:cNvCxnSpPr/>
      </xdr:nvCxnSpPr>
      <xdr:spPr>
        <a:xfrm flipV="1">
          <a:off x="4529138" y="105922763"/>
          <a:ext cx="26193" cy="83343"/>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366713</xdr:colOff>
      <xdr:row>97</xdr:row>
      <xdr:rowOff>4762</xdr:rowOff>
    </xdr:from>
    <xdr:to>
      <xdr:col>13</xdr:col>
      <xdr:colOff>364331</xdr:colOff>
      <xdr:row>97</xdr:row>
      <xdr:rowOff>183356</xdr:rowOff>
    </xdr:to>
    <xdr:cxnSp macro="">
      <xdr:nvCxnSpPr>
        <xdr:cNvPr id="602" name="直線矢印コネクタ 601">
          <a:extLst>
            <a:ext uri="{FF2B5EF4-FFF2-40B4-BE49-F238E27FC236}">
              <a16:creationId xmlns:a16="http://schemas.microsoft.com/office/drawing/2014/main" id="{734AFB64-31D4-4407-89D9-B27BD19E4C4D}"/>
            </a:ext>
          </a:extLst>
        </xdr:cNvPr>
        <xdr:cNvCxnSpPr/>
      </xdr:nvCxnSpPr>
      <xdr:spPr>
        <a:xfrm>
          <a:off x="4557713" y="105922762"/>
          <a:ext cx="759618" cy="17859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28575</xdr:colOff>
      <xdr:row>79</xdr:row>
      <xdr:rowOff>188119</xdr:rowOff>
    </xdr:from>
    <xdr:to>
      <xdr:col>40</xdr:col>
      <xdr:colOff>150019</xdr:colOff>
      <xdr:row>79</xdr:row>
      <xdr:rowOff>188119</xdr:rowOff>
    </xdr:to>
    <xdr:cxnSp macro="">
      <xdr:nvCxnSpPr>
        <xdr:cNvPr id="603" name="直線コネクタ 602">
          <a:extLst>
            <a:ext uri="{FF2B5EF4-FFF2-40B4-BE49-F238E27FC236}">
              <a16:creationId xmlns:a16="http://schemas.microsoft.com/office/drawing/2014/main" id="{13DF9584-31D0-47D9-87BC-F7EEA7FEECB9}"/>
            </a:ext>
          </a:extLst>
        </xdr:cNvPr>
        <xdr:cNvCxnSpPr/>
      </xdr:nvCxnSpPr>
      <xdr:spPr>
        <a:xfrm>
          <a:off x="22507575" y="102677119"/>
          <a:ext cx="121444"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37</xdr:col>
      <xdr:colOff>92869</xdr:colOff>
      <xdr:row>85</xdr:row>
      <xdr:rowOff>0</xdr:rowOff>
    </xdr:from>
    <xdr:to>
      <xdr:col>37</xdr:col>
      <xdr:colOff>130977</xdr:colOff>
      <xdr:row>97</xdr:row>
      <xdr:rowOff>2381</xdr:rowOff>
    </xdr:to>
    <xdr:cxnSp macro="">
      <xdr:nvCxnSpPr>
        <xdr:cNvPr id="604" name="直線コネクタ 603">
          <a:extLst>
            <a:ext uri="{FF2B5EF4-FFF2-40B4-BE49-F238E27FC236}">
              <a16:creationId xmlns:a16="http://schemas.microsoft.com/office/drawing/2014/main" id="{5A8EE9EC-4BCC-4EB7-9BFA-681B58D9766C}"/>
            </a:ext>
          </a:extLst>
        </xdr:cNvPr>
        <xdr:cNvCxnSpPr/>
      </xdr:nvCxnSpPr>
      <xdr:spPr>
        <a:xfrm flipH="1">
          <a:off x="21428869" y="103632000"/>
          <a:ext cx="38108" cy="2288381"/>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40</xdr:col>
      <xdr:colOff>26194</xdr:colOff>
      <xdr:row>79</xdr:row>
      <xdr:rowOff>188119</xdr:rowOff>
    </xdr:from>
    <xdr:to>
      <xdr:col>40</xdr:col>
      <xdr:colOff>85725</xdr:colOff>
      <xdr:row>82</xdr:row>
      <xdr:rowOff>97631</xdr:rowOff>
    </xdr:to>
    <xdr:cxnSp macro="">
      <xdr:nvCxnSpPr>
        <xdr:cNvPr id="605" name="直線コネクタ 604">
          <a:extLst>
            <a:ext uri="{FF2B5EF4-FFF2-40B4-BE49-F238E27FC236}">
              <a16:creationId xmlns:a16="http://schemas.microsoft.com/office/drawing/2014/main" id="{7410194D-03D3-4671-B6C0-337C7A2DCBCD}"/>
            </a:ext>
          </a:extLst>
        </xdr:cNvPr>
        <xdr:cNvCxnSpPr/>
      </xdr:nvCxnSpPr>
      <xdr:spPr>
        <a:xfrm>
          <a:off x="22505194" y="102677119"/>
          <a:ext cx="59531" cy="481012"/>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338138</xdr:colOff>
      <xdr:row>84</xdr:row>
      <xdr:rowOff>92869</xdr:rowOff>
    </xdr:from>
    <xdr:to>
      <xdr:col>40</xdr:col>
      <xdr:colOff>252415</xdr:colOff>
      <xdr:row>100</xdr:row>
      <xdr:rowOff>4763</xdr:rowOff>
    </xdr:to>
    <xdr:cxnSp macro="">
      <xdr:nvCxnSpPr>
        <xdr:cNvPr id="606" name="直線コネクタ 605">
          <a:extLst>
            <a:ext uri="{FF2B5EF4-FFF2-40B4-BE49-F238E27FC236}">
              <a16:creationId xmlns:a16="http://schemas.microsoft.com/office/drawing/2014/main" id="{DBF7A9DE-1E88-470E-89B3-1706DFA845A7}"/>
            </a:ext>
          </a:extLst>
        </xdr:cNvPr>
        <xdr:cNvCxnSpPr/>
      </xdr:nvCxnSpPr>
      <xdr:spPr>
        <a:xfrm flipH="1">
          <a:off x="22055138" y="103534369"/>
          <a:ext cx="676277" cy="2959894"/>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35</xdr:col>
      <xdr:colOff>128588</xdr:colOff>
      <xdr:row>97</xdr:row>
      <xdr:rowOff>1058</xdr:rowOff>
    </xdr:from>
    <xdr:to>
      <xdr:col>37</xdr:col>
      <xdr:colOff>95530</xdr:colOff>
      <xdr:row>97</xdr:row>
      <xdr:rowOff>1058</xdr:rowOff>
    </xdr:to>
    <xdr:cxnSp macro="">
      <xdr:nvCxnSpPr>
        <xdr:cNvPr id="607" name="直線コネクタ 606">
          <a:extLst>
            <a:ext uri="{FF2B5EF4-FFF2-40B4-BE49-F238E27FC236}">
              <a16:creationId xmlns:a16="http://schemas.microsoft.com/office/drawing/2014/main" id="{FC216BF1-8574-4959-A3A5-D0AE5DBD50E3}"/>
            </a:ext>
          </a:extLst>
        </xdr:cNvPr>
        <xdr:cNvCxnSpPr/>
      </xdr:nvCxnSpPr>
      <xdr:spPr>
        <a:xfrm>
          <a:off x="20702588" y="105919058"/>
          <a:ext cx="728942"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40</xdr:col>
      <xdr:colOff>89764</xdr:colOff>
      <xdr:row>81</xdr:row>
      <xdr:rowOff>45244</xdr:rowOff>
    </xdr:from>
    <xdr:to>
      <xdr:col>40</xdr:col>
      <xdr:colOff>89764</xdr:colOff>
      <xdr:row>82</xdr:row>
      <xdr:rowOff>59531</xdr:rowOff>
    </xdr:to>
    <xdr:cxnSp macro="">
      <xdr:nvCxnSpPr>
        <xdr:cNvPr id="608" name="直線コネクタ 607">
          <a:extLst>
            <a:ext uri="{FF2B5EF4-FFF2-40B4-BE49-F238E27FC236}">
              <a16:creationId xmlns:a16="http://schemas.microsoft.com/office/drawing/2014/main" id="{95FDE42D-9468-4D78-9162-1FDAA12272C6}"/>
            </a:ext>
          </a:extLst>
        </xdr:cNvPr>
        <xdr:cNvCxnSpPr/>
      </xdr:nvCxnSpPr>
      <xdr:spPr>
        <a:xfrm>
          <a:off x="22568764" y="102915244"/>
          <a:ext cx="0" cy="204787"/>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211931</xdr:colOff>
      <xdr:row>80</xdr:row>
      <xdr:rowOff>0</xdr:rowOff>
    </xdr:from>
    <xdr:to>
      <xdr:col>40</xdr:col>
      <xdr:colOff>23813</xdr:colOff>
      <xdr:row>81</xdr:row>
      <xdr:rowOff>4</xdr:rowOff>
    </xdr:to>
    <xdr:cxnSp macro="">
      <xdr:nvCxnSpPr>
        <xdr:cNvPr id="609" name="直線コネクタ 608">
          <a:extLst>
            <a:ext uri="{FF2B5EF4-FFF2-40B4-BE49-F238E27FC236}">
              <a16:creationId xmlns:a16="http://schemas.microsoft.com/office/drawing/2014/main" id="{916C6E3C-B318-47B6-B98D-9F1C8FDE24F6}"/>
            </a:ext>
          </a:extLst>
        </xdr:cNvPr>
        <xdr:cNvCxnSpPr/>
      </xdr:nvCxnSpPr>
      <xdr:spPr>
        <a:xfrm flipV="1">
          <a:off x="22309931" y="102679500"/>
          <a:ext cx="192882" cy="190504"/>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40481</xdr:colOff>
      <xdr:row>81</xdr:row>
      <xdr:rowOff>2315</xdr:rowOff>
    </xdr:from>
    <xdr:to>
      <xdr:col>39</xdr:col>
      <xdr:colOff>209551</xdr:colOff>
      <xdr:row>81</xdr:row>
      <xdr:rowOff>2315</xdr:rowOff>
    </xdr:to>
    <xdr:cxnSp macro="">
      <xdr:nvCxnSpPr>
        <xdr:cNvPr id="610" name="直線コネクタ 609">
          <a:extLst>
            <a:ext uri="{FF2B5EF4-FFF2-40B4-BE49-F238E27FC236}">
              <a16:creationId xmlns:a16="http://schemas.microsoft.com/office/drawing/2014/main" id="{B680C34F-4508-4308-988B-4FB8A3912560}"/>
            </a:ext>
          </a:extLst>
        </xdr:cNvPr>
        <xdr:cNvCxnSpPr/>
      </xdr:nvCxnSpPr>
      <xdr:spPr>
        <a:xfrm flipH="1">
          <a:off x="20233481" y="102872315"/>
          <a:ext cx="2074070"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40</xdr:col>
      <xdr:colOff>357188</xdr:colOff>
      <xdr:row>80</xdr:row>
      <xdr:rowOff>190436</xdr:rowOff>
    </xdr:from>
    <xdr:to>
      <xdr:col>46</xdr:col>
      <xdr:colOff>145256</xdr:colOff>
      <xdr:row>80</xdr:row>
      <xdr:rowOff>190436</xdr:rowOff>
    </xdr:to>
    <xdr:cxnSp macro="">
      <xdr:nvCxnSpPr>
        <xdr:cNvPr id="611" name="直線コネクタ 610">
          <a:extLst>
            <a:ext uri="{FF2B5EF4-FFF2-40B4-BE49-F238E27FC236}">
              <a16:creationId xmlns:a16="http://schemas.microsoft.com/office/drawing/2014/main" id="{47C01E01-14C0-49E7-B5D7-B95AE8958138}"/>
            </a:ext>
          </a:extLst>
        </xdr:cNvPr>
        <xdr:cNvCxnSpPr/>
      </xdr:nvCxnSpPr>
      <xdr:spPr>
        <a:xfrm>
          <a:off x="22836188" y="102869936"/>
          <a:ext cx="2074068"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37</xdr:col>
      <xdr:colOff>135732</xdr:colOff>
      <xdr:row>109</xdr:row>
      <xdr:rowOff>495</xdr:rowOff>
    </xdr:from>
    <xdr:to>
      <xdr:col>43</xdr:col>
      <xdr:colOff>47625</xdr:colOff>
      <xdr:row>109</xdr:row>
      <xdr:rowOff>495</xdr:rowOff>
    </xdr:to>
    <xdr:cxnSp macro="">
      <xdr:nvCxnSpPr>
        <xdr:cNvPr id="612" name="直線コネクタ 611">
          <a:extLst>
            <a:ext uri="{FF2B5EF4-FFF2-40B4-BE49-F238E27FC236}">
              <a16:creationId xmlns:a16="http://schemas.microsoft.com/office/drawing/2014/main" id="{3FBB09A8-BFE1-49B7-9300-DA7A115F3B25}"/>
            </a:ext>
          </a:extLst>
        </xdr:cNvPr>
        <xdr:cNvCxnSpPr/>
      </xdr:nvCxnSpPr>
      <xdr:spPr>
        <a:xfrm>
          <a:off x="21471732" y="108204495"/>
          <a:ext cx="2197893"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38128</xdr:colOff>
      <xdr:row>84</xdr:row>
      <xdr:rowOff>185738</xdr:rowOff>
    </xdr:from>
    <xdr:to>
      <xdr:col>34</xdr:col>
      <xdr:colOff>38128</xdr:colOff>
      <xdr:row>94</xdr:row>
      <xdr:rowOff>97631</xdr:rowOff>
    </xdr:to>
    <xdr:cxnSp macro="">
      <xdr:nvCxnSpPr>
        <xdr:cNvPr id="613" name="直線コネクタ 612">
          <a:extLst>
            <a:ext uri="{FF2B5EF4-FFF2-40B4-BE49-F238E27FC236}">
              <a16:creationId xmlns:a16="http://schemas.microsoft.com/office/drawing/2014/main" id="{AB65C159-5AC0-4986-A060-F390B932F9B0}"/>
            </a:ext>
          </a:extLst>
        </xdr:cNvPr>
        <xdr:cNvCxnSpPr/>
      </xdr:nvCxnSpPr>
      <xdr:spPr>
        <a:xfrm>
          <a:off x="20231128" y="103627238"/>
          <a:ext cx="0" cy="1816893"/>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37</xdr:col>
      <xdr:colOff>135392</xdr:colOff>
      <xdr:row>87</xdr:row>
      <xdr:rowOff>147638</xdr:rowOff>
    </xdr:from>
    <xdr:to>
      <xdr:col>37</xdr:col>
      <xdr:colOff>135392</xdr:colOff>
      <xdr:row>109</xdr:row>
      <xdr:rowOff>2381</xdr:rowOff>
    </xdr:to>
    <xdr:cxnSp macro="">
      <xdr:nvCxnSpPr>
        <xdr:cNvPr id="614" name="直線コネクタ 613">
          <a:extLst>
            <a:ext uri="{FF2B5EF4-FFF2-40B4-BE49-F238E27FC236}">
              <a16:creationId xmlns:a16="http://schemas.microsoft.com/office/drawing/2014/main" id="{EAB82F6A-FF82-4F18-81B4-CAEAF308F8D2}"/>
            </a:ext>
          </a:extLst>
        </xdr:cNvPr>
        <xdr:cNvCxnSpPr/>
      </xdr:nvCxnSpPr>
      <xdr:spPr>
        <a:xfrm>
          <a:off x="21471392" y="104160638"/>
          <a:ext cx="0" cy="4045743"/>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43</xdr:col>
      <xdr:colOff>45244</xdr:colOff>
      <xdr:row>84</xdr:row>
      <xdr:rowOff>188118</xdr:rowOff>
    </xdr:from>
    <xdr:to>
      <xdr:col>43</xdr:col>
      <xdr:colOff>92869</xdr:colOff>
      <xdr:row>96</xdr:row>
      <xdr:rowOff>188119</xdr:rowOff>
    </xdr:to>
    <xdr:cxnSp macro="">
      <xdr:nvCxnSpPr>
        <xdr:cNvPr id="615" name="直線コネクタ 614">
          <a:extLst>
            <a:ext uri="{FF2B5EF4-FFF2-40B4-BE49-F238E27FC236}">
              <a16:creationId xmlns:a16="http://schemas.microsoft.com/office/drawing/2014/main" id="{8DCC46C9-D757-467E-BD8C-3AE006743DA7}"/>
            </a:ext>
          </a:extLst>
        </xdr:cNvPr>
        <xdr:cNvCxnSpPr/>
      </xdr:nvCxnSpPr>
      <xdr:spPr>
        <a:xfrm>
          <a:off x="23667244" y="103629618"/>
          <a:ext cx="47625" cy="2286001"/>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40</xdr:col>
      <xdr:colOff>257176</xdr:colOff>
      <xdr:row>89</xdr:row>
      <xdr:rowOff>154781</xdr:rowOff>
    </xdr:from>
    <xdr:to>
      <xdr:col>43</xdr:col>
      <xdr:colOff>38101</xdr:colOff>
      <xdr:row>89</xdr:row>
      <xdr:rowOff>154781</xdr:rowOff>
    </xdr:to>
    <xdr:cxnSp macro="">
      <xdr:nvCxnSpPr>
        <xdr:cNvPr id="616" name="直線コネクタ 615">
          <a:extLst>
            <a:ext uri="{FF2B5EF4-FFF2-40B4-BE49-F238E27FC236}">
              <a16:creationId xmlns:a16="http://schemas.microsoft.com/office/drawing/2014/main" id="{0D5DF8E2-594D-46BD-BBC1-3A26D01DC748}"/>
            </a:ext>
          </a:extLst>
        </xdr:cNvPr>
        <xdr:cNvCxnSpPr/>
      </xdr:nvCxnSpPr>
      <xdr:spPr>
        <a:xfrm>
          <a:off x="22736176" y="104548781"/>
          <a:ext cx="923925" cy="0"/>
        </a:xfrm>
        <a:prstGeom prst="line">
          <a:avLst/>
        </a:prstGeom>
        <a:ln w="317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230982</xdr:colOff>
      <xdr:row>98</xdr:row>
      <xdr:rowOff>2381</xdr:rowOff>
    </xdr:from>
    <xdr:to>
      <xdr:col>38</xdr:col>
      <xdr:colOff>321468</xdr:colOff>
      <xdr:row>99</xdr:row>
      <xdr:rowOff>164306</xdr:rowOff>
    </xdr:to>
    <xdr:cxnSp macro="">
      <xdr:nvCxnSpPr>
        <xdr:cNvPr id="617" name="直線矢印コネクタ 616">
          <a:extLst>
            <a:ext uri="{FF2B5EF4-FFF2-40B4-BE49-F238E27FC236}">
              <a16:creationId xmlns:a16="http://schemas.microsoft.com/office/drawing/2014/main" id="{E878C051-C691-453B-938B-BBEE5C6DDA40}"/>
            </a:ext>
          </a:extLst>
        </xdr:cNvPr>
        <xdr:cNvCxnSpPr/>
      </xdr:nvCxnSpPr>
      <xdr:spPr>
        <a:xfrm flipH="1">
          <a:off x="21947982" y="106110881"/>
          <a:ext cx="90486" cy="35242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11906</xdr:colOff>
      <xdr:row>89</xdr:row>
      <xdr:rowOff>100013</xdr:rowOff>
    </xdr:from>
    <xdr:to>
      <xdr:col>40</xdr:col>
      <xdr:colOff>130969</xdr:colOff>
      <xdr:row>89</xdr:row>
      <xdr:rowOff>100013</xdr:rowOff>
    </xdr:to>
    <xdr:cxnSp macro="">
      <xdr:nvCxnSpPr>
        <xdr:cNvPr id="618" name="直線矢印コネクタ 617">
          <a:extLst>
            <a:ext uri="{FF2B5EF4-FFF2-40B4-BE49-F238E27FC236}">
              <a16:creationId xmlns:a16="http://schemas.microsoft.com/office/drawing/2014/main" id="{5577BDCC-B5C4-487A-85F6-34ED141E1E36}"/>
            </a:ext>
          </a:extLst>
        </xdr:cNvPr>
        <xdr:cNvCxnSpPr/>
      </xdr:nvCxnSpPr>
      <xdr:spPr>
        <a:xfrm flipH="1">
          <a:off x="19823906" y="104494013"/>
          <a:ext cx="278606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47624</xdr:colOff>
      <xdr:row>81</xdr:row>
      <xdr:rowOff>2381</xdr:rowOff>
    </xdr:from>
    <xdr:to>
      <xdr:col>43</xdr:col>
      <xdr:colOff>47624</xdr:colOff>
      <xdr:row>84</xdr:row>
      <xdr:rowOff>185738</xdr:rowOff>
    </xdr:to>
    <xdr:cxnSp macro="">
      <xdr:nvCxnSpPr>
        <xdr:cNvPr id="619" name="直線コネクタ 618">
          <a:extLst>
            <a:ext uri="{FF2B5EF4-FFF2-40B4-BE49-F238E27FC236}">
              <a16:creationId xmlns:a16="http://schemas.microsoft.com/office/drawing/2014/main" id="{CBD9486F-D767-413E-BAA8-6F44AD0517AF}"/>
            </a:ext>
          </a:extLst>
        </xdr:cNvPr>
        <xdr:cNvCxnSpPr/>
      </xdr:nvCxnSpPr>
      <xdr:spPr>
        <a:xfrm>
          <a:off x="23669624" y="102872381"/>
          <a:ext cx="0" cy="754857"/>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40</xdr:col>
      <xdr:colOff>54768</xdr:colOff>
      <xdr:row>79</xdr:row>
      <xdr:rowOff>100014</xdr:rowOff>
    </xdr:from>
    <xdr:to>
      <xdr:col>41</xdr:col>
      <xdr:colOff>76201</xdr:colOff>
      <xdr:row>81</xdr:row>
      <xdr:rowOff>178594</xdr:rowOff>
    </xdr:to>
    <xdr:sp macro="" textlink="">
      <xdr:nvSpPr>
        <xdr:cNvPr id="620" name="円弧 619">
          <a:extLst>
            <a:ext uri="{FF2B5EF4-FFF2-40B4-BE49-F238E27FC236}">
              <a16:creationId xmlns:a16="http://schemas.microsoft.com/office/drawing/2014/main" id="{90D83FE7-BAF0-459A-BF22-0B3A5833686C}"/>
            </a:ext>
          </a:extLst>
        </xdr:cNvPr>
        <xdr:cNvSpPr/>
      </xdr:nvSpPr>
      <xdr:spPr>
        <a:xfrm>
          <a:off x="22533768" y="102589014"/>
          <a:ext cx="402433" cy="459580"/>
        </a:xfrm>
        <a:prstGeom prst="arc">
          <a:avLst>
            <a:gd name="adj1" fmla="val 16055955"/>
            <a:gd name="adj2" fmla="val 21890"/>
          </a:avLst>
        </a:prstGeom>
        <a:ln w="31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40</xdr:col>
      <xdr:colOff>90488</xdr:colOff>
      <xdr:row>79</xdr:row>
      <xdr:rowOff>7144</xdr:rowOff>
    </xdr:from>
    <xdr:to>
      <xdr:col>40</xdr:col>
      <xdr:colOff>90488</xdr:colOff>
      <xdr:row>81</xdr:row>
      <xdr:rowOff>45244</xdr:rowOff>
    </xdr:to>
    <xdr:cxnSp macro="">
      <xdr:nvCxnSpPr>
        <xdr:cNvPr id="621" name="直線コネクタ 620">
          <a:extLst>
            <a:ext uri="{FF2B5EF4-FFF2-40B4-BE49-F238E27FC236}">
              <a16:creationId xmlns:a16="http://schemas.microsoft.com/office/drawing/2014/main" id="{78BC3C43-DD9C-4EE2-8B81-B6EF2FF30A8A}"/>
            </a:ext>
          </a:extLst>
        </xdr:cNvPr>
        <xdr:cNvCxnSpPr/>
      </xdr:nvCxnSpPr>
      <xdr:spPr>
        <a:xfrm flipV="1">
          <a:off x="22569488" y="102496144"/>
          <a:ext cx="0" cy="41910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221456</xdr:colOff>
      <xdr:row>80</xdr:row>
      <xdr:rowOff>142875</xdr:rowOff>
    </xdr:from>
    <xdr:to>
      <xdr:col>41</xdr:col>
      <xdr:colOff>76201</xdr:colOff>
      <xdr:row>87</xdr:row>
      <xdr:rowOff>23813</xdr:rowOff>
    </xdr:to>
    <xdr:cxnSp macro="">
      <xdr:nvCxnSpPr>
        <xdr:cNvPr id="622" name="直線矢印コネクタ 621">
          <a:extLst>
            <a:ext uri="{FF2B5EF4-FFF2-40B4-BE49-F238E27FC236}">
              <a16:creationId xmlns:a16="http://schemas.microsoft.com/office/drawing/2014/main" id="{2AA55BA8-C1C3-40CC-9616-50A7F5C166A5}"/>
            </a:ext>
          </a:extLst>
        </xdr:cNvPr>
        <xdr:cNvCxnSpPr/>
      </xdr:nvCxnSpPr>
      <xdr:spPr>
        <a:xfrm flipH="1">
          <a:off x="22700456" y="102822375"/>
          <a:ext cx="235745" cy="1214438"/>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254794</xdr:colOff>
      <xdr:row>87</xdr:row>
      <xdr:rowOff>152402</xdr:rowOff>
    </xdr:from>
    <xdr:to>
      <xdr:col>43</xdr:col>
      <xdr:colOff>45243</xdr:colOff>
      <xdr:row>87</xdr:row>
      <xdr:rowOff>152402</xdr:rowOff>
    </xdr:to>
    <xdr:cxnSp macro="">
      <xdr:nvCxnSpPr>
        <xdr:cNvPr id="623" name="直線矢印コネクタ 622">
          <a:extLst>
            <a:ext uri="{FF2B5EF4-FFF2-40B4-BE49-F238E27FC236}">
              <a16:creationId xmlns:a16="http://schemas.microsoft.com/office/drawing/2014/main" id="{D71DC6D2-C956-4429-9F78-53EB2559C2AC}"/>
            </a:ext>
          </a:extLst>
        </xdr:cNvPr>
        <xdr:cNvCxnSpPr/>
      </xdr:nvCxnSpPr>
      <xdr:spPr>
        <a:xfrm>
          <a:off x="22733794" y="104165402"/>
          <a:ext cx="93344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252413</xdr:colOff>
      <xdr:row>108</xdr:row>
      <xdr:rowOff>90487</xdr:rowOff>
    </xdr:from>
    <xdr:to>
      <xdr:col>43</xdr:col>
      <xdr:colOff>50006</xdr:colOff>
      <xdr:row>108</xdr:row>
      <xdr:rowOff>90487</xdr:rowOff>
    </xdr:to>
    <xdr:cxnSp macro="">
      <xdr:nvCxnSpPr>
        <xdr:cNvPr id="624" name="直線矢印コネクタ 623">
          <a:extLst>
            <a:ext uri="{FF2B5EF4-FFF2-40B4-BE49-F238E27FC236}">
              <a16:creationId xmlns:a16="http://schemas.microsoft.com/office/drawing/2014/main" id="{92708E14-A564-475C-A10B-3513CAF2B3A7}"/>
            </a:ext>
          </a:extLst>
        </xdr:cNvPr>
        <xdr:cNvCxnSpPr/>
      </xdr:nvCxnSpPr>
      <xdr:spPr>
        <a:xfrm>
          <a:off x="22731413" y="108103987"/>
          <a:ext cx="94059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335756</xdr:colOff>
      <xdr:row>108</xdr:row>
      <xdr:rowOff>90488</xdr:rowOff>
    </xdr:from>
    <xdr:to>
      <xdr:col>40</xdr:col>
      <xdr:colOff>254794</xdr:colOff>
      <xdr:row>108</xdr:row>
      <xdr:rowOff>90488</xdr:rowOff>
    </xdr:to>
    <xdr:cxnSp macro="">
      <xdr:nvCxnSpPr>
        <xdr:cNvPr id="625" name="直線矢印コネクタ 624">
          <a:extLst>
            <a:ext uri="{FF2B5EF4-FFF2-40B4-BE49-F238E27FC236}">
              <a16:creationId xmlns:a16="http://schemas.microsoft.com/office/drawing/2014/main" id="{7CD551F6-EE10-48E5-AB68-0E6B603B67C5}"/>
            </a:ext>
          </a:extLst>
        </xdr:cNvPr>
        <xdr:cNvCxnSpPr/>
      </xdr:nvCxnSpPr>
      <xdr:spPr>
        <a:xfrm>
          <a:off x="22052756" y="108103988"/>
          <a:ext cx="681038"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128588</xdr:colOff>
      <xdr:row>86</xdr:row>
      <xdr:rowOff>2381</xdr:rowOff>
    </xdr:from>
    <xdr:to>
      <xdr:col>40</xdr:col>
      <xdr:colOff>128588</xdr:colOff>
      <xdr:row>89</xdr:row>
      <xdr:rowOff>97631</xdr:rowOff>
    </xdr:to>
    <xdr:cxnSp macro="">
      <xdr:nvCxnSpPr>
        <xdr:cNvPr id="626" name="直線コネクタ 625">
          <a:extLst>
            <a:ext uri="{FF2B5EF4-FFF2-40B4-BE49-F238E27FC236}">
              <a16:creationId xmlns:a16="http://schemas.microsoft.com/office/drawing/2014/main" id="{77DC9DD4-E3C1-47CE-89C7-BAEB734FE6F6}"/>
            </a:ext>
          </a:extLst>
        </xdr:cNvPr>
        <xdr:cNvCxnSpPr/>
      </xdr:nvCxnSpPr>
      <xdr:spPr>
        <a:xfrm>
          <a:off x="22607588" y="103824881"/>
          <a:ext cx="0" cy="66675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373856</xdr:colOff>
      <xdr:row>103</xdr:row>
      <xdr:rowOff>100012</xdr:rowOff>
    </xdr:from>
    <xdr:to>
      <xdr:col>38</xdr:col>
      <xdr:colOff>195265</xdr:colOff>
      <xdr:row>103</xdr:row>
      <xdr:rowOff>100012</xdr:rowOff>
    </xdr:to>
    <xdr:cxnSp macro="">
      <xdr:nvCxnSpPr>
        <xdr:cNvPr id="627" name="直線矢印コネクタ 626">
          <a:extLst>
            <a:ext uri="{FF2B5EF4-FFF2-40B4-BE49-F238E27FC236}">
              <a16:creationId xmlns:a16="http://schemas.microsoft.com/office/drawing/2014/main" id="{8409BE33-1AC1-4417-80A3-46ED6165A108}"/>
            </a:ext>
          </a:extLst>
        </xdr:cNvPr>
        <xdr:cNvCxnSpPr/>
      </xdr:nvCxnSpPr>
      <xdr:spPr>
        <a:xfrm flipH="1">
          <a:off x="21328856" y="107161012"/>
          <a:ext cx="58340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164307</xdr:colOff>
      <xdr:row>81</xdr:row>
      <xdr:rowOff>0</xdr:rowOff>
    </xdr:from>
    <xdr:to>
      <xdr:col>39</xdr:col>
      <xdr:colOff>164307</xdr:colOff>
      <xdr:row>84</xdr:row>
      <xdr:rowOff>97631</xdr:rowOff>
    </xdr:to>
    <xdr:cxnSp macro="">
      <xdr:nvCxnSpPr>
        <xdr:cNvPr id="628" name="直線矢印コネクタ 627">
          <a:extLst>
            <a:ext uri="{FF2B5EF4-FFF2-40B4-BE49-F238E27FC236}">
              <a16:creationId xmlns:a16="http://schemas.microsoft.com/office/drawing/2014/main" id="{BA060843-06AE-415A-AE8C-88070B6B690D}"/>
            </a:ext>
          </a:extLst>
        </xdr:cNvPr>
        <xdr:cNvCxnSpPr/>
      </xdr:nvCxnSpPr>
      <xdr:spPr>
        <a:xfrm>
          <a:off x="22262307" y="102870000"/>
          <a:ext cx="0" cy="66913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88106</xdr:colOff>
      <xdr:row>79</xdr:row>
      <xdr:rowOff>100013</xdr:rowOff>
    </xdr:from>
    <xdr:to>
      <xdr:col>40</xdr:col>
      <xdr:colOff>250033</xdr:colOff>
      <xdr:row>79</xdr:row>
      <xdr:rowOff>100013</xdr:rowOff>
    </xdr:to>
    <xdr:cxnSp macro="">
      <xdr:nvCxnSpPr>
        <xdr:cNvPr id="629" name="直線矢印コネクタ 628">
          <a:extLst>
            <a:ext uri="{FF2B5EF4-FFF2-40B4-BE49-F238E27FC236}">
              <a16:creationId xmlns:a16="http://schemas.microsoft.com/office/drawing/2014/main" id="{3C95DF09-8DFD-4A2A-9CBC-A2FF0C4DCD72}"/>
            </a:ext>
          </a:extLst>
        </xdr:cNvPr>
        <xdr:cNvCxnSpPr/>
      </xdr:nvCxnSpPr>
      <xdr:spPr>
        <a:xfrm flipH="1">
          <a:off x="22567106" y="102589013"/>
          <a:ext cx="161927" cy="0"/>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164306</xdr:colOff>
      <xdr:row>84</xdr:row>
      <xdr:rowOff>92868</xdr:rowOff>
    </xdr:from>
    <xdr:to>
      <xdr:col>39</xdr:col>
      <xdr:colOff>164306</xdr:colOff>
      <xdr:row>88</xdr:row>
      <xdr:rowOff>150019</xdr:rowOff>
    </xdr:to>
    <xdr:cxnSp macro="">
      <xdr:nvCxnSpPr>
        <xdr:cNvPr id="630" name="直線矢印コネクタ 629">
          <a:extLst>
            <a:ext uri="{FF2B5EF4-FFF2-40B4-BE49-F238E27FC236}">
              <a16:creationId xmlns:a16="http://schemas.microsoft.com/office/drawing/2014/main" id="{08F9CE50-C1AC-45F9-90DE-BF0BB881B72D}"/>
            </a:ext>
          </a:extLst>
        </xdr:cNvPr>
        <xdr:cNvCxnSpPr/>
      </xdr:nvCxnSpPr>
      <xdr:spPr>
        <a:xfrm>
          <a:off x="22262306" y="103534368"/>
          <a:ext cx="0" cy="81915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84</xdr:row>
      <xdr:rowOff>0</xdr:rowOff>
    </xdr:from>
    <xdr:to>
      <xdr:col>46</xdr:col>
      <xdr:colOff>376238</xdr:colOff>
      <xdr:row>84</xdr:row>
      <xdr:rowOff>0</xdr:rowOff>
    </xdr:to>
    <xdr:cxnSp macro="">
      <xdr:nvCxnSpPr>
        <xdr:cNvPr id="631" name="直線矢印コネクタ 630">
          <a:extLst>
            <a:ext uri="{FF2B5EF4-FFF2-40B4-BE49-F238E27FC236}">
              <a16:creationId xmlns:a16="http://schemas.microsoft.com/office/drawing/2014/main" id="{27C83530-FA1B-4563-9219-8FF7DFCA62DC}"/>
            </a:ext>
          </a:extLst>
        </xdr:cNvPr>
        <xdr:cNvCxnSpPr/>
      </xdr:nvCxnSpPr>
      <xdr:spPr>
        <a:xfrm>
          <a:off x="22860000" y="103441500"/>
          <a:ext cx="2281238" cy="0"/>
        </a:xfrm>
        <a:prstGeom prst="straightConnector1">
          <a:avLst/>
        </a:prstGeom>
        <a:ln w="3175">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366713</xdr:colOff>
      <xdr:row>86</xdr:row>
      <xdr:rowOff>140495</xdr:rowOff>
    </xdr:from>
    <xdr:to>
      <xdr:col>39</xdr:col>
      <xdr:colOff>309567</xdr:colOff>
      <xdr:row>86</xdr:row>
      <xdr:rowOff>140495</xdr:rowOff>
    </xdr:to>
    <xdr:cxnSp macro="">
      <xdr:nvCxnSpPr>
        <xdr:cNvPr id="632" name="直線コネクタ 631">
          <a:extLst>
            <a:ext uri="{FF2B5EF4-FFF2-40B4-BE49-F238E27FC236}">
              <a16:creationId xmlns:a16="http://schemas.microsoft.com/office/drawing/2014/main" id="{260D8B0E-BD96-4BE6-96E7-E917A015CC21}"/>
            </a:ext>
          </a:extLst>
        </xdr:cNvPr>
        <xdr:cNvCxnSpPr/>
      </xdr:nvCxnSpPr>
      <xdr:spPr>
        <a:xfrm flipH="1">
          <a:off x="22083713" y="103962995"/>
          <a:ext cx="323854"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26194</xdr:colOff>
      <xdr:row>84</xdr:row>
      <xdr:rowOff>95250</xdr:rowOff>
    </xdr:from>
    <xdr:to>
      <xdr:col>39</xdr:col>
      <xdr:colOff>26194</xdr:colOff>
      <xdr:row>86</xdr:row>
      <xdr:rowOff>142875</xdr:rowOff>
    </xdr:to>
    <xdr:cxnSp macro="">
      <xdr:nvCxnSpPr>
        <xdr:cNvPr id="633" name="直線矢印コネクタ 632">
          <a:extLst>
            <a:ext uri="{FF2B5EF4-FFF2-40B4-BE49-F238E27FC236}">
              <a16:creationId xmlns:a16="http://schemas.microsoft.com/office/drawing/2014/main" id="{809BAAFF-2701-48F9-9601-5883D8D5042A}"/>
            </a:ext>
          </a:extLst>
        </xdr:cNvPr>
        <xdr:cNvCxnSpPr/>
      </xdr:nvCxnSpPr>
      <xdr:spPr>
        <a:xfrm>
          <a:off x="22124194" y="103536750"/>
          <a:ext cx="0" cy="42862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150019</xdr:colOff>
      <xdr:row>84</xdr:row>
      <xdr:rowOff>188119</xdr:rowOff>
    </xdr:from>
    <xdr:to>
      <xdr:col>34</xdr:col>
      <xdr:colOff>40482</xdr:colOff>
      <xdr:row>84</xdr:row>
      <xdr:rowOff>188119</xdr:rowOff>
    </xdr:to>
    <xdr:cxnSp macro="">
      <xdr:nvCxnSpPr>
        <xdr:cNvPr id="634" name="直線コネクタ 633">
          <a:extLst>
            <a:ext uri="{FF2B5EF4-FFF2-40B4-BE49-F238E27FC236}">
              <a16:creationId xmlns:a16="http://schemas.microsoft.com/office/drawing/2014/main" id="{652EDE30-20DA-4655-AA53-DAE82CFE23AE}"/>
            </a:ext>
          </a:extLst>
        </xdr:cNvPr>
        <xdr:cNvCxnSpPr/>
      </xdr:nvCxnSpPr>
      <xdr:spPr>
        <a:xfrm flipH="1">
          <a:off x="19962019" y="103629619"/>
          <a:ext cx="271463"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152400</xdr:colOff>
      <xdr:row>97</xdr:row>
      <xdr:rowOff>2381</xdr:rowOff>
    </xdr:from>
    <xdr:to>
      <xdr:col>35</xdr:col>
      <xdr:colOff>109537</xdr:colOff>
      <xdr:row>97</xdr:row>
      <xdr:rowOff>2381</xdr:rowOff>
    </xdr:to>
    <xdr:cxnSp macro="">
      <xdr:nvCxnSpPr>
        <xdr:cNvPr id="635" name="直線コネクタ 634">
          <a:extLst>
            <a:ext uri="{FF2B5EF4-FFF2-40B4-BE49-F238E27FC236}">
              <a16:creationId xmlns:a16="http://schemas.microsoft.com/office/drawing/2014/main" id="{54ADAC7A-CE71-4505-902E-B5BCE62A9D67}"/>
            </a:ext>
          </a:extLst>
        </xdr:cNvPr>
        <xdr:cNvCxnSpPr/>
      </xdr:nvCxnSpPr>
      <xdr:spPr>
        <a:xfrm>
          <a:off x="19964400" y="105920381"/>
          <a:ext cx="719137"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338137</xdr:colOff>
      <xdr:row>84</xdr:row>
      <xdr:rowOff>188119</xdr:rowOff>
    </xdr:from>
    <xdr:to>
      <xdr:col>33</xdr:col>
      <xdr:colOff>338137</xdr:colOff>
      <xdr:row>97</xdr:row>
      <xdr:rowOff>4763</xdr:rowOff>
    </xdr:to>
    <xdr:cxnSp macro="">
      <xdr:nvCxnSpPr>
        <xdr:cNvPr id="636" name="直線矢印コネクタ 635">
          <a:extLst>
            <a:ext uri="{FF2B5EF4-FFF2-40B4-BE49-F238E27FC236}">
              <a16:creationId xmlns:a16="http://schemas.microsoft.com/office/drawing/2014/main" id="{18906244-EC59-41BE-B168-229B9E5B8A80}"/>
            </a:ext>
          </a:extLst>
        </xdr:cNvPr>
        <xdr:cNvCxnSpPr/>
      </xdr:nvCxnSpPr>
      <xdr:spPr>
        <a:xfrm>
          <a:off x="20150137" y="103629619"/>
          <a:ext cx="0" cy="229314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47624</xdr:colOff>
      <xdr:row>87</xdr:row>
      <xdr:rowOff>152400</xdr:rowOff>
    </xdr:from>
    <xdr:to>
      <xdr:col>43</xdr:col>
      <xdr:colOff>47624</xdr:colOff>
      <xdr:row>109</xdr:row>
      <xdr:rowOff>0</xdr:rowOff>
    </xdr:to>
    <xdr:cxnSp macro="">
      <xdr:nvCxnSpPr>
        <xdr:cNvPr id="637" name="直線コネクタ 636">
          <a:extLst>
            <a:ext uri="{FF2B5EF4-FFF2-40B4-BE49-F238E27FC236}">
              <a16:creationId xmlns:a16="http://schemas.microsoft.com/office/drawing/2014/main" id="{62A6A214-F742-43C0-98AD-2D3124CCB0B0}"/>
            </a:ext>
          </a:extLst>
        </xdr:cNvPr>
        <xdr:cNvCxnSpPr/>
      </xdr:nvCxnSpPr>
      <xdr:spPr>
        <a:xfrm>
          <a:off x="23669624" y="104165400"/>
          <a:ext cx="0" cy="40386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34</xdr:col>
      <xdr:colOff>38100</xdr:colOff>
      <xdr:row>81</xdr:row>
      <xdr:rowOff>2381</xdr:rowOff>
    </xdr:from>
    <xdr:to>
      <xdr:col>34</xdr:col>
      <xdr:colOff>38100</xdr:colOff>
      <xdr:row>84</xdr:row>
      <xdr:rowOff>185738</xdr:rowOff>
    </xdr:to>
    <xdr:cxnSp macro="">
      <xdr:nvCxnSpPr>
        <xdr:cNvPr id="638" name="直線コネクタ 637">
          <a:extLst>
            <a:ext uri="{FF2B5EF4-FFF2-40B4-BE49-F238E27FC236}">
              <a16:creationId xmlns:a16="http://schemas.microsoft.com/office/drawing/2014/main" id="{744683F9-0DC7-47CE-ADBF-FD03F01E540B}"/>
            </a:ext>
          </a:extLst>
        </xdr:cNvPr>
        <xdr:cNvCxnSpPr/>
      </xdr:nvCxnSpPr>
      <xdr:spPr>
        <a:xfrm>
          <a:off x="20231100" y="102872381"/>
          <a:ext cx="0" cy="754857"/>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46</xdr:col>
      <xdr:colOff>142875</xdr:colOff>
      <xdr:row>81</xdr:row>
      <xdr:rowOff>0</xdr:rowOff>
    </xdr:from>
    <xdr:to>
      <xdr:col>46</xdr:col>
      <xdr:colOff>142875</xdr:colOff>
      <xdr:row>84</xdr:row>
      <xdr:rowOff>188119</xdr:rowOff>
    </xdr:to>
    <xdr:cxnSp macro="">
      <xdr:nvCxnSpPr>
        <xdr:cNvPr id="639" name="直線コネクタ 638">
          <a:extLst>
            <a:ext uri="{FF2B5EF4-FFF2-40B4-BE49-F238E27FC236}">
              <a16:creationId xmlns:a16="http://schemas.microsoft.com/office/drawing/2014/main" id="{3637B541-E666-4C1F-84E5-D5C1A9C847B0}"/>
            </a:ext>
          </a:extLst>
        </xdr:cNvPr>
        <xdr:cNvCxnSpPr/>
      </xdr:nvCxnSpPr>
      <xdr:spPr>
        <a:xfrm>
          <a:off x="24907875" y="102870000"/>
          <a:ext cx="0" cy="759619"/>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37</xdr:col>
      <xdr:colOff>216694</xdr:colOff>
      <xdr:row>85</xdr:row>
      <xdr:rowOff>104776</xdr:rowOff>
    </xdr:from>
    <xdr:to>
      <xdr:col>39</xdr:col>
      <xdr:colOff>161925</xdr:colOff>
      <xdr:row>85</xdr:row>
      <xdr:rowOff>104776</xdr:rowOff>
    </xdr:to>
    <xdr:cxnSp macro="">
      <xdr:nvCxnSpPr>
        <xdr:cNvPr id="640" name="直線コネクタ 639">
          <a:extLst>
            <a:ext uri="{FF2B5EF4-FFF2-40B4-BE49-F238E27FC236}">
              <a16:creationId xmlns:a16="http://schemas.microsoft.com/office/drawing/2014/main" id="{37268C75-7C6C-4C7B-92A5-5EB746EDC4A9}"/>
            </a:ext>
          </a:extLst>
        </xdr:cNvPr>
        <xdr:cNvCxnSpPr/>
      </xdr:nvCxnSpPr>
      <xdr:spPr>
        <a:xfrm>
          <a:off x="21552694" y="103736776"/>
          <a:ext cx="707231"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80963</xdr:colOff>
      <xdr:row>86</xdr:row>
      <xdr:rowOff>2382</xdr:rowOff>
    </xdr:from>
    <xdr:to>
      <xdr:col>40</xdr:col>
      <xdr:colOff>128588</xdr:colOff>
      <xdr:row>86</xdr:row>
      <xdr:rowOff>2382</xdr:rowOff>
    </xdr:to>
    <xdr:cxnSp macro="">
      <xdr:nvCxnSpPr>
        <xdr:cNvPr id="641" name="直線コネクタ 640">
          <a:extLst>
            <a:ext uri="{FF2B5EF4-FFF2-40B4-BE49-F238E27FC236}">
              <a16:creationId xmlns:a16="http://schemas.microsoft.com/office/drawing/2014/main" id="{7C31467E-E14E-4FFA-AD05-9143C347E6D3}"/>
            </a:ext>
          </a:extLst>
        </xdr:cNvPr>
        <xdr:cNvCxnSpPr/>
      </xdr:nvCxnSpPr>
      <xdr:spPr>
        <a:xfrm>
          <a:off x="22559963" y="103824882"/>
          <a:ext cx="47625"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326231</xdr:colOff>
      <xdr:row>84</xdr:row>
      <xdr:rowOff>95250</xdr:rowOff>
    </xdr:from>
    <xdr:to>
      <xdr:col>39</xdr:col>
      <xdr:colOff>311946</xdr:colOff>
      <xdr:row>84</xdr:row>
      <xdr:rowOff>95250</xdr:rowOff>
    </xdr:to>
    <xdr:cxnSp macro="">
      <xdr:nvCxnSpPr>
        <xdr:cNvPr id="642" name="直線コネクタ 641">
          <a:extLst>
            <a:ext uri="{FF2B5EF4-FFF2-40B4-BE49-F238E27FC236}">
              <a16:creationId xmlns:a16="http://schemas.microsoft.com/office/drawing/2014/main" id="{1AD6C042-6BC9-499A-B8DC-002C3B75C203}"/>
            </a:ext>
          </a:extLst>
        </xdr:cNvPr>
        <xdr:cNvCxnSpPr/>
      </xdr:nvCxnSpPr>
      <xdr:spPr>
        <a:xfrm flipH="1">
          <a:off x="22043231" y="103536750"/>
          <a:ext cx="366715"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xdr:colOff>
      <xdr:row>85</xdr:row>
      <xdr:rowOff>2</xdr:rowOff>
    </xdr:from>
    <xdr:to>
      <xdr:col>37</xdr:col>
      <xdr:colOff>1</xdr:colOff>
      <xdr:row>96</xdr:row>
      <xdr:rowOff>188119</xdr:rowOff>
    </xdr:to>
    <xdr:cxnSp macro="">
      <xdr:nvCxnSpPr>
        <xdr:cNvPr id="643" name="直線矢印コネクタ 642">
          <a:extLst>
            <a:ext uri="{FF2B5EF4-FFF2-40B4-BE49-F238E27FC236}">
              <a16:creationId xmlns:a16="http://schemas.microsoft.com/office/drawing/2014/main" id="{44EBAA41-52D4-4113-A96A-98B4ED8531E7}"/>
            </a:ext>
          </a:extLst>
        </xdr:cNvPr>
        <xdr:cNvCxnSpPr/>
      </xdr:nvCxnSpPr>
      <xdr:spPr>
        <a:xfrm>
          <a:off x="21336001" y="103632002"/>
          <a:ext cx="0" cy="2283617"/>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154781</xdr:colOff>
      <xdr:row>81</xdr:row>
      <xdr:rowOff>2382</xdr:rowOff>
    </xdr:from>
    <xdr:to>
      <xdr:col>34</xdr:col>
      <xdr:colOff>38101</xdr:colOff>
      <xdr:row>81</xdr:row>
      <xdr:rowOff>2382</xdr:rowOff>
    </xdr:to>
    <xdr:cxnSp macro="">
      <xdr:nvCxnSpPr>
        <xdr:cNvPr id="644" name="直線コネクタ 643">
          <a:extLst>
            <a:ext uri="{FF2B5EF4-FFF2-40B4-BE49-F238E27FC236}">
              <a16:creationId xmlns:a16="http://schemas.microsoft.com/office/drawing/2014/main" id="{49F89748-0FBE-43E4-9B2E-5514EAE067FC}"/>
            </a:ext>
          </a:extLst>
        </xdr:cNvPr>
        <xdr:cNvCxnSpPr/>
      </xdr:nvCxnSpPr>
      <xdr:spPr>
        <a:xfrm flipH="1">
          <a:off x="19966781" y="102872382"/>
          <a:ext cx="26432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338137</xdr:colOff>
      <xdr:row>81</xdr:row>
      <xdr:rowOff>0</xdr:rowOff>
    </xdr:from>
    <xdr:to>
      <xdr:col>33</xdr:col>
      <xdr:colOff>338137</xdr:colOff>
      <xdr:row>85</xdr:row>
      <xdr:rowOff>0</xdr:rowOff>
    </xdr:to>
    <xdr:cxnSp macro="">
      <xdr:nvCxnSpPr>
        <xdr:cNvPr id="645" name="直線矢印コネクタ 644">
          <a:extLst>
            <a:ext uri="{FF2B5EF4-FFF2-40B4-BE49-F238E27FC236}">
              <a16:creationId xmlns:a16="http://schemas.microsoft.com/office/drawing/2014/main" id="{26264B11-112A-4386-992B-EA196CC7D730}"/>
            </a:ext>
          </a:extLst>
        </xdr:cNvPr>
        <xdr:cNvCxnSpPr/>
      </xdr:nvCxnSpPr>
      <xdr:spPr>
        <a:xfrm>
          <a:off x="20150137" y="102870000"/>
          <a:ext cx="0" cy="7620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4763</xdr:colOff>
      <xdr:row>98</xdr:row>
      <xdr:rowOff>188754</xdr:rowOff>
    </xdr:from>
    <xdr:to>
      <xdr:col>38</xdr:col>
      <xdr:colOff>269082</xdr:colOff>
      <xdr:row>98</xdr:row>
      <xdr:rowOff>188754</xdr:rowOff>
    </xdr:to>
    <xdr:cxnSp macro="">
      <xdr:nvCxnSpPr>
        <xdr:cNvPr id="646" name="直線矢印コネクタ 645">
          <a:extLst>
            <a:ext uri="{FF2B5EF4-FFF2-40B4-BE49-F238E27FC236}">
              <a16:creationId xmlns:a16="http://schemas.microsoft.com/office/drawing/2014/main" id="{168FCB09-C2FA-4AEE-B902-818E023ACC5C}"/>
            </a:ext>
          </a:extLst>
        </xdr:cNvPr>
        <xdr:cNvCxnSpPr/>
      </xdr:nvCxnSpPr>
      <xdr:spPr>
        <a:xfrm flipH="1">
          <a:off x="21340763" y="106297254"/>
          <a:ext cx="64531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11906</xdr:colOff>
      <xdr:row>81</xdr:row>
      <xdr:rowOff>1</xdr:rowOff>
    </xdr:from>
    <xdr:to>
      <xdr:col>35</xdr:col>
      <xdr:colOff>11906</xdr:colOff>
      <xdr:row>97</xdr:row>
      <xdr:rowOff>0</xdr:rowOff>
    </xdr:to>
    <xdr:cxnSp macro="">
      <xdr:nvCxnSpPr>
        <xdr:cNvPr id="647" name="直線矢印コネクタ 646">
          <a:extLst>
            <a:ext uri="{FF2B5EF4-FFF2-40B4-BE49-F238E27FC236}">
              <a16:creationId xmlns:a16="http://schemas.microsoft.com/office/drawing/2014/main" id="{D092B263-E3AE-45E2-982C-EFC71BCBA43F}"/>
            </a:ext>
          </a:extLst>
        </xdr:cNvPr>
        <xdr:cNvCxnSpPr/>
      </xdr:nvCxnSpPr>
      <xdr:spPr>
        <a:xfrm>
          <a:off x="20585906" y="102870001"/>
          <a:ext cx="0" cy="304799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42863</xdr:colOff>
      <xdr:row>81</xdr:row>
      <xdr:rowOff>88106</xdr:rowOff>
    </xdr:from>
    <xdr:to>
      <xdr:col>46</xdr:col>
      <xdr:colOff>145256</xdr:colOff>
      <xdr:row>81</xdr:row>
      <xdr:rowOff>88106</xdr:rowOff>
    </xdr:to>
    <xdr:cxnSp macro="">
      <xdr:nvCxnSpPr>
        <xdr:cNvPr id="648" name="直線矢印コネクタ 647">
          <a:extLst>
            <a:ext uri="{FF2B5EF4-FFF2-40B4-BE49-F238E27FC236}">
              <a16:creationId xmlns:a16="http://schemas.microsoft.com/office/drawing/2014/main" id="{3E170C86-AE33-4CAA-B1B1-012AB99A9AC7}"/>
            </a:ext>
          </a:extLst>
        </xdr:cNvPr>
        <xdr:cNvCxnSpPr/>
      </xdr:nvCxnSpPr>
      <xdr:spPr>
        <a:xfrm>
          <a:off x="23664863" y="102958106"/>
          <a:ext cx="124539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335756</xdr:colOff>
      <xdr:row>100</xdr:row>
      <xdr:rowOff>1</xdr:rowOff>
    </xdr:from>
    <xdr:to>
      <xdr:col>40</xdr:col>
      <xdr:colOff>252413</xdr:colOff>
      <xdr:row>100</xdr:row>
      <xdr:rowOff>1</xdr:rowOff>
    </xdr:to>
    <xdr:cxnSp macro="">
      <xdr:nvCxnSpPr>
        <xdr:cNvPr id="649" name="直線矢印コネクタ 648">
          <a:extLst>
            <a:ext uri="{FF2B5EF4-FFF2-40B4-BE49-F238E27FC236}">
              <a16:creationId xmlns:a16="http://schemas.microsoft.com/office/drawing/2014/main" id="{FD4ABB0A-E1A6-44C1-93A9-8C49C2FC77D2}"/>
            </a:ext>
          </a:extLst>
        </xdr:cNvPr>
        <xdr:cNvCxnSpPr/>
      </xdr:nvCxnSpPr>
      <xdr:spPr>
        <a:xfrm>
          <a:off x="22052756" y="106489501"/>
          <a:ext cx="67865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80963</xdr:colOff>
      <xdr:row>94</xdr:row>
      <xdr:rowOff>2383</xdr:rowOff>
    </xdr:from>
    <xdr:to>
      <xdr:col>46</xdr:col>
      <xdr:colOff>142875</xdr:colOff>
      <xdr:row>94</xdr:row>
      <xdr:rowOff>2384</xdr:rowOff>
    </xdr:to>
    <xdr:cxnSp macro="">
      <xdr:nvCxnSpPr>
        <xdr:cNvPr id="650" name="直線矢印コネクタ 649">
          <a:extLst>
            <a:ext uri="{FF2B5EF4-FFF2-40B4-BE49-F238E27FC236}">
              <a16:creationId xmlns:a16="http://schemas.microsoft.com/office/drawing/2014/main" id="{5B685B6A-98D0-48D5-8F64-6E401038CA84}"/>
            </a:ext>
          </a:extLst>
        </xdr:cNvPr>
        <xdr:cNvCxnSpPr/>
      </xdr:nvCxnSpPr>
      <xdr:spPr>
        <a:xfrm>
          <a:off x="23702963" y="105348883"/>
          <a:ext cx="1204912" cy="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338138</xdr:colOff>
      <xdr:row>100</xdr:row>
      <xdr:rowOff>2381</xdr:rowOff>
    </xdr:from>
    <xdr:to>
      <xdr:col>38</xdr:col>
      <xdr:colOff>338138</xdr:colOff>
      <xdr:row>109</xdr:row>
      <xdr:rowOff>0</xdr:rowOff>
    </xdr:to>
    <xdr:cxnSp macro="">
      <xdr:nvCxnSpPr>
        <xdr:cNvPr id="651" name="直線コネクタ 650">
          <a:extLst>
            <a:ext uri="{FF2B5EF4-FFF2-40B4-BE49-F238E27FC236}">
              <a16:creationId xmlns:a16="http://schemas.microsoft.com/office/drawing/2014/main" id="{367F7F9B-6143-4158-B8E6-9C52CACEB229}"/>
            </a:ext>
          </a:extLst>
        </xdr:cNvPr>
        <xdr:cNvCxnSpPr/>
      </xdr:nvCxnSpPr>
      <xdr:spPr>
        <a:xfrm>
          <a:off x="22055138" y="106491881"/>
          <a:ext cx="0" cy="1712119"/>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40</xdr:col>
      <xdr:colOff>252412</xdr:colOff>
      <xdr:row>84</xdr:row>
      <xdr:rowOff>92869</xdr:rowOff>
    </xdr:from>
    <xdr:to>
      <xdr:col>40</xdr:col>
      <xdr:colOff>252412</xdr:colOff>
      <xdr:row>109</xdr:row>
      <xdr:rowOff>0</xdr:rowOff>
    </xdr:to>
    <xdr:cxnSp macro="">
      <xdr:nvCxnSpPr>
        <xdr:cNvPr id="652" name="直線コネクタ 651">
          <a:extLst>
            <a:ext uri="{FF2B5EF4-FFF2-40B4-BE49-F238E27FC236}">
              <a16:creationId xmlns:a16="http://schemas.microsoft.com/office/drawing/2014/main" id="{2A236D90-D15A-40C7-93D4-1D348F708183}"/>
            </a:ext>
          </a:extLst>
        </xdr:cNvPr>
        <xdr:cNvCxnSpPr/>
      </xdr:nvCxnSpPr>
      <xdr:spPr>
        <a:xfrm>
          <a:off x="22731412" y="103534369"/>
          <a:ext cx="0" cy="4669631"/>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311944</xdr:colOff>
      <xdr:row>84</xdr:row>
      <xdr:rowOff>95250</xdr:rowOff>
    </xdr:from>
    <xdr:to>
      <xdr:col>39</xdr:col>
      <xdr:colOff>311944</xdr:colOff>
      <xdr:row>86</xdr:row>
      <xdr:rowOff>140494</xdr:rowOff>
    </xdr:to>
    <xdr:cxnSp macro="">
      <xdr:nvCxnSpPr>
        <xdr:cNvPr id="653" name="直線コネクタ 652">
          <a:extLst>
            <a:ext uri="{FF2B5EF4-FFF2-40B4-BE49-F238E27FC236}">
              <a16:creationId xmlns:a16="http://schemas.microsoft.com/office/drawing/2014/main" id="{05BB7328-0343-41FD-AF91-37806995CA0A}"/>
            </a:ext>
          </a:extLst>
        </xdr:cNvPr>
        <xdr:cNvCxnSpPr/>
      </xdr:nvCxnSpPr>
      <xdr:spPr>
        <a:xfrm>
          <a:off x="22409944" y="103536750"/>
          <a:ext cx="0" cy="426244"/>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37</xdr:col>
      <xdr:colOff>140494</xdr:colOff>
      <xdr:row>88</xdr:row>
      <xdr:rowOff>150019</xdr:rowOff>
    </xdr:from>
    <xdr:to>
      <xdr:col>39</xdr:col>
      <xdr:colOff>221458</xdr:colOff>
      <xdr:row>88</xdr:row>
      <xdr:rowOff>150019</xdr:rowOff>
    </xdr:to>
    <xdr:cxnSp macro="">
      <xdr:nvCxnSpPr>
        <xdr:cNvPr id="654" name="直線コネクタ 653">
          <a:extLst>
            <a:ext uri="{FF2B5EF4-FFF2-40B4-BE49-F238E27FC236}">
              <a16:creationId xmlns:a16="http://schemas.microsoft.com/office/drawing/2014/main" id="{CA2D130D-4DF5-492B-A601-4C9351E2BD54}"/>
            </a:ext>
          </a:extLst>
        </xdr:cNvPr>
        <xdr:cNvCxnSpPr/>
      </xdr:nvCxnSpPr>
      <xdr:spPr>
        <a:xfrm flipH="1">
          <a:off x="21476494" y="104353519"/>
          <a:ext cx="842964"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40</xdr:col>
      <xdr:colOff>45246</xdr:colOff>
      <xdr:row>80</xdr:row>
      <xdr:rowOff>0</xdr:rowOff>
    </xdr:from>
    <xdr:to>
      <xdr:col>40</xdr:col>
      <xdr:colOff>150019</xdr:colOff>
      <xdr:row>84</xdr:row>
      <xdr:rowOff>23813</xdr:rowOff>
    </xdr:to>
    <xdr:cxnSp macro="">
      <xdr:nvCxnSpPr>
        <xdr:cNvPr id="655" name="直線コネクタ 654">
          <a:extLst>
            <a:ext uri="{FF2B5EF4-FFF2-40B4-BE49-F238E27FC236}">
              <a16:creationId xmlns:a16="http://schemas.microsoft.com/office/drawing/2014/main" id="{6B350018-DDEF-42B6-B3A5-1791C8B1DDA6}"/>
            </a:ext>
          </a:extLst>
        </xdr:cNvPr>
        <xdr:cNvCxnSpPr/>
      </xdr:nvCxnSpPr>
      <xdr:spPr>
        <a:xfrm flipH="1">
          <a:off x="22524246" y="102679500"/>
          <a:ext cx="104773" cy="785813"/>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154781</xdr:colOff>
      <xdr:row>79</xdr:row>
      <xdr:rowOff>188119</xdr:rowOff>
    </xdr:from>
    <xdr:to>
      <xdr:col>40</xdr:col>
      <xdr:colOff>357188</xdr:colOff>
      <xdr:row>81</xdr:row>
      <xdr:rowOff>0</xdr:rowOff>
    </xdr:to>
    <xdr:cxnSp macro="">
      <xdr:nvCxnSpPr>
        <xdr:cNvPr id="656" name="直線コネクタ 655">
          <a:extLst>
            <a:ext uri="{FF2B5EF4-FFF2-40B4-BE49-F238E27FC236}">
              <a16:creationId xmlns:a16="http://schemas.microsoft.com/office/drawing/2014/main" id="{F8F451A2-57F5-437A-80A0-2FC1B08DB969}"/>
            </a:ext>
          </a:extLst>
        </xdr:cNvPr>
        <xdr:cNvCxnSpPr/>
      </xdr:nvCxnSpPr>
      <xdr:spPr>
        <a:xfrm>
          <a:off x="22633781" y="102677119"/>
          <a:ext cx="202407" cy="192881"/>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126206</xdr:colOff>
      <xdr:row>84</xdr:row>
      <xdr:rowOff>23813</xdr:rowOff>
    </xdr:from>
    <xdr:to>
      <xdr:col>40</xdr:col>
      <xdr:colOff>45249</xdr:colOff>
      <xdr:row>99</xdr:row>
      <xdr:rowOff>138113</xdr:rowOff>
    </xdr:to>
    <xdr:cxnSp macro="">
      <xdr:nvCxnSpPr>
        <xdr:cNvPr id="657" name="直線コネクタ 656">
          <a:extLst>
            <a:ext uri="{FF2B5EF4-FFF2-40B4-BE49-F238E27FC236}">
              <a16:creationId xmlns:a16="http://schemas.microsoft.com/office/drawing/2014/main" id="{B3EB8A3F-2D1B-451B-93D1-B86B7262007D}"/>
            </a:ext>
          </a:extLst>
        </xdr:cNvPr>
        <xdr:cNvCxnSpPr/>
      </xdr:nvCxnSpPr>
      <xdr:spPr>
        <a:xfrm flipH="1">
          <a:off x="21843206" y="103465313"/>
          <a:ext cx="681043" cy="297180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40</xdr:col>
      <xdr:colOff>59531</xdr:colOff>
      <xdr:row>81</xdr:row>
      <xdr:rowOff>45244</xdr:rowOff>
    </xdr:from>
    <xdr:to>
      <xdr:col>40</xdr:col>
      <xdr:colOff>119063</xdr:colOff>
      <xdr:row>81</xdr:row>
      <xdr:rowOff>45244</xdr:rowOff>
    </xdr:to>
    <xdr:cxnSp macro="">
      <xdr:nvCxnSpPr>
        <xdr:cNvPr id="658" name="直線コネクタ 657">
          <a:extLst>
            <a:ext uri="{FF2B5EF4-FFF2-40B4-BE49-F238E27FC236}">
              <a16:creationId xmlns:a16="http://schemas.microsoft.com/office/drawing/2014/main" id="{5AA446D9-A437-4838-87DB-D38B2B661739}"/>
            </a:ext>
          </a:extLst>
        </xdr:cNvPr>
        <xdr:cNvCxnSpPr/>
      </xdr:nvCxnSpPr>
      <xdr:spPr>
        <a:xfrm flipH="1">
          <a:off x="22538531" y="102915244"/>
          <a:ext cx="59532"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41</xdr:col>
      <xdr:colOff>335756</xdr:colOff>
      <xdr:row>88</xdr:row>
      <xdr:rowOff>150018</xdr:rowOff>
    </xdr:from>
    <xdr:to>
      <xdr:col>41</xdr:col>
      <xdr:colOff>335756</xdr:colOff>
      <xdr:row>89</xdr:row>
      <xdr:rowOff>154781</xdr:rowOff>
    </xdr:to>
    <xdr:cxnSp macro="">
      <xdr:nvCxnSpPr>
        <xdr:cNvPr id="659" name="直線矢印コネクタ 658">
          <a:extLst>
            <a:ext uri="{FF2B5EF4-FFF2-40B4-BE49-F238E27FC236}">
              <a16:creationId xmlns:a16="http://schemas.microsoft.com/office/drawing/2014/main" id="{D5594C79-04F7-476A-B733-74C25B521565}"/>
            </a:ext>
          </a:extLst>
        </xdr:cNvPr>
        <xdr:cNvCxnSpPr/>
      </xdr:nvCxnSpPr>
      <xdr:spPr>
        <a:xfrm>
          <a:off x="23195756" y="104353518"/>
          <a:ext cx="0" cy="19526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252413</xdr:colOff>
      <xdr:row>81</xdr:row>
      <xdr:rowOff>2381</xdr:rowOff>
    </xdr:from>
    <xdr:to>
      <xdr:col>40</xdr:col>
      <xdr:colOff>352429</xdr:colOff>
      <xdr:row>84</xdr:row>
      <xdr:rowOff>95250</xdr:rowOff>
    </xdr:to>
    <xdr:cxnSp macro="">
      <xdr:nvCxnSpPr>
        <xdr:cNvPr id="660" name="直線コネクタ 659">
          <a:extLst>
            <a:ext uri="{FF2B5EF4-FFF2-40B4-BE49-F238E27FC236}">
              <a16:creationId xmlns:a16="http://schemas.microsoft.com/office/drawing/2014/main" id="{48A801A0-2C5C-4025-B197-D676A219D231}"/>
            </a:ext>
          </a:extLst>
        </xdr:cNvPr>
        <xdr:cNvCxnSpPr/>
      </xdr:nvCxnSpPr>
      <xdr:spPr>
        <a:xfrm flipH="1">
          <a:off x="22731413" y="102872381"/>
          <a:ext cx="100016" cy="66436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211933</xdr:colOff>
      <xdr:row>81</xdr:row>
      <xdr:rowOff>2382</xdr:rowOff>
    </xdr:from>
    <xdr:to>
      <xdr:col>39</xdr:col>
      <xdr:colOff>311944</xdr:colOff>
      <xdr:row>84</xdr:row>
      <xdr:rowOff>95250</xdr:rowOff>
    </xdr:to>
    <xdr:cxnSp macro="">
      <xdr:nvCxnSpPr>
        <xdr:cNvPr id="661" name="直線コネクタ 660">
          <a:extLst>
            <a:ext uri="{FF2B5EF4-FFF2-40B4-BE49-F238E27FC236}">
              <a16:creationId xmlns:a16="http://schemas.microsoft.com/office/drawing/2014/main" id="{E28E3D6A-7065-4071-B73C-C423D1095053}"/>
            </a:ext>
          </a:extLst>
        </xdr:cNvPr>
        <xdr:cNvCxnSpPr/>
      </xdr:nvCxnSpPr>
      <xdr:spPr>
        <a:xfrm>
          <a:off x="22309933" y="102872382"/>
          <a:ext cx="100011" cy="66436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314326</xdr:colOff>
      <xdr:row>84</xdr:row>
      <xdr:rowOff>92868</xdr:rowOff>
    </xdr:from>
    <xdr:to>
      <xdr:col>39</xdr:col>
      <xdr:colOff>361950</xdr:colOff>
      <xdr:row>85</xdr:row>
      <xdr:rowOff>119063</xdr:rowOff>
    </xdr:to>
    <xdr:cxnSp macro="">
      <xdr:nvCxnSpPr>
        <xdr:cNvPr id="662" name="直線コネクタ 661">
          <a:extLst>
            <a:ext uri="{FF2B5EF4-FFF2-40B4-BE49-F238E27FC236}">
              <a16:creationId xmlns:a16="http://schemas.microsoft.com/office/drawing/2014/main" id="{F8114052-B36C-4E60-A653-9578D8989FDE}"/>
            </a:ext>
          </a:extLst>
        </xdr:cNvPr>
        <xdr:cNvCxnSpPr/>
      </xdr:nvCxnSpPr>
      <xdr:spPr>
        <a:xfrm>
          <a:off x="22412326" y="103534368"/>
          <a:ext cx="47624" cy="216695"/>
        </a:xfrm>
        <a:prstGeom prst="line">
          <a:avLst/>
        </a:prstGeom>
        <a:noFill/>
        <a:ln w="3175" cap="flat" cmpd="sng" algn="ctr">
          <a:solidFill>
            <a:sysClr val="windowText" lastClr="000000"/>
          </a:solidFill>
          <a:prstDash val="solid"/>
          <a:miter lim="800000"/>
        </a:ln>
        <a:effectLst/>
      </xdr:spPr>
    </xdr:cxnSp>
    <xdr:clientData/>
  </xdr:twoCellAnchor>
  <xdr:twoCellAnchor>
    <xdr:from>
      <xdr:col>38</xdr:col>
      <xdr:colOff>126206</xdr:colOff>
      <xdr:row>99</xdr:row>
      <xdr:rowOff>140494</xdr:rowOff>
    </xdr:from>
    <xdr:to>
      <xdr:col>38</xdr:col>
      <xdr:colOff>335753</xdr:colOff>
      <xdr:row>100</xdr:row>
      <xdr:rowOff>3</xdr:rowOff>
    </xdr:to>
    <xdr:cxnSp macro="">
      <xdr:nvCxnSpPr>
        <xdr:cNvPr id="663" name="直線コネクタ 662">
          <a:extLst>
            <a:ext uri="{FF2B5EF4-FFF2-40B4-BE49-F238E27FC236}">
              <a16:creationId xmlns:a16="http://schemas.microsoft.com/office/drawing/2014/main" id="{3615097C-6A7B-454E-B985-EDC949FBD7F6}"/>
            </a:ext>
          </a:extLst>
        </xdr:cNvPr>
        <xdr:cNvCxnSpPr/>
      </xdr:nvCxnSpPr>
      <xdr:spPr>
        <a:xfrm>
          <a:off x="21843206" y="106439494"/>
          <a:ext cx="209547" cy="50009"/>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43</xdr:col>
      <xdr:colOff>90492</xdr:colOff>
      <xdr:row>96</xdr:row>
      <xdr:rowOff>188122</xdr:rowOff>
    </xdr:from>
    <xdr:to>
      <xdr:col>45</xdr:col>
      <xdr:colOff>52388</xdr:colOff>
      <xdr:row>96</xdr:row>
      <xdr:rowOff>188122</xdr:rowOff>
    </xdr:to>
    <xdr:cxnSp macro="">
      <xdr:nvCxnSpPr>
        <xdr:cNvPr id="664" name="直線コネクタ 663">
          <a:extLst>
            <a:ext uri="{FF2B5EF4-FFF2-40B4-BE49-F238E27FC236}">
              <a16:creationId xmlns:a16="http://schemas.microsoft.com/office/drawing/2014/main" id="{4BF15434-C61C-4F78-B56C-F96819AC5EFB}"/>
            </a:ext>
          </a:extLst>
        </xdr:cNvPr>
        <xdr:cNvCxnSpPr/>
      </xdr:nvCxnSpPr>
      <xdr:spPr>
        <a:xfrm flipH="1">
          <a:off x="23712492" y="105915622"/>
          <a:ext cx="723896"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40</xdr:col>
      <xdr:colOff>250031</xdr:colOff>
      <xdr:row>88</xdr:row>
      <xdr:rowOff>150020</xdr:rowOff>
    </xdr:from>
    <xdr:to>
      <xdr:col>43</xdr:col>
      <xdr:colOff>45247</xdr:colOff>
      <xdr:row>88</xdr:row>
      <xdr:rowOff>150020</xdr:rowOff>
    </xdr:to>
    <xdr:cxnSp macro="">
      <xdr:nvCxnSpPr>
        <xdr:cNvPr id="665" name="直線コネクタ 664">
          <a:extLst>
            <a:ext uri="{FF2B5EF4-FFF2-40B4-BE49-F238E27FC236}">
              <a16:creationId xmlns:a16="http://schemas.microsoft.com/office/drawing/2014/main" id="{0BF521F3-B742-4933-B29D-D6C2977B9C9C}"/>
            </a:ext>
          </a:extLst>
        </xdr:cNvPr>
        <xdr:cNvCxnSpPr/>
      </xdr:nvCxnSpPr>
      <xdr:spPr>
        <a:xfrm flipH="1">
          <a:off x="22729031" y="104353520"/>
          <a:ext cx="938216"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37</xdr:col>
      <xdr:colOff>133349</xdr:colOff>
      <xdr:row>81</xdr:row>
      <xdr:rowOff>2381</xdr:rowOff>
    </xdr:from>
    <xdr:to>
      <xdr:col>37</xdr:col>
      <xdr:colOff>133349</xdr:colOff>
      <xdr:row>84</xdr:row>
      <xdr:rowOff>188117</xdr:rowOff>
    </xdr:to>
    <xdr:cxnSp macro="">
      <xdr:nvCxnSpPr>
        <xdr:cNvPr id="666" name="直線コネクタ 665">
          <a:extLst>
            <a:ext uri="{FF2B5EF4-FFF2-40B4-BE49-F238E27FC236}">
              <a16:creationId xmlns:a16="http://schemas.microsoft.com/office/drawing/2014/main" id="{BE5D3072-7C42-49F0-82C2-80F8F55696E5}"/>
            </a:ext>
          </a:extLst>
        </xdr:cNvPr>
        <xdr:cNvCxnSpPr/>
      </xdr:nvCxnSpPr>
      <xdr:spPr>
        <a:xfrm>
          <a:off x="21469349" y="102872381"/>
          <a:ext cx="0" cy="757236"/>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46</xdr:col>
      <xdr:colOff>142875</xdr:colOff>
      <xdr:row>84</xdr:row>
      <xdr:rowOff>185737</xdr:rowOff>
    </xdr:from>
    <xdr:to>
      <xdr:col>46</xdr:col>
      <xdr:colOff>142875</xdr:colOff>
      <xdr:row>94</xdr:row>
      <xdr:rowOff>97631</xdr:rowOff>
    </xdr:to>
    <xdr:cxnSp macro="">
      <xdr:nvCxnSpPr>
        <xdr:cNvPr id="667" name="直線コネクタ 666">
          <a:extLst>
            <a:ext uri="{FF2B5EF4-FFF2-40B4-BE49-F238E27FC236}">
              <a16:creationId xmlns:a16="http://schemas.microsoft.com/office/drawing/2014/main" id="{EC6BB6A3-3817-4D29-94D2-33F31E05276E}"/>
            </a:ext>
          </a:extLst>
        </xdr:cNvPr>
        <xdr:cNvCxnSpPr/>
      </xdr:nvCxnSpPr>
      <xdr:spPr>
        <a:xfrm>
          <a:off x="24907875" y="103627237"/>
          <a:ext cx="0" cy="1816894"/>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36</xdr:col>
      <xdr:colOff>245268</xdr:colOff>
      <xdr:row>85</xdr:row>
      <xdr:rowOff>0</xdr:rowOff>
    </xdr:from>
    <xdr:to>
      <xdr:col>37</xdr:col>
      <xdr:colOff>128588</xdr:colOff>
      <xdr:row>85</xdr:row>
      <xdr:rowOff>0</xdr:rowOff>
    </xdr:to>
    <xdr:cxnSp macro="">
      <xdr:nvCxnSpPr>
        <xdr:cNvPr id="668" name="直線コネクタ 667">
          <a:extLst>
            <a:ext uri="{FF2B5EF4-FFF2-40B4-BE49-F238E27FC236}">
              <a16:creationId xmlns:a16="http://schemas.microsoft.com/office/drawing/2014/main" id="{438A9765-D7B9-42B7-AD6C-F0DC3098B848}"/>
            </a:ext>
          </a:extLst>
        </xdr:cNvPr>
        <xdr:cNvCxnSpPr/>
      </xdr:nvCxnSpPr>
      <xdr:spPr>
        <a:xfrm flipH="1">
          <a:off x="21200268" y="103632000"/>
          <a:ext cx="26432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80</xdr:row>
      <xdr:rowOff>188118</xdr:rowOff>
    </xdr:from>
    <xdr:to>
      <xdr:col>41</xdr:col>
      <xdr:colOff>0</xdr:colOff>
      <xdr:row>87</xdr:row>
      <xdr:rowOff>154781</xdr:rowOff>
    </xdr:to>
    <xdr:cxnSp macro="">
      <xdr:nvCxnSpPr>
        <xdr:cNvPr id="669" name="直線矢印コネクタ 668">
          <a:extLst>
            <a:ext uri="{FF2B5EF4-FFF2-40B4-BE49-F238E27FC236}">
              <a16:creationId xmlns:a16="http://schemas.microsoft.com/office/drawing/2014/main" id="{70660696-1E7E-41B7-AC41-2A02CD800B8F}"/>
            </a:ext>
          </a:extLst>
        </xdr:cNvPr>
        <xdr:cNvCxnSpPr/>
      </xdr:nvCxnSpPr>
      <xdr:spPr>
        <a:xfrm>
          <a:off x="22860000" y="102867618"/>
          <a:ext cx="0" cy="1300163"/>
        </a:xfrm>
        <a:prstGeom prst="straightConnector1">
          <a:avLst/>
        </a:prstGeom>
        <a:ln w="3175">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328613</xdr:colOff>
      <xdr:row>86</xdr:row>
      <xdr:rowOff>2381</xdr:rowOff>
    </xdr:from>
    <xdr:to>
      <xdr:col>39</xdr:col>
      <xdr:colOff>23812</xdr:colOff>
      <xdr:row>86</xdr:row>
      <xdr:rowOff>2381</xdr:rowOff>
    </xdr:to>
    <xdr:cxnSp macro="">
      <xdr:nvCxnSpPr>
        <xdr:cNvPr id="670" name="直線コネクタ 669">
          <a:extLst>
            <a:ext uri="{FF2B5EF4-FFF2-40B4-BE49-F238E27FC236}">
              <a16:creationId xmlns:a16="http://schemas.microsoft.com/office/drawing/2014/main" id="{10D992CC-9B1C-45F3-942F-D144144DE6C6}"/>
            </a:ext>
          </a:extLst>
        </xdr:cNvPr>
        <xdr:cNvCxnSpPr/>
      </xdr:nvCxnSpPr>
      <xdr:spPr>
        <a:xfrm>
          <a:off x="21664613" y="103824881"/>
          <a:ext cx="457199"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214312</xdr:colOff>
      <xdr:row>85</xdr:row>
      <xdr:rowOff>107156</xdr:rowOff>
    </xdr:from>
    <xdr:to>
      <xdr:col>37</xdr:col>
      <xdr:colOff>214312</xdr:colOff>
      <xdr:row>89</xdr:row>
      <xdr:rowOff>45245</xdr:rowOff>
    </xdr:to>
    <xdr:cxnSp macro="">
      <xdr:nvCxnSpPr>
        <xdr:cNvPr id="671" name="直線コネクタ 670">
          <a:extLst>
            <a:ext uri="{FF2B5EF4-FFF2-40B4-BE49-F238E27FC236}">
              <a16:creationId xmlns:a16="http://schemas.microsoft.com/office/drawing/2014/main" id="{5C77B1A9-14F0-40F5-83E7-45C67CDC2452}"/>
            </a:ext>
          </a:extLst>
        </xdr:cNvPr>
        <xdr:cNvCxnSpPr/>
      </xdr:nvCxnSpPr>
      <xdr:spPr>
        <a:xfrm>
          <a:off x="21550312" y="103739156"/>
          <a:ext cx="0" cy="700089"/>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328613</xdr:colOff>
      <xdr:row>86</xdr:row>
      <xdr:rowOff>2381</xdr:rowOff>
    </xdr:from>
    <xdr:to>
      <xdr:col>37</xdr:col>
      <xdr:colOff>328613</xdr:colOff>
      <xdr:row>89</xdr:row>
      <xdr:rowOff>45243</xdr:rowOff>
    </xdr:to>
    <xdr:cxnSp macro="">
      <xdr:nvCxnSpPr>
        <xdr:cNvPr id="672" name="直線コネクタ 671">
          <a:extLst>
            <a:ext uri="{FF2B5EF4-FFF2-40B4-BE49-F238E27FC236}">
              <a16:creationId xmlns:a16="http://schemas.microsoft.com/office/drawing/2014/main" id="{903F4D12-1590-4947-BF98-204965405F18}"/>
            </a:ext>
          </a:extLst>
        </xdr:cNvPr>
        <xdr:cNvCxnSpPr/>
      </xdr:nvCxnSpPr>
      <xdr:spPr>
        <a:xfrm>
          <a:off x="21664613" y="103824881"/>
          <a:ext cx="0" cy="614362"/>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92869</xdr:colOff>
      <xdr:row>94</xdr:row>
      <xdr:rowOff>90487</xdr:rowOff>
    </xdr:from>
    <xdr:to>
      <xdr:col>37</xdr:col>
      <xdr:colOff>214313</xdr:colOff>
      <xdr:row>94</xdr:row>
      <xdr:rowOff>90487</xdr:rowOff>
    </xdr:to>
    <xdr:cxnSp macro="">
      <xdr:nvCxnSpPr>
        <xdr:cNvPr id="673" name="直線矢印コネクタ 672">
          <a:extLst>
            <a:ext uri="{FF2B5EF4-FFF2-40B4-BE49-F238E27FC236}">
              <a16:creationId xmlns:a16="http://schemas.microsoft.com/office/drawing/2014/main" id="{43583EAB-6751-4489-AD6D-95A60C65C5CA}"/>
            </a:ext>
          </a:extLst>
        </xdr:cNvPr>
        <xdr:cNvCxnSpPr/>
      </xdr:nvCxnSpPr>
      <xdr:spPr>
        <a:xfrm flipH="1">
          <a:off x="19142869" y="105436987"/>
          <a:ext cx="240744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192881</xdr:colOff>
      <xdr:row>100</xdr:row>
      <xdr:rowOff>0</xdr:rowOff>
    </xdr:from>
    <xdr:to>
      <xdr:col>38</xdr:col>
      <xdr:colOff>192881</xdr:colOff>
      <xdr:row>109</xdr:row>
      <xdr:rowOff>4763</xdr:rowOff>
    </xdr:to>
    <xdr:cxnSp macro="">
      <xdr:nvCxnSpPr>
        <xdr:cNvPr id="674" name="直線矢印コネクタ 673">
          <a:extLst>
            <a:ext uri="{FF2B5EF4-FFF2-40B4-BE49-F238E27FC236}">
              <a16:creationId xmlns:a16="http://schemas.microsoft.com/office/drawing/2014/main" id="{5365B90F-5E24-401D-B248-7E0395DA588D}"/>
            </a:ext>
          </a:extLst>
        </xdr:cNvPr>
        <xdr:cNvCxnSpPr/>
      </xdr:nvCxnSpPr>
      <xdr:spPr>
        <a:xfrm>
          <a:off x="21909881" y="106489500"/>
          <a:ext cx="0" cy="171926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335756</xdr:colOff>
      <xdr:row>89</xdr:row>
      <xdr:rowOff>69057</xdr:rowOff>
    </xdr:from>
    <xdr:to>
      <xdr:col>46</xdr:col>
      <xdr:colOff>330994</xdr:colOff>
      <xdr:row>89</xdr:row>
      <xdr:rowOff>69057</xdr:rowOff>
    </xdr:to>
    <xdr:cxnSp macro="">
      <xdr:nvCxnSpPr>
        <xdr:cNvPr id="675" name="直線矢印コネクタ 674">
          <a:extLst>
            <a:ext uri="{FF2B5EF4-FFF2-40B4-BE49-F238E27FC236}">
              <a16:creationId xmlns:a16="http://schemas.microsoft.com/office/drawing/2014/main" id="{87FC390A-227F-41BE-9B95-85B6FAB9379F}"/>
            </a:ext>
          </a:extLst>
        </xdr:cNvPr>
        <xdr:cNvCxnSpPr/>
      </xdr:nvCxnSpPr>
      <xdr:spPr>
        <a:xfrm>
          <a:off x="23195756" y="104463057"/>
          <a:ext cx="190023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276226</xdr:colOff>
      <xdr:row>89</xdr:row>
      <xdr:rowOff>45244</xdr:rowOff>
    </xdr:from>
    <xdr:to>
      <xdr:col>38</xdr:col>
      <xdr:colOff>4764</xdr:colOff>
      <xdr:row>89</xdr:row>
      <xdr:rowOff>142875</xdr:rowOff>
    </xdr:to>
    <xdr:sp macro="" textlink="">
      <xdr:nvSpPr>
        <xdr:cNvPr id="676" name="円弧 675">
          <a:extLst>
            <a:ext uri="{FF2B5EF4-FFF2-40B4-BE49-F238E27FC236}">
              <a16:creationId xmlns:a16="http://schemas.microsoft.com/office/drawing/2014/main" id="{321F667B-2DA5-459C-AA55-2742BB548F14}"/>
            </a:ext>
          </a:extLst>
        </xdr:cNvPr>
        <xdr:cNvSpPr/>
      </xdr:nvSpPr>
      <xdr:spPr>
        <a:xfrm>
          <a:off x="21612226" y="104439244"/>
          <a:ext cx="109538" cy="97631"/>
        </a:xfrm>
        <a:prstGeom prst="arc">
          <a:avLst>
            <a:gd name="adj1" fmla="val 5475918"/>
            <a:gd name="adj2" fmla="val 16032455"/>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37</xdr:col>
      <xdr:colOff>330994</xdr:colOff>
      <xdr:row>89</xdr:row>
      <xdr:rowOff>145257</xdr:rowOff>
    </xdr:from>
    <xdr:to>
      <xdr:col>37</xdr:col>
      <xdr:colOff>330994</xdr:colOff>
      <xdr:row>92</xdr:row>
      <xdr:rowOff>92869</xdr:rowOff>
    </xdr:to>
    <xdr:cxnSp macro="">
      <xdr:nvCxnSpPr>
        <xdr:cNvPr id="677" name="直線コネクタ 676">
          <a:extLst>
            <a:ext uri="{FF2B5EF4-FFF2-40B4-BE49-F238E27FC236}">
              <a16:creationId xmlns:a16="http://schemas.microsoft.com/office/drawing/2014/main" id="{45C2E403-FDAD-4D34-81F4-96DD28C9BFCC}"/>
            </a:ext>
          </a:extLst>
        </xdr:cNvPr>
        <xdr:cNvCxnSpPr/>
      </xdr:nvCxnSpPr>
      <xdr:spPr>
        <a:xfrm>
          <a:off x="21666994" y="104539257"/>
          <a:ext cx="0" cy="519112"/>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159544</xdr:colOff>
      <xdr:row>89</xdr:row>
      <xdr:rowOff>45244</xdr:rowOff>
    </xdr:from>
    <xdr:to>
      <xdr:col>37</xdr:col>
      <xdr:colOff>269082</xdr:colOff>
      <xdr:row>89</xdr:row>
      <xdr:rowOff>142875</xdr:rowOff>
    </xdr:to>
    <xdr:sp macro="" textlink="">
      <xdr:nvSpPr>
        <xdr:cNvPr id="678" name="円弧 677">
          <a:extLst>
            <a:ext uri="{FF2B5EF4-FFF2-40B4-BE49-F238E27FC236}">
              <a16:creationId xmlns:a16="http://schemas.microsoft.com/office/drawing/2014/main" id="{32603F85-B7B7-4553-871E-59EDDB40591D}"/>
            </a:ext>
          </a:extLst>
        </xdr:cNvPr>
        <xdr:cNvSpPr/>
      </xdr:nvSpPr>
      <xdr:spPr>
        <a:xfrm>
          <a:off x="21495544" y="104439244"/>
          <a:ext cx="109538" cy="97631"/>
        </a:xfrm>
        <a:prstGeom prst="arc">
          <a:avLst>
            <a:gd name="adj1" fmla="val 5475918"/>
            <a:gd name="adj2" fmla="val 16032455"/>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37</xdr:col>
      <xdr:colOff>211931</xdr:colOff>
      <xdr:row>89</xdr:row>
      <xdr:rowOff>145256</xdr:rowOff>
    </xdr:from>
    <xdr:to>
      <xdr:col>37</xdr:col>
      <xdr:colOff>211931</xdr:colOff>
      <xdr:row>94</xdr:row>
      <xdr:rowOff>90488</xdr:rowOff>
    </xdr:to>
    <xdr:cxnSp macro="">
      <xdr:nvCxnSpPr>
        <xdr:cNvPr id="679" name="直線コネクタ 678">
          <a:extLst>
            <a:ext uri="{FF2B5EF4-FFF2-40B4-BE49-F238E27FC236}">
              <a16:creationId xmlns:a16="http://schemas.microsoft.com/office/drawing/2014/main" id="{3171E4F2-AB02-4AE8-8DEA-4B8E88A5DFFA}"/>
            </a:ext>
          </a:extLst>
        </xdr:cNvPr>
        <xdr:cNvCxnSpPr/>
      </xdr:nvCxnSpPr>
      <xdr:spPr>
        <a:xfrm>
          <a:off x="21547931" y="104539256"/>
          <a:ext cx="0" cy="897732"/>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0</xdr:colOff>
      <xdr:row>86</xdr:row>
      <xdr:rowOff>95250</xdr:rowOff>
    </xdr:from>
    <xdr:to>
      <xdr:col>37</xdr:col>
      <xdr:colOff>66675</xdr:colOff>
      <xdr:row>86</xdr:row>
      <xdr:rowOff>95250</xdr:rowOff>
    </xdr:to>
    <xdr:cxnSp macro="">
      <xdr:nvCxnSpPr>
        <xdr:cNvPr id="680" name="直線コネクタ 679">
          <a:extLst>
            <a:ext uri="{FF2B5EF4-FFF2-40B4-BE49-F238E27FC236}">
              <a16:creationId xmlns:a16="http://schemas.microsoft.com/office/drawing/2014/main" id="{57C14B79-4E0E-4AB9-8A11-ED19465648CD}"/>
            </a:ext>
          </a:extLst>
        </xdr:cNvPr>
        <xdr:cNvCxnSpPr/>
      </xdr:nvCxnSpPr>
      <xdr:spPr>
        <a:xfrm>
          <a:off x="21336000" y="103917750"/>
          <a:ext cx="66675"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66675</xdr:colOff>
      <xdr:row>80</xdr:row>
      <xdr:rowOff>0</xdr:rowOff>
    </xdr:from>
    <xdr:to>
      <xdr:col>37</xdr:col>
      <xdr:colOff>66675</xdr:colOff>
      <xdr:row>86</xdr:row>
      <xdr:rowOff>95250</xdr:rowOff>
    </xdr:to>
    <xdr:cxnSp macro="">
      <xdr:nvCxnSpPr>
        <xdr:cNvPr id="681" name="直線矢印コネクタ 680">
          <a:extLst>
            <a:ext uri="{FF2B5EF4-FFF2-40B4-BE49-F238E27FC236}">
              <a16:creationId xmlns:a16="http://schemas.microsoft.com/office/drawing/2014/main" id="{94BD03C3-82D9-41A6-87F8-CE651A92DE02}"/>
            </a:ext>
          </a:extLst>
        </xdr:cNvPr>
        <xdr:cNvCxnSpPr/>
      </xdr:nvCxnSpPr>
      <xdr:spPr>
        <a:xfrm flipV="1">
          <a:off x="21402675" y="102679500"/>
          <a:ext cx="0" cy="123825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109538</xdr:colOff>
      <xdr:row>87</xdr:row>
      <xdr:rowOff>154782</xdr:rowOff>
    </xdr:from>
    <xdr:to>
      <xdr:col>40</xdr:col>
      <xdr:colOff>254794</xdr:colOff>
      <xdr:row>87</xdr:row>
      <xdr:rowOff>154782</xdr:rowOff>
    </xdr:to>
    <xdr:cxnSp macro="">
      <xdr:nvCxnSpPr>
        <xdr:cNvPr id="682" name="直線コネクタ 681">
          <a:extLst>
            <a:ext uri="{FF2B5EF4-FFF2-40B4-BE49-F238E27FC236}">
              <a16:creationId xmlns:a16="http://schemas.microsoft.com/office/drawing/2014/main" id="{825C6390-3307-4C2C-A98F-1DEEEE3872F6}"/>
            </a:ext>
          </a:extLst>
        </xdr:cNvPr>
        <xdr:cNvCxnSpPr/>
      </xdr:nvCxnSpPr>
      <xdr:spPr>
        <a:xfrm>
          <a:off x="22588538" y="104167782"/>
          <a:ext cx="145256"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316706</xdr:colOff>
      <xdr:row>86</xdr:row>
      <xdr:rowOff>140494</xdr:rowOff>
    </xdr:from>
    <xdr:to>
      <xdr:col>40</xdr:col>
      <xdr:colOff>145253</xdr:colOff>
      <xdr:row>87</xdr:row>
      <xdr:rowOff>3</xdr:rowOff>
    </xdr:to>
    <xdr:cxnSp macro="">
      <xdr:nvCxnSpPr>
        <xdr:cNvPr id="683" name="直線コネクタ 682">
          <a:extLst>
            <a:ext uri="{FF2B5EF4-FFF2-40B4-BE49-F238E27FC236}">
              <a16:creationId xmlns:a16="http://schemas.microsoft.com/office/drawing/2014/main" id="{9FC02567-71D3-455D-9559-35FD1AC42EFF}"/>
            </a:ext>
          </a:extLst>
        </xdr:cNvPr>
        <xdr:cNvCxnSpPr/>
      </xdr:nvCxnSpPr>
      <xdr:spPr>
        <a:xfrm>
          <a:off x="22414706" y="103962994"/>
          <a:ext cx="209547" cy="50009"/>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40</xdr:col>
      <xdr:colOff>138113</xdr:colOff>
      <xdr:row>86</xdr:row>
      <xdr:rowOff>188120</xdr:rowOff>
    </xdr:from>
    <xdr:to>
      <xdr:col>40</xdr:col>
      <xdr:colOff>280988</xdr:colOff>
      <xdr:row>87</xdr:row>
      <xdr:rowOff>33338</xdr:rowOff>
    </xdr:to>
    <xdr:cxnSp macro="">
      <xdr:nvCxnSpPr>
        <xdr:cNvPr id="684" name="直線コネクタ 683">
          <a:extLst>
            <a:ext uri="{FF2B5EF4-FFF2-40B4-BE49-F238E27FC236}">
              <a16:creationId xmlns:a16="http://schemas.microsoft.com/office/drawing/2014/main" id="{CAE13ADD-7BCC-49A3-AD1D-8FF0710E4EA7}"/>
            </a:ext>
          </a:extLst>
        </xdr:cNvPr>
        <xdr:cNvCxnSpPr/>
      </xdr:nvCxnSpPr>
      <xdr:spPr>
        <a:xfrm>
          <a:off x="22617113" y="104010620"/>
          <a:ext cx="142875" cy="35718"/>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40</xdr:col>
      <xdr:colOff>7144</xdr:colOff>
      <xdr:row>84</xdr:row>
      <xdr:rowOff>169070</xdr:rowOff>
    </xdr:from>
    <xdr:to>
      <xdr:col>40</xdr:col>
      <xdr:colOff>216691</xdr:colOff>
      <xdr:row>85</xdr:row>
      <xdr:rowOff>28579</xdr:rowOff>
    </xdr:to>
    <xdr:cxnSp macro="">
      <xdr:nvCxnSpPr>
        <xdr:cNvPr id="685" name="直線コネクタ 684">
          <a:extLst>
            <a:ext uri="{FF2B5EF4-FFF2-40B4-BE49-F238E27FC236}">
              <a16:creationId xmlns:a16="http://schemas.microsoft.com/office/drawing/2014/main" id="{52377ED5-AF4C-4853-A266-071DD17D4B04}"/>
            </a:ext>
          </a:extLst>
        </xdr:cNvPr>
        <xdr:cNvCxnSpPr/>
      </xdr:nvCxnSpPr>
      <xdr:spPr>
        <a:xfrm>
          <a:off x="22486144" y="103610570"/>
          <a:ext cx="209547" cy="50009"/>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207169</xdr:colOff>
      <xdr:row>97</xdr:row>
      <xdr:rowOff>164306</xdr:rowOff>
    </xdr:from>
    <xdr:to>
      <xdr:col>39</xdr:col>
      <xdr:colOff>35716</xdr:colOff>
      <xdr:row>98</xdr:row>
      <xdr:rowOff>23815</xdr:rowOff>
    </xdr:to>
    <xdr:cxnSp macro="">
      <xdr:nvCxnSpPr>
        <xdr:cNvPr id="686" name="直線コネクタ 685">
          <a:extLst>
            <a:ext uri="{FF2B5EF4-FFF2-40B4-BE49-F238E27FC236}">
              <a16:creationId xmlns:a16="http://schemas.microsoft.com/office/drawing/2014/main" id="{BE8F8301-7EF7-4E4E-99FB-2321FE86C32F}"/>
            </a:ext>
          </a:extLst>
        </xdr:cNvPr>
        <xdr:cNvCxnSpPr/>
      </xdr:nvCxnSpPr>
      <xdr:spPr>
        <a:xfrm>
          <a:off x="21924169" y="106082306"/>
          <a:ext cx="209547" cy="50009"/>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230981</xdr:colOff>
      <xdr:row>97</xdr:row>
      <xdr:rowOff>59531</xdr:rowOff>
    </xdr:from>
    <xdr:to>
      <xdr:col>39</xdr:col>
      <xdr:colOff>64294</xdr:colOff>
      <xdr:row>97</xdr:row>
      <xdr:rowOff>114300</xdr:rowOff>
    </xdr:to>
    <xdr:cxnSp macro="">
      <xdr:nvCxnSpPr>
        <xdr:cNvPr id="687" name="直線矢印コネクタ 686">
          <a:extLst>
            <a:ext uri="{FF2B5EF4-FFF2-40B4-BE49-F238E27FC236}">
              <a16:creationId xmlns:a16="http://schemas.microsoft.com/office/drawing/2014/main" id="{BD0EFA1B-E583-4391-BFC8-FDA9EFC6C60D}"/>
            </a:ext>
          </a:extLst>
        </xdr:cNvPr>
        <xdr:cNvCxnSpPr/>
      </xdr:nvCxnSpPr>
      <xdr:spPr>
        <a:xfrm>
          <a:off x="21947981" y="105977531"/>
          <a:ext cx="214313" cy="5476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338138</xdr:colOff>
      <xdr:row>97</xdr:row>
      <xdr:rowOff>4763</xdr:rowOff>
    </xdr:from>
    <xdr:to>
      <xdr:col>38</xdr:col>
      <xdr:colOff>364331</xdr:colOff>
      <xdr:row>97</xdr:row>
      <xdr:rowOff>88106</xdr:rowOff>
    </xdr:to>
    <xdr:cxnSp macro="">
      <xdr:nvCxnSpPr>
        <xdr:cNvPr id="688" name="直線コネクタ 687">
          <a:extLst>
            <a:ext uri="{FF2B5EF4-FFF2-40B4-BE49-F238E27FC236}">
              <a16:creationId xmlns:a16="http://schemas.microsoft.com/office/drawing/2014/main" id="{1198ED50-7D4B-45B1-9AF1-E8CF57F0CCFD}"/>
            </a:ext>
          </a:extLst>
        </xdr:cNvPr>
        <xdr:cNvCxnSpPr/>
      </xdr:nvCxnSpPr>
      <xdr:spPr>
        <a:xfrm flipV="1">
          <a:off x="22055138" y="105922763"/>
          <a:ext cx="26193" cy="83343"/>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366713</xdr:colOff>
      <xdr:row>97</xdr:row>
      <xdr:rowOff>4762</xdr:rowOff>
    </xdr:from>
    <xdr:to>
      <xdr:col>40</xdr:col>
      <xdr:colOff>364331</xdr:colOff>
      <xdr:row>97</xdr:row>
      <xdr:rowOff>183356</xdr:rowOff>
    </xdr:to>
    <xdr:cxnSp macro="">
      <xdr:nvCxnSpPr>
        <xdr:cNvPr id="689" name="直線矢印コネクタ 688">
          <a:extLst>
            <a:ext uri="{FF2B5EF4-FFF2-40B4-BE49-F238E27FC236}">
              <a16:creationId xmlns:a16="http://schemas.microsoft.com/office/drawing/2014/main" id="{0E08B2D8-9962-490F-A71C-15F9AEE27425}"/>
            </a:ext>
          </a:extLst>
        </xdr:cNvPr>
        <xdr:cNvCxnSpPr/>
      </xdr:nvCxnSpPr>
      <xdr:spPr>
        <a:xfrm>
          <a:off x="22083713" y="105922762"/>
          <a:ext cx="759618" cy="17859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28575</xdr:colOff>
      <xdr:row>79</xdr:row>
      <xdr:rowOff>188119</xdr:rowOff>
    </xdr:from>
    <xdr:to>
      <xdr:col>65</xdr:col>
      <xdr:colOff>150019</xdr:colOff>
      <xdr:row>79</xdr:row>
      <xdr:rowOff>188119</xdr:rowOff>
    </xdr:to>
    <xdr:cxnSp macro="">
      <xdr:nvCxnSpPr>
        <xdr:cNvPr id="690" name="直線コネクタ 689">
          <a:extLst>
            <a:ext uri="{FF2B5EF4-FFF2-40B4-BE49-F238E27FC236}">
              <a16:creationId xmlns:a16="http://schemas.microsoft.com/office/drawing/2014/main" id="{E17DC678-C8AD-4B2B-AECF-EEDFD5BFB7A7}"/>
            </a:ext>
          </a:extLst>
        </xdr:cNvPr>
        <xdr:cNvCxnSpPr/>
      </xdr:nvCxnSpPr>
      <xdr:spPr>
        <a:xfrm>
          <a:off x="32032575" y="102677119"/>
          <a:ext cx="121444"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62</xdr:col>
      <xdr:colOff>109538</xdr:colOff>
      <xdr:row>85</xdr:row>
      <xdr:rowOff>92869</xdr:rowOff>
    </xdr:from>
    <xdr:to>
      <xdr:col>62</xdr:col>
      <xdr:colOff>135731</xdr:colOff>
      <xdr:row>87</xdr:row>
      <xdr:rowOff>185738</xdr:rowOff>
    </xdr:to>
    <xdr:cxnSp macro="">
      <xdr:nvCxnSpPr>
        <xdr:cNvPr id="691" name="直線コネクタ 690">
          <a:extLst>
            <a:ext uri="{FF2B5EF4-FFF2-40B4-BE49-F238E27FC236}">
              <a16:creationId xmlns:a16="http://schemas.microsoft.com/office/drawing/2014/main" id="{E7974943-E31F-4DA6-8C94-D47C9DBB04D7}"/>
            </a:ext>
          </a:extLst>
        </xdr:cNvPr>
        <xdr:cNvCxnSpPr/>
      </xdr:nvCxnSpPr>
      <xdr:spPr>
        <a:xfrm flipH="1">
          <a:off x="30970538" y="103724869"/>
          <a:ext cx="26193" cy="473869"/>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65</xdr:col>
      <xdr:colOff>26194</xdr:colOff>
      <xdr:row>79</xdr:row>
      <xdr:rowOff>188119</xdr:rowOff>
    </xdr:from>
    <xdr:to>
      <xdr:col>65</xdr:col>
      <xdr:colOff>85725</xdr:colOff>
      <xdr:row>82</xdr:row>
      <xdr:rowOff>97631</xdr:rowOff>
    </xdr:to>
    <xdr:cxnSp macro="">
      <xdr:nvCxnSpPr>
        <xdr:cNvPr id="692" name="直線コネクタ 691">
          <a:extLst>
            <a:ext uri="{FF2B5EF4-FFF2-40B4-BE49-F238E27FC236}">
              <a16:creationId xmlns:a16="http://schemas.microsoft.com/office/drawing/2014/main" id="{9D0674E5-4E27-44C8-9233-EB3731F515BB}"/>
            </a:ext>
          </a:extLst>
        </xdr:cNvPr>
        <xdr:cNvCxnSpPr/>
      </xdr:nvCxnSpPr>
      <xdr:spPr>
        <a:xfrm>
          <a:off x="32030194" y="102677119"/>
          <a:ext cx="59531" cy="481012"/>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63</xdr:col>
      <xdr:colOff>338138</xdr:colOff>
      <xdr:row>84</xdr:row>
      <xdr:rowOff>92869</xdr:rowOff>
    </xdr:from>
    <xdr:to>
      <xdr:col>65</xdr:col>
      <xdr:colOff>252415</xdr:colOff>
      <xdr:row>100</xdr:row>
      <xdr:rowOff>4763</xdr:rowOff>
    </xdr:to>
    <xdr:cxnSp macro="">
      <xdr:nvCxnSpPr>
        <xdr:cNvPr id="693" name="直線コネクタ 692">
          <a:extLst>
            <a:ext uri="{FF2B5EF4-FFF2-40B4-BE49-F238E27FC236}">
              <a16:creationId xmlns:a16="http://schemas.microsoft.com/office/drawing/2014/main" id="{E80D779B-D124-4241-A143-DDE7B1BD3544}"/>
            </a:ext>
          </a:extLst>
        </xdr:cNvPr>
        <xdr:cNvCxnSpPr/>
      </xdr:nvCxnSpPr>
      <xdr:spPr>
        <a:xfrm flipH="1">
          <a:off x="31580138" y="103534369"/>
          <a:ext cx="676277" cy="2959894"/>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65</xdr:col>
      <xdr:colOff>89764</xdr:colOff>
      <xdr:row>81</xdr:row>
      <xdr:rowOff>45244</xdr:rowOff>
    </xdr:from>
    <xdr:to>
      <xdr:col>65</xdr:col>
      <xdr:colOff>89764</xdr:colOff>
      <xdr:row>82</xdr:row>
      <xdr:rowOff>59531</xdr:rowOff>
    </xdr:to>
    <xdr:cxnSp macro="">
      <xdr:nvCxnSpPr>
        <xdr:cNvPr id="694" name="直線コネクタ 693">
          <a:extLst>
            <a:ext uri="{FF2B5EF4-FFF2-40B4-BE49-F238E27FC236}">
              <a16:creationId xmlns:a16="http://schemas.microsoft.com/office/drawing/2014/main" id="{D334682D-9ACF-4AC7-AC61-4996D96233C7}"/>
            </a:ext>
          </a:extLst>
        </xdr:cNvPr>
        <xdr:cNvCxnSpPr/>
      </xdr:nvCxnSpPr>
      <xdr:spPr>
        <a:xfrm>
          <a:off x="32093764" y="102915244"/>
          <a:ext cx="0" cy="204787"/>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64</xdr:col>
      <xdr:colOff>211931</xdr:colOff>
      <xdr:row>80</xdr:row>
      <xdr:rowOff>0</xdr:rowOff>
    </xdr:from>
    <xdr:to>
      <xdr:col>65</xdr:col>
      <xdr:colOff>23813</xdr:colOff>
      <xdr:row>81</xdr:row>
      <xdr:rowOff>4</xdr:rowOff>
    </xdr:to>
    <xdr:cxnSp macro="">
      <xdr:nvCxnSpPr>
        <xdr:cNvPr id="695" name="直線コネクタ 694">
          <a:extLst>
            <a:ext uri="{FF2B5EF4-FFF2-40B4-BE49-F238E27FC236}">
              <a16:creationId xmlns:a16="http://schemas.microsoft.com/office/drawing/2014/main" id="{31E25546-DEEB-47F4-9B51-7B6E3B94DD94}"/>
            </a:ext>
          </a:extLst>
        </xdr:cNvPr>
        <xdr:cNvCxnSpPr/>
      </xdr:nvCxnSpPr>
      <xdr:spPr>
        <a:xfrm flipV="1">
          <a:off x="31834931" y="102679500"/>
          <a:ext cx="192882" cy="190504"/>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40481</xdr:colOff>
      <xdr:row>81</xdr:row>
      <xdr:rowOff>2315</xdr:rowOff>
    </xdr:from>
    <xdr:to>
      <xdr:col>64</xdr:col>
      <xdr:colOff>209551</xdr:colOff>
      <xdr:row>81</xdr:row>
      <xdr:rowOff>2315</xdr:rowOff>
    </xdr:to>
    <xdr:cxnSp macro="">
      <xdr:nvCxnSpPr>
        <xdr:cNvPr id="696" name="直線コネクタ 695">
          <a:extLst>
            <a:ext uri="{FF2B5EF4-FFF2-40B4-BE49-F238E27FC236}">
              <a16:creationId xmlns:a16="http://schemas.microsoft.com/office/drawing/2014/main" id="{8B54E1C5-77DC-41ED-8ED8-B8E8AB0EB6A6}"/>
            </a:ext>
          </a:extLst>
        </xdr:cNvPr>
        <xdr:cNvCxnSpPr/>
      </xdr:nvCxnSpPr>
      <xdr:spPr>
        <a:xfrm flipH="1">
          <a:off x="29758481" y="102872315"/>
          <a:ext cx="2074070"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65</xdr:col>
      <xdr:colOff>357188</xdr:colOff>
      <xdr:row>80</xdr:row>
      <xdr:rowOff>190436</xdr:rowOff>
    </xdr:from>
    <xdr:to>
      <xdr:col>71</xdr:col>
      <xdr:colOff>145256</xdr:colOff>
      <xdr:row>80</xdr:row>
      <xdr:rowOff>190436</xdr:rowOff>
    </xdr:to>
    <xdr:cxnSp macro="">
      <xdr:nvCxnSpPr>
        <xdr:cNvPr id="697" name="直線コネクタ 696">
          <a:extLst>
            <a:ext uri="{FF2B5EF4-FFF2-40B4-BE49-F238E27FC236}">
              <a16:creationId xmlns:a16="http://schemas.microsoft.com/office/drawing/2014/main" id="{79226FA3-DC47-4A3A-8D62-4E5319CD75A9}"/>
            </a:ext>
          </a:extLst>
        </xdr:cNvPr>
        <xdr:cNvCxnSpPr/>
      </xdr:nvCxnSpPr>
      <xdr:spPr>
        <a:xfrm>
          <a:off x="32361188" y="102869936"/>
          <a:ext cx="2074068"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62</xdr:col>
      <xdr:colOff>135732</xdr:colOff>
      <xdr:row>109</xdr:row>
      <xdr:rowOff>495</xdr:rowOff>
    </xdr:from>
    <xdr:to>
      <xdr:col>68</xdr:col>
      <xdr:colOff>47625</xdr:colOff>
      <xdr:row>109</xdr:row>
      <xdr:rowOff>495</xdr:rowOff>
    </xdr:to>
    <xdr:cxnSp macro="">
      <xdr:nvCxnSpPr>
        <xdr:cNvPr id="698" name="直線コネクタ 697">
          <a:extLst>
            <a:ext uri="{FF2B5EF4-FFF2-40B4-BE49-F238E27FC236}">
              <a16:creationId xmlns:a16="http://schemas.microsoft.com/office/drawing/2014/main" id="{375AE1CE-494E-4CDC-A4E9-24F7FFE27F66}"/>
            </a:ext>
          </a:extLst>
        </xdr:cNvPr>
        <xdr:cNvCxnSpPr/>
      </xdr:nvCxnSpPr>
      <xdr:spPr>
        <a:xfrm>
          <a:off x="30996732" y="108204495"/>
          <a:ext cx="2197893"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135392</xdr:colOff>
      <xdr:row>87</xdr:row>
      <xdr:rowOff>135731</xdr:rowOff>
    </xdr:from>
    <xdr:to>
      <xdr:col>62</xdr:col>
      <xdr:colOff>135392</xdr:colOff>
      <xdr:row>109</xdr:row>
      <xdr:rowOff>2381</xdr:rowOff>
    </xdr:to>
    <xdr:cxnSp macro="">
      <xdr:nvCxnSpPr>
        <xdr:cNvPr id="699" name="直線コネクタ 698">
          <a:extLst>
            <a:ext uri="{FF2B5EF4-FFF2-40B4-BE49-F238E27FC236}">
              <a16:creationId xmlns:a16="http://schemas.microsoft.com/office/drawing/2014/main" id="{839A8F66-2B09-4EC6-8CDC-F0CC9BE6532A}"/>
            </a:ext>
          </a:extLst>
        </xdr:cNvPr>
        <xdr:cNvCxnSpPr/>
      </xdr:nvCxnSpPr>
      <xdr:spPr>
        <a:xfrm>
          <a:off x="30996392" y="104148731"/>
          <a:ext cx="0" cy="405765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68</xdr:col>
      <xdr:colOff>47625</xdr:colOff>
      <xdr:row>85</xdr:row>
      <xdr:rowOff>100013</xdr:rowOff>
    </xdr:from>
    <xdr:to>
      <xdr:col>68</xdr:col>
      <xdr:colOff>69056</xdr:colOff>
      <xdr:row>88</xdr:row>
      <xdr:rowOff>2381</xdr:rowOff>
    </xdr:to>
    <xdr:cxnSp macro="">
      <xdr:nvCxnSpPr>
        <xdr:cNvPr id="700" name="直線コネクタ 699">
          <a:extLst>
            <a:ext uri="{FF2B5EF4-FFF2-40B4-BE49-F238E27FC236}">
              <a16:creationId xmlns:a16="http://schemas.microsoft.com/office/drawing/2014/main" id="{35792C27-7820-4127-B15E-7DC5504C3006}"/>
            </a:ext>
          </a:extLst>
        </xdr:cNvPr>
        <xdr:cNvCxnSpPr/>
      </xdr:nvCxnSpPr>
      <xdr:spPr>
        <a:xfrm>
          <a:off x="33194625" y="103732013"/>
          <a:ext cx="21431" cy="473868"/>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65</xdr:col>
      <xdr:colOff>257175</xdr:colOff>
      <xdr:row>89</xdr:row>
      <xdr:rowOff>152400</xdr:rowOff>
    </xdr:from>
    <xdr:to>
      <xdr:col>68</xdr:col>
      <xdr:colOff>38100</xdr:colOff>
      <xdr:row>89</xdr:row>
      <xdr:rowOff>152400</xdr:rowOff>
    </xdr:to>
    <xdr:cxnSp macro="">
      <xdr:nvCxnSpPr>
        <xdr:cNvPr id="701" name="直線コネクタ 700">
          <a:extLst>
            <a:ext uri="{FF2B5EF4-FFF2-40B4-BE49-F238E27FC236}">
              <a16:creationId xmlns:a16="http://schemas.microsoft.com/office/drawing/2014/main" id="{35227110-247F-459B-9A97-9EE066CBF60A}"/>
            </a:ext>
          </a:extLst>
        </xdr:cNvPr>
        <xdr:cNvCxnSpPr/>
      </xdr:nvCxnSpPr>
      <xdr:spPr>
        <a:xfrm>
          <a:off x="32261175" y="104546400"/>
          <a:ext cx="923925" cy="0"/>
        </a:xfrm>
        <a:prstGeom prst="line">
          <a:avLst/>
        </a:prstGeom>
        <a:ln w="317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63</xdr:col>
      <xdr:colOff>230982</xdr:colOff>
      <xdr:row>98</xdr:row>
      <xdr:rowOff>2381</xdr:rowOff>
    </xdr:from>
    <xdr:to>
      <xdr:col>63</xdr:col>
      <xdr:colOff>321468</xdr:colOff>
      <xdr:row>99</xdr:row>
      <xdr:rowOff>164306</xdr:rowOff>
    </xdr:to>
    <xdr:cxnSp macro="">
      <xdr:nvCxnSpPr>
        <xdr:cNvPr id="702" name="直線矢印コネクタ 701">
          <a:extLst>
            <a:ext uri="{FF2B5EF4-FFF2-40B4-BE49-F238E27FC236}">
              <a16:creationId xmlns:a16="http://schemas.microsoft.com/office/drawing/2014/main" id="{5F27648B-18D5-4B47-9C3B-FA11E0D484F0}"/>
            </a:ext>
          </a:extLst>
        </xdr:cNvPr>
        <xdr:cNvCxnSpPr/>
      </xdr:nvCxnSpPr>
      <xdr:spPr>
        <a:xfrm flipH="1">
          <a:off x="31472982" y="106110881"/>
          <a:ext cx="90486" cy="35242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1</xdr:colOff>
      <xdr:row>89</xdr:row>
      <xdr:rowOff>100013</xdr:rowOff>
    </xdr:from>
    <xdr:to>
      <xdr:col>65</xdr:col>
      <xdr:colOff>130969</xdr:colOff>
      <xdr:row>89</xdr:row>
      <xdr:rowOff>100013</xdr:rowOff>
    </xdr:to>
    <xdr:cxnSp macro="">
      <xdr:nvCxnSpPr>
        <xdr:cNvPr id="703" name="直線矢印コネクタ 702">
          <a:extLst>
            <a:ext uri="{FF2B5EF4-FFF2-40B4-BE49-F238E27FC236}">
              <a16:creationId xmlns:a16="http://schemas.microsoft.com/office/drawing/2014/main" id="{A1E588D1-96C5-4B67-B346-3D5AC2431BDC}"/>
            </a:ext>
          </a:extLst>
        </xdr:cNvPr>
        <xdr:cNvCxnSpPr/>
      </xdr:nvCxnSpPr>
      <xdr:spPr>
        <a:xfrm flipH="1">
          <a:off x="30861001" y="104494013"/>
          <a:ext cx="127396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54768</xdr:colOff>
      <xdr:row>79</xdr:row>
      <xdr:rowOff>100014</xdr:rowOff>
    </xdr:from>
    <xdr:to>
      <xdr:col>66</xdr:col>
      <xdr:colOff>76201</xdr:colOff>
      <xdr:row>81</xdr:row>
      <xdr:rowOff>178594</xdr:rowOff>
    </xdr:to>
    <xdr:sp macro="" textlink="">
      <xdr:nvSpPr>
        <xdr:cNvPr id="704" name="円弧 703">
          <a:extLst>
            <a:ext uri="{FF2B5EF4-FFF2-40B4-BE49-F238E27FC236}">
              <a16:creationId xmlns:a16="http://schemas.microsoft.com/office/drawing/2014/main" id="{E31FBEEF-EBBD-4957-A421-16DB1BFA460D}"/>
            </a:ext>
          </a:extLst>
        </xdr:cNvPr>
        <xdr:cNvSpPr/>
      </xdr:nvSpPr>
      <xdr:spPr>
        <a:xfrm>
          <a:off x="32058768" y="102589014"/>
          <a:ext cx="402433" cy="459580"/>
        </a:xfrm>
        <a:prstGeom prst="arc">
          <a:avLst>
            <a:gd name="adj1" fmla="val 16055955"/>
            <a:gd name="adj2" fmla="val 21890"/>
          </a:avLst>
        </a:prstGeom>
        <a:ln w="31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65</xdr:col>
      <xdr:colOff>90488</xdr:colOff>
      <xdr:row>79</xdr:row>
      <xdr:rowOff>7144</xdr:rowOff>
    </xdr:from>
    <xdr:to>
      <xdr:col>65</xdr:col>
      <xdr:colOff>90488</xdr:colOff>
      <xdr:row>81</xdr:row>
      <xdr:rowOff>45244</xdr:rowOff>
    </xdr:to>
    <xdr:cxnSp macro="">
      <xdr:nvCxnSpPr>
        <xdr:cNvPr id="705" name="直線コネクタ 704">
          <a:extLst>
            <a:ext uri="{FF2B5EF4-FFF2-40B4-BE49-F238E27FC236}">
              <a16:creationId xmlns:a16="http://schemas.microsoft.com/office/drawing/2014/main" id="{DD4D40C8-357E-430A-91C1-B2B6815793E4}"/>
            </a:ext>
          </a:extLst>
        </xdr:cNvPr>
        <xdr:cNvCxnSpPr/>
      </xdr:nvCxnSpPr>
      <xdr:spPr>
        <a:xfrm flipV="1">
          <a:off x="32094488" y="102496144"/>
          <a:ext cx="0" cy="41910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221456</xdr:colOff>
      <xdr:row>80</xdr:row>
      <xdr:rowOff>142875</xdr:rowOff>
    </xdr:from>
    <xdr:to>
      <xdr:col>66</xdr:col>
      <xdr:colOff>76201</xdr:colOff>
      <xdr:row>87</xdr:row>
      <xdr:rowOff>23813</xdr:rowOff>
    </xdr:to>
    <xdr:cxnSp macro="">
      <xdr:nvCxnSpPr>
        <xdr:cNvPr id="706" name="直線矢印コネクタ 705">
          <a:extLst>
            <a:ext uri="{FF2B5EF4-FFF2-40B4-BE49-F238E27FC236}">
              <a16:creationId xmlns:a16="http://schemas.microsoft.com/office/drawing/2014/main" id="{31BAEB2A-D9CA-4A20-95F9-AC52B50E8F7C}"/>
            </a:ext>
          </a:extLst>
        </xdr:cNvPr>
        <xdr:cNvCxnSpPr/>
      </xdr:nvCxnSpPr>
      <xdr:spPr>
        <a:xfrm flipH="1">
          <a:off x="32225456" y="102822375"/>
          <a:ext cx="235745" cy="1214438"/>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247650</xdr:colOff>
      <xdr:row>87</xdr:row>
      <xdr:rowOff>142877</xdr:rowOff>
    </xdr:from>
    <xdr:to>
      <xdr:col>68</xdr:col>
      <xdr:colOff>47625</xdr:colOff>
      <xdr:row>87</xdr:row>
      <xdr:rowOff>142877</xdr:rowOff>
    </xdr:to>
    <xdr:cxnSp macro="">
      <xdr:nvCxnSpPr>
        <xdr:cNvPr id="707" name="直線矢印コネクタ 706">
          <a:extLst>
            <a:ext uri="{FF2B5EF4-FFF2-40B4-BE49-F238E27FC236}">
              <a16:creationId xmlns:a16="http://schemas.microsoft.com/office/drawing/2014/main" id="{51BBC110-3627-4278-AC56-208A3148E340}"/>
            </a:ext>
          </a:extLst>
        </xdr:cNvPr>
        <xdr:cNvCxnSpPr/>
      </xdr:nvCxnSpPr>
      <xdr:spPr>
        <a:xfrm>
          <a:off x="32251650" y="104155877"/>
          <a:ext cx="94297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252413</xdr:colOff>
      <xdr:row>108</xdr:row>
      <xdr:rowOff>90487</xdr:rowOff>
    </xdr:from>
    <xdr:to>
      <xdr:col>68</xdr:col>
      <xdr:colOff>50006</xdr:colOff>
      <xdr:row>108</xdr:row>
      <xdr:rowOff>90487</xdr:rowOff>
    </xdr:to>
    <xdr:cxnSp macro="">
      <xdr:nvCxnSpPr>
        <xdr:cNvPr id="708" name="直線矢印コネクタ 707">
          <a:extLst>
            <a:ext uri="{FF2B5EF4-FFF2-40B4-BE49-F238E27FC236}">
              <a16:creationId xmlns:a16="http://schemas.microsoft.com/office/drawing/2014/main" id="{095EA266-10F8-4062-8A07-E2737AA66409}"/>
            </a:ext>
          </a:extLst>
        </xdr:cNvPr>
        <xdr:cNvCxnSpPr/>
      </xdr:nvCxnSpPr>
      <xdr:spPr>
        <a:xfrm>
          <a:off x="32256413" y="108103987"/>
          <a:ext cx="94059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63</xdr:col>
      <xdr:colOff>335756</xdr:colOff>
      <xdr:row>108</xdr:row>
      <xdr:rowOff>90488</xdr:rowOff>
    </xdr:from>
    <xdr:to>
      <xdr:col>65</xdr:col>
      <xdr:colOff>254794</xdr:colOff>
      <xdr:row>108</xdr:row>
      <xdr:rowOff>90488</xdr:rowOff>
    </xdr:to>
    <xdr:cxnSp macro="">
      <xdr:nvCxnSpPr>
        <xdr:cNvPr id="709" name="直線矢印コネクタ 708">
          <a:extLst>
            <a:ext uri="{FF2B5EF4-FFF2-40B4-BE49-F238E27FC236}">
              <a16:creationId xmlns:a16="http://schemas.microsoft.com/office/drawing/2014/main" id="{B7465516-2372-483F-AD8F-F2D99347213A}"/>
            </a:ext>
          </a:extLst>
        </xdr:cNvPr>
        <xdr:cNvCxnSpPr/>
      </xdr:nvCxnSpPr>
      <xdr:spPr>
        <a:xfrm>
          <a:off x="31577756" y="108103988"/>
          <a:ext cx="681038"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128588</xdr:colOff>
      <xdr:row>86</xdr:row>
      <xdr:rowOff>2381</xdr:rowOff>
    </xdr:from>
    <xdr:to>
      <xdr:col>65</xdr:col>
      <xdr:colOff>128588</xdr:colOff>
      <xdr:row>89</xdr:row>
      <xdr:rowOff>97631</xdr:rowOff>
    </xdr:to>
    <xdr:cxnSp macro="">
      <xdr:nvCxnSpPr>
        <xdr:cNvPr id="710" name="直線コネクタ 709">
          <a:extLst>
            <a:ext uri="{FF2B5EF4-FFF2-40B4-BE49-F238E27FC236}">
              <a16:creationId xmlns:a16="http://schemas.microsoft.com/office/drawing/2014/main" id="{30B33C1A-00B7-4AAA-A4AB-9BC43D4D1FDB}"/>
            </a:ext>
          </a:extLst>
        </xdr:cNvPr>
        <xdr:cNvCxnSpPr/>
      </xdr:nvCxnSpPr>
      <xdr:spPr>
        <a:xfrm>
          <a:off x="32132588" y="103824881"/>
          <a:ext cx="0" cy="66675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373856</xdr:colOff>
      <xdr:row>103</xdr:row>
      <xdr:rowOff>100012</xdr:rowOff>
    </xdr:from>
    <xdr:to>
      <xdr:col>63</xdr:col>
      <xdr:colOff>195265</xdr:colOff>
      <xdr:row>103</xdr:row>
      <xdr:rowOff>100012</xdr:rowOff>
    </xdr:to>
    <xdr:cxnSp macro="">
      <xdr:nvCxnSpPr>
        <xdr:cNvPr id="711" name="直線矢印コネクタ 710">
          <a:extLst>
            <a:ext uri="{FF2B5EF4-FFF2-40B4-BE49-F238E27FC236}">
              <a16:creationId xmlns:a16="http://schemas.microsoft.com/office/drawing/2014/main" id="{8F3F1FFB-1B72-4685-A37B-A184EBFEF4C8}"/>
            </a:ext>
          </a:extLst>
        </xdr:cNvPr>
        <xdr:cNvCxnSpPr/>
      </xdr:nvCxnSpPr>
      <xdr:spPr>
        <a:xfrm flipH="1">
          <a:off x="30853856" y="107161012"/>
          <a:ext cx="58340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164307</xdr:colOff>
      <xdr:row>81</xdr:row>
      <xdr:rowOff>0</xdr:rowOff>
    </xdr:from>
    <xdr:to>
      <xdr:col>64</xdr:col>
      <xdr:colOff>164307</xdr:colOff>
      <xdr:row>84</xdr:row>
      <xdr:rowOff>97631</xdr:rowOff>
    </xdr:to>
    <xdr:cxnSp macro="">
      <xdr:nvCxnSpPr>
        <xdr:cNvPr id="712" name="直線矢印コネクタ 711">
          <a:extLst>
            <a:ext uri="{FF2B5EF4-FFF2-40B4-BE49-F238E27FC236}">
              <a16:creationId xmlns:a16="http://schemas.microsoft.com/office/drawing/2014/main" id="{C5DAD721-65EE-4FE2-9532-F39AE1739F33}"/>
            </a:ext>
          </a:extLst>
        </xdr:cNvPr>
        <xdr:cNvCxnSpPr/>
      </xdr:nvCxnSpPr>
      <xdr:spPr>
        <a:xfrm>
          <a:off x="31787307" y="102870000"/>
          <a:ext cx="0" cy="66913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88106</xdr:colOff>
      <xdr:row>79</xdr:row>
      <xdr:rowOff>100013</xdr:rowOff>
    </xdr:from>
    <xdr:to>
      <xdr:col>65</xdr:col>
      <xdr:colOff>250033</xdr:colOff>
      <xdr:row>79</xdr:row>
      <xdr:rowOff>100013</xdr:rowOff>
    </xdr:to>
    <xdr:cxnSp macro="">
      <xdr:nvCxnSpPr>
        <xdr:cNvPr id="713" name="直線矢印コネクタ 712">
          <a:extLst>
            <a:ext uri="{FF2B5EF4-FFF2-40B4-BE49-F238E27FC236}">
              <a16:creationId xmlns:a16="http://schemas.microsoft.com/office/drawing/2014/main" id="{64FF68D4-C6FB-4828-AC6A-264990BCB990}"/>
            </a:ext>
          </a:extLst>
        </xdr:cNvPr>
        <xdr:cNvCxnSpPr/>
      </xdr:nvCxnSpPr>
      <xdr:spPr>
        <a:xfrm flipH="1">
          <a:off x="32092106" y="102589013"/>
          <a:ext cx="161927" cy="0"/>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164306</xdr:colOff>
      <xdr:row>84</xdr:row>
      <xdr:rowOff>92868</xdr:rowOff>
    </xdr:from>
    <xdr:to>
      <xdr:col>64</xdr:col>
      <xdr:colOff>164306</xdr:colOff>
      <xdr:row>88</xdr:row>
      <xdr:rowOff>188119</xdr:rowOff>
    </xdr:to>
    <xdr:cxnSp macro="">
      <xdr:nvCxnSpPr>
        <xdr:cNvPr id="714" name="直線矢印コネクタ 713">
          <a:extLst>
            <a:ext uri="{FF2B5EF4-FFF2-40B4-BE49-F238E27FC236}">
              <a16:creationId xmlns:a16="http://schemas.microsoft.com/office/drawing/2014/main" id="{253838E4-2A18-41C4-B67A-A53A44B7145D}"/>
            </a:ext>
          </a:extLst>
        </xdr:cNvPr>
        <xdr:cNvCxnSpPr/>
      </xdr:nvCxnSpPr>
      <xdr:spPr>
        <a:xfrm>
          <a:off x="31787306" y="103534368"/>
          <a:ext cx="0" cy="85725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66</xdr:col>
      <xdr:colOff>4762</xdr:colOff>
      <xdr:row>84</xdr:row>
      <xdr:rowOff>0</xdr:rowOff>
    </xdr:from>
    <xdr:to>
      <xdr:col>72</xdr:col>
      <xdr:colOff>7143</xdr:colOff>
      <xdr:row>84</xdr:row>
      <xdr:rowOff>0</xdr:rowOff>
    </xdr:to>
    <xdr:cxnSp macro="">
      <xdr:nvCxnSpPr>
        <xdr:cNvPr id="715" name="直線矢印コネクタ 714">
          <a:extLst>
            <a:ext uri="{FF2B5EF4-FFF2-40B4-BE49-F238E27FC236}">
              <a16:creationId xmlns:a16="http://schemas.microsoft.com/office/drawing/2014/main" id="{CD865A6C-F91D-4AA9-AA2E-FF0C2709E387}"/>
            </a:ext>
          </a:extLst>
        </xdr:cNvPr>
        <xdr:cNvCxnSpPr/>
      </xdr:nvCxnSpPr>
      <xdr:spPr>
        <a:xfrm>
          <a:off x="32389762" y="103441500"/>
          <a:ext cx="2288381" cy="0"/>
        </a:xfrm>
        <a:prstGeom prst="straightConnector1">
          <a:avLst/>
        </a:prstGeom>
        <a:ln w="3175">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63</xdr:col>
      <xdr:colOff>366713</xdr:colOff>
      <xdr:row>86</xdr:row>
      <xdr:rowOff>140495</xdr:rowOff>
    </xdr:from>
    <xdr:to>
      <xdr:col>64</xdr:col>
      <xdr:colOff>309567</xdr:colOff>
      <xdr:row>86</xdr:row>
      <xdr:rowOff>140495</xdr:rowOff>
    </xdr:to>
    <xdr:cxnSp macro="">
      <xdr:nvCxnSpPr>
        <xdr:cNvPr id="716" name="直線コネクタ 715">
          <a:extLst>
            <a:ext uri="{FF2B5EF4-FFF2-40B4-BE49-F238E27FC236}">
              <a16:creationId xmlns:a16="http://schemas.microsoft.com/office/drawing/2014/main" id="{64333808-322D-4BF5-A090-AC6A40225256}"/>
            </a:ext>
          </a:extLst>
        </xdr:cNvPr>
        <xdr:cNvCxnSpPr/>
      </xdr:nvCxnSpPr>
      <xdr:spPr>
        <a:xfrm flipH="1">
          <a:off x="31608713" y="103962995"/>
          <a:ext cx="323854"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26194</xdr:colOff>
      <xdr:row>84</xdr:row>
      <xdr:rowOff>95250</xdr:rowOff>
    </xdr:from>
    <xdr:to>
      <xdr:col>64</xdr:col>
      <xdr:colOff>26194</xdr:colOff>
      <xdr:row>86</xdr:row>
      <xdr:rowOff>142875</xdr:rowOff>
    </xdr:to>
    <xdr:cxnSp macro="">
      <xdr:nvCxnSpPr>
        <xdr:cNvPr id="717" name="直線矢印コネクタ 716">
          <a:extLst>
            <a:ext uri="{FF2B5EF4-FFF2-40B4-BE49-F238E27FC236}">
              <a16:creationId xmlns:a16="http://schemas.microsoft.com/office/drawing/2014/main" id="{BA879EDD-273D-4741-8B3B-F417046A6111}"/>
            </a:ext>
          </a:extLst>
        </xdr:cNvPr>
        <xdr:cNvCxnSpPr/>
      </xdr:nvCxnSpPr>
      <xdr:spPr>
        <a:xfrm>
          <a:off x="31649194" y="103536750"/>
          <a:ext cx="0" cy="42862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157162</xdr:colOff>
      <xdr:row>84</xdr:row>
      <xdr:rowOff>188119</xdr:rowOff>
    </xdr:from>
    <xdr:to>
      <xdr:col>59</xdr:col>
      <xdr:colOff>40482</xdr:colOff>
      <xdr:row>84</xdr:row>
      <xdr:rowOff>188119</xdr:rowOff>
    </xdr:to>
    <xdr:cxnSp macro="">
      <xdr:nvCxnSpPr>
        <xdr:cNvPr id="718" name="直線コネクタ 717">
          <a:extLst>
            <a:ext uri="{FF2B5EF4-FFF2-40B4-BE49-F238E27FC236}">
              <a16:creationId xmlns:a16="http://schemas.microsoft.com/office/drawing/2014/main" id="{B812600A-3282-492C-9EDD-C4933325A208}"/>
            </a:ext>
          </a:extLst>
        </xdr:cNvPr>
        <xdr:cNvCxnSpPr/>
      </xdr:nvCxnSpPr>
      <xdr:spPr>
        <a:xfrm flipH="1">
          <a:off x="29494162" y="103629619"/>
          <a:ext cx="26432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157163</xdr:colOff>
      <xdr:row>87</xdr:row>
      <xdr:rowOff>188116</xdr:rowOff>
    </xdr:from>
    <xdr:to>
      <xdr:col>61</xdr:col>
      <xdr:colOff>380999</xdr:colOff>
      <xdr:row>87</xdr:row>
      <xdr:rowOff>188116</xdr:rowOff>
    </xdr:to>
    <xdr:cxnSp macro="">
      <xdr:nvCxnSpPr>
        <xdr:cNvPr id="719" name="直線コネクタ 718">
          <a:extLst>
            <a:ext uri="{FF2B5EF4-FFF2-40B4-BE49-F238E27FC236}">
              <a16:creationId xmlns:a16="http://schemas.microsoft.com/office/drawing/2014/main" id="{29C6081B-E344-4E8F-9E6B-47BAC3CAA123}"/>
            </a:ext>
          </a:extLst>
        </xdr:cNvPr>
        <xdr:cNvCxnSpPr/>
      </xdr:nvCxnSpPr>
      <xdr:spPr>
        <a:xfrm>
          <a:off x="29494163" y="104201116"/>
          <a:ext cx="1366836"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338137</xdr:colOff>
      <xdr:row>84</xdr:row>
      <xdr:rowOff>188119</xdr:rowOff>
    </xdr:from>
    <xdr:to>
      <xdr:col>58</xdr:col>
      <xdr:colOff>338137</xdr:colOff>
      <xdr:row>88</xdr:row>
      <xdr:rowOff>7144</xdr:rowOff>
    </xdr:to>
    <xdr:cxnSp macro="">
      <xdr:nvCxnSpPr>
        <xdr:cNvPr id="720" name="直線矢印コネクタ 719">
          <a:extLst>
            <a:ext uri="{FF2B5EF4-FFF2-40B4-BE49-F238E27FC236}">
              <a16:creationId xmlns:a16="http://schemas.microsoft.com/office/drawing/2014/main" id="{0676CE67-45AA-41A9-B47E-E587927E1948}"/>
            </a:ext>
          </a:extLst>
        </xdr:cNvPr>
        <xdr:cNvCxnSpPr/>
      </xdr:nvCxnSpPr>
      <xdr:spPr>
        <a:xfrm>
          <a:off x="29675137" y="103629619"/>
          <a:ext cx="0" cy="58102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47624</xdr:colOff>
      <xdr:row>87</xdr:row>
      <xdr:rowOff>138113</xdr:rowOff>
    </xdr:from>
    <xdr:to>
      <xdr:col>68</xdr:col>
      <xdr:colOff>47624</xdr:colOff>
      <xdr:row>109</xdr:row>
      <xdr:rowOff>0</xdr:rowOff>
    </xdr:to>
    <xdr:cxnSp macro="">
      <xdr:nvCxnSpPr>
        <xdr:cNvPr id="721" name="直線コネクタ 720">
          <a:extLst>
            <a:ext uri="{FF2B5EF4-FFF2-40B4-BE49-F238E27FC236}">
              <a16:creationId xmlns:a16="http://schemas.microsoft.com/office/drawing/2014/main" id="{5E387DD0-D38A-43B2-B0F5-9949F7432DFB}"/>
            </a:ext>
          </a:extLst>
        </xdr:cNvPr>
        <xdr:cNvCxnSpPr/>
      </xdr:nvCxnSpPr>
      <xdr:spPr>
        <a:xfrm>
          <a:off x="33194624" y="104151113"/>
          <a:ext cx="0" cy="4052887"/>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59</xdr:col>
      <xdr:colOff>38100</xdr:colOff>
      <xdr:row>81</xdr:row>
      <xdr:rowOff>2381</xdr:rowOff>
    </xdr:from>
    <xdr:to>
      <xdr:col>59</xdr:col>
      <xdr:colOff>38100</xdr:colOff>
      <xdr:row>84</xdr:row>
      <xdr:rowOff>185738</xdr:rowOff>
    </xdr:to>
    <xdr:cxnSp macro="">
      <xdr:nvCxnSpPr>
        <xdr:cNvPr id="722" name="直線コネクタ 721">
          <a:extLst>
            <a:ext uri="{FF2B5EF4-FFF2-40B4-BE49-F238E27FC236}">
              <a16:creationId xmlns:a16="http://schemas.microsoft.com/office/drawing/2014/main" id="{8DBFDE9A-E290-43DC-9640-FABC4A7F101E}"/>
            </a:ext>
          </a:extLst>
        </xdr:cNvPr>
        <xdr:cNvCxnSpPr/>
      </xdr:nvCxnSpPr>
      <xdr:spPr>
        <a:xfrm>
          <a:off x="29756100" y="102872381"/>
          <a:ext cx="0" cy="754857"/>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71</xdr:col>
      <xdr:colOff>142875</xdr:colOff>
      <xdr:row>81</xdr:row>
      <xdr:rowOff>0</xdr:rowOff>
    </xdr:from>
    <xdr:to>
      <xdr:col>71</xdr:col>
      <xdr:colOff>142875</xdr:colOff>
      <xdr:row>84</xdr:row>
      <xdr:rowOff>188119</xdr:rowOff>
    </xdr:to>
    <xdr:cxnSp macro="">
      <xdr:nvCxnSpPr>
        <xdr:cNvPr id="723" name="直線コネクタ 722">
          <a:extLst>
            <a:ext uri="{FF2B5EF4-FFF2-40B4-BE49-F238E27FC236}">
              <a16:creationId xmlns:a16="http://schemas.microsoft.com/office/drawing/2014/main" id="{9DE4D41A-AEDB-4A50-A2FC-B53BA4FDF3FB}"/>
            </a:ext>
          </a:extLst>
        </xdr:cNvPr>
        <xdr:cNvCxnSpPr/>
      </xdr:nvCxnSpPr>
      <xdr:spPr>
        <a:xfrm>
          <a:off x="34432875" y="102870000"/>
          <a:ext cx="0" cy="759619"/>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63</xdr:col>
      <xdr:colOff>52388</xdr:colOff>
      <xdr:row>85</xdr:row>
      <xdr:rowOff>104776</xdr:rowOff>
    </xdr:from>
    <xdr:to>
      <xdr:col>64</xdr:col>
      <xdr:colOff>161925</xdr:colOff>
      <xdr:row>85</xdr:row>
      <xdr:rowOff>104776</xdr:rowOff>
    </xdr:to>
    <xdr:cxnSp macro="">
      <xdr:nvCxnSpPr>
        <xdr:cNvPr id="724" name="直線コネクタ 723">
          <a:extLst>
            <a:ext uri="{FF2B5EF4-FFF2-40B4-BE49-F238E27FC236}">
              <a16:creationId xmlns:a16="http://schemas.microsoft.com/office/drawing/2014/main" id="{CCD0E4B2-426D-4834-B3BD-FCA40A251927}"/>
            </a:ext>
          </a:extLst>
        </xdr:cNvPr>
        <xdr:cNvCxnSpPr/>
      </xdr:nvCxnSpPr>
      <xdr:spPr>
        <a:xfrm>
          <a:off x="31294388" y="103736776"/>
          <a:ext cx="490537"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83344</xdr:colOff>
      <xdr:row>86</xdr:row>
      <xdr:rowOff>0</xdr:rowOff>
    </xdr:from>
    <xdr:to>
      <xdr:col>65</xdr:col>
      <xdr:colOff>128588</xdr:colOff>
      <xdr:row>86</xdr:row>
      <xdr:rowOff>0</xdr:rowOff>
    </xdr:to>
    <xdr:cxnSp macro="">
      <xdr:nvCxnSpPr>
        <xdr:cNvPr id="725" name="直線コネクタ 724">
          <a:extLst>
            <a:ext uri="{FF2B5EF4-FFF2-40B4-BE49-F238E27FC236}">
              <a16:creationId xmlns:a16="http://schemas.microsoft.com/office/drawing/2014/main" id="{108CA9D4-7B06-4469-A35B-53E3C0278939}"/>
            </a:ext>
          </a:extLst>
        </xdr:cNvPr>
        <xdr:cNvCxnSpPr/>
      </xdr:nvCxnSpPr>
      <xdr:spPr>
        <a:xfrm>
          <a:off x="32087344" y="103822500"/>
          <a:ext cx="45244"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63</xdr:col>
      <xdr:colOff>326231</xdr:colOff>
      <xdr:row>84</xdr:row>
      <xdr:rowOff>95250</xdr:rowOff>
    </xdr:from>
    <xdr:to>
      <xdr:col>64</xdr:col>
      <xdr:colOff>311946</xdr:colOff>
      <xdr:row>84</xdr:row>
      <xdr:rowOff>95250</xdr:rowOff>
    </xdr:to>
    <xdr:cxnSp macro="">
      <xdr:nvCxnSpPr>
        <xdr:cNvPr id="726" name="直線コネクタ 725">
          <a:extLst>
            <a:ext uri="{FF2B5EF4-FFF2-40B4-BE49-F238E27FC236}">
              <a16:creationId xmlns:a16="http://schemas.microsoft.com/office/drawing/2014/main" id="{651EFB1B-8F3B-41D3-AD44-BF5672D11198}"/>
            </a:ext>
          </a:extLst>
        </xdr:cNvPr>
        <xdr:cNvCxnSpPr/>
      </xdr:nvCxnSpPr>
      <xdr:spPr>
        <a:xfrm flipH="1">
          <a:off x="31568231" y="103536750"/>
          <a:ext cx="366715"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1</xdr:colOff>
      <xdr:row>85</xdr:row>
      <xdr:rowOff>2</xdr:rowOff>
    </xdr:from>
    <xdr:to>
      <xdr:col>62</xdr:col>
      <xdr:colOff>1</xdr:colOff>
      <xdr:row>87</xdr:row>
      <xdr:rowOff>188119</xdr:rowOff>
    </xdr:to>
    <xdr:cxnSp macro="">
      <xdr:nvCxnSpPr>
        <xdr:cNvPr id="727" name="直線矢印コネクタ 726">
          <a:extLst>
            <a:ext uri="{FF2B5EF4-FFF2-40B4-BE49-F238E27FC236}">
              <a16:creationId xmlns:a16="http://schemas.microsoft.com/office/drawing/2014/main" id="{9F9A47E9-7341-4960-BEAD-C25CE8C2D9AF}"/>
            </a:ext>
          </a:extLst>
        </xdr:cNvPr>
        <xdr:cNvCxnSpPr/>
      </xdr:nvCxnSpPr>
      <xdr:spPr>
        <a:xfrm>
          <a:off x="30861001" y="103632002"/>
          <a:ext cx="0" cy="569117"/>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154781</xdr:colOff>
      <xdr:row>81</xdr:row>
      <xdr:rowOff>2382</xdr:rowOff>
    </xdr:from>
    <xdr:to>
      <xdr:col>59</xdr:col>
      <xdr:colOff>38101</xdr:colOff>
      <xdr:row>81</xdr:row>
      <xdr:rowOff>2382</xdr:rowOff>
    </xdr:to>
    <xdr:cxnSp macro="">
      <xdr:nvCxnSpPr>
        <xdr:cNvPr id="728" name="直線コネクタ 727">
          <a:extLst>
            <a:ext uri="{FF2B5EF4-FFF2-40B4-BE49-F238E27FC236}">
              <a16:creationId xmlns:a16="http://schemas.microsoft.com/office/drawing/2014/main" id="{7578441C-FE82-4D1C-A076-0B741CFE9698}"/>
            </a:ext>
          </a:extLst>
        </xdr:cNvPr>
        <xdr:cNvCxnSpPr/>
      </xdr:nvCxnSpPr>
      <xdr:spPr>
        <a:xfrm flipH="1">
          <a:off x="29491781" y="102872382"/>
          <a:ext cx="26432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338137</xdr:colOff>
      <xdr:row>81</xdr:row>
      <xdr:rowOff>0</xdr:rowOff>
    </xdr:from>
    <xdr:to>
      <xdr:col>58</xdr:col>
      <xdr:colOff>338137</xdr:colOff>
      <xdr:row>85</xdr:row>
      <xdr:rowOff>0</xdr:rowOff>
    </xdr:to>
    <xdr:cxnSp macro="">
      <xdr:nvCxnSpPr>
        <xdr:cNvPr id="729" name="直線矢印コネクタ 728">
          <a:extLst>
            <a:ext uri="{FF2B5EF4-FFF2-40B4-BE49-F238E27FC236}">
              <a16:creationId xmlns:a16="http://schemas.microsoft.com/office/drawing/2014/main" id="{5C434289-E039-4DE3-9899-C963C37DCFAA}"/>
            </a:ext>
          </a:extLst>
        </xdr:cNvPr>
        <xdr:cNvCxnSpPr/>
      </xdr:nvCxnSpPr>
      <xdr:spPr>
        <a:xfrm>
          <a:off x="29675137" y="102870000"/>
          <a:ext cx="0" cy="7620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4763</xdr:colOff>
      <xdr:row>98</xdr:row>
      <xdr:rowOff>188754</xdr:rowOff>
    </xdr:from>
    <xdr:to>
      <xdr:col>63</xdr:col>
      <xdr:colOff>269082</xdr:colOff>
      <xdr:row>98</xdr:row>
      <xdr:rowOff>188754</xdr:rowOff>
    </xdr:to>
    <xdr:cxnSp macro="">
      <xdr:nvCxnSpPr>
        <xdr:cNvPr id="730" name="直線矢印コネクタ 729">
          <a:extLst>
            <a:ext uri="{FF2B5EF4-FFF2-40B4-BE49-F238E27FC236}">
              <a16:creationId xmlns:a16="http://schemas.microsoft.com/office/drawing/2014/main" id="{A5F665EB-63F6-4BB7-891B-0E561850F8AA}"/>
            </a:ext>
          </a:extLst>
        </xdr:cNvPr>
        <xdr:cNvCxnSpPr/>
      </xdr:nvCxnSpPr>
      <xdr:spPr>
        <a:xfrm flipH="1">
          <a:off x="30865763" y="106297254"/>
          <a:ext cx="64531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378619</xdr:colOff>
      <xdr:row>81</xdr:row>
      <xdr:rowOff>2383</xdr:rowOff>
    </xdr:from>
    <xdr:to>
      <xdr:col>59</xdr:col>
      <xdr:colOff>378619</xdr:colOff>
      <xdr:row>88</xdr:row>
      <xdr:rowOff>2381</xdr:rowOff>
    </xdr:to>
    <xdr:cxnSp macro="">
      <xdr:nvCxnSpPr>
        <xdr:cNvPr id="731" name="直線矢印コネクタ 730">
          <a:extLst>
            <a:ext uri="{FF2B5EF4-FFF2-40B4-BE49-F238E27FC236}">
              <a16:creationId xmlns:a16="http://schemas.microsoft.com/office/drawing/2014/main" id="{F8FCAE60-FEF6-41CC-B3EB-378BC1495EDB}"/>
            </a:ext>
          </a:extLst>
        </xdr:cNvPr>
        <xdr:cNvCxnSpPr/>
      </xdr:nvCxnSpPr>
      <xdr:spPr>
        <a:xfrm>
          <a:off x="30096619" y="102872383"/>
          <a:ext cx="0" cy="133349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42863</xdr:colOff>
      <xdr:row>81</xdr:row>
      <xdr:rowOff>88106</xdr:rowOff>
    </xdr:from>
    <xdr:to>
      <xdr:col>71</xdr:col>
      <xdr:colOff>145256</xdr:colOff>
      <xdr:row>81</xdr:row>
      <xdr:rowOff>88106</xdr:rowOff>
    </xdr:to>
    <xdr:cxnSp macro="">
      <xdr:nvCxnSpPr>
        <xdr:cNvPr id="732" name="直線矢印コネクタ 731">
          <a:extLst>
            <a:ext uri="{FF2B5EF4-FFF2-40B4-BE49-F238E27FC236}">
              <a16:creationId xmlns:a16="http://schemas.microsoft.com/office/drawing/2014/main" id="{051036FE-7E28-4A5E-9477-92A85AA3FCA1}"/>
            </a:ext>
          </a:extLst>
        </xdr:cNvPr>
        <xdr:cNvCxnSpPr/>
      </xdr:nvCxnSpPr>
      <xdr:spPr>
        <a:xfrm>
          <a:off x="33189863" y="102958106"/>
          <a:ext cx="124539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63</xdr:col>
      <xdr:colOff>335756</xdr:colOff>
      <xdr:row>100</xdr:row>
      <xdr:rowOff>1</xdr:rowOff>
    </xdr:from>
    <xdr:to>
      <xdr:col>65</xdr:col>
      <xdr:colOff>252413</xdr:colOff>
      <xdr:row>100</xdr:row>
      <xdr:rowOff>1</xdr:rowOff>
    </xdr:to>
    <xdr:cxnSp macro="">
      <xdr:nvCxnSpPr>
        <xdr:cNvPr id="733" name="直線矢印コネクタ 732">
          <a:extLst>
            <a:ext uri="{FF2B5EF4-FFF2-40B4-BE49-F238E27FC236}">
              <a16:creationId xmlns:a16="http://schemas.microsoft.com/office/drawing/2014/main" id="{70A365C0-EF4C-4C09-B028-8C84F493A9F8}"/>
            </a:ext>
          </a:extLst>
        </xdr:cNvPr>
        <xdr:cNvCxnSpPr/>
      </xdr:nvCxnSpPr>
      <xdr:spPr>
        <a:xfrm>
          <a:off x="31577756" y="106489501"/>
          <a:ext cx="67865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42863</xdr:colOff>
      <xdr:row>85</xdr:row>
      <xdr:rowOff>1</xdr:rowOff>
    </xdr:from>
    <xdr:to>
      <xdr:col>71</xdr:col>
      <xdr:colOff>133350</xdr:colOff>
      <xdr:row>85</xdr:row>
      <xdr:rowOff>1</xdr:rowOff>
    </xdr:to>
    <xdr:cxnSp macro="">
      <xdr:nvCxnSpPr>
        <xdr:cNvPr id="734" name="直線矢印コネクタ 733">
          <a:extLst>
            <a:ext uri="{FF2B5EF4-FFF2-40B4-BE49-F238E27FC236}">
              <a16:creationId xmlns:a16="http://schemas.microsoft.com/office/drawing/2014/main" id="{24A6D107-BCF1-452F-8157-E7CE9F4C1405}"/>
            </a:ext>
          </a:extLst>
        </xdr:cNvPr>
        <xdr:cNvCxnSpPr/>
      </xdr:nvCxnSpPr>
      <xdr:spPr>
        <a:xfrm>
          <a:off x="33189863" y="103632001"/>
          <a:ext cx="123348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63</xdr:col>
      <xdr:colOff>338138</xdr:colOff>
      <xdr:row>100</xdr:row>
      <xdr:rowOff>2381</xdr:rowOff>
    </xdr:from>
    <xdr:to>
      <xdr:col>63</xdr:col>
      <xdr:colOff>338138</xdr:colOff>
      <xdr:row>109</xdr:row>
      <xdr:rowOff>0</xdr:rowOff>
    </xdr:to>
    <xdr:cxnSp macro="">
      <xdr:nvCxnSpPr>
        <xdr:cNvPr id="735" name="直線コネクタ 734">
          <a:extLst>
            <a:ext uri="{FF2B5EF4-FFF2-40B4-BE49-F238E27FC236}">
              <a16:creationId xmlns:a16="http://schemas.microsoft.com/office/drawing/2014/main" id="{6E10953C-E05B-4536-9CE8-49CC6FFFE24F}"/>
            </a:ext>
          </a:extLst>
        </xdr:cNvPr>
        <xdr:cNvCxnSpPr/>
      </xdr:nvCxnSpPr>
      <xdr:spPr>
        <a:xfrm>
          <a:off x="31580138" y="106491881"/>
          <a:ext cx="0" cy="1712119"/>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65</xdr:col>
      <xdr:colOff>252412</xdr:colOff>
      <xdr:row>84</xdr:row>
      <xdr:rowOff>92869</xdr:rowOff>
    </xdr:from>
    <xdr:to>
      <xdr:col>65</xdr:col>
      <xdr:colOff>252412</xdr:colOff>
      <xdr:row>109</xdr:row>
      <xdr:rowOff>0</xdr:rowOff>
    </xdr:to>
    <xdr:cxnSp macro="">
      <xdr:nvCxnSpPr>
        <xdr:cNvPr id="736" name="直線コネクタ 735">
          <a:extLst>
            <a:ext uri="{FF2B5EF4-FFF2-40B4-BE49-F238E27FC236}">
              <a16:creationId xmlns:a16="http://schemas.microsoft.com/office/drawing/2014/main" id="{BD3E4F73-10D6-49C5-A622-AF53DB217537}"/>
            </a:ext>
          </a:extLst>
        </xdr:cNvPr>
        <xdr:cNvCxnSpPr/>
      </xdr:nvCxnSpPr>
      <xdr:spPr>
        <a:xfrm>
          <a:off x="32256412" y="103534369"/>
          <a:ext cx="0" cy="4669631"/>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64</xdr:col>
      <xdr:colOff>311944</xdr:colOff>
      <xdr:row>84</xdr:row>
      <xdr:rowOff>95250</xdr:rowOff>
    </xdr:from>
    <xdr:to>
      <xdr:col>64</xdr:col>
      <xdr:colOff>311944</xdr:colOff>
      <xdr:row>86</xdr:row>
      <xdr:rowOff>140494</xdr:rowOff>
    </xdr:to>
    <xdr:cxnSp macro="">
      <xdr:nvCxnSpPr>
        <xdr:cNvPr id="737" name="直線コネクタ 736">
          <a:extLst>
            <a:ext uri="{FF2B5EF4-FFF2-40B4-BE49-F238E27FC236}">
              <a16:creationId xmlns:a16="http://schemas.microsoft.com/office/drawing/2014/main" id="{36064D69-C8ED-4A64-96A3-D7F03FD7DF46}"/>
            </a:ext>
          </a:extLst>
        </xdr:cNvPr>
        <xdr:cNvCxnSpPr/>
      </xdr:nvCxnSpPr>
      <xdr:spPr>
        <a:xfrm>
          <a:off x="31934944" y="103536750"/>
          <a:ext cx="0" cy="426244"/>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62</xdr:col>
      <xdr:colOff>138113</xdr:colOff>
      <xdr:row>88</xdr:row>
      <xdr:rowOff>150018</xdr:rowOff>
    </xdr:from>
    <xdr:to>
      <xdr:col>64</xdr:col>
      <xdr:colOff>223838</xdr:colOff>
      <xdr:row>88</xdr:row>
      <xdr:rowOff>150018</xdr:rowOff>
    </xdr:to>
    <xdr:cxnSp macro="">
      <xdr:nvCxnSpPr>
        <xdr:cNvPr id="738" name="直線コネクタ 737">
          <a:extLst>
            <a:ext uri="{FF2B5EF4-FFF2-40B4-BE49-F238E27FC236}">
              <a16:creationId xmlns:a16="http://schemas.microsoft.com/office/drawing/2014/main" id="{38C666E7-C61F-4781-9562-7049A6BD93C3}"/>
            </a:ext>
          </a:extLst>
        </xdr:cNvPr>
        <xdr:cNvCxnSpPr/>
      </xdr:nvCxnSpPr>
      <xdr:spPr>
        <a:xfrm flipH="1">
          <a:off x="30999113" y="104353518"/>
          <a:ext cx="847725"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65</xdr:col>
      <xdr:colOff>45246</xdr:colOff>
      <xdr:row>80</xdr:row>
      <xdr:rowOff>0</xdr:rowOff>
    </xdr:from>
    <xdr:to>
      <xdr:col>65</xdr:col>
      <xdr:colOff>150019</xdr:colOff>
      <xdr:row>84</xdr:row>
      <xdr:rowOff>23813</xdr:rowOff>
    </xdr:to>
    <xdr:cxnSp macro="">
      <xdr:nvCxnSpPr>
        <xdr:cNvPr id="739" name="直線コネクタ 738">
          <a:extLst>
            <a:ext uri="{FF2B5EF4-FFF2-40B4-BE49-F238E27FC236}">
              <a16:creationId xmlns:a16="http://schemas.microsoft.com/office/drawing/2014/main" id="{0FCC020A-E5E2-46CD-9D0A-35312A522D70}"/>
            </a:ext>
          </a:extLst>
        </xdr:cNvPr>
        <xdr:cNvCxnSpPr/>
      </xdr:nvCxnSpPr>
      <xdr:spPr>
        <a:xfrm flipH="1">
          <a:off x="32049246" y="102679500"/>
          <a:ext cx="104773" cy="785813"/>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154781</xdr:colOff>
      <xdr:row>79</xdr:row>
      <xdr:rowOff>188119</xdr:rowOff>
    </xdr:from>
    <xdr:to>
      <xdr:col>65</xdr:col>
      <xdr:colOff>357188</xdr:colOff>
      <xdr:row>81</xdr:row>
      <xdr:rowOff>0</xdr:rowOff>
    </xdr:to>
    <xdr:cxnSp macro="">
      <xdr:nvCxnSpPr>
        <xdr:cNvPr id="740" name="直線コネクタ 739">
          <a:extLst>
            <a:ext uri="{FF2B5EF4-FFF2-40B4-BE49-F238E27FC236}">
              <a16:creationId xmlns:a16="http://schemas.microsoft.com/office/drawing/2014/main" id="{9A4F1F76-E849-4E2D-A3E9-D6803E748F65}"/>
            </a:ext>
          </a:extLst>
        </xdr:cNvPr>
        <xdr:cNvCxnSpPr/>
      </xdr:nvCxnSpPr>
      <xdr:spPr>
        <a:xfrm>
          <a:off x="32158781" y="102677119"/>
          <a:ext cx="202407" cy="192881"/>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63</xdr:col>
      <xdr:colOff>126206</xdr:colOff>
      <xdr:row>84</xdr:row>
      <xdr:rowOff>23813</xdr:rowOff>
    </xdr:from>
    <xdr:to>
      <xdr:col>65</xdr:col>
      <xdr:colOff>45249</xdr:colOff>
      <xdr:row>99</xdr:row>
      <xdr:rowOff>138113</xdr:rowOff>
    </xdr:to>
    <xdr:cxnSp macro="">
      <xdr:nvCxnSpPr>
        <xdr:cNvPr id="741" name="直線コネクタ 740">
          <a:extLst>
            <a:ext uri="{FF2B5EF4-FFF2-40B4-BE49-F238E27FC236}">
              <a16:creationId xmlns:a16="http://schemas.microsoft.com/office/drawing/2014/main" id="{ED031E90-C55B-47E7-A62C-850B53A94297}"/>
            </a:ext>
          </a:extLst>
        </xdr:cNvPr>
        <xdr:cNvCxnSpPr/>
      </xdr:nvCxnSpPr>
      <xdr:spPr>
        <a:xfrm flipH="1">
          <a:off x="31368206" y="103465313"/>
          <a:ext cx="681043" cy="297180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65</xdr:col>
      <xdr:colOff>59531</xdr:colOff>
      <xdr:row>81</xdr:row>
      <xdr:rowOff>45244</xdr:rowOff>
    </xdr:from>
    <xdr:to>
      <xdr:col>65</xdr:col>
      <xdr:colOff>119063</xdr:colOff>
      <xdr:row>81</xdr:row>
      <xdr:rowOff>45244</xdr:rowOff>
    </xdr:to>
    <xdr:cxnSp macro="">
      <xdr:nvCxnSpPr>
        <xdr:cNvPr id="742" name="直線コネクタ 741">
          <a:extLst>
            <a:ext uri="{FF2B5EF4-FFF2-40B4-BE49-F238E27FC236}">
              <a16:creationId xmlns:a16="http://schemas.microsoft.com/office/drawing/2014/main" id="{6216FEF6-F638-49E8-82EC-297ACB4B348F}"/>
            </a:ext>
          </a:extLst>
        </xdr:cNvPr>
        <xdr:cNvCxnSpPr/>
      </xdr:nvCxnSpPr>
      <xdr:spPr>
        <a:xfrm flipH="1">
          <a:off x="32063531" y="102915244"/>
          <a:ext cx="59532"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66</xdr:col>
      <xdr:colOff>335756</xdr:colOff>
      <xdr:row>88</xdr:row>
      <xdr:rowOff>150018</xdr:rowOff>
    </xdr:from>
    <xdr:to>
      <xdr:col>66</xdr:col>
      <xdr:colOff>335756</xdr:colOff>
      <xdr:row>89</xdr:row>
      <xdr:rowOff>154781</xdr:rowOff>
    </xdr:to>
    <xdr:cxnSp macro="">
      <xdr:nvCxnSpPr>
        <xdr:cNvPr id="743" name="直線矢印コネクタ 742">
          <a:extLst>
            <a:ext uri="{FF2B5EF4-FFF2-40B4-BE49-F238E27FC236}">
              <a16:creationId xmlns:a16="http://schemas.microsoft.com/office/drawing/2014/main" id="{635CA878-B296-4C05-B54F-8C94FA5D8C97}"/>
            </a:ext>
          </a:extLst>
        </xdr:cNvPr>
        <xdr:cNvCxnSpPr/>
      </xdr:nvCxnSpPr>
      <xdr:spPr>
        <a:xfrm>
          <a:off x="32720756" y="104353518"/>
          <a:ext cx="0" cy="19526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252413</xdr:colOff>
      <xdr:row>81</xdr:row>
      <xdr:rowOff>2381</xdr:rowOff>
    </xdr:from>
    <xdr:to>
      <xdr:col>65</xdr:col>
      <xdr:colOff>352429</xdr:colOff>
      <xdr:row>84</xdr:row>
      <xdr:rowOff>95250</xdr:rowOff>
    </xdr:to>
    <xdr:cxnSp macro="">
      <xdr:nvCxnSpPr>
        <xdr:cNvPr id="744" name="直線コネクタ 743">
          <a:extLst>
            <a:ext uri="{FF2B5EF4-FFF2-40B4-BE49-F238E27FC236}">
              <a16:creationId xmlns:a16="http://schemas.microsoft.com/office/drawing/2014/main" id="{7AE25287-6355-45F7-B342-960A2973994C}"/>
            </a:ext>
          </a:extLst>
        </xdr:cNvPr>
        <xdr:cNvCxnSpPr/>
      </xdr:nvCxnSpPr>
      <xdr:spPr>
        <a:xfrm flipH="1">
          <a:off x="32256413" y="102872381"/>
          <a:ext cx="100016" cy="66436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211933</xdr:colOff>
      <xdr:row>81</xdr:row>
      <xdr:rowOff>2382</xdr:rowOff>
    </xdr:from>
    <xdr:to>
      <xdr:col>64</xdr:col>
      <xdr:colOff>311944</xdr:colOff>
      <xdr:row>84</xdr:row>
      <xdr:rowOff>95250</xdr:rowOff>
    </xdr:to>
    <xdr:cxnSp macro="">
      <xdr:nvCxnSpPr>
        <xdr:cNvPr id="745" name="直線コネクタ 744">
          <a:extLst>
            <a:ext uri="{FF2B5EF4-FFF2-40B4-BE49-F238E27FC236}">
              <a16:creationId xmlns:a16="http://schemas.microsoft.com/office/drawing/2014/main" id="{EA736BB5-38E9-4732-BC66-A2C61F16F4F7}"/>
            </a:ext>
          </a:extLst>
        </xdr:cNvPr>
        <xdr:cNvCxnSpPr/>
      </xdr:nvCxnSpPr>
      <xdr:spPr>
        <a:xfrm>
          <a:off x="31834933" y="102872382"/>
          <a:ext cx="100011" cy="66436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314326</xdr:colOff>
      <xdr:row>84</xdr:row>
      <xdr:rowOff>92868</xdr:rowOff>
    </xdr:from>
    <xdr:to>
      <xdr:col>64</xdr:col>
      <xdr:colOff>361950</xdr:colOff>
      <xdr:row>85</xdr:row>
      <xdr:rowOff>119063</xdr:rowOff>
    </xdr:to>
    <xdr:cxnSp macro="">
      <xdr:nvCxnSpPr>
        <xdr:cNvPr id="746" name="直線コネクタ 745">
          <a:extLst>
            <a:ext uri="{FF2B5EF4-FFF2-40B4-BE49-F238E27FC236}">
              <a16:creationId xmlns:a16="http://schemas.microsoft.com/office/drawing/2014/main" id="{EB7FAF6E-54FB-4614-A66D-6E0642D8AF6E}"/>
            </a:ext>
          </a:extLst>
        </xdr:cNvPr>
        <xdr:cNvCxnSpPr/>
      </xdr:nvCxnSpPr>
      <xdr:spPr>
        <a:xfrm>
          <a:off x="31937326" y="103534368"/>
          <a:ext cx="47624" cy="216695"/>
        </a:xfrm>
        <a:prstGeom prst="line">
          <a:avLst/>
        </a:prstGeom>
        <a:noFill/>
        <a:ln w="3175" cap="flat" cmpd="sng" algn="ctr">
          <a:solidFill>
            <a:sysClr val="windowText" lastClr="000000"/>
          </a:solidFill>
          <a:prstDash val="solid"/>
          <a:miter lim="800000"/>
        </a:ln>
        <a:effectLst/>
      </xdr:spPr>
    </xdr:cxnSp>
    <xdr:clientData/>
  </xdr:twoCellAnchor>
  <xdr:twoCellAnchor>
    <xdr:from>
      <xdr:col>63</xdr:col>
      <xdr:colOff>126206</xdr:colOff>
      <xdr:row>99</xdr:row>
      <xdr:rowOff>140494</xdr:rowOff>
    </xdr:from>
    <xdr:to>
      <xdr:col>63</xdr:col>
      <xdr:colOff>335753</xdr:colOff>
      <xdr:row>100</xdr:row>
      <xdr:rowOff>3</xdr:rowOff>
    </xdr:to>
    <xdr:cxnSp macro="">
      <xdr:nvCxnSpPr>
        <xdr:cNvPr id="747" name="直線コネクタ 746">
          <a:extLst>
            <a:ext uri="{FF2B5EF4-FFF2-40B4-BE49-F238E27FC236}">
              <a16:creationId xmlns:a16="http://schemas.microsoft.com/office/drawing/2014/main" id="{0DEC5DFD-A30F-4206-9DA2-8EFA572A6906}"/>
            </a:ext>
          </a:extLst>
        </xdr:cNvPr>
        <xdr:cNvCxnSpPr/>
      </xdr:nvCxnSpPr>
      <xdr:spPr>
        <a:xfrm>
          <a:off x="31368206" y="106439494"/>
          <a:ext cx="209547" cy="50009"/>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65</xdr:col>
      <xdr:colOff>254794</xdr:colOff>
      <xdr:row>88</xdr:row>
      <xdr:rowOff>150022</xdr:rowOff>
    </xdr:from>
    <xdr:to>
      <xdr:col>68</xdr:col>
      <xdr:colOff>47625</xdr:colOff>
      <xdr:row>88</xdr:row>
      <xdr:rowOff>150022</xdr:rowOff>
    </xdr:to>
    <xdr:cxnSp macro="">
      <xdr:nvCxnSpPr>
        <xdr:cNvPr id="748" name="直線コネクタ 747">
          <a:extLst>
            <a:ext uri="{FF2B5EF4-FFF2-40B4-BE49-F238E27FC236}">
              <a16:creationId xmlns:a16="http://schemas.microsoft.com/office/drawing/2014/main" id="{5F235416-C27B-4CFC-BDFA-F33647C5C3DD}"/>
            </a:ext>
          </a:extLst>
        </xdr:cNvPr>
        <xdr:cNvCxnSpPr/>
      </xdr:nvCxnSpPr>
      <xdr:spPr>
        <a:xfrm flipH="1">
          <a:off x="32258794" y="104353522"/>
          <a:ext cx="935831"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61</xdr:col>
      <xdr:colOff>245268</xdr:colOff>
      <xdr:row>85</xdr:row>
      <xdr:rowOff>0</xdr:rowOff>
    </xdr:from>
    <xdr:to>
      <xdr:col>62</xdr:col>
      <xdr:colOff>128588</xdr:colOff>
      <xdr:row>85</xdr:row>
      <xdr:rowOff>0</xdr:rowOff>
    </xdr:to>
    <xdr:cxnSp macro="">
      <xdr:nvCxnSpPr>
        <xdr:cNvPr id="749" name="直線コネクタ 748">
          <a:extLst>
            <a:ext uri="{FF2B5EF4-FFF2-40B4-BE49-F238E27FC236}">
              <a16:creationId xmlns:a16="http://schemas.microsoft.com/office/drawing/2014/main" id="{7F3FDE88-17BE-475B-8C14-88388DEF5361}"/>
            </a:ext>
          </a:extLst>
        </xdr:cNvPr>
        <xdr:cNvCxnSpPr/>
      </xdr:nvCxnSpPr>
      <xdr:spPr>
        <a:xfrm flipH="1">
          <a:off x="30725268" y="103632000"/>
          <a:ext cx="26432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66</xdr:col>
      <xdr:colOff>2380</xdr:colOff>
      <xdr:row>80</xdr:row>
      <xdr:rowOff>188119</xdr:rowOff>
    </xdr:from>
    <xdr:to>
      <xdr:col>66</xdr:col>
      <xdr:colOff>2380</xdr:colOff>
      <xdr:row>87</xdr:row>
      <xdr:rowOff>147638</xdr:rowOff>
    </xdr:to>
    <xdr:cxnSp macro="">
      <xdr:nvCxnSpPr>
        <xdr:cNvPr id="750" name="直線矢印コネクタ 749">
          <a:extLst>
            <a:ext uri="{FF2B5EF4-FFF2-40B4-BE49-F238E27FC236}">
              <a16:creationId xmlns:a16="http://schemas.microsoft.com/office/drawing/2014/main" id="{43588ADF-0A17-40FB-8EE6-45881942980F}"/>
            </a:ext>
          </a:extLst>
        </xdr:cNvPr>
        <xdr:cNvCxnSpPr/>
      </xdr:nvCxnSpPr>
      <xdr:spPr>
        <a:xfrm>
          <a:off x="32387380" y="102867619"/>
          <a:ext cx="0" cy="1293019"/>
        </a:xfrm>
        <a:prstGeom prst="straightConnector1">
          <a:avLst/>
        </a:prstGeom>
        <a:ln w="3175">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63</xdr:col>
      <xdr:colOff>238125</xdr:colOff>
      <xdr:row>86</xdr:row>
      <xdr:rowOff>2381</xdr:rowOff>
    </xdr:from>
    <xdr:to>
      <xdr:col>64</xdr:col>
      <xdr:colOff>23812</xdr:colOff>
      <xdr:row>86</xdr:row>
      <xdr:rowOff>2381</xdr:rowOff>
    </xdr:to>
    <xdr:cxnSp macro="">
      <xdr:nvCxnSpPr>
        <xdr:cNvPr id="751" name="直線コネクタ 750">
          <a:extLst>
            <a:ext uri="{FF2B5EF4-FFF2-40B4-BE49-F238E27FC236}">
              <a16:creationId xmlns:a16="http://schemas.microsoft.com/office/drawing/2014/main" id="{AA45C9F9-90C9-4E18-83D6-033CD364E44C}"/>
            </a:ext>
          </a:extLst>
        </xdr:cNvPr>
        <xdr:cNvCxnSpPr/>
      </xdr:nvCxnSpPr>
      <xdr:spPr>
        <a:xfrm>
          <a:off x="31480125" y="103824881"/>
          <a:ext cx="166687"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63</xdr:col>
      <xdr:colOff>52387</xdr:colOff>
      <xdr:row>85</xdr:row>
      <xdr:rowOff>107156</xdr:rowOff>
    </xdr:from>
    <xdr:to>
      <xdr:col>63</xdr:col>
      <xdr:colOff>52387</xdr:colOff>
      <xdr:row>89</xdr:row>
      <xdr:rowOff>52388</xdr:rowOff>
    </xdr:to>
    <xdr:cxnSp macro="">
      <xdr:nvCxnSpPr>
        <xdr:cNvPr id="752" name="直線コネクタ 751">
          <a:extLst>
            <a:ext uri="{FF2B5EF4-FFF2-40B4-BE49-F238E27FC236}">
              <a16:creationId xmlns:a16="http://schemas.microsoft.com/office/drawing/2014/main" id="{8439555E-2E69-49D6-A779-AB782BAC0960}"/>
            </a:ext>
          </a:extLst>
        </xdr:cNvPr>
        <xdr:cNvCxnSpPr/>
      </xdr:nvCxnSpPr>
      <xdr:spPr>
        <a:xfrm>
          <a:off x="31294387" y="103739156"/>
          <a:ext cx="0" cy="707232"/>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63</xdr:col>
      <xdr:colOff>238125</xdr:colOff>
      <xdr:row>86</xdr:row>
      <xdr:rowOff>4763</xdr:rowOff>
    </xdr:from>
    <xdr:to>
      <xdr:col>63</xdr:col>
      <xdr:colOff>238125</xdr:colOff>
      <xdr:row>89</xdr:row>
      <xdr:rowOff>47625</xdr:rowOff>
    </xdr:to>
    <xdr:cxnSp macro="">
      <xdr:nvCxnSpPr>
        <xdr:cNvPr id="753" name="直線コネクタ 752">
          <a:extLst>
            <a:ext uri="{FF2B5EF4-FFF2-40B4-BE49-F238E27FC236}">
              <a16:creationId xmlns:a16="http://schemas.microsoft.com/office/drawing/2014/main" id="{22DEB17F-00FB-4656-BEDB-24CFF0AA3E62}"/>
            </a:ext>
          </a:extLst>
        </xdr:cNvPr>
        <xdr:cNvCxnSpPr/>
      </xdr:nvCxnSpPr>
      <xdr:spPr>
        <a:xfrm>
          <a:off x="31480125" y="103827263"/>
          <a:ext cx="0" cy="614362"/>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63</xdr:col>
      <xdr:colOff>233363</xdr:colOff>
      <xdr:row>90</xdr:row>
      <xdr:rowOff>92868</xdr:rowOff>
    </xdr:from>
    <xdr:to>
      <xdr:col>68</xdr:col>
      <xdr:colOff>342900</xdr:colOff>
      <xdr:row>90</xdr:row>
      <xdr:rowOff>92868</xdr:rowOff>
    </xdr:to>
    <xdr:cxnSp macro="">
      <xdr:nvCxnSpPr>
        <xdr:cNvPr id="754" name="直線矢印コネクタ 753">
          <a:extLst>
            <a:ext uri="{FF2B5EF4-FFF2-40B4-BE49-F238E27FC236}">
              <a16:creationId xmlns:a16="http://schemas.microsoft.com/office/drawing/2014/main" id="{C398CBB1-5FA9-442A-B430-453DC3462FA2}"/>
            </a:ext>
          </a:extLst>
        </xdr:cNvPr>
        <xdr:cNvCxnSpPr/>
      </xdr:nvCxnSpPr>
      <xdr:spPr>
        <a:xfrm>
          <a:off x="31475363" y="104677368"/>
          <a:ext cx="201453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63</xdr:col>
      <xdr:colOff>50006</xdr:colOff>
      <xdr:row>92</xdr:row>
      <xdr:rowOff>90487</xdr:rowOff>
    </xdr:from>
    <xdr:to>
      <xdr:col>68</xdr:col>
      <xdr:colOff>342900</xdr:colOff>
      <xdr:row>92</xdr:row>
      <xdr:rowOff>90487</xdr:rowOff>
    </xdr:to>
    <xdr:cxnSp macro="">
      <xdr:nvCxnSpPr>
        <xdr:cNvPr id="755" name="直線矢印コネクタ 754">
          <a:extLst>
            <a:ext uri="{FF2B5EF4-FFF2-40B4-BE49-F238E27FC236}">
              <a16:creationId xmlns:a16="http://schemas.microsoft.com/office/drawing/2014/main" id="{4B92FC62-FC05-4BB0-98E7-F0791D07738E}"/>
            </a:ext>
          </a:extLst>
        </xdr:cNvPr>
        <xdr:cNvCxnSpPr/>
      </xdr:nvCxnSpPr>
      <xdr:spPr>
        <a:xfrm>
          <a:off x="31292006" y="105055987"/>
          <a:ext cx="219789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63</xdr:col>
      <xdr:colOff>192881</xdr:colOff>
      <xdr:row>100</xdr:row>
      <xdr:rowOff>0</xdr:rowOff>
    </xdr:from>
    <xdr:to>
      <xdr:col>63</xdr:col>
      <xdr:colOff>192881</xdr:colOff>
      <xdr:row>109</xdr:row>
      <xdr:rowOff>4763</xdr:rowOff>
    </xdr:to>
    <xdr:cxnSp macro="">
      <xdr:nvCxnSpPr>
        <xdr:cNvPr id="756" name="直線矢印コネクタ 755">
          <a:extLst>
            <a:ext uri="{FF2B5EF4-FFF2-40B4-BE49-F238E27FC236}">
              <a16:creationId xmlns:a16="http://schemas.microsoft.com/office/drawing/2014/main" id="{18EB05CC-35DE-4192-88C2-BF0A20C3C51E}"/>
            </a:ext>
          </a:extLst>
        </xdr:cNvPr>
        <xdr:cNvCxnSpPr/>
      </xdr:nvCxnSpPr>
      <xdr:spPr>
        <a:xfrm>
          <a:off x="31434881" y="106489500"/>
          <a:ext cx="0" cy="171926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250031</xdr:colOff>
      <xdr:row>84</xdr:row>
      <xdr:rowOff>97631</xdr:rowOff>
    </xdr:from>
    <xdr:to>
      <xdr:col>66</xdr:col>
      <xdr:colOff>114300</xdr:colOff>
      <xdr:row>84</xdr:row>
      <xdr:rowOff>97631</xdr:rowOff>
    </xdr:to>
    <xdr:cxnSp macro="">
      <xdr:nvCxnSpPr>
        <xdr:cNvPr id="757" name="直線矢印コネクタ 756">
          <a:extLst>
            <a:ext uri="{FF2B5EF4-FFF2-40B4-BE49-F238E27FC236}">
              <a16:creationId xmlns:a16="http://schemas.microsoft.com/office/drawing/2014/main" id="{C80199C5-CD7A-4A6F-9318-C20D507E0C22}"/>
            </a:ext>
          </a:extLst>
        </xdr:cNvPr>
        <xdr:cNvCxnSpPr/>
      </xdr:nvCxnSpPr>
      <xdr:spPr>
        <a:xfrm>
          <a:off x="32254031" y="103539131"/>
          <a:ext cx="24526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66</xdr:col>
      <xdr:colOff>335756</xdr:colOff>
      <xdr:row>89</xdr:row>
      <xdr:rowOff>57150</xdr:rowOff>
    </xdr:from>
    <xdr:to>
      <xdr:col>68</xdr:col>
      <xdr:colOff>342900</xdr:colOff>
      <xdr:row>89</xdr:row>
      <xdr:rowOff>57150</xdr:rowOff>
    </xdr:to>
    <xdr:cxnSp macro="">
      <xdr:nvCxnSpPr>
        <xdr:cNvPr id="758" name="直線矢印コネクタ 757">
          <a:extLst>
            <a:ext uri="{FF2B5EF4-FFF2-40B4-BE49-F238E27FC236}">
              <a16:creationId xmlns:a16="http://schemas.microsoft.com/office/drawing/2014/main" id="{CB3CE73C-C58C-4DA6-845D-E038B4A3EAE9}"/>
            </a:ext>
          </a:extLst>
        </xdr:cNvPr>
        <xdr:cNvCxnSpPr/>
      </xdr:nvCxnSpPr>
      <xdr:spPr>
        <a:xfrm>
          <a:off x="32720756" y="104451150"/>
          <a:ext cx="76914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63</xdr:col>
      <xdr:colOff>183357</xdr:colOff>
      <xdr:row>89</xdr:row>
      <xdr:rowOff>47625</xdr:rowOff>
    </xdr:from>
    <xdr:to>
      <xdr:col>63</xdr:col>
      <xdr:colOff>292895</xdr:colOff>
      <xdr:row>89</xdr:row>
      <xdr:rowOff>145256</xdr:rowOff>
    </xdr:to>
    <xdr:sp macro="" textlink="">
      <xdr:nvSpPr>
        <xdr:cNvPr id="759" name="円弧 758">
          <a:extLst>
            <a:ext uri="{FF2B5EF4-FFF2-40B4-BE49-F238E27FC236}">
              <a16:creationId xmlns:a16="http://schemas.microsoft.com/office/drawing/2014/main" id="{63AC507E-EA34-4DA7-A192-FD5125D9343E}"/>
            </a:ext>
          </a:extLst>
        </xdr:cNvPr>
        <xdr:cNvSpPr/>
      </xdr:nvSpPr>
      <xdr:spPr>
        <a:xfrm>
          <a:off x="31425357" y="104441625"/>
          <a:ext cx="109538" cy="97631"/>
        </a:xfrm>
        <a:prstGeom prst="arc">
          <a:avLst>
            <a:gd name="adj1" fmla="val 5475918"/>
            <a:gd name="adj2" fmla="val 16032455"/>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63</xdr:col>
      <xdr:colOff>235744</xdr:colOff>
      <xdr:row>89</xdr:row>
      <xdr:rowOff>147638</xdr:rowOff>
    </xdr:from>
    <xdr:to>
      <xdr:col>63</xdr:col>
      <xdr:colOff>235744</xdr:colOff>
      <xdr:row>90</xdr:row>
      <xdr:rowOff>90488</xdr:rowOff>
    </xdr:to>
    <xdr:cxnSp macro="">
      <xdr:nvCxnSpPr>
        <xdr:cNvPr id="760" name="直線コネクタ 759">
          <a:extLst>
            <a:ext uri="{FF2B5EF4-FFF2-40B4-BE49-F238E27FC236}">
              <a16:creationId xmlns:a16="http://schemas.microsoft.com/office/drawing/2014/main" id="{9D1D74AE-F037-44D5-9346-1FB5857228A3}"/>
            </a:ext>
          </a:extLst>
        </xdr:cNvPr>
        <xdr:cNvCxnSpPr/>
      </xdr:nvCxnSpPr>
      <xdr:spPr>
        <a:xfrm>
          <a:off x="31477744" y="104541638"/>
          <a:ext cx="0" cy="13335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378619</xdr:colOff>
      <xdr:row>89</xdr:row>
      <xdr:rowOff>52388</xdr:rowOff>
    </xdr:from>
    <xdr:to>
      <xdr:col>63</xdr:col>
      <xdr:colOff>107157</xdr:colOff>
      <xdr:row>89</xdr:row>
      <xdr:rowOff>150019</xdr:rowOff>
    </xdr:to>
    <xdr:sp macro="" textlink="">
      <xdr:nvSpPr>
        <xdr:cNvPr id="761" name="円弧 760">
          <a:extLst>
            <a:ext uri="{FF2B5EF4-FFF2-40B4-BE49-F238E27FC236}">
              <a16:creationId xmlns:a16="http://schemas.microsoft.com/office/drawing/2014/main" id="{7862A98F-DD66-4660-86DC-0B858B22BA29}"/>
            </a:ext>
          </a:extLst>
        </xdr:cNvPr>
        <xdr:cNvSpPr/>
      </xdr:nvSpPr>
      <xdr:spPr>
        <a:xfrm>
          <a:off x="31239619" y="104446388"/>
          <a:ext cx="109538" cy="97631"/>
        </a:xfrm>
        <a:prstGeom prst="arc">
          <a:avLst>
            <a:gd name="adj1" fmla="val 5475918"/>
            <a:gd name="adj2" fmla="val 16032455"/>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63</xdr:col>
      <xdr:colOff>50006</xdr:colOff>
      <xdr:row>89</xdr:row>
      <xdr:rowOff>150019</xdr:rowOff>
    </xdr:from>
    <xdr:to>
      <xdr:col>63</xdr:col>
      <xdr:colOff>50006</xdr:colOff>
      <xdr:row>92</xdr:row>
      <xdr:rowOff>90488</xdr:rowOff>
    </xdr:to>
    <xdr:cxnSp macro="">
      <xdr:nvCxnSpPr>
        <xdr:cNvPr id="762" name="直線コネクタ 761">
          <a:extLst>
            <a:ext uri="{FF2B5EF4-FFF2-40B4-BE49-F238E27FC236}">
              <a16:creationId xmlns:a16="http://schemas.microsoft.com/office/drawing/2014/main" id="{825DF1E7-37D6-4CEE-9E88-DA115BC4AAFB}"/>
            </a:ext>
          </a:extLst>
        </xdr:cNvPr>
        <xdr:cNvCxnSpPr/>
      </xdr:nvCxnSpPr>
      <xdr:spPr>
        <a:xfrm>
          <a:off x="31292006" y="104544019"/>
          <a:ext cx="0" cy="511969"/>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0</xdr:colOff>
      <xdr:row>86</xdr:row>
      <xdr:rowOff>95250</xdr:rowOff>
    </xdr:from>
    <xdr:to>
      <xdr:col>62</xdr:col>
      <xdr:colOff>66675</xdr:colOff>
      <xdr:row>86</xdr:row>
      <xdr:rowOff>95250</xdr:rowOff>
    </xdr:to>
    <xdr:cxnSp macro="">
      <xdr:nvCxnSpPr>
        <xdr:cNvPr id="763" name="直線コネクタ 762">
          <a:extLst>
            <a:ext uri="{FF2B5EF4-FFF2-40B4-BE49-F238E27FC236}">
              <a16:creationId xmlns:a16="http://schemas.microsoft.com/office/drawing/2014/main" id="{316B9B3B-6727-4F5D-BD80-B043FA7A05AA}"/>
            </a:ext>
          </a:extLst>
        </xdr:cNvPr>
        <xdr:cNvCxnSpPr/>
      </xdr:nvCxnSpPr>
      <xdr:spPr>
        <a:xfrm>
          <a:off x="30861000" y="103917750"/>
          <a:ext cx="66675"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69056</xdr:colOff>
      <xdr:row>79</xdr:row>
      <xdr:rowOff>190499</xdr:rowOff>
    </xdr:from>
    <xdr:to>
      <xdr:col>62</xdr:col>
      <xdr:colOff>69056</xdr:colOff>
      <xdr:row>86</xdr:row>
      <xdr:rowOff>95249</xdr:rowOff>
    </xdr:to>
    <xdr:cxnSp macro="">
      <xdr:nvCxnSpPr>
        <xdr:cNvPr id="764" name="直線矢印コネクタ 763">
          <a:extLst>
            <a:ext uri="{FF2B5EF4-FFF2-40B4-BE49-F238E27FC236}">
              <a16:creationId xmlns:a16="http://schemas.microsoft.com/office/drawing/2014/main" id="{284AAEBB-61B6-43A9-A509-1117C09D5D26}"/>
            </a:ext>
          </a:extLst>
        </xdr:cNvPr>
        <xdr:cNvCxnSpPr/>
      </xdr:nvCxnSpPr>
      <xdr:spPr>
        <a:xfrm flipV="1">
          <a:off x="30930056" y="102679499"/>
          <a:ext cx="0" cy="123825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109538</xdr:colOff>
      <xdr:row>87</xdr:row>
      <xdr:rowOff>142876</xdr:rowOff>
    </xdr:from>
    <xdr:to>
      <xdr:col>65</xdr:col>
      <xdr:colOff>254794</xdr:colOff>
      <xdr:row>87</xdr:row>
      <xdr:rowOff>142876</xdr:rowOff>
    </xdr:to>
    <xdr:cxnSp macro="">
      <xdr:nvCxnSpPr>
        <xdr:cNvPr id="765" name="直線コネクタ 764">
          <a:extLst>
            <a:ext uri="{FF2B5EF4-FFF2-40B4-BE49-F238E27FC236}">
              <a16:creationId xmlns:a16="http://schemas.microsoft.com/office/drawing/2014/main" id="{50210D96-FA95-4ABE-B968-E7BD65B17206}"/>
            </a:ext>
          </a:extLst>
        </xdr:cNvPr>
        <xdr:cNvCxnSpPr/>
      </xdr:nvCxnSpPr>
      <xdr:spPr>
        <a:xfrm>
          <a:off x="32113538" y="104155876"/>
          <a:ext cx="145256"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316706</xdr:colOff>
      <xdr:row>86</xdr:row>
      <xdr:rowOff>140494</xdr:rowOff>
    </xdr:from>
    <xdr:to>
      <xdr:col>65</xdr:col>
      <xdr:colOff>145253</xdr:colOff>
      <xdr:row>87</xdr:row>
      <xdr:rowOff>3</xdr:rowOff>
    </xdr:to>
    <xdr:cxnSp macro="">
      <xdr:nvCxnSpPr>
        <xdr:cNvPr id="766" name="直線コネクタ 765">
          <a:extLst>
            <a:ext uri="{FF2B5EF4-FFF2-40B4-BE49-F238E27FC236}">
              <a16:creationId xmlns:a16="http://schemas.microsoft.com/office/drawing/2014/main" id="{9B91E036-37D8-4C5D-869D-8AA78CD00F40}"/>
            </a:ext>
          </a:extLst>
        </xdr:cNvPr>
        <xdr:cNvCxnSpPr/>
      </xdr:nvCxnSpPr>
      <xdr:spPr>
        <a:xfrm>
          <a:off x="31939706" y="103962994"/>
          <a:ext cx="209547" cy="50009"/>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65</xdr:col>
      <xdr:colOff>138113</xdr:colOff>
      <xdr:row>86</xdr:row>
      <xdr:rowOff>188120</xdr:rowOff>
    </xdr:from>
    <xdr:to>
      <xdr:col>65</xdr:col>
      <xdr:colOff>280988</xdr:colOff>
      <xdr:row>87</xdr:row>
      <xdr:rowOff>33338</xdr:rowOff>
    </xdr:to>
    <xdr:cxnSp macro="">
      <xdr:nvCxnSpPr>
        <xdr:cNvPr id="767" name="直線コネクタ 766">
          <a:extLst>
            <a:ext uri="{FF2B5EF4-FFF2-40B4-BE49-F238E27FC236}">
              <a16:creationId xmlns:a16="http://schemas.microsoft.com/office/drawing/2014/main" id="{3C63E519-AAC7-4220-BC07-C0E3CA4B2DB4}"/>
            </a:ext>
          </a:extLst>
        </xdr:cNvPr>
        <xdr:cNvCxnSpPr/>
      </xdr:nvCxnSpPr>
      <xdr:spPr>
        <a:xfrm>
          <a:off x="32142113" y="104010620"/>
          <a:ext cx="142875" cy="35718"/>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65</xdr:col>
      <xdr:colOff>14287</xdr:colOff>
      <xdr:row>84</xdr:row>
      <xdr:rowOff>171451</xdr:rowOff>
    </xdr:from>
    <xdr:to>
      <xdr:col>65</xdr:col>
      <xdr:colOff>223834</xdr:colOff>
      <xdr:row>85</xdr:row>
      <xdr:rowOff>30960</xdr:rowOff>
    </xdr:to>
    <xdr:cxnSp macro="">
      <xdr:nvCxnSpPr>
        <xdr:cNvPr id="768" name="直線コネクタ 767">
          <a:extLst>
            <a:ext uri="{FF2B5EF4-FFF2-40B4-BE49-F238E27FC236}">
              <a16:creationId xmlns:a16="http://schemas.microsoft.com/office/drawing/2014/main" id="{026E76C0-60AA-41C5-A785-BF62E67C9130}"/>
            </a:ext>
          </a:extLst>
        </xdr:cNvPr>
        <xdr:cNvCxnSpPr/>
      </xdr:nvCxnSpPr>
      <xdr:spPr>
        <a:xfrm>
          <a:off x="32018287" y="103612951"/>
          <a:ext cx="209547" cy="50009"/>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63</xdr:col>
      <xdr:colOff>207169</xdr:colOff>
      <xdr:row>97</xdr:row>
      <xdr:rowOff>164306</xdr:rowOff>
    </xdr:from>
    <xdr:to>
      <xdr:col>64</xdr:col>
      <xdr:colOff>35716</xdr:colOff>
      <xdr:row>98</xdr:row>
      <xdr:rowOff>23815</xdr:rowOff>
    </xdr:to>
    <xdr:cxnSp macro="">
      <xdr:nvCxnSpPr>
        <xdr:cNvPr id="769" name="直線コネクタ 768">
          <a:extLst>
            <a:ext uri="{FF2B5EF4-FFF2-40B4-BE49-F238E27FC236}">
              <a16:creationId xmlns:a16="http://schemas.microsoft.com/office/drawing/2014/main" id="{830E0E50-2E68-49F8-8C76-0931D7E111E5}"/>
            </a:ext>
          </a:extLst>
        </xdr:cNvPr>
        <xdr:cNvCxnSpPr/>
      </xdr:nvCxnSpPr>
      <xdr:spPr>
        <a:xfrm>
          <a:off x="31449169" y="106082306"/>
          <a:ext cx="209547" cy="50009"/>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63</xdr:col>
      <xdr:colOff>230981</xdr:colOff>
      <xdr:row>97</xdr:row>
      <xdr:rowOff>59531</xdr:rowOff>
    </xdr:from>
    <xdr:to>
      <xdr:col>64</xdr:col>
      <xdr:colOff>64294</xdr:colOff>
      <xdr:row>97</xdr:row>
      <xdr:rowOff>114300</xdr:rowOff>
    </xdr:to>
    <xdr:cxnSp macro="">
      <xdr:nvCxnSpPr>
        <xdr:cNvPr id="770" name="直線矢印コネクタ 769">
          <a:extLst>
            <a:ext uri="{FF2B5EF4-FFF2-40B4-BE49-F238E27FC236}">
              <a16:creationId xmlns:a16="http://schemas.microsoft.com/office/drawing/2014/main" id="{E8E1E8FB-5C55-4C98-97CF-279566321BAE}"/>
            </a:ext>
          </a:extLst>
        </xdr:cNvPr>
        <xdr:cNvCxnSpPr/>
      </xdr:nvCxnSpPr>
      <xdr:spPr>
        <a:xfrm>
          <a:off x="31472981" y="105977531"/>
          <a:ext cx="214313" cy="5476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63</xdr:col>
      <xdr:colOff>338138</xdr:colOff>
      <xdr:row>97</xdr:row>
      <xdr:rowOff>4763</xdr:rowOff>
    </xdr:from>
    <xdr:to>
      <xdr:col>63</xdr:col>
      <xdr:colOff>364331</xdr:colOff>
      <xdr:row>97</xdr:row>
      <xdr:rowOff>88106</xdr:rowOff>
    </xdr:to>
    <xdr:cxnSp macro="">
      <xdr:nvCxnSpPr>
        <xdr:cNvPr id="771" name="直線コネクタ 770">
          <a:extLst>
            <a:ext uri="{FF2B5EF4-FFF2-40B4-BE49-F238E27FC236}">
              <a16:creationId xmlns:a16="http://schemas.microsoft.com/office/drawing/2014/main" id="{5AF9F17C-9640-4187-9B48-00C9431D0D6B}"/>
            </a:ext>
          </a:extLst>
        </xdr:cNvPr>
        <xdr:cNvCxnSpPr/>
      </xdr:nvCxnSpPr>
      <xdr:spPr>
        <a:xfrm flipV="1">
          <a:off x="31580138" y="105922763"/>
          <a:ext cx="26193" cy="83343"/>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63</xdr:col>
      <xdr:colOff>366713</xdr:colOff>
      <xdr:row>97</xdr:row>
      <xdr:rowOff>4762</xdr:rowOff>
    </xdr:from>
    <xdr:to>
      <xdr:col>65</xdr:col>
      <xdr:colOff>364331</xdr:colOff>
      <xdr:row>97</xdr:row>
      <xdr:rowOff>183356</xdr:rowOff>
    </xdr:to>
    <xdr:cxnSp macro="">
      <xdr:nvCxnSpPr>
        <xdr:cNvPr id="772" name="直線矢印コネクタ 771">
          <a:extLst>
            <a:ext uri="{FF2B5EF4-FFF2-40B4-BE49-F238E27FC236}">
              <a16:creationId xmlns:a16="http://schemas.microsoft.com/office/drawing/2014/main" id="{822C9BA5-77BC-43AD-87E4-D3F965DFBD9D}"/>
            </a:ext>
          </a:extLst>
        </xdr:cNvPr>
        <xdr:cNvCxnSpPr/>
      </xdr:nvCxnSpPr>
      <xdr:spPr>
        <a:xfrm>
          <a:off x="31608713" y="105922762"/>
          <a:ext cx="759618" cy="17859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28575</xdr:colOff>
      <xdr:row>79</xdr:row>
      <xdr:rowOff>188119</xdr:rowOff>
    </xdr:from>
    <xdr:to>
      <xdr:col>90</xdr:col>
      <xdr:colOff>150019</xdr:colOff>
      <xdr:row>79</xdr:row>
      <xdr:rowOff>188119</xdr:rowOff>
    </xdr:to>
    <xdr:cxnSp macro="">
      <xdr:nvCxnSpPr>
        <xdr:cNvPr id="773" name="直線コネクタ 772">
          <a:extLst>
            <a:ext uri="{FF2B5EF4-FFF2-40B4-BE49-F238E27FC236}">
              <a16:creationId xmlns:a16="http://schemas.microsoft.com/office/drawing/2014/main" id="{B4F94989-92E5-41FD-ACBB-6D7249E6F84F}"/>
            </a:ext>
          </a:extLst>
        </xdr:cNvPr>
        <xdr:cNvCxnSpPr/>
      </xdr:nvCxnSpPr>
      <xdr:spPr>
        <a:xfrm>
          <a:off x="41557575" y="102677119"/>
          <a:ext cx="121444"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87</xdr:col>
      <xdr:colOff>104775</xdr:colOff>
      <xdr:row>85</xdr:row>
      <xdr:rowOff>102394</xdr:rowOff>
    </xdr:from>
    <xdr:to>
      <xdr:col>87</xdr:col>
      <xdr:colOff>133360</xdr:colOff>
      <xdr:row>88</xdr:row>
      <xdr:rowOff>2381</xdr:rowOff>
    </xdr:to>
    <xdr:cxnSp macro="">
      <xdr:nvCxnSpPr>
        <xdr:cNvPr id="774" name="直線コネクタ 773">
          <a:extLst>
            <a:ext uri="{FF2B5EF4-FFF2-40B4-BE49-F238E27FC236}">
              <a16:creationId xmlns:a16="http://schemas.microsoft.com/office/drawing/2014/main" id="{4B8624E0-CFEF-4947-BBAB-12F22666738F}"/>
            </a:ext>
          </a:extLst>
        </xdr:cNvPr>
        <xdr:cNvCxnSpPr/>
      </xdr:nvCxnSpPr>
      <xdr:spPr>
        <a:xfrm flipH="1">
          <a:off x="40490775" y="103734394"/>
          <a:ext cx="28585" cy="471487"/>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90</xdr:col>
      <xdr:colOff>26194</xdr:colOff>
      <xdr:row>79</xdr:row>
      <xdr:rowOff>188119</xdr:rowOff>
    </xdr:from>
    <xdr:to>
      <xdr:col>90</xdr:col>
      <xdr:colOff>85725</xdr:colOff>
      <xdr:row>82</xdr:row>
      <xdr:rowOff>97631</xdr:rowOff>
    </xdr:to>
    <xdr:cxnSp macro="">
      <xdr:nvCxnSpPr>
        <xdr:cNvPr id="775" name="直線コネクタ 774">
          <a:extLst>
            <a:ext uri="{FF2B5EF4-FFF2-40B4-BE49-F238E27FC236}">
              <a16:creationId xmlns:a16="http://schemas.microsoft.com/office/drawing/2014/main" id="{04372799-22F5-4721-B38C-9BF5E34231A7}"/>
            </a:ext>
          </a:extLst>
        </xdr:cNvPr>
        <xdr:cNvCxnSpPr/>
      </xdr:nvCxnSpPr>
      <xdr:spPr>
        <a:xfrm>
          <a:off x="41555194" y="102677119"/>
          <a:ext cx="59531" cy="481012"/>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88</xdr:col>
      <xdr:colOff>338138</xdr:colOff>
      <xdr:row>84</xdr:row>
      <xdr:rowOff>92869</xdr:rowOff>
    </xdr:from>
    <xdr:to>
      <xdr:col>90</xdr:col>
      <xdr:colOff>252415</xdr:colOff>
      <xdr:row>100</xdr:row>
      <xdr:rowOff>4763</xdr:rowOff>
    </xdr:to>
    <xdr:cxnSp macro="">
      <xdr:nvCxnSpPr>
        <xdr:cNvPr id="776" name="直線コネクタ 775">
          <a:extLst>
            <a:ext uri="{FF2B5EF4-FFF2-40B4-BE49-F238E27FC236}">
              <a16:creationId xmlns:a16="http://schemas.microsoft.com/office/drawing/2014/main" id="{CC1438D4-F1B3-4AEE-BDF3-DE1FF2134596}"/>
            </a:ext>
          </a:extLst>
        </xdr:cNvPr>
        <xdr:cNvCxnSpPr/>
      </xdr:nvCxnSpPr>
      <xdr:spPr>
        <a:xfrm flipH="1">
          <a:off x="41105138" y="103534369"/>
          <a:ext cx="676277" cy="2959894"/>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84</xdr:col>
      <xdr:colOff>35719</xdr:colOff>
      <xdr:row>84</xdr:row>
      <xdr:rowOff>188119</xdr:rowOff>
    </xdr:from>
    <xdr:to>
      <xdr:col>87</xdr:col>
      <xdr:colOff>107156</xdr:colOff>
      <xdr:row>87</xdr:row>
      <xdr:rowOff>188119</xdr:rowOff>
    </xdr:to>
    <xdr:cxnSp macro="">
      <xdr:nvCxnSpPr>
        <xdr:cNvPr id="777" name="直線コネクタ 776">
          <a:extLst>
            <a:ext uri="{FF2B5EF4-FFF2-40B4-BE49-F238E27FC236}">
              <a16:creationId xmlns:a16="http://schemas.microsoft.com/office/drawing/2014/main" id="{BC6C63E5-1A4C-4652-8462-F6251289B338}"/>
            </a:ext>
          </a:extLst>
        </xdr:cNvPr>
        <xdr:cNvCxnSpPr/>
      </xdr:nvCxnSpPr>
      <xdr:spPr>
        <a:xfrm>
          <a:off x="39278719" y="103629619"/>
          <a:ext cx="1214437" cy="5715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90</xdr:col>
      <xdr:colOff>89764</xdr:colOff>
      <xdr:row>81</xdr:row>
      <xdr:rowOff>45244</xdr:rowOff>
    </xdr:from>
    <xdr:to>
      <xdr:col>90</xdr:col>
      <xdr:colOff>89764</xdr:colOff>
      <xdr:row>82</xdr:row>
      <xdr:rowOff>59531</xdr:rowOff>
    </xdr:to>
    <xdr:cxnSp macro="">
      <xdr:nvCxnSpPr>
        <xdr:cNvPr id="778" name="直線コネクタ 777">
          <a:extLst>
            <a:ext uri="{FF2B5EF4-FFF2-40B4-BE49-F238E27FC236}">
              <a16:creationId xmlns:a16="http://schemas.microsoft.com/office/drawing/2014/main" id="{D6F9D8B5-7AED-4F17-A85C-87BD05BBC45C}"/>
            </a:ext>
          </a:extLst>
        </xdr:cNvPr>
        <xdr:cNvCxnSpPr/>
      </xdr:nvCxnSpPr>
      <xdr:spPr>
        <a:xfrm>
          <a:off x="41618764" y="102915244"/>
          <a:ext cx="0" cy="204787"/>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89</xdr:col>
      <xdr:colOff>211931</xdr:colOff>
      <xdr:row>80</xdr:row>
      <xdr:rowOff>0</xdr:rowOff>
    </xdr:from>
    <xdr:to>
      <xdr:col>90</xdr:col>
      <xdr:colOff>23813</xdr:colOff>
      <xdr:row>81</xdr:row>
      <xdr:rowOff>4</xdr:rowOff>
    </xdr:to>
    <xdr:cxnSp macro="">
      <xdr:nvCxnSpPr>
        <xdr:cNvPr id="779" name="直線コネクタ 778">
          <a:extLst>
            <a:ext uri="{FF2B5EF4-FFF2-40B4-BE49-F238E27FC236}">
              <a16:creationId xmlns:a16="http://schemas.microsoft.com/office/drawing/2014/main" id="{DF5C7D95-9CA1-4EF0-8E2B-DADA8CDC7711}"/>
            </a:ext>
          </a:extLst>
        </xdr:cNvPr>
        <xdr:cNvCxnSpPr/>
      </xdr:nvCxnSpPr>
      <xdr:spPr>
        <a:xfrm flipV="1">
          <a:off x="41359931" y="102679500"/>
          <a:ext cx="192882" cy="190504"/>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84</xdr:col>
      <xdr:colOff>40481</xdr:colOff>
      <xdr:row>81</xdr:row>
      <xdr:rowOff>2315</xdr:rowOff>
    </xdr:from>
    <xdr:to>
      <xdr:col>89</xdr:col>
      <xdr:colOff>209551</xdr:colOff>
      <xdr:row>81</xdr:row>
      <xdr:rowOff>2315</xdr:rowOff>
    </xdr:to>
    <xdr:cxnSp macro="">
      <xdr:nvCxnSpPr>
        <xdr:cNvPr id="780" name="直線コネクタ 779">
          <a:extLst>
            <a:ext uri="{FF2B5EF4-FFF2-40B4-BE49-F238E27FC236}">
              <a16:creationId xmlns:a16="http://schemas.microsoft.com/office/drawing/2014/main" id="{1EFBEDFF-9351-42E6-9902-BADC59D92BEE}"/>
            </a:ext>
          </a:extLst>
        </xdr:cNvPr>
        <xdr:cNvCxnSpPr/>
      </xdr:nvCxnSpPr>
      <xdr:spPr>
        <a:xfrm flipH="1">
          <a:off x="39283481" y="102872315"/>
          <a:ext cx="2074070"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87</xdr:col>
      <xdr:colOff>135732</xdr:colOff>
      <xdr:row>109</xdr:row>
      <xdr:rowOff>495</xdr:rowOff>
    </xdr:from>
    <xdr:to>
      <xdr:col>93</xdr:col>
      <xdr:colOff>47625</xdr:colOff>
      <xdr:row>109</xdr:row>
      <xdr:rowOff>495</xdr:rowOff>
    </xdr:to>
    <xdr:cxnSp macro="">
      <xdr:nvCxnSpPr>
        <xdr:cNvPr id="781" name="直線コネクタ 780">
          <a:extLst>
            <a:ext uri="{FF2B5EF4-FFF2-40B4-BE49-F238E27FC236}">
              <a16:creationId xmlns:a16="http://schemas.microsoft.com/office/drawing/2014/main" id="{D5483AFF-AAAB-48F3-A1E3-1A9B291D28AC}"/>
            </a:ext>
          </a:extLst>
        </xdr:cNvPr>
        <xdr:cNvCxnSpPr/>
      </xdr:nvCxnSpPr>
      <xdr:spPr>
        <a:xfrm>
          <a:off x="40521732" y="108204495"/>
          <a:ext cx="2197893"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87</xdr:col>
      <xdr:colOff>133011</xdr:colOff>
      <xdr:row>87</xdr:row>
      <xdr:rowOff>140494</xdr:rowOff>
    </xdr:from>
    <xdr:to>
      <xdr:col>87</xdr:col>
      <xdr:colOff>133011</xdr:colOff>
      <xdr:row>109</xdr:row>
      <xdr:rowOff>0</xdr:rowOff>
    </xdr:to>
    <xdr:cxnSp macro="">
      <xdr:nvCxnSpPr>
        <xdr:cNvPr id="782" name="直線コネクタ 781">
          <a:extLst>
            <a:ext uri="{FF2B5EF4-FFF2-40B4-BE49-F238E27FC236}">
              <a16:creationId xmlns:a16="http://schemas.microsoft.com/office/drawing/2014/main" id="{84706058-D916-4FC1-BAE2-80875074412C}"/>
            </a:ext>
          </a:extLst>
        </xdr:cNvPr>
        <xdr:cNvCxnSpPr/>
      </xdr:nvCxnSpPr>
      <xdr:spPr>
        <a:xfrm>
          <a:off x="40519011" y="104153494"/>
          <a:ext cx="0" cy="4050506"/>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93</xdr:col>
      <xdr:colOff>47625</xdr:colOff>
      <xdr:row>85</xdr:row>
      <xdr:rowOff>95250</xdr:rowOff>
    </xdr:from>
    <xdr:to>
      <xdr:col>93</xdr:col>
      <xdr:colOff>66675</xdr:colOff>
      <xdr:row>88</xdr:row>
      <xdr:rowOff>2381</xdr:rowOff>
    </xdr:to>
    <xdr:cxnSp macro="">
      <xdr:nvCxnSpPr>
        <xdr:cNvPr id="783" name="直線コネクタ 782">
          <a:extLst>
            <a:ext uri="{FF2B5EF4-FFF2-40B4-BE49-F238E27FC236}">
              <a16:creationId xmlns:a16="http://schemas.microsoft.com/office/drawing/2014/main" id="{636D22D8-317B-4434-8AC0-B58B82F2719E}"/>
            </a:ext>
          </a:extLst>
        </xdr:cNvPr>
        <xdr:cNvCxnSpPr/>
      </xdr:nvCxnSpPr>
      <xdr:spPr>
        <a:xfrm>
          <a:off x="42719625" y="103727250"/>
          <a:ext cx="19050" cy="478631"/>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90</xdr:col>
      <xdr:colOff>264319</xdr:colOff>
      <xdr:row>89</xdr:row>
      <xdr:rowOff>152400</xdr:rowOff>
    </xdr:from>
    <xdr:to>
      <xdr:col>93</xdr:col>
      <xdr:colOff>45244</xdr:colOff>
      <xdr:row>89</xdr:row>
      <xdr:rowOff>152400</xdr:rowOff>
    </xdr:to>
    <xdr:cxnSp macro="">
      <xdr:nvCxnSpPr>
        <xdr:cNvPr id="784" name="直線コネクタ 783">
          <a:extLst>
            <a:ext uri="{FF2B5EF4-FFF2-40B4-BE49-F238E27FC236}">
              <a16:creationId xmlns:a16="http://schemas.microsoft.com/office/drawing/2014/main" id="{65C8E903-E3AD-44A6-ADBB-132B8B34A5AB}"/>
            </a:ext>
          </a:extLst>
        </xdr:cNvPr>
        <xdr:cNvCxnSpPr/>
      </xdr:nvCxnSpPr>
      <xdr:spPr>
        <a:xfrm>
          <a:off x="41793319" y="104546400"/>
          <a:ext cx="923925" cy="0"/>
        </a:xfrm>
        <a:prstGeom prst="line">
          <a:avLst/>
        </a:prstGeom>
        <a:ln w="317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88</xdr:col>
      <xdr:colOff>230982</xdr:colOff>
      <xdr:row>98</xdr:row>
      <xdr:rowOff>2381</xdr:rowOff>
    </xdr:from>
    <xdr:to>
      <xdr:col>88</xdr:col>
      <xdr:colOff>321468</xdr:colOff>
      <xdr:row>99</xdr:row>
      <xdr:rowOff>164306</xdr:rowOff>
    </xdr:to>
    <xdr:cxnSp macro="">
      <xdr:nvCxnSpPr>
        <xdr:cNvPr id="785" name="直線矢印コネクタ 784">
          <a:extLst>
            <a:ext uri="{FF2B5EF4-FFF2-40B4-BE49-F238E27FC236}">
              <a16:creationId xmlns:a16="http://schemas.microsoft.com/office/drawing/2014/main" id="{C109F01B-C482-4BE6-88B3-10C311246086}"/>
            </a:ext>
          </a:extLst>
        </xdr:cNvPr>
        <xdr:cNvCxnSpPr/>
      </xdr:nvCxnSpPr>
      <xdr:spPr>
        <a:xfrm flipH="1">
          <a:off x="40997982" y="106110881"/>
          <a:ext cx="90486" cy="35242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87</xdr:col>
      <xdr:colOff>1</xdr:colOff>
      <xdr:row>89</xdr:row>
      <xdr:rowOff>100013</xdr:rowOff>
    </xdr:from>
    <xdr:to>
      <xdr:col>90</xdr:col>
      <xdr:colOff>130969</xdr:colOff>
      <xdr:row>89</xdr:row>
      <xdr:rowOff>100013</xdr:rowOff>
    </xdr:to>
    <xdr:cxnSp macro="">
      <xdr:nvCxnSpPr>
        <xdr:cNvPr id="786" name="直線矢印コネクタ 785">
          <a:extLst>
            <a:ext uri="{FF2B5EF4-FFF2-40B4-BE49-F238E27FC236}">
              <a16:creationId xmlns:a16="http://schemas.microsoft.com/office/drawing/2014/main" id="{5B6507EA-4EA6-4E09-9046-FB25DBFB93D3}"/>
            </a:ext>
          </a:extLst>
        </xdr:cNvPr>
        <xdr:cNvCxnSpPr/>
      </xdr:nvCxnSpPr>
      <xdr:spPr>
        <a:xfrm flipH="1">
          <a:off x="40386001" y="104494013"/>
          <a:ext cx="127396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47624</xdr:colOff>
      <xdr:row>81</xdr:row>
      <xdr:rowOff>2381</xdr:rowOff>
    </xdr:from>
    <xdr:to>
      <xdr:col>93</xdr:col>
      <xdr:colOff>47624</xdr:colOff>
      <xdr:row>85</xdr:row>
      <xdr:rowOff>102394</xdr:rowOff>
    </xdr:to>
    <xdr:cxnSp macro="">
      <xdr:nvCxnSpPr>
        <xdr:cNvPr id="787" name="直線コネクタ 786">
          <a:extLst>
            <a:ext uri="{FF2B5EF4-FFF2-40B4-BE49-F238E27FC236}">
              <a16:creationId xmlns:a16="http://schemas.microsoft.com/office/drawing/2014/main" id="{7AD3B410-8B4D-4A0E-9964-9FCAD25A0D4A}"/>
            </a:ext>
          </a:extLst>
        </xdr:cNvPr>
        <xdr:cNvCxnSpPr/>
      </xdr:nvCxnSpPr>
      <xdr:spPr>
        <a:xfrm>
          <a:off x="42719624" y="102872381"/>
          <a:ext cx="0" cy="862013"/>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90</xdr:col>
      <xdr:colOff>54768</xdr:colOff>
      <xdr:row>79</xdr:row>
      <xdr:rowOff>100014</xdr:rowOff>
    </xdr:from>
    <xdr:to>
      <xdr:col>91</xdr:col>
      <xdr:colOff>76201</xdr:colOff>
      <xdr:row>81</xdr:row>
      <xdr:rowOff>178594</xdr:rowOff>
    </xdr:to>
    <xdr:sp macro="" textlink="">
      <xdr:nvSpPr>
        <xdr:cNvPr id="788" name="円弧 787">
          <a:extLst>
            <a:ext uri="{FF2B5EF4-FFF2-40B4-BE49-F238E27FC236}">
              <a16:creationId xmlns:a16="http://schemas.microsoft.com/office/drawing/2014/main" id="{56BEAFC2-5BD4-4614-B73A-E198B88AD6E8}"/>
            </a:ext>
          </a:extLst>
        </xdr:cNvPr>
        <xdr:cNvSpPr/>
      </xdr:nvSpPr>
      <xdr:spPr>
        <a:xfrm>
          <a:off x="41583768" y="102589014"/>
          <a:ext cx="402433" cy="459580"/>
        </a:xfrm>
        <a:prstGeom prst="arc">
          <a:avLst>
            <a:gd name="adj1" fmla="val 16055955"/>
            <a:gd name="adj2" fmla="val 21890"/>
          </a:avLst>
        </a:prstGeom>
        <a:ln w="31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90</xdr:col>
      <xdr:colOff>90488</xdr:colOff>
      <xdr:row>79</xdr:row>
      <xdr:rowOff>7144</xdr:rowOff>
    </xdr:from>
    <xdr:to>
      <xdr:col>90</xdr:col>
      <xdr:colOff>90488</xdr:colOff>
      <xdr:row>81</xdr:row>
      <xdr:rowOff>45244</xdr:rowOff>
    </xdr:to>
    <xdr:cxnSp macro="">
      <xdr:nvCxnSpPr>
        <xdr:cNvPr id="789" name="直線コネクタ 788">
          <a:extLst>
            <a:ext uri="{FF2B5EF4-FFF2-40B4-BE49-F238E27FC236}">
              <a16:creationId xmlns:a16="http://schemas.microsoft.com/office/drawing/2014/main" id="{B4E94D96-4BC6-4145-9924-0DFC49718B0C}"/>
            </a:ext>
          </a:extLst>
        </xdr:cNvPr>
        <xdr:cNvCxnSpPr/>
      </xdr:nvCxnSpPr>
      <xdr:spPr>
        <a:xfrm flipV="1">
          <a:off x="41619488" y="102496144"/>
          <a:ext cx="0" cy="41910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221456</xdr:colOff>
      <xdr:row>80</xdr:row>
      <xdr:rowOff>142875</xdr:rowOff>
    </xdr:from>
    <xdr:to>
      <xdr:col>91</xdr:col>
      <xdr:colOff>76201</xdr:colOff>
      <xdr:row>87</xdr:row>
      <xdr:rowOff>23813</xdr:rowOff>
    </xdr:to>
    <xdr:cxnSp macro="">
      <xdr:nvCxnSpPr>
        <xdr:cNvPr id="790" name="直線矢印コネクタ 789">
          <a:extLst>
            <a:ext uri="{FF2B5EF4-FFF2-40B4-BE49-F238E27FC236}">
              <a16:creationId xmlns:a16="http://schemas.microsoft.com/office/drawing/2014/main" id="{329299E6-A0E0-418E-8FD6-3E88A178650B}"/>
            </a:ext>
          </a:extLst>
        </xdr:cNvPr>
        <xdr:cNvCxnSpPr/>
      </xdr:nvCxnSpPr>
      <xdr:spPr>
        <a:xfrm flipH="1">
          <a:off x="41750456" y="102822375"/>
          <a:ext cx="235745" cy="1214438"/>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254794</xdr:colOff>
      <xdr:row>87</xdr:row>
      <xdr:rowOff>145261</xdr:rowOff>
    </xdr:from>
    <xdr:to>
      <xdr:col>93</xdr:col>
      <xdr:colOff>47625</xdr:colOff>
      <xdr:row>87</xdr:row>
      <xdr:rowOff>145261</xdr:rowOff>
    </xdr:to>
    <xdr:cxnSp macro="">
      <xdr:nvCxnSpPr>
        <xdr:cNvPr id="791" name="直線矢印コネクタ 790">
          <a:extLst>
            <a:ext uri="{FF2B5EF4-FFF2-40B4-BE49-F238E27FC236}">
              <a16:creationId xmlns:a16="http://schemas.microsoft.com/office/drawing/2014/main" id="{E30A7A34-739A-4ADC-B558-92FBB2EAAFB3}"/>
            </a:ext>
          </a:extLst>
        </xdr:cNvPr>
        <xdr:cNvCxnSpPr/>
      </xdr:nvCxnSpPr>
      <xdr:spPr>
        <a:xfrm>
          <a:off x="41783794" y="104158261"/>
          <a:ext cx="93583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252413</xdr:colOff>
      <xdr:row>108</xdr:row>
      <xdr:rowOff>90487</xdr:rowOff>
    </xdr:from>
    <xdr:to>
      <xdr:col>93</xdr:col>
      <xdr:colOff>50006</xdr:colOff>
      <xdr:row>108</xdr:row>
      <xdr:rowOff>90487</xdr:rowOff>
    </xdr:to>
    <xdr:cxnSp macro="">
      <xdr:nvCxnSpPr>
        <xdr:cNvPr id="792" name="直線矢印コネクタ 791">
          <a:extLst>
            <a:ext uri="{FF2B5EF4-FFF2-40B4-BE49-F238E27FC236}">
              <a16:creationId xmlns:a16="http://schemas.microsoft.com/office/drawing/2014/main" id="{C29952F6-F83C-4E27-B162-562E07720413}"/>
            </a:ext>
          </a:extLst>
        </xdr:cNvPr>
        <xdr:cNvCxnSpPr/>
      </xdr:nvCxnSpPr>
      <xdr:spPr>
        <a:xfrm>
          <a:off x="41781413" y="108103987"/>
          <a:ext cx="94059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88</xdr:col>
      <xdr:colOff>335756</xdr:colOff>
      <xdr:row>108</xdr:row>
      <xdr:rowOff>90488</xdr:rowOff>
    </xdr:from>
    <xdr:to>
      <xdr:col>90</xdr:col>
      <xdr:colOff>254794</xdr:colOff>
      <xdr:row>108</xdr:row>
      <xdr:rowOff>90488</xdr:rowOff>
    </xdr:to>
    <xdr:cxnSp macro="">
      <xdr:nvCxnSpPr>
        <xdr:cNvPr id="793" name="直線矢印コネクタ 792">
          <a:extLst>
            <a:ext uri="{FF2B5EF4-FFF2-40B4-BE49-F238E27FC236}">
              <a16:creationId xmlns:a16="http://schemas.microsoft.com/office/drawing/2014/main" id="{CC7A791F-976A-4FE8-9247-A20526113AF4}"/>
            </a:ext>
          </a:extLst>
        </xdr:cNvPr>
        <xdr:cNvCxnSpPr/>
      </xdr:nvCxnSpPr>
      <xdr:spPr>
        <a:xfrm>
          <a:off x="41102756" y="108103988"/>
          <a:ext cx="681038"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128588</xdr:colOff>
      <xdr:row>86</xdr:row>
      <xdr:rowOff>0</xdr:rowOff>
    </xdr:from>
    <xdr:to>
      <xdr:col>90</xdr:col>
      <xdr:colOff>128588</xdr:colOff>
      <xdr:row>89</xdr:row>
      <xdr:rowOff>97631</xdr:rowOff>
    </xdr:to>
    <xdr:cxnSp macro="">
      <xdr:nvCxnSpPr>
        <xdr:cNvPr id="794" name="直線コネクタ 793">
          <a:extLst>
            <a:ext uri="{FF2B5EF4-FFF2-40B4-BE49-F238E27FC236}">
              <a16:creationId xmlns:a16="http://schemas.microsoft.com/office/drawing/2014/main" id="{CC138992-9748-4D8D-9356-464EAF91AEAF}"/>
            </a:ext>
          </a:extLst>
        </xdr:cNvPr>
        <xdr:cNvCxnSpPr/>
      </xdr:nvCxnSpPr>
      <xdr:spPr>
        <a:xfrm>
          <a:off x="41657588" y="103822500"/>
          <a:ext cx="0" cy="669131"/>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86</xdr:col>
      <xdr:colOff>373856</xdr:colOff>
      <xdr:row>103</xdr:row>
      <xdr:rowOff>100012</xdr:rowOff>
    </xdr:from>
    <xdr:to>
      <xdr:col>88</xdr:col>
      <xdr:colOff>195265</xdr:colOff>
      <xdr:row>103</xdr:row>
      <xdr:rowOff>100012</xdr:rowOff>
    </xdr:to>
    <xdr:cxnSp macro="">
      <xdr:nvCxnSpPr>
        <xdr:cNvPr id="795" name="直線矢印コネクタ 794">
          <a:extLst>
            <a:ext uri="{FF2B5EF4-FFF2-40B4-BE49-F238E27FC236}">
              <a16:creationId xmlns:a16="http://schemas.microsoft.com/office/drawing/2014/main" id="{D80DA25C-9E70-4C13-9E45-9DD4FF79B62B}"/>
            </a:ext>
          </a:extLst>
        </xdr:cNvPr>
        <xdr:cNvCxnSpPr/>
      </xdr:nvCxnSpPr>
      <xdr:spPr>
        <a:xfrm flipH="1">
          <a:off x="40378856" y="107161012"/>
          <a:ext cx="58340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89</xdr:col>
      <xdr:colOff>164307</xdr:colOff>
      <xdr:row>81</xdr:row>
      <xdr:rowOff>0</xdr:rowOff>
    </xdr:from>
    <xdr:to>
      <xdr:col>89</xdr:col>
      <xdr:colOff>164307</xdr:colOff>
      <xdr:row>84</xdr:row>
      <xdr:rowOff>97631</xdr:rowOff>
    </xdr:to>
    <xdr:cxnSp macro="">
      <xdr:nvCxnSpPr>
        <xdr:cNvPr id="796" name="直線矢印コネクタ 795">
          <a:extLst>
            <a:ext uri="{FF2B5EF4-FFF2-40B4-BE49-F238E27FC236}">
              <a16:creationId xmlns:a16="http://schemas.microsoft.com/office/drawing/2014/main" id="{9D34C64C-062A-4069-94B2-AF5BD95BE6FB}"/>
            </a:ext>
          </a:extLst>
        </xdr:cNvPr>
        <xdr:cNvCxnSpPr/>
      </xdr:nvCxnSpPr>
      <xdr:spPr>
        <a:xfrm>
          <a:off x="41312307" y="102870000"/>
          <a:ext cx="0" cy="66913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88106</xdr:colOff>
      <xdr:row>79</xdr:row>
      <xdr:rowOff>100013</xdr:rowOff>
    </xdr:from>
    <xdr:to>
      <xdr:col>90</xdr:col>
      <xdr:colOff>250033</xdr:colOff>
      <xdr:row>79</xdr:row>
      <xdr:rowOff>100013</xdr:rowOff>
    </xdr:to>
    <xdr:cxnSp macro="">
      <xdr:nvCxnSpPr>
        <xdr:cNvPr id="797" name="直線矢印コネクタ 796">
          <a:extLst>
            <a:ext uri="{FF2B5EF4-FFF2-40B4-BE49-F238E27FC236}">
              <a16:creationId xmlns:a16="http://schemas.microsoft.com/office/drawing/2014/main" id="{0239F199-8BF6-4A1E-9FE1-B379965CFBF0}"/>
            </a:ext>
          </a:extLst>
        </xdr:cNvPr>
        <xdr:cNvCxnSpPr/>
      </xdr:nvCxnSpPr>
      <xdr:spPr>
        <a:xfrm flipH="1">
          <a:off x="41617106" y="102589013"/>
          <a:ext cx="161927" cy="0"/>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89</xdr:col>
      <xdr:colOff>164307</xdr:colOff>
      <xdr:row>84</xdr:row>
      <xdr:rowOff>98423</xdr:rowOff>
    </xdr:from>
    <xdr:to>
      <xdr:col>89</xdr:col>
      <xdr:colOff>164307</xdr:colOff>
      <xdr:row>88</xdr:row>
      <xdr:rowOff>147638</xdr:rowOff>
    </xdr:to>
    <xdr:cxnSp macro="">
      <xdr:nvCxnSpPr>
        <xdr:cNvPr id="798" name="直線矢印コネクタ 797">
          <a:extLst>
            <a:ext uri="{FF2B5EF4-FFF2-40B4-BE49-F238E27FC236}">
              <a16:creationId xmlns:a16="http://schemas.microsoft.com/office/drawing/2014/main" id="{46195E09-442F-4176-8CD6-8DB745BDDEAD}"/>
            </a:ext>
          </a:extLst>
        </xdr:cNvPr>
        <xdr:cNvCxnSpPr/>
      </xdr:nvCxnSpPr>
      <xdr:spPr>
        <a:xfrm>
          <a:off x="41312307" y="103539923"/>
          <a:ext cx="0" cy="81121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88</xdr:col>
      <xdr:colOff>366713</xdr:colOff>
      <xdr:row>86</xdr:row>
      <xdr:rowOff>140495</xdr:rowOff>
    </xdr:from>
    <xdr:to>
      <xdr:col>89</xdr:col>
      <xdr:colOff>309567</xdr:colOff>
      <xdr:row>86</xdr:row>
      <xdr:rowOff>140495</xdr:rowOff>
    </xdr:to>
    <xdr:cxnSp macro="">
      <xdr:nvCxnSpPr>
        <xdr:cNvPr id="799" name="直線コネクタ 798">
          <a:extLst>
            <a:ext uri="{FF2B5EF4-FFF2-40B4-BE49-F238E27FC236}">
              <a16:creationId xmlns:a16="http://schemas.microsoft.com/office/drawing/2014/main" id="{85D63B97-9213-47A6-A904-A5E0FCE1567C}"/>
            </a:ext>
          </a:extLst>
        </xdr:cNvPr>
        <xdr:cNvCxnSpPr/>
      </xdr:nvCxnSpPr>
      <xdr:spPr>
        <a:xfrm flipH="1">
          <a:off x="41133713" y="103962995"/>
          <a:ext cx="323854"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89</xdr:col>
      <xdr:colOff>26194</xdr:colOff>
      <xdr:row>84</xdr:row>
      <xdr:rowOff>95250</xdr:rowOff>
    </xdr:from>
    <xdr:to>
      <xdr:col>89</xdr:col>
      <xdr:colOff>26194</xdr:colOff>
      <xdr:row>86</xdr:row>
      <xdr:rowOff>142875</xdr:rowOff>
    </xdr:to>
    <xdr:cxnSp macro="">
      <xdr:nvCxnSpPr>
        <xdr:cNvPr id="800" name="直線矢印コネクタ 799">
          <a:extLst>
            <a:ext uri="{FF2B5EF4-FFF2-40B4-BE49-F238E27FC236}">
              <a16:creationId xmlns:a16="http://schemas.microsoft.com/office/drawing/2014/main" id="{00943207-7B80-43B8-A390-A45A70CBF4C4}"/>
            </a:ext>
          </a:extLst>
        </xdr:cNvPr>
        <xdr:cNvCxnSpPr/>
      </xdr:nvCxnSpPr>
      <xdr:spPr>
        <a:xfrm>
          <a:off x="41174194" y="103536750"/>
          <a:ext cx="0" cy="42862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83</xdr:col>
      <xdr:colOff>157162</xdr:colOff>
      <xdr:row>84</xdr:row>
      <xdr:rowOff>188119</xdr:rowOff>
    </xdr:from>
    <xdr:to>
      <xdr:col>84</xdr:col>
      <xdr:colOff>40482</xdr:colOff>
      <xdr:row>84</xdr:row>
      <xdr:rowOff>188119</xdr:rowOff>
    </xdr:to>
    <xdr:cxnSp macro="">
      <xdr:nvCxnSpPr>
        <xdr:cNvPr id="801" name="直線コネクタ 800">
          <a:extLst>
            <a:ext uri="{FF2B5EF4-FFF2-40B4-BE49-F238E27FC236}">
              <a16:creationId xmlns:a16="http://schemas.microsoft.com/office/drawing/2014/main" id="{516F4402-EF9D-409B-869B-60C6A479AFA2}"/>
            </a:ext>
          </a:extLst>
        </xdr:cNvPr>
        <xdr:cNvCxnSpPr/>
      </xdr:nvCxnSpPr>
      <xdr:spPr>
        <a:xfrm flipH="1">
          <a:off x="39019162" y="103629619"/>
          <a:ext cx="26432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84</xdr:col>
      <xdr:colOff>183356</xdr:colOff>
      <xdr:row>87</xdr:row>
      <xdr:rowOff>188117</xdr:rowOff>
    </xdr:from>
    <xdr:to>
      <xdr:col>87</xdr:col>
      <xdr:colOff>114299</xdr:colOff>
      <xdr:row>87</xdr:row>
      <xdr:rowOff>188117</xdr:rowOff>
    </xdr:to>
    <xdr:cxnSp macro="">
      <xdr:nvCxnSpPr>
        <xdr:cNvPr id="802" name="直線コネクタ 801">
          <a:extLst>
            <a:ext uri="{FF2B5EF4-FFF2-40B4-BE49-F238E27FC236}">
              <a16:creationId xmlns:a16="http://schemas.microsoft.com/office/drawing/2014/main" id="{197E17B2-D9CB-4457-B967-F5505E754C22}"/>
            </a:ext>
          </a:extLst>
        </xdr:cNvPr>
        <xdr:cNvCxnSpPr/>
      </xdr:nvCxnSpPr>
      <xdr:spPr>
        <a:xfrm>
          <a:off x="39426356" y="104201117"/>
          <a:ext cx="1073943"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47624</xdr:colOff>
      <xdr:row>87</xdr:row>
      <xdr:rowOff>138113</xdr:rowOff>
    </xdr:from>
    <xdr:to>
      <xdr:col>93</xdr:col>
      <xdr:colOff>47624</xdr:colOff>
      <xdr:row>109</xdr:row>
      <xdr:rowOff>0</xdr:rowOff>
    </xdr:to>
    <xdr:cxnSp macro="">
      <xdr:nvCxnSpPr>
        <xdr:cNvPr id="803" name="直線コネクタ 802">
          <a:extLst>
            <a:ext uri="{FF2B5EF4-FFF2-40B4-BE49-F238E27FC236}">
              <a16:creationId xmlns:a16="http://schemas.microsoft.com/office/drawing/2014/main" id="{6986D0FA-4104-42AA-9DB6-E0B23C062DB5}"/>
            </a:ext>
          </a:extLst>
        </xdr:cNvPr>
        <xdr:cNvCxnSpPr/>
      </xdr:nvCxnSpPr>
      <xdr:spPr>
        <a:xfrm>
          <a:off x="42719624" y="104151113"/>
          <a:ext cx="0" cy="4052887"/>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84</xdr:col>
      <xdr:colOff>38100</xdr:colOff>
      <xdr:row>81</xdr:row>
      <xdr:rowOff>2381</xdr:rowOff>
    </xdr:from>
    <xdr:to>
      <xdr:col>84</xdr:col>
      <xdr:colOff>38100</xdr:colOff>
      <xdr:row>84</xdr:row>
      <xdr:rowOff>185738</xdr:rowOff>
    </xdr:to>
    <xdr:cxnSp macro="">
      <xdr:nvCxnSpPr>
        <xdr:cNvPr id="804" name="直線コネクタ 803">
          <a:extLst>
            <a:ext uri="{FF2B5EF4-FFF2-40B4-BE49-F238E27FC236}">
              <a16:creationId xmlns:a16="http://schemas.microsoft.com/office/drawing/2014/main" id="{DBBF3961-B76D-44F3-92D5-B9F30B93EF9E}"/>
            </a:ext>
          </a:extLst>
        </xdr:cNvPr>
        <xdr:cNvCxnSpPr/>
      </xdr:nvCxnSpPr>
      <xdr:spPr>
        <a:xfrm>
          <a:off x="39281100" y="102872381"/>
          <a:ext cx="0" cy="754857"/>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88</xdr:col>
      <xdr:colOff>52388</xdr:colOff>
      <xdr:row>85</xdr:row>
      <xdr:rowOff>104776</xdr:rowOff>
    </xdr:from>
    <xdr:to>
      <xdr:col>89</xdr:col>
      <xdr:colOff>161925</xdr:colOff>
      <xdr:row>85</xdr:row>
      <xdr:rowOff>104776</xdr:rowOff>
    </xdr:to>
    <xdr:cxnSp macro="">
      <xdr:nvCxnSpPr>
        <xdr:cNvPr id="805" name="直線コネクタ 804">
          <a:extLst>
            <a:ext uri="{FF2B5EF4-FFF2-40B4-BE49-F238E27FC236}">
              <a16:creationId xmlns:a16="http://schemas.microsoft.com/office/drawing/2014/main" id="{CB5186AB-C1A2-468D-BEBB-39A2F5436994}"/>
            </a:ext>
          </a:extLst>
        </xdr:cNvPr>
        <xdr:cNvCxnSpPr/>
      </xdr:nvCxnSpPr>
      <xdr:spPr>
        <a:xfrm>
          <a:off x="40819388" y="103736776"/>
          <a:ext cx="490537"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80964</xdr:colOff>
      <xdr:row>85</xdr:row>
      <xdr:rowOff>188119</xdr:rowOff>
    </xdr:from>
    <xdr:to>
      <xdr:col>90</xdr:col>
      <xdr:colOff>128588</xdr:colOff>
      <xdr:row>85</xdr:row>
      <xdr:rowOff>188119</xdr:rowOff>
    </xdr:to>
    <xdr:cxnSp macro="">
      <xdr:nvCxnSpPr>
        <xdr:cNvPr id="806" name="直線コネクタ 805">
          <a:extLst>
            <a:ext uri="{FF2B5EF4-FFF2-40B4-BE49-F238E27FC236}">
              <a16:creationId xmlns:a16="http://schemas.microsoft.com/office/drawing/2014/main" id="{D47D992D-3B28-4721-93EB-6136914C5447}"/>
            </a:ext>
          </a:extLst>
        </xdr:cNvPr>
        <xdr:cNvCxnSpPr/>
      </xdr:nvCxnSpPr>
      <xdr:spPr>
        <a:xfrm>
          <a:off x="41609964" y="103820119"/>
          <a:ext cx="47624"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88</xdr:col>
      <xdr:colOff>326231</xdr:colOff>
      <xdr:row>84</xdr:row>
      <xdr:rowOff>95250</xdr:rowOff>
    </xdr:from>
    <xdr:to>
      <xdr:col>89</xdr:col>
      <xdr:colOff>311946</xdr:colOff>
      <xdr:row>84</xdr:row>
      <xdr:rowOff>95250</xdr:rowOff>
    </xdr:to>
    <xdr:cxnSp macro="">
      <xdr:nvCxnSpPr>
        <xdr:cNvPr id="807" name="直線コネクタ 806">
          <a:extLst>
            <a:ext uri="{FF2B5EF4-FFF2-40B4-BE49-F238E27FC236}">
              <a16:creationId xmlns:a16="http://schemas.microsoft.com/office/drawing/2014/main" id="{C2CFF7AA-075D-4F72-A4B4-4B0D3CDC34CF}"/>
            </a:ext>
          </a:extLst>
        </xdr:cNvPr>
        <xdr:cNvCxnSpPr/>
      </xdr:nvCxnSpPr>
      <xdr:spPr>
        <a:xfrm flipH="1">
          <a:off x="41093231" y="103536750"/>
          <a:ext cx="366715"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87</xdr:col>
      <xdr:colOff>1</xdr:colOff>
      <xdr:row>85</xdr:row>
      <xdr:rowOff>102394</xdr:rowOff>
    </xdr:from>
    <xdr:to>
      <xdr:col>87</xdr:col>
      <xdr:colOff>1</xdr:colOff>
      <xdr:row>87</xdr:row>
      <xdr:rowOff>188119</xdr:rowOff>
    </xdr:to>
    <xdr:cxnSp macro="">
      <xdr:nvCxnSpPr>
        <xdr:cNvPr id="808" name="直線矢印コネクタ 807">
          <a:extLst>
            <a:ext uri="{FF2B5EF4-FFF2-40B4-BE49-F238E27FC236}">
              <a16:creationId xmlns:a16="http://schemas.microsoft.com/office/drawing/2014/main" id="{3E6439BE-069B-4FEE-B982-0B0E2543C6D3}"/>
            </a:ext>
          </a:extLst>
        </xdr:cNvPr>
        <xdr:cNvCxnSpPr/>
      </xdr:nvCxnSpPr>
      <xdr:spPr>
        <a:xfrm>
          <a:off x="40386001" y="103734394"/>
          <a:ext cx="0" cy="46672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83</xdr:col>
      <xdr:colOff>154781</xdr:colOff>
      <xdr:row>81</xdr:row>
      <xdr:rowOff>2382</xdr:rowOff>
    </xdr:from>
    <xdr:to>
      <xdr:col>84</xdr:col>
      <xdr:colOff>38101</xdr:colOff>
      <xdr:row>81</xdr:row>
      <xdr:rowOff>2382</xdr:rowOff>
    </xdr:to>
    <xdr:cxnSp macro="">
      <xdr:nvCxnSpPr>
        <xdr:cNvPr id="809" name="直線コネクタ 808">
          <a:extLst>
            <a:ext uri="{FF2B5EF4-FFF2-40B4-BE49-F238E27FC236}">
              <a16:creationId xmlns:a16="http://schemas.microsoft.com/office/drawing/2014/main" id="{C8EDE2F6-4214-415B-A653-EE538EA070F6}"/>
            </a:ext>
          </a:extLst>
        </xdr:cNvPr>
        <xdr:cNvCxnSpPr/>
      </xdr:nvCxnSpPr>
      <xdr:spPr>
        <a:xfrm flipH="1">
          <a:off x="39016781" y="102872382"/>
          <a:ext cx="26432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83</xdr:col>
      <xdr:colOff>338137</xdr:colOff>
      <xdr:row>81</xdr:row>
      <xdr:rowOff>0</xdr:rowOff>
    </xdr:from>
    <xdr:to>
      <xdr:col>83</xdr:col>
      <xdr:colOff>338137</xdr:colOff>
      <xdr:row>85</xdr:row>
      <xdr:rowOff>0</xdr:rowOff>
    </xdr:to>
    <xdr:cxnSp macro="">
      <xdr:nvCxnSpPr>
        <xdr:cNvPr id="810" name="直線矢印コネクタ 809">
          <a:extLst>
            <a:ext uri="{FF2B5EF4-FFF2-40B4-BE49-F238E27FC236}">
              <a16:creationId xmlns:a16="http://schemas.microsoft.com/office/drawing/2014/main" id="{F1BA66EA-29CC-453B-8B6C-9843F78451F3}"/>
            </a:ext>
          </a:extLst>
        </xdr:cNvPr>
        <xdr:cNvCxnSpPr/>
      </xdr:nvCxnSpPr>
      <xdr:spPr>
        <a:xfrm>
          <a:off x="39200137" y="102870000"/>
          <a:ext cx="0" cy="7620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87</xdr:col>
      <xdr:colOff>4763</xdr:colOff>
      <xdr:row>98</xdr:row>
      <xdr:rowOff>188754</xdr:rowOff>
    </xdr:from>
    <xdr:to>
      <xdr:col>88</xdr:col>
      <xdr:colOff>269082</xdr:colOff>
      <xdr:row>98</xdr:row>
      <xdr:rowOff>188754</xdr:rowOff>
    </xdr:to>
    <xdr:cxnSp macro="">
      <xdr:nvCxnSpPr>
        <xdr:cNvPr id="811" name="直線矢印コネクタ 810">
          <a:extLst>
            <a:ext uri="{FF2B5EF4-FFF2-40B4-BE49-F238E27FC236}">
              <a16:creationId xmlns:a16="http://schemas.microsoft.com/office/drawing/2014/main" id="{7374A94E-8BBF-44E9-87FC-982C48FFBD51}"/>
            </a:ext>
          </a:extLst>
        </xdr:cNvPr>
        <xdr:cNvCxnSpPr/>
      </xdr:nvCxnSpPr>
      <xdr:spPr>
        <a:xfrm flipH="1">
          <a:off x="40390763" y="106297254"/>
          <a:ext cx="64531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84</xdr:col>
      <xdr:colOff>380999</xdr:colOff>
      <xdr:row>81</xdr:row>
      <xdr:rowOff>2</xdr:rowOff>
    </xdr:from>
    <xdr:to>
      <xdr:col>84</xdr:col>
      <xdr:colOff>380999</xdr:colOff>
      <xdr:row>88</xdr:row>
      <xdr:rowOff>1</xdr:rowOff>
    </xdr:to>
    <xdr:cxnSp macro="">
      <xdr:nvCxnSpPr>
        <xdr:cNvPr id="812" name="直線矢印コネクタ 811">
          <a:extLst>
            <a:ext uri="{FF2B5EF4-FFF2-40B4-BE49-F238E27FC236}">
              <a16:creationId xmlns:a16="http://schemas.microsoft.com/office/drawing/2014/main" id="{77E74E4F-E84F-468D-B4D6-6B1F983CC72A}"/>
            </a:ext>
          </a:extLst>
        </xdr:cNvPr>
        <xdr:cNvCxnSpPr/>
      </xdr:nvCxnSpPr>
      <xdr:spPr>
        <a:xfrm>
          <a:off x="39623999" y="102870002"/>
          <a:ext cx="0" cy="133349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88</xdr:col>
      <xdr:colOff>335756</xdr:colOff>
      <xdr:row>100</xdr:row>
      <xdr:rowOff>1</xdr:rowOff>
    </xdr:from>
    <xdr:to>
      <xdr:col>90</xdr:col>
      <xdr:colOff>252413</xdr:colOff>
      <xdr:row>100</xdr:row>
      <xdr:rowOff>1</xdr:rowOff>
    </xdr:to>
    <xdr:cxnSp macro="">
      <xdr:nvCxnSpPr>
        <xdr:cNvPr id="813" name="直線矢印コネクタ 812">
          <a:extLst>
            <a:ext uri="{FF2B5EF4-FFF2-40B4-BE49-F238E27FC236}">
              <a16:creationId xmlns:a16="http://schemas.microsoft.com/office/drawing/2014/main" id="{19A1033E-C796-49C8-AE08-A9559995B5DF}"/>
            </a:ext>
          </a:extLst>
        </xdr:cNvPr>
        <xdr:cNvCxnSpPr/>
      </xdr:nvCxnSpPr>
      <xdr:spPr>
        <a:xfrm>
          <a:off x="41102756" y="106489501"/>
          <a:ext cx="67865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88</xdr:col>
      <xdr:colOff>338138</xdr:colOff>
      <xdr:row>100</xdr:row>
      <xdr:rowOff>2381</xdr:rowOff>
    </xdr:from>
    <xdr:to>
      <xdr:col>88</xdr:col>
      <xdr:colOff>338138</xdr:colOff>
      <xdr:row>109</xdr:row>
      <xdr:rowOff>0</xdr:rowOff>
    </xdr:to>
    <xdr:cxnSp macro="">
      <xdr:nvCxnSpPr>
        <xdr:cNvPr id="814" name="直線コネクタ 813">
          <a:extLst>
            <a:ext uri="{FF2B5EF4-FFF2-40B4-BE49-F238E27FC236}">
              <a16:creationId xmlns:a16="http://schemas.microsoft.com/office/drawing/2014/main" id="{A6E06478-837C-4C23-B0FA-FA67F0243C68}"/>
            </a:ext>
          </a:extLst>
        </xdr:cNvPr>
        <xdr:cNvCxnSpPr/>
      </xdr:nvCxnSpPr>
      <xdr:spPr>
        <a:xfrm>
          <a:off x="41105138" y="106491881"/>
          <a:ext cx="0" cy="1712119"/>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90</xdr:col>
      <xdr:colOff>252412</xdr:colOff>
      <xdr:row>84</xdr:row>
      <xdr:rowOff>92869</xdr:rowOff>
    </xdr:from>
    <xdr:to>
      <xdr:col>90</xdr:col>
      <xdr:colOff>252412</xdr:colOff>
      <xdr:row>109</xdr:row>
      <xdr:rowOff>0</xdr:rowOff>
    </xdr:to>
    <xdr:cxnSp macro="">
      <xdr:nvCxnSpPr>
        <xdr:cNvPr id="815" name="直線コネクタ 814">
          <a:extLst>
            <a:ext uri="{FF2B5EF4-FFF2-40B4-BE49-F238E27FC236}">
              <a16:creationId xmlns:a16="http://schemas.microsoft.com/office/drawing/2014/main" id="{A92B0A63-7621-4AD3-B940-590C2808C285}"/>
            </a:ext>
          </a:extLst>
        </xdr:cNvPr>
        <xdr:cNvCxnSpPr/>
      </xdr:nvCxnSpPr>
      <xdr:spPr>
        <a:xfrm>
          <a:off x="41781412" y="103534369"/>
          <a:ext cx="0" cy="4669631"/>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89</xdr:col>
      <xdr:colOff>311944</xdr:colOff>
      <xdr:row>84</xdr:row>
      <xdr:rowOff>95250</xdr:rowOff>
    </xdr:from>
    <xdr:to>
      <xdr:col>89</xdr:col>
      <xdr:colOff>311944</xdr:colOff>
      <xdr:row>86</xdr:row>
      <xdr:rowOff>140494</xdr:rowOff>
    </xdr:to>
    <xdr:cxnSp macro="">
      <xdr:nvCxnSpPr>
        <xdr:cNvPr id="816" name="直線コネクタ 815">
          <a:extLst>
            <a:ext uri="{FF2B5EF4-FFF2-40B4-BE49-F238E27FC236}">
              <a16:creationId xmlns:a16="http://schemas.microsoft.com/office/drawing/2014/main" id="{78EFC311-51D6-4489-9A40-A59CC8811713}"/>
            </a:ext>
          </a:extLst>
        </xdr:cNvPr>
        <xdr:cNvCxnSpPr/>
      </xdr:nvCxnSpPr>
      <xdr:spPr>
        <a:xfrm>
          <a:off x="41459944" y="103536750"/>
          <a:ext cx="0" cy="426244"/>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87</xdr:col>
      <xdr:colOff>135731</xdr:colOff>
      <xdr:row>88</xdr:row>
      <xdr:rowOff>145255</xdr:rowOff>
    </xdr:from>
    <xdr:to>
      <xdr:col>89</xdr:col>
      <xdr:colOff>223838</xdr:colOff>
      <xdr:row>88</xdr:row>
      <xdr:rowOff>145255</xdr:rowOff>
    </xdr:to>
    <xdr:cxnSp macro="">
      <xdr:nvCxnSpPr>
        <xdr:cNvPr id="817" name="直線コネクタ 816">
          <a:extLst>
            <a:ext uri="{FF2B5EF4-FFF2-40B4-BE49-F238E27FC236}">
              <a16:creationId xmlns:a16="http://schemas.microsoft.com/office/drawing/2014/main" id="{210F7588-E48A-4809-9C75-819D32EFE2CA}"/>
            </a:ext>
          </a:extLst>
        </xdr:cNvPr>
        <xdr:cNvCxnSpPr/>
      </xdr:nvCxnSpPr>
      <xdr:spPr>
        <a:xfrm>
          <a:off x="40521731" y="104348755"/>
          <a:ext cx="850107"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90</xdr:col>
      <xdr:colOff>45246</xdr:colOff>
      <xdr:row>80</xdr:row>
      <xdr:rowOff>0</xdr:rowOff>
    </xdr:from>
    <xdr:to>
      <xdr:col>90</xdr:col>
      <xdr:colOff>150019</xdr:colOff>
      <xdr:row>84</xdr:row>
      <xdr:rowOff>23813</xdr:rowOff>
    </xdr:to>
    <xdr:cxnSp macro="">
      <xdr:nvCxnSpPr>
        <xdr:cNvPr id="818" name="直線コネクタ 817">
          <a:extLst>
            <a:ext uri="{FF2B5EF4-FFF2-40B4-BE49-F238E27FC236}">
              <a16:creationId xmlns:a16="http://schemas.microsoft.com/office/drawing/2014/main" id="{DF5B3E84-C156-4343-896C-F132C930EAF3}"/>
            </a:ext>
          </a:extLst>
        </xdr:cNvPr>
        <xdr:cNvCxnSpPr/>
      </xdr:nvCxnSpPr>
      <xdr:spPr>
        <a:xfrm flipH="1">
          <a:off x="41574246" y="102679500"/>
          <a:ext cx="104773" cy="785813"/>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154781</xdr:colOff>
      <xdr:row>79</xdr:row>
      <xdr:rowOff>188119</xdr:rowOff>
    </xdr:from>
    <xdr:to>
      <xdr:col>90</xdr:col>
      <xdr:colOff>357188</xdr:colOff>
      <xdr:row>81</xdr:row>
      <xdr:rowOff>0</xdr:rowOff>
    </xdr:to>
    <xdr:cxnSp macro="">
      <xdr:nvCxnSpPr>
        <xdr:cNvPr id="819" name="直線コネクタ 818">
          <a:extLst>
            <a:ext uri="{FF2B5EF4-FFF2-40B4-BE49-F238E27FC236}">
              <a16:creationId xmlns:a16="http://schemas.microsoft.com/office/drawing/2014/main" id="{937293EA-D850-4CD9-B6BB-14DC9F566F56}"/>
            </a:ext>
          </a:extLst>
        </xdr:cNvPr>
        <xdr:cNvCxnSpPr/>
      </xdr:nvCxnSpPr>
      <xdr:spPr>
        <a:xfrm>
          <a:off x="41683781" y="102677119"/>
          <a:ext cx="202407" cy="192881"/>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88</xdr:col>
      <xdr:colOff>126206</xdr:colOff>
      <xdr:row>84</xdr:row>
      <xdr:rowOff>23813</xdr:rowOff>
    </xdr:from>
    <xdr:to>
      <xdr:col>90</xdr:col>
      <xdr:colOff>45249</xdr:colOff>
      <xdr:row>99</xdr:row>
      <xdr:rowOff>138113</xdr:rowOff>
    </xdr:to>
    <xdr:cxnSp macro="">
      <xdr:nvCxnSpPr>
        <xdr:cNvPr id="820" name="直線コネクタ 819">
          <a:extLst>
            <a:ext uri="{FF2B5EF4-FFF2-40B4-BE49-F238E27FC236}">
              <a16:creationId xmlns:a16="http://schemas.microsoft.com/office/drawing/2014/main" id="{2D21E2B6-D463-482D-BD62-1A6BBA0EF9EB}"/>
            </a:ext>
          </a:extLst>
        </xdr:cNvPr>
        <xdr:cNvCxnSpPr/>
      </xdr:nvCxnSpPr>
      <xdr:spPr>
        <a:xfrm flipH="1">
          <a:off x="40893206" y="103465313"/>
          <a:ext cx="681043" cy="297180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90</xdr:col>
      <xdr:colOff>59531</xdr:colOff>
      <xdr:row>81</xdr:row>
      <xdr:rowOff>45244</xdr:rowOff>
    </xdr:from>
    <xdr:to>
      <xdr:col>90</xdr:col>
      <xdr:colOff>119063</xdr:colOff>
      <xdr:row>81</xdr:row>
      <xdr:rowOff>45244</xdr:rowOff>
    </xdr:to>
    <xdr:cxnSp macro="">
      <xdr:nvCxnSpPr>
        <xdr:cNvPr id="821" name="直線コネクタ 820">
          <a:extLst>
            <a:ext uri="{FF2B5EF4-FFF2-40B4-BE49-F238E27FC236}">
              <a16:creationId xmlns:a16="http://schemas.microsoft.com/office/drawing/2014/main" id="{84E25DC1-9DDC-4DEF-9A06-5B90A43D4BDC}"/>
            </a:ext>
          </a:extLst>
        </xdr:cNvPr>
        <xdr:cNvCxnSpPr/>
      </xdr:nvCxnSpPr>
      <xdr:spPr>
        <a:xfrm flipH="1">
          <a:off x="41588531" y="102915244"/>
          <a:ext cx="59532"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91</xdr:col>
      <xdr:colOff>338138</xdr:colOff>
      <xdr:row>88</xdr:row>
      <xdr:rowOff>150019</xdr:rowOff>
    </xdr:from>
    <xdr:to>
      <xdr:col>91</xdr:col>
      <xdr:colOff>338138</xdr:colOff>
      <xdr:row>89</xdr:row>
      <xdr:rowOff>154782</xdr:rowOff>
    </xdr:to>
    <xdr:cxnSp macro="">
      <xdr:nvCxnSpPr>
        <xdr:cNvPr id="822" name="直線矢印コネクタ 821">
          <a:extLst>
            <a:ext uri="{FF2B5EF4-FFF2-40B4-BE49-F238E27FC236}">
              <a16:creationId xmlns:a16="http://schemas.microsoft.com/office/drawing/2014/main" id="{5BC3F75F-18D9-4906-A3FA-EE39836C30E4}"/>
            </a:ext>
          </a:extLst>
        </xdr:cNvPr>
        <xdr:cNvCxnSpPr/>
      </xdr:nvCxnSpPr>
      <xdr:spPr>
        <a:xfrm>
          <a:off x="42248138" y="104353519"/>
          <a:ext cx="0" cy="19526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252413</xdr:colOff>
      <xdr:row>81</xdr:row>
      <xdr:rowOff>2381</xdr:rowOff>
    </xdr:from>
    <xdr:to>
      <xdr:col>90</xdr:col>
      <xdr:colOff>352429</xdr:colOff>
      <xdr:row>84</xdr:row>
      <xdr:rowOff>95250</xdr:rowOff>
    </xdr:to>
    <xdr:cxnSp macro="">
      <xdr:nvCxnSpPr>
        <xdr:cNvPr id="823" name="直線コネクタ 822">
          <a:extLst>
            <a:ext uri="{FF2B5EF4-FFF2-40B4-BE49-F238E27FC236}">
              <a16:creationId xmlns:a16="http://schemas.microsoft.com/office/drawing/2014/main" id="{D5E53BA1-7AF1-48E2-B4CD-05577F009BFD}"/>
            </a:ext>
          </a:extLst>
        </xdr:cNvPr>
        <xdr:cNvCxnSpPr/>
      </xdr:nvCxnSpPr>
      <xdr:spPr>
        <a:xfrm flipH="1">
          <a:off x="41781413" y="102872381"/>
          <a:ext cx="100016" cy="66436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89</xdr:col>
      <xdr:colOff>211933</xdr:colOff>
      <xdr:row>81</xdr:row>
      <xdr:rowOff>2382</xdr:rowOff>
    </xdr:from>
    <xdr:to>
      <xdr:col>89</xdr:col>
      <xdr:colOff>311944</xdr:colOff>
      <xdr:row>84</xdr:row>
      <xdr:rowOff>95250</xdr:rowOff>
    </xdr:to>
    <xdr:cxnSp macro="">
      <xdr:nvCxnSpPr>
        <xdr:cNvPr id="824" name="直線コネクタ 823">
          <a:extLst>
            <a:ext uri="{FF2B5EF4-FFF2-40B4-BE49-F238E27FC236}">
              <a16:creationId xmlns:a16="http://schemas.microsoft.com/office/drawing/2014/main" id="{3EABDDF5-B92E-459D-A988-0E7CBC9A99DD}"/>
            </a:ext>
          </a:extLst>
        </xdr:cNvPr>
        <xdr:cNvCxnSpPr/>
      </xdr:nvCxnSpPr>
      <xdr:spPr>
        <a:xfrm>
          <a:off x="41359933" y="102872382"/>
          <a:ext cx="100011" cy="66436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89</xdr:col>
      <xdr:colOff>314326</xdr:colOff>
      <xdr:row>84</xdr:row>
      <xdr:rowOff>92868</xdr:rowOff>
    </xdr:from>
    <xdr:to>
      <xdr:col>89</xdr:col>
      <xdr:colOff>361950</xdr:colOff>
      <xdr:row>85</xdr:row>
      <xdr:rowOff>119063</xdr:rowOff>
    </xdr:to>
    <xdr:cxnSp macro="">
      <xdr:nvCxnSpPr>
        <xdr:cNvPr id="825" name="直線コネクタ 824">
          <a:extLst>
            <a:ext uri="{FF2B5EF4-FFF2-40B4-BE49-F238E27FC236}">
              <a16:creationId xmlns:a16="http://schemas.microsoft.com/office/drawing/2014/main" id="{2C659B0F-9D85-4E3E-AC60-C8AD4090B4AF}"/>
            </a:ext>
          </a:extLst>
        </xdr:cNvPr>
        <xdr:cNvCxnSpPr/>
      </xdr:nvCxnSpPr>
      <xdr:spPr>
        <a:xfrm>
          <a:off x="41462326" y="103534368"/>
          <a:ext cx="47624" cy="216695"/>
        </a:xfrm>
        <a:prstGeom prst="line">
          <a:avLst/>
        </a:prstGeom>
        <a:noFill/>
        <a:ln w="3175" cap="flat" cmpd="sng" algn="ctr">
          <a:solidFill>
            <a:sysClr val="windowText" lastClr="000000"/>
          </a:solidFill>
          <a:prstDash val="solid"/>
          <a:miter lim="800000"/>
        </a:ln>
        <a:effectLst/>
      </xdr:spPr>
    </xdr:cxnSp>
    <xdr:clientData/>
  </xdr:twoCellAnchor>
  <xdr:twoCellAnchor>
    <xdr:from>
      <xdr:col>88</xdr:col>
      <xdr:colOff>126206</xdr:colOff>
      <xdr:row>99</xdr:row>
      <xdr:rowOff>140494</xdr:rowOff>
    </xdr:from>
    <xdr:to>
      <xdr:col>88</xdr:col>
      <xdr:colOff>335753</xdr:colOff>
      <xdr:row>100</xdr:row>
      <xdr:rowOff>3</xdr:rowOff>
    </xdr:to>
    <xdr:cxnSp macro="">
      <xdr:nvCxnSpPr>
        <xdr:cNvPr id="826" name="直線コネクタ 825">
          <a:extLst>
            <a:ext uri="{FF2B5EF4-FFF2-40B4-BE49-F238E27FC236}">
              <a16:creationId xmlns:a16="http://schemas.microsoft.com/office/drawing/2014/main" id="{3C8EE528-F820-4617-911A-D8C855607B0E}"/>
            </a:ext>
          </a:extLst>
        </xdr:cNvPr>
        <xdr:cNvCxnSpPr/>
      </xdr:nvCxnSpPr>
      <xdr:spPr>
        <a:xfrm>
          <a:off x="40893206" y="106439494"/>
          <a:ext cx="209547" cy="50009"/>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90</xdr:col>
      <xdr:colOff>252413</xdr:colOff>
      <xdr:row>88</xdr:row>
      <xdr:rowOff>147639</xdr:rowOff>
    </xdr:from>
    <xdr:to>
      <xdr:col>93</xdr:col>
      <xdr:colOff>47628</xdr:colOff>
      <xdr:row>88</xdr:row>
      <xdr:rowOff>147639</xdr:rowOff>
    </xdr:to>
    <xdr:cxnSp macro="">
      <xdr:nvCxnSpPr>
        <xdr:cNvPr id="827" name="直線コネクタ 826">
          <a:extLst>
            <a:ext uri="{FF2B5EF4-FFF2-40B4-BE49-F238E27FC236}">
              <a16:creationId xmlns:a16="http://schemas.microsoft.com/office/drawing/2014/main" id="{3149769E-2A8B-4FE9-AE4E-19EA43861B47}"/>
            </a:ext>
          </a:extLst>
        </xdr:cNvPr>
        <xdr:cNvCxnSpPr/>
      </xdr:nvCxnSpPr>
      <xdr:spPr>
        <a:xfrm flipH="1">
          <a:off x="41781413" y="104351139"/>
          <a:ext cx="938215"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87</xdr:col>
      <xdr:colOff>133349</xdr:colOff>
      <xdr:row>81</xdr:row>
      <xdr:rowOff>2381</xdr:rowOff>
    </xdr:from>
    <xdr:to>
      <xdr:col>87</xdr:col>
      <xdr:colOff>133349</xdr:colOff>
      <xdr:row>85</xdr:row>
      <xdr:rowOff>100013</xdr:rowOff>
    </xdr:to>
    <xdr:cxnSp macro="">
      <xdr:nvCxnSpPr>
        <xdr:cNvPr id="828" name="直線コネクタ 827">
          <a:extLst>
            <a:ext uri="{FF2B5EF4-FFF2-40B4-BE49-F238E27FC236}">
              <a16:creationId xmlns:a16="http://schemas.microsoft.com/office/drawing/2014/main" id="{15C63B05-B233-4EFF-AC80-A719738B4B0B}"/>
            </a:ext>
          </a:extLst>
        </xdr:cNvPr>
        <xdr:cNvCxnSpPr/>
      </xdr:nvCxnSpPr>
      <xdr:spPr>
        <a:xfrm>
          <a:off x="40519349" y="102872381"/>
          <a:ext cx="0" cy="859632"/>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79</xdr:col>
      <xdr:colOff>26193</xdr:colOff>
      <xdr:row>82</xdr:row>
      <xdr:rowOff>157162</xdr:rowOff>
    </xdr:from>
    <xdr:to>
      <xdr:col>79</xdr:col>
      <xdr:colOff>61914</xdr:colOff>
      <xdr:row>83</xdr:row>
      <xdr:rowOff>154781</xdr:rowOff>
    </xdr:to>
    <xdr:cxnSp macro="">
      <xdr:nvCxnSpPr>
        <xdr:cNvPr id="829" name="直線コネクタ 828">
          <a:extLst>
            <a:ext uri="{FF2B5EF4-FFF2-40B4-BE49-F238E27FC236}">
              <a16:creationId xmlns:a16="http://schemas.microsoft.com/office/drawing/2014/main" id="{76592F3A-D56A-495B-A102-470D9B0B4DCC}"/>
            </a:ext>
          </a:extLst>
        </xdr:cNvPr>
        <xdr:cNvCxnSpPr/>
      </xdr:nvCxnSpPr>
      <xdr:spPr>
        <a:xfrm flipH="1">
          <a:off x="37364193" y="103217662"/>
          <a:ext cx="35721" cy="188119"/>
        </a:xfrm>
        <a:prstGeom prst="line">
          <a:avLst/>
        </a:prstGeom>
        <a:ln w="3175">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79</xdr:col>
      <xdr:colOff>23812</xdr:colOff>
      <xdr:row>83</xdr:row>
      <xdr:rowOff>157163</xdr:rowOff>
    </xdr:from>
    <xdr:to>
      <xdr:col>90</xdr:col>
      <xdr:colOff>64294</xdr:colOff>
      <xdr:row>88</xdr:row>
      <xdr:rowOff>142875</xdr:rowOff>
    </xdr:to>
    <xdr:cxnSp macro="">
      <xdr:nvCxnSpPr>
        <xdr:cNvPr id="830" name="直線コネクタ 829">
          <a:extLst>
            <a:ext uri="{FF2B5EF4-FFF2-40B4-BE49-F238E27FC236}">
              <a16:creationId xmlns:a16="http://schemas.microsoft.com/office/drawing/2014/main" id="{3F84044F-230B-4BCF-9C5B-A4359DF03557}"/>
            </a:ext>
          </a:extLst>
        </xdr:cNvPr>
        <xdr:cNvCxnSpPr/>
      </xdr:nvCxnSpPr>
      <xdr:spPr>
        <a:xfrm>
          <a:off x="37361812" y="103408163"/>
          <a:ext cx="4231482" cy="938212"/>
        </a:xfrm>
        <a:prstGeom prst="line">
          <a:avLst/>
        </a:prstGeom>
        <a:ln w="3175">
          <a:solidFill>
            <a:srgbClr val="00B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86</xdr:col>
      <xdr:colOff>316707</xdr:colOff>
      <xdr:row>85</xdr:row>
      <xdr:rowOff>102393</xdr:rowOff>
    </xdr:from>
    <xdr:to>
      <xdr:col>87</xdr:col>
      <xdr:colOff>135731</xdr:colOff>
      <xdr:row>85</xdr:row>
      <xdr:rowOff>102393</xdr:rowOff>
    </xdr:to>
    <xdr:cxnSp macro="">
      <xdr:nvCxnSpPr>
        <xdr:cNvPr id="831" name="直線コネクタ 830">
          <a:extLst>
            <a:ext uri="{FF2B5EF4-FFF2-40B4-BE49-F238E27FC236}">
              <a16:creationId xmlns:a16="http://schemas.microsoft.com/office/drawing/2014/main" id="{AF38E078-7F46-48A0-8043-D3D72D2CC235}"/>
            </a:ext>
          </a:extLst>
        </xdr:cNvPr>
        <xdr:cNvCxnSpPr/>
      </xdr:nvCxnSpPr>
      <xdr:spPr>
        <a:xfrm flipH="1">
          <a:off x="40321707" y="103734393"/>
          <a:ext cx="200024"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371475</xdr:colOff>
      <xdr:row>80</xdr:row>
      <xdr:rowOff>188118</xdr:rowOff>
    </xdr:from>
    <xdr:to>
      <xdr:col>90</xdr:col>
      <xdr:colOff>371475</xdr:colOff>
      <xdr:row>87</xdr:row>
      <xdr:rowOff>150019</xdr:rowOff>
    </xdr:to>
    <xdr:cxnSp macro="">
      <xdr:nvCxnSpPr>
        <xdr:cNvPr id="832" name="直線矢印コネクタ 831">
          <a:extLst>
            <a:ext uri="{FF2B5EF4-FFF2-40B4-BE49-F238E27FC236}">
              <a16:creationId xmlns:a16="http://schemas.microsoft.com/office/drawing/2014/main" id="{906E995D-3480-42F2-8235-5EF1571FAC9C}"/>
            </a:ext>
          </a:extLst>
        </xdr:cNvPr>
        <xdr:cNvCxnSpPr/>
      </xdr:nvCxnSpPr>
      <xdr:spPr>
        <a:xfrm>
          <a:off x="41900475" y="102867618"/>
          <a:ext cx="0" cy="1295401"/>
        </a:xfrm>
        <a:prstGeom prst="straightConnector1">
          <a:avLst/>
        </a:prstGeom>
        <a:ln w="3175">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88</xdr:col>
      <xdr:colOff>238125</xdr:colOff>
      <xdr:row>86</xdr:row>
      <xdr:rowOff>2381</xdr:rowOff>
    </xdr:from>
    <xdr:to>
      <xdr:col>89</xdr:col>
      <xdr:colOff>23812</xdr:colOff>
      <xdr:row>86</xdr:row>
      <xdr:rowOff>2381</xdr:rowOff>
    </xdr:to>
    <xdr:cxnSp macro="">
      <xdr:nvCxnSpPr>
        <xdr:cNvPr id="833" name="直線コネクタ 832">
          <a:extLst>
            <a:ext uri="{FF2B5EF4-FFF2-40B4-BE49-F238E27FC236}">
              <a16:creationId xmlns:a16="http://schemas.microsoft.com/office/drawing/2014/main" id="{995F5551-6B72-4E67-B9C0-09FA4E04F50C}"/>
            </a:ext>
          </a:extLst>
        </xdr:cNvPr>
        <xdr:cNvCxnSpPr/>
      </xdr:nvCxnSpPr>
      <xdr:spPr>
        <a:xfrm>
          <a:off x="41005125" y="103824881"/>
          <a:ext cx="166687"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88</xdr:col>
      <xdr:colOff>52387</xdr:colOff>
      <xdr:row>85</xdr:row>
      <xdr:rowOff>107156</xdr:rowOff>
    </xdr:from>
    <xdr:to>
      <xdr:col>88</xdr:col>
      <xdr:colOff>52387</xdr:colOff>
      <xdr:row>89</xdr:row>
      <xdr:rowOff>52388</xdr:rowOff>
    </xdr:to>
    <xdr:cxnSp macro="">
      <xdr:nvCxnSpPr>
        <xdr:cNvPr id="834" name="直線コネクタ 833">
          <a:extLst>
            <a:ext uri="{FF2B5EF4-FFF2-40B4-BE49-F238E27FC236}">
              <a16:creationId xmlns:a16="http://schemas.microsoft.com/office/drawing/2014/main" id="{E943A7C2-926A-4302-8FC7-3A4EBE71D650}"/>
            </a:ext>
          </a:extLst>
        </xdr:cNvPr>
        <xdr:cNvCxnSpPr/>
      </xdr:nvCxnSpPr>
      <xdr:spPr>
        <a:xfrm>
          <a:off x="40819387" y="103739156"/>
          <a:ext cx="0" cy="707232"/>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88</xdr:col>
      <xdr:colOff>238124</xdr:colOff>
      <xdr:row>86</xdr:row>
      <xdr:rowOff>2381</xdr:rowOff>
    </xdr:from>
    <xdr:to>
      <xdr:col>88</xdr:col>
      <xdr:colOff>238124</xdr:colOff>
      <xdr:row>89</xdr:row>
      <xdr:rowOff>42862</xdr:rowOff>
    </xdr:to>
    <xdr:cxnSp macro="">
      <xdr:nvCxnSpPr>
        <xdr:cNvPr id="835" name="直線コネクタ 834">
          <a:extLst>
            <a:ext uri="{FF2B5EF4-FFF2-40B4-BE49-F238E27FC236}">
              <a16:creationId xmlns:a16="http://schemas.microsoft.com/office/drawing/2014/main" id="{502FE274-3412-404B-AA20-D07745F9D626}"/>
            </a:ext>
          </a:extLst>
        </xdr:cNvPr>
        <xdr:cNvCxnSpPr/>
      </xdr:nvCxnSpPr>
      <xdr:spPr>
        <a:xfrm>
          <a:off x="41005124" y="103824881"/>
          <a:ext cx="0" cy="611981"/>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88</xdr:col>
      <xdr:colOff>238125</xdr:colOff>
      <xdr:row>90</xdr:row>
      <xdr:rowOff>92868</xdr:rowOff>
    </xdr:from>
    <xdr:to>
      <xdr:col>93</xdr:col>
      <xdr:colOff>342900</xdr:colOff>
      <xdr:row>90</xdr:row>
      <xdr:rowOff>92868</xdr:rowOff>
    </xdr:to>
    <xdr:cxnSp macro="">
      <xdr:nvCxnSpPr>
        <xdr:cNvPr id="836" name="直線矢印コネクタ 835">
          <a:extLst>
            <a:ext uri="{FF2B5EF4-FFF2-40B4-BE49-F238E27FC236}">
              <a16:creationId xmlns:a16="http://schemas.microsoft.com/office/drawing/2014/main" id="{F60BBCD4-7DDC-4E07-98BE-CBFD939E5E7A}"/>
            </a:ext>
          </a:extLst>
        </xdr:cNvPr>
        <xdr:cNvCxnSpPr/>
      </xdr:nvCxnSpPr>
      <xdr:spPr>
        <a:xfrm>
          <a:off x="41005125" y="104677368"/>
          <a:ext cx="200977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88</xdr:col>
      <xdr:colOff>50006</xdr:colOff>
      <xdr:row>92</xdr:row>
      <xdr:rowOff>90487</xdr:rowOff>
    </xdr:from>
    <xdr:to>
      <xdr:col>93</xdr:col>
      <xdr:colOff>342900</xdr:colOff>
      <xdr:row>92</xdr:row>
      <xdr:rowOff>90487</xdr:rowOff>
    </xdr:to>
    <xdr:cxnSp macro="">
      <xdr:nvCxnSpPr>
        <xdr:cNvPr id="837" name="直線矢印コネクタ 836">
          <a:extLst>
            <a:ext uri="{FF2B5EF4-FFF2-40B4-BE49-F238E27FC236}">
              <a16:creationId xmlns:a16="http://schemas.microsoft.com/office/drawing/2014/main" id="{4DFFDC42-5B32-45F5-9788-57B76706BAE7}"/>
            </a:ext>
          </a:extLst>
        </xdr:cNvPr>
        <xdr:cNvCxnSpPr/>
      </xdr:nvCxnSpPr>
      <xdr:spPr>
        <a:xfrm>
          <a:off x="40817006" y="105055987"/>
          <a:ext cx="219789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88</xdr:col>
      <xdr:colOff>192881</xdr:colOff>
      <xdr:row>100</xdr:row>
      <xdr:rowOff>0</xdr:rowOff>
    </xdr:from>
    <xdr:to>
      <xdr:col>88</xdr:col>
      <xdr:colOff>192881</xdr:colOff>
      <xdr:row>109</xdr:row>
      <xdr:rowOff>4763</xdr:rowOff>
    </xdr:to>
    <xdr:cxnSp macro="">
      <xdr:nvCxnSpPr>
        <xdr:cNvPr id="838" name="直線矢印コネクタ 837">
          <a:extLst>
            <a:ext uri="{FF2B5EF4-FFF2-40B4-BE49-F238E27FC236}">
              <a16:creationId xmlns:a16="http://schemas.microsoft.com/office/drawing/2014/main" id="{9AD89C34-3619-4141-B251-897451432BE8}"/>
            </a:ext>
          </a:extLst>
        </xdr:cNvPr>
        <xdr:cNvCxnSpPr/>
      </xdr:nvCxnSpPr>
      <xdr:spPr>
        <a:xfrm>
          <a:off x="40959881" y="106489500"/>
          <a:ext cx="0" cy="171926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247650</xdr:colOff>
      <xdr:row>84</xdr:row>
      <xdr:rowOff>92869</xdr:rowOff>
    </xdr:from>
    <xdr:to>
      <xdr:col>91</xdr:col>
      <xdr:colOff>109538</xdr:colOff>
      <xdr:row>84</xdr:row>
      <xdr:rowOff>92869</xdr:rowOff>
    </xdr:to>
    <xdr:cxnSp macro="">
      <xdr:nvCxnSpPr>
        <xdr:cNvPr id="839" name="直線矢印コネクタ 838">
          <a:extLst>
            <a:ext uri="{FF2B5EF4-FFF2-40B4-BE49-F238E27FC236}">
              <a16:creationId xmlns:a16="http://schemas.microsoft.com/office/drawing/2014/main" id="{735F36C8-DB07-4473-8DB0-4C318EBD0A3D}"/>
            </a:ext>
          </a:extLst>
        </xdr:cNvPr>
        <xdr:cNvCxnSpPr/>
      </xdr:nvCxnSpPr>
      <xdr:spPr>
        <a:xfrm>
          <a:off x="41776650" y="103534369"/>
          <a:ext cx="24288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338137</xdr:colOff>
      <xdr:row>89</xdr:row>
      <xdr:rowOff>92869</xdr:rowOff>
    </xdr:from>
    <xdr:to>
      <xdr:col>93</xdr:col>
      <xdr:colOff>345281</xdr:colOff>
      <xdr:row>89</xdr:row>
      <xdr:rowOff>92869</xdr:rowOff>
    </xdr:to>
    <xdr:cxnSp macro="">
      <xdr:nvCxnSpPr>
        <xdr:cNvPr id="840" name="直線矢印コネクタ 839">
          <a:extLst>
            <a:ext uri="{FF2B5EF4-FFF2-40B4-BE49-F238E27FC236}">
              <a16:creationId xmlns:a16="http://schemas.microsoft.com/office/drawing/2014/main" id="{472A0BE9-D777-4985-A1BC-8AEA4C129356}"/>
            </a:ext>
          </a:extLst>
        </xdr:cNvPr>
        <xdr:cNvCxnSpPr/>
      </xdr:nvCxnSpPr>
      <xdr:spPr>
        <a:xfrm>
          <a:off x="42248137" y="104486869"/>
          <a:ext cx="76914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79</xdr:col>
      <xdr:colOff>42863</xdr:colOff>
      <xdr:row>83</xdr:row>
      <xdr:rowOff>59531</xdr:rowOff>
    </xdr:from>
    <xdr:to>
      <xdr:col>89</xdr:col>
      <xdr:colOff>254794</xdr:colOff>
      <xdr:row>88</xdr:row>
      <xdr:rowOff>2381</xdr:rowOff>
    </xdr:to>
    <xdr:cxnSp macro="">
      <xdr:nvCxnSpPr>
        <xdr:cNvPr id="841" name="直線矢印コネクタ 840">
          <a:extLst>
            <a:ext uri="{FF2B5EF4-FFF2-40B4-BE49-F238E27FC236}">
              <a16:creationId xmlns:a16="http://schemas.microsoft.com/office/drawing/2014/main" id="{2C326185-8240-4FBF-B75B-D154E663E66E}"/>
            </a:ext>
          </a:extLst>
        </xdr:cNvPr>
        <xdr:cNvCxnSpPr/>
      </xdr:nvCxnSpPr>
      <xdr:spPr>
        <a:xfrm>
          <a:off x="37380863" y="103310531"/>
          <a:ext cx="4021931" cy="895350"/>
        </a:xfrm>
        <a:prstGeom prst="straightConnector1">
          <a:avLst/>
        </a:prstGeom>
        <a:ln w="3175">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88</xdr:col>
      <xdr:colOff>185738</xdr:colOff>
      <xdr:row>89</xdr:row>
      <xdr:rowOff>42862</xdr:rowOff>
    </xdr:from>
    <xdr:to>
      <xdr:col>88</xdr:col>
      <xdr:colOff>295276</xdr:colOff>
      <xdr:row>89</xdr:row>
      <xdr:rowOff>140493</xdr:rowOff>
    </xdr:to>
    <xdr:sp macro="" textlink="">
      <xdr:nvSpPr>
        <xdr:cNvPr id="842" name="円弧 841">
          <a:extLst>
            <a:ext uri="{FF2B5EF4-FFF2-40B4-BE49-F238E27FC236}">
              <a16:creationId xmlns:a16="http://schemas.microsoft.com/office/drawing/2014/main" id="{BB13B7EE-9E75-47B7-8616-33DD580A2653}"/>
            </a:ext>
          </a:extLst>
        </xdr:cNvPr>
        <xdr:cNvSpPr/>
      </xdr:nvSpPr>
      <xdr:spPr>
        <a:xfrm>
          <a:off x="40952738" y="104436862"/>
          <a:ext cx="109538" cy="97631"/>
        </a:xfrm>
        <a:prstGeom prst="arc">
          <a:avLst>
            <a:gd name="adj1" fmla="val 5475918"/>
            <a:gd name="adj2" fmla="val 16032455"/>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88</xdr:col>
      <xdr:colOff>238125</xdr:colOff>
      <xdr:row>89</xdr:row>
      <xdr:rowOff>142876</xdr:rowOff>
    </xdr:from>
    <xdr:to>
      <xdr:col>88</xdr:col>
      <xdr:colOff>238125</xdr:colOff>
      <xdr:row>90</xdr:row>
      <xdr:rowOff>92869</xdr:rowOff>
    </xdr:to>
    <xdr:cxnSp macro="">
      <xdr:nvCxnSpPr>
        <xdr:cNvPr id="843" name="直線コネクタ 842">
          <a:extLst>
            <a:ext uri="{FF2B5EF4-FFF2-40B4-BE49-F238E27FC236}">
              <a16:creationId xmlns:a16="http://schemas.microsoft.com/office/drawing/2014/main" id="{A04E29B3-CE46-4F1A-8CDB-A9937E6BDC2E}"/>
            </a:ext>
          </a:extLst>
        </xdr:cNvPr>
        <xdr:cNvCxnSpPr/>
      </xdr:nvCxnSpPr>
      <xdr:spPr>
        <a:xfrm>
          <a:off x="41005125" y="104536876"/>
          <a:ext cx="0" cy="140493"/>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87</xdr:col>
      <xdr:colOff>388144</xdr:colOff>
      <xdr:row>89</xdr:row>
      <xdr:rowOff>50007</xdr:rowOff>
    </xdr:from>
    <xdr:to>
      <xdr:col>88</xdr:col>
      <xdr:colOff>116682</xdr:colOff>
      <xdr:row>89</xdr:row>
      <xdr:rowOff>147638</xdr:rowOff>
    </xdr:to>
    <xdr:sp macro="" textlink="">
      <xdr:nvSpPr>
        <xdr:cNvPr id="844" name="円弧 843">
          <a:extLst>
            <a:ext uri="{FF2B5EF4-FFF2-40B4-BE49-F238E27FC236}">
              <a16:creationId xmlns:a16="http://schemas.microsoft.com/office/drawing/2014/main" id="{7ED677AB-373A-49FB-92EF-3BEE8C88457F}"/>
            </a:ext>
          </a:extLst>
        </xdr:cNvPr>
        <xdr:cNvSpPr/>
      </xdr:nvSpPr>
      <xdr:spPr>
        <a:xfrm>
          <a:off x="40764619" y="104444007"/>
          <a:ext cx="119063" cy="97631"/>
        </a:xfrm>
        <a:prstGeom prst="arc">
          <a:avLst>
            <a:gd name="adj1" fmla="val 5475918"/>
            <a:gd name="adj2" fmla="val 16032455"/>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88</xdr:col>
      <xdr:colOff>50006</xdr:colOff>
      <xdr:row>89</xdr:row>
      <xdr:rowOff>150019</xdr:rowOff>
    </xdr:from>
    <xdr:to>
      <xdr:col>88</xdr:col>
      <xdr:colOff>50006</xdr:colOff>
      <xdr:row>92</xdr:row>
      <xdr:rowOff>90488</xdr:rowOff>
    </xdr:to>
    <xdr:cxnSp macro="">
      <xdr:nvCxnSpPr>
        <xdr:cNvPr id="845" name="直線コネクタ 844">
          <a:extLst>
            <a:ext uri="{FF2B5EF4-FFF2-40B4-BE49-F238E27FC236}">
              <a16:creationId xmlns:a16="http://schemas.microsoft.com/office/drawing/2014/main" id="{2E667251-9D72-45D7-B372-A59BC1994C88}"/>
            </a:ext>
          </a:extLst>
        </xdr:cNvPr>
        <xdr:cNvCxnSpPr/>
      </xdr:nvCxnSpPr>
      <xdr:spPr>
        <a:xfrm>
          <a:off x="40817006" y="104544019"/>
          <a:ext cx="0" cy="511969"/>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87</xdr:col>
      <xdr:colOff>0</xdr:colOff>
      <xdr:row>86</xdr:row>
      <xdr:rowOff>95250</xdr:rowOff>
    </xdr:from>
    <xdr:to>
      <xdr:col>87</xdr:col>
      <xdr:colOff>66675</xdr:colOff>
      <xdr:row>86</xdr:row>
      <xdr:rowOff>95250</xdr:rowOff>
    </xdr:to>
    <xdr:cxnSp macro="">
      <xdr:nvCxnSpPr>
        <xdr:cNvPr id="846" name="直線コネクタ 845">
          <a:extLst>
            <a:ext uri="{FF2B5EF4-FFF2-40B4-BE49-F238E27FC236}">
              <a16:creationId xmlns:a16="http://schemas.microsoft.com/office/drawing/2014/main" id="{1DA4A260-A536-4809-A289-8517C0B45928}"/>
            </a:ext>
          </a:extLst>
        </xdr:cNvPr>
        <xdr:cNvCxnSpPr/>
      </xdr:nvCxnSpPr>
      <xdr:spPr>
        <a:xfrm>
          <a:off x="40386000" y="103917750"/>
          <a:ext cx="66675"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87</xdr:col>
      <xdr:colOff>66675</xdr:colOff>
      <xdr:row>80</xdr:row>
      <xdr:rowOff>0</xdr:rowOff>
    </xdr:from>
    <xdr:to>
      <xdr:col>87</xdr:col>
      <xdr:colOff>66675</xdr:colOff>
      <xdr:row>86</xdr:row>
      <xdr:rowOff>95250</xdr:rowOff>
    </xdr:to>
    <xdr:cxnSp macro="">
      <xdr:nvCxnSpPr>
        <xdr:cNvPr id="847" name="直線矢印コネクタ 846">
          <a:extLst>
            <a:ext uri="{FF2B5EF4-FFF2-40B4-BE49-F238E27FC236}">
              <a16:creationId xmlns:a16="http://schemas.microsoft.com/office/drawing/2014/main" id="{11FE42D3-6166-4A1D-9DA7-2A6BE7FC67CE}"/>
            </a:ext>
          </a:extLst>
        </xdr:cNvPr>
        <xdr:cNvCxnSpPr/>
      </xdr:nvCxnSpPr>
      <xdr:spPr>
        <a:xfrm flipV="1">
          <a:off x="40452675" y="102679500"/>
          <a:ext cx="0" cy="123825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107156</xdr:colOff>
      <xdr:row>87</xdr:row>
      <xdr:rowOff>145259</xdr:rowOff>
    </xdr:from>
    <xdr:to>
      <xdr:col>90</xdr:col>
      <xdr:colOff>257175</xdr:colOff>
      <xdr:row>87</xdr:row>
      <xdr:rowOff>145259</xdr:rowOff>
    </xdr:to>
    <xdr:cxnSp macro="">
      <xdr:nvCxnSpPr>
        <xdr:cNvPr id="848" name="直線コネクタ 847">
          <a:extLst>
            <a:ext uri="{FF2B5EF4-FFF2-40B4-BE49-F238E27FC236}">
              <a16:creationId xmlns:a16="http://schemas.microsoft.com/office/drawing/2014/main" id="{D941AC77-10F3-477D-81AD-4924AEA7A7A6}"/>
            </a:ext>
          </a:extLst>
        </xdr:cNvPr>
        <xdr:cNvCxnSpPr/>
      </xdr:nvCxnSpPr>
      <xdr:spPr>
        <a:xfrm>
          <a:off x="41636156" y="104158259"/>
          <a:ext cx="150019"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79</xdr:col>
      <xdr:colOff>64294</xdr:colOff>
      <xdr:row>82</xdr:row>
      <xdr:rowOff>157163</xdr:rowOff>
    </xdr:from>
    <xdr:to>
      <xdr:col>90</xdr:col>
      <xdr:colOff>107156</xdr:colOff>
      <xdr:row>87</xdr:row>
      <xdr:rowOff>142875</xdr:rowOff>
    </xdr:to>
    <xdr:cxnSp macro="">
      <xdr:nvCxnSpPr>
        <xdr:cNvPr id="849" name="直線コネクタ 848">
          <a:extLst>
            <a:ext uri="{FF2B5EF4-FFF2-40B4-BE49-F238E27FC236}">
              <a16:creationId xmlns:a16="http://schemas.microsoft.com/office/drawing/2014/main" id="{CCA5E9A5-5699-4E0E-89EF-26E7109734EE}"/>
            </a:ext>
          </a:extLst>
        </xdr:cNvPr>
        <xdr:cNvCxnSpPr/>
      </xdr:nvCxnSpPr>
      <xdr:spPr>
        <a:xfrm>
          <a:off x="37402294" y="103217663"/>
          <a:ext cx="4233862" cy="938212"/>
        </a:xfrm>
        <a:prstGeom prst="line">
          <a:avLst/>
        </a:prstGeom>
        <a:ln w="3175">
          <a:solidFill>
            <a:srgbClr val="00B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89</xdr:col>
      <xdr:colOff>316706</xdr:colOff>
      <xdr:row>86</xdr:row>
      <xdr:rowOff>140494</xdr:rowOff>
    </xdr:from>
    <xdr:to>
      <xdr:col>90</xdr:col>
      <xdr:colOff>145253</xdr:colOff>
      <xdr:row>87</xdr:row>
      <xdr:rowOff>3</xdr:rowOff>
    </xdr:to>
    <xdr:cxnSp macro="">
      <xdr:nvCxnSpPr>
        <xdr:cNvPr id="850" name="直線コネクタ 849">
          <a:extLst>
            <a:ext uri="{FF2B5EF4-FFF2-40B4-BE49-F238E27FC236}">
              <a16:creationId xmlns:a16="http://schemas.microsoft.com/office/drawing/2014/main" id="{419095B5-F319-4621-AD3B-E6FED0F317F1}"/>
            </a:ext>
          </a:extLst>
        </xdr:cNvPr>
        <xdr:cNvCxnSpPr/>
      </xdr:nvCxnSpPr>
      <xdr:spPr>
        <a:xfrm>
          <a:off x="41464706" y="103962994"/>
          <a:ext cx="209547" cy="50009"/>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90</xdr:col>
      <xdr:colOff>138113</xdr:colOff>
      <xdr:row>86</xdr:row>
      <xdr:rowOff>188120</xdr:rowOff>
    </xdr:from>
    <xdr:to>
      <xdr:col>90</xdr:col>
      <xdr:colOff>280988</xdr:colOff>
      <xdr:row>87</xdr:row>
      <xdr:rowOff>33338</xdr:rowOff>
    </xdr:to>
    <xdr:cxnSp macro="">
      <xdr:nvCxnSpPr>
        <xdr:cNvPr id="851" name="直線コネクタ 850">
          <a:extLst>
            <a:ext uri="{FF2B5EF4-FFF2-40B4-BE49-F238E27FC236}">
              <a16:creationId xmlns:a16="http://schemas.microsoft.com/office/drawing/2014/main" id="{3E6CACBF-77C2-4B9E-A2FF-F162BC19E036}"/>
            </a:ext>
          </a:extLst>
        </xdr:cNvPr>
        <xdr:cNvCxnSpPr/>
      </xdr:nvCxnSpPr>
      <xdr:spPr>
        <a:xfrm>
          <a:off x="41667113" y="104010620"/>
          <a:ext cx="142875" cy="35718"/>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90</xdr:col>
      <xdr:colOff>11907</xdr:colOff>
      <xdr:row>84</xdr:row>
      <xdr:rowOff>171451</xdr:rowOff>
    </xdr:from>
    <xdr:to>
      <xdr:col>90</xdr:col>
      <xdr:colOff>221454</xdr:colOff>
      <xdr:row>85</xdr:row>
      <xdr:rowOff>30960</xdr:rowOff>
    </xdr:to>
    <xdr:cxnSp macro="">
      <xdr:nvCxnSpPr>
        <xdr:cNvPr id="852" name="直線コネクタ 851">
          <a:extLst>
            <a:ext uri="{FF2B5EF4-FFF2-40B4-BE49-F238E27FC236}">
              <a16:creationId xmlns:a16="http://schemas.microsoft.com/office/drawing/2014/main" id="{F9DB18D5-E556-47F2-B4B2-77CD9FA10CA0}"/>
            </a:ext>
          </a:extLst>
        </xdr:cNvPr>
        <xdr:cNvCxnSpPr/>
      </xdr:nvCxnSpPr>
      <xdr:spPr>
        <a:xfrm>
          <a:off x="41540907" y="103612951"/>
          <a:ext cx="209547" cy="50009"/>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88</xdr:col>
      <xdr:colOff>207169</xdr:colOff>
      <xdr:row>97</xdr:row>
      <xdr:rowOff>164306</xdr:rowOff>
    </xdr:from>
    <xdr:to>
      <xdr:col>89</xdr:col>
      <xdr:colOff>35716</xdr:colOff>
      <xdr:row>98</xdr:row>
      <xdr:rowOff>23815</xdr:rowOff>
    </xdr:to>
    <xdr:cxnSp macro="">
      <xdr:nvCxnSpPr>
        <xdr:cNvPr id="853" name="直線コネクタ 852">
          <a:extLst>
            <a:ext uri="{FF2B5EF4-FFF2-40B4-BE49-F238E27FC236}">
              <a16:creationId xmlns:a16="http://schemas.microsoft.com/office/drawing/2014/main" id="{21621FD9-F243-424C-8D09-D0ECF18A42CC}"/>
            </a:ext>
          </a:extLst>
        </xdr:cNvPr>
        <xdr:cNvCxnSpPr/>
      </xdr:nvCxnSpPr>
      <xdr:spPr>
        <a:xfrm>
          <a:off x="40974169" y="106082306"/>
          <a:ext cx="209547" cy="50009"/>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88</xdr:col>
      <xdr:colOff>230981</xdr:colOff>
      <xdr:row>97</xdr:row>
      <xdr:rowOff>59531</xdr:rowOff>
    </xdr:from>
    <xdr:to>
      <xdr:col>89</xdr:col>
      <xdr:colOff>64294</xdr:colOff>
      <xdr:row>97</xdr:row>
      <xdr:rowOff>114300</xdr:rowOff>
    </xdr:to>
    <xdr:cxnSp macro="">
      <xdr:nvCxnSpPr>
        <xdr:cNvPr id="854" name="直線矢印コネクタ 853">
          <a:extLst>
            <a:ext uri="{FF2B5EF4-FFF2-40B4-BE49-F238E27FC236}">
              <a16:creationId xmlns:a16="http://schemas.microsoft.com/office/drawing/2014/main" id="{6929DA80-CAEA-4946-AC69-2438BA6A0FDD}"/>
            </a:ext>
          </a:extLst>
        </xdr:cNvPr>
        <xdr:cNvCxnSpPr/>
      </xdr:nvCxnSpPr>
      <xdr:spPr>
        <a:xfrm>
          <a:off x="40997981" y="105977531"/>
          <a:ext cx="214313" cy="5476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88</xdr:col>
      <xdr:colOff>338138</xdr:colOff>
      <xdr:row>97</xdr:row>
      <xdr:rowOff>4763</xdr:rowOff>
    </xdr:from>
    <xdr:to>
      <xdr:col>88</xdr:col>
      <xdr:colOff>364331</xdr:colOff>
      <xdr:row>97</xdr:row>
      <xdr:rowOff>88106</xdr:rowOff>
    </xdr:to>
    <xdr:cxnSp macro="">
      <xdr:nvCxnSpPr>
        <xdr:cNvPr id="855" name="直線コネクタ 854">
          <a:extLst>
            <a:ext uri="{FF2B5EF4-FFF2-40B4-BE49-F238E27FC236}">
              <a16:creationId xmlns:a16="http://schemas.microsoft.com/office/drawing/2014/main" id="{1016B612-8764-4E07-97CD-5CEB45D17B2D}"/>
            </a:ext>
          </a:extLst>
        </xdr:cNvPr>
        <xdr:cNvCxnSpPr/>
      </xdr:nvCxnSpPr>
      <xdr:spPr>
        <a:xfrm flipV="1">
          <a:off x="41105138" y="105922763"/>
          <a:ext cx="26193" cy="83343"/>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88</xdr:col>
      <xdr:colOff>366713</xdr:colOff>
      <xdr:row>97</xdr:row>
      <xdr:rowOff>4762</xdr:rowOff>
    </xdr:from>
    <xdr:to>
      <xdr:col>90</xdr:col>
      <xdr:colOff>364331</xdr:colOff>
      <xdr:row>97</xdr:row>
      <xdr:rowOff>183356</xdr:rowOff>
    </xdr:to>
    <xdr:cxnSp macro="">
      <xdr:nvCxnSpPr>
        <xdr:cNvPr id="856" name="直線矢印コネクタ 855">
          <a:extLst>
            <a:ext uri="{FF2B5EF4-FFF2-40B4-BE49-F238E27FC236}">
              <a16:creationId xmlns:a16="http://schemas.microsoft.com/office/drawing/2014/main" id="{7A3C2EF1-4FD4-436B-9D4C-B2D493FA4298}"/>
            </a:ext>
          </a:extLst>
        </xdr:cNvPr>
        <xdr:cNvCxnSpPr/>
      </xdr:nvCxnSpPr>
      <xdr:spPr>
        <a:xfrm>
          <a:off x="41133713" y="105922762"/>
          <a:ext cx="759618" cy="17859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347663</xdr:colOff>
      <xdr:row>92</xdr:row>
      <xdr:rowOff>92869</xdr:rowOff>
    </xdr:from>
    <xdr:to>
      <xdr:col>37</xdr:col>
      <xdr:colOff>330994</xdr:colOff>
      <xdr:row>92</xdr:row>
      <xdr:rowOff>92869</xdr:rowOff>
    </xdr:to>
    <xdr:cxnSp macro="">
      <xdr:nvCxnSpPr>
        <xdr:cNvPr id="857" name="直線矢印コネクタ 856">
          <a:extLst>
            <a:ext uri="{FF2B5EF4-FFF2-40B4-BE49-F238E27FC236}">
              <a16:creationId xmlns:a16="http://schemas.microsoft.com/office/drawing/2014/main" id="{7152EE01-6D4E-46BC-9341-083260FE2B77}"/>
            </a:ext>
          </a:extLst>
        </xdr:cNvPr>
        <xdr:cNvCxnSpPr/>
      </xdr:nvCxnSpPr>
      <xdr:spPr>
        <a:xfrm flipH="1">
          <a:off x="19397663" y="105058369"/>
          <a:ext cx="226933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38101</xdr:colOff>
      <xdr:row>82</xdr:row>
      <xdr:rowOff>85724</xdr:rowOff>
    </xdr:from>
    <xdr:to>
      <xdr:col>10</xdr:col>
      <xdr:colOff>59533</xdr:colOff>
      <xdr:row>88</xdr:row>
      <xdr:rowOff>85724</xdr:rowOff>
    </xdr:to>
    <xdr:sp macro="" textlink="">
      <xdr:nvSpPr>
        <xdr:cNvPr id="858" name="円弧 857">
          <a:extLst>
            <a:ext uri="{FF2B5EF4-FFF2-40B4-BE49-F238E27FC236}">
              <a16:creationId xmlns:a16="http://schemas.microsoft.com/office/drawing/2014/main" id="{6BBBB998-DCD3-424F-85E8-A5062CB940F3}"/>
            </a:ext>
          </a:extLst>
        </xdr:cNvPr>
        <xdr:cNvSpPr/>
      </xdr:nvSpPr>
      <xdr:spPr>
        <a:xfrm>
          <a:off x="2705101" y="103146224"/>
          <a:ext cx="1164432" cy="1143000"/>
        </a:xfrm>
        <a:prstGeom prst="arc">
          <a:avLst>
            <a:gd name="adj1" fmla="val 5350420"/>
            <a:gd name="adj2" fmla="val 10877149"/>
          </a:avLst>
        </a:prstGeom>
        <a:ln w="31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38100</xdr:colOff>
      <xdr:row>84</xdr:row>
      <xdr:rowOff>188119</xdr:rowOff>
    </xdr:from>
    <xdr:to>
      <xdr:col>7</xdr:col>
      <xdr:colOff>38100</xdr:colOff>
      <xdr:row>85</xdr:row>
      <xdr:rowOff>71438</xdr:rowOff>
    </xdr:to>
    <xdr:cxnSp macro="">
      <xdr:nvCxnSpPr>
        <xdr:cNvPr id="859" name="直線コネクタ 858">
          <a:extLst>
            <a:ext uri="{FF2B5EF4-FFF2-40B4-BE49-F238E27FC236}">
              <a16:creationId xmlns:a16="http://schemas.microsoft.com/office/drawing/2014/main" id="{E5205A74-6224-426C-9FE1-002BCB3B73ED}"/>
            </a:ext>
          </a:extLst>
        </xdr:cNvPr>
        <xdr:cNvCxnSpPr/>
      </xdr:nvCxnSpPr>
      <xdr:spPr>
        <a:xfrm>
          <a:off x="2705100" y="103629619"/>
          <a:ext cx="0" cy="73819"/>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121443</xdr:colOff>
      <xdr:row>82</xdr:row>
      <xdr:rowOff>85727</xdr:rowOff>
    </xdr:from>
    <xdr:to>
      <xdr:col>19</xdr:col>
      <xdr:colOff>142875</xdr:colOff>
      <xdr:row>88</xdr:row>
      <xdr:rowOff>85727</xdr:rowOff>
    </xdr:to>
    <xdr:sp macro="" textlink="">
      <xdr:nvSpPr>
        <xdr:cNvPr id="860" name="円弧 859">
          <a:extLst>
            <a:ext uri="{FF2B5EF4-FFF2-40B4-BE49-F238E27FC236}">
              <a16:creationId xmlns:a16="http://schemas.microsoft.com/office/drawing/2014/main" id="{2F10EB8C-3930-45C1-A5EF-DB12BCCFC96D}"/>
            </a:ext>
          </a:extLst>
        </xdr:cNvPr>
        <xdr:cNvSpPr/>
      </xdr:nvSpPr>
      <xdr:spPr>
        <a:xfrm>
          <a:off x="6217443" y="103146227"/>
          <a:ext cx="1164432" cy="1143000"/>
        </a:xfrm>
        <a:prstGeom prst="arc">
          <a:avLst>
            <a:gd name="adj1" fmla="val 21599662"/>
            <a:gd name="adj2" fmla="val 5363816"/>
          </a:avLst>
        </a:prstGeom>
        <a:ln w="31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71437</xdr:colOff>
      <xdr:row>118</xdr:row>
      <xdr:rowOff>88106</xdr:rowOff>
    </xdr:from>
    <xdr:to>
      <xdr:col>10</xdr:col>
      <xdr:colOff>92869</xdr:colOff>
      <xdr:row>124</xdr:row>
      <xdr:rowOff>88106</xdr:rowOff>
    </xdr:to>
    <xdr:sp macro="" textlink="">
      <xdr:nvSpPr>
        <xdr:cNvPr id="861" name="円弧 860">
          <a:extLst>
            <a:ext uri="{FF2B5EF4-FFF2-40B4-BE49-F238E27FC236}">
              <a16:creationId xmlns:a16="http://schemas.microsoft.com/office/drawing/2014/main" id="{2C030537-664B-4C22-B997-822F61224790}"/>
            </a:ext>
          </a:extLst>
        </xdr:cNvPr>
        <xdr:cNvSpPr/>
      </xdr:nvSpPr>
      <xdr:spPr>
        <a:xfrm>
          <a:off x="2738437" y="110006606"/>
          <a:ext cx="1164432" cy="1143000"/>
        </a:xfrm>
        <a:prstGeom prst="arc">
          <a:avLst>
            <a:gd name="adj1" fmla="val 5350420"/>
            <a:gd name="adj2" fmla="val 10821067"/>
          </a:avLst>
        </a:prstGeom>
        <a:ln w="31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152401</xdr:colOff>
      <xdr:row>118</xdr:row>
      <xdr:rowOff>83343</xdr:rowOff>
    </xdr:from>
    <xdr:to>
      <xdr:col>19</xdr:col>
      <xdr:colOff>173833</xdr:colOff>
      <xdr:row>124</xdr:row>
      <xdr:rowOff>83343</xdr:rowOff>
    </xdr:to>
    <xdr:sp macro="" textlink="">
      <xdr:nvSpPr>
        <xdr:cNvPr id="862" name="円弧 861">
          <a:extLst>
            <a:ext uri="{FF2B5EF4-FFF2-40B4-BE49-F238E27FC236}">
              <a16:creationId xmlns:a16="http://schemas.microsoft.com/office/drawing/2014/main" id="{D110F8D2-A141-4256-948C-E3705B4A4240}"/>
            </a:ext>
          </a:extLst>
        </xdr:cNvPr>
        <xdr:cNvSpPr/>
      </xdr:nvSpPr>
      <xdr:spPr>
        <a:xfrm>
          <a:off x="6248401" y="110001843"/>
          <a:ext cx="1164432" cy="1143000"/>
        </a:xfrm>
        <a:prstGeom prst="arc">
          <a:avLst>
            <a:gd name="adj1" fmla="val 18090"/>
            <a:gd name="adj2" fmla="val 5391945"/>
          </a:avLst>
        </a:prstGeom>
        <a:ln w="31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135731</xdr:colOff>
      <xdr:row>81</xdr:row>
      <xdr:rowOff>4763</xdr:rowOff>
    </xdr:from>
    <xdr:to>
      <xdr:col>62</xdr:col>
      <xdr:colOff>135731</xdr:colOff>
      <xdr:row>85</xdr:row>
      <xdr:rowOff>100014</xdr:rowOff>
    </xdr:to>
    <xdr:cxnSp macro="">
      <xdr:nvCxnSpPr>
        <xdr:cNvPr id="863" name="直線コネクタ 862">
          <a:extLst>
            <a:ext uri="{FF2B5EF4-FFF2-40B4-BE49-F238E27FC236}">
              <a16:creationId xmlns:a16="http://schemas.microsoft.com/office/drawing/2014/main" id="{F481854F-FFE6-4F6B-99EF-D432C11C8AEB}"/>
            </a:ext>
          </a:extLst>
        </xdr:cNvPr>
        <xdr:cNvCxnSpPr/>
      </xdr:nvCxnSpPr>
      <xdr:spPr>
        <a:xfrm flipV="1">
          <a:off x="30996731" y="102874763"/>
          <a:ext cx="0" cy="857251"/>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47626</xdr:colOff>
      <xdr:row>81</xdr:row>
      <xdr:rowOff>2382</xdr:rowOff>
    </xdr:from>
    <xdr:to>
      <xdr:col>68</xdr:col>
      <xdr:colOff>47626</xdr:colOff>
      <xdr:row>85</xdr:row>
      <xdr:rowOff>97632</xdr:rowOff>
    </xdr:to>
    <xdr:cxnSp macro="">
      <xdr:nvCxnSpPr>
        <xdr:cNvPr id="864" name="直線コネクタ 863">
          <a:extLst>
            <a:ext uri="{FF2B5EF4-FFF2-40B4-BE49-F238E27FC236}">
              <a16:creationId xmlns:a16="http://schemas.microsoft.com/office/drawing/2014/main" id="{D0511FAD-26EB-4433-9318-6CBF575805B2}"/>
            </a:ext>
          </a:extLst>
        </xdr:cNvPr>
        <xdr:cNvCxnSpPr/>
      </xdr:nvCxnSpPr>
      <xdr:spPr>
        <a:xfrm flipV="1">
          <a:off x="33194626" y="102872382"/>
          <a:ext cx="0" cy="85725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242888</xdr:colOff>
      <xdr:row>82</xdr:row>
      <xdr:rowOff>100009</xdr:rowOff>
    </xdr:from>
    <xdr:to>
      <xdr:col>71</xdr:col>
      <xdr:colOff>142873</xdr:colOff>
      <xdr:row>87</xdr:row>
      <xdr:rowOff>190496</xdr:rowOff>
    </xdr:to>
    <xdr:sp macro="" textlink="">
      <xdr:nvSpPr>
        <xdr:cNvPr id="865" name="円弧 864">
          <a:extLst>
            <a:ext uri="{FF2B5EF4-FFF2-40B4-BE49-F238E27FC236}">
              <a16:creationId xmlns:a16="http://schemas.microsoft.com/office/drawing/2014/main" id="{D6A2D6D9-DDA5-4E72-BEBE-372B161A0F19}"/>
            </a:ext>
          </a:extLst>
        </xdr:cNvPr>
        <xdr:cNvSpPr/>
      </xdr:nvSpPr>
      <xdr:spPr>
        <a:xfrm>
          <a:off x="32246888" y="103160509"/>
          <a:ext cx="2185985" cy="1042987"/>
        </a:xfrm>
        <a:prstGeom prst="arc">
          <a:avLst>
            <a:gd name="adj1" fmla="val 21590144"/>
            <a:gd name="adj2" fmla="val 5402906"/>
          </a:avLst>
        </a:prstGeom>
        <a:ln w="31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68</xdr:col>
      <xdr:colOff>73819</xdr:colOff>
      <xdr:row>87</xdr:row>
      <xdr:rowOff>190499</xdr:rowOff>
    </xdr:from>
    <xdr:to>
      <xdr:col>68</xdr:col>
      <xdr:colOff>197644</xdr:colOff>
      <xdr:row>87</xdr:row>
      <xdr:rowOff>190499</xdr:rowOff>
    </xdr:to>
    <xdr:cxnSp macro="">
      <xdr:nvCxnSpPr>
        <xdr:cNvPr id="866" name="直線コネクタ 865">
          <a:extLst>
            <a:ext uri="{FF2B5EF4-FFF2-40B4-BE49-F238E27FC236}">
              <a16:creationId xmlns:a16="http://schemas.microsoft.com/office/drawing/2014/main" id="{3E842C28-07ED-424C-9878-DAEDF9880AD9}"/>
            </a:ext>
          </a:extLst>
        </xdr:cNvPr>
        <xdr:cNvCxnSpPr/>
      </xdr:nvCxnSpPr>
      <xdr:spPr>
        <a:xfrm>
          <a:off x="33220819" y="104203499"/>
          <a:ext cx="123825"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142875</xdr:colOff>
      <xdr:row>85</xdr:row>
      <xdr:rowOff>2</xdr:rowOff>
    </xdr:from>
    <xdr:to>
      <xdr:col>71</xdr:col>
      <xdr:colOff>142875</xdr:colOff>
      <xdr:row>85</xdr:row>
      <xdr:rowOff>52388</xdr:rowOff>
    </xdr:to>
    <xdr:cxnSp macro="">
      <xdr:nvCxnSpPr>
        <xdr:cNvPr id="867" name="直線コネクタ 866">
          <a:extLst>
            <a:ext uri="{FF2B5EF4-FFF2-40B4-BE49-F238E27FC236}">
              <a16:creationId xmlns:a16="http://schemas.microsoft.com/office/drawing/2014/main" id="{DD435EAC-1684-4E75-947C-0CAA2C2175BC}"/>
            </a:ext>
          </a:extLst>
        </xdr:cNvPr>
        <xdr:cNvCxnSpPr/>
      </xdr:nvCxnSpPr>
      <xdr:spPr>
        <a:xfrm flipV="1">
          <a:off x="34432875" y="103632002"/>
          <a:ext cx="0" cy="52386"/>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369093</xdr:colOff>
      <xdr:row>87</xdr:row>
      <xdr:rowOff>188118</xdr:rowOff>
    </xdr:from>
    <xdr:to>
      <xdr:col>62</xdr:col>
      <xdr:colOff>111918</xdr:colOff>
      <xdr:row>87</xdr:row>
      <xdr:rowOff>188118</xdr:rowOff>
    </xdr:to>
    <xdr:cxnSp macro="">
      <xdr:nvCxnSpPr>
        <xdr:cNvPr id="868" name="直線コネクタ 867">
          <a:extLst>
            <a:ext uri="{FF2B5EF4-FFF2-40B4-BE49-F238E27FC236}">
              <a16:creationId xmlns:a16="http://schemas.microsoft.com/office/drawing/2014/main" id="{C6BE82BE-6C35-4EEB-A0FA-C12B3CAD3731}"/>
            </a:ext>
          </a:extLst>
        </xdr:cNvPr>
        <xdr:cNvCxnSpPr/>
      </xdr:nvCxnSpPr>
      <xdr:spPr>
        <a:xfrm>
          <a:off x="30849093" y="104201118"/>
          <a:ext cx="123825"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38100</xdr:colOff>
      <xdr:row>85</xdr:row>
      <xdr:rowOff>0</xdr:rowOff>
    </xdr:from>
    <xdr:to>
      <xdr:col>59</xdr:col>
      <xdr:colOff>38100</xdr:colOff>
      <xdr:row>85</xdr:row>
      <xdr:rowOff>52386</xdr:rowOff>
    </xdr:to>
    <xdr:cxnSp macro="">
      <xdr:nvCxnSpPr>
        <xdr:cNvPr id="869" name="直線コネクタ 868">
          <a:extLst>
            <a:ext uri="{FF2B5EF4-FFF2-40B4-BE49-F238E27FC236}">
              <a16:creationId xmlns:a16="http://schemas.microsoft.com/office/drawing/2014/main" id="{21CDBC5A-95EE-477F-99E5-CE9BA14E653F}"/>
            </a:ext>
          </a:extLst>
        </xdr:cNvPr>
        <xdr:cNvCxnSpPr/>
      </xdr:nvCxnSpPr>
      <xdr:spPr>
        <a:xfrm flipV="1">
          <a:off x="29756100" y="103632000"/>
          <a:ext cx="0" cy="52386"/>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38100</xdr:colOff>
      <xdr:row>82</xdr:row>
      <xdr:rowOff>97631</xdr:rowOff>
    </xdr:from>
    <xdr:to>
      <xdr:col>64</xdr:col>
      <xdr:colOff>319085</xdr:colOff>
      <xdr:row>87</xdr:row>
      <xdr:rowOff>188118</xdr:rowOff>
    </xdr:to>
    <xdr:sp macro="" textlink="">
      <xdr:nvSpPr>
        <xdr:cNvPr id="870" name="円弧 869">
          <a:extLst>
            <a:ext uri="{FF2B5EF4-FFF2-40B4-BE49-F238E27FC236}">
              <a16:creationId xmlns:a16="http://schemas.microsoft.com/office/drawing/2014/main" id="{C85C2CCA-0DBE-48F2-8441-E5C113A3CBEE}"/>
            </a:ext>
          </a:extLst>
        </xdr:cNvPr>
        <xdr:cNvSpPr/>
      </xdr:nvSpPr>
      <xdr:spPr>
        <a:xfrm>
          <a:off x="29756100" y="103158131"/>
          <a:ext cx="2185985" cy="1042987"/>
        </a:xfrm>
        <a:prstGeom prst="arc">
          <a:avLst>
            <a:gd name="adj1" fmla="val 5384582"/>
            <a:gd name="adj2" fmla="val 10812794"/>
          </a:avLst>
        </a:prstGeom>
        <a:ln w="31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42</xdr:col>
      <xdr:colOff>238125</xdr:colOff>
      <xdr:row>85</xdr:row>
      <xdr:rowOff>2382</xdr:rowOff>
    </xdr:from>
    <xdr:to>
      <xdr:col>43</xdr:col>
      <xdr:colOff>230981</xdr:colOff>
      <xdr:row>85</xdr:row>
      <xdr:rowOff>2382</xdr:rowOff>
    </xdr:to>
    <xdr:cxnSp macro="">
      <xdr:nvCxnSpPr>
        <xdr:cNvPr id="871" name="直線コネクタ 870">
          <a:extLst>
            <a:ext uri="{FF2B5EF4-FFF2-40B4-BE49-F238E27FC236}">
              <a16:creationId xmlns:a16="http://schemas.microsoft.com/office/drawing/2014/main" id="{F8EC4CEB-E4A8-4EDD-B257-B4E2A4036EB2}"/>
            </a:ext>
          </a:extLst>
        </xdr:cNvPr>
        <xdr:cNvCxnSpPr/>
      </xdr:nvCxnSpPr>
      <xdr:spPr>
        <a:xfrm>
          <a:off x="23479125" y="103634382"/>
          <a:ext cx="373856"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228600</xdr:colOff>
      <xdr:row>85</xdr:row>
      <xdr:rowOff>100012</xdr:rowOff>
    </xdr:from>
    <xdr:to>
      <xdr:col>68</xdr:col>
      <xdr:colOff>233363</xdr:colOff>
      <xdr:row>85</xdr:row>
      <xdr:rowOff>100012</xdr:rowOff>
    </xdr:to>
    <xdr:cxnSp macro="">
      <xdr:nvCxnSpPr>
        <xdr:cNvPr id="872" name="直線コネクタ 871">
          <a:extLst>
            <a:ext uri="{FF2B5EF4-FFF2-40B4-BE49-F238E27FC236}">
              <a16:creationId xmlns:a16="http://schemas.microsoft.com/office/drawing/2014/main" id="{1C053D55-BD41-453B-8D83-A377988861CD}"/>
            </a:ext>
          </a:extLst>
        </xdr:cNvPr>
        <xdr:cNvCxnSpPr/>
      </xdr:nvCxnSpPr>
      <xdr:spPr>
        <a:xfrm>
          <a:off x="32994600" y="103732012"/>
          <a:ext cx="385763"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92</xdr:col>
      <xdr:colOff>235744</xdr:colOff>
      <xdr:row>85</xdr:row>
      <xdr:rowOff>95248</xdr:rowOff>
    </xdr:from>
    <xdr:to>
      <xdr:col>93</xdr:col>
      <xdr:colOff>235744</xdr:colOff>
      <xdr:row>85</xdr:row>
      <xdr:rowOff>95248</xdr:rowOff>
    </xdr:to>
    <xdr:cxnSp macro="">
      <xdr:nvCxnSpPr>
        <xdr:cNvPr id="873" name="直線コネクタ 872">
          <a:extLst>
            <a:ext uri="{FF2B5EF4-FFF2-40B4-BE49-F238E27FC236}">
              <a16:creationId xmlns:a16="http://schemas.microsoft.com/office/drawing/2014/main" id="{987D1127-9795-490D-B375-69E64B880B14}"/>
            </a:ext>
          </a:extLst>
        </xdr:cNvPr>
        <xdr:cNvCxnSpPr/>
      </xdr:nvCxnSpPr>
      <xdr:spPr>
        <a:xfrm>
          <a:off x="42526744" y="103727248"/>
          <a:ext cx="38100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80</xdr:row>
      <xdr:rowOff>188119</xdr:rowOff>
    </xdr:from>
    <xdr:to>
      <xdr:col>93</xdr:col>
      <xdr:colOff>0</xdr:colOff>
      <xdr:row>85</xdr:row>
      <xdr:rowOff>92869</xdr:rowOff>
    </xdr:to>
    <xdr:cxnSp macro="">
      <xdr:nvCxnSpPr>
        <xdr:cNvPr id="874" name="直線矢印コネクタ 873">
          <a:extLst>
            <a:ext uri="{FF2B5EF4-FFF2-40B4-BE49-F238E27FC236}">
              <a16:creationId xmlns:a16="http://schemas.microsoft.com/office/drawing/2014/main" id="{3811CF84-D048-4ECD-8F59-C785454599EB}"/>
            </a:ext>
          </a:extLst>
        </xdr:cNvPr>
        <xdr:cNvCxnSpPr/>
      </xdr:nvCxnSpPr>
      <xdr:spPr>
        <a:xfrm>
          <a:off x="42672000" y="102867619"/>
          <a:ext cx="0" cy="85725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xdr:colOff>
      <xdr:row>80</xdr:row>
      <xdr:rowOff>185738</xdr:rowOff>
    </xdr:from>
    <xdr:to>
      <xdr:col>68</xdr:col>
      <xdr:colOff>1</xdr:colOff>
      <xdr:row>85</xdr:row>
      <xdr:rowOff>100013</xdr:rowOff>
    </xdr:to>
    <xdr:cxnSp macro="">
      <xdr:nvCxnSpPr>
        <xdr:cNvPr id="875" name="直線矢印コネクタ 874">
          <a:extLst>
            <a:ext uri="{FF2B5EF4-FFF2-40B4-BE49-F238E27FC236}">
              <a16:creationId xmlns:a16="http://schemas.microsoft.com/office/drawing/2014/main" id="{623E24D1-5629-45BB-A42E-0E21DFE380F7}"/>
            </a:ext>
          </a:extLst>
        </xdr:cNvPr>
        <xdr:cNvCxnSpPr/>
      </xdr:nvCxnSpPr>
      <xdr:spPr>
        <a:xfrm>
          <a:off x="33147001" y="102865238"/>
          <a:ext cx="0" cy="86677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81</xdr:row>
      <xdr:rowOff>1</xdr:rowOff>
    </xdr:from>
    <xdr:to>
      <xdr:col>16</xdr:col>
      <xdr:colOff>0</xdr:colOff>
      <xdr:row>84</xdr:row>
      <xdr:rowOff>188119</xdr:rowOff>
    </xdr:to>
    <xdr:cxnSp macro="">
      <xdr:nvCxnSpPr>
        <xdr:cNvPr id="876" name="直線矢印コネクタ 875">
          <a:extLst>
            <a:ext uri="{FF2B5EF4-FFF2-40B4-BE49-F238E27FC236}">
              <a16:creationId xmlns:a16="http://schemas.microsoft.com/office/drawing/2014/main" id="{B7D72280-A320-4A75-B3B3-7EAFEED45FF8}"/>
            </a:ext>
          </a:extLst>
        </xdr:cNvPr>
        <xdr:cNvCxnSpPr/>
      </xdr:nvCxnSpPr>
      <xdr:spPr>
        <a:xfrm>
          <a:off x="6096000" y="102870001"/>
          <a:ext cx="0" cy="75961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0</xdr:colOff>
      <xdr:row>80</xdr:row>
      <xdr:rowOff>188119</xdr:rowOff>
    </xdr:from>
    <xdr:to>
      <xdr:col>43</xdr:col>
      <xdr:colOff>0</xdr:colOff>
      <xdr:row>85</xdr:row>
      <xdr:rowOff>2381</xdr:rowOff>
    </xdr:to>
    <xdr:cxnSp macro="">
      <xdr:nvCxnSpPr>
        <xdr:cNvPr id="877" name="直線矢印コネクタ 876">
          <a:extLst>
            <a:ext uri="{FF2B5EF4-FFF2-40B4-BE49-F238E27FC236}">
              <a16:creationId xmlns:a16="http://schemas.microsoft.com/office/drawing/2014/main" id="{FCEE64EB-71C2-4E0E-8841-645536087B75}"/>
            </a:ext>
          </a:extLst>
        </xdr:cNvPr>
        <xdr:cNvCxnSpPr/>
      </xdr:nvCxnSpPr>
      <xdr:spPr>
        <a:xfrm>
          <a:off x="23622000" y="102867619"/>
          <a:ext cx="0" cy="76676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52388</xdr:colOff>
      <xdr:row>88</xdr:row>
      <xdr:rowOff>150018</xdr:rowOff>
    </xdr:from>
    <xdr:to>
      <xdr:col>72</xdr:col>
      <xdr:colOff>4763</xdr:colOff>
      <xdr:row>88</xdr:row>
      <xdr:rowOff>150018</xdr:rowOff>
    </xdr:to>
    <xdr:cxnSp macro="">
      <xdr:nvCxnSpPr>
        <xdr:cNvPr id="878" name="直線コネクタ 877">
          <a:extLst>
            <a:ext uri="{FF2B5EF4-FFF2-40B4-BE49-F238E27FC236}">
              <a16:creationId xmlns:a16="http://schemas.microsoft.com/office/drawing/2014/main" id="{9B31E828-AF66-4EDF-B241-4B368DDA8C67}"/>
            </a:ext>
          </a:extLst>
        </xdr:cNvPr>
        <xdr:cNvCxnSpPr/>
      </xdr:nvCxnSpPr>
      <xdr:spPr>
        <a:xfrm flipH="1">
          <a:off x="33199388" y="104353518"/>
          <a:ext cx="1476375" cy="0"/>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71</xdr:col>
      <xdr:colOff>140494</xdr:colOff>
      <xdr:row>81</xdr:row>
      <xdr:rowOff>0</xdr:rowOff>
    </xdr:from>
    <xdr:to>
      <xdr:col>72</xdr:col>
      <xdr:colOff>2381</xdr:colOff>
      <xdr:row>81</xdr:row>
      <xdr:rowOff>0</xdr:rowOff>
    </xdr:to>
    <xdr:cxnSp macro="">
      <xdr:nvCxnSpPr>
        <xdr:cNvPr id="879" name="直線コネクタ 878">
          <a:extLst>
            <a:ext uri="{FF2B5EF4-FFF2-40B4-BE49-F238E27FC236}">
              <a16:creationId xmlns:a16="http://schemas.microsoft.com/office/drawing/2014/main" id="{F4943656-369D-4E31-8FC6-6E91A1AD8A07}"/>
            </a:ext>
          </a:extLst>
        </xdr:cNvPr>
        <xdr:cNvCxnSpPr/>
      </xdr:nvCxnSpPr>
      <xdr:spPr>
        <a:xfrm>
          <a:off x="34430494" y="102870000"/>
          <a:ext cx="242887"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211932</xdr:colOff>
      <xdr:row>81</xdr:row>
      <xdr:rowOff>0</xdr:rowOff>
    </xdr:from>
    <xdr:to>
      <xdr:col>71</xdr:col>
      <xdr:colOff>211932</xdr:colOff>
      <xdr:row>88</xdr:row>
      <xdr:rowOff>150019</xdr:rowOff>
    </xdr:to>
    <xdr:cxnSp macro="">
      <xdr:nvCxnSpPr>
        <xdr:cNvPr id="880" name="直線矢印コネクタ 879">
          <a:extLst>
            <a:ext uri="{FF2B5EF4-FFF2-40B4-BE49-F238E27FC236}">
              <a16:creationId xmlns:a16="http://schemas.microsoft.com/office/drawing/2014/main" id="{DBB36C89-514A-4B7F-9617-8BB010CF681D}"/>
            </a:ext>
          </a:extLst>
        </xdr:cNvPr>
        <xdr:cNvCxnSpPr/>
      </xdr:nvCxnSpPr>
      <xdr:spPr>
        <a:xfrm>
          <a:off x="34501932" y="102870000"/>
          <a:ext cx="0" cy="148351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211931</xdr:colOff>
      <xdr:row>86</xdr:row>
      <xdr:rowOff>2381</xdr:rowOff>
    </xdr:from>
    <xdr:to>
      <xdr:col>72</xdr:col>
      <xdr:colOff>0</xdr:colOff>
      <xdr:row>86</xdr:row>
      <xdr:rowOff>2381</xdr:rowOff>
    </xdr:to>
    <xdr:cxnSp macro="">
      <xdr:nvCxnSpPr>
        <xdr:cNvPr id="881" name="直線矢印コネクタ 880">
          <a:extLst>
            <a:ext uri="{FF2B5EF4-FFF2-40B4-BE49-F238E27FC236}">
              <a16:creationId xmlns:a16="http://schemas.microsoft.com/office/drawing/2014/main" id="{EA564336-0BED-426B-8184-18A37EDF158E}"/>
            </a:ext>
          </a:extLst>
        </xdr:cNvPr>
        <xdr:cNvCxnSpPr/>
      </xdr:nvCxnSpPr>
      <xdr:spPr>
        <a:xfrm>
          <a:off x="34501931" y="103824881"/>
          <a:ext cx="16906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47626</xdr:colOff>
      <xdr:row>88</xdr:row>
      <xdr:rowOff>150020</xdr:rowOff>
    </xdr:from>
    <xdr:to>
      <xdr:col>43</xdr:col>
      <xdr:colOff>378619</xdr:colOff>
      <xdr:row>88</xdr:row>
      <xdr:rowOff>150020</xdr:rowOff>
    </xdr:to>
    <xdr:cxnSp macro="">
      <xdr:nvCxnSpPr>
        <xdr:cNvPr id="882" name="直線コネクタ 881">
          <a:extLst>
            <a:ext uri="{FF2B5EF4-FFF2-40B4-BE49-F238E27FC236}">
              <a16:creationId xmlns:a16="http://schemas.microsoft.com/office/drawing/2014/main" id="{D931AE53-36EE-4695-8D14-2BD49D2585BA}"/>
            </a:ext>
          </a:extLst>
        </xdr:cNvPr>
        <xdr:cNvCxnSpPr/>
      </xdr:nvCxnSpPr>
      <xdr:spPr>
        <a:xfrm flipH="1">
          <a:off x="23669626" y="104353520"/>
          <a:ext cx="330993"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280988</xdr:colOff>
      <xdr:row>81</xdr:row>
      <xdr:rowOff>2381</xdr:rowOff>
    </xdr:from>
    <xdr:to>
      <xdr:col>43</xdr:col>
      <xdr:colOff>280988</xdr:colOff>
      <xdr:row>88</xdr:row>
      <xdr:rowOff>154781</xdr:rowOff>
    </xdr:to>
    <xdr:cxnSp macro="">
      <xdr:nvCxnSpPr>
        <xdr:cNvPr id="883" name="直線矢印コネクタ 882">
          <a:extLst>
            <a:ext uri="{FF2B5EF4-FFF2-40B4-BE49-F238E27FC236}">
              <a16:creationId xmlns:a16="http://schemas.microsoft.com/office/drawing/2014/main" id="{A911270E-9327-4643-8E70-C0D3489DBB4B}"/>
            </a:ext>
          </a:extLst>
        </xdr:cNvPr>
        <xdr:cNvCxnSpPr/>
      </xdr:nvCxnSpPr>
      <xdr:spPr>
        <a:xfrm>
          <a:off x="23902988" y="102872381"/>
          <a:ext cx="0" cy="14859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283369</xdr:colOff>
      <xdr:row>84</xdr:row>
      <xdr:rowOff>90488</xdr:rowOff>
    </xdr:from>
    <xdr:to>
      <xdr:col>44</xdr:col>
      <xdr:colOff>0</xdr:colOff>
      <xdr:row>84</xdr:row>
      <xdr:rowOff>90488</xdr:rowOff>
    </xdr:to>
    <xdr:cxnSp macro="">
      <xdr:nvCxnSpPr>
        <xdr:cNvPr id="884" name="直線矢印コネクタ 883">
          <a:extLst>
            <a:ext uri="{FF2B5EF4-FFF2-40B4-BE49-F238E27FC236}">
              <a16:creationId xmlns:a16="http://schemas.microsoft.com/office/drawing/2014/main" id="{14AEBA56-9F37-47D9-8478-497B5187D4F9}"/>
            </a:ext>
          </a:extLst>
        </xdr:cNvPr>
        <xdr:cNvCxnSpPr/>
      </xdr:nvCxnSpPr>
      <xdr:spPr>
        <a:xfrm>
          <a:off x="23905369" y="103531988"/>
          <a:ext cx="9763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333375</xdr:colOff>
      <xdr:row>92</xdr:row>
      <xdr:rowOff>7143</xdr:rowOff>
    </xdr:from>
    <xdr:to>
      <xdr:col>46</xdr:col>
      <xdr:colOff>142874</xdr:colOff>
      <xdr:row>96</xdr:row>
      <xdr:rowOff>188118</xdr:rowOff>
    </xdr:to>
    <xdr:sp macro="" textlink="">
      <xdr:nvSpPr>
        <xdr:cNvPr id="885" name="円弧 884">
          <a:extLst>
            <a:ext uri="{FF2B5EF4-FFF2-40B4-BE49-F238E27FC236}">
              <a16:creationId xmlns:a16="http://schemas.microsoft.com/office/drawing/2014/main" id="{93B92857-185E-40EE-A611-B3DC980FD5C5}"/>
            </a:ext>
          </a:extLst>
        </xdr:cNvPr>
        <xdr:cNvSpPr/>
      </xdr:nvSpPr>
      <xdr:spPr>
        <a:xfrm>
          <a:off x="23955375" y="104972643"/>
          <a:ext cx="952499" cy="942975"/>
        </a:xfrm>
        <a:prstGeom prst="arc">
          <a:avLst>
            <a:gd name="adj1" fmla="val 21585777"/>
            <a:gd name="adj2" fmla="val 5417676"/>
          </a:avLst>
        </a:prstGeom>
        <a:ln w="31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38101</xdr:colOff>
      <xdr:row>92</xdr:row>
      <xdr:rowOff>9526</xdr:rowOff>
    </xdr:from>
    <xdr:to>
      <xdr:col>36</xdr:col>
      <xdr:colOff>228600</xdr:colOff>
      <xdr:row>97</xdr:row>
      <xdr:rowOff>1</xdr:rowOff>
    </xdr:to>
    <xdr:sp macro="" textlink="">
      <xdr:nvSpPr>
        <xdr:cNvPr id="886" name="円弧 885">
          <a:extLst>
            <a:ext uri="{FF2B5EF4-FFF2-40B4-BE49-F238E27FC236}">
              <a16:creationId xmlns:a16="http://schemas.microsoft.com/office/drawing/2014/main" id="{E7B18019-5E5F-4C0A-A655-59B67606F469}"/>
            </a:ext>
          </a:extLst>
        </xdr:cNvPr>
        <xdr:cNvSpPr/>
      </xdr:nvSpPr>
      <xdr:spPr>
        <a:xfrm>
          <a:off x="20231101" y="104975026"/>
          <a:ext cx="952499" cy="942975"/>
        </a:xfrm>
        <a:prstGeom prst="arc">
          <a:avLst>
            <a:gd name="adj1" fmla="val 5417378"/>
            <a:gd name="adj2" fmla="val 10800061"/>
          </a:avLst>
        </a:prstGeom>
        <a:ln w="31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43</xdr:col>
      <xdr:colOff>45244</xdr:colOff>
      <xdr:row>87</xdr:row>
      <xdr:rowOff>154782</xdr:rowOff>
    </xdr:from>
    <xdr:to>
      <xdr:col>43</xdr:col>
      <xdr:colOff>235744</xdr:colOff>
      <xdr:row>87</xdr:row>
      <xdr:rowOff>154782</xdr:rowOff>
    </xdr:to>
    <xdr:cxnSp macro="">
      <xdr:nvCxnSpPr>
        <xdr:cNvPr id="887" name="直線コネクタ 886">
          <a:extLst>
            <a:ext uri="{FF2B5EF4-FFF2-40B4-BE49-F238E27FC236}">
              <a16:creationId xmlns:a16="http://schemas.microsoft.com/office/drawing/2014/main" id="{75485F58-C702-4369-9239-2E5710A2F768}"/>
            </a:ext>
          </a:extLst>
        </xdr:cNvPr>
        <xdr:cNvCxnSpPr/>
      </xdr:nvCxnSpPr>
      <xdr:spPr>
        <a:xfrm>
          <a:off x="23667244" y="104167782"/>
          <a:ext cx="19050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138112</xdr:colOff>
      <xdr:row>85</xdr:row>
      <xdr:rowOff>0</xdr:rowOff>
    </xdr:from>
    <xdr:to>
      <xdr:col>43</xdr:col>
      <xdr:colOff>138112</xdr:colOff>
      <xdr:row>87</xdr:row>
      <xdr:rowOff>159544</xdr:rowOff>
    </xdr:to>
    <xdr:cxnSp macro="">
      <xdr:nvCxnSpPr>
        <xdr:cNvPr id="888" name="直線矢印コネクタ 887">
          <a:extLst>
            <a:ext uri="{FF2B5EF4-FFF2-40B4-BE49-F238E27FC236}">
              <a16:creationId xmlns:a16="http://schemas.microsoft.com/office/drawing/2014/main" id="{503D5088-1267-4EE7-BEFC-78C73FE3BA70}"/>
            </a:ext>
          </a:extLst>
        </xdr:cNvPr>
        <xdr:cNvCxnSpPr/>
      </xdr:nvCxnSpPr>
      <xdr:spPr>
        <a:xfrm>
          <a:off x="23760112" y="103632000"/>
          <a:ext cx="0" cy="54054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138112</xdr:colOff>
      <xdr:row>87</xdr:row>
      <xdr:rowOff>0</xdr:rowOff>
    </xdr:from>
    <xdr:to>
      <xdr:col>46</xdr:col>
      <xdr:colOff>371475</xdr:colOff>
      <xdr:row>87</xdr:row>
      <xdr:rowOff>0</xdr:rowOff>
    </xdr:to>
    <xdr:cxnSp macro="">
      <xdr:nvCxnSpPr>
        <xdr:cNvPr id="889" name="直線矢印コネクタ 888">
          <a:extLst>
            <a:ext uri="{FF2B5EF4-FFF2-40B4-BE49-F238E27FC236}">
              <a16:creationId xmlns:a16="http://schemas.microsoft.com/office/drawing/2014/main" id="{1D68D486-0A0E-4A62-9AF8-0E39F595A32F}"/>
            </a:ext>
          </a:extLst>
        </xdr:cNvPr>
        <xdr:cNvCxnSpPr/>
      </xdr:nvCxnSpPr>
      <xdr:spPr>
        <a:xfrm>
          <a:off x="23760112" y="104013000"/>
          <a:ext cx="137636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54768</xdr:colOff>
      <xdr:row>87</xdr:row>
      <xdr:rowOff>140493</xdr:rowOff>
    </xdr:from>
    <xdr:to>
      <xdr:col>68</xdr:col>
      <xdr:colOff>245268</xdr:colOff>
      <xdr:row>87</xdr:row>
      <xdr:rowOff>140493</xdr:rowOff>
    </xdr:to>
    <xdr:cxnSp macro="">
      <xdr:nvCxnSpPr>
        <xdr:cNvPr id="890" name="直線コネクタ 889">
          <a:extLst>
            <a:ext uri="{FF2B5EF4-FFF2-40B4-BE49-F238E27FC236}">
              <a16:creationId xmlns:a16="http://schemas.microsoft.com/office/drawing/2014/main" id="{99E24C58-9568-41F9-B65A-8E08E3E85B69}"/>
            </a:ext>
          </a:extLst>
        </xdr:cNvPr>
        <xdr:cNvCxnSpPr/>
      </xdr:nvCxnSpPr>
      <xdr:spPr>
        <a:xfrm>
          <a:off x="33201768" y="104153493"/>
          <a:ext cx="19050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140494</xdr:colOff>
      <xdr:row>85</xdr:row>
      <xdr:rowOff>100012</xdr:rowOff>
    </xdr:from>
    <xdr:to>
      <xdr:col>68</xdr:col>
      <xdr:colOff>140494</xdr:colOff>
      <xdr:row>87</xdr:row>
      <xdr:rowOff>140494</xdr:rowOff>
    </xdr:to>
    <xdr:cxnSp macro="">
      <xdr:nvCxnSpPr>
        <xdr:cNvPr id="891" name="直線矢印コネクタ 890">
          <a:extLst>
            <a:ext uri="{FF2B5EF4-FFF2-40B4-BE49-F238E27FC236}">
              <a16:creationId xmlns:a16="http://schemas.microsoft.com/office/drawing/2014/main" id="{480A9748-7742-407C-9B67-AC930317A8F5}"/>
            </a:ext>
          </a:extLst>
        </xdr:cNvPr>
        <xdr:cNvCxnSpPr/>
      </xdr:nvCxnSpPr>
      <xdr:spPr>
        <a:xfrm>
          <a:off x="33287494" y="103732012"/>
          <a:ext cx="0" cy="42148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142875</xdr:colOff>
      <xdr:row>86</xdr:row>
      <xdr:rowOff>123825</xdr:rowOff>
    </xdr:from>
    <xdr:to>
      <xdr:col>72</xdr:col>
      <xdr:colOff>7144</xdr:colOff>
      <xdr:row>88</xdr:row>
      <xdr:rowOff>0</xdr:rowOff>
    </xdr:to>
    <xdr:cxnSp macro="">
      <xdr:nvCxnSpPr>
        <xdr:cNvPr id="892" name="カギ線コネクタ 210">
          <a:extLst>
            <a:ext uri="{FF2B5EF4-FFF2-40B4-BE49-F238E27FC236}">
              <a16:creationId xmlns:a16="http://schemas.microsoft.com/office/drawing/2014/main" id="{581CF5E4-35CB-49DD-A934-8EC709D371DB}"/>
            </a:ext>
          </a:extLst>
        </xdr:cNvPr>
        <xdr:cNvCxnSpPr/>
      </xdr:nvCxnSpPr>
      <xdr:spPr>
        <a:xfrm>
          <a:off x="33289875" y="103946325"/>
          <a:ext cx="1388269" cy="257175"/>
        </a:xfrm>
        <a:prstGeom prst="bentConnector3">
          <a:avLst>
            <a:gd name="adj1" fmla="val 17410"/>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80</xdr:row>
      <xdr:rowOff>188118</xdr:rowOff>
    </xdr:from>
    <xdr:to>
      <xdr:col>14</xdr:col>
      <xdr:colOff>0</xdr:colOff>
      <xdr:row>87</xdr:row>
      <xdr:rowOff>154780</xdr:rowOff>
    </xdr:to>
    <xdr:cxnSp macro="">
      <xdr:nvCxnSpPr>
        <xdr:cNvPr id="893" name="直線矢印コネクタ 892">
          <a:extLst>
            <a:ext uri="{FF2B5EF4-FFF2-40B4-BE49-F238E27FC236}">
              <a16:creationId xmlns:a16="http://schemas.microsoft.com/office/drawing/2014/main" id="{8E416458-088F-4185-A87D-D855575BCEFD}"/>
            </a:ext>
          </a:extLst>
        </xdr:cNvPr>
        <xdr:cNvCxnSpPr/>
      </xdr:nvCxnSpPr>
      <xdr:spPr>
        <a:xfrm>
          <a:off x="5334000" y="102867618"/>
          <a:ext cx="0" cy="1300162"/>
        </a:xfrm>
        <a:prstGeom prst="straightConnector1">
          <a:avLst/>
        </a:prstGeom>
        <a:ln w="3175">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73819</xdr:colOff>
      <xdr:row>120</xdr:row>
      <xdr:rowOff>188120</xdr:rowOff>
    </xdr:from>
    <xdr:to>
      <xdr:col>16</xdr:col>
      <xdr:colOff>73819</xdr:colOff>
      <xdr:row>123</xdr:row>
      <xdr:rowOff>150020</xdr:rowOff>
    </xdr:to>
    <xdr:cxnSp macro="">
      <xdr:nvCxnSpPr>
        <xdr:cNvPr id="894" name="直線コネクタ 893">
          <a:extLst>
            <a:ext uri="{FF2B5EF4-FFF2-40B4-BE49-F238E27FC236}">
              <a16:creationId xmlns:a16="http://schemas.microsoft.com/office/drawing/2014/main" id="{5BEABFB9-790F-4F55-AA3B-9160B91C5CD1}"/>
            </a:ext>
          </a:extLst>
        </xdr:cNvPr>
        <xdr:cNvCxnSpPr/>
      </xdr:nvCxnSpPr>
      <xdr:spPr>
        <a:xfrm flipV="1">
          <a:off x="6169819" y="110487620"/>
          <a:ext cx="0" cy="533400"/>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166688</xdr:colOff>
      <xdr:row>121</xdr:row>
      <xdr:rowOff>0</xdr:rowOff>
    </xdr:from>
    <xdr:to>
      <xdr:col>10</xdr:col>
      <xdr:colOff>166688</xdr:colOff>
      <xdr:row>123</xdr:row>
      <xdr:rowOff>152400</xdr:rowOff>
    </xdr:to>
    <xdr:cxnSp macro="">
      <xdr:nvCxnSpPr>
        <xdr:cNvPr id="895" name="直線コネクタ 894">
          <a:extLst>
            <a:ext uri="{FF2B5EF4-FFF2-40B4-BE49-F238E27FC236}">
              <a16:creationId xmlns:a16="http://schemas.microsoft.com/office/drawing/2014/main" id="{CC8FC1F3-5D8A-4920-B488-C5865BF584BA}"/>
            </a:ext>
          </a:extLst>
        </xdr:cNvPr>
        <xdr:cNvCxnSpPr/>
      </xdr:nvCxnSpPr>
      <xdr:spPr>
        <a:xfrm flipV="1">
          <a:off x="3976688" y="110490000"/>
          <a:ext cx="0" cy="533400"/>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47625</xdr:colOff>
      <xdr:row>85</xdr:row>
      <xdr:rowOff>2381</xdr:rowOff>
    </xdr:from>
    <xdr:to>
      <xdr:col>43</xdr:col>
      <xdr:colOff>47625</xdr:colOff>
      <xdr:row>87</xdr:row>
      <xdr:rowOff>154781</xdr:rowOff>
    </xdr:to>
    <xdr:cxnSp macro="">
      <xdr:nvCxnSpPr>
        <xdr:cNvPr id="896" name="直線コネクタ 895">
          <a:extLst>
            <a:ext uri="{FF2B5EF4-FFF2-40B4-BE49-F238E27FC236}">
              <a16:creationId xmlns:a16="http://schemas.microsoft.com/office/drawing/2014/main" id="{9B7D22D3-FA73-42EF-A83A-53293DE97FEB}"/>
            </a:ext>
          </a:extLst>
        </xdr:cNvPr>
        <xdr:cNvCxnSpPr/>
      </xdr:nvCxnSpPr>
      <xdr:spPr>
        <a:xfrm flipV="1">
          <a:off x="23669625" y="103634381"/>
          <a:ext cx="0" cy="533400"/>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133350</xdr:colOff>
      <xdr:row>85</xdr:row>
      <xdr:rowOff>0</xdr:rowOff>
    </xdr:from>
    <xdr:to>
      <xdr:col>37</xdr:col>
      <xdr:colOff>133350</xdr:colOff>
      <xdr:row>87</xdr:row>
      <xdr:rowOff>152400</xdr:rowOff>
    </xdr:to>
    <xdr:cxnSp macro="">
      <xdr:nvCxnSpPr>
        <xdr:cNvPr id="897" name="直線コネクタ 896">
          <a:extLst>
            <a:ext uri="{FF2B5EF4-FFF2-40B4-BE49-F238E27FC236}">
              <a16:creationId xmlns:a16="http://schemas.microsoft.com/office/drawing/2014/main" id="{3AC06202-E015-4E92-8B38-439D7D0680C3}"/>
            </a:ext>
          </a:extLst>
        </xdr:cNvPr>
        <xdr:cNvCxnSpPr/>
      </xdr:nvCxnSpPr>
      <xdr:spPr>
        <a:xfrm flipV="1">
          <a:off x="21469350" y="103632000"/>
          <a:ext cx="0" cy="533400"/>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347663</xdr:colOff>
      <xdr:row>83</xdr:row>
      <xdr:rowOff>133350</xdr:rowOff>
    </xdr:from>
    <xdr:to>
      <xdr:col>4</xdr:col>
      <xdr:colOff>1</xdr:colOff>
      <xdr:row>84</xdr:row>
      <xdr:rowOff>135731</xdr:rowOff>
    </xdr:to>
    <xdr:cxnSp macro="">
      <xdr:nvCxnSpPr>
        <xdr:cNvPr id="898" name="直線矢印コネクタ 897">
          <a:extLst>
            <a:ext uri="{FF2B5EF4-FFF2-40B4-BE49-F238E27FC236}">
              <a16:creationId xmlns:a16="http://schemas.microsoft.com/office/drawing/2014/main" id="{8B92017B-02B8-4FAF-BE98-3BB0BBD0682E}"/>
            </a:ext>
          </a:extLst>
        </xdr:cNvPr>
        <xdr:cNvCxnSpPr/>
      </xdr:nvCxnSpPr>
      <xdr:spPr>
        <a:xfrm flipV="1">
          <a:off x="1490663" y="103384350"/>
          <a:ext cx="33338" cy="192881"/>
        </a:xfrm>
        <a:prstGeom prst="straightConnector1">
          <a:avLst/>
        </a:prstGeom>
        <a:ln w="3175">
          <a:solidFill>
            <a:srgbClr val="C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214313</xdr:colOff>
      <xdr:row>84</xdr:row>
      <xdr:rowOff>35720</xdr:rowOff>
    </xdr:from>
    <xdr:to>
      <xdr:col>3</xdr:col>
      <xdr:colOff>364331</xdr:colOff>
      <xdr:row>84</xdr:row>
      <xdr:rowOff>35720</xdr:rowOff>
    </xdr:to>
    <xdr:cxnSp macro="">
      <xdr:nvCxnSpPr>
        <xdr:cNvPr id="899" name="直線コネクタ 898">
          <a:extLst>
            <a:ext uri="{FF2B5EF4-FFF2-40B4-BE49-F238E27FC236}">
              <a16:creationId xmlns:a16="http://schemas.microsoft.com/office/drawing/2014/main" id="{267B6DC9-A6B8-4F4E-8517-0AC3116EDA56}"/>
            </a:ext>
          </a:extLst>
        </xdr:cNvPr>
        <xdr:cNvCxnSpPr/>
      </xdr:nvCxnSpPr>
      <xdr:spPr>
        <a:xfrm>
          <a:off x="1357313" y="103477220"/>
          <a:ext cx="150018"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64292</xdr:colOff>
      <xdr:row>82</xdr:row>
      <xdr:rowOff>169068</xdr:rowOff>
    </xdr:from>
    <xdr:to>
      <xdr:col>13</xdr:col>
      <xdr:colOff>107155</xdr:colOff>
      <xdr:row>87</xdr:row>
      <xdr:rowOff>152399</xdr:rowOff>
    </xdr:to>
    <xdr:cxnSp macro="">
      <xdr:nvCxnSpPr>
        <xdr:cNvPr id="900" name="直線コネクタ 899">
          <a:extLst>
            <a:ext uri="{FF2B5EF4-FFF2-40B4-BE49-F238E27FC236}">
              <a16:creationId xmlns:a16="http://schemas.microsoft.com/office/drawing/2014/main" id="{93CABA1C-1BEA-44DC-84F7-1B421AC2D271}"/>
            </a:ext>
          </a:extLst>
        </xdr:cNvPr>
        <xdr:cNvCxnSpPr/>
      </xdr:nvCxnSpPr>
      <xdr:spPr>
        <a:xfrm>
          <a:off x="826292" y="103229568"/>
          <a:ext cx="4233863" cy="935831"/>
        </a:xfrm>
        <a:prstGeom prst="line">
          <a:avLst/>
        </a:prstGeom>
        <a:ln w="3175">
          <a:solidFill>
            <a:srgbClr val="00B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26193</xdr:colOff>
      <xdr:row>83</xdr:row>
      <xdr:rowOff>164306</xdr:rowOff>
    </xdr:from>
    <xdr:to>
      <xdr:col>13</xdr:col>
      <xdr:colOff>69056</xdr:colOff>
      <xdr:row>88</xdr:row>
      <xdr:rowOff>147637</xdr:rowOff>
    </xdr:to>
    <xdr:cxnSp macro="">
      <xdr:nvCxnSpPr>
        <xdr:cNvPr id="901" name="直線コネクタ 900">
          <a:extLst>
            <a:ext uri="{FF2B5EF4-FFF2-40B4-BE49-F238E27FC236}">
              <a16:creationId xmlns:a16="http://schemas.microsoft.com/office/drawing/2014/main" id="{14E9AA47-699A-42BF-8CCC-7F0A1870416E}"/>
            </a:ext>
          </a:extLst>
        </xdr:cNvPr>
        <xdr:cNvCxnSpPr/>
      </xdr:nvCxnSpPr>
      <xdr:spPr>
        <a:xfrm>
          <a:off x="788193" y="103415306"/>
          <a:ext cx="4233863" cy="935831"/>
        </a:xfrm>
        <a:prstGeom prst="line">
          <a:avLst/>
        </a:prstGeom>
        <a:ln w="3175">
          <a:solidFill>
            <a:srgbClr val="00B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26194</xdr:colOff>
      <xdr:row>82</xdr:row>
      <xdr:rowOff>169069</xdr:rowOff>
    </xdr:from>
    <xdr:to>
      <xdr:col>29</xdr:col>
      <xdr:colOff>61915</xdr:colOff>
      <xdr:row>83</xdr:row>
      <xdr:rowOff>166688</xdr:rowOff>
    </xdr:to>
    <xdr:cxnSp macro="">
      <xdr:nvCxnSpPr>
        <xdr:cNvPr id="902" name="直線コネクタ 901">
          <a:extLst>
            <a:ext uri="{FF2B5EF4-FFF2-40B4-BE49-F238E27FC236}">
              <a16:creationId xmlns:a16="http://schemas.microsoft.com/office/drawing/2014/main" id="{FA4E9A9E-2F49-4D7D-864F-8D3C9E8D3829}"/>
            </a:ext>
          </a:extLst>
        </xdr:cNvPr>
        <xdr:cNvCxnSpPr/>
      </xdr:nvCxnSpPr>
      <xdr:spPr>
        <a:xfrm flipH="1">
          <a:off x="18314194" y="103229569"/>
          <a:ext cx="35721" cy="188119"/>
        </a:xfrm>
        <a:prstGeom prst="line">
          <a:avLst/>
        </a:prstGeom>
        <a:ln w="3175">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26195</xdr:colOff>
      <xdr:row>82</xdr:row>
      <xdr:rowOff>169069</xdr:rowOff>
    </xdr:from>
    <xdr:to>
      <xdr:col>2</xdr:col>
      <xdr:colOff>61916</xdr:colOff>
      <xdr:row>83</xdr:row>
      <xdr:rowOff>166688</xdr:rowOff>
    </xdr:to>
    <xdr:cxnSp macro="">
      <xdr:nvCxnSpPr>
        <xdr:cNvPr id="903" name="直線コネクタ 902">
          <a:extLst>
            <a:ext uri="{FF2B5EF4-FFF2-40B4-BE49-F238E27FC236}">
              <a16:creationId xmlns:a16="http://schemas.microsoft.com/office/drawing/2014/main" id="{C9DC729B-E233-40C3-AC57-ADAE1A05FDF4}"/>
            </a:ext>
          </a:extLst>
        </xdr:cNvPr>
        <xdr:cNvCxnSpPr/>
      </xdr:nvCxnSpPr>
      <xdr:spPr>
        <a:xfrm flipH="1">
          <a:off x="788195" y="103229569"/>
          <a:ext cx="35721" cy="188119"/>
        </a:xfrm>
        <a:prstGeom prst="line">
          <a:avLst/>
        </a:prstGeom>
        <a:ln w="3175">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42862</xdr:colOff>
      <xdr:row>83</xdr:row>
      <xdr:rowOff>73820</xdr:rowOff>
    </xdr:from>
    <xdr:to>
      <xdr:col>39</xdr:col>
      <xdr:colOff>257175</xdr:colOff>
      <xdr:row>88</xdr:row>
      <xdr:rowOff>7146</xdr:rowOff>
    </xdr:to>
    <xdr:cxnSp macro="">
      <xdr:nvCxnSpPr>
        <xdr:cNvPr id="904" name="直線矢印コネクタ 903">
          <a:extLst>
            <a:ext uri="{FF2B5EF4-FFF2-40B4-BE49-F238E27FC236}">
              <a16:creationId xmlns:a16="http://schemas.microsoft.com/office/drawing/2014/main" id="{540DACF3-79D1-4672-83A4-92E805EAFE57}"/>
            </a:ext>
          </a:extLst>
        </xdr:cNvPr>
        <xdr:cNvCxnSpPr/>
      </xdr:nvCxnSpPr>
      <xdr:spPr>
        <a:xfrm>
          <a:off x="18330862" y="103324820"/>
          <a:ext cx="4024313" cy="885826"/>
        </a:xfrm>
        <a:prstGeom prst="straightConnector1">
          <a:avLst/>
        </a:prstGeom>
        <a:ln w="3175">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164306</xdr:colOff>
      <xdr:row>83</xdr:row>
      <xdr:rowOff>2385</xdr:rowOff>
    </xdr:from>
    <xdr:to>
      <xdr:col>30</xdr:col>
      <xdr:colOff>164306</xdr:colOff>
      <xdr:row>83</xdr:row>
      <xdr:rowOff>188119</xdr:rowOff>
    </xdr:to>
    <xdr:cxnSp macro="">
      <xdr:nvCxnSpPr>
        <xdr:cNvPr id="905" name="直線矢印コネクタ 904">
          <a:extLst>
            <a:ext uri="{FF2B5EF4-FFF2-40B4-BE49-F238E27FC236}">
              <a16:creationId xmlns:a16="http://schemas.microsoft.com/office/drawing/2014/main" id="{FD7F553D-E5F1-4F58-8AB4-A7265D8C122C}"/>
            </a:ext>
          </a:extLst>
        </xdr:cNvPr>
        <xdr:cNvCxnSpPr/>
      </xdr:nvCxnSpPr>
      <xdr:spPr>
        <a:xfrm flipV="1">
          <a:off x="18833306" y="103253385"/>
          <a:ext cx="0" cy="18573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350043</xdr:colOff>
      <xdr:row>83</xdr:row>
      <xdr:rowOff>135732</xdr:rowOff>
    </xdr:from>
    <xdr:to>
      <xdr:col>31</xdr:col>
      <xdr:colOff>2381</xdr:colOff>
      <xdr:row>84</xdr:row>
      <xdr:rowOff>138113</xdr:rowOff>
    </xdr:to>
    <xdr:cxnSp macro="">
      <xdr:nvCxnSpPr>
        <xdr:cNvPr id="906" name="直線矢印コネクタ 905">
          <a:extLst>
            <a:ext uri="{FF2B5EF4-FFF2-40B4-BE49-F238E27FC236}">
              <a16:creationId xmlns:a16="http://schemas.microsoft.com/office/drawing/2014/main" id="{327A2E9D-D16F-4D7D-8FDD-4AB8CE894086}"/>
            </a:ext>
          </a:extLst>
        </xdr:cNvPr>
        <xdr:cNvCxnSpPr/>
      </xdr:nvCxnSpPr>
      <xdr:spPr>
        <a:xfrm flipV="1">
          <a:off x="19019043" y="103386732"/>
          <a:ext cx="33338" cy="192881"/>
        </a:xfrm>
        <a:prstGeom prst="straightConnector1">
          <a:avLst/>
        </a:prstGeom>
        <a:ln w="3175">
          <a:solidFill>
            <a:srgbClr val="C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216693</xdr:colOff>
      <xdr:row>84</xdr:row>
      <xdr:rowOff>40480</xdr:rowOff>
    </xdr:from>
    <xdr:to>
      <xdr:col>30</xdr:col>
      <xdr:colOff>366711</xdr:colOff>
      <xdr:row>84</xdr:row>
      <xdr:rowOff>40480</xdr:rowOff>
    </xdr:to>
    <xdr:cxnSp macro="">
      <xdr:nvCxnSpPr>
        <xdr:cNvPr id="907" name="直線コネクタ 906">
          <a:extLst>
            <a:ext uri="{FF2B5EF4-FFF2-40B4-BE49-F238E27FC236}">
              <a16:creationId xmlns:a16="http://schemas.microsoft.com/office/drawing/2014/main" id="{7C72AA67-D8DB-426E-92FB-36DCD87246C8}"/>
            </a:ext>
          </a:extLst>
        </xdr:cNvPr>
        <xdr:cNvCxnSpPr/>
      </xdr:nvCxnSpPr>
      <xdr:spPr>
        <a:xfrm>
          <a:off x="18885693" y="103481980"/>
          <a:ext cx="150018"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214313</xdr:colOff>
      <xdr:row>84</xdr:row>
      <xdr:rowOff>35719</xdr:rowOff>
    </xdr:from>
    <xdr:to>
      <xdr:col>3</xdr:col>
      <xdr:colOff>364331</xdr:colOff>
      <xdr:row>84</xdr:row>
      <xdr:rowOff>35719</xdr:rowOff>
    </xdr:to>
    <xdr:cxnSp macro="">
      <xdr:nvCxnSpPr>
        <xdr:cNvPr id="908" name="直線コネクタ 907">
          <a:extLst>
            <a:ext uri="{FF2B5EF4-FFF2-40B4-BE49-F238E27FC236}">
              <a16:creationId xmlns:a16="http://schemas.microsoft.com/office/drawing/2014/main" id="{4588756C-7CEE-4576-80E4-D7A2F0CC991B}"/>
            </a:ext>
          </a:extLst>
        </xdr:cNvPr>
        <xdr:cNvCxnSpPr/>
      </xdr:nvCxnSpPr>
      <xdr:spPr>
        <a:xfrm>
          <a:off x="1357313" y="103477219"/>
          <a:ext cx="150018"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214313</xdr:colOff>
      <xdr:row>84</xdr:row>
      <xdr:rowOff>40482</xdr:rowOff>
    </xdr:from>
    <xdr:to>
      <xdr:col>30</xdr:col>
      <xdr:colOff>214313</xdr:colOff>
      <xdr:row>85</xdr:row>
      <xdr:rowOff>185738</xdr:rowOff>
    </xdr:to>
    <xdr:cxnSp macro="">
      <xdr:nvCxnSpPr>
        <xdr:cNvPr id="909" name="直線矢印コネクタ 908">
          <a:extLst>
            <a:ext uri="{FF2B5EF4-FFF2-40B4-BE49-F238E27FC236}">
              <a16:creationId xmlns:a16="http://schemas.microsoft.com/office/drawing/2014/main" id="{8DC1B05F-37A9-404C-930E-EEBA3F9F1F7E}"/>
            </a:ext>
          </a:extLst>
        </xdr:cNvPr>
        <xdr:cNvCxnSpPr/>
      </xdr:nvCxnSpPr>
      <xdr:spPr>
        <a:xfrm>
          <a:off x="18883313" y="103481982"/>
          <a:ext cx="0" cy="335756"/>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2381</xdr:colOff>
      <xdr:row>84</xdr:row>
      <xdr:rowOff>188118</xdr:rowOff>
    </xdr:from>
    <xdr:to>
      <xdr:col>16</xdr:col>
      <xdr:colOff>45242</xdr:colOff>
      <xdr:row>84</xdr:row>
      <xdr:rowOff>188118</xdr:rowOff>
    </xdr:to>
    <xdr:cxnSp macro="">
      <xdr:nvCxnSpPr>
        <xdr:cNvPr id="910" name="直線コネクタ 909">
          <a:extLst>
            <a:ext uri="{FF2B5EF4-FFF2-40B4-BE49-F238E27FC236}">
              <a16:creationId xmlns:a16="http://schemas.microsoft.com/office/drawing/2014/main" id="{5BBABA9D-D3DE-40E6-A278-E51FEA7C5CDB}"/>
            </a:ext>
          </a:extLst>
        </xdr:cNvPr>
        <xdr:cNvCxnSpPr/>
      </xdr:nvCxnSpPr>
      <xdr:spPr>
        <a:xfrm>
          <a:off x="6098381" y="103629618"/>
          <a:ext cx="42861"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250031</xdr:colOff>
      <xdr:row>84</xdr:row>
      <xdr:rowOff>97631</xdr:rowOff>
    </xdr:from>
    <xdr:to>
      <xdr:col>41</xdr:col>
      <xdr:colOff>114300</xdr:colOff>
      <xdr:row>84</xdr:row>
      <xdr:rowOff>97631</xdr:rowOff>
    </xdr:to>
    <xdr:cxnSp macro="">
      <xdr:nvCxnSpPr>
        <xdr:cNvPr id="911" name="直線矢印コネクタ 910">
          <a:extLst>
            <a:ext uri="{FF2B5EF4-FFF2-40B4-BE49-F238E27FC236}">
              <a16:creationId xmlns:a16="http://schemas.microsoft.com/office/drawing/2014/main" id="{BE9FC2A8-B079-4AFD-BB95-02D80E2337EB}"/>
            </a:ext>
          </a:extLst>
        </xdr:cNvPr>
        <xdr:cNvCxnSpPr/>
      </xdr:nvCxnSpPr>
      <xdr:spPr>
        <a:xfrm>
          <a:off x="22729031" y="103539131"/>
          <a:ext cx="24526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26193</xdr:colOff>
      <xdr:row>83</xdr:row>
      <xdr:rowOff>166688</xdr:rowOff>
    </xdr:from>
    <xdr:to>
      <xdr:col>40</xdr:col>
      <xdr:colOff>69056</xdr:colOff>
      <xdr:row>88</xdr:row>
      <xdr:rowOff>150019</xdr:rowOff>
    </xdr:to>
    <xdr:cxnSp macro="">
      <xdr:nvCxnSpPr>
        <xdr:cNvPr id="912" name="直線コネクタ 911">
          <a:extLst>
            <a:ext uri="{FF2B5EF4-FFF2-40B4-BE49-F238E27FC236}">
              <a16:creationId xmlns:a16="http://schemas.microsoft.com/office/drawing/2014/main" id="{0F730637-8D68-458E-AC76-59DE3D0521DF}"/>
            </a:ext>
          </a:extLst>
        </xdr:cNvPr>
        <xdr:cNvCxnSpPr/>
      </xdr:nvCxnSpPr>
      <xdr:spPr>
        <a:xfrm>
          <a:off x="18314193" y="103417688"/>
          <a:ext cx="4233863" cy="935831"/>
        </a:xfrm>
        <a:prstGeom prst="line">
          <a:avLst/>
        </a:prstGeom>
        <a:ln w="3175">
          <a:solidFill>
            <a:srgbClr val="00B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64294</xdr:colOff>
      <xdr:row>82</xdr:row>
      <xdr:rowOff>171449</xdr:rowOff>
    </xdr:from>
    <xdr:to>
      <xdr:col>40</xdr:col>
      <xdr:colOff>107157</xdr:colOff>
      <xdr:row>87</xdr:row>
      <xdr:rowOff>154780</xdr:rowOff>
    </xdr:to>
    <xdr:cxnSp macro="">
      <xdr:nvCxnSpPr>
        <xdr:cNvPr id="913" name="直線コネクタ 912">
          <a:extLst>
            <a:ext uri="{FF2B5EF4-FFF2-40B4-BE49-F238E27FC236}">
              <a16:creationId xmlns:a16="http://schemas.microsoft.com/office/drawing/2014/main" id="{C2724316-CDD4-47DA-A311-55E74C813796}"/>
            </a:ext>
          </a:extLst>
        </xdr:cNvPr>
        <xdr:cNvCxnSpPr/>
      </xdr:nvCxnSpPr>
      <xdr:spPr>
        <a:xfrm>
          <a:off x="18352294" y="103231949"/>
          <a:ext cx="4233863" cy="935831"/>
        </a:xfrm>
        <a:prstGeom prst="line">
          <a:avLst/>
        </a:prstGeom>
        <a:ln w="3175">
          <a:solidFill>
            <a:srgbClr val="00B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54</xdr:col>
      <xdr:colOff>69057</xdr:colOff>
      <xdr:row>82</xdr:row>
      <xdr:rowOff>159545</xdr:rowOff>
    </xdr:from>
    <xdr:to>
      <xdr:col>65</xdr:col>
      <xdr:colOff>111920</xdr:colOff>
      <xdr:row>87</xdr:row>
      <xdr:rowOff>142876</xdr:rowOff>
    </xdr:to>
    <xdr:cxnSp macro="">
      <xdr:nvCxnSpPr>
        <xdr:cNvPr id="914" name="直線コネクタ 913">
          <a:extLst>
            <a:ext uri="{FF2B5EF4-FFF2-40B4-BE49-F238E27FC236}">
              <a16:creationId xmlns:a16="http://schemas.microsoft.com/office/drawing/2014/main" id="{5C27FF97-D62D-41AB-BE19-C013CF08F810}"/>
            </a:ext>
          </a:extLst>
        </xdr:cNvPr>
        <xdr:cNvCxnSpPr/>
      </xdr:nvCxnSpPr>
      <xdr:spPr>
        <a:xfrm>
          <a:off x="27882057" y="103220045"/>
          <a:ext cx="4233863" cy="935831"/>
        </a:xfrm>
        <a:prstGeom prst="line">
          <a:avLst/>
        </a:prstGeom>
        <a:ln w="3175">
          <a:solidFill>
            <a:srgbClr val="00B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54</xdr:col>
      <xdr:colOff>33337</xdr:colOff>
      <xdr:row>83</xdr:row>
      <xdr:rowOff>157161</xdr:rowOff>
    </xdr:from>
    <xdr:to>
      <xdr:col>65</xdr:col>
      <xdr:colOff>66675</xdr:colOff>
      <xdr:row>88</xdr:row>
      <xdr:rowOff>138113</xdr:rowOff>
    </xdr:to>
    <xdr:cxnSp macro="">
      <xdr:nvCxnSpPr>
        <xdr:cNvPr id="915" name="直線コネクタ 914">
          <a:extLst>
            <a:ext uri="{FF2B5EF4-FFF2-40B4-BE49-F238E27FC236}">
              <a16:creationId xmlns:a16="http://schemas.microsoft.com/office/drawing/2014/main" id="{D22808F4-8EC2-4F05-8270-5AD38FCBCD7B}"/>
            </a:ext>
          </a:extLst>
        </xdr:cNvPr>
        <xdr:cNvCxnSpPr/>
      </xdr:nvCxnSpPr>
      <xdr:spPr>
        <a:xfrm>
          <a:off x="27846337" y="103408161"/>
          <a:ext cx="4224338" cy="933452"/>
        </a:xfrm>
        <a:prstGeom prst="line">
          <a:avLst/>
        </a:prstGeom>
        <a:ln w="3175">
          <a:solidFill>
            <a:srgbClr val="00B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54</xdr:col>
      <xdr:colOff>47626</xdr:colOff>
      <xdr:row>83</xdr:row>
      <xdr:rowOff>61911</xdr:rowOff>
    </xdr:from>
    <xdr:to>
      <xdr:col>64</xdr:col>
      <xdr:colOff>261939</xdr:colOff>
      <xdr:row>87</xdr:row>
      <xdr:rowOff>185737</xdr:rowOff>
    </xdr:to>
    <xdr:cxnSp macro="">
      <xdr:nvCxnSpPr>
        <xdr:cNvPr id="916" name="直線矢印コネクタ 915">
          <a:extLst>
            <a:ext uri="{FF2B5EF4-FFF2-40B4-BE49-F238E27FC236}">
              <a16:creationId xmlns:a16="http://schemas.microsoft.com/office/drawing/2014/main" id="{674E9533-5D46-489B-BE93-E9E35E77E787}"/>
            </a:ext>
          </a:extLst>
        </xdr:cNvPr>
        <xdr:cNvCxnSpPr/>
      </xdr:nvCxnSpPr>
      <xdr:spPr>
        <a:xfrm>
          <a:off x="27860626" y="103312911"/>
          <a:ext cx="4024313" cy="885826"/>
        </a:xfrm>
        <a:prstGeom prst="straightConnector1">
          <a:avLst/>
        </a:prstGeom>
        <a:ln w="3175">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30956</xdr:colOff>
      <xdr:row>82</xdr:row>
      <xdr:rowOff>159544</xdr:rowOff>
    </xdr:from>
    <xdr:to>
      <xdr:col>54</xdr:col>
      <xdr:colOff>66677</xdr:colOff>
      <xdr:row>83</xdr:row>
      <xdr:rowOff>157163</xdr:rowOff>
    </xdr:to>
    <xdr:cxnSp macro="">
      <xdr:nvCxnSpPr>
        <xdr:cNvPr id="917" name="直線コネクタ 916">
          <a:extLst>
            <a:ext uri="{FF2B5EF4-FFF2-40B4-BE49-F238E27FC236}">
              <a16:creationId xmlns:a16="http://schemas.microsoft.com/office/drawing/2014/main" id="{4D3C5CAC-C7E5-4EDD-BAEF-2B7DF4FC17E7}"/>
            </a:ext>
          </a:extLst>
        </xdr:cNvPr>
        <xdr:cNvCxnSpPr/>
      </xdr:nvCxnSpPr>
      <xdr:spPr>
        <a:xfrm flipH="1">
          <a:off x="27843956" y="103220044"/>
          <a:ext cx="35721" cy="188119"/>
        </a:xfrm>
        <a:prstGeom prst="line">
          <a:avLst/>
        </a:prstGeom>
        <a:ln w="3175">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47625</xdr:colOff>
      <xdr:row>85</xdr:row>
      <xdr:rowOff>100012</xdr:rowOff>
    </xdr:from>
    <xdr:to>
      <xdr:col>68</xdr:col>
      <xdr:colOff>47625</xdr:colOff>
      <xdr:row>87</xdr:row>
      <xdr:rowOff>140492</xdr:rowOff>
    </xdr:to>
    <xdr:cxnSp macro="">
      <xdr:nvCxnSpPr>
        <xdr:cNvPr id="918" name="直線コネクタ 917">
          <a:extLst>
            <a:ext uri="{FF2B5EF4-FFF2-40B4-BE49-F238E27FC236}">
              <a16:creationId xmlns:a16="http://schemas.microsoft.com/office/drawing/2014/main" id="{6AEBED0D-68E6-42AC-909D-A03142928E66}"/>
            </a:ext>
          </a:extLst>
        </xdr:cNvPr>
        <xdr:cNvCxnSpPr/>
      </xdr:nvCxnSpPr>
      <xdr:spPr>
        <a:xfrm flipV="1">
          <a:off x="33194625" y="103732012"/>
          <a:ext cx="0" cy="421480"/>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135731</xdr:colOff>
      <xdr:row>85</xdr:row>
      <xdr:rowOff>100012</xdr:rowOff>
    </xdr:from>
    <xdr:to>
      <xdr:col>62</xdr:col>
      <xdr:colOff>135731</xdr:colOff>
      <xdr:row>87</xdr:row>
      <xdr:rowOff>140492</xdr:rowOff>
    </xdr:to>
    <xdr:cxnSp macro="">
      <xdr:nvCxnSpPr>
        <xdr:cNvPr id="919" name="直線コネクタ 918">
          <a:extLst>
            <a:ext uri="{FF2B5EF4-FFF2-40B4-BE49-F238E27FC236}">
              <a16:creationId xmlns:a16="http://schemas.microsoft.com/office/drawing/2014/main" id="{8DDA5CD2-1413-4844-A5E9-96D08D0234AE}"/>
            </a:ext>
          </a:extLst>
        </xdr:cNvPr>
        <xdr:cNvCxnSpPr/>
      </xdr:nvCxnSpPr>
      <xdr:spPr>
        <a:xfrm flipV="1">
          <a:off x="30996731" y="103732012"/>
          <a:ext cx="0" cy="421480"/>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164306</xdr:colOff>
      <xdr:row>83</xdr:row>
      <xdr:rowOff>2385</xdr:rowOff>
    </xdr:from>
    <xdr:to>
      <xdr:col>55</xdr:col>
      <xdr:colOff>164306</xdr:colOff>
      <xdr:row>83</xdr:row>
      <xdr:rowOff>171450</xdr:rowOff>
    </xdr:to>
    <xdr:cxnSp macro="">
      <xdr:nvCxnSpPr>
        <xdr:cNvPr id="920" name="直線矢印コネクタ 919">
          <a:extLst>
            <a:ext uri="{FF2B5EF4-FFF2-40B4-BE49-F238E27FC236}">
              <a16:creationId xmlns:a16="http://schemas.microsoft.com/office/drawing/2014/main" id="{C171681A-AB59-4082-804B-4662450C9C3D}"/>
            </a:ext>
          </a:extLst>
        </xdr:cNvPr>
        <xdr:cNvCxnSpPr/>
      </xdr:nvCxnSpPr>
      <xdr:spPr>
        <a:xfrm flipV="1">
          <a:off x="28358306" y="103253385"/>
          <a:ext cx="0" cy="169065"/>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344521</xdr:colOff>
      <xdr:row>83</xdr:row>
      <xdr:rowOff>121596</xdr:rowOff>
    </xdr:from>
    <xdr:to>
      <xdr:col>55</xdr:col>
      <xdr:colOff>379986</xdr:colOff>
      <xdr:row>84</xdr:row>
      <xdr:rowOff>121596</xdr:rowOff>
    </xdr:to>
    <xdr:cxnSp macro="">
      <xdr:nvCxnSpPr>
        <xdr:cNvPr id="921" name="直線矢印コネクタ 920">
          <a:extLst>
            <a:ext uri="{FF2B5EF4-FFF2-40B4-BE49-F238E27FC236}">
              <a16:creationId xmlns:a16="http://schemas.microsoft.com/office/drawing/2014/main" id="{E14DA373-9DB2-470A-B386-BF361F755FFA}"/>
            </a:ext>
          </a:extLst>
        </xdr:cNvPr>
        <xdr:cNvCxnSpPr/>
      </xdr:nvCxnSpPr>
      <xdr:spPr>
        <a:xfrm flipV="1">
          <a:off x="28538521" y="103372596"/>
          <a:ext cx="35465" cy="190500"/>
        </a:xfrm>
        <a:prstGeom prst="straightConnector1">
          <a:avLst/>
        </a:prstGeom>
        <a:ln w="3175">
          <a:solidFill>
            <a:srgbClr val="C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211626</xdr:colOff>
      <xdr:row>84</xdr:row>
      <xdr:rowOff>30348</xdr:rowOff>
    </xdr:from>
    <xdr:to>
      <xdr:col>55</xdr:col>
      <xdr:colOff>361644</xdr:colOff>
      <xdr:row>84</xdr:row>
      <xdr:rowOff>30348</xdr:rowOff>
    </xdr:to>
    <xdr:cxnSp macro="">
      <xdr:nvCxnSpPr>
        <xdr:cNvPr id="922" name="直線コネクタ 921">
          <a:extLst>
            <a:ext uri="{FF2B5EF4-FFF2-40B4-BE49-F238E27FC236}">
              <a16:creationId xmlns:a16="http://schemas.microsoft.com/office/drawing/2014/main" id="{D914D13E-06EB-4DAD-A474-9EF8FC535E34}"/>
            </a:ext>
          </a:extLst>
        </xdr:cNvPr>
        <xdr:cNvCxnSpPr/>
      </xdr:nvCxnSpPr>
      <xdr:spPr>
        <a:xfrm>
          <a:off x="28405626" y="103471848"/>
          <a:ext cx="150018"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214313</xdr:colOff>
      <xdr:row>84</xdr:row>
      <xdr:rowOff>32932</xdr:rowOff>
    </xdr:from>
    <xdr:to>
      <xdr:col>55</xdr:col>
      <xdr:colOff>214313</xdr:colOff>
      <xdr:row>85</xdr:row>
      <xdr:rowOff>185738</xdr:rowOff>
    </xdr:to>
    <xdr:cxnSp macro="">
      <xdr:nvCxnSpPr>
        <xdr:cNvPr id="923" name="直線矢印コネクタ 922">
          <a:extLst>
            <a:ext uri="{FF2B5EF4-FFF2-40B4-BE49-F238E27FC236}">
              <a16:creationId xmlns:a16="http://schemas.microsoft.com/office/drawing/2014/main" id="{42F48EB3-C839-4DA1-8A20-5A11272EF02C}"/>
            </a:ext>
          </a:extLst>
        </xdr:cNvPr>
        <xdr:cNvCxnSpPr/>
      </xdr:nvCxnSpPr>
      <xdr:spPr>
        <a:xfrm>
          <a:off x="28408313" y="103474432"/>
          <a:ext cx="0" cy="343306"/>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47624</xdr:colOff>
      <xdr:row>85</xdr:row>
      <xdr:rowOff>100012</xdr:rowOff>
    </xdr:from>
    <xdr:to>
      <xdr:col>93</xdr:col>
      <xdr:colOff>47624</xdr:colOff>
      <xdr:row>87</xdr:row>
      <xdr:rowOff>138113</xdr:rowOff>
    </xdr:to>
    <xdr:cxnSp macro="">
      <xdr:nvCxnSpPr>
        <xdr:cNvPr id="924" name="直線コネクタ 923">
          <a:extLst>
            <a:ext uri="{FF2B5EF4-FFF2-40B4-BE49-F238E27FC236}">
              <a16:creationId xmlns:a16="http://schemas.microsoft.com/office/drawing/2014/main" id="{097662DF-5D4B-414B-B3E8-A26F6E387FF1}"/>
            </a:ext>
          </a:extLst>
        </xdr:cNvPr>
        <xdr:cNvCxnSpPr/>
      </xdr:nvCxnSpPr>
      <xdr:spPr>
        <a:xfrm flipV="1">
          <a:off x="42719624" y="103732012"/>
          <a:ext cx="0" cy="419101"/>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87</xdr:col>
      <xdr:colOff>133351</xdr:colOff>
      <xdr:row>85</xdr:row>
      <xdr:rowOff>102394</xdr:rowOff>
    </xdr:from>
    <xdr:to>
      <xdr:col>87</xdr:col>
      <xdr:colOff>133351</xdr:colOff>
      <xdr:row>87</xdr:row>
      <xdr:rowOff>140495</xdr:rowOff>
    </xdr:to>
    <xdr:cxnSp macro="">
      <xdr:nvCxnSpPr>
        <xdr:cNvPr id="925" name="直線コネクタ 924">
          <a:extLst>
            <a:ext uri="{FF2B5EF4-FFF2-40B4-BE49-F238E27FC236}">
              <a16:creationId xmlns:a16="http://schemas.microsoft.com/office/drawing/2014/main" id="{85FB6D3D-1728-4B25-AC70-28D299CAEB00}"/>
            </a:ext>
          </a:extLst>
        </xdr:cNvPr>
        <xdr:cNvCxnSpPr/>
      </xdr:nvCxnSpPr>
      <xdr:spPr>
        <a:xfrm flipV="1">
          <a:off x="40519351" y="103734394"/>
          <a:ext cx="0" cy="419101"/>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164306</xdr:colOff>
      <xdr:row>83</xdr:row>
      <xdr:rowOff>2385</xdr:rowOff>
    </xdr:from>
    <xdr:to>
      <xdr:col>80</xdr:col>
      <xdr:colOff>164306</xdr:colOff>
      <xdr:row>83</xdr:row>
      <xdr:rowOff>171450</xdr:rowOff>
    </xdr:to>
    <xdr:cxnSp macro="">
      <xdr:nvCxnSpPr>
        <xdr:cNvPr id="926" name="直線矢印コネクタ 925">
          <a:extLst>
            <a:ext uri="{FF2B5EF4-FFF2-40B4-BE49-F238E27FC236}">
              <a16:creationId xmlns:a16="http://schemas.microsoft.com/office/drawing/2014/main" id="{A4E8489D-E6D5-4BFC-BD7A-1E2D98E5AA93}"/>
            </a:ext>
          </a:extLst>
        </xdr:cNvPr>
        <xdr:cNvCxnSpPr/>
      </xdr:nvCxnSpPr>
      <xdr:spPr>
        <a:xfrm flipV="1">
          <a:off x="37883306" y="103253385"/>
          <a:ext cx="0" cy="169065"/>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344521</xdr:colOff>
      <xdr:row>83</xdr:row>
      <xdr:rowOff>121596</xdr:rowOff>
    </xdr:from>
    <xdr:to>
      <xdr:col>80</xdr:col>
      <xdr:colOff>379986</xdr:colOff>
      <xdr:row>84</xdr:row>
      <xdr:rowOff>121596</xdr:rowOff>
    </xdr:to>
    <xdr:cxnSp macro="">
      <xdr:nvCxnSpPr>
        <xdr:cNvPr id="927" name="直線矢印コネクタ 926">
          <a:extLst>
            <a:ext uri="{FF2B5EF4-FFF2-40B4-BE49-F238E27FC236}">
              <a16:creationId xmlns:a16="http://schemas.microsoft.com/office/drawing/2014/main" id="{1787B17E-3BE0-47FF-A378-6A226684B5D5}"/>
            </a:ext>
          </a:extLst>
        </xdr:cNvPr>
        <xdr:cNvCxnSpPr/>
      </xdr:nvCxnSpPr>
      <xdr:spPr>
        <a:xfrm flipV="1">
          <a:off x="38063521" y="103372596"/>
          <a:ext cx="35465" cy="190500"/>
        </a:xfrm>
        <a:prstGeom prst="straightConnector1">
          <a:avLst/>
        </a:prstGeom>
        <a:ln w="3175">
          <a:solidFill>
            <a:srgbClr val="C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211626</xdr:colOff>
      <xdr:row>84</xdr:row>
      <xdr:rowOff>30348</xdr:rowOff>
    </xdr:from>
    <xdr:to>
      <xdr:col>80</xdr:col>
      <xdr:colOff>361644</xdr:colOff>
      <xdr:row>84</xdr:row>
      <xdr:rowOff>30348</xdr:rowOff>
    </xdr:to>
    <xdr:cxnSp macro="">
      <xdr:nvCxnSpPr>
        <xdr:cNvPr id="928" name="直線コネクタ 927">
          <a:extLst>
            <a:ext uri="{FF2B5EF4-FFF2-40B4-BE49-F238E27FC236}">
              <a16:creationId xmlns:a16="http://schemas.microsoft.com/office/drawing/2014/main" id="{C4B86929-099D-48B5-82E4-63ECB829808A}"/>
            </a:ext>
          </a:extLst>
        </xdr:cNvPr>
        <xdr:cNvCxnSpPr/>
      </xdr:nvCxnSpPr>
      <xdr:spPr>
        <a:xfrm>
          <a:off x="37930626" y="103471848"/>
          <a:ext cx="150018"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214313</xdr:colOff>
      <xdr:row>84</xdr:row>
      <xdr:rowOff>32932</xdr:rowOff>
    </xdr:from>
    <xdr:to>
      <xdr:col>80</xdr:col>
      <xdr:colOff>214313</xdr:colOff>
      <xdr:row>85</xdr:row>
      <xdr:rowOff>185738</xdr:rowOff>
    </xdr:to>
    <xdr:cxnSp macro="">
      <xdr:nvCxnSpPr>
        <xdr:cNvPr id="929" name="直線矢印コネクタ 928">
          <a:extLst>
            <a:ext uri="{FF2B5EF4-FFF2-40B4-BE49-F238E27FC236}">
              <a16:creationId xmlns:a16="http://schemas.microsoft.com/office/drawing/2014/main" id="{A9A35ED7-97E6-4477-A1D4-82C805C7FB6B}"/>
            </a:ext>
          </a:extLst>
        </xdr:cNvPr>
        <xdr:cNvCxnSpPr/>
      </xdr:nvCxnSpPr>
      <xdr:spPr>
        <a:xfrm>
          <a:off x="37933313" y="103474432"/>
          <a:ext cx="0" cy="343306"/>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40482</xdr:colOff>
      <xdr:row>87</xdr:row>
      <xdr:rowOff>145255</xdr:rowOff>
    </xdr:from>
    <xdr:to>
      <xdr:col>93</xdr:col>
      <xdr:colOff>233362</xdr:colOff>
      <xdr:row>87</xdr:row>
      <xdr:rowOff>145255</xdr:rowOff>
    </xdr:to>
    <xdr:cxnSp macro="">
      <xdr:nvCxnSpPr>
        <xdr:cNvPr id="930" name="直線コネクタ 929">
          <a:extLst>
            <a:ext uri="{FF2B5EF4-FFF2-40B4-BE49-F238E27FC236}">
              <a16:creationId xmlns:a16="http://schemas.microsoft.com/office/drawing/2014/main" id="{CA662D7B-D75C-40C5-A5DF-FF1E79523ED9}"/>
            </a:ext>
          </a:extLst>
        </xdr:cNvPr>
        <xdr:cNvCxnSpPr/>
      </xdr:nvCxnSpPr>
      <xdr:spPr>
        <a:xfrm>
          <a:off x="42712482" y="104158255"/>
          <a:ext cx="19288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133350</xdr:colOff>
      <xdr:row>85</xdr:row>
      <xdr:rowOff>95250</xdr:rowOff>
    </xdr:from>
    <xdr:to>
      <xdr:col>93</xdr:col>
      <xdr:colOff>133350</xdr:colOff>
      <xdr:row>87</xdr:row>
      <xdr:rowOff>145256</xdr:rowOff>
    </xdr:to>
    <xdr:cxnSp macro="">
      <xdr:nvCxnSpPr>
        <xdr:cNvPr id="931" name="直線矢印コネクタ 930">
          <a:extLst>
            <a:ext uri="{FF2B5EF4-FFF2-40B4-BE49-F238E27FC236}">
              <a16:creationId xmlns:a16="http://schemas.microsoft.com/office/drawing/2014/main" id="{11AC5579-0078-40B1-B735-6CEBE7A057A1}"/>
            </a:ext>
          </a:extLst>
        </xdr:cNvPr>
        <xdr:cNvCxnSpPr/>
      </xdr:nvCxnSpPr>
      <xdr:spPr>
        <a:xfrm>
          <a:off x="42805350" y="103727250"/>
          <a:ext cx="0" cy="431006"/>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378619</xdr:colOff>
      <xdr:row>505</xdr:row>
      <xdr:rowOff>100012</xdr:rowOff>
    </xdr:from>
    <xdr:to>
      <xdr:col>36</xdr:col>
      <xdr:colOff>0</xdr:colOff>
      <xdr:row>505</xdr:row>
      <xdr:rowOff>100012</xdr:rowOff>
    </xdr:to>
    <xdr:cxnSp macro="">
      <xdr:nvCxnSpPr>
        <xdr:cNvPr id="932" name="直線矢印コネクタ 931">
          <a:extLst>
            <a:ext uri="{FF2B5EF4-FFF2-40B4-BE49-F238E27FC236}">
              <a16:creationId xmlns:a16="http://schemas.microsoft.com/office/drawing/2014/main" id="{9FD734EC-5E23-4809-A76E-B4B73C2FD8C1}"/>
            </a:ext>
          </a:extLst>
        </xdr:cNvPr>
        <xdr:cNvCxnSpPr/>
      </xdr:nvCxnSpPr>
      <xdr:spPr>
        <a:xfrm>
          <a:off x="2664619" y="180313012"/>
          <a:ext cx="11051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190501</xdr:colOff>
      <xdr:row>517</xdr:row>
      <xdr:rowOff>88107</xdr:rowOff>
    </xdr:from>
    <xdr:to>
      <xdr:col>39</xdr:col>
      <xdr:colOff>190501</xdr:colOff>
      <xdr:row>517</xdr:row>
      <xdr:rowOff>138113</xdr:rowOff>
    </xdr:to>
    <xdr:cxnSp macro="">
      <xdr:nvCxnSpPr>
        <xdr:cNvPr id="933" name="直線コネクタ 932">
          <a:extLst>
            <a:ext uri="{FF2B5EF4-FFF2-40B4-BE49-F238E27FC236}">
              <a16:creationId xmlns:a16="http://schemas.microsoft.com/office/drawing/2014/main" id="{A7E9A80C-5AD1-43AE-B9B8-95047E700A95}"/>
            </a:ext>
          </a:extLst>
        </xdr:cNvPr>
        <xdr:cNvCxnSpPr/>
      </xdr:nvCxnSpPr>
      <xdr:spPr>
        <a:xfrm>
          <a:off x="15049501" y="182587107"/>
          <a:ext cx="0" cy="50006"/>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188119</xdr:colOff>
      <xdr:row>517</xdr:row>
      <xdr:rowOff>85723</xdr:rowOff>
    </xdr:from>
    <xdr:to>
      <xdr:col>64</xdr:col>
      <xdr:colOff>376238</xdr:colOff>
      <xdr:row>517</xdr:row>
      <xdr:rowOff>85723</xdr:rowOff>
    </xdr:to>
    <xdr:cxnSp macro="">
      <xdr:nvCxnSpPr>
        <xdr:cNvPr id="934" name="直線コネクタ 933">
          <a:extLst>
            <a:ext uri="{FF2B5EF4-FFF2-40B4-BE49-F238E27FC236}">
              <a16:creationId xmlns:a16="http://schemas.microsoft.com/office/drawing/2014/main" id="{0B88C359-0F34-4012-AC18-51B8EC507830}"/>
            </a:ext>
          </a:extLst>
        </xdr:cNvPr>
        <xdr:cNvCxnSpPr/>
      </xdr:nvCxnSpPr>
      <xdr:spPr>
        <a:xfrm>
          <a:off x="15047119" y="182584723"/>
          <a:ext cx="9713119"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190500</xdr:colOff>
      <xdr:row>517</xdr:row>
      <xdr:rowOff>169069</xdr:rowOff>
    </xdr:from>
    <xdr:to>
      <xdr:col>65</xdr:col>
      <xdr:colOff>0</xdr:colOff>
      <xdr:row>517</xdr:row>
      <xdr:rowOff>169069</xdr:rowOff>
    </xdr:to>
    <xdr:cxnSp macro="">
      <xdr:nvCxnSpPr>
        <xdr:cNvPr id="935" name="直線コネクタ 934">
          <a:extLst>
            <a:ext uri="{FF2B5EF4-FFF2-40B4-BE49-F238E27FC236}">
              <a16:creationId xmlns:a16="http://schemas.microsoft.com/office/drawing/2014/main" id="{8FFD513A-245F-43F3-8B89-48F5802462F9}"/>
            </a:ext>
          </a:extLst>
        </xdr:cNvPr>
        <xdr:cNvCxnSpPr/>
      </xdr:nvCxnSpPr>
      <xdr:spPr>
        <a:xfrm>
          <a:off x="15049500" y="182668069"/>
          <a:ext cx="9715500"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4763</xdr:colOff>
      <xdr:row>519</xdr:row>
      <xdr:rowOff>114301</xdr:rowOff>
    </xdr:from>
    <xdr:to>
      <xdr:col>35</xdr:col>
      <xdr:colOff>330995</xdr:colOff>
      <xdr:row>519</xdr:row>
      <xdr:rowOff>114301</xdr:rowOff>
    </xdr:to>
    <xdr:cxnSp macro="">
      <xdr:nvCxnSpPr>
        <xdr:cNvPr id="936" name="直線コネクタ 935">
          <a:extLst>
            <a:ext uri="{FF2B5EF4-FFF2-40B4-BE49-F238E27FC236}">
              <a16:creationId xmlns:a16="http://schemas.microsoft.com/office/drawing/2014/main" id="{829BA78C-EEC5-4DF1-812E-1D3D455EA49F}"/>
            </a:ext>
          </a:extLst>
        </xdr:cNvPr>
        <xdr:cNvCxnSpPr/>
      </xdr:nvCxnSpPr>
      <xdr:spPr>
        <a:xfrm>
          <a:off x="2671763" y="182994301"/>
          <a:ext cx="10994232"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185037</xdr:colOff>
      <xdr:row>505</xdr:row>
      <xdr:rowOff>187840</xdr:rowOff>
    </xdr:from>
    <xdr:to>
      <xdr:col>6</xdr:col>
      <xdr:colOff>185037</xdr:colOff>
      <xdr:row>520</xdr:row>
      <xdr:rowOff>154781</xdr:rowOff>
    </xdr:to>
    <xdr:cxnSp macro="">
      <xdr:nvCxnSpPr>
        <xdr:cNvPr id="937" name="直線矢印コネクタ 936">
          <a:extLst>
            <a:ext uri="{FF2B5EF4-FFF2-40B4-BE49-F238E27FC236}">
              <a16:creationId xmlns:a16="http://schemas.microsoft.com/office/drawing/2014/main" id="{59DF20C6-3E0A-4398-8578-CE005D1CDB22}"/>
            </a:ext>
          </a:extLst>
        </xdr:cNvPr>
        <xdr:cNvCxnSpPr/>
      </xdr:nvCxnSpPr>
      <xdr:spPr>
        <a:xfrm flipV="1">
          <a:off x="2471037" y="180400840"/>
          <a:ext cx="0" cy="282444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2381</xdr:colOff>
      <xdr:row>507</xdr:row>
      <xdr:rowOff>188120</xdr:rowOff>
    </xdr:from>
    <xdr:to>
      <xdr:col>8</xdr:col>
      <xdr:colOff>2381</xdr:colOff>
      <xdr:row>519</xdr:row>
      <xdr:rowOff>133351</xdr:rowOff>
    </xdr:to>
    <xdr:cxnSp macro="">
      <xdr:nvCxnSpPr>
        <xdr:cNvPr id="938" name="直線矢印コネクタ 937">
          <a:extLst>
            <a:ext uri="{FF2B5EF4-FFF2-40B4-BE49-F238E27FC236}">
              <a16:creationId xmlns:a16="http://schemas.microsoft.com/office/drawing/2014/main" id="{1E5157A0-5053-4E4E-ADE7-4BA7F3035610}"/>
            </a:ext>
          </a:extLst>
        </xdr:cNvPr>
        <xdr:cNvCxnSpPr/>
      </xdr:nvCxnSpPr>
      <xdr:spPr>
        <a:xfrm>
          <a:off x="3050381" y="180782120"/>
          <a:ext cx="0" cy="223123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7144</xdr:colOff>
      <xdr:row>507</xdr:row>
      <xdr:rowOff>188118</xdr:rowOff>
    </xdr:from>
    <xdr:to>
      <xdr:col>29</xdr:col>
      <xdr:colOff>185737</xdr:colOff>
      <xdr:row>507</xdr:row>
      <xdr:rowOff>188118</xdr:rowOff>
    </xdr:to>
    <xdr:cxnSp macro="">
      <xdr:nvCxnSpPr>
        <xdr:cNvPr id="939" name="直線コネクタ 938">
          <a:extLst>
            <a:ext uri="{FF2B5EF4-FFF2-40B4-BE49-F238E27FC236}">
              <a16:creationId xmlns:a16="http://schemas.microsoft.com/office/drawing/2014/main" id="{0B53D7A4-E0AD-40A1-94B1-F2AA7A0BF1DD}"/>
            </a:ext>
          </a:extLst>
        </xdr:cNvPr>
        <xdr:cNvCxnSpPr/>
      </xdr:nvCxnSpPr>
      <xdr:spPr>
        <a:xfrm>
          <a:off x="2674144" y="180782118"/>
          <a:ext cx="8560593"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188118</xdr:colOff>
      <xdr:row>508</xdr:row>
      <xdr:rowOff>0</xdr:rowOff>
    </xdr:from>
    <xdr:to>
      <xdr:col>28</xdr:col>
      <xdr:colOff>188118</xdr:colOff>
      <xdr:row>520</xdr:row>
      <xdr:rowOff>152400</xdr:rowOff>
    </xdr:to>
    <xdr:cxnSp macro="">
      <xdr:nvCxnSpPr>
        <xdr:cNvPr id="940" name="直線コネクタ 939">
          <a:extLst>
            <a:ext uri="{FF2B5EF4-FFF2-40B4-BE49-F238E27FC236}">
              <a16:creationId xmlns:a16="http://schemas.microsoft.com/office/drawing/2014/main" id="{500EA3C2-DA4D-4A82-8376-52DA27D31236}"/>
            </a:ext>
          </a:extLst>
        </xdr:cNvPr>
        <xdr:cNvCxnSpPr/>
      </xdr:nvCxnSpPr>
      <xdr:spPr>
        <a:xfrm>
          <a:off x="10856118" y="180784500"/>
          <a:ext cx="0" cy="243840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188118</xdr:colOff>
      <xdr:row>506</xdr:row>
      <xdr:rowOff>185737</xdr:rowOff>
    </xdr:from>
    <xdr:to>
      <xdr:col>28</xdr:col>
      <xdr:colOff>188118</xdr:colOff>
      <xdr:row>507</xdr:row>
      <xdr:rowOff>178598</xdr:rowOff>
    </xdr:to>
    <xdr:cxnSp macro="">
      <xdr:nvCxnSpPr>
        <xdr:cNvPr id="941" name="直線コネクタ 940">
          <a:extLst>
            <a:ext uri="{FF2B5EF4-FFF2-40B4-BE49-F238E27FC236}">
              <a16:creationId xmlns:a16="http://schemas.microsoft.com/office/drawing/2014/main" id="{D4407909-8E84-44DA-B258-FE4289E79FB8}"/>
            </a:ext>
          </a:extLst>
        </xdr:cNvPr>
        <xdr:cNvCxnSpPr/>
      </xdr:nvCxnSpPr>
      <xdr:spPr>
        <a:xfrm flipV="1">
          <a:off x="10856118" y="180589237"/>
          <a:ext cx="0" cy="183361"/>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185738</xdr:colOff>
      <xdr:row>507</xdr:row>
      <xdr:rowOff>188119</xdr:rowOff>
    </xdr:from>
    <xdr:to>
      <xdr:col>27</xdr:col>
      <xdr:colOff>185738</xdr:colOff>
      <xdr:row>520</xdr:row>
      <xdr:rowOff>152400</xdr:rowOff>
    </xdr:to>
    <xdr:cxnSp macro="">
      <xdr:nvCxnSpPr>
        <xdr:cNvPr id="942" name="直線コネクタ 941">
          <a:extLst>
            <a:ext uri="{FF2B5EF4-FFF2-40B4-BE49-F238E27FC236}">
              <a16:creationId xmlns:a16="http://schemas.microsoft.com/office/drawing/2014/main" id="{F508FB1F-B042-4A7A-9A86-9FEC9031E42B}"/>
            </a:ext>
          </a:extLst>
        </xdr:cNvPr>
        <xdr:cNvCxnSpPr/>
      </xdr:nvCxnSpPr>
      <xdr:spPr>
        <a:xfrm>
          <a:off x="10472738" y="180782119"/>
          <a:ext cx="0" cy="2440781"/>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197644</xdr:colOff>
      <xdr:row>507</xdr:row>
      <xdr:rowOff>154781</xdr:rowOff>
    </xdr:from>
    <xdr:to>
      <xdr:col>35</xdr:col>
      <xdr:colOff>304800</xdr:colOff>
      <xdr:row>519</xdr:row>
      <xdr:rowOff>135731</xdr:rowOff>
    </xdr:to>
    <xdr:cxnSp macro="">
      <xdr:nvCxnSpPr>
        <xdr:cNvPr id="943" name="直線矢印コネクタ 942">
          <a:extLst>
            <a:ext uri="{FF2B5EF4-FFF2-40B4-BE49-F238E27FC236}">
              <a16:creationId xmlns:a16="http://schemas.microsoft.com/office/drawing/2014/main" id="{71A66EB6-D0F3-4886-9024-ACD0B285EF58}"/>
            </a:ext>
          </a:extLst>
        </xdr:cNvPr>
        <xdr:cNvCxnSpPr/>
      </xdr:nvCxnSpPr>
      <xdr:spPr>
        <a:xfrm>
          <a:off x="13532644" y="180748781"/>
          <a:ext cx="107156" cy="226695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200024</xdr:colOff>
      <xdr:row>507</xdr:row>
      <xdr:rowOff>157163</xdr:rowOff>
    </xdr:from>
    <xdr:to>
      <xdr:col>36</xdr:col>
      <xdr:colOff>192881</xdr:colOff>
      <xdr:row>507</xdr:row>
      <xdr:rowOff>157163</xdr:rowOff>
    </xdr:to>
    <xdr:cxnSp macro="">
      <xdr:nvCxnSpPr>
        <xdr:cNvPr id="944" name="直線コネクタ 943">
          <a:extLst>
            <a:ext uri="{FF2B5EF4-FFF2-40B4-BE49-F238E27FC236}">
              <a16:creationId xmlns:a16="http://schemas.microsoft.com/office/drawing/2014/main" id="{60BBC841-C717-4293-937C-57BBDB60C242}"/>
            </a:ext>
          </a:extLst>
        </xdr:cNvPr>
        <xdr:cNvCxnSpPr/>
      </xdr:nvCxnSpPr>
      <xdr:spPr>
        <a:xfrm>
          <a:off x="13535024" y="180751163"/>
          <a:ext cx="373857"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185738</xdr:colOff>
      <xdr:row>511</xdr:row>
      <xdr:rowOff>2381</xdr:rowOff>
    </xdr:from>
    <xdr:to>
      <xdr:col>28</xdr:col>
      <xdr:colOff>190500</xdr:colOff>
      <xdr:row>511</xdr:row>
      <xdr:rowOff>2381</xdr:rowOff>
    </xdr:to>
    <xdr:cxnSp macro="">
      <xdr:nvCxnSpPr>
        <xdr:cNvPr id="945" name="直線矢印コネクタ 944">
          <a:extLst>
            <a:ext uri="{FF2B5EF4-FFF2-40B4-BE49-F238E27FC236}">
              <a16:creationId xmlns:a16="http://schemas.microsoft.com/office/drawing/2014/main" id="{CB67FB10-4D1A-4DB0-AF90-C36529D16E1A}"/>
            </a:ext>
          </a:extLst>
        </xdr:cNvPr>
        <xdr:cNvCxnSpPr/>
      </xdr:nvCxnSpPr>
      <xdr:spPr>
        <a:xfrm>
          <a:off x="10472738" y="181358381"/>
          <a:ext cx="38576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2385</xdr:colOff>
      <xdr:row>507</xdr:row>
      <xdr:rowOff>69056</xdr:rowOff>
    </xdr:from>
    <xdr:to>
      <xdr:col>32</xdr:col>
      <xdr:colOff>2386</xdr:colOff>
      <xdr:row>507</xdr:row>
      <xdr:rowOff>171450</xdr:rowOff>
    </xdr:to>
    <xdr:cxnSp macro="">
      <xdr:nvCxnSpPr>
        <xdr:cNvPr id="946" name="直線コネクタ 945">
          <a:extLst>
            <a:ext uri="{FF2B5EF4-FFF2-40B4-BE49-F238E27FC236}">
              <a16:creationId xmlns:a16="http://schemas.microsoft.com/office/drawing/2014/main" id="{3BAD151C-751A-4846-BFA8-6F08A928FB05}"/>
            </a:ext>
          </a:extLst>
        </xdr:cNvPr>
        <xdr:cNvCxnSpPr/>
      </xdr:nvCxnSpPr>
      <xdr:spPr>
        <a:xfrm flipH="1">
          <a:off x="12194385" y="180663056"/>
          <a:ext cx="1" cy="102394"/>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183357</xdr:colOff>
      <xdr:row>507</xdr:row>
      <xdr:rowOff>80961</xdr:rowOff>
    </xdr:from>
    <xdr:to>
      <xdr:col>29</xdr:col>
      <xdr:colOff>183358</xdr:colOff>
      <xdr:row>507</xdr:row>
      <xdr:rowOff>183355</xdr:rowOff>
    </xdr:to>
    <xdr:cxnSp macro="">
      <xdr:nvCxnSpPr>
        <xdr:cNvPr id="947" name="直線コネクタ 946">
          <a:extLst>
            <a:ext uri="{FF2B5EF4-FFF2-40B4-BE49-F238E27FC236}">
              <a16:creationId xmlns:a16="http://schemas.microsoft.com/office/drawing/2014/main" id="{1C024BC6-054A-4021-8906-1749FD7AC516}"/>
            </a:ext>
          </a:extLst>
        </xdr:cNvPr>
        <xdr:cNvCxnSpPr/>
      </xdr:nvCxnSpPr>
      <xdr:spPr>
        <a:xfrm flipH="1">
          <a:off x="11232357" y="180674961"/>
          <a:ext cx="1" cy="102394"/>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4762</xdr:colOff>
      <xdr:row>507</xdr:row>
      <xdr:rowOff>104775</xdr:rowOff>
    </xdr:from>
    <xdr:to>
      <xdr:col>40</xdr:col>
      <xdr:colOff>4763</xdr:colOff>
      <xdr:row>508</xdr:row>
      <xdr:rowOff>16669</xdr:rowOff>
    </xdr:to>
    <xdr:cxnSp macro="">
      <xdr:nvCxnSpPr>
        <xdr:cNvPr id="948" name="直線コネクタ 947">
          <a:extLst>
            <a:ext uri="{FF2B5EF4-FFF2-40B4-BE49-F238E27FC236}">
              <a16:creationId xmlns:a16="http://schemas.microsoft.com/office/drawing/2014/main" id="{EE28B74E-1C99-4934-B543-D09EC7A0324A}"/>
            </a:ext>
          </a:extLst>
        </xdr:cNvPr>
        <xdr:cNvCxnSpPr/>
      </xdr:nvCxnSpPr>
      <xdr:spPr>
        <a:xfrm flipH="1">
          <a:off x="15244762" y="180698775"/>
          <a:ext cx="1" cy="102394"/>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180975</xdr:colOff>
      <xdr:row>524</xdr:row>
      <xdr:rowOff>190499</xdr:rowOff>
    </xdr:from>
    <xdr:to>
      <xdr:col>65</xdr:col>
      <xdr:colOff>2381</xdr:colOff>
      <xdr:row>524</xdr:row>
      <xdr:rowOff>190499</xdr:rowOff>
    </xdr:to>
    <xdr:cxnSp macro="">
      <xdr:nvCxnSpPr>
        <xdr:cNvPr id="949" name="直線矢印コネクタ 948">
          <a:extLst>
            <a:ext uri="{FF2B5EF4-FFF2-40B4-BE49-F238E27FC236}">
              <a16:creationId xmlns:a16="http://schemas.microsoft.com/office/drawing/2014/main" id="{7EDCB6EA-E2FB-455D-98DE-AF276D05BE13}"/>
            </a:ext>
          </a:extLst>
        </xdr:cNvPr>
        <xdr:cNvCxnSpPr/>
      </xdr:nvCxnSpPr>
      <xdr:spPr>
        <a:xfrm>
          <a:off x="21897975" y="184022999"/>
          <a:ext cx="2869406"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185737</xdr:colOff>
      <xdr:row>524</xdr:row>
      <xdr:rowOff>9525</xdr:rowOff>
    </xdr:from>
    <xdr:to>
      <xdr:col>57</xdr:col>
      <xdr:colOff>185738</xdr:colOff>
      <xdr:row>524</xdr:row>
      <xdr:rowOff>57151</xdr:rowOff>
    </xdr:to>
    <xdr:cxnSp macro="">
      <xdr:nvCxnSpPr>
        <xdr:cNvPr id="950" name="直線コネクタ 949">
          <a:extLst>
            <a:ext uri="{FF2B5EF4-FFF2-40B4-BE49-F238E27FC236}">
              <a16:creationId xmlns:a16="http://schemas.microsoft.com/office/drawing/2014/main" id="{928F1DE0-3A71-4DC6-A759-3C22B511FE99}"/>
            </a:ext>
          </a:extLst>
        </xdr:cNvPr>
        <xdr:cNvCxnSpPr/>
      </xdr:nvCxnSpPr>
      <xdr:spPr>
        <a:xfrm>
          <a:off x="21902737" y="183842025"/>
          <a:ext cx="1" cy="47626"/>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178596</xdr:colOff>
      <xdr:row>523</xdr:row>
      <xdr:rowOff>152398</xdr:rowOff>
    </xdr:from>
    <xdr:to>
      <xdr:col>65</xdr:col>
      <xdr:colOff>2</xdr:colOff>
      <xdr:row>523</xdr:row>
      <xdr:rowOff>152398</xdr:rowOff>
    </xdr:to>
    <xdr:cxnSp macro="">
      <xdr:nvCxnSpPr>
        <xdr:cNvPr id="951" name="直線コネクタ 950">
          <a:extLst>
            <a:ext uri="{FF2B5EF4-FFF2-40B4-BE49-F238E27FC236}">
              <a16:creationId xmlns:a16="http://schemas.microsoft.com/office/drawing/2014/main" id="{B96D14AF-063C-40E6-AB59-A21C110E5CA0}"/>
            </a:ext>
          </a:extLst>
        </xdr:cNvPr>
        <xdr:cNvCxnSpPr/>
      </xdr:nvCxnSpPr>
      <xdr:spPr>
        <a:xfrm>
          <a:off x="21514596" y="183794398"/>
          <a:ext cx="3250406" cy="0"/>
        </a:xfrm>
        <a:prstGeom prst="line">
          <a:avLst/>
        </a:prstGeom>
        <a:ln w="6350" cmpd="dbl">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178595</xdr:colOff>
      <xdr:row>523</xdr:row>
      <xdr:rowOff>154782</xdr:rowOff>
    </xdr:from>
    <xdr:to>
      <xdr:col>56</xdr:col>
      <xdr:colOff>178595</xdr:colOff>
      <xdr:row>525</xdr:row>
      <xdr:rowOff>188119</xdr:rowOff>
    </xdr:to>
    <xdr:cxnSp macro="">
      <xdr:nvCxnSpPr>
        <xdr:cNvPr id="952" name="直線コネクタ 951">
          <a:extLst>
            <a:ext uri="{FF2B5EF4-FFF2-40B4-BE49-F238E27FC236}">
              <a16:creationId xmlns:a16="http://schemas.microsoft.com/office/drawing/2014/main" id="{983115D8-6AE1-48EB-AC2C-8A0C9C491B3D}"/>
            </a:ext>
          </a:extLst>
        </xdr:cNvPr>
        <xdr:cNvCxnSpPr/>
      </xdr:nvCxnSpPr>
      <xdr:spPr>
        <a:xfrm flipV="1">
          <a:off x="21514595" y="183796782"/>
          <a:ext cx="0" cy="414337"/>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195263</xdr:colOff>
      <xdr:row>524</xdr:row>
      <xdr:rowOff>57149</xdr:rowOff>
    </xdr:from>
    <xdr:to>
      <xdr:col>65</xdr:col>
      <xdr:colOff>14287</xdr:colOff>
      <xdr:row>524</xdr:row>
      <xdr:rowOff>57149</xdr:rowOff>
    </xdr:to>
    <xdr:cxnSp macro="">
      <xdr:nvCxnSpPr>
        <xdr:cNvPr id="953" name="直線コネクタ 952">
          <a:extLst>
            <a:ext uri="{FF2B5EF4-FFF2-40B4-BE49-F238E27FC236}">
              <a16:creationId xmlns:a16="http://schemas.microsoft.com/office/drawing/2014/main" id="{6E227511-EE24-4DB6-A5A8-B3E0DCE42A08}"/>
            </a:ext>
          </a:extLst>
        </xdr:cNvPr>
        <xdr:cNvCxnSpPr/>
      </xdr:nvCxnSpPr>
      <xdr:spPr>
        <a:xfrm>
          <a:off x="21531263" y="183889649"/>
          <a:ext cx="3248024" cy="0"/>
        </a:xfrm>
        <a:prstGeom prst="line">
          <a:avLst/>
        </a:prstGeom>
        <a:ln w="6350" cmpd="dbl">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190500</xdr:colOff>
      <xdr:row>506</xdr:row>
      <xdr:rowOff>2381</xdr:rowOff>
    </xdr:from>
    <xdr:to>
      <xdr:col>43</xdr:col>
      <xdr:colOff>190500</xdr:colOff>
      <xdr:row>525</xdr:row>
      <xdr:rowOff>21431</xdr:rowOff>
    </xdr:to>
    <xdr:cxnSp macro="">
      <xdr:nvCxnSpPr>
        <xdr:cNvPr id="954" name="直線コネクタ 953">
          <a:extLst>
            <a:ext uri="{FF2B5EF4-FFF2-40B4-BE49-F238E27FC236}">
              <a16:creationId xmlns:a16="http://schemas.microsoft.com/office/drawing/2014/main" id="{D9F6E9C4-16F2-4D08-A4D0-CEEF52601F8B}"/>
            </a:ext>
          </a:extLst>
        </xdr:cNvPr>
        <xdr:cNvCxnSpPr/>
      </xdr:nvCxnSpPr>
      <xdr:spPr>
        <a:xfrm>
          <a:off x="16573500" y="180405881"/>
          <a:ext cx="0" cy="363855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192882</xdr:colOff>
      <xdr:row>511</xdr:row>
      <xdr:rowOff>2381</xdr:rowOff>
    </xdr:from>
    <xdr:to>
      <xdr:col>44</xdr:col>
      <xdr:colOff>195263</xdr:colOff>
      <xdr:row>511</xdr:row>
      <xdr:rowOff>2381</xdr:rowOff>
    </xdr:to>
    <xdr:cxnSp macro="">
      <xdr:nvCxnSpPr>
        <xdr:cNvPr id="955" name="直線矢印コネクタ 954">
          <a:extLst>
            <a:ext uri="{FF2B5EF4-FFF2-40B4-BE49-F238E27FC236}">
              <a16:creationId xmlns:a16="http://schemas.microsoft.com/office/drawing/2014/main" id="{857C1949-D024-4546-A587-512D06056ADF}"/>
            </a:ext>
          </a:extLst>
        </xdr:cNvPr>
        <xdr:cNvCxnSpPr/>
      </xdr:nvCxnSpPr>
      <xdr:spPr>
        <a:xfrm>
          <a:off x="16575882" y="181358381"/>
          <a:ext cx="383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190500</xdr:colOff>
      <xdr:row>506</xdr:row>
      <xdr:rowOff>2381</xdr:rowOff>
    </xdr:from>
    <xdr:to>
      <xdr:col>44</xdr:col>
      <xdr:colOff>190500</xdr:colOff>
      <xdr:row>525</xdr:row>
      <xdr:rowOff>26194</xdr:rowOff>
    </xdr:to>
    <xdr:cxnSp macro="">
      <xdr:nvCxnSpPr>
        <xdr:cNvPr id="956" name="直線コネクタ 955">
          <a:extLst>
            <a:ext uri="{FF2B5EF4-FFF2-40B4-BE49-F238E27FC236}">
              <a16:creationId xmlns:a16="http://schemas.microsoft.com/office/drawing/2014/main" id="{B3E2EAB5-3E84-4FF9-8913-32F8AA3B5D87}"/>
            </a:ext>
          </a:extLst>
        </xdr:cNvPr>
        <xdr:cNvCxnSpPr/>
      </xdr:nvCxnSpPr>
      <xdr:spPr>
        <a:xfrm>
          <a:off x="16954500" y="180405881"/>
          <a:ext cx="0" cy="3643313"/>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200025</xdr:colOff>
      <xdr:row>507</xdr:row>
      <xdr:rowOff>154782</xdr:rowOff>
    </xdr:from>
    <xdr:to>
      <xdr:col>42</xdr:col>
      <xdr:colOff>200026</xdr:colOff>
      <xdr:row>508</xdr:row>
      <xdr:rowOff>66676</xdr:rowOff>
    </xdr:to>
    <xdr:cxnSp macro="">
      <xdr:nvCxnSpPr>
        <xdr:cNvPr id="957" name="直線コネクタ 956">
          <a:extLst>
            <a:ext uri="{FF2B5EF4-FFF2-40B4-BE49-F238E27FC236}">
              <a16:creationId xmlns:a16="http://schemas.microsoft.com/office/drawing/2014/main" id="{5A4844F7-2F43-4B99-A8D1-8E1EC5EAD4EA}"/>
            </a:ext>
          </a:extLst>
        </xdr:cNvPr>
        <xdr:cNvCxnSpPr/>
      </xdr:nvCxnSpPr>
      <xdr:spPr>
        <a:xfrm flipH="1">
          <a:off x="16202025" y="180748782"/>
          <a:ext cx="1" cy="102394"/>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188118</xdr:colOff>
      <xdr:row>507</xdr:row>
      <xdr:rowOff>100012</xdr:rowOff>
    </xdr:from>
    <xdr:to>
      <xdr:col>29</xdr:col>
      <xdr:colOff>178594</xdr:colOff>
      <xdr:row>507</xdr:row>
      <xdr:rowOff>100012</xdr:rowOff>
    </xdr:to>
    <xdr:cxnSp macro="">
      <xdr:nvCxnSpPr>
        <xdr:cNvPr id="958" name="直線矢印コネクタ 957">
          <a:extLst>
            <a:ext uri="{FF2B5EF4-FFF2-40B4-BE49-F238E27FC236}">
              <a16:creationId xmlns:a16="http://schemas.microsoft.com/office/drawing/2014/main" id="{0222C914-D4EF-4485-A498-82A06337054C}"/>
            </a:ext>
          </a:extLst>
        </xdr:cNvPr>
        <xdr:cNvCxnSpPr/>
      </xdr:nvCxnSpPr>
      <xdr:spPr>
        <a:xfrm>
          <a:off x="10856118" y="180694012"/>
          <a:ext cx="371476"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178593</xdr:colOff>
      <xdr:row>506</xdr:row>
      <xdr:rowOff>190499</xdr:rowOff>
    </xdr:from>
    <xdr:to>
      <xdr:col>35</xdr:col>
      <xdr:colOff>378618</xdr:colOff>
      <xdr:row>506</xdr:row>
      <xdr:rowOff>190499</xdr:rowOff>
    </xdr:to>
    <xdr:cxnSp macro="">
      <xdr:nvCxnSpPr>
        <xdr:cNvPr id="959" name="直線矢印コネクタ 958">
          <a:extLst>
            <a:ext uri="{FF2B5EF4-FFF2-40B4-BE49-F238E27FC236}">
              <a16:creationId xmlns:a16="http://schemas.microsoft.com/office/drawing/2014/main" id="{F4E6B82F-66D4-496E-A10E-625F00158720}"/>
            </a:ext>
          </a:extLst>
        </xdr:cNvPr>
        <xdr:cNvCxnSpPr/>
      </xdr:nvCxnSpPr>
      <xdr:spPr>
        <a:xfrm>
          <a:off x="11227593" y="180593999"/>
          <a:ext cx="248602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185737</xdr:colOff>
      <xdr:row>513</xdr:row>
      <xdr:rowOff>0</xdr:rowOff>
    </xdr:from>
    <xdr:to>
      <xdr:col>36</xdr:col>
      <xdr:colOff>4762</xdr:colOff>
      <xdr:row>513</xdr:row>
      <xdr:rowOff>0</xdr:rowOff>
    </xdr:to>
    <xdr:cxnSp macro="">
      <xdr:nvCxnSpPr>
        <xdr:cNvPr id="960" name="直線矢印コネクタ 959">
          <a:extLst>
            <a:ext uri="{FF2B5EF4-FFF2-40B4-BE49-F238E27FC236}">
              <a16:creationId xmlns:a16="http://schemas.microsoft.com/office/drawing/2014/main" id="{49E2DE44-BB7A-4B0F-8184-A296EB0D27FA}"/>
            </a:ext>
          </a:extLst>
        </xdr:cNvPr>
        <xdr:cNvCxnSpPr/>
      </xdr:nvCxnSpPr>
      <xdr:spPr>
        <a:xfrm>
          <a:off x="10853737" y="181737000"/>
          <a:ext cx="286702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200027</xdr:colOff>
      <xdr:row>506</xdr:row>
      <xdr:rowOff>100013</xdr:rowOff>
    </xdr:from>
    <xdr:to>
      <xdr:col>42</xdr:col>
      <xdr:colOff>200027</xdr:colOff>
      <xdr:row>507</xdr:row>
      <xdr:rowOff>152407</xdr:rowOff>
    </xdr:to>
    <xdr:cxnSp macro="">
      <xdr:nvCxnSpPr>
        <xdr:cNvPr id="961" name="直線コネクタ 960">
          <a:extLst>
            <a:ext uri="{FF2B5EF4-FFF2-40B4-BE49-F238E27FC236}">
              <a16:creationId xmlns:a16="http://schemas.microsoft.com/office/drawing/2014/main" id="{5F0525EF-0D89-4098-BC67-77BBEE9E2B51}"/>
            </a:ext>
          </a:extLst>
        </xdr:cNvPr>
        <xdr:cNvCxnSpPr/>
      </xdr:nvCxnSpPr>
      <xdr:spPr>
        <a:xfrm flipV="1">
          <a:off x="16202027" y="180503513"/>
          <a:ext cx="0" cy="242894"/>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0</xdr:colOff>
      <xdr:row>507</xdr:row>
      <xdr:rowOff>0</xdr:rowOff>
    </xdr:from>
    <xdr:to>
      <xdr:col>42</xdr:col>
      <xdr:colOff>200025</xdr:colOff>
      <xdr:row>507</xdr:row>
      <xdr:rowOff>0</xdr:rowOff>
    </xdr:to>
    <xdr:cxnSp macro="">
      <xdr:nvCxnSpPr>
        <xdr:cNvPr id="962" name="直線矢印コネクタ 961">
          <a:extLst>
            <a:ext uri="{FF2B5EF4-FFF2-40B4-BE49-F238E27FC236}">
              <a16:creationId xmlns:a16="http://schemas.microsoft.com/office/drawing/2014/main" id="{3950585E-41BD-4A79-9701-7A7EC730D6C3}"/>
            </a:ext>
          </a:extLst>
        </xdr:cNvPr>
        <xdr:cNvCxnSpPr/>
      </xdr:nvCxnSpPr>
      <xdr:spPr>
        <a:xfrm>
          <a:off x="13716000" y="180594000"/>
          <a:ext cx="248602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378619</xdr:colOff>
      <xdr:row>513</xdr:row>
      <xdr:rowOff>0</xdr:rowOff>
    </xdr:from>
    <xdr:to>
      <xdr:col>43</xdr:col>
      <xdr:colOff>195263</xdr:colOff>
      <xdr:row>513</xdr:row>
      <xdr:rowOff>0</xdr:rowOff>
    </xdr:to>
    <xdr:cxnSp macro="">
      <xdr:nvCxnSpPr>
        <xdr:cNvPr id="963" name="直線矢印コネクタ 962">
          <a:extLst>
            <a:ext uri="{FF2B5EF4-FFF2-40B4-BE49-F238E27FC236}">
              <a16:creationId xmlns:a16="http://schemas.microsoft.com/office/drawing/2014/main" id="{469C7150-8ECE-41BB-8193-E48687886337}"/>
            </a:ext>
          </a:extLst>
        </xdr:cNvPr>
        <xdr:cNvCxnSpPr/>
      </xdr:nvCxnSpPr>
      <xdr:spPr>
        <a:xfrm>
          <a:off x="13713619" y="181737000"/>
          <a:ext cx="286464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197643</xdr:colOff>
      <xdr:row>507</xdr:row>
      <xdr:rowOff>0</xdr:rowOff>
    </xdr:from>
    <xdr:to>
      <xdr:col>43</xdr:col>
      <xdr:colOff>192881</xdr:colOff>
      <xdr:row>507</xdr:row>
      <xdr:rowOff>0</xdr:rowOff>
    </xdr:to>
    <xdr:cxnSp macro="">
      <xdr:nvCxnSpPr>
        <xdr:cNvPr id="964" name="直線矢印コネクタ 963">
          <a:extLst>
            <a:ext uri="{FF2B5EF4-FFF2-40B4-BE49-F238E27FC236}">
              <a16:creationId xmlns:a16="http://schemas.microsoft.com/office/drawing/2014/main" id="{0BECE42F-D1B5-485C-A3C6-C455E1EFD348}"/>
            </a:ext>
          </a:extLst>
        </xdr:cNvPr>
        <xdr:cNvCxnSpPr/>
      </xdr:nvCxnSpPr>
      <xdr:spPr>
        <a:xfrm>
          <a:off x="16199643" y="180594000"/>
          <a:ext cx="376238"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180974</xdr:colOff>
      <xdr:row>507</xdr:row>
      <xdr:rowOff>185738</xdr:rowOff>
    </xdr:from>
    <xdr:to>
      <xdr:col>29</xdr:col>
      <xdr:colOff>180974</xdr:colOff>
      <xdr:row>519</xdr:row>
      <xdr:rowOff>138113</xdr:rowOff>
    </xdr:to>
    <xdr:cxnSp macro="">
      <xdr:nvCxnSpPr>
        <xdr:cNvPr id="965" name="直線矢印コネクタ 964">
          <a:extLst>
            <a:ext uri="{FF2B5EF4-FFF2-40B4-BE49-F238E27FC236}">
              <a16:creationId xmlns:a16="http://schemas.microsoft.com/office/drawing/2014/main" id="{42BC089A-71F3-438C-8261-A18341F5A401}"/>
            </a:ext>
          </a:extLst>
        </xdr:cNvPr>
        <xdr:cNvCxnSpPr/>
      </xdr:nvCxnSpPr>
      <xdr:spPr>
        <a:xfrm>
          <a:off x="11229974" y="180779738"/>
          <a:ext cx="0" cy="223837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195263</xdr:colOff>
      <xdr:row>513</xdr:row>
      <xdr:rowOff>0</xdr:rowOff>
    </xdr:from>
    <xdr:to>
      <xdr:col>64</xdr:col>
      <xdr:colOff>369094</xdr:colOff>
      <xdr:row>513</xdr:row>
      <xdr:rowOff>0</xdr:rowOff>
    </xdr:to>
    <xdr:cxnSp macro="">
      <xdr:nvCxnSpPr>
        <xdr:cNvPr id="966" name="直線矢印コネクタ 965">
          <a:extLst>
            <a:ext uri="{FF2B5EF4-FFF2-40B4-BE49-F238E27FC236}">
              <a16:creationId xmlns:a16="http://schemas.microsoft.com/office/drawing/2014/main" id="{CD3E7B43-9449-448C-A07A-43738F39256B}"/>
            </a:ext>
          </a:extLst>
        </xdr:cNvPr>
        <xdr:cNvCxnSpPr/>
      </xdr:nvCxnSpPr>
      <xdr:spPr>
        <a:xfrm>
          <a:off x="16578263" y="181737000"/>
          <a:ext cx="817483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376238</xdr:colOff>
      <xdr:row>513</xdr:row>
      <xdr:rowOff>2382</xdr:rowOff>
    </xdr:from>
    <xdr:to>
      <xdr:col>28</xdr:col>
      <xdr:colOff>183356</xdr:colOff>
      <xdr:row>513</xdr:row>
      <xdr:rowOff>2382</xdr:rowOff>
    </xdr:to>
    <xdr:cxnSp macro="">
      <xdr:nvCxnSpPr>
        <xdr:cNvPr id="967" name="直線矢印コネクタ 966">
          <a:extLst>
            <a:ext uri="{FF2B5EF4-FFF2-40B4-BE49-F238E27FC236}">
              <a16:creationId xmlns:a16="http://schemas.microsoft.com/office/drawing/2014/main" id="{B8CD27AF-58A2-4397-B1B7-D1FBF350B5C1}"/>
            </a:ext>
          </a:extLst>
        </xdr:cNvPr>
        <xdr:cNvCxnSpPr/>
      </xdr:nvCxnSpPr>
      <xdr:spPr>
        <a:xfrm>
          <a:off x="2662238" y="181739382"/>
          <a:ext cx="8189118"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376238</xdr:colOff>
      <xdr:row>505</xdr:row>
      <xdr:rowOff>100012</xdr:rowOff>
    </xdr:from>
    <xdr:to>
      <xdr:col>65</xdr:col>
      <xdr:colOff>4763</xdr:colOff>
      <xdr:row>505</xdr:row>
      <xdr:rowOff>100012</xdr:rowOff>
    </xdr:to>
    <xdr:cxnSp macro="">
      <xdr:nvCxnSpPr>
        <xdr:cNvPr id="968" name="直線矢印コネクタ 967">
          <a:extLst>
            <a:ext uri="{FF2B5EF4-FFF2-40B4-BE49-F238E27FC236}">
              <a16:creationId xmlns:a16="http://schemas.microsoft.com/office/drawing/2014/main" id="{6A358DC6-3CF1-48F3-94DE-889EF62303AD}"/>
            </a:ext>
          </a:extLst>
        </xdr:cNvPr>
        <xdr:cNvCxnSpPr/>
      </xdr:nvCxnSpPr>
      <xdr:spPr>
        <a:xfrm>
          <a:off x="13711238" y="180313012"/>
          <a:ext cx="1105852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183356</xdr:colOff>
      <xdr:row>524</xdr:row>
      <xdr:rowOff>57150</xdr:rowOff>
    </xdr:from>
    <xdr:to>
      <xdr:col>57</xdr:col>
      <xdr:colOff>183356</xdr:colOff>
      <xdr:row>525</xdr:row>
      <xdr:rowOff>185738</xdr:rowOff>
    </xdr:to>
    <xdr:cxnSp macro="">
      <xdr:nvCxnSpPr>
        <xdr:cNvPr id="969" name="直線矢印コネクタ 968">
          <a:extLst>
            <a:ext uri="{FF2B5EF4-FFF2-40B4-BE49-F238E27FC236}">
              <a16:creationId xmlns:a16="http://schemas.microsoft.com/office/drawing/2014/main" id="{D949F0AC-E77F-4336-93F9-FCD64C55A52A}"/>
            </a:ext>
          </a:extLst>
        </xdr:cNvPr>
        <xdr:cNvCxnSpPr/>
      </xdr:nvCxnSpPr>
      <xdr:spPr>
        <a:xfrm>
          <a:off x="21900356" y="183889650"/>
          <a:ext cx="0" cy="319088"/>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228599</xdr:colOff>
      <xdr:row>519</xdr:row>
      <xdr:rowOff>114300</xdr:rowOff>
    </xdr:from>
    <xdr:to>
      <xdr:col>35</xdr:col>
      <xdr:colOff>228599</xdr:colOff>
      <xdr:row>520</xdr:row>
      <xdr:rowOff>152400</xdr:rowOff>
    </xdr:to>
    <xdr:cxnSp macro="">
      <xdr:nvCxnSpPr>
        <xdr:cNvPr id="970" name="直線矢印コネクタ 969">
          <a:extLst>
            <a:ext uri="{FF2B5EF4-FFF2-40B4-BE49-F238E27FC236}">
              <a16:creationId xmlns:a16="http://schemas.microsoft.com/office/drawing/2014/main" id="{54D72B11-C2D7-4C89-B714-119AF4D14D5A}"/>
            </a:ext>
          </a:extLst>
        </xdr:cNvPr>
        <xdr:cNvCxnSpPr/>
      </xdr:nvCxnSpPr>
      <xdr:spPr>
        <a:xfrm>
          <a:off x="13563599" y="182994300"/>
          <a:ext cx="0" cy="2286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321468</xdr:colOff>
      <xdr:row>525</xdr:row>
      <xdr:rowOff>2382</xdr:rowOff>
    </xdr:from>
    <xdr:to>
      <xdr:col>56</xdr:col>
      <xdr:colOff>321468</xdr:colOff>
      <xdr:row>527</xdr:row>
      <xdr:rowOff>11907</xdr:rowOff>
    </xdr:to>
    <xdr:cxnSp macro="">
      <xdr:nvCxnSpPr>
        <xdr:cNvPr id="971" name="直線矢印コネクタ 970">
          <a:extLst>
            <a:ext uri="{FF2B5EF4-FFF2-40B4-BE49-F238E27FC236}">
              <a16:creationId xmlns:a16="http://schemas.microsoft.com/office/drawing/2014/main" id="{9EFB5BE8-CAA1-43BA-858F-24185DBC8C7A}"/>
            </a:ext>
          </a:extLst>
        </xdr:cNvPr>
        <xdr:cNvCxnSpPr/>
      </xdr:nvCxnSpPr>
      <xdr:spPr>
        <a:xfrm>
          <a:off x="21657468" y="184025382"/>
          <a:ext cx="0" cy="390525"/>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319088</xdr:colOff>
      <xdr:row>507</xdr:row>
      <xdr:rowOff>83344</xdr:rowOff>
    </xdr:from>
    <xdr:to>
      <xdr:col>29</xdr:col>
      <xdr:colOff>319088</xdr:colOff>
      <xdr:row>508</xdr:row>
      <xdr:rowOff>0</xdr:rowOff>
    </xdr:to>
    <xdr:cxnSp macro="">
      <xdr:nvCxnSpPr>
        <xdr:cNvPr id="972" name="直線矢印コネクタ 971">
          <a:extLst>
            <a:ext uri="{FF2B5EF4-FFF2-40B4-BE49-F238E27FC236}">
              <a16:creationId xmlns:a16="http://schemas.microsoft.com/office/drawing/2014/main" id="{DF0B95E6-0FA8-4E9D-863D-4484B37104AD}"/>
            </a:ext>
          </a:extLst>
        </xdr:cNvPr>
        <xdr:cNvCxnSpPr/>
      </xdr:nvCxnSpPr>
      <xdr:spPr>
        <a:xfrm>
          <a:off x="11368088" y="180677344"/>
          <a:ext cx="0" cy="107156"/>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223837</xdr:colOff>
      <xdr:row>507</xdr:row>
      <xdr:rowOff>69057</xdr:rowOff>
    </xdr:from>
    <xdr:to>
      <xdr:col>32</xdr:col>
      <xdr:colOff>223837</xdr:colOff>
      <xdr:row>507</xdr:row>
      <xdr:rowOff>178594</xdr:rowOff>
    </xdr:to>
    <xdr:cxnSp macro="">
      <xdr:nvCxnSpPr>
        <xdr:cNvPr id="973" name="直線矢印コネクタ 972">
          <a:extLst>
            <a:ext uri="{FF2B5EF4-FFF2-40B4-BE49-F238E27FC236}">
              <a16:creationId xmlns:a16="http://schemas.microsoft.com/office/drawing/2014/main" id="{DDF76A24-BE8D-4CAC-BCC9-6F45E5914D93}"/>
            </a:ext>
          </a:extLst>
        </xdr:cNvPr>
        <xdr:cNvCxnSpPr/>
      </xdr:nvCxnSpPr>
      <xdr:spPr>
        <a:xfrm>
          <a:off x="12415837" y="180663057"/>
          <a:ext cx="0" cy="109537"/>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xdr:colOff>
      <xdr:row>506</xdr:row>
      <xdr:rowOff>90488</xdr:rowOff>
    </xdr:from>
    <xdr:to>
      <xdr:col>45</xdr:col>
      <xdr:colOff>2381</xdr:colOff>
      <xdr:row>506</xdr:row>
      <xdr:rowOff>90488</xdr:rowOff>
    </xdr:to>
    <xdr:cxnSp macro="">
      <xdr:nvCxnSpPr>
        <xdr:cNvPr id="974" name="直線矢印コネクタ 973">
          <a:extLst>
            <a:ext uri="{FF2B5EF4-FFF2-40B4-BE49-F238E27FC236}">
              <a16:creationId xmlns:a16="http://schemas.microsoft.com/office/drawing/2014/main" id="{8F5FC8CA-60F8-40CF-A998-C85B6638FE11}"/>
            </a:ext>
          </a:extLst>
        </xdr:cNvPr>
        <xdr:cNvCxnSpPr/>
      </xdr:nvCxnSpPr>
      <xdr:spPr>
        <a:xfrm>
          <a:off x="16383001" y="180493988"/>
          <a:ext cx="76438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216694</xdr:colOff>
      <xdr:row>507</xdr:row>
      <xdr:rowOff>97632</xdr:rowOff>
    </xdr:from>
    <xdr:to>
      <xdr:col>41</xdr:col>
      <xdr:colOff>216694</xdr:colOff>
      <xdr:row>508</xdr:row>
      <xdr:rowOff>2382</xdr:rowOff>
    </xdr:to>
    <xdr:cxnSp macro="">
      <xdr:nvCxnSpPr>
        <xdr:cNvPr id="975" name="直線矢印コネクタ 974">
          <a:extLst>
            <a:ext uri="{FF2B5EF4-FFF2-40B4-BE49-F238E27FC236}">
              <a16:creationId xmlns:a16="http://schemas.microsoft.com/office/drawing/2014/main" id="{FF8413B5-D53D-4228-AADA-07F3C365F95B}"/>
            </a:ext>
          </a:extLst>
        </xdr:cNvPr>
        <xdr:cNvCxnSpPr/>
      </xdr:nvCxnSpPr>
      <xdr:spPr>
        <a:xfrm>
          <a:off x="15837694" y="180691632"/>
          <a:ext cx="0" cy="9525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11906</xdr:colOff>
      <xdr:row>507</xdr:row>
      <xdr:rowOff>107157</xdr:rowOff>
    </xdr:from>
    <xdr:to>
      <xdr:col>40</xdr:col>
      <xdr:colOff>2382</xdr:colOff>
      <xdr:row>507</xdr:row>
      <xdr:rowOff>107157</xdr:rowOff>
    </xdr:to>
    <xdr:cxnSp macro="">
      <xdr:nvCxnSpPr>
        <xdr:cNvPr id="976" name="直線矢印コネクタ 975">
          <a:extLst>
            <a:ext uri="{FF2B5EF4-FFF2-40B4-BE49-F238E27FC236}">
              <a16:creationId xmlns:a16="http://schemas.microsoft.com/office/drawing/2014/main" id="{EBC062B8-1869-46EC-A0FC-C9B4F2DBB955}"/>
            </a:ext>
          </a:extLst>
        </xdr:cNvPr>
        <xdr:cNvCxnSpPr/>
      </xdr:nvCxnSpPr>
      <xdr:spPr>
        <a:xfrm flipH="1">
          <a:off x="14870906" y="180701157"/>
          <a:ext cx="37147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197644</xdr:colOff>
      <xdr:row>520</xdr:row>
      <xdr:rowOff>47624</xdr:rowOff>
    </xdr:from>
    <xdr:to>
      <xdr:col>36</xdr:col>
      <xdr:colOff>197644</xdr:colOff>
      <xdr:row>520</xdr:row>
      <xdr:rowOff>188119</xdr:rowOff>
    </xdr:to>
    <xdr:cxnSp macro="">
      <xdr:nvCxnSpPr>
        <xdr:cNvPr id="977" name="直線矢印コネクタ 976">
          <a:extLst>
            <a:ext uri="{FF2B5EF4-FFF2-40B4-BE49-F238E27FC236}">
              <a16:creationId xmlns:a16="http://schemas.microsoft.com/office/drawing/2014/main" id="{D9CD2F3F-8BE4-4B7D-86FB-13235F4F7CAC}"/>
            </a:ext>
          </a:extLst>
        </xdr:cNvPr>
        <xdr:cNvCxnSpPr/>
      </xdr:nvCxnSpPr>
      <xdr:spPr>
        <a:xfrm>
          <a:off x="13913644" y="183118124"/>
          <a:ext cx="0" cy="140495"/>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xdr:colOff>
      <xdr:row>515</xdr:row>
      <xdr:rowOff>0</xdr:rowOff>
    </xdr:from>
    <xdr:to>
      <xdr:col>35</xdr:col>
      <xdr:colOff>259557</xdr:colOff>
      <xdr:row>515</xdr:row>
      <xdr:rowOff>0</xdr:rowOff>
    </xdr:to>
    <xdr:cxnSp macro="">
      <xdr:nvCxnSpPr>
        <xdr:cNvPr id="978" name="直線矢印コネクタ 977">
          <a:extLst>
            <a:ext uri="{FF2B5EF4-FFF2-40B4-BE49-F238E27FC236}">
              <a16:creationId xmlns:a16="http://schemas.microsoft.com/office/drawing/2014/main" id="{C5E3C64C-0CE1-4D9F-BB49-1776B6109DCC}"/>
            </a:ext>
          </a:extLst>
        </xdr:cNvPr>
        <xdr:cNvCxnSpPr/>
      </xdr:nvCxnSpPr>
      <xdr:spPr>
        <a:xfrm flipH="1">
          <a:off x="13335002" y="182118000"/>
          <a:ext cx="25955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180976</xdr:colOff>
      <xdr:row>517</xdr:row>
      <xdr:rowOff>83344</xdr:rowOff>
    </xdr:from>
    <xdr:to>
      <xdr:col>57</xdr:col>
      <xdr:colOff>180976</xdr:colOff>
      <xdr:row>524</xdr:row>
      <xdr:rowOff>64295</xdr:rowOff>
    </xdr:to>
    <xdr:cxnSp macro="">
      <xdr:nvCxnSpPr>
        <xdr:cNvPr id="979" name="直線矢印コネクタ 978">
          <a:extLst>
            <a:ext uri="{FF2B5EF4-FFF2-40B4-BE49-F238E27FC236}">
              <a16:creationId xmlns:a16="http://schemas.microsoft.com/office/drawing/2014/main" id="{0B2B4477-8FC6-4E25-9D57-5FF8990942CE}"/>
            </a:ext>
          </a:extLst>
        </xdr:cNvPr>
        <xdr:cNvCxnSpPr/>
      </xdr:nvCxnSpPr>
      <xdr:spPr>
        <a:xfrm flipV="1">
          <a:off x="21897976" y="182582344"/>
          <a:ext cx="0" cy="131445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173834</xdr:colOff>
      <xdr:row>525</xdr:row>
      <xdr:rowOff>1</xdr:rowOff>
    </xdr:from>
    <xdr:to>
      <xdr:col>57</xdr:col>
      <xdr:colOff>185738</xdr:colOff>
      <xdr:row>525</xdr:row>
      <xdr:rowOff>1</xdr:rowOff>
    </xdr:to>
    <xdr:cxnSp macro="">
      <xdr:nvCxnSpPr>
        <xdr:cNvPr id="980" name="直線矢印コネクタ 979">
          <a:extLst>
            <a:ext uri="{FF2B5EF4-FFF2-40B4-BE49-F238E27FC236}">
              <a16:creationId xmlns:a16="http://schemas.microsoft.com/office/drawing/2014/main" id="{A5A48035-EC89-4DD4-8E71-73DC08C32A66}"/>
            </a:ext>
          </a:extLst>
        </xdr:cNvPr>
        <xdr:cNvCxnSpPr/>
      </xdr:nvCxnSpPr>
      <xdr:spPr>
        <a:xfrm flipH="1">
          <a:off x="21509834" y="184023001"/>
          <a:ext cx="39290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180975</xdr:colOff>
      <xdr:row>521</xdr:row>
      <xdr:rowOff>1</xdr:rowOff>
    </xdr:from>
    <xdr:to>
      <xdr:col>57</xdr:col>
      <xdr:colOff>369093</xdr:colOff>
      <xdr:row>521</xdr:row>
      <xdr:rowOff>1</xdr:rowOff>
    </xdr:to>
    <xdr:cxnSp macro="">
      <xdr:nvCxnSpPr>
        <xdr:cNvPr id="981" name="直線矢印コネクタ 980">
          <a:extLst>
            <a:ext uri="{FF2B5EF4-FFF2-40B4-BE49-F238E27FC236}">
              <a16:creationId xmlns:a16="http://schemas.microsoft.com/office/drawing/2014/main" id="{DFA6DF2E-C6EF-448E-951A-7B7ADEC175A0}"/>
            </a:ext>
          </a:extLst>
        </xdr:cNvPr>
        <xdr:cNvCxnSpPr/>
      </xdr:nvCxnSpPr>
      <xdr:spPr>
        <a:xfrm>
          <a:off x="21897975" y="183261001"/>
          <a:ext cx="18811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378619</xdr:colOff>
      <xdr:row>510</xdr:row>
      <xdr:rowOff>102394</xdr:rowOff>
    </xdr:from>
    <xdr:to>
      <xdr:col>42</xdr:col>
      <xdr:colOff>202407</xdr:colOff>
      <xdr:row>510</xdr:row>
      <xdr:rowOff>102394</xdr:rowOff>
    </xdr:to>
    <xdr:cxnSp macro="">
      <xdr:nvCxnSpPr>
        <xdr:cNvPr id="982" name="直線矢印コネクタ 981">
          <a:extLst>
            <a:ext uri="{FF2B5EF4-FFF2-40B4-BE49-F238E27FC236}">
              <a16:creationId xmlns:a16="http://schemas.microsoft.com/office/drawing/2014/main" id="{9010FA41-C131-4FD4-92DF-4250FE788471}"/>
            </a:ext>
          </a:extLst>
        </xdr:cNvPr>
        <xdr:cNvCxnSpPr/>
      </xdr:nvCxnSpPr>
      <xdr:spPr>
        <a:xfrm flipH="1">
          <a:off x="15999619" y="181267894"/>
          <a:ext cx="20478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63</xdr:col>
      <xdr:colOff>4763</xdr:colOff>
      <xdr:row>510</xdr:row>
      <xdr:rowOff>190499</xdr:rowOff>
    </xdr:from>
    <xdr:to>
      <xdr:col>64</xdr:col>
      <xdr:colOff>2</xdr:colOff>
      <xdr:row>510</xdr:row>
      <xdr:rowOff>190499</xdr:rowOff>
    </xdr:to>
    <xdr:cxnSp macro="">
      <xdr:nvCxnSpPr>
        <xdr:cNvPr id="983" name="直線矢印コネクタ 982">
          <a:extLst>
            <a:ext uri="{FF2B5EF4-FFF2-40B4-BE49-F238E27FC236}">
              <a16:creationId xmlns:a16="http://schemas.microsoft.com/office/drawing/2014/main" id="{13DC4E37-A137-4A90-8B1D-1953A7596F09}"/>
            </a:ext>
          </a:extLst>
        </xdr:cNvPr>
        <xdr:cNvCxnSpPr/>
      </xdr:nvCxnSpPr>
      <xdr:spPr>
        <a:xfrm flipH="1">
          <a:off x="24007763" y="181355999"/>
          <a:ext cx="37623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2381</xdr:colOff>
      <xdr:row>511</xdr:row>
      <xdr:rowOff>102394</xdr:rowOff>
    </xdr:from>
    <xdr:to>
      <xdr:col>8</xdr:col>
      <xdr:colOff>364331</xdr:colOff>
      <xdr:row>511</xdr:row>
      <xdr:rowOff>102394</xdr:rowOff>
    </xdr:to>
    <xdr:cxnSp macro="">
      <xdr:nvCxnSpPr>
        <xdr:cNvPr id="984" name="直線矢印コネクタ 983">
          <a:extLst>
            <a:ext uri="{FF2B5EF4-FFF2-40B4-BE49-F238E27FC236}">
              <a16:creationId xmlns:a16="http://schemas.microsoft.com/office/drawing/2014/main" id="{3912FAC5-D546-4524-B497-57E769D447CD}"/>
            </a:ext>
          </a:extLst>
        </xdr:cNvPr>
        <xdr:cNvCxnSpPr/>
      </xdr:nvCxnSpPr>
      <xdr:spPr>
        <a:xfrm>
          <a:off x="3050381" y="181458394"/>
          <a:ext cx="36195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180975</xdr:colOff>
      <xdr:row>510</xdr:row>
      <xdr:rowOff>190499</xdr:rowOff>
    </xdr:from>
    <xdr:to>
      <xdr:col>29</xdr:col>
      <xdr:colOff>376238</xdr:colOff>
      <xdr:row>510</xdr:row>
      <xdr:rowOff>190499</xdr:rowOff>
    </xdr:to>
    <xdr:cxnSp macro="">
      <xdr:nvCxnSpPr>
        <xdr:cNvPr id="985" name="直線矢印コネクタ 984">
          <a:extLst>
            <a:ext uri="{FF2B5EF4-FFF2-40B4-BE49-F238E27FC236}">
              <a16:creationId xmlns:a16="http://schemas.microsoft.com/office/drawing/2014/main" id="{E0FA3598-4AFF-45DD-A37F-8394A1F0A49D}"/>
            </a:ext>
          </a:extLst>
        </xdr:cNvPr>
        <xdr:cNvCxnSpPr/>
      </xdr:nvCxnSpPr>
      <xdr:spPr>
        <a:xfrm>
          <a:off x="11229975" y="181355999"/>
          <a:ext cx="19526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63</xdr:col>
      <xdr:colOff>7145</xdr:colOff>
      <xdr:row>520</xdr:row>
      <xdr:rowOff>95251</xdr:rowOff>
    </xdr:from>
    <xdr:to>
      <xdr:col>64</xdr:col>
      <xdr:colOff>0</xdr:colOff>
      <xdr:row>520</xdr:row>
      <xdr:rowOff>95251</xdr:rowOff>
    </xdr:to>
    <xdr:cxnSp macro="">
      <xdr:nvCxnSpPr>
        <xdr:cNvPr id="986" name="直線矢印コネクタ 985">
          <a:extLst>
            <a:ext uri="{FF2B5EF4-FFF2-40B4-BE49-F238E27FC236}">
              <a16:creationId xmlns:a16="http://schemas.microsoft.com/office/drawing/2014/main" id="{42737EBF-1DB8-44CE-9065-ECC9865436C7}"/>
            </a:ext>
          </a:extLst>
        </xdr:cNvPr>
        <xdr:cNvCxnSpPr/>
      </xdr:nvCxnSpPr>
      <xdr:spPr>
        <a:xfrm flipH="1">
          <a:off x="24010145" y="183165751"/>
          <a:ext cx="37385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169069</xdr:colOff>
      <xdr:row>517</xdr:row>
      <xdr:rowOff>0</xdr:rowOff>
    </xdr:from>
    <xdr:to>
      <xdr:col>35</xdr:col>
      <xdr:colOff>169069</xdr:colOff>
      <xdr:row>519</xdr:row>
      <xdr:rowOff>114300</xdr:rowOff>
    </xdr:to>
    <xdr:cxnSp macro="">
      <xdr:nvCxnSpPr>
        <xdr:cNvPr id="987" name="直線矢印コネクタ 986">
          <a:extLst>
            <a:ext uri="{FF2B5EF4-FFF2-40B4-BE49-F238E27FC236}">
              <a16:creationId xmlns:a16="http://schemas.microsoft.com/office/drawing/2014/main" id="{142BBC01-0DFA-488D-9729-61BCF9DC7F14}"/>
            </a:ext>
          </a:extLst>
        </xdr:cNvPr>
        <xdr:cNvCxnSpPr/>
      </xdr:nvCxnSpPr>
      <xdr:spPr>
        <a:xfrm>
          <a:off x="13504069" y="182499000"/>
          <a:ext cx="0" cy="4953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278607</xdr:colOff>
      <xdr:row>519</xdr:row>
      <xdr:rowOff>92869</xdr:rowOff>
    </xdr:from>
    <xdr:to>
      <xdr:col>35</xdr:col>
      <xdr:colOff>169071</xdr:colOff>
      <xdr:row>519</xdr:row>
      <xdr:rowOff>92869</xdr:rowOff>
    </xdr:to>
    <xdr:cxnSp macro="">
      <xdr:nvCxnSpPr>
        <xdr:cNvPr id="988" name="直線矢印コネクタ 987">
          <a:extLst>
            <a:ext uri="{FF2B5EF4-FFF2-40B4-BE49-F238E27FC236}">
              <a16:creationId xmlns:a16="http://schemas.microsoft.com/office/drawing/2014/main" id="{7EA17455-05E4-40E0-87BC-033A8CD814DA}"/>
            </a:ext>
          </a:extLst>
        </xdr:cNvPr>
        <xdr:cNvCxnSpPr/>
      </xdr:nvCxnSpPr>
      <xdr:spPr>
        <a:xfrm flipH="1">
          <a:off x="13232607" y="182972869"/>
          <a:ext cx="27146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361951</xdr:colOff>
      <xdr:row>507</xdr:row>
      <xdr:rowOff>92870</xdr:rowOff>
    </xdr:from>
    <xdr:to>
      <xdr:col>6</xdr:col>
      <xdr:colOff>378622</xdr:colOff>
      <xdr:row>508</xdr:row>
      <xdr:rowOff>5</xdr:rowOff>
    </xdr:to>
    <xdr:cxnSp macro="">
      <xdr:nvCxnSpPr>
        <xdr:cNvPr id="989" name="カギ線コネクタ 11296">
          <a:extLst>
            <a:ext uri="{FF2B5EF4-FFF2-40B4-BE49-F238E27FC236}">
              <a16:creationId xmlns:a16="http://schemas.microsoft.com/office/drawing/2014/main" id="{3D9929F4-5C91-49FF-931E-88F4D74E664B}"/>
            </a:ext>
          </a:extLst>
        </xdr:cNvPr>
        <xdr:cNvCxnSpPr/>
      </xdr:nvCxnSpPr>
      <xdr:spPr>
        <a:xfrm rot="10800000">
          <a:off x="2266951" y="180686870"/>
          <a:ext cx="397671" cy="97635"/>
        </a:xfrm>
        <a:prstGeom prst="bentConnector3">
          <a:avLst>
            <a:gd name="adj1" fmla="val 32635"/>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2382</xdr:colOff>
      <xdr:row>519</xdr:row>
      <xdr:rowOff>90488</xdr:rowOff>
    </xdr:from>
    <xdr:to>
      <xdr:col>6</xdr:col>
      <xdr:colOff>376242</xdr:colOff>
      <xdr:row>519</xdr:row>
      <xdr:rowOff>116683</xdr:rowOff>
    </xdr:to>
    <xdr:cxnSp macro="">
      <xdr:nvCxnSpPr>
        <xdr:cNvPr id="990" name="カギ線コネクタ 11297">
          <a:extLst>
            <a:ext uri="{FF2B5EF4-FFF2-40B4-BE49-F238E27FC236}">
              <a16:creationId xmlns:a16="http://schemas.microsoft.com/office/drawing/2014/main" id="{422D01BA-6719-4FB5-AB4E-8208BB789E4F}"/>
            </a:ext>
          </a:extLst>
        </xdr:cNvPr>
        <xdr:cNvCxnSpPr/>
      </xdr:nvCxnSpPr>
      <xdr:spPr>
        <a:xfrm rot="10800000">
          <a:off x="2288382" y="182970488"/>
          <a:ext cx="373860" cy="26195"/>
        </a:xfrm>
        <a:prstGeom prst="bentConnector3">
          <a:avLst>
            <a:gd name="adj1" fmla="val 39172"/>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0</xdr:colOff>
      <xdr:row>517</xdr:row>
      <xdr:rowOff>85725</xdr:rowOff>
    </xdr:from>
    <xdr:to>
      <xdr:col>64</xdr:col>
      <xdr:colOff>0</xdr:colOff>
      <xdr:row>524</xdr:row>
      <xdr:rowOff>57149</xdr:rowOff>
    </xdr:to>
    <xdr:cxnSp macro="">
      <xdr:nvCxnSpPr>
        <xdr:cNvPr id="991" name="直線矢印コネクタ 990">
          <a:extLst>
            <a:ext uri="{FF2B5EF4-FFF2-40B4-BE49-F238E27FC236}">
              <a16:creationId xmlns:a16="http://schemas.microsoft.com/office/drawing/2014/main" id="{9A92E314-498D-4737-9FC8-F641BE5A1E01}"/>
            </a:ext>
          </a:extLst>
        </xdr:cNvPr>
        <xdr:cNvCxnSpPr/>
      </xdr:nvCxnSpPr>
      <xdr:spPr>
        <a:xfrm flipV="1">
          <a:off x="24384000" y="182584725"/>
          <a:ext cx="0" cy="130492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0</xdr:colOff>
      <xdr:row>504</xdr:row>
      <xdr:rowOff>9525</xdr:rowOff>
    </xdr:from>
    <xdr:to>
      <xdr:col>36</xdr:col>
      <xdr:colOff>0</xdr:colOff>
      <xdr:row>505</xdr:row>
      <xdr:rowOff>2383</xdr:rowOff>
    </xdr:to>
    <xdr:cxnSp macro="">
      <xdr:nvCxnSpPr>
        <xdr:cNvPr id="992" name="直線矢印コネクタ 991">
          <a:extLst>
            <a:ext uri="{FF2B5EF4-FFF2-40B4-BE49-F238E27FC236}">
              <a16:creationId xmlns:a16="http://schemas.microsoft.com/office/drawing/2014/main" id="{C000967B-956C-4DA6-83FB-6E9115A0BCEA}"/>
            </a:ext>
          </a:extLst>
        </xdr:cNvPr>
        <xdr:cNvCxnSpPr/>
      </xdr:nvCxnSpPr>
      <xdr:spPr>
        <a:xfrm flipV="1">
          <a:off x="13716000" y="180032025"/>
          <a:ext cx="0" cy="183358"/>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185738</xdr:colOff>
      <xdr:row>517</xdr:row>
      <xdr:rowOff>102394</xdr:rowOff>
    </xdr:from>
    <xdr:to>
      <xdr:col>64</xdr:col>
      <xdr:colOff>373857</xdr:colOff>
      <xdr:row>517</xdr:row>
      <xdr:rowOff>102394</xdr:rowOff>
    </xdr:to>
    <xdr:cxnSp macro="">
      <xdr:nvCxnSpPr>
        <xdr:cNvPr id="993" name="直線コネクタ 992">
          <a:extLst>
            <a:ext uri="{FF2B5EF4-FFF2-40B4-BE49-F238E27FC236}">
              <a16:creationId xmlns:a16="http://schemas.microsoft.com/office/drawing/2014/main" id="{61638040-B2AA-4418-A3C3-F4DB0A04E340}"/>
            </a:ext>
          </a:extLst>
        </xdr:cNvPr>
        <xdr:cNvCxnSpPr/>
      </xdr:nvCxnSpPr>
      <xdr:spPr>
        <a:xfrm>
          <a:off x="15044738" y="182601394"/>
          <a:ext cx="9713119"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378619</xdr:colOff>
      <xdr:row>516</xdr:row>
      <xdr:rowOff>73820</xdr:rowOff>
    </xdr:from>
    <xdr:to>
      <xdr:col>46</xdr:col>
      <xdr:colOff>378619</xdr:colOff>
      <xdr:row>517</xdr:row>
      <xdr:rowOff>80964</xdr:rowOff>
    </xdr:to>
    <xdr:cxnSp macro="">
      <xdr:nvCxnSpPr>
        <xdr:cNvPr id="994" name="直線矢印コネクタ 993">
          <a:extLst>
            <a:ext uri="{FF2B5EF4-FFF2-40B4-BE49-F238E27FC236}">
              <a16:creationId xmlns:a16="http://schemas.microsoft.com/office/drawing/2014/main" id="{294EC1E3-52E2-4264-94D2-E4E0DBC41F01}"/>
            </a:ext>
          </a:extLst>
        </xdr:cNvPr>
        <xdr:cNvCxnSpPr/>
      </xdr:nvCxnSpPr>
      <xdr:spPr>
        <a:xfrm>
          <a:off x="17904619" y="182382320"/>
          <a:ext cx="0" cy="197644"/>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xdr:colOff>
      <xdr:row>517</xdr:row>
      <xdr:rowOff>102395</xdr:rowOff>
    </xdr:from>
    <xdr:to>
      <xdr:col>47</xdr:col>
      <xdr:colOff>1</xdr:colOff>
      <xdr:row>518</xdr:row>
      <xdr:rowOff>104776</xdr:rowOff>
    </xdr:to>
    <xdr:cxnSp macro="">
      <xdr:nvCxnSpPr>
        <xdr:cNvPr id="995" name="直線矢印コネクタ 994">
          <a:extLst>
            <a:ext uri="{FF2B5EF4-FFF2-40B4-BE49-F238E27FC236}">
              <a16:creationId xmlns:a16="http://schemas.microsoft.com/office/drawing/2014/main" id="{0639F609-0730-4E1B-B65C-468FF2359EEB}"/>
            </a:ext>
          </a:extLst>
        </xdr:cNvPr>
        <xdr:cNvCxnSpPr/>
      </xdr:nvCxnSpPr>
      <xdr:spPr>
        <a:xfrm flipV="1">
          <a:off x="17907001" y="182601395"/>
          <a:ext cx="0" cy="192881"/>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2381</xdr:colOff>
      <xdr:row>517</xdr:row>
      <xdr:rowOff>169069</xdr:rowOff>
    </xdr:from>
    <xdr:to>
      <xdr:col>48</xdr:col>
      <xdr:colOff>2381</xdr:colOff>
      <xdr:row>519</xdr:row>
      <xdr:rowOff>0</xdr:rowOff>
    </xdr:to>
    <xdr:cxnSp macro="">
      <xdr:nvCxnSpPr>
        <xdr:cNvPr id="996" name="直線矢印コネクタ 995">
          <a:extLst>
            <a:ext uri="{FF2B5EF4-FFF2-40B4-BE49-F238E27FC236}">
              <a16:creationId xmlns:a16="http://schemas.microsoft.com/office/drawing/2014/main" id="{D402E18F-57A7-418F-8D67-F9FDC7FDB156}"/>
            </a:ext>
          </a:extLst>
        </xdr:cNvPr>
        <xdr:cNvCxnSpPr/>
      </xdr:nvCxnSpPr>
      <xdr:spPr>
        <a:xfrm>
          <a:off x="18290381" y="182668069"/>
          <a:ext cx="0" cy="211931"/>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0</xdr:colOff>
      <xdr:row>516</xdr:row>
      <xdr:rowOff>11906</xdr:rowOff>
    </xdr:from>
    <xdr:to>
      <xdr:col>46</xdr:col>
      <xdr:colOff>0</xdr:colOff>
      <xdr:row>517</xdr:row>
      <xdr:rowOff>85725</xdr:rowOff>
    </xdr:to>
    <xdr:cxnSp macro="">
      <xdr:nvCxnSpPr>
        <xdr:cNvPr id="997" name="直線矢印コネクタ 996">
          <a:extLst>
            <a:ext uri="{FF2B5EF4-FFF2-40B4-BE49-F238E27FC236}">
              <a16:creationId xmlns:a16="http://schemas.microsoft.com/office/drawing/2014/main" id="{2ADD8A97-6921-4E54-A7EB-D1CF43C278F3}"/>
            </a:ext>
          </a:extLst>
        </xdr:cNvPr>
        <xdr:cNvCxnSpPr/>
      </xdr:nvCxnSpPr>
      <xdr:spPr>
        <a:xfrm>
          <a:off x="17526000" y="182320406"/>
          <a:ext cx="0" cy="264319"/>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519</xdr:row>
      <xdr:rowOff>130969</xdr:rowOff>
    </xdr:from>
    <xdr:to>
      <xdr:col>35</xdr:col>
      <xdr:colOff>328613</xdr:colOff>
      <xdr:row>519</xdr:row>
      <xdr:rowOff>130969</xdr:rowOff>
    </xdr:to>
    <xdr:cxnSp macro="">
      <xdr:nvCxnSpPr>
        <xdr:cNvPr id="998" name="直線コネクタ 997">
          <a:extLst>
            <a:ext uri="{FF2B5EF4-FFF2-40B4-BE49-F238E27FC236}">
              <a16:creationId xmlns:a16="http://schemas.microsoft.com/office/drawing/2014/main" id="{04F2E67B-524C-47F8-B001-2607640FBA28}"/>
            </a:ext>
          </a:extLst>
        </xdr:cNvPr>
        <xdr:cNvCxnSpPr/>
      </xdr:nvCxnSpPr>
      <xdr:spPr>
        <a:xfrm>
          <a:off x="2667000" y="183010969"/>
          <a:ext cx="10996613"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378619</xdr:colOff>
      <xdr:row>517</xdr:row>
      <xdr:rowOff>95250</xdr:rowOff>
    </xdr:from>
    <xdr:to>
      <xdr:col>47</xdr:col>
      <xdr:colOff>100012</xdr:colOff>
      <xdr:row>517</xdr:row>
      <xdr:rowOff>95250</xdr:rowOff>
    </xdr:to>
    <xdr:cxnSp macro="">
      <xdr:nvCxnSpPr>
        <xdr:cNvPr id="999" name="直線コネクタ 998">
          <a:extLst>
            <a:ext uri="{FF2B5EF4-FFF2-40B4-BE49-F238E27FC236}">
              <a16:creationId xmlns:a16="http://schemas.microsoft.com/office/drawing/2014/main" id="{078D92B5-8885-4440-856B-AC9A29AFE784}"/>
            </a:ext>
          </a:extLst>
        </xdr:cNvPr>
        <xdr:cNvCxnSpPr/>
      </xdr:nvCxnSpPr>
      <xdr:spPr>
        <a:xfrm>
          <a:off x="17904619" y="182594250"/>
          <a:ext cx="102393"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100012</xdr:colOff>
      <xdr:row>517</xdr:row>
      <xdr:rowOff>2381</xdr:rowOff>
    </xdr:from>
    <xdr:to>
      <xdr:col>47</xdr:col>
      <xdr:colOff>100012</xdr:colOff>
      <xdr:row>517</xdr:row>
      <xdr:rowOff>92869</xdr:rowOff>
    </xdr:to>
    <xdr:cxnSp macro="">
      <xdr:nvCxnSpPr>
        <xdr:cNvPr id="1000" name="直線矢印コネクタ 999">
          <a:extLst>
            <a:ext uri="{FF2B5EF4-FFF2-40B4-BE49-F238E27FC236}">
              <a16:creationId xmlns:a16="http://schemas.microsoft.com/office/drawing/2014/main" id="{D0063687-EF10-45D0-9C18-184E08029568}"/>
            </a:ext>
          </a:extLst>
        </xdr:cNvPr>
        <xdr:cNvCxnSpPr/>
      </xdr:nvCxnSpPr>
      <xdr:spPr>
        <a:xfrm flipV="1">
          <a:off x="18007012" y="182501381"/>
          <a:ext cx="0" cy="90488"/>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2382</xdr:colOff>
      <xdr:row>519</xdr:row>
      <xdr:rowOff>133351</xdr:rowOff>
    </xdr:from>
    <xdr:to>
      <xdr:col>10</xdr:col>
      <xdr:colOff>2382</xdr:colOff>
      <xdr:row>520</xdr:row>
      <xdr:rowOff>135732</xdr:rowOff>
    </xdr:to>
    <xdr:cxnSp macro="">
      <xdr:nvCxnSpPr>
        <xdr:cNvPr id="1001" name="直線矢印コネクタ 1000">
          <a:extLst>
            <a:ext uri="{FF2B5EF4-FFF2-40B4-BE49-F238E27FC236}">
              <a16:creationId xmlns:a16="http://schemas.microsoft.com/office/drawing/2014/main" id="{1A15D37C-6BDF-44F2-869F-5C7B712C9496}"/>
            </a:ext>
          </a:extLst>
        </xdr:cNvPr>
        <xdr:cNvCxnSpPr/>
      </xdr:nvCxnSpPr>
      <xdr:spPr>
        <a:xfrm flipV="1">
          <a:off x="3812382" y="183013351"/>
          <a:ext cx="0" cy="192881"/>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xdr:colOff>
      <xdr:row>518</xdr:row>
      <xdr:rowOff>107157</xdr:rowOff>
    </xdr:from>
    <xdr:to>
      <xdr:col>10</xdr:col>
      <xdr:colOff>1</xdr:colOff>
      <xdr:row>519</xdr:row>
      <xdr:rowOff>114301</xdr:rowOff>
    </xdr:to>
    <xdr:cxnSp macro="">
      <xdr:nvCxnSpPr>
        <xdr:cNvPr id="1002" name="直線矢印コネクタ 1001">
          <a:extLst>
            <a:ext uri="{FF2B5EF4-FFF2-40B4-BE49-F238E27FC236}">
              <a16:creationId xmlns:a16="http://schemas.microsoft.com/office/drawing/2014/main" id="{7F44A187-B305-410D-8079-A2C7EEC11D01}"/>
            </a:ext>
          </a:extLst>
        </xdr:cNvPr>
        <xdr:cNvCxnSpPr/>
      </xdr:nvCxnSpPr>
      <xdr:spPr>
        <a:xfrm>
          <a:off x="3810001" y="182796657"/>
          <a:ext cx="0" cy="197644"/>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180974</xdr:colOff>
      <xdr:row>518</xdr:row>
      <xdr:rowOff>19051</xdr:rowOff>
    </xdr:from>
    <xdr:to>
      <xdr:col>9</xdr:col>
      <xdr:colOff>180974</xdr:colOff>
      <xdr:row>519</xdr:row>
      <xdr:rowOff>130969</xdr:rowOff>
    </xdr:to>
    <xdr:cxnSp macro="">
      <xdr:nvCxnSpPr>
        <xdr:cNvPr id="1003" name="直線矢印コネクタ 1002">
          <a:extLst>
            <a:ext uri="{FF2B5EF4-FFF2-40B4-BE49-F238E27FC236}">
              <a16:creationId xmlns:a16="http://schemas.microsoft.com/office/drawing/2014/main" id="{D4FD00F7-D9CD-4558-B7E5-396A903638F9}"/>
            </a:ext>
          </a:extLst>
        </xdr:cNvPr>
        <xdr:cNvCxnSpPr/>
      </xdr:nvCxnSpPr>
      <xdr:spPr>
        <a:xfrm>
          <a:off x="3609974" y="182708551"/>
          <a:ext cx="0" cy="302418"/>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376239</xdr:colOff>
      <xdr:row>519</xdr:row>
      <xdr:rowOff>123825</xdr:rowOff>
    </xdr:from>
    <xdr:to>
      <xdr:col>10</xdr:col>
      <xdr:colOff>88108</xdr:colOff>
      <xdr:row>519</xdr:row>
      <xdr:rowOff>123825</xdr:rowOff>
    </xdr:to>
    <xdr:cxnSp macro="">
      <xdr:nvCxnSpPr>
        <xdr:cNvPr id="1004" name="直線コネクタ 1003">
          <a:extLst>
            <a:ext uri="{FF2B5EF4-FFF2-40B4-BE49-F238E27FC236}">
              <a16:creationId xmlns:a16="http://schemas.microsoft.com/office/drawing/2014/main" id="{2355BE45-C6BF-4CEC-93FA-BE045CA266DA}"/>
            </a:ext>
          </a:extLst>
        </xdr:cNvPr>
        <xdr:cNvCxnSpPr/>
      </xdr:nvCxnSpPr>
      <xdr:spPr>
        <a:xfrm>
          <a:off x="3805239" y="183003825"/>
          <a:ext cx="92869"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88106</xdr:colOff>
      <xdr:row>519</xdr:row>
      <xdr:rowOff>2381</xdr:rowOff>
    </xdr:from>
    <xdr:to>
      <xdr:col>10</xdr:col>
      <xdr:colOff>88106</xdr:colOff>
      <xdr:row>519</xdr:row>
      <xdr:rowOff>126208</xdr:rowOff>
    </xdr:to>
    <xdr:cxnSp macro="">
      <xdr:nvCxnSpPr>
        <xdr:cNvPr id="1005" name="直線矢印コネクタ 1004">
          <a:extLst>
            <a:ext uri="{FF2B5EF4-FFF2-40B4-BE49-F238E27FC236}">
              <a16:creationId xmlns:a16="http://schemas.microsoft.com/office/drawing/2014/main" id="{8E8B0D2F-3CD9-4E6F-9DF4-C605A6DE10FE}"/>
            </a:ext>
          </a:extLst>
        </xdr:cNvPr>
        <xdr:cNvCxnSpPr/>
      </xdr:nvCxnSpPr>
      <xdr:spPr>
        <a:xfrm flipV="1">
          <a:off x="3898106" y="182882381"/>
          <a:ext cx="0" cy="123827"/>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200025</xdr:colOff>
      <xdr:row>508</xdr:row>
      <xdr:rowOff>66675</xdr:rowOff>
    </xdr:from>
    <xdr:to>
      <xdr:col>65</xdr:col>
      <xdr:colOff>0</xdr:colOff>
      <xdr:row>508</xdr:row>
      <xdr:rowOff>66675</xdr:rowOff>
    </xdr:to>
    <xdr:cxnSp macro="">
      <xdr:nvCxnSpPr>
        <xdr:cNvPr id="1006" name="直線コネクタ 1005">
          <a:extLst>
            <a:ext uri="{FF2B5EF4-FFF2-40B4-BE49-F238E27FC236}">
              <a16:creationId xmlns:a16="http://schemas.microsoft.com/office/drawing/2014/main" id="{6035D42A-44A2-4FB8-A710-6D7C67E71073}"/>
            </a:ext>
          </a:extLst>
        </xdr:cNvPr>
        <xdr:cNvCxnSpPr/>
      </xdr:nvCxnSpPr>
      <xdr:spPr>
        <a:xfrm>
          <a:off x="16202025" y="180851175"/>
          <a:ext cx="8562975"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304800</xdr:colOff>
      <xdr:row>519</xdr:row>
      <xdr:rowOff>119063</xdr:rowOff>
    </xdr:from>
    <xdr:to>
      <xdr:col>35</xdr:col>
      <xdr:colOff>304800</xdr:colOff>
      <xdr:row>520</xdr:row>
      <xdr:rowOff>33338</xdr:rowOff>
    </xdr:to>
    <xdr:cxnSp macro="">
      <xdr:nvCxnSpPr>
        <xdr:cNvPr id="1007" name="直線コネクタ 1006">
          <a:extLst>
            <a:ext uri="{FF2B5EF4-FFF2-40B4-BE49-F238E27FC236}">
              <a16:creationId xmlns:a16="http://schemas.microsoft.com/office/drawing/2014/main" id="{509B2936-833A-4DA3-A18C-B4273172EF2E}"/>
            </a:ext>
          </a:extLst>
        </xdr:cNvPr>
        <xdr:cNvCxnSpPr/>
      </xdr:nvCxnSpPr>
      <xdr:spPr>
        <a:xfrm>
          <a:off x="13639800" y="182999063"/>
          <a:ext cx="0" cy="104775"/>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0</xdr:colOff>
      <xdr:row>510</xdr:row>
      <xdr:rowOff>92869</xdr:rowOff>
    </xdr:from>
    <xdr:to>
      <xdr:col>27</xdr:col>
      <xdr:colOff>188119</xdr:colOff>
      <xdr:row>510</xdr:row>
      <xdr:rowOff>92869</xdr:rowOff>
    </xdr:to>
    <xdr:cxnSp macro="">
      <xdr:nvCxnSpPr>
        <xdr:cNvPr id="1008" name="直線矢印コネクタ 1007">
          <a:extLst>
            <a:ext uri="{FF2B5EF4-FFF2-40B4-BE49-F238E27FC236}">
              <a16:creationId xmlns:a16="http://schemas.microsoft.com/office/drawing/2014/main" id="{78B439AF-11D9-410B-8013-F3529D50E138}"/>
            </a:ext>
          </a:extLst>
        </xdr:cNvPr>
        <xdr:cNvCxnSpPr/>
      </xdr:nvCxnSpPr>
      <xdr:spPr>
        <a:xfrm flipH="1">
          <a:off x="10287000" y="181258369"/>
          <a:ext cx="18811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378618</xdr:colOff>
      <xdr:row>506</xdr:row>
      <xdr:rowOff>90487</xdr:rowOff>
    </xdr:from>
    <xdr:to>
      <xdr:col>42</xdr:col>
      <xdr:colOff>378618</xdr:colOff>
      <xdr:row>506</xdr:row>
      <xdr:rowOff>188118</xdr:rowOff>
    </xdr:to>
    <xdr:cxnSp macro="">
      <xdr:nvCxnSpPr>
        <xdr:cNvPr id="1009" name="直線コネクタ 1008">
          <a:extLst>
            <a:ext uri="{FF2B5EF4-FFF2-40B4-BE49-F238E27FC236}">
              <a16:creationId xmlns:a16="http://schemas.microsoft.com/office/drawing/2014/main" id="{CD6C039B-3701-4FC3-97FE-24CEABBE968D}"/>
            </a:ext>
          </a:extLst>
        </xdr:cNvPr>
        <xdr:cNvCxnSpPr/>
      </xdr:nvCxnSpPr>
      <xdr:spPr>
        <a:xfrm flipV="1">
          <a:off x="16380618" y="180493987"/>
          <a:ext cx="0" cy="97631"/>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xdr:colOff>
      <xdr:row>507</xdr:row>
      <xdr:rowOff>47626</xdr:rowOff>
    </xdr:from>
    <xdr:to>
      <xdr:col>29</xdr:col>
      <xdr:colOff>1</xdr:colOff>
      <xdr:row>507</xdr:row>
      <xdr:rowOff>97631</xdr:rowOff>
    </xdr:to>
    <xdr:cxnSp macro="">
      <xdr:nvCxnSpPr>
        <xdr:cNvPr id="1010" name="直線コネクタ 1009">
          <a:extLst>
            <a:ext uri="{FF2B5EF4-FFF2-40B4-BE49-F238E27FC236}">
              <a16:creationId xmlns:a16="http://schemas.microsoft.com/office/drawing/2014/main" id="{E185137F-A455-4F5B-9665-7935DEA72414}"/>
            </a:ext>
          </a:extLst>
        </xdr:cNvPr>
        <xdr:cNvCxnSpPr/>
      </xdr:nvCxnSpPr>
      <xdr:spPr>
        <a:xfrm flipV="1">
          <a:off x="11049001" y="180641626"/>
          <a:ext cx="0" cy="50005"/>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288130</xdr:colOff>
      <xdr:row>507</xdr:row>
      <xdr:rowOff>47626</xdr:rowOff>
    </xdr:from>
    <xdr:to>
      <xdr:col>28</xdr:col>
      <xdr:colOff>378618</xdr:colOff>
      <xdr:row>507</xdr:row>
      <xdr:rowOff>47626</xdr:rowOff>
    </xdr:to>
    <xdr:cxnSp macro="">
      <xdr:nvCxnSpPr>
        <xdr:cNvPr id="1011" name="直線矢印コネクタ 1010">
          <a:extLst>
            <a:ext uri="{FF2B5EF4-FFF2-40B4-BE49-F238E27FC236}">
              <a16:creationId xmlns:a16="http://schemas.microsoft.com/office/drawing/2014/main" id="{47EF2C53-58B3-45EA-A821-B6149AB5F477}"/>
            </a:ext>
          </a:extLst>
        </xdr:cNvPr>
        <xdr:cNvCxnSpPr/>
      </xdr:nvCxnSpPr>
      <xdr:spPr>
        <a:xfrm flipH="1">
          <a:off x="10575130" y="180641626"/>
          <a:ext cx="47148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376238</xdr:colOff>
      <xdr:row>512</xdr:row>
      <xdr:rowOff>92869</xdr:rowOff>
    </xdr:from>
    <xdr:to>
      <xdr:col>6</xdr:col>
      <xdr:colOff>185739</xdr:colOff>
      <xdr:row>512</xdr:row>
      <xdr:rowOff>92869</xdr:rowOff>
    </xdr:to>
    <xdr:cxnSp macro="">
      <xdr:nvCxnSpPr>
        <xdr:cNvPr id="1012" name="直線矢印コネクタ 1011">
          <a:extLst>
            <a:ext uri="{FF2B5EF4-FFF2-40B4-BE49-F238E27FC236}">
              <a16:creationId xmlns:a16="http://schemas.microsoft.com/office/drawing/2014/main" id="{597041C8-8302-4ED6-9336-F2EE1B62ED76}"/>
            </a:ext>
          </a:extLst>
        </xdr:cNvPr>
        <xdr:cNvCxnSpPr/>
      </xdr:nvCxnSpPr>
      <xdr:spPr>
        <a:xfrm flipH="1">
          <a:off x="2281238" y="181639369"/>
          <a:ext cx="19050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2381</xdr:colOff>
      <xdr:row>520</xdr:row>
      <xdr:rowOff>147638</xdr:rowOff>
    </xdr:from>
    <xdr:to>
      <xdr:col>35</xdr:col>
      <xdr:colOff>376237</xdr:colOff>
      <xdr:row>520</xdr:row>
      <xdr:rowOff>147638</xdr:rowOff>
    </xdr:to>
    <xdr:cxnSp macro="">
      <xdr:nvCxnSpPr>
        <xdr:cNvPr id="1013" name="直線コネクタ 1012">
          <a:extLst>
            <a:ext uri="{FF2B5EF4-FFF2-40B4-BE49-F238E27FC236}">
              <a16:creationId xmlns:a16="http://schemas.microsoft.com/office/drawing/2014/main" id="{DFB3E839-A4C4-4245-B483-EC9FA805AB90}"/>
            </a:ext>
          </a:extLst>
        </xdr:cNvPr>
        <xdr:cNvCxnSpPr/>
      </xdr:nvCxnSpPr>
      <xdr:spPr>
        <a:xfrm>
          <a:off x="2669381" y="183218138"/>
          <a:ext cx="11041856" cy="0"/>
        </a:xfrm>
        <a:prstGeom prst="line">
          <a:avLst/>
        </a:prstGeom>
        <a:ln w="6350" cmpd="dbl">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506</xdr:row>
      <xdr:rowOff>2385</xdr:rowOff>
    </xdr:from>
    <xdr:to>
      <xdr:col>7</xdr:col>
      <xdr:colOff>0</xdr:colOff>
      <xdr:row>520</xdr:row>
      <xdr:rowOff>150019</xdr:rowOff>
    </xdr:to>
    <xdr:cxnSp macro="">
      <xdr:nvCxnSpPr>
        <xdr:cNvPr id="1014" name="直線コネクタ 1013">
          <a:extLst>
            <a:ext uri="{FF2B5EF4-FFF2-40B4-BE49-F238E27FC236}">
              <a16:creationId xmlns:a16="http://schemas.microsoft.com/office/drawing/2014/main" id="{51ACAA1B-1761-4E08-B838-E0FE11FE7260}"/>
            </a:ext>
          </a:extLst>
        </xdr:cNvPr>
        <xdr:cNvCxnSpPr/>
      </xdr:nvCxnSpPr>
      <xdr:spPr>
        <a:xfrm flipV="1">
          <a:off x="2667000" y="180405885"/>
          <a:ext cx="0" cy="2814634"/>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7144</xdr:colOff>
      <xdr:row>520</xdr:row>
      <xdr:rowOff>150018</xdr:rowOff>
    </xdr:from>
    <xdr:to>
      <xdr:col>7</xdr:col>
      <xdr:colOff>4763</xdr:colOff>
      <xdr:row>520</xdr:row>
      <xdr:rowOff>150018</xdr:rowOff>
    </xdr:to>
    <xdr:cxnSp macro="">
      <xdr:nvCxnSpPr>
        <xdr:cNvPr id="1015" name="直線コネクタ 1014">
          <a:extLst>
            <a:ext uri="{FF2B5EF4-FFF2-40B4-BE49-F238E27FC236}">
              <a16:creationId xmlns:a16="http://schemas.microsoft.com/office/drawing/2014/main" id="{340B6C4D-6DC8-47F5-9718-F23EE61FF9C6}"/>
            </a:ext>
          </a:extLst>
        </xdr:cNvPr>
        <xdr:cNvCxnSpPr/>
      </xdr:nvCxnSpPr>
      <xdr:spPr>
        <a:xfrm>
          <a:off x="2293144" y="183220518"/>
          <a:ext cx="378619" cy="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230981</xdr:colOff>
      <xdr:row>520</xdr:row>
      <xdr:rowOff>50006</xdr:rowOff>
    </xdr:from>
    <xdr:to>
      <xdr:col>36</xdr:col>
      <xdr:colOff>195263</xdr:colOff>
      <xdr:row>520</xdr:row>
      <xdr:rowOff>50006</xdr:rowOff>
    </xdr:to>
    <xdr:cxnSp macro="">
      <xdr:nvCxnSpPr>
        <xdr:cNvPr id="1016" name="直線コネクタ 1015">
          <a:extLst>
            <a:ext uri="{FF2B5EF4-FFF2-40B4-BE49-F238E27FC236}">
              <a16:creationId xmlns:a16="http://schemas.microsoft.com/office/drawing/2014/main" id="{42CC5836-9AB4-497D-B857-EF91C4A8C2B8}"/>
            </a:ext>
          </a:extLst>
        </xdr:cNvPr>
        <xdr:cNvCxnSpPr/>
      </xdr:nvCxnSpPr>
      <xdr:spPr>
        <a:xfrm>
          <a:off x="13565981" y="183120506"/>
          <a:ext cx="345282" cy="0"/>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183357</xdr:colOff>
      <xdr:row>506</xdr:row>
      <xdr:rowOff>92869</xdr:rowOff>
    </xdr:from>
    <xdr:to>
      <xdr:col>29</xdr:col>
      <xdr:colOff>183357</xdr:colOff>
      <xdr:row>507</xdr:row>
      <xdr:rowOff>85730</xdr:rowOff>
    </xdr:to>
    <xdr:cxnSp macro="">
      <xdr:nvCxnSpPr>
        <xdr:cNvPr id="1017" name="直線コネクタ 1016">
          <a:extLst>
            <a:ext uri="{FF2B5EF4-FFF2-40B4-BE49-F238E27FC236}">
              <a16:creationId xmlns:a16="http://schemas.microsoft.com/office/drawing/2014/main" id="{DD671239-205D-4877-8EDD-D25D2FE53837}"/>
            </a:ext>
          </a:extLst>
        </xdr:cNvPr>
        <xdr:cNvCxnSpPr/>
      </xdr:nvCxnSpPr>
      <xdr:spPr>
        <a:xfrm flipV="1">
          <a:off x="11232357" y="180496369"/>
          <a:ext cx="0" cy="183361"/>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202406</xdr:colOff>
      <xdr:row>508</xdr:row>
      <xdr:rowOff>61912</xdr:rowOff>
    </xdr:from>
    <xdr:to>
      <xdr:col>42</xdr:col>
      <xdr:colOff>202406</xdr:colOff>
      <xdr:row>517</xdr:row>
      <xdr:rowOff>83343</xdr:rowOff>
    </xdr:to>
    <xdr:cxnSp macro="">
      <xdr:nvCxnSpPr>
        <xdr:cNvPr id="1018" name="直線矢印コネクタ 1017">
          <a:extLst>
            <a:ext uri="{FF2B5EF4-FFF2-40B4-BE49-F238E27FC236}">
              <a16:creationId xmlns:a16="http://schemas.microsoft.com/office/drawing/2014/main" id="{AE11A4FA-EC34-4760-84BB-CD46C08D89EC}"/>
            </a:ext>
          </a:extLst>
        </xdr:cNvPr>
        <xdr:cNvCxnSpPr/>
      </xdr:nvCxnSpPr>
      <xdr:spPr>
        <a:xfrm>
          <a:off x="16204406" y="180846412"/>
          <a:ext cx="0" cy="1735931"/>
        </a:xfrm>
        <a:prstGeom prst="straightConnector1">
          <a:avLst/>
        </a:prstGeom>
        <a:noFill/>
        <a:ln w="3175" cap="flat" cmpd="sng" algn="ctr">
          <a:solidFill>
            <a:srgbClr val="5B9BD5"/>
          </a:solidFill>
          <a:prstDash val="solid"/>
          <a:miter lim="800000"/>
          <a:headEnd type="arrow"/>
          <a:tailEnd type="arrow"/>
        </a:ln>
        <a:effectLst/>
      </xdr:spPr>
    </xdr:cxnSp>
    <xdr:clientData/>
  </xdr:twoCellAnchor>
  <xdr:twoCellAnchor>
    <xdr:from>
      <xdr:col>43</xdr:col>
      <xdr:colOff>188121</xdr:colOff>
      <xdr:row>509</xdr:row>
      <xdr:rowOff>95249</xdr:rowOff>
    </xdr:from>
    <xdr:to>
      <xdr:col>44</xdr:col>
      <xdr:colOff>373856</xdr:colOff>
      <xdr:row>509</xdr:row>
      <xdr:rowOff>95249</xdr:rowOff>
    </xdr:to>
    <xdr:cxnSp macro="">
      <xdr:nvCxnSpPr>
        <xdr:cNvPr id="1019" name="直線矢印コネクタ 1018">
          <a:extLst>
            <a:ext uri="{FF2B5EF4-FFF2-40B4-BE49-F238E27FC236}">
              <a16:creationId xmlns:a16="http://schemas.microsoft.com/office/drawing/2014/main" id="{F9B32C9B-96A4-4F1D-9307-C7E4C3B0DFEF}"/>
            </a:ext>
          </a:extLst>
        </xdr:cNvPr>
        <xdr:cNvCxnSpPr/>
      </xdr:nvCxnSpPr>
      <xdr:spPr>
        <a:xfrm>
          <a:off x="16571121" y="181070249"/>
          <a:ext cx="566735" cy="0"/>
        </a:xfrm>
        <a:prstGeom prst="straightConnector1">
          <a:avLst/>
        </a:prstGeom>
        <a:ln w="3175">
          <a:solidFill>
            <a:srgbClr val="C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0</xdr:colOff>
      <xdr:row>508</xdr:row>
      <xdr:rowOff>64294</xdr:rowOff>
    </xdr:from>
    <xdr:to>
      <xdr:col>64</xdr:col>
      <xdr:colOff>0</xdr:colOff>
      <xdr:row>517</xdr:row>
      <xdr:rowOff>85725</xdr:rowOff>
    </xdr:to>
    <xdr:cxnSp macro="">
      <xdr:nvCxnSpPr>
        <xdr:cNvPr id="1020" name="直線矢印コネクタ 1019">
          <a:extLst>
            <a:ext uri="{FF2B5EF4-FFF2-40B4-BE49-F238E27FC236}">
              <a16:creationId xmlns:a16="http://schemas.microsoft.com/office/drawing/2014/main" id="{C7AD844B-7904-448F-9BA3-4A9A68218EFF}"/>
            </a:ext>
          </a:extLst>
        </xdr:cNvPr>
        <xdr:cNvCxnSpPr/>
      </xdr:nvCxnSpPr>
      <xdr:spPr>
        <a:xfrm>
          <a:off x="24384000" y="180848794"/>
          <a:ext cx="0" cy="1735931"/>
        </a:xfrm>
        <a:prstGeom prst="straightConnector1">
          <a:avLst/>
        </a:prstGeom>
        <a:noFill/>
        <a:ln w="3175" cap="flat" cmpd="sng" algn="ctr">
          <a:solidFill>
            <a:srgbClr val="5B9BD5"/>
          </a:solidFill>
          <a:prstDash val="solid"/>
          <a:miter lim="800000"/>
          <a:headEnd type="arrow"/>
          <a:tailEnd type="arrow"/>
        </a:ln>
        <a:effectLst/>
      </xdr:spPr>
    </xdr:cxnSp>
    <xdr:clientData/>
  </xdr:twoCellAnchor>
  <xdr:twoCellAnchor>
    <xdr:from>
      <xdr:col>65</xdr:col>
      <xdr:colOff>2382</xdr:colOff>
      <xdr:row>508</xdr:row>
      <xdr:rowOff>66675</xdr:rowOff>
    </xdr:from>
    <xdr:to>
      <xdr:col>65</xdr:col>
      <xdr:colOff>378619</xdr:colOff>
      <xdr:row>508</xdr:row>
      <xdr:rowOff>66675</xdr:rowOff>
    </xdr:to>
    <xdr:cxnSp macro="">
      <xdr:nvCxnSpPr>
        <xdr:cNvPr id="1021" name="直線矢印コネクタ 1020">
          <a:extLst>
            <a:ext uri="{FF2B5EF4-FFF2-40B4-BE49-F238E27FC236}">
              <a16:creationId xmlns:a16="http://schemas.microsoft.com/office/drawing/2014/main" id="{105788F6-995C-43CC-BCEF-A80C3D37E6AF}"/>
            </a:ext>
          </a:extLst>
        </xdr:cNvPr>
        <xdr:cNvCxnSpPr/>
      </xdr:nvCxnSpPr>
      <xdr:spPr>
        <a:xfrm>
          <a:off x="24767382" y="180851175"/>
          <a:ext cx="37623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197644</xdr:colOff>
      <xdr:row>524</xdr:row>
      <xdr:rowOff>7144</xdr:rowOff>
    </xdr:from>
    <xdr:to>
      <xdr:col>65</xdr:col>
      <xdr:colOff>142874</xdr:colOff>
      <xdr:row>524</xdr:row>
      <xdr:rowOff>7145</xdr:rowOff>
    </xdr:to>
    <xdr:cxnSp macro="">
      <xdr:nvCxnSpPr>
        <xdr:cNvPr id="1022" name="直線コネクタ 1021">
          <a:extLst>
            <a:ext uri="{FF2B5EF4-FFF2-40B4-BE49-F238E27FC236}">
              <a16:creationId xmlns:a16="http://schemas.microsoft.com/office/drawing/2014/main" id="{E6072142-6AD3-46E5-ACAA-53A0C0F1A99A}"/>
            </a:ext>
          </a:extLst>
        </xdr:cNvPr>
        <xdr:cNvCxnSpPr/>
      </xdr:nvCxnSpPr>
      <xdr:spPr>
        <a:xfrm flipV="1">
          <a:off x="24581644" y="183839644"/>
          <a:ext cx="326230" cy="1"/>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207169</xdr:colOff>
      <xdr:row>525</xdr:row>
      <xdr:rowOff>28575</xdr:rowOff>
    </xdr:from>
    <xdr:to>
      <xdr:col>51</xdr:col>
      <xdr:colOff>365169</xdr:colOff>
      <xdr:row>525</xdr:row>
      <xdr:rowOff>28575</xdr:rowOff>
    </xdr:to>
    <xdr:cxnSp macro="">
      <xdr:nvCxnSpPr>
        <xdr:cNvPr id="1023" name="直線コネクタ 1022">
          <a:extLst>
            <a:ext uri="{FF2B5EF4-FFF2-40B4-BE49-F238E27FC236}">
              <a16:creationId xmlns:a16="http://schemas.microsoft.com/office/drawing/2014/main" id="{8FF724D0-40E4-46A0-AB98-8DFFD93C85BC}"/>
            </a:ext>
          </a:extLst>
        </xdr:cNvPr>
        <xdr:cNvCxnSpPr/>
      </xdr:nvCxnSpPr>
      <xdr:spPr>
        <a:xfrm flipH="1">
          <a:off x="15066169" y="184051575"/>
          <a:ext cx="4730000" cy="0"/>
        </a:xfrm>
        <a:prstGeom prst="line">
          <a:avLst/>
        </a:prstGeom>
        <a:ln w="6350" cmpd="dbl">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373857</xdr:colOff>
      <xdr:row>524</xdr:row>
      <xdr:rowOff>57149</xdr:rowOff>
    </xdr:from>
    <xdr:to>
      <xdr:col>56</xdr:col>
      <xdr:colOff>192882</xdr:colOff>
      <xdr:row>525</xdr:row>
      <xdr:rowOff>30956</xdr:rowOff>
    </xdr:to>
    <xdr:cxnSp macro="">
      <xdr:nvCxnSpPr>
        <xdr:cNvPr id="1024" name="直線コネクタ 1023">
          <a:extLst>
            <a:ext uri="{FF2B5EF4-FFF2-40B4-BE49-F238E27FC236}">
              <a16:creationId xmlns:a16="http://schemas.microsoft.com/office/drawing/2014/main" id="{E7B581B6-1034-4602-80D4-9E4F10CBA5E1}"/>
            </a:ext>
          </a:extLst>
        </xdr:cNvPr>
        <xdr:cNvCxnSpPr/>
      </xdr:nvCxnSpPr>
      <xdr:spPr>
        <a:xfrm flipH="1">
          <a:off x="19804857" y="183889649"/>
          <a:ext cx="1724025" cy="164307"/>
        </a:xfrm>
        <a:prstGeom prst="line">
          <a:avLst/>
        </a:prstGeom>
        <a:ln w="6350" cmpd="dbl">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197645</xdr:colOff>
      <xdr:row>523</xdr:row>
      <xdr:rowOff>152400</xdr:rowOff>
    </xdr:from>
    <xdr:to>
      <xdr:col>56</xdr:col>
      <xdr:colOff>190502</xdr:colOff>
      <xdr:row>524</xdr:row>
      <xdr:rowOff>14292</xdr:rowOff>
    </xdr:to>
    <xdr:cxnSp macro="">
      <xdr:nvCxnSpPr>
        <xdr:cNvPr id="1025" name="直線コネクタ 1024">
          <a:extLst>
            <a:ext uri="{FF2B5EF4-FFF2-40B4-BE49-F238E27FC236}">
              <a16:creationId xmlns:a16="http://schemas.microsoft.com/office/drawing/2014/main" id="{35CFB615-FAB6-417A-8B33-7CA6F06FB498}"/>
            </a:ext>
          </a:extLst>
        </xdr:cNvPr>
        <xdr:cNvCxnSpPr/>
      </xdr:nvCxnSpPr>
      <xdr:spPr>
        <a:xfrm flipV="1">
          <a:off x="20771645" y="183794400"/>
          <a:ext cx="754857" cy="52392"/>
        </a:xfrm>
        <a:prstGeom prst="line">
          <a:avLst/>
        </a:prstGeom>
        <a:ln w="6350" cmpd="dbl">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359569</xdr:colOff>
      <xdr:row>524</xdr:row>
      <xdr:rowOff>16669</xdr:rowOff>
    </xdr:from>
    <xdr:to>
      <xdr:col>54</xdr:col>
      <xdr:colOff>190501</xdr:colOff>
      <xdr:row>525</xdr:row>
      <xdr:rowOff>30956</xdr:rowOff>
    </xdr:to>
    <xdr:cxnSp macro="">
      <xdr:nvCxnSpPr>
        <xdr:cNvPr id="1026" name="直線コネクタ 1025">
          <a:extLst>
            <a:ext uri="{FF2B5EF4-FFF2-40B4-BE49-F238E27FC236}">
              <a16:creationId xmlns:a16="http://schemas.microsoft.com/office/drawing/2014/main" id="{D40979B7-A55F-4877-9586-DCD2EC4E07CC}"/>
            </a:ext>
          </a:extLst>
        </xdr:cNvPr>
        <xdr:cNvCxnSpPr/>
      </xdr:nvCxnSpPr>
      <xdr:spPr>
        <a:xfrm flipV="1">
          <a:off x="19790569" y="183849169"/>
          <a:ext cx="973932" cy="204787"/>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380999</xdr:colOff>
      <xdr:row>524</xdr:row>
      <xdr:rowOff>0</xdr:rowOff>
    </xdr:from>
    <xdr:to>
      <xdr:col>64</xdr:col>
      <xdr:colOff>380999</xdr:colOff>
      <xdr:row>524</xdr:row>
      <xdr:rowOff>57150</xdr:rowOff>
    </xdr:to>
    <xdr:cxnSp macro="">
      <xdr:nvCxnSpPr>
        <xdr:cNvPr id="1027" name="直線コネクタ 1026">
          <a:extLst>
            <a:ext uri="{FF2B5EF4-FFF2-40B4-BE49-F238E27FC236}">
              <a16:creationId xmlns:a16="http://schemas.microsoft.com/office/drawing/2014/main" id="{B475F400-AC85-48EA-9834-F62066A924F2}"/>
            </a:ext>
          </a:extLst>
        </xdr:cNvPr>
        <xdr:cNvCxnSpPr/>
      </xdr:nvCxnSpPr>
      <xdr:spPr>
        <a:xfrm>
          <a:off x="24764999" y="183832500"/>
          <a:ext cx="0" cy="57150"/>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219076</xdr:colOff>
      <xdr:row>507</xdr:row>
      <xdr:rowOff>97631</xdr:rowOff>
    </xdr:from>
    <xdr:to>
      <xdr:col>42</xdr:col>
      <xdr:colOff>197645</xdr:colOff>
      <xdr:row>507</xdr:row>
      <xdr:rowOff>97631</xdr:rowOff>
    </xdr:to>
    <xdr:cxnSp macro="">
      <xdr:nvCxnSpPr>
        <xdr:cNvPr id="1028" name="直線コネクタ 1027">
          <a:extLst>
            <a:ext uri="{FF2B5EF4-FFF2-40B4-BE49-F238E27FC236}">
              <a16:creationId xmlns:a16="http://schemas.microsoft.com/office/drawing/2014/main" id="{BAD7B309-11DD-4F02-887B-45E4C6A8B193}"/>
            </a:ext>
          </a:extLst>
        </xdr:cNvPr>
        <xdr:cNvCxnSpPr/>
      </xdr:nvCxnSpPr>
      <xdr:spPr>
        <a:xfrm flipH="1">
          <a:off x="15840076" y="180691631"/>
          <a:ext cx="359569"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188119</xdr:colOff>
      <xdr:row>510</xdr:row>
      <xdr:rowOff>102394</xdr:rowOff>
    </xdr:from>
    <xdr:to>
      <xdr:col>44</xdr:col>
      <xdr:colOff>366713</xdr:colOff>
      <xdr:row>510</xdr:row>
      <xdr:rowOff>102394</xdr:rowOff>
    </xdr:to>
    <xdr:cxnSp macro="">
      <xdr:nvCxnSpPr>
        <xdr:cNvPr id="1029" name="直線矢印コネクタ 1028">
          <a:extLst>
            <a:ext uri="{FF2B5EF4-FFF2-40B4-BE49-F238E27FC236}">
              <a16:creationId xmlns:a16="http://schemas.microsoft.com/office/drawing/2014/main" id="{EA8A7359-42A3-42AC-9F0D-B6BDFCBFF66A}"/>
            </a:ext>
          </a:extLst>
        </xdr:cNvPr>
        <xdr:cNvCxnSpPr/>
      </xdr:nvCxnSpPr>
      <xdr:spPr>
        <a:xfrm>
          <a:off x="16952119" y="181267894"/>
          <a:ext cx="178594" cy="0"/>
        </a:xfrm>
        <a:prstGeom prst="straightConnector1">
          <a:avLst/>
        </a:prstGeom>
        <a:ln w="3175">
          <a:solidFill>
            <a:srgbClr val="C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378619</xdr:colOff>
      <xdr:row>511</xdr:row>
      <xdr:rowOff>2381</xdr:rowOff>
    </xdr:from>
    <xdr:to>
      <xdr:col>43</xdr:col>
      <xdr:colOff>378619</xdr:colOff>
      <xdr:row>511</xdr:row>
      <xdr:rowOff>102395</xdr:rowOff>
    </xdr:to>
    <xdr:cxnSp macro="">
      <xdr:nvCxnSpPr>
        <xdr:cNvPr id="1030" name="直線コネクタ 1029">
          <a:extLst>
            <a:ext uri="{FF2B5EF4-FFF2-40B4-BE49-F238E27FC236}">
              <a16:creationId xmlns:a16="http://schemas.microsoft.com/office/drawing/2014/main" id="{F75DD5C2-5D64-4D83-ABDB-DB8D2BE833C2}"/>
            </a:ext>
          </a:extLst>
        </xdr:cNvPr>
        <xdr:cNvCxnSpPr/>
      </xdr:nvCxnSpPr>
      <xdr:spPr>
        <a:xfrm flipV="1">
          <a:off x="16761619" y="181358381"/>
          <a:ext cx="0" cy="100014"/>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376237</xdr:colOff>
      <xdr:row>511</xdr:row>
      <xdr:rowOff>104775</xdr:rowOff>
    </xdr:from>
    <xdr:to>
      <xdr:col>44</xdr:col>
      <xdr:colOff>371475</xdr:colOff>
      <xdr:row>511</xdr:row>
      <xdr:rowOff>104775</xdr:rowOff>
    </xdr:to>
    <xdr:cxnSp macro="">
      <xdr:nvCxnSpPr>
        <xdr:cNvPr id="1031" name="直線矢印コネクタ 1030">
          <a:extLst>
            <a:ext uri="{FF2B5EF4-FFF2-40B4-BE49-F238E27FC236}">
              <a16:creationId xmlns:a16="http://schemas.microsoft.com/office/drawing/2014/main" id="{3CF60A6F-A519-40DE-9FCC-EC628E7FB043}"/>
            </a:ext>
          </a:extLst>
        </xdr:cNvPr>
        <xdr:cNvCxnSpPr/>
      </xdr:nvCxnSpPr>
      <xdr:spPr>
        <a:xfrm>
          <a:off x="16759237" y="181460775"/>
          <a:ext cx="376238" cy="0"/>
        </a:xfrm>
        <a:prstGeom prst="straightConnector1">
          <a:avLst/>
        </a:prstGeom>
        <a:ln w="3175">
          <a:solidFill>
            <a:srgbClr val="C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188121</xdr:colOff>
      <xdr:row>517</xdr:row>
      <xdr:rowOff>128585</xdr:rowOff>
    </xdr:from>
    <xdr:to>
      <xdr:col>39</xdr:col>
      <xdr:colOff>188121</xdr:colOff>
      <xdr:row>518</xdr:row>
      <xdr:rowOff>188119</xdr:rowOff>
    </xdr:to>
    <xdr:cxnSp macro="">
      <xdr:nvCxnSpPr>
        <xdr:cNvPr id="1032" name="直線矢印コネクタ 1031">
          <a:extLst>
            <a:ext uri="{FF2B5EF4-FFF2-40B4-BE49-F238E27FC236}">
              <a16:creationId xmlns:a16="http://schemas.microsoft.com/office/drawing/2014/main" id="{1EE1114C-62B2-4203-A420-3265761CFAB8}"/>
            </a:ext>
          </a:extLst>
        </xdr:cNvPr>
        <xdr:cNvCxnSpPr/>
      </xdr:nvCxnSpPr>
      <xdr:spPr>
        <a:xfrm>
          <a:off x="15047121" y="182627585"/>
          <a:ext cx="0" cy="25003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1</xdr:colOff>
      <xdr:row>524</xdr:row>
      <xdr:rowOff>50008</xdr:rowOff>
    </xdr:from>
    <xdr:to>
      <xdr:col>65</xdr:col>
      <xdr:colOff>1</xdr:colOff>
      <xdr:row>525</xdr:row>
      <xdr:rowOff>188120</xdr:rowOff>
    </xdr:to>
    <xdr:cxnSp macro="">
      <xdr:nvCxnSpPr>
        <xdr:cNvPr id="1033" name="直線コネクタ 1032">
          <a:extLst>
            <a:ext uri="{FF2B5EF4-FFF2-40B4-BE49-F238E27FC236}">
              <a16:creationId xmlns:a16="http://schemas.microsoft.com/office/drawing/2014/main" id="{AE4BA375-F217-4A63-8240-84AF5A302B2F}"/>
            </a:ext>
          </a:extLst>
        </xdr:cNvPr>
        <xdr:cNvCxnSpPr/>
      </xdr:nvCxnSpPr>
      <xdr:spPr>
        <a:xfrm flipV="1">
          <a:off x="24765001" y="183882508"/>
          <a:ext cx="0" cy="328612"/>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192882</xdr:colOff>
      <xdr:row>523</xdr:row>
      <xdr:rowOff>26192</xdr:rowOff>
    </xdr:from>
    <xdr:to>
      <xdr:col>64</xdr:col>
      <xdr:colOff>192882</xdr:colOff>
      <xdr:row>523</xdr:row>
      <xdr:rowOff>154779</xdr:rowOff>
    </xdr:to>
    <xdr:cxnSp macro="">
      <xdr:nvCxnSpPr>
        <xdr:cNvPr id="1034" name="直線矢印コネクタ 1033">
          <a:extLst>
            <a:ext uri="{FF2B5EF4-FFF2-40B4-BE49-F238E27FC236}">
              <a16:creationId xmlns:a16="http://schemas.microsoft.com/office/drawing/2014/main" id="{50A2285A-1792-4E8E-989C-DF4D087D1181}"/>
            </a:ext>
          </a:extLst>
        </xdr:cNvPr>
        <xdr:cNvCxnSpPr/>
      </xdr:nvCxnSpPr>
      <xdr:spPr>
        <a:xfrm>
          <a:off x="24576882" y="183668192"/>
          <a:ext cx="0" cy="128587"/>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197642</xdr:colOff>
      <xdr:row>524</xdr:row>
      <xdr:rowOff>54768</xdr:rowOff>
    </xdr:from>
    <xdr:to>
      <xdr:col>64</xdr:col>
      <xdr:colOff>197642</xdr:colOff>
      <xdr:row>524</xdr:row>
      <xdr:rowOff>180975</xdr:rowOff>
    </xdr:to>
    <xdr:cxnSp macro="">
      <xdr:nvCxnSpPr>
        <xdr:cNvPr id="1035" name="直線矢印コネクタ 1034">
          <a:extLst>
            <a:ext uri="{FF2B5EF4-FFF2-40B4-BE49-F238E27FC236}">
              <a16:creationId xmlns:a16="http://schemas.microsoft.com/office/drawing/2014/main" id="{96B0EE01-E0E2-41ED-8D6D-69AA141841BB}"/>
            </a:ext>
          </a:extLst>
        </xdr:cNvPr>
        <xdr:cNvCxnSpPr/>
      </xdr:nvCxnSpPr>
      <xdr:spPr>
        <a:xfrm flipV="1">
          <a:off x="24581642" y="183887268"/>
          <a:ext cx="0" cy="126207"/>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140493</xdr:colOff>
      <xdr:row>523</xdr:row>
      <xdr:rowOff>92869</xdr:rowOff>
    </xdr:from>
    <xdr:to>
      <xdr:col>65</xdr:col>
      <xdr:colOff>366712</xdr:colOff>
      <xdr:row>523</xdr:row>
      <xdr:rowOff>92869</xdr:rowOff>
    </xdr:to>
    <xdr:cxnSp macro="">
      <xdr:nvCxnSpPr>
        <xdr:cNvPr id="1036" name="直線矢印コネクタ 1035">
          <a:extLst>
            <a:ext uri="{FF2B5EF4-FFF2-40B4-BE49-F238E27FC236}">
              <a16:creationId xmlns:a16="http://schemas.microsoft.com/office/drawing/2014/main" id="{40C7EF9B-4147-47B8-8244-859FE76606DB}"/>
            </a:ext>
          </a:extLst>
        </xdr:cNvPr>
        <xdr:cNvCxnSpPr/>
      </xdr:nvCxnSpPr>
      <xdr:spPr>
        <a:xfrm>
          <a:off x="24905493" y="183734869"/>
          <a:ext cx="22621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142873</xdr:colOff>
      <xdr:row>523</xdr:row>
      <xdr:rowOff>95251</xdr:rowOff>
    </xdr:from>
    <xdr:to>
      <xdr:col>65</xdr:col>
      <xdr:colOff>142873</xdr:colOff>
      <xdr:row>524</xdr:row>
      <xdr:rowOff>9525</xdr:rowOff>
    </xdr:to>
    <xdr:cxnSp macro="">
      <xdr:nvCxnSpPr>
        <xdr:cNvPr id="1037" name="直線コネクタ 1036">
          <a:extLst>
            <a:ext uri="{FF2B5EF4-FFF2-40B4-BE49-F238E27FC236}">
              <a16:creationId xmlns:a16="http://schemas.microsoft.com/office/drawing/2014/main" id="{C1EBF143-51A7-4406-9AAC-3D83F5D68650}"/>
            </a:ext>
          </a:extLst>
        </xdr:cNvPr>
        <xdr:cNvCxnSpPr/>
      </xdr:nvCxnSpPr>
      <xdr:spPr>
        <a:xfrm>
          <a:off x="24907873" y="183737251"/>
          <a:ext cx="0" cy="104774"/>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305167</xdr:colOff>
      <xdr:row>515</xdr:row>
      <xdr:rowOff>174331</xdr:rowOff>
    </xdr:from>
    <xdr:to>
      <xdr:col>61</xdr:col>
      <xdr:colOff>311749</xdr:colOff>
      <xdr:row>521</xdr:row>
      <xdr:rowOff>52101</xdr:rowOff>
    </xdr:to>
    <xdr:sp macro="" textlink="">
      <xdr:nvSpPr>
        <xdr:cNvPr id="1038" name="円弧 1037">
          <a:extLst>
            <a:ext uri="{FF2B5EF4-FFF2-40B4-BE49-F238E27FC236}">
              <a16:creationId xmlns:a16="http://schemas.microsoft.com/office/drawing/2014/main" id="{1BC01D87-3C74-4A32-AAEA-F8EF252CEF36}"/>
            </a:ext>
          </a:extLst>
        </xdr:cNvPr>
        <xdr:cNvSpPr/>
      </xdr:nvSpPr>
      <xdr:spPr>
        <a:xfrm rot="668909">
          <a:off x="12878167" y="182292331"/>
          <a:ext cx="10674582" cy="1020770"/>
        </a:xfrm>
        <a:prstGeom prst="arc">
          <a:avLst>
            <a:gd name="adj1" fmla="val 319080"/>
            <a:gd name="adj2" fmla="val 10352581"/>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65</xdr:col>
      <xdr:colOff>0</xdr:colOff>
      <xdr:row>517</xdr:row>
      <xdr:rowOff>85725</xdr:rowOff>
    </xdr:from>
    <xdr:to>
      <xdr:col>65</xdr:col>
      <xdr:colOff>369094</xdr:colOff>
      <xdr:row>517</xdr:row>
      <xdr:rowOff>85725</xdr:rowOff>
    </xdr:to>
    <xdr:cxnSp macro="">
      <xdr:nvCxnSpPr>
        <xdr:cNvPr id="1039" name="直線矢印コネクタ 1038">
          <a:extLst>
            <a:ext uri="{FF2B5EF4-FFF2-40B4-BE49-F238E27FC236}">
              <a16:creationId xmlns:a16="http://schemas.microsoft.com/office/drawing/2014/main" id="{7E7A1FD6-C66A-4FD7-B03D-AE999256D0BB}"/>
            </a:ext>
          </a:extLst>
        </xdr:cNvPr>
        <xdr:cNvCxnSpPr/>
      </xdr:nvCxnSpPr>
      <xdr:spPr>
        <a:xfrm>
          <a:off x="24765000" y="182584725"/>
          <a:ext cx="36909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2380</xdr:colOff>
      <xdr:row>516</xdr:row>
      <xdr:rowOff>169069</xdr:rowOff>
    </xdr:from>
    <xdr:to>
      <xdr:col>39</xdr:col>
      <xdr:colOff>192880</xdr:colOff>
      <xdr:row>517</xdr:row>
      <xdr:rowOff>102394</xdr:rowOff>
    </xdr:to>
    <xdr:cxnSp macro="">
      <xdr:nvCxnSpPr>
        <xdr:cNvPr id="1040" name="直線コネクタ 1039">
          <a:extLst>
            <a:ext uri="{FF2B5EF4-FFF2-40B4-BE49-F238E27FC236}">
              <a16:creationId xmlns:a16="http://schemas.microsoft.com/office/drawing/2014/main" id="{6577139F-EAE7-45DC-A6FC-AC5B4376C329}"/>
            </a:ext>
          </a:extLst>
        </xdr:cNvPr>
        <xdr:cNvCxnSpPr/>
      </xdr:nvCxnSpPr>
      <xdr:spPr>
        <a:xfrm>
          <a:off x="13718380" y="182477569"/>
          <a:ext cx="1333500" cy="123825"/>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359569</xdr:colOff>
      <xdr:row>525</xdr:row>
      <xdr:rowOff>33339</xdr:rowOff>
    </xdr:from>
    <xdr:to>
      <xdr:col>51</xdr:col>
      <xdr:colOff>359569</xdr:colOff>
      <xdr:row>526</xdr:row>
      <xdr:rowOff>2381</xdr:rowOff>
    </xdr:to>
    <xdr:cxnSp macro="">
      <xdr:nvCxnSpPr>
        <xdr:cNvPr id="1041" name="直線コネクタ 1040">
          <a:extLst>
            <a:ext uri="{FF2B5EF4-FFF2-40B4-BE49-F238E27FC236}">
              <a16:creationId xmlns:a16="http://schemas.microsoft.com/office/drawing/2014/main" id="{7BC35634-23E6-451E-99AB-1695F8293CC4}"/>
            </a:ext>
          </a:extLst>
        </xdr:cNvPr>
        <xdr:cNvCxnSpPr/>
      </xdr:nvCxnSpPr>
      <xdr:spPr>
        <a:xfrm flipV="1">
          <a:off x="19790569" y="184056339"/>
          <a:ext cx="0" cy="159542"/>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357187</xdr:colOff>
      <xdr:row>525</xdr:row>
      <xdr:rowOff>92869</xdr:rowOff>
    </xdr:from>
    <xdr:to>
      <xdr:col>56</xdr:col>
      <xdr:colOff>180975</xdr:colOff>
      <xdr:row>525</xdr:row>
      <xdr:rowOff>92869</xdr:rowOff>
    </xdr:to>
    <xdr:cxnSp macro="">
      <xdr:nvCxnSpPr>
        <xdr:cNvPr id="1042" name="直線矢印コネクタ 1041">
          <a:extLst>
            <a:ext uri="{FF2B5EF4-FFF2-40B4-BE49-F238E27FC236}">
              <a16:creationId xmlns:a16="http://schemas.microsoft.com/office/drawing/2014/main" id="{112F7FAC-E65A-4B87-B5E0-F46869C00BB8}"/>
            </a:ext>
          </a:extLst>
        </xdr:cNvPr>
        <xdr:cNvCxnSpPr/>
      </xdr:nvCxnSpPr>
      <xdr:spPr>
        <a:xfrm flipH="1">
          <a:off x="19788187" y="184115869"/>
          <a:ext cx="1728788"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76200</xdr:colOff>
      <xdr:row>525</xdr:row>
      <xdr:rowOff>95251</xdr:rowOff>
    </xdr:from>
    <xdr:to>
      <xdr:col>54</xdr:col>
      <xdr:colOff>76200</xdr:colOff>
      <xdr:row>526</xdr:row>
      <xdr:rowOff>164307</xdr:rowOff>
    </xdr:to>
    <xdr:cxnSp macro="">
      <xdr:nvCxnSpPr>
        <xdr:cNvPr id="1043" name="直線矢印コネクタ 1042">
          <a:extLst>
            <a:ext uri="{FF2B5EF4-FFF2-40B4-BE49-F238E27FC236}">
              <a16:creationId xmlns:a16="http://schemas.microsoft.com/office/drawing/2014/main" id="{805F279D-7629-457E-A988-F1F40378EC1E}"/>
            </a:ext>
          </a:extLst>
        </xdr:cNvPr>
        <xdr:cNvCxnSpPr/>
      </xdr:nvCxnSpPr>
      <xdr:spPr>
        <a:xfrm>
          <a:off x="20650200" y="184118251"/>
          <a:ext cx="0" cy="259556"/>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183356</xdr:colOff>
      <xdr:row>536</xdr:row>
      <xdr:rowOff>2381</xdr:rowOff>
    </xdr:from>
    <xdr:to>
      <xdr:col>10</xdr:col>
      <xdr:colOff>183356</xdr:colOff>
      <xdr:row>555</xdr:row>
      <xdr:rowOff>4763</xdr:rowOff>
    </xdr:to>
    <xdr:cxnSp macro="">
      <xdr:nvCxnSpPr>
        <xdr:cNvPr id="1044" name="直線矢印コネクタ 1043">
          <a:extLst>
            <a:ext uri="{FF2B5EF4-FFF2-40B4-BE49-F238E27FC236}">
              <a16:creationId xmlns:a16="http://schemas.microsoft.com/office/drawing/2014/main" id="{90C9F2FB-EA65-4D6A-8B21-357FE9C56E75}"/>
            </a:ext>
          </a:extLst>
        </xdr:cNvPr>
        <xdr:cNvCxnSpPr/>
      </xdr:nvCxnSpPr>
      <xdr:spPr>
        <a:xfrm>
          <a:off x="3993356" y="186120881"/>
          <a:ext cx="0" cy="362188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2380</xdr:colOff>
      <xdr:row>536</xdr:row>
      <xdr:rowOff>2381</xdr:rowOff>
    </xdr:from>
    <xdr:to>
      <xdr:col>11</xdr:col>
      <xdr:colOff>2380</xdr:colOff>
      <xdr:row>550</xdr:row>
      <xdr:rowOff>7144</xdr:rowOff>
    </xdr:to>
    <xdr:cxnSp macro="">
      <xdr:nvCxnSpPr>
        <xdr:cNvPr id="1045" name="直線矢印コネクタ 1044">
          <a:extLst>
            <a:ext uri="{FF2B5EF4-FFF2-40B4-BE49-F238E27FC236}">
              <a16:creationId xmlns:a16="http://schemas.microsoft.com/office/drawing/2014/main" id="{CAFA230C-B744-4CB3-A96A-BC79E2633B13}"/>
            </a:ext>
          </a:extLst>
        </xdr:cNvPr>
        <xdr:cNvCxnSpPr/>
      </xdr:nvCxnSpPr>
      <xdr:spPr>
        <a:xfrm>
          <a:off x="4193380" y="186120881"/>
          <a:ext cx="0" cy="267176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188119</xdr:colOff>
      <xdr:row>543</xdr:row>
      <xdr:rowOff>188120</xdr:rowOff>
    </xdr:from>
    <xdr:to>
      <xdr:col>11</xdr:col>
      <xdr:colOff>188119</xdr:colOff>
      <xdr:row>550</xdr:row>
      <xdr:rowOff>7144</xdr:rowOff>
    </xdr:to>
    <xdr:cxnSp macro="">
      <xdr:nvCxnSpPr>
        <xdr:cNvPr id="1046" name="直線矢印コネクタ 1045">
          <a:extLst>
            <a:ext uri="{FF2B5EF4-FFF2-40B4-BE49-F238E27FC236}">
              <a16:creationId xmlns:a16="http://schemas.microsoft.com/office/drawing/2014/main" id="{0068E908-0C75-4CA4-8CB3-8F34F8AE3F77}"/>
            </a:ext>
          </a:extLst>
        </xdr:cNvPr>
        <xdr:cNvCxnSpPr/>
      </xdr:nvCxnSpPr>
      <xdr:spPr>
        <a:xfrm>
          <a:off x="4379119" y="187640120"/>
          <a:ext cx="0" cy="115252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4763</xdr:colOff>
      <xdr:row>549</xdr:row>
      <xdr:rowOff>3268</xdr:rowOff>
    </xdr:from>
    <xdr:to>
      <xdr:col>13</xdr:col>
      <xdr:colOff>4763</xdr:colOff>
      <xdr:row>549</xdr:row>
      <xdr:rowOff>3268</xdr:rowOff>
    </xdr:to>
    <xdr:cxnSp macro="">
      <xdr:nvCxnSpPr>
        <xdr:cNvPr id="1047" name="直線矢印コネクタ 1046">
          <a:extLst>
            <a:ext uri="{FF2B5EF4-FFF2-40B4-BE49-F238E27FC236}">
              <a16:creationId xmlns:a16="http://schemas.microsoft.com/office/drawing/2014/main" id="{61335E9E-1EDC-4BAC-84EB-75A6DE643D7F}"/>
            </a:ext>
          </a:extLst>
        </xdr:cNvPr>
        <xdr:cNvCxnSpPr/>
      </xdr:nvCxnSpPr>
      <xdr:spPr>
        <a:xfrm>
          <a:off x="4576763" y="188598268"/>
          <a:ext cx="381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4763</xdr:colOff>
      <xdr:row>546</xdr:row>
      <xdr:rowOff>109541</xdr:rowOff>
    </xdr:from>
    <xdr:to>
      <xdr:col>10</xdr:col>
      <xdr:colOff>183356</xdr:colOff>
      <xdr:row>546</xdr:row>
      <xdr:rowOff>109541</xdr:rowOff>
    </xdr:to>
    <xdr:cxnSp macro="">
      <xdr:nvCxnSpPr>
        <xdr:cNvPr id="1048" name="直線矢印コネクタ 1047">
          <a:extLst>
            <a:ext uri="{FF2B5EF4-FFF2-40B4-BE49-F238E27FC236}">
              <a16:creationId xmlns:a16="http://schemas.microsoft.com/office/drawing/2014/main" id="{E11FEC40-E6C4-4E18-90FE-093FD142A836}"/>
            </a:ext>
          </a:extLst>
        </xdr:cNvPr>
        <xdr:cNvCxnSpPr/>
      </xdr:nvCxnSpPr>
      <xdr:spPr>
        <a:xfrm flipH="1">
          <a:off x="3814763" y="188133041"/>
          <a:ext cx="17859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xdr:colOff>
      <xdr:row>550</xdr:row>
      <xdr:rowOff>2381</xdr:rowOff>
    </xdr:from>
    <xdr:to>
      <xdr:col>11</xdr:col>
      <xdr:colOff>3</xdr:colOff>
      <xdr:row>555</xdr:row>
      <xdr:rowOff>2381</xdr:rowOff>
    </xdr:to>
    <xdr:cxnSp macro="">
      <xdr:nvCxnSpPr>
        <xdr:cNvPr id="1049" name="直線矢印コネクタ 1048">
          <a:extLst>
            <a:ext uri="{FF2B5EF4-FFF2-40B4-BE49-F238E27FC236}">
              <a16:creationId xmlns:a16="http://schemas.microsoft.com/office/drawing/2014/main" id="{E88A26E4-39A7-4D68-9E64-0421B1605AF6}"/>
            </a:ext>
          </a:extLst>
        </xdr:cNvPr>
        <xdr:cNvCxnSpPr/>
      </xdr:nvCxnSpPr>
      <xdr:spPr>
        <a:xfrm flipH="1">
          <a:off x="4191002" y="188787881"/>
          <a:ext cx="1" cy="9525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2381</xdr:colOff>
      <xdr:row>544</xdr:row>
      <xdr:rowOff>90488</xdr:rowOff>
    </xdr:from>
    <xdr:to>
      <xdr:col>13</xdr:col>
      <xdr:colOff>376238</xdr:colOff>
      <xdr:row>544</xdr:row>
      <xdr:rowOff>90488</xdr:rowOff>
    </xdr:to>
    <xdr:cxnSp macro="">
      <xdr:nvCxnSpPr>
        <xdr:cNvPr id="1050" name="直線矢印コネクタ 1049">
          <a:extLst>
            <a:ext uri="{FF2B5EF4-FFF2-40B4-BE49-F238E27FC236}">
              <a16:creationId xmlns:a16="http://schemas.microsoft.com/office/drawing/2014/main" id="{F44E74B7-4C45-477C-883E-CA6C3B6EC484}"/>
            </a:ext>
          </a:extLst>
        </xdr:cNvPr>
        <xdr:cNvCxnSpPr/>
      </xdr:nvCxnSpPr>
      <xdr:spPr>
        <a:xfrm>
          <a:off x="4955381" y="187732988"/>
          <a:ext cx="37385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2537</xdr:colOff>
      <xdr:row>544</xdr:row>
      <xdr:rowOff>2381</xdr:rowOff>
    </xdr:from>
    <xdr:to>
      <xdr:col>12</xdr:col>
      <xdr:colOff>2537</xdr:colOff>
      <xdr:row>550</xdr:row>
      <xdr:rowOff>95250</xdr:rowOff>
    </xdr:to>
    <xdr:cxnSp macro="">
      <xdr:nvCxnSpPr>
        <xdr:cNvPr id="1051" name="直線コネクタ 1050">
          <a:extLst>
            <a:ext uri="{FF2B5EF4-FFF2-40B4-BE49-F238E27FC236}">
              <a16:creationId xmlns:a16="http://schemas.microsoft.com/office/drawing/2014/main" id="{0166B390-90D3-4D04-92A5-3F6FFE95817E}"/>
            </a:ext>
          </a:extLst>
        </xdr:cNvPr>
        <xdr:cNvCxnSpPr/>
      </xdr:nvCxnSpPr>
      <xdr:spPr>
        <a:xfrm>
          <a:off x="4574537" y="187644881"/>
          <a:ext cx="0" cy="1235869"/>
        </a:xfrm>
        <a:prstGeom prst="line">
          <a:avLst/>
        </a:prstGeom>
        <a:ln w="3175">
          <a:solidFill>
            <a:srgbClr val="C00000"/>
          </a:solidFill>
          <a:prstDash val="lgDashDot"/>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188119</xdr:colOff>
      <xdr:row>546</xdr:row>
      <xdr:rowOff>100014</xdr:rowOff>
    </xdr:from>
    <xdr:to>
      <xdr:col>13</xdr:col>
      <xdr:colOff>373856</xdr:colOff>
      <xdr:row>546</xdr:row>
      <xdr:rowOff>100014</xdr:rowOff>
    </xdr:to>
    <xdr:cxnSp macro="">
      <xdr:nvCxnSpPr>
        <xdr:cNvPr id="1052" name="直線矢印コネクタ 1051">
          <a:extLst>
            <a:ext uri="{FF2B5EF4-FFF2-40B4-BE49-F238E27FC236}">
              <a16:creationId xmlns:a16="http://schemas.microsoft.com/office/drawing/2014/main" id="{4EDE5709-8069-4EE9-9472-AC3413232781}"/>
            </a:ext>
          </a:extLst>
        </xdr:cNvPr>
        <xdr:cNvCxnSpPr/>
      </xdr:nvCxnSpPr>
      <xdr:spPr>
        <a:xfrm>
          <a:off x="4379119" y="188123514"/>
          <a:ext cx="94773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190500</xdr:colOff>
      <xdr:row>550</xdr:row>
      <xdr:rowOff>2381</xdr:rowOff>
    </xdr:from>
    <xdr:to>
      <xdr:col>12</xdr:col>
      <xdr:colOff>190500</xdr:colOff>
      <xdr:row>551</xdr:row>
      <xdr:rowOff>2381</xdr:rowOff>
    </xdr:to>
    <xdr:cxnSp macro="">
      <xdr:nvCxnSpPr>
        <xdr:cNvPr id="1053" name="直線コネクタ 1052">
          <a:extLst>
            <a:ext uri="{FF2B5EF4-FFF2-40B4-BE49-F238E27FC236}">
              <a16:creationId xmlns:a16="http://schemas.microsoft.com/office/drawing/2014/main" id="{FEAE7939-759D-4078-9A46-38981F5717FD}"/>
            </a:ext>
          </a:extLst>
        </xdr:cNvPr>
        <xdr:cNvCxnSpPr/>
      </xdr:nvCxnSpPr>
      <xdr:spPr>
        <a:xfrm>
          <a:off x="4762500" y="188787881"/>
          <a:ext cx="0" cy="19050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4763</xdr:colOff>
      <xdr:row>550</xdr:row>
      <xdr:rowOff>92868</xdr:rowOff>
    </xdr:from>
    <xdr:to>
      <xdr:col>12</xdr:col>
      <xdr:colOff>190500</xdr:colOff>
      <xdr:row>550</xdr:row>
      <xdr:rowOff>92868</xdr:rowOff>
    </xdr:to>
    <xdr:cxnSp macro="">
      <xdr:nvCxnSpPr>
        <xdr:cNvPr id="1054" name="直線コネクタ 1053">
          <a:extLst>
            <a:ext uri="{FF2B5EF4-FFF2-40B4-BE49-F238E27FC236}">
              <a16:creationId xmlns:a16="http://schemas.microsoft.com/office/drawing/2014/main" id="{994AFB4B-C1C8-4EEE-8E6E-85B3133FA40B}"/>
            </a:ext>
          </a:extLst>
        </xdr:cNvPr>
        <xdr:cNvCxnSpPr/>
      </xdr:nvCxnSpPr>
      <xdr:spPr>
        <a:xfrm>
          <a:off x="385763" y="188878368"/>
          <a:ext cx="4376737"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333376</xdr:colOff>
      <xdr:row>549</xdr:row>
      <xdr:rowOff>52388</xdr:rowOff>
    </xdr:from>
    <xdr:to>
      <xdr:col>1</xdr:col>
      <xdr:colOff>333376</xdr:colOff>
      <xdr:row>550</xdr:row>
      <xdr:rowOff>0</xdr:rowOff>
    </xdr:to>
    <xdr:cxnSp macro="">
      <xdr:nvCxnSpPr>
        <xdr:cNvPr id="1055" name="直線矢印コネクタ 1054">
          <a:extLst>
            <a:ext uri="{FF2B5EF4-FFF2-40B4-BE49-F238E27FC236}">
              <a16:creationId xmlns:a16="http://schemas.microsoft.com/office/drawing/2014/main" id="{541000F3-A96D-48C1-931D-6F4848F5CB44}"/>
            </a:ext>
          </a:extLst>
        </xdr:cNvPr>
        <xdr:cNvCxnSpPr/>
      </xdr:nvCxnSpPr>
      <xdr:spPr>
        <a:xfrm>
          <a:off x="714376" y="188647388"/>
          <a:ext cx="0" cy="138112"/>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335757</xdr:colOff>
      <xdr:row>550</xdr:row>
      <xdr:rowOff>95251</xdr:rowOff>
    </xdr:from>
    <xdr:to>
      <xdr:col>1</xdr:col>
      <xdr:colOff>335757</xdr:colOff>
      <xdr:row>551</xdr:row>
      <xdr:rowOff>52388</xdr:rowOff>
    </xdr:to>
    <xdr:cxnSp macro="">
      <xdr:nvCxnSpPr>
        <xdr:cNvPr id="1056" name="直線矢印コネクタ 1055">
          <a:extLst>
            <a:ext uri="{FF2B5EF4-FFF2-40B4-BE49-F238E27FC236}">
              <a16:creationId xmlns:a16="http://schemas.microsoft.com/office/drawing/2014/main" id="{DC7D1878-1E7F-4D83-83A3-80E8A938F3E2}"/>
            </a:ext>
          </a:extLst>
        </xdr:cNvPr>
        <xdr:cNvCxnSpPr/>
      </xdr:nvCxnSpPr>
      <xdr:spPr>
        <a:xfrm flipV="1">
          <a:off x="716757" y="188880751"/>
          <a:ext cx="0" cy="147637"/>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2381</xdr:colOff>
      <xdr:row>550</xdr:row>
      <xdr:rowOff>2381</xdr:rowOff>
    </xdr:from>
    <xdr:to>
      <xdr:col>12</xdr:col>
      <xdr:colOff>192881</xdr:colOff>
      <xdr:row>550</xdr:row>
      <xdr:rowOff>2381</xdr:rowOff>
    </xdr:to>
    <xdr:cxnSp macro="">
      <xdr:nvCxnSpPr>
        <xdr:cNvPr id="1057" name="直線コネクタ 1056">
          <a:extLst>
            <a:ext uri="{FF2B5EF4-FFF2-40B4-BE49-F238E27FC236}">
              <a16:creationId xmlns:a16="http://schemas.microsoft.com/office/drawing/2014/main" id="{E0F1DE2B-F4D0-4E13-925B-FF34927DD21C}"/>
            </a:ext>
          </a:extLst>
        </xdr:cNvPr>
        <xdr:cNvCxnSpPr/>
      </xdr:nvCxnSpPr>
      <xdr:spPr>
        <a:xfrm>
          <a:off x="383381" y="188787881"/>
          <a:ext cx="4381500" cy="0"/>
        </a:xfrm>
        <a:prstGeom prst="line">
          <a:avLst/>
        </a:prstGeom>
        <a:ln w="3175">
          <a:solidFill>
            <a:schemeClr val="tx1"/>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2384</xdr:colOff>
      <xdr:row>535</xdr:row>
      <xdr:rowOff>0</xdr:rowOff>
    </xdr:from>
    <xdr:to>
      <xdr:col>14</xdr:col>
      <xdr:colOff>2381</xdr:colOff>
      <xdr:row>553</xdr:row>
      <xdr:rowOff>21430</xdr:rowOff>
    </xdr:to>
    <xdr:sp macro="" textlink="">
      <xdr:nvSpPr>
        <xdr:cNvPr id="1058" name="円弧 1057">
          <a:extLst>
            <a:ext uri="{FF2B5EF4-FFF2-40B4-BE49-F238E27FC236}">
              <a16:creationId xmlns:a16="http://schemas.microsoft.com/office/drawing/2014/main" id="{EB1B840C-E1B2-48CE-B733-41E69722DBE8}"/>
            </a:ext>
          </a:extLst>
        </xdr:cNvPr>
        <xdr:cNvSpPr/>
      </xdr:nvSpPr>
      <xdr:spPr>
        <a:xfrm>
          <a:off x="4574384" y="185928000"/>
          <a:ext cx="761997" cy="3450430"/>
        </a:xfrm>
        <a:prstGeom prst="arc">
          <a:avLst>
            <a:gd name="adj1" fmla="val 10871086"/>
            <a:gd name="adj2" fmla="val 16193712"/>
          </a:avLst>
        </a:prstGeom>
        <a:ln w="3175">
          <a:solidFill>
            <a:srgbClr val="C00000"/>
          </a:solidFill>
          <a:prstDash val="lgDashDot"/>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130969</xdr:colOff>
      <xdr:row>549</xdr:row>
      <xdr:rowOff>2382</xdr:rowOff>
    </xdr:from>
    <xdr:to>
      <xdr:col>8</xdr:col>
      <xdr:colOff>130969</xdr:colOff>
      <xdr:row>550</xdr:row>
      <xdr:rowOff>2381</xdr:rowOff>
    </xdr:to>
    <xdr:cxnSp macro="">
      <xdr:nvCxnSpPr>
        <xdr:cNvPr id="1059" name="直線矢印コネクタ 1058">
          <a:extLst>
            <a:ext uri="{FF2B5EF4-FFF2-40B4-BE49-F238E27FC236}">
              <a16:creationId xmlns:a16="http://schemas.microsoft.com/office/drawing/2014/main" id="{500850B3-9194-43E1-9BDA-C88379DC569F}"/>
            </a:ext>
          </a:extLst>
        </xdr:cNvPr>
        <xdr:cNvCxnSpPr/>
      </xdr:nvCxnSpPr>
      <xdr:spPr>
        <a:xfrm flipV="1">
          <a:off x="3178969" y="188597382"/>
          <a:ext cx="0" cy="190499"/>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xdr:colOff>
      <xdr:row>536</xdr:row>
      <xdr:rowOff>0</xdr:rowOff>
    </xdr:from>
    <xdr:to>
      <xdr:col>13</xdr:col>
      <xdr:colOff>102396</xdr:colOff>
      <xdr:row>536</xdr:row>
      <xdr:rowOff>0</xdr:rowOff>
    </xdr:to>
    <xdr:cxnSp macro="">
      <xdr:nvCxnSpPr>
        <xdr:cNvPr id="1060" name="直線コネクタ 1059">
          <a:extLst>
            <a:ext uri="{FF2B5EF4-FFF2-40B4-BE49-F238E27FC236}">
              <a16:creationId xmlns:a16="http://schemas.microsoft.com/office/drawing/2014/main" id="{3EAE5AA4-5C64-444F-BE97-F57A8FDFA4BA}"/>
            </a:ext>
          </a:extLst>
        </xdr:cNvPr>
        <xdr:cNvCxnSpPr/>
      </xdr:nvCxnSpPr>
      <xdr:spPr>
        <a:xfrm>
          <a:off x="4953002" y="186118500"/>
          <a:ext cx="102394"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2383</xdr:colOff>
      <xdr:row>550</xdr:row>
      <xdr:rowOff>2383</xdr:rowOff>
    </xdr:from>
    <xdr:to>
      <xdr:col>12</xdr:col>
      <xdr:colOff>114301</xdr:colOff>
      <xdr:row>550</xdr:row>
      <xdr:rowOff>2383</xdr:rowOff>
    </xdr:to>
    <xdr:cxnSp macro="">
      <xdr:nvCxnSpPr>
        <xdr:cNvPr id="1061" name="直線コネクタ 1060">
          <a:extLst>
            <a:ext uri="{FF2B5EF4-FFF2-40B4-BE49-F238E27FC236}">
              <a16:creationId xmlns:a16="http://schemas.microsoft.com/office/drawing/2014/main" id="{C0AC2F0A-7167-4A99-8DB9-9BA43231F71D}"/>
            </a:ext>
          </a:extLst>
        </xdr:cNvPr>
        <xdr:cNvCxnSpPr/>
      </xdr:nvCxnSpPr>
      <xdr:spPr>
        <a:xfrm>
          <a:off x="4574383" y="188787883"/>
          <a:ext cx="111918" cy="0"/>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95249</xdr:colOff>
      <xdr:row>551</xdr:row>
      <xdr:rowOff>95250</xdr:rowOff>
    </xdr:from>
    <xdr:to>
      <xdr:col>13</xdr:col>
      <xdr:colOff>376238</xdr:colOff>
      <xdr:row>551</xdr:row>
      <xdr:rowOff>95250</xdr:rowOff>
    </xdr:to>
    <xdr:cxnSp macro="">
      <xdr:nvCxnSpPr>
        <xdr:cNvPr id="1062" name="直線矢印コネクタ 1061">
          <a:extLst>
            <a:ext uri="{FF2B5EF4-FFF2-40B4-BE49-F238E27FC236}">
              <a16:creationId xmlns:a16="http://schemas.microsoft.com/office/drawing/2014/main" id="{B49E0854-07E7-47B8-B917-CB654962987C}"/>
            </a:ext>
          </a:extLst>
        </xdr:cNvPr>
        <xdr:cNvCxnSpPr/>
      </xdr:nvCxnSpPr>
      <xdr:spPr>
        <a:xfrm>
          <a:off x="4667249" y="189071250"/>
          <a:ext cx="66198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130969</xdr:colOff>
      <xdr:row>550</xdr:row>
      <xdr:rowOff>95250</xdr:rowOff>
    </xdr:from>
    <xdr:to>
      <xdr:col>8</xdr:col>
      <xdr:colOff>130969</xdr:colOff>
      <xdr:row>551</xdr:row>
      <xdr:rowOff>0</xdr:rowOff>
    </xdr:to>
    <xdr:cxnSp macro="">
      <xdr:nvCxnSpPr>
        <xdr:cNvPr id="1063" name="直線矢印コネクタ 1062">
          <a:extLst>
            <a:ext uri="{FF2B5EF4-FFF2-40B4-BE49-F238E27FC236}">
              <a16:creationId xmlns:a16="http://schemas.microsoft.com/office/drawing/2014/main" id="{F1E78618-07E3-459C-BA62-BDEF1986B2AA}"/>
            </a:ext>
          </a:extLst>
        </xdr:cNvPr>
        <xdr:cNvCxnSpPr/>
      </xdr:nvCxnSpPr>
      <xdr:spPr>
        <a:xfrm>
          <a:off x="3178969" y="188880750"/>
          <a:ext cx="0" cy="9525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228600</xdr:colOff>
      <xdr:row>547</xdr:row>
      <xdr:rowOff>47626</xdr:rowOff>
    </xdr:from>
    <xdr:to>
      <xdr:col>13</xdr:col>
      <xdr:colOff>0</xdr:colOff>
      <xdr:row>547</xdr:row>
      <xdr:rowOff>47626</xdr:rowOff>
    </xdr:to>
    <xdr:cxnSp macro="">
      <xdr:nvCxnSpPr>
        <xdr:cNvPr id="1064" name="直線矢印コネクタ 1063">
          <a:extLst>
            <a:ext uri="{FF2B5EF4-FFF2-40B4-BE49-F238E27FC236}">
              <a16:creationId xmlns:a16="http://schemas.microsoft.com/office/drawing/2014/main" id="{35A4C3CB-C395-4F7E-B36C-96DDD3D48B40}"/>
            </a:ext>
          </a:extLst>
        </xdr:cNvPr>
        <xdr:cNvCxnSpPr/>
      </xdr:nvCxnSpPr>
      <xdr:spPr>
        <a:xfrm>
          <a:off x="4800600" y="188261626"/>
          <a:ext cx="152400"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376238</xdr:colOff>
      <xdr:row>547</xdr:row>
      <xdr:rowOff>47625</xdr:rowOff>
    </xdr:from>
    <xdr:to>
      <xdr:col>13</xdr:col>
      <xdr:colOff>147638</xdr:colOff>
      <xdr:row>547</xdr:row>
      <xdr:rowOff>47625</xdr:rowOff>
    </xdr:to>
    <xdr:cxnSp macro="">
      <xdr:nvCxnSpPr>
        <xdr:cNvPr id="1065" name="直線矢印コネクタ 1064">
          <a:extLst>
            <a:ext uri="{FF2B5EF4-FFF2-40B4-BE49-F238E27FC236}">
              <a16:creationId xmlns:a16="http://schemas.microsoft.com/office/drawing/2014/main" id="{AA4A77FC-4485-4B5F-BE18-EC6DDCCF7C0A}"/>
            </a:ext>
          </a:extLst>
        </xdr:cNvPr>
        <xdr:cNvCxnSpPr/>
      </xdr:nvCxnSpPr>
      <xdr:spPr>
        <a:xfrm flipH="1">
          <a:off x="4948238" y="188261625"/>
          <a:ext cx="152400"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188119</xdr:colOff>
      <xdr:row>549</xdr:row>
      <xdr:rowOff>4764</xdr:rowOff>
    </xdr:from>
    <xdr:to>
      <xdr:col>12</xdr:col>
      <xdr:colOff>188119</xdr:colOff>
      <xdr:row>549</xdr:row>
      <xdr:rowOff>102394</xdr:rowOff>
    </xdr:to>
    <xdr:cxnSp macro="">
      <xdr:nvCxnSpPr>
        <xdr:cNvPr id="1066" name="直線コネクタ 1065">
          <a:extLst>
            <a:ext uri="{FF2B5EF4-FFF2-40B4-BE49-F238E27FC236}">
              <a16:creationId xmlns:a16="http://schemas.microsoft.com/office/drawing/2014/main" id="{4169A06F-CAD5-4040-BA17-95546D914C63}"/>
            </a:ext>
          </a:extLst>
        </xdr:cNvPr>
        <xdr:cNvCxnSpPr/>
      </xdr:nvCxnSpPr>
      <xdr:spPr>
        <a:xfrm flipV="1">
          <a:off x="4760119" y="188599764"/>
          <a:ext cx="0" cy="9763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188118</xdr:colOff>
      <xdr:row>549</xdr:row>
      <xdr:rowOff>102393</xdr:rowOff>
    </xdr:from>
    <xdr:to>
      <xdr:col>13</xdr:col>
      <xdr:colOff>369094</xdr:colOff>
      <xdr:row>549</xdr:row>
      <xdr:rowOff>102393</xdr:rowOff>
    </xdr:to>
    <xdr:cxnSp macro="">
      <xdr:nvCxnSpPr>
        <xdr:cNvPr id="1067" name="直線矢印コネクタ 1066">
          <a:extLst>
            <a:ext uri="{FF2B5EF4-FFF2-40B4-BE49-F238E27FC236}">
              <a16:creationId xmlns:a16="http://schemas.microsoft.com/office/drawing/2014/main" id="{58916B46-F289-4A39-815F-126D8E8133C7}"/>
            </a:ext>
          </a:extLst>
        </xdr:cNvPr>
        <xdr:cNvCxnSpPr/>
      </xdr:nvCxnSpPr>
      <xdr:spPr>
        <a:xfrm>
          <a:off x="4760118" y="188697393"/>
          <a:ext cx="56197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95248</xdr:colOff>
      <xdr:row>550</xdr:row>
      <xdr:rowOff>152401</xdr:rowOff>
    </xdr:from>
    <xdr:to>
      <xdr:col>12</xdr:col>
      <xdr:colOff>95248</xdr:colOff>
      <xdr:row>551</xdr:row>
      <xdr:rowOff>95250</xdr:rowOff>
    </xdr:to>
    <xdr:cxnSp macro="">
      <xdr:nvCxnSpPr>
        <xdr:cNvPr id="1068" name="直線コネクタ 1067">
          <a:extLst>
            <a:ext uri="{FF2B5EF4-FFF2-40B4-BE49-F238E27FC236}">
              <a16:creationId xmlns:a16="http://schemas.microsoft.com/office/drawing/2014/main" id="{854E585E-7E11-40F2-9E07-A092EFFE04A7}"/>
            </a:ext>
          </a:extLst>
        </xdr:cNvPr>
        <xdr:cNvCxnSpPr/>
      </xdr:nvCxnSpPr>
      <xdr:spPr>
        <a:xfrm flipV="1">
          <a:off x="4667248" y="188937901"/>
          <a:ext cx="0" cy="133349"/>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59532</xdr:colOff>
      <xdr:row>534</xdr:row>
      <xdr:rowOff>188118</xdr:rowOff>
    </xdr:from>
    <xdr:to>
      <xdr:col>13</xdr:col>
      <xdr:colOff>59533</xdr:colOff>
      <xdr:row>536</xdr:row>
      <xdr:rowOff>4762</xdr:rowOff>
    </xdr:to>
    <xdr:cxnSp macro="">
      <xdr:nvCxnSpPr>
        <xdr:cNvPr id="1069" name="直線矢印コネクタ 1068">
          <a:extLst>
            <a:ext uri="{FF2B5EF4-FFF2-40B4-BE49-F238E27FC236}">
              <a16:creationId xmlns:a16="http://schemas.microsoft.com/office/drawing/2014/main" id="{3CE963C1-0D44-4580-BFFA-923DF1F0040A}"/>
            </a:ext>
          </a:extLst>
        </xdr:cNvPr>
        <xdr:cNvCxnSpPr/>
      </xdr:nvCxnSpPr>
      <xdr:spPr>
        <a:xfrm flipH="1">
          <a:off x="5012532" y="185925618"/>
          <a:ext cx="1" cy="19764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xdr:colOff>
      <xdr:row>550</xdr:row>
      <xdr:rowOff>150019</xdr:rowOff>
    </xdr:from>
    <xdr:to>
      <xdr:col>12</xdr:col>
      <xdr:colOff>190501</xdr:colOff>
      <xdr:row>550</xdr:row>
      <xdr:rowOff>150019</xdr:rowOff>
    </xdr:to>
    <xdr:cxnSp macro="">
      <xdr:nvCxnSpPr>
        <xdr:cNvPr id="1070" name="直線矢印コネクタ 1069">
          <a:extLst>
            <a:ext uri="{FF2B5EF4-FFF2-40B4-BE49-F238E27FC236}">
              <a16:creationId xmlns:a16="http://schemas.microsoft.com/office/drawing/2014/main" id="{BA76A4C9-56CD-4C35-920B-F5E693AFB699}"/>
            </a:ext>
          </a:extLst>
        </xdr:cNvPr>
        <xdr:cNvCxnSpPr/>
      </xdr:nvCxnSpPr>
      <xdr:spPr>
        <a:xfrm>
          <a:off x="4572001" y="188935519"/>
          <a:ext cx="1905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305797</xdr:colOff>
      <xdr:row>516</xdr:row>
      <xdr:rowOff>147639</xdr:rowOff>
    </xdr:from>
    <xdr:to>
      <xdr:col>36</xdr:col>
      <xdr:colOff>123825</xdr:colOff>
      <xdr:row>522</xdr:row>
      <xdr:rowOff>45245</xdr:rowOff>
    </xdr:to>
    <xdr:sp macro="" textlink="">
      <xdr:nvSpPr>
        <xdr:cNvPr id="1071" name="円弧 1070">
          <a:extLst>
            <a:ext uri="{FF2B5EF4-FFF2-40B4-BE49-F238E27FC236}">
              <a16:creationId xmlns:a16="http://schemas.microsoft.com/office/drawing/2014/main" id="{71E01F15-EC15-4228-BB21-698546F5855A}"/>
            </a:ext>
          </a:extLst>
        </xdr:cNvPr>
        <xdr:cNvSpPr/>
      </xdr:nvSpPr>
      <xdr:spPr>
        <a:xfrm>
          <a:off x="13640797" y="182456139"/>
          <a:ext cx="199028" cy="1040606"/>
        </a:xfrm>
        <a:prstGeom prst="arc">
          <a:avLst>
            <a:gd name="adj1" fmla="val 10743157"/>
            <a:gd name="adj2" fmla="val 16063745"/>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xdr:col>
      <xdr:colOff>0</xdr:colOff>
      <xdr:row>1040</xdr:row>
      <xdr:rowOff>0</xdr:rowOff>
    </xdr:from>
    <xdr:to>
      <xdr:col>5</xdr:col>
      <xdr:colOff>295275</xdr:colOff>
      <xdr:row>1057</xdr:row>
      <xdr:rowOff>133350</xdr:rowOff>
    </xdr:to>
    <xdr:pic>
      <xdr:nvPicPr>
        <xdr:cNvPr id="1072" name="図 1071">
          <a:extLst>
            <a:ext uri="{FF2B5EF4-FFF2-40B4-BE49-F238E27FC236}">
              <a16:creationId xmlns:a16="http://schemas.microsoft.com/office/drawing/2014/main" id="{B4F70F41-C39D-44A1-817B-417B512F43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0" y="196786500"/>
          <a:ext cx="1819275" cy="3371850"/>
        </a:xfrm>
        <a:prstGeom prst="rect">
          <a:avLst/>
        </a:prstGeom>
      </xdr:spPr>
    </xdr:pic>
    <xdr:clientData/>
  </xdr:twoCellAnchor>
  <xdr:twoCellAnchor editAs="oneCell">
    <xdr:from>
      <xdr:col>10</xdr:col>
      <xdr:colOff>11257</xdr:colOff>
      <xdr:row>1040</xdr:row>
      <xdr:rowOff>7577</xdr:rowOff>
    </xdr:from>
    <xdr:to>
      <xdr:col>13</xdr:col>
      <xdr:colOff>287482</xdr:colOff>
      <xdr:row>1050</xdr:row>
      <xdr:rowOff>102827</xdr:rowOff>
    </xdr:to>
    <xdr:pic>
      <xdr:nvPicPr>
        <xdr:cNvPr id="1073" name="図 1072">
          <a:extLst>
            <a:ext uri="{FF2B5EF4-FFF2-40B4-BE49-F238E27FC236}">
              <a16:creationId xmlns:a16="http://schemas.microsoft.com/office/drawing/2014/main" id="{2162D05E-5A76-4F01-99C2-8D6CE491B8C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21257" y="196794077"/>
          <a:ext cx="1419225" cy="2000250"/>
        </a:xfrm>
        <a:prstGeom prst="rect">
          <a:avLst/>
        </a:prstGeom>
      </xdr:spPr>
    </xdr:pic>
    <xdr:clientData/>
  </xdr:twoCellAnchor>
  <xdr:twoCellAnchor editAs="oneCell">
    <xdr:from>
      <xdr:col>17</xdr:col>
      <xdr:colOff>380547</xdr:colOff>
      <xdr:row>1039</xdr:row>
      <xdr:rowOff>189366</xdr:rowOff>
    </xdr:from>
    <xdr:to>
      <xdr:col>22</xdr:col>
      <xdr:colOff>18597</xdr:colOff>
      <xdr:row>1050</xdr:row>
      <xdr:rowOff>94116</xdr:rowOff>
    </xdr:to>
    <xdr:pic>
      <xdr:nvPicPr>
        <xdr:cNvPr id="1074" name="図 1073">
          <a:extLst>
            <a:ext uri="{FF2B5EF4-FFF2-40B4-BE49-F238E27FC236}">
              <a16:creationId xmlns:a16="http://schemas.microsoft.com/office/drawing/2014/main" id="{1ED85A9A-15C5-4CE2-A684-34322F9D0FB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57547" y="196785366"/>
          <a:ext cx="1543050" cy="2000250"/>
        </a:xfrm>
        <a:prstGeom prst="rect">
          <a:avLst/>
        </a:prstGeom>
      </xdr:spPr>
    </xdr:pic>
    <xdr:clientData/>
  </xdr:twoCellAnchor>
  <xdr:twoCellAnchor editAs="oneCell">
    <xdr:from>
      <xdr:col>28</xdr:col>
      <xdr:colOff>2382</xdr:colOff>
      <xdr:row>1040</xdr:row>
      <xdr:rowOff>2382</xdr:rowOff>
    </xdr:from>
    <xdr:to>
      <xdr:col>31</xdr:col>
      <xdr:colOff>288132</xdr:colOff>
      <xdr:row>1050</xdr:row>
      <xdr:rowOff>97632</xdr:rowOff>
    </xdr:to>
    <xdr:pic>
      <xdr:nvPicPr>
        <xdr:cNvPr id="1075" name="図 1074">
          <a:extLst>
            <a:ext uri="{FF2B5EF4-FFF2-40B4-BE49-F238E27FC236}">
              <a16:creationId xmlns:a16="http://schemas.microsoft.com/office/drawing/2014/main" id="{BEFAE5D0-2D2F-4A5F-B837-F75B467874C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670382" y="196788882"/>
          <a:ext cx="1428750" cy="2000250"/>
        </a:xfrm>
        <a:prstGeom prst="rect">
          <a:avLst/>
        </a:prstGeom>
      </xdr:spPr>
    </xdr:pic>
    <xdr:clientData/>
  </xdr:twoCellAnchor>
  <xdr:twoCellAnchor>
    <xdr:from>
      <xdr:col>29</xdr:col>
      <xdr:colOff>185738</xdr:colOff>
      <xdr:row>507</xdr:row>
      <xdr:rowOff>83348</xdr:rowOff>
    </xdr:from>
    <xdr:to>
      <xdr:col>29</xdr:col>
      <xdr:colOff>316706</xdr:colOff>
      <xdr:row>507</xdr:row>
      <xdr:rowOff>83349</xdr:rowOff>
    </xdr:to>
    <xdr:cxnSp macro="">
      <xdr:nvCxnSpPr>
        <xdr:cNvPr id="1076" name="直線コネクタ 1075">
          <a:extLst>
            <a:ext uri="{FF2B5EF4-FFF2-40B4-BE49-F238E27FC236}">
              <a16:creationId xmlns:a16="http://schemas.microsoft.com/office/drawing/2014/main" id="{F162D7D6-9479-42B3-AD88-CCFA8E9336EF}"/>
            </a:ext>
          </a:extLst>
        </xdr:cNvPr>
        <xdr:cNvCxnSpPr/>
      </xdr:nvCxnSpPr>
      <xdr:spPr>
        <a:xfrm flipV="1">
          <a:off x="11234738" y="180677348"/>
          <a:ext cx="130968" cy="1"/>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373856</xdr:colOff>
      <xdr:row>507</xdr:row>
      <xdr:rowOff>69058</xdr:rowOff>
    </xdr:from>
    <xdr:to>
      <xdr:col>32</xdr:col>
      <xdr:colOff>223838</xdr:colOff>
      <xdr:row>507</xdr:row>
      <xdr:rowOff>69059</xdr:rowOff>
    </xdr:to>
    <xdr:cxnSp macro="">
      <xdr:nvCxnSpPr>
        <xdr:cNvPr id="1077" name="直線コネクタ 1076">
          <a:extLst>
            <a:ext uri="{FF2B5EF4-FFF2-40B4-BE49-F238E27FC236}">
              <a16:creationId xmlns:a16="http://schemas.microsoft.com/office/drawing/2014/main" id="{02ABF2C0-1646-491C-8216-7673018F64F8}"/>
            </a:ext>
          </a:extLst>
        </xdr:cNvPr>
        <xdr:cNvCxnSpPr/>
      </xdr:nvCxnSpPr>
      <xdr:spPr>
        <a:xfrm flipV="1">
          <a:off x="12184856" y="180663058"/>
          <a:ext cx="230982" cy="1"/>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511</xdr:row>
      <xdr:rowOff>2381</xdr:rowOff>
    </xdr:from>
    <xdr:to>
      <xdr:col>28</xdr:col>
      <xdr:colOff>0</xdr:colOff>
      <xdr:row>511</xdr:row>
      <xdr:rowOff>102395</xdr:rowOff>
    </xdr:to>
    <xdr:cxnSp macro="">
      <xdr:nvCxnSpPr>
        <xdr:cNvPr id="1078" name="直線コネクタ 1077">
          <a:extLst>
            <a:ext uri="{FF2B5EF4-FFF2-40B4-BE49-F238E27FC236}">
              <a16:creationId xmlns:a16="http://schemas.microsoft.com/office/drawing/2014/main" id="{D3BBCB0D-37F6-4FF0-BA4E-C5BFE00B72DF}"/>
            </a:ext>
          </a:extLst>
        </xdr:cNvPr>
        <xdr:cNvCxnSpPr/>
      </xdr:nvCxnSpPr>
      <xdr:spPr>
        <a:xfrm flipV="1">
          <a:off x="10668000" y="181358381"/>
          <a:ext cx="0" cy="100014"/>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378619</xdr:colOff>
      <xdr:row>511</xdr:row>
      <xdr:rowOff>102394</xdr:rowOff>
    </xdr:from>
    <xdr:to>
      <xdr:col>27</xdr:col>
      <xdr:colOff>378621</xdr:colOff>
      <xdr:row>511</xdr:row>
      <xdr:rowOff>102394</xdr:rowOff>
    </xdr:to>
    <xdr:cxnSp macro="">
      <xdr:nvCxnSpPr>
        <xdr:cNvPr id="1079" name="直線矢印コネクタ 1078">
          <a:extLst>
            <a:ext uri="{FF2B5EF4-FFF2-40B4-BE49-F238E27FC236}">
              <a16:creationId xmlns:a16="http://schemas.microsoft.com/office/drawing/2014/main" id="{7196A080-0DC9-4923-859A-B7F20BA30084}"/>
            </a:ext>
          </a:extLst>
        </xdr:cNvPr>
        <xdr:cNvCxnSpPr/>
      </xdr:nvCxnSpPr>
      <xdr:spPr>
        <a:xfrm flipH="1">
          <a:off x="10284619" y="181458394"/>
          <a:ext cx="381002"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376237</xdr:colOff>
      <xdr:row>509</xdr:row>
      <xdr:rowOff>90487</xdr:rowOff>
    </xdr:from>
    <xdr:to>
      <xdr:col>27</xdr:col>
      <xdr:colOff>183356</xdr:colOff>
      <xdr:row>509</xdr:row>
      <xdr:rowOff>90487</xdr:rowOff>
    </xdr:to>
    <xdr:cxnSp macro="">
      <xdr:nvCxnSpPr>
        <xdr:cNvPr id="1080" name="直線矢印コネクタ 1079">
          <a:extLst>
            <a:ext uri="{FF2B5EF4-FFF2-40B4-BE49-F238E27FC236}">
              <a16:creationId xmlns:a16="http://schemas.microsoft.com/office/drawing/2014/main" id="{AA4E31EE-D56A-498F-9718-C4C98F90A351}"/>
            </a:ext>
          </a:extLst>
        </xdr:cNvPr>
        <xdr:cNvCxnSpPr/>
      </xdr:nvCxnSpPr>
      <xdr:spPr>
        <a:xfrm flipH="1">
          <a:off x="10282237" y="181065487"/>
          <a:ext cx="18811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372506</xdr:colOff>
      <xdr:row>535</xdr:row>
      <xdr:rowOff>642</xdr:rowOff>
    </xdr:from>
    <xdr:to>
      <xdr:col>30</xdr:col>
      <xdr:colOff>192881</xdr:colOff>
      <xdr:row>538</xdr:row>
      <xdr:rowOff>97631</xdr:rowOff>
    </xdr:to>
    <xdr:cxnSp macro="">
      <xdr:nvCxnSpPr>
        <xdr:cNvPr id="1081" name="直線コネクタ 1080">
          <a:extLst>
            <a:ext uri="{FF2B5EF4-FFF2-40B4-BE49-F238E27FC236}">
              <a16:creationId xmlns:a16="http://schemas.microsoft.com/office/drawing/2014/main" id="{44F1A9C5-9F6B-4A6E-9BED-FD3ED1B02423}"/>
            </a:ext>
          </a:extLst>
        </xdr:cNvPr>
        <xdr:cNvCxnSpPr/>
      </xdr:nvCxnSpPr>
      <xdr:spPr>
        <a:xfrm>
          <a:off x="4944506" y="185928642"/>
          <a:ext cx="6678375" cy="668489"/>
        </a:xfrm>
        <a:prstGeom prst="line">
          <a:avLst/>
        </a:prstGeom>
        <a:ln w="3175">
          <a:solidFill>
            <a:srgbClr val="C00000"/>
          </a:solidFill>
          <a:prstDash val="lgDashDot"/>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380999</xdr:colOff>
      <xdr:row>547</xdr:row>
      <xdr:rowOff>50007</xdr:rowOff>
    </xdr:from>
    <xdr:to>
      <xdr:col>13</xdr:col>
      <xdr:colOff>30956</xdr:colOff>
      <xdr:row>547</xdr:row>
      <xdr:rowOff>116681</xdr:rowOff>
    </xdr:to>
    <xdr:cxnSp macro="">
      <xdr:nvCxnSpPr>
        <xdr:cNvPr id="1082" name="直線コネクタ 1081">
          <a:extLst>
            <a:ext uri="{FF2B5EF4-FFF2-40B4-BE49-F238E27FC236}">
              <a16:creationId xmlns:a16="http://schemas.microsoft.com/office/drawing/2014/main" id="{0918E6AB-563A-4F1E-86A9-7109E116E9EB}"/>
            </a:ext>
          </a:extLst>
        </xdr:cNvPr>
        <xdr:cNvCxnSpPr/>
      </xdr:nvCxnSpPr>
      <xdr:spPr>
        <a:xfrm flipH="1" flipV="1">
          <a:off x="4952999" y="188264007"/>
          <a:ext cx="30957" cy="66674"/>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33339</xdr:colOff>
      <xdr:row>547</xdr:row>
      <xdr:rowOff>116682</xdr:rowOff>
    </xdr:from>
    <xdr:to>
      <xdr:col>13</xdr:col>
      <xdr:colOff>378619</xdr:colOff>
      <xdr:row>547</xdr:row>
      <xdr:rowOff>116682</xdr:rowOff>
    </xdr:to>
    <xdr:cxnSp macro="">
      <xdr:nvCxnSpPr>
        <xdr:cNvPr id="1083" name="直線矢印コネクタ 1082">
          <a:extLst>
            <a:ext uri="{FF2B5EF4-FFF2-40B4-BE49-F238E27FC236}">
              <a16:creationId xmlns:a16="http://schemas.microsoft.com/office/drawing/2014/main" id="{FBE5B287-97AA-41B8-9B76-4BB7EA14AAB3}"/>
            </a:ext>
          </a:extLst>
        </xdr:cNvPr>
        <xdr:cNvCxnSpPr/>
      </xdr:nvCxnSpPr>
      <xdr:spPr>
        <a:xfrm>
          <a:off x="4986339" y="188330682"/>
          <a:ext cx="34528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116681</xdr:colOff>
      <xdr:row>543</xdr:row>
      <xdr:rowOff>0</xdr:rowOff>
    </xdr:from>
    <xdr:to>
      <xdr:col>11</xdr:col>
      <xdr:colOff>1</xdr:colOff>
      <xdr:row>543</xdr:row>
      <xdr:rowOff>0</xdr:rowOff>
    </xdr:to>
    <xdr:cxnSp macro="">
      <xdr:nvCxnSpPr>
        <xdr:cNvPr id="1084" name="直線矢印コネクタ 1083">
          <a:extLst>
            <a:ext uri="{FF2B5EF4-FFF2-40B4-BE49-F238E27FC236}">
              <a16:creationId xmlns:a16="http://schemas.microsoft.com/office/drawing/2014/main" id="{0D3B4D07-408B-4C82-A9D3-C9F1EF4B5F0C}"/>
            </a:ext>
          </a:extLst>
        </xdr:cNvPr>
        <xdr:cNvCxnSpPr/>
      </xdr:nvCxnSpPr>
      <xdr:spPr>
        <a:xfrm flipH="1">
          <a:off x="3545681" y="187452000"/>
          <a:ext cx="64532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1094</xdr:colOff>
      <xdr:row>553</xdr:row>
      <xdr:rowOff>0</xdr:rowOff>
    </xdr:from>
    <xdr:to>
      <xdr:col>10</xdr:col>
      <xdr:colOff>379715</xdr:colOff>
      <xdr:row>553</xdr:row>
      <xdr:rowOff>0</xdr:rowOff>
    </xdr:to>
    <xdr:cxnSp macro="">
      <xdr:nvCxnSpPr>
        <xdr:cNvPr id="1085" name="直線矢印コネクタ 1084">
          <a:extLst>
            <a:ext uri="{FF2B5EF4-FFF2-40B4-BE49-F238E27FC236}">
              <a16:creationId xmlns:a16="http://schemas.microsoft.com/office/drawing/2014/main" id="{554803AD-131A-48FA-8FEB-79D22897FD6A}"/>
            </a:ext>
          </a:extLst>
        </xdr:cNvPr>
        <xdr:cNvCxnSpPr/>
      </xdr:nvCxnSpPr>
      <xdr:spPr>
        <a:xfrm flipH="1">
          <a:off x="3811094" y="189357000"/>
          <a:ext cx="37862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278607</xdr:colOff>
      <xdr:row>550</xdr:row>
      <xdr:rowOff>2381</xdr:rowOff>
    </xdr:from>
    <xdr:to>
      <xdr:col>12</xdr:col>
      <xdr:colOff>130967</xdr:colOff>
      <xdr:row>552</xdr:row>
      <xdr:rowOff>88106</xdr:rowOff>
    </xdr:to>
    <xdr:sp macro="" textlink="">
      <xdr:nvSpPr>
        <xdr:cNvPr id="1086" name="円弧 1085">
          <a:extLst>
            <a:ext uri="{FF2B5EF4-FFF2-40B4-BE49-F238E27FC236}">
              <a16:creationId xmlns:a16="http://schemas.microsoft.com/office/drawing/2014/main" id="{1D5E3853-825E-4401-AA27-043A9D784F3B}"/>
            </a:ext>
          </a:extLst>
        </xdr:cNvPr>
        <xdr:cNvSpPr/>
      </xdr:nvSpPr>
      <xdr:spPr>
        <a:xfrm>
          <a:off x="4469607" y="188787881"/>
          <a:ext cx="233360" cy="466725"/>
        </a:xfrm>
        <a:prstGeom prst="arc">
          <a:avLst>
            <a:gd name="adj1" fmla="val 5518280"/>
            <a:gd name="adj2" fmla="val 16149558"/>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7144</xdr:colOff>
      <xdr:row>552</xdr:row>
      <xdr:rowOff>88107</xdr:rowOff>
    </xdr:from>
    <xdr:to>
      <xdr:col>13</xdr:col>
      <xdr:colOff>371475</xdr:colOff>
      <xdr:row>552</xdr:row>
      <xdr:rowOff>88107</xdr:rowOff>
    </xdr:to>
    <xdr:cxnSp macro="">
      <xdr:nvCxnSpPr>
        <xdr:cNvPr id="1087" name="直線矢印コネクタ 1086">
          <a:extLst>
            <a:ext uri="{FF2B5EF4-FFF2-40B4-BE49-F238E27FC236}">
              <a16:creationId xmlns:a16="http://schemas.microsoft.com/office/drawing/2014/main" id="{25BD311E-077C-47A5-9B83-EA8A80FA2C8D}"/>
            </a:ext>
          </a:extLst>
        </xdr:cNvPr>
        <xdr:cNvCxnSpPr/>
      </xdr:nvCxnSpPr>
      <xdr:spPr>
        <a:xfrm>
          <a:off x="4579144" y="189254607"/>
          <a:ext cx="74533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376238</xdr:colOff>
      <xdr:row>535</xdr:row>
      <xdr:rowOff>2381</xdr:rowOff>
    </xdr:from>
    <xdr:to>
      <xdr:col>13</xdr:col>
      <xdr:colOff>97632</xdr:colOff>
      <xdr:row>535</xdr:row>
      <xdr:rowOff>2381</xdr:rowOff>
    </xdr:to>
    <xdr:cxnSp macro="">
      <xdr:nvCxnSpPr>
        <xdr:cNvPr id="1088" name="直線コネクタ 1087">
          <a:extLst>
            <a:ext uri="{FF2B5EF4-FFF2-40B4-BE49-F238E27FC236}">
              <a16:creationId xmlns:a16="http://schemas.microsoft.com/office/drawing/2014/main" id="{AD674F7F-0F94-4254-BBAD-9347DD7BE1FA}"/>
            </a:ext>
          </a:extLst>
        </xdr:cNvPr>
        <xdr:cNvCxnSpPr/>
      </xdr:nvCxnSpPr>
      <xdr:spPr>
        <a:xfrm>
          <a:off x="4948238" y="185930381"/>
          <a:ext cx="102394"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59530</xdr:colOff>
      <xdr:row>535</xdr:row>
      <xdr:rowOff>95247</xdr:rowOff>
    </xdr:from>
    <xdr:to>
      <xdr:col>13</xdr:col>
      <xdr:colOff>373856</xdr:colOff>
      <xdr:row>536</xdr:row>
      <xdr:rowOff>97631</xdr:rowOff>
    </xdr:to>
    <xdr:cxnSp macro="">
      <xdr:nvCxnSpPr>
        <xdr:cNvPr id="1089" name="カギ線コネクタ 11275">
          <a:extLst>
            <a:ext uri="{FF2B5EF4-FFF2-40B4-BE49-F238E27FC236}">
              <a16:creationId xmlns:a16="http://schemas.microsoft.com/office/drawing/2014/main" id="{BB596317-41B8-40CA-BFAD-012311C6E8BE}"/>
            </a:ext>
          </a:extLst>
        </xdr:cNvPr>
        <xdr:cNvCxnSpPr/>
      </xdr:nvCxnSpPr>
      <xdr:spPr>
        <a:xfrm>
          <a:off x="5012530" y="186023247"/>
          <a:ext cx="314326" cy="192884"/>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195263</xdr:colOff>
      <xdr:row>538</xdr:row>
      <xdr:rowOff>0</xdr:rowOff>
    </xdr:from>
    <xdr:to>
      <xdr:col>30</xdr:col>
      <xdr:colOff>109537</xdr:colOff>
      <xdr:row>538</xdr:row>
      <xdr:rowOff>188119</xdr:rowOff>
    </xdr:to>
    <xdr:cxnSp macro="">
      <xdr:nvCxnSpPr>
        <xdr:cNvPr id="1090" name="直線コネクタ 1089">
          <a:extLst>
            <a:ext uri="{FF2B5EF4-FFF2-40B4-BE49-F238E27FC236}">
              <a16:creationId xmlns:a16="http://schemas.microsoft.com/office/drawing/2014/main" id="{53F87C5D-34C0-4BFD-AD5D-C48F40FE7E34}"/>
            </a:ext>
          </a:extLst>
        </xdr:cNvPr>
        <xdr:cNvCxnSpPr/>
      </xdr:nvCxnSpPr>
      <xdr:spPr>
        <a:xfrm flipV="1">
          <a:off x="7815263" y="186499500"/>
          <a:ext cx="3724274" cy="188119"/>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190501</xdr:colOff>
      <xdr:row>539</xdr:row>
      <xdr:rowOff>7145</xdr:rowOff>
    </xdr:from>
    <xdr:to>
      <xdr:col>30</xdr:col>
      <xdr:colOff>190501</xdr:colOff>
      <xdr:row>554</xdr:row>
      <xdr:rowOff>0</xdr:rowOff>
    </xdr:to>
    <xdr:cxnSp macro="">
      <xdr:nvCxnSpPr>
        <xdr:cNvPr id="1091" name="直線コネクタ 1090">
          <a:extLst>
            <a:ext uri="{FF2B5EF4-FFF2-40B4-BE49-F238E27FC236}">
              <a16:creationId xmlns:a16="http://schemas.microsoft.com/office/drawing/2014/main" id="{67C89066-2EAC-4A7A-8972-83FD41D93B8B}"/>
            </a:ext>
          </a:extLst>
        </xdr:cNvPr>
        <xdr:cNvCxnSpPr/>
      </xdr:nvCxnSpPr>
      <xdr:spPr>
        <a:xfrm flipV="1">
          <a:off x="11620501" y="186697145"/>
          <a:ext cx="0" cy="2850355"/>
        </a:xfrm>
        <a:prstGeom prst="line">
          <a:avLst/>
        </a:prstGeom>
        <a:ln w="3175">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192260</xdr:colOff>
      <xdr:row>538</xdr:row>
      <xdr:rowOff>96908</xdr:rowOff>
    </xdr:from>
    <xdr:to>
      <xdr:col>30</xdr:col>
      <xdr:colOff>192261</xdr:colOff>
      <xdr:row>539</xdr:row>
      <xdr:rowOff>8802</xdr:rowOff>
    </xdr:to>
    <xdr:cxnSp macro="">
      <xdr:nvCxnSpPr>
        <xdr:cNvPr id="1092" name="直線コネクタ 1091">
          <a:extLst>
            <a:ext uri="{FF2B5EF4-FFF2-40B4-BE49-F238E27FC236}">
              <a16:creationId xmlns:a16="http://schemas.microsoft.com/office/drawing/2014/main" id="{DA776ADF-5141-4EC5-9300-59507AE26426}"/>
            </a:ext>
          </a:extLst>
        </xdr:cNvPr>
        <xdr:cNvCxnSpPr/>
      </xdr:nvCxnSpPr>
      <xdr:spPr>
        <a:xfrm flipH="1">
          <a:off x="11622260" y="186596408"/>
          <a:ext cx="1" cy="102394"/>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190500</xdr:colOff>
      <xdr:row>549</xdr:row>
      <xdr:rowOff>119063</xdr:rowOff>
    </xdr:from>
    <xdr:to>
      <xdr:col>55</xdr:col>
      <xdr:colOff>190500</xdr:colOff>
      <xdr:row>554</xdr:row>
      <xdr:rowOff>2381</xdr:rowOff>
    </xdr:to>
    <xdr:cxnSp macro="">
      <xdr:nvCxnSpPr>
        <xdr:cNvPr id="1093" name="直線コネクタ 1092">
          <a:extLst>
            <a:ext uri="{FF2B5EF4-FFF2-40B4-BE49-F238E27FC236}">
              <a16:creationId xmlns:a16="http://schemas.microsoft.com/office/drawing/2014/main" id="{4FFC26F3-B135-45C1-853B-4856774370ED}"/>
            </a:ext>
          </a:extLst>
        </xdr:cNvPr>
        <xdr:cNvCxnSpPr/>
      </xdr:nvCxnSpPr>
      <xdr:spPr>
        <a:xfrm>
          <a:off x="21145500" y="188714063"/>
          <a:ext cx="0" cy="835818"/>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106</xdr:col>
      <xdr:colOff>379883</xdr:colOff>
      <xdr:row>572</xdr:row>
      <xdr:rowOff>94962</xdr:rowOff>
    </xdr:from>
    <xdr:to>
      <xdr:col>106</xdr:col>
      <xdr:colOff>379883</xdr:colOff>
      <xdr:row>578</xdr:row>
      <xdr:rowOff>0</xdr:rowOff>
    </xdr:to>
    <xdr:cxnSp macro="">
      <xdr:nvCxnSpPr>
        <xdr:cNvPr id="1094" name="直線コネクタ 1093">
          <a:extLst>
            <a:ext uri="{FF2B5EF4-FFF2-40B4-BE49-F238E27FC236}">
              <a16:creationId xmlns:a16="http://schemas.microsoft.com/office/drawing/2014/main" id="{942E0B4E-EB45-4372-BF58-82BCF45D2CB8}"/>
            </a:ext>
          </a:extLst>
        </xdr:cNvPr>
        <xdr:cNvCxnSpPr/>
      </xdr:nvCxnSpPr>
      <xdr:spPr>
        <a:xfrm>
          <a:off x="40765883" y="193071462"/>
          <a:ext cx="0" cy="1048038"/>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377873</xdr:colOff>
      <xdr:row>576</xdr:row>
      <xdr:rowOff>189488</xdr:rowOff>
    </xdr:from>
    <xdr:to>
      <xdr:col>81</xdr:col>
      <xdr:colOff>285750</xdr:colOff>
      <xdr:row>576</xdr:row>
      <xdr:rowOff>189488</xdr:rowOff>
    </xdr:to>
    <xdr:cxnSp macro="">
      <xdr:nvCxnSpPr>
        <xdr:cNvPr id="1095" name="直線コネクタ 1094">
          <a:extLst>
            <a:ext uri="{FF2B5EF4-FFF2-40B4-BE49-F238E27FC236}">
              <a16:creationId xmlns:a16="http://schemas.microsoft.com/office/drawing/2014/main" id="{8D8BF206-0EED-4BB1-B2AD-2E88205D5233}"/>
            </a:ext>
          </a:extLst>
        </xdr:cNvPr>
        <xdr:cNvCxnSpPr/>
      </xdr:nvCxnSpPr>
      <xdr:spPr>
        <a:xfrm>
          <a:off x="30857873" y="193927988"/>
          <a:ext cx="288877"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2383</xdr:colOff>
      <xdr:row>572</xdr:row>
      <xdr:rowOff>100012</xdr:rowOff>
    </xdr:from>
    <xdr:to>
      <xdr:col>111</xdr:col>
      <xdr:colOff>378619</xdr:colOff>
      <xdr:row>572</xdr:row>
      <xdr:rowOff>100012</xdr:rowOff>
    </xdr:to>
    <xdr:cxnSp macro="">
      <xdr:nvCxnSpPr>
        <xdr:cNvPr id="1096" name="直線コネクタ 1095">
          <a:extLst>
            <a:ext uri="{FF2B5EF4-FFF2-40B4-BE49-F238E27FC236}">
              <a16:creationId xmlns:a16="http://schemas.microsoft.com/office/drawing/2014/main" id="{3711E8D6-13A5-4D8D-822F-B010BEFB1270}"/>
            </a:ext>
          </a:extLst>
        </xdr:cNvPr>
        <xdr:cNvCxnSpPr/>
      </xdr:nvCxnSpPr>
      <xdr:spPr>
        <a:xfrm>
          <a:off x="38864383" y="193076512"/>
          <a:ext cx="3805236"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376238</xdr:colOff>
      <xdr:row>569</xdr:row>
      <xdr:rowOff>2382</xdr:rowOff>
    </xdr:from>
    <xdr:to>
      <xdr:col>101</xdr:col>
      <xdr:colOff>371475</xdr:colOff>
      <xdr:row>570</xdr:row>
      <xdr:rowOff>1</xdr:rowOff>
    </xdr:to>
    <xdr:cxnSp macro="">
      <xdr:nvCxnSpPr>
        <xdr:cNvPr id="1097" name="直線コネクタ 1096">
          <a:extLst>
            <a:ext uri="{FF2B5EF4-FFF2-40B4-BE49-F238E27FC236}">
              <a16:creationId xmlns:a16="http://schemas.microsoft.com/office/drawing/2014/main" id="{2292FD8E-193D-4472-BB77-774D960226B1}"/>
            </a:ext>
          </a:extLst>
        </xdr:cNvPr>
        <xdr:cNvCxnSpPr/>
      </xdr:nvCxnSpPr>
      <xdr:spPr>
        <a:xfrm>
          <a:off x="35047238" y="192407382"/>
          <a:ext cx="3805237" cy="188119"/>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283369</xdr:colOff>
      <xdr:row>569</xdr:row>
      <xdr:rowOff>2382</xdr:rowOff>
    </xdr:from>
    <xdr:to>
      <xdr:col>91</xdr:col>
      <xdr:colOff>378620</xdr:colOff>
      <xdr:row>577</xdr:row>
      <xdr:rowOff>0</xdr:rowOff>
    </xdr:to>
    <xdr:cxnSp macro="">
      <xdr:nvCxnSpPr>
        <xdr:cNvPr id="1098" name="直線コネクタ 1097">
          <a:extLst>
            <a:ext uri="{FF2B5EF4-FFF2-40B4-BE49-F238E27FC236}">
              <a16:creationId xmlns:a16="http://schemas.microsoft.com/office/drawing/2014/main" id="{979A40ED-17C0-414A-B22D-FAC43E5322E7}"/>
            </a:ext>
          </a:extLst>
        </xdr:cNvPr>
        <xdr:cNvCxnSpPr/>
      </xdr:nvCxnSpPr>
      <xdr:spPr>
        <a:xfrm flipV="1">
          <a:off x="31144369" y="192407382"/>
          <a:ext cx="3905251" cy="152161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1</xdr:colOff>
      <xdr:row>571</xdr:row>
      <xdr:rowOff>188118</xdr:rowOff>
    </xdr:from>
    <xdr:to>
      <xdr:col>107</xdr:col>
      <xdr:colOff>2</xdr:colOff>
      <xdr:row>572</xdr:row>
      <xdr:rowOff>100012</xdr:rowOff>
    </xdr:to>
    <xdr:cxnSp macro="">
      <xdr:nvCxnSpPr>
        <xdr:cNvPr id="1099" name="直線コネクタ 1098">
          <a:extLst>
            <a:ext uri="{FF2B5EF4-FFF2-40B4-BE49-F238E27FC236}">
              <a16:creationId xmlns:a16="http://schemas.microsoft.com/office/drawing/2014/main" id="{713CD1E3-F525-4555-9469-2E43C8F2467B}"/>
            </a:ext>
          </a:extLst>
        </xdr:cNvPr>
        <xdr:cNvCxnSpPr/>
      </xdr:nvCxnSpPr>
      <xdr:spPr>
        <a:xfrm flipH="1">
          <a:off x="40767001" y="192974118"/>
          <a:ext cx="1" cy="102394"/>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111919</xdr:colOff>
      <xdr:row>538</xdr:row>
      <xdr:rowOff>0</xdr:rowOff>
    </xdr:from>
    <xdr:to>
      <xdr:col>111</xdr:col>
      <xdr:colOff>373856</xdr:colOff>
      <xdr:row>538</xdr:row>
      <xdr:rowOff>0</xdr:rowOff>
    </xdr:to>
    <xdr:cxnSp macro="">
      <xdr:nvCxnSpPr>
        <xdr:cNvPr id="1100" name="直線コネクタ 1099">
          <a:extLst>
            <a:ext uri="{FF2B5EF4-FFF2-40B4-BE49-F238E27FC236}">
              <a16:creationId xmlns:a16="http://schemas.microsoft.com/office/drawing/2014/main" id="{82F79EDE-A2DF-4E52-B252-E54020082C24}"/>
            </a:ext>
          </a:extLst>
        </xdr:cNvPr>
        <xdr:cNvCxnSpPr/>
      </xdr:nvCxnSpPr>
      <xdr:spPr>
        <a:xfrm>
          <a:off x="11541919" y="186499500"/>
          <a:ext cx="31122937"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111919</xdr:colOff>
      <xdr:row>538</xdr:row>
      <xdr:rowOff>95250</xdr:rowOff>
    </xdr:from>
    <xdr:to>
      <xdr:col>112</xdr:col>
      <xdr:colOff>4763</xdr:colOff>
      <xdr:row>538</xdr:row>
      <xdr:rowOff>95250</xdr:rowOff>
    </xdr:to>
    <xdr:cxnSp macro="">
      <xdr:nvCxnSpPr>
        <xdr:cNvPr id="1101" name="直線コネクタ 1100">
          <a:extLst>
            <a:ext uri="{FF2B5EF4-FFF2-40B4-BE49-F238E27FC236}">
              <a16:creationId xmlns:a16="http://schemas.microsoft.com/office/drawing/2014/main" id="{D77AF24D-4702-44CD-AAEE-0F021EDEB5A9}"/>
            </a:ext>
          </a:extLst>
        </xdr:cNvPr>
        <xdr:cNvCxnSpPr/>
      </xdr:nvCxnSpPr>
      <xdr:spPr>
        <a:xfrm>
          <a:off x="11541919" y="186594750"/>
          <a:ext cx="31134844"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116681</xdr:colOff>
      <xdr:row>540</xdr:row>
      <xdr:rowOff>0</xdr:rowOff>
    </xdr:from>
    <xdr:to>
      <xdr:col>111</xdr:col>
      <xdr:colOff>378619</xdr:colOff>
      <xdr:row>540</xdr:row>
      <xdr:rowOff>0</xdr:rowOff>
    </xdr:to>
    <xdr:cxnSp macro="">
      <xdr:nvCxnSpPr>
        <xdr:cNvPr id="1102" name="直線コネクタ 1101">
          <a:extLst>
            <a:ext uri="{FF2B5EF4-FFF2-40B4-BE49-F238E27FC236}">
              <a16:creationId xmlns:a16="http://schemas.microsoft.com/office/drawing/2014/main" id="{1CDB4390-532D-40A5-AC31-3F8A811FC1D7}"/>
            </a:ext>
          </a:extLst>
        </xdr:cNvPr>
        <xdr:cNvCxnSpPr/>
      </xdr:nvCxnSpPr>
      <xdr:spPr>
        <a:xfrm>
          <a:off x="11546681" y="186880500"/>
          <a:ext cx="31122938"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192881</xdr:colOff>
      <xdr:row>539</xdr:row>
      <xdr:rowOff>4</xdr:rowOff>
    </xdr:from>
    <xdr:to>
      <xdr:col>20</xdr:col>
      <xdr:colOff>192881</xdr:colOff>
      <xdr:row>541</xdr:row>
      <xdr:rowOff>4763</xdr:rowOff>
    </xdr:to>
    <xdr:cxnSp macro="">
      <xdr:nvCxnSpPr>
        <xdr:cNvPr id="1103" name="直線コネクタ 1102">
          <a:extLst>
            <a:ext uri="{FF2B5EF4-FFF2-40B4-BE49-F238E27FC236}">
              <a16:creationId xmlns:a16="http://schemas.microsoft.com/office/drawing/2014/main" id="{88CB0F54-457B-496A-8D6E-5A51A9B1D9DC}"/>
            </a:ext>
          </a:extLst>
        </xdr:cNvPr>
        <xdr:cNvCxnSpPr/>
      </xdr:nvCxnSpPr>
      <xdr:spPr>
        <a:xfrm flipV="1">
          <a:off x="7812881" y="186690004"/>
          <a:ext cx="0" cy="385759"/>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197644</xdr:colOff>
      <xdr:row>539</xdr:row>
      <xdr:rowOff>0</xdr:rowOff>
    </xdr:from>
    <xdr:to>
      <xdr:col>30</xdr:col>
      <xdr:colOff>114300</xdr:colOff>
      <xdr:row>540</xdr:row>
      <xdr:rowOff>0</xdr:rowOff>
    </xdr:to>
    <xdr:cxnSp macro="">
      <xdr:nvCxnSpPr>
        <xdr:cNvPr id="1104" name="直線コネクタ 1103">
          <a:extLst>
            <a:ext uri="{FF2B5EF4-FFF2-40B4-BE49-F238E27FC236}">
              <a16:creationId xmlns:a16="http://schemas.microsoft.com/office/drawing/2014/main" id="{AE200AC1-E7E9-4371-9180-EC252669FCDA}"/>
            </a:ext>
          </a:extLst>
        </xdr:cNvPr>
        <xdr:cNvCxnSpPr/>
      </xdr:nvCxnSpPr>
      <xdr:spPr>
        <a:xfrm>
          <a:off x="7817644" y="186690000"/>
          <a:ext cx="3726656" cy="19050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2381</xdr:colOff>
      <xdr:row>552</xdr:row>
      <xdr:rowOff>114300</xdr:rowOff>
    </xdr:from>
    <xdr:to>
      <xdr:col>55</xdr:col>
      <xdr:colOff>190500</xdr:colOff>
      <xdr:row>552</xdr:row>
      <xdr:rowOff>114300</xdr:rowOff>
    </xdr:to>
    <xdr:cxnSp macro="">
      <xdr:nvCxnSpPr>
        <xdr:cNvPr id="1105" name="直線コネクタ 1104">
          <a:extLst>
            <a:ext uri="{FF2B5EF4-FFF2-40B4-BE49-F238E27FC236}">
              <a16:creationId xmlns:a16="http://schemas.microsoft.com/office/drawing/2014/main" id="{4C7EAAAA-289E-4EBC-9339-B4A5FA08D3E2}"/>
            </a:ext>
          </a:extLst>
        </xdr:cNvPr>
        <xdr:cNvCxnSpPr/>
      </xdr:nvCxnSpPr>
      <xdr:spPr>
        <a:xfrm>
          <a:off x="20576381" y="189280800"/>
          <a:ext cx="569119"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190498</xdr:colOff>
      <xdr:row>538</xdr:row>
      <xdr:rowOff>95249</xdr:rowOff>
    </xdr:from>
    <xdr:to>
      <xdr:col>106</xdr:col>
      <xdr:colOff>380998</xdr:colOff>
      <xdr:row>572</xdr:row>
      <xdr:rowOff>97631</xdr:rowOff>
    </xdr:to>
    <xdr:cxnSp macro="">
      <xdr:nvCxnSpPr>
        <xdr:cNvPr id="1106" name="直線コネクタ 1105">
          <a:extLst>
            <a:ext uri="{FF2B5EF4-FFF2-40B4-BE49-F238E27FC236}">
              <a16:creationId xmlns:a16="http://schemas.microsoft.com/office/drawing/2014/main" id="{72897811-EF4A-43E0-8E2E-C8F56649C681}"/>
            </a:ext>
          </a:extLst>
        </xdr:cNvPr>
        <xdr:cNvCxnSpPr/>
      </xdr:nvCxnSpPr>
      <xdr:spPr>
        <a:xfrm>
          <a:off x="11620498" y="186594749"/>
          <a:ext cx="29146500" cy="6479382"/>
        </a:xfrm>
        <a:prstGeom prst="line">
          <a:avLst/>
        </a:prstGeom>
        <a:ln w="3175">
          <a:solidFill>
            <a:srgbClr val="00B05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2382</xdr:colOff>
      <xdr:row>549</xdr:row>
      <xdr:rowOff>116683</xdr:rowOff>
    </xdr:from>
    <xdr:to>
      <xdr:col>55</xdr:col>
      <xdr:colOff>190500</xdr:colOff>
      <xdr:row>549</xdr:row>
      <xdr:rowOff>116683</xdr:rowOff>
    </xdr:to>
    <xdr:cxnSp macro="">
      <xdr:nvCxnSpPr>
        <xdr:cNvPr id="1107" name="直線コネクタ 1106">
          <a:extLst>
            <a:ext uri="{FF2B5EF4-FFF2-40B4-BE49-F238E27FC236}">
              <a16:creationId xmlns:a16="http://schemas.microsoft.com/office/drawing/2014/main" id="{B8DF1563-3731-492F-B15D-8FC50B2DEB69}"/>
            </a:ext>
          </a:extLst>
        </xdr:cNvPr>
        <xdr:cNvCxnSpPr/>
      </xdr:nvCxnSpPr>
      <xdr:spPr>
        <a:xfrm flipH="1">
          <a:off x="20576382" y="188711683"/>
          <a:ext cx="569118" cy="0"/>
        </a:xfrm>
        <a:prstGeom prst="line">
          <a:avLst/>
        </a:prstGeom>
        <a:ln w="3175">
          <a:solidFill>
            <a:schemeClr val="accent1"/>
          </a:solidFill>
          <a:prstDash val="sysDash"/>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207169</xdr:colOff>
      <xdr:row>534</xdr:row>
      <xdr:rowOff>9525</xdr:rowOff>
    </xdr:from>
    <xdr:to>
      <xdr:col>14</xdr:col>
      <xdr:colOff>207169</xdr:colOff>
      <xdr:row>535</xdr:row>
      <xdr:rowOff>61914</xdr:rowOff>
    </xdr:to>
    <xdr:cxnSp macro="">
      <xdr:nvCxnSpPr>
        <xdr:cNvPr id="1108" name="直線矢印コネクタ 1107">
          <a:extLst>
            <a:ext uri="{FF2B5EF4-FFF2-40B4-BE49-F238E27FC236}">
              <a16:creationId xmlns:a16="http://schemas.microsoft.com/office/drawing/2014/main" id="{74D2FF44-DFB6-436A-BB6E-C6F7AF96BD4C}"/>
            </a:ext>
          </a:extLst>
        </xdr:cNvPr>
        <xdr:cNvCxnSpPr/>
      </xdr:nvCxnSpPr>
      <xdr:spPr>
        <a:xfrm flipV="1">
          <a:off x="5541169" y="185747025"/>
          <a:ext cx="0" cy="242889"/>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190501</xdr:colOff>
      <xdr:row>324</xdr:row>
      <xdr:rowOff>83344</xdr:rowOff>
    </xdr:from>
    <xdr:to>
      <xdr:col>18</xdr:col>
      <xdr:colOff>190501</xdr:colOff>
      <xdr:row>324</xdr:row>
      <xdr:rowOff>133350</xdr:rowOff>
    </xdr:to>
    <xdr:cxnSp macro="">
      <xdr:nvCxnSpPr>
        <xdr:cNvPr id="1109" name="直線コネクタ 1108">
          <a:extLst>
            <a:ext uri="{FF2B5EF4-FFF2-40B4-BE49-F238E27FC236}">
              <a16:creationId xmlns:a16="http://schemas.microsoft.com/office/drawing/2014/main" id="{718B571F-110B-4C62-8F71-4410B2EC8839}"/>
            </a:ext>
          </a:extLst>
        </xdr:cNvPr>
        <xdr:cNvCxnSpPr/>
      </xdr:nvCxnSpPr>
      <xdr:spPr>
        <a:xfrm>
          <a:off x="7048501" y="145815844"/>
          <a:ext cx="0" cy="50006"/>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188119</xdr:colOff>
      <xdr:row>324</xdr:row>
      <xdr:rowOff>83342</xdr:rowOff>
    </xdr:from>
    <xdr:to>
      <xdr:col>25</xdr:col>
      <xdr:colOff>0</xdr:colOff>
      <xdr:row>324</xdr:row>
      <xdr:rowOff>83342</xdr:rowOff>
    </xdr:to>
    <xdr:cxnSp macro="">
      <xdr:nvCxnSpPr>
        <xdr:cNvPr id="1110" name="直線コネクタ 1109">
          <a:extLst>
            <a:ext uri="{FF2B5EF4-FFF2-40B4-BE49-F238E27FC236}">
              <a16:creationId xmlns:a16="http://schemas.microsoft.com/office/drawing/2014/main" id="{F375D2BE-8191-4FCB-9C89-C7028A13CDAF}"/>
            </a:ext>
          </a:extLst>
        </xdr:cNvPr>
        <xdr:cNvCxnSpPr/>
      </xdr:nvCxnSpPr>
      <xdr:spPr>
        <a:xfrm>
          <a:off x="7046119" y="145815842"/>
          <a:ext cx="2478881"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192881</xdr:colOff>
      <xdr:row>324</xdr:row>
      <xdr:rowOff>164306</xdr:rowOff>
    </xdr:from>
    <xdr:to>
      <xdr:col>25</xdr:col>
      <xdr:colOff>2381</xdr:colOff>
      <xdr:row>324</xdr:row>
      <xdr:rowOff>164306</xdr:rowOff>
    </xdr:to>
    <xdr:cxnSp macro="">
      <xdr:nvCxnSpPr>
        <xdr:cNvPr id="1111" name="直線コネクタ 1110">
          <a:extLst>
            <a:ext uri="{FF2B5EF4-FFF2-40B4-BE49-F238E27FC236}">
              <a16:creationId xmlns:a16="http://schemas.microsoft.com/office/drawing/2014/main" id="{4A680EF5-BC1B-47D4-916C-46A9B23DF391}"/>
            </a:ext>
          </a:extLst>
        </xdr:cNvPr>
        <xdr:cNvCxnSpPr/>
      </xdr:nvCxnSpPr>
      <xdr:spPr>
        <a:xfrm>
          <a:off x="7050881" y="145896806"/>
          <a:ext cx="2476500"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2381</xdr:colOff>
      <xdr:row>326</xdr:row>
      <xdr:rowOff>114300</xdr:rowOff>
    </xdr:from>
    <xdr:to>
      <xdr:col>14</xdr:col>
      <xdr:colOff>328613</xdr:colOff>
      <xdr:row>326</xdr:row>
      <xdr:rowOff>114300</xdr:rowOff>
    </xdr:to>
    <xdr:cxnSp macro="">
      <xdr:nvCxnSpPr>
        <xdr:cNvPr id="1112" name="直線コネクタ 1111">
          <a:extLst>
            <a:ext uri="{FF2B5EF4-FFF2-40B4-BE49-F238E27FC236}">
              <a16:creationId xmlns:a16="http://schemas.microsoft.com/office/drawing/2014/main" id="{5DACF39C-F8E1-4936-89FA-8F602A143AC3}"/>
            </a:ext>
          </a:extLst>
        </xdr:cNvPr>
        <xdr:cNvCxnSpPr/>
      </xdr:nvCxnSpPr>
      <xdr:spPr>
        <a:xfrm>
          <a:off x="1907381" y="146227800"/>
          <a:ext cx="3755232"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315</xdr:row>
      <xdr:rowOff>301</xdr:rowOff>
    </xdr:from>
    <xdr:to>
      <xdr:col>8</xdr:col>
      <xdr:colOff>185737</xdr:colOff>
      <xdr:row>315</xdr:row>
      <xdr:rowOff>301</xdr:rowOff>
    </xdr:to>
    <xdr:cxnSp macro="">
      <xdr:nvCxnSpPr>
        <xdr:cNvPr id="1113" name="直線コネクタ 1112">
          <a:extLst>
            <a:ext uri="{FF2B5EF4-FFF2-40B4-BE49-F238E27FC236}">
              <a16:creationId xmlns:a16="http://schemas.microsoft.com/office/drawing/2014/main" id="{C92923AA-C595-4C9D-83BD-A44522F0AEB1}"/>
            </a:ext>
          </a:extLst>
        </xdr:cNvPr>
        <xdr:cNvCxnSpPr/>
      </xdr:nvCxnSpPr>
      <xdr:spPr>
        <a:xfrm>
          <a:off x="1905000" y="144018301"/>
          <a:ext cx="1328737"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188118</xdr:colOff>
      <xdr:row>315</xdr:row>
      <xdr:rowOff>0</xdr:rowOff>
    </xdr:from>
    <xdr:to>
      <xdr:col>7</xdr:col>
      <xdr:colOff>188118</xdr:colOff>
      <xdr:row>327</xdr:row>
      <xdr:rowOff>152400</xdr:rowOff>
    </xdr:to>
    <xdr:cxnSp macro="">
      <xdr:nvCxnSpPr>
        <xdr:cNvPr id="1114" name="直線コネクタ 1113">
          <a:extLst>
            <a:ext uri="{FF2B5EF4-FFF2-40B4-BE49-F238E27FC236}">
              <a16:creationId xmlns:a16="http://schemas.microsoft.com/office/drawing/2014/main" id="{06AADC8E-FD75-4A8B-B27F-BABDED4B4A5A}"/>
            </a:ext>
          </a:extLst>
        </xdr:cNvPr>
        <xdr:cNvCxnSpPr/>
      </xdr:nvCxnSpPr>
      <xdr:spPr>
        <a:xfrm>
          <a:off x="2855118" y="144018000"/>
          <a:ext cx="0" cy="243840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185738</xdr:colOff>
      <xdr:row>314</xdr:row>
      <xdr:rowOff>188119</xdr:rowOff>
    </xdr:from>
    <xdr:to>
      <xdr:col>6</xdr:col>
      <xdr:colOff>185738</xdr:colOff>
      <xdr:row>327</xdr:row>
      <xdr:rowOff>152400</xdr:rowOff>
    </xdr:to>
    <xdr:cxnSp macro="">
      <xdr:nvCxnSpPr>
        <xdr:cNvPr id="1115" name="直線コネクタ 1114">
          <a:extLst>
            <a:ext uri="{FF2B5EF4-FFF2-40B4-BE49-F238E27FC236}">
              <a16:creationId xmlns:a16="http://schemas.microsoft.com/office/drawing/2014/main" id="{65F4CC0F-EF26-40D8-8BA8-8CA94451730F}"/>
            </a:ext>
          </a:extLst>
        </xdr:cNvPr>
        <xdr:cNvCxnSpPr/>
      </xdr:nvCxnSpPr>
      <xdr:spPr>
        <a:xfrm>
          <a:off x="2471738" y="144015619"/>
          <a:ext cx="0" cy="2440781"/>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197644</xdr:colOff>
      <xdr:row>314</xdr:row>
      <xdr:rowOff>152400</xdr:rowOff>
    </xdr:from>
    <xdr:to>
      <xdr:col>14</xdr:col>
      <xdr:colOff>304800</xdr:colOff>
      <xdr:row>326</xdr:row>
      <xdr:rowOff>133350</xdr:rowOff>
    </xdr:to>
    <xdr:cxnSp macro="">
      <xdr:nvCxnSpPr>
        <xdr:cNvPr id="1116" name="直線矢印コネクタ 1115">
          <a:extLst>
            <a:ext uri="{FF2B5EF4-FFF2-40B4-BE49-F238E27FC236}">
              <a16:creationId xmlns:a16="http://schemas.microsoft.com/office/drawing/2014/main" id="{637D6FE7-A08E-4162-A97B-7A8DBCE1C85C}"/>
            </a:ext>
          </a:extLst>
        </xdr:cNvPr>
        <xdr:cNvCxnSpPr/>
      </xdr:nvCxnSpPr>
      <xdr:spPr>
        <a:xfrm>
          <a:off x="5531644" y="143979900"/>
          <a:ext cx="107156" cy="226695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200024</xdr:colOff>
      <xdr:row>314</xdr:row>
      <xdr:rowOff>157163</xdr:rowOff>
    </xdr:from>
    <xdr:to>
      <xdr:col>15</xdr:col>
      <xdr:colOff>192881</xdr:colOff>
      <xdr:row>314</xdr:row>
      <xdr:rowOff>157163</xdr:rowOff>
    </xdr:to>
    <xdr:cxnSp macro="">
      <xdr:nvCxnSpPr>
        <xdr:cNvPr id="1117" name="直線コネクタ 1116">
          <a:extLst>
            <a:ext uri="{FF2B5EF4-FFF2-40B4-BE49-F238E27FC236}">
              <a16:creationId xmlns:a16="http://schemas.microsoft.com/office/drawing/2014/main" id="{789EBDC1-B5E3-4008-AC93-3A8E7C2E5AD3}"/>
            </a:ext>
          </a:extLst>
        </xdr:cNvPr>
        <xdr:cNvCxnSpPr/>
      </xdr:nvCxnSpPr>
      <xdr:spPr>
        <a:xfrm>
          <a:off x="5534024" y="143984663"/>
          <a:ext cx="373857"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188121</xdr:colOff>
      <xdr:row>314</xdr:row>
      <xdr:rowOff>157163</xdr:rowOff>
    </xdr:from>
    <xdr:to>
      <xdr:col>15</xdr:col>
      <xdr:colOff>188122</xdr:colOff>
      <xdr:row>323</xdr:row>
      <xdr:rowOff>178594</xdr:rowOff>
    </xdr:to>
    <xdr:cxnSp macro="">
      <xdr:nvCxnSpPr>
        <xdr:cNvPr id="1118" name="直線矢印コネクタ 1117">
          <a:extLst>
            <a:ext uri="{FF2B5EF4-FFF2-40B4-BE49-F238E27FC236}">
              <a16:creationId xmlns:a16="http://schemas.microsoft.com/office/drawing/2014/main" id="{C88AE9AC-41F6-42E8-8E71-3BC77CC49823}"/>
            </a:ext>
          </a:extLst>
        </xdr:cNvPr>
        <xdr:cNvCxnSpPr/>
      </xdr:nvCxnSpPr>
      <xdr:spPr>
        <a:xfrm flipH="1">
          <a:off x="5903121" y="143984663"/>
          <a:ext cx="1" cy="173593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2385</xdr:colOff>
      <xdr:row>314</xdr:row>
      <xdr:rowOff>69056</xdr:rowOff>
    </xdr:from>
    <xdr:to>
      <xdr:col>11</xdr:col>
      <xdr:colOff>2386</xdr:colOff>
      <xdr:row>314</xdr:row>
      <xdr:rowOff>171450</xdr:rowOff>
    </xdr:to>
    <xdr:cxnSp macro="">
      <xdr:nvCxnSpPr>
        <xdr:cNvPr id="1119" name="直線コネクタ 1118">
          <a:extLst>
            <a:ext uri="{FF2B5EF4-FFF2-40B4-BE49-F238E27FC236}">
              <a16:creationId xmlns:a16="http://schemas.microsoft.com/office/drawing/2014/main" id="{D06CA200-61FA-40ED-A92D-0A0A8CE619CA}"/>
            </a:ext>
          </a:extLst>
        </xdr:cNvPr>
        <xdr:cNvCxnSpPr/>
      </xdr:nvCxnSpPr>
      <xdr:spPr>
        <a:xfrm flipH="1">
          <a:off x="4193385" y="143896556"/>
          <a:ext cx="1" cy="102394"/>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183357</xdr:colOff>
      <xdr:row>314</xdr:row>
      <xdr:rowOff>80961</xdr:rowOff>
    </xdr:from>
    <xdr:to>
      <xdr:col>8</xdr:col>
      <xdr:colOff>183358</xdr:colOff>
      <xdr:row>314</xdr:row>
      <xdr:rowOff>183355</xdr:rowOff>
    </xdr:to>
    <xdr:cxnSp macro="">
      <xdr:nvCxnSpPr>
        <xdr:cNvPr id="1120" name="直線コネクタ 1119">
          <a:extLst>
            <a:ext uri="{FF2B5EF4-FFF2-40B4-BE49-F238E27FC236}">
              <a16:creationId xmlns:a16="http://schemas.microsoft.com/office/drawing/2014/main" id="{B85C515D-FC20-4DAB-8AEE-C4E16D2FD781}"/>
            </a:ext>
          </a:extLst>
        </xdr:cNvPr>
        <xdr:cNvCxnSpPr/>
      </xdr:nvCxnSpPr>
      <xdr:spPr>
        <a:xfrm flipH="1">
          <a:off x="3231357" y="143908461"/>
          <a:ext cx="1" cy="102394"/>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4762</xdr:colOff>
      <xdr:row>314</xdr:row>
      <xdr:rowOff>104775</xdr:rowOff>
    </xdr:from>
    <xdr:to>
      <xdr:col>19</xdr:col>
      <xdr:colOff>4763</xdr:colOff>
      <xdr:row>315</xdr:row>
      <xdr:rowOff>16669</xdr:rowOff>
    </xdr:to>
    <xdr:cxnSp macro="">
      <xdr:nvCxnSpPr>
        <xdr:cNvPr id="1121" name="直線コネクタ 1120">
          <a:extLst>
            <a:ext uri="{FF2B5EF4-FFF2-40B4-BE49-F238E27FC236}">
              <a16:creationId xmlns:a16="http://schemas.microsoft.com/office/drawing/2014/main" id="{F63D3C2D-D57B-47CD-8097-84784E44F872}"/>
            </a:ext>
          </a:extLst>
        </xdr:cNvPr>
        <xdr:cNvCxnSpPr/>
      </xdr:nvCxnSpPr>
      <xdr:spPr>
        <a:xfrm flipH="1">
          <a:off x="7243762" y="143932275"/>
          <a:ext cx="1" cy="102394"/>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190500</xdr:colOff>
      <xdr:row>313</xdr:row>
      <xdr:rowOff>2381</xdr:rowOff>
    </xdr:from>
    <xdr:to>
      <xdr:col>22</xdr:col>
      <xdr:colOff>190500</xdr:colOff>
      <xdr:row>332</xdr:row>
      <xdr:rowOff>21431</xdr:rowOff>
    </xdr:to>
    <xdr:cxnSp macro="">
      <xdr:nvCxnSpPr>
        <xdr:cNvPr id="1122" name="直線コネクタ 1121">
          <a:extLst>
            <a:ext uri="{FF2B5EF4-FFF2-40B4-BE49-F238E27FC236}">
              <a16:creationId xmlns:a16="http://schemas.microsoft.com/office/drawing/2014/main" id="{E59F0059-3EB9-4212-9E9C-EF7DC5414668}"/>
            </a:ext>
          </a:extLst>
        </xdr:cNvPr>
        <xdr:cNvCxnSpPr/>
      </xdr:nvCxnSpPr>
      <xdr:spPr>
        <a:xfrm>
          <a:off x="8572500" y="143639381"/>
          <a:ext cx="0" cy="363855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190500</xdr:colOff>
      <xdr:row>313</xdr:row>
      <xdr:rowOff>2381</xdr:rowOff>
    </xdr:from>
    <xdr:to>
      <xdr:col>23</xdr:col>
      <xdr:colOff>190500</xdr:colOff>
      <xdr:row>332</xdr:row>
      <xdr:rowOff>26194</xdr:rowOff>
    </xdr:to>
    <xdr:cxnSp macro="">
      <xdr:nvCxnSpPr>
        <xdr:cNvPr id="1123" name="直線コネクタ 1122">
          <a:extLst>
            <a:ext uri="{FF2B5EF4-FFF2-40B4-BE49-F238E27FC236}">
              <a16:creationId xmlns:a16="http://schemas.microsoft.com/office/drawing/2014/main" id="{C7C6535B-201E-4E8F-8980-F178EB15047F}"/>
            </a:ext>
          </a:extLst>
        </xdr:cNvPr>
        <xdr:cNvCxnSpPr/>
      </xdr:nvCxnSpPr>
      <xdr:spPr>
        <a:xfrm>
          <a:off x="8953500" y="143639381"/>
          <a:ext cx="0" cy="3643313"/>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200025</xdr:colOff>
      <xdr:row>314</xdr:row>
      <xdr:rowOff>154782</xdr:rowOff>
    </xdr:from>
    <xdr:to>
      <xdr:col>21</xdr:col>
      <xdr:colOff>200026</xdr:colOff>
      <xdr:row>315</xdr:row>
      <xdr:rowOff>66676</xdr:rowOff>
    </xdr:to>
    <xdr:cxnSp macro="">
      <xdr:nvCxnSpPr>
        <xdr:cNvPr id="1124" name="直線コネクタ 1123">
          <a:extLst>
            <a:ext uri="{FF2B5EF4-FFF2-40B4-BE49-F238E27FC236}">
              <a16:creationId xmlns:a16="http://schemas.microsoft.com/office/drawing/2014/main" id="{0B98FDBB-3DE2-4949-89A7-F833F5C34653}"/>
            </a:ext>
          </a:extLst>
        </xdr:cNvPr>
        <xdr:cNvCxnSpPr/>
      </xdr:nvCxnSpPr>
      <xdr:spPr>
        <a:xfrm flipH="1">
          <a:off x="8201025" y="143982282"/>
          <a:ext cx="1" cy="102394"/>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314</xdr:row>
      <xdr:rowOff>2381</xdr:rowOff>
    </xdr:from>
    <xdr:to>
      <xdr:col>15</xdr:col>
      <xdr:colOff>4762</xdr:colOff>
      <xdr:row>314</xdr:row>
      <xdr:rowOff>2381</xdr:rowOff>
    </xdr:to>
    <xdr:cxnSp macro="">
      <xdr:nvCxnSpPr>
        <xdr:cNvPr id="1125" name="直線矢印コネクタ 1124">
          <a:extLst>
            <a:ext uri="{FF2B5EF4-FFF2-40B4-BE49-F238E27FC236}">
              <a16:creationId xmlns:a16="http://schemas.microsoft.com/office/drawing/2014/main" id="{B999E381-14FB-42DA-A6A8-71C7C52389ED}"/>
            </a:ext>
          </a:extLst>
        </xdr:cNvPr>
        <xdr:cNvCxnSpPr/>
      </xdr:nvCxnSpPr>
      <xdr:spPr>
        <a:xfrm>
          <a:off x="4191000" y="143829881"/>
          <a:ext cx="152876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314</xdr:row>
      <xdr:rowOff>0</xdr:rowOff>
    </xdr:from>
    <xdr:to>
      <xdr:col>19</xdr:col>
      <xdr:colOff>2381</xdr:colOff>
      <xdr:row>314</xdr:row>
      <xdr:rowOff>0</xdr:rowOff>
    </xdr:to>
    <xdr:cxnSp macro="">
      <xdr:nvCxnSpPr>
        <xdr:cNvPr id="1126" name="直線矢印コネクタ 1125">
          <a:extLst>
            <a:ext uri="{FF2B5EF4-FFF2-40B4-BE49-F238E27FC236}">
              <a16:creationId xmlns:a16="http://schemas.microsoft.com/office/drawing/2014/main" id="{62397E06-104D-4295-9C6F-44EFC2B6BC1C}"/>
            </a:ext>
          </a:extLst>
        </xdr:cNvPr>
        <xdr:cNvCxnSpPr/>
      </xdr:nvCxnSpPr>
      <xdr:spPr>
        <a:xfrm>
          <a:off x="5715000" y="143827500"/>
          <a:ext cx="1526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180974</xdr:colOff>
      <xdr:row>314</xdr:row>
      <xdr:rowOff>180975</xdr:rowOff>
    </xdr:from>
    <xdr:to>
      <xdr:col>8</xdr:col>
      <xdr:colOff>180974</xdr:colOff>
      <xdr:row>326</xdr:row>
      <xdr:rowOff>133350</xdr:rowOff>
    </xdr:to>
    <xdr:cxnSp macro="">
      <xdr:nvCxnSpPr>
        <xdr:cNvPr id="1127" name="直線矢印コネクタ 1126">
          <a:extLst>
            <a:ext uri="{FF2B5EF4-FFF2-40B4-BE49-F238E27FC236}">
              <a16:creationId xmlns:a16="http://schemas.microsoft.com/office/drawing/2014/main" id="{ECA579A5-1BAC-4DBF-8F13-65A111F98ECD}"/>
            </a:ext>
          </a:extLst>
        </xdr:cNvPr>
        <xdr:cNvCxnSpPr/>
      </xdr:nvCxnSpPr>
      <xdr:spPr>
        <a:xfrm>
          <a:off x="3228974" y="144008475"/>
          <a:ext cx="0" cy="223837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380999</xdr:colOff>
      <xdr:row>312</xdr:row>
      <xdr:rowOff>7144</xdr:rowOff>
    </xdr:from>
    <xdr:to>
      <xdr:col>10</xdr:col>
      <xdr:colOff>380999</xdr:colOff>
      <xdr:row>314</xdr:row>
      <xdr:rowOff>69059</xdr:rowOff>
    </xdr:to>
    <xdr:cxnSp macro="">
      <xdr:nvCxnSpPr>
        <xdr:cNvPr id="1128" name="直線矢印コネクタ 1127">
          <a:extLst>
            <a:ext uri="{FF2B5EF4-FFF2-40B4-BE49-F238E27FC236}">
              <a16:creationId xmlns:a16="http://schemas.microsoft.com/office/drawing/2014/main" id="{761A5D85-3567-4D41-92C9-5F55B4EC95F0}"/>
            </a:ext>
          </a:extLst>
        </xdr:cNvPr>
        <xdr:cNvCxnSpPr/>
      </xdr:nvCxnSpPr>
      <xdr:spPr>
        <a:xfrm flipV="1">
          <a:off x="4190999" y="143453644"/>
          <a:ext cx="0" cy="442915"/>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2382</xdr:colOff>
      <xdr:row>312</xdr:row>
      <xdr:rowOff>2381</xdr:rowOff>
    </xdr:from>
    <xdr:to>
      <xdr:col>19</xdr:col>
      <xdr:colOff>2382</xdr:colOff>
      <xdr:row>314</xdr:row>
      <xdr:rowOff>107157</xdr:rowOff>
    </xdr:to>
    <xdr:cxnSp macro="">
      <xdr:nvCxnSpPr>
        <xdr:cNvPr id="1129" name="直線矢印コネクタ 1128">
          <a:extLst>
            <a:ext uri="{FF2B5EF4-FFF2-40B4-BE49-F238E27FC236}">
              <a16:creationId xmlns:a16="http://schemas.microsoft.com/office/drawing/2014/main" id="{A0D1F2A1-2786-4D6A-BFFA-06C37410C427}"/>
            </a:ext>
          </a:extLst>
        </xdr:cNvPr>
        <xdr:cNvCxnSpPr/>
      </xdr:nvCxnSpPr>
      <xdr:spPr>
        <a:xfrm flipV="1">
          <a:off x="7241382" y="143448881"/>
          <a:ext cx="0" cy="485776"/>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188118</xdr:colOff>
      <xdr:row>321</xdr:row>
      <xdr:rowOff>100011</xdr:rowOff>
    </xdr:from>
    <xdr:to>
      <xdr:col>15</xdr:col>
      <xdr:colOff>376238</xdr:colOff>
      <xdr:row>321</xdr:row>
      <xdr:rowOff>100011</xdr:rowOff>
    </xdr:to>
    <xdr:cxnSp macro="">
      <xdr:nvCxnSpPr>
        <xdr:cNvPr id="1130" name="直線矢印コネクタ 1129">
          <a:extLst>
            <a:ext uri="{FF2B5EF4-FFF2-40B4-BE49-F238E27FC236}">
              <a16:creationId xmlns:a16="http://schemas.microsoft.com/office/drawing/2014/main" id="{0AB111C4-5AB7-41F1-8C67-171B2C87B92C}"/>
            </a:ext>
          </a:extLst>
        </xdr:cNvPr>
        <xdr:cNvCxnSpPr/>
      </xdr:nvCxnSpPr>
      <xdr:spPr>
        <a:xfrm>
          <a:off x="5903118" y="145261011"/>
          <a:ext cx="18812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xdr:colOff>
      <xdr:row>322</xdr:row>
      <xdr:rowOff>0</xdr:rowOff>
    </xdr:from>
    <xdr:to>
      <xdr:col>14</xdr:col>
      <xdr:colOff>259557</xdr:colOff>
      <xdr:row>322</xdr:row>
      <xdr:rowOff>0</xdr:rowOff>
    </xdr:to>
    <xdr:cxnSp macro="">
      <xdr:nvCxnSpPr>
        <xdr:cNvPr id="1131" name="直線矢印コネクタ 1130">
          <a:extLst>
            <a:ext uri="{FF2B5EF4-FFF2-40B4-BE49-F238E27FC236}">
              <a16:creationId xmlns:a16="http://schemas.microsoft.com/office/drawing/2014/main" id="{690E1351-6467-4CFE-BE99-9F1A9BEEC32D}"/>
            </a:ext>
          </a:extLst>
        </xdr:cNvPr>
        <xdr:cNvCxnSpPr/>
      </xdr:nvCxnSpPr>
      <xdr:spPr>
        <a:xfrm flipH="1">
          <a:off x="5334002" y="145351500"/>
          <a:ext cx="25955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128588</xdr:colOff>
      <xdr:row>324</xdr:row>
      <xdr:rowOff>102393</xdr:rowOff>
    </xdr:from>
    <xdr:to>
      <xdr:col>14</xdr:col>
      <xdr:colOff>378620</xdr:colOff>
      <xdr:row>324</xdr:row>
      <xdr:rowOff>102393</xdr:rowOff>
    </xdr:to>
    <xdr:cxnSp macro="">
      <xdr:nvCxnSpPr>
        <xdr:cNvPr id="1132" name="直線矢印コネクタ 1131">
          <a:extLst>
            <a:ext uri="{FF2B5EF4-FFF2-40B4-BE49-F238E27FC236}">
              <a16:creationId xmlns:a16="http://schemas.microsoft.com/office/drawing/2014/main" id="{18ADA906-AA23-4D2A-BE78-8198E8FBE0BB}"/>
            </a:ext>
          </a:extLst>
        </xdr:cNvPr>
        <xdr:cNvCxnSpPr/>
      </xdr:nvCxnSpPr>
      <xdr:spPr>
        <a:xfrm flipH="1">
          <a:off x="5462588" y="145834893"/>
          <a:ext cx="250032"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233364</xdr:colOff>
      <xdr:row>314</xdr:row>
      <xdr:rowOff>97632</xdr:rowOff>
    </xdr:from>
    <xdr:to>
      <xdr:col>5</xdr:col>
      <xdr:colOff>4767</xdr:colOff>
      <xdr:row>315</xdr:row>
      <xdr:rowOff>7</xdr:rowOff>
    </xdr:to>
    <xdr:cxnSp macro="">
      <xdr:nvCxnSpPr>
        <xdr:cNvPr id="1133" name="カギ線コネクタ 11435">
          <a:extLst>
            <a:ext uri="{FF2B5EF4-FFF2-40B4-BE49-F238E27FC236}">
              <a16:creationId xmlns:a16="http://schemas.microsoft.com/office/drawing/2014/main" id="{DA0D5007-35BA-4AE7-9F5F-89B33AAB4536}"/>
            </a:ext>
          </a:extLst>
        </xdr:cNvPr>
        <xdr:cNvCxnSpPr/>
      </xdr:nvCxnSpPr>
      <xdr:spPr>
        <a:xfrm rot="10800000">
          <a:off x="1757364" y="143925132"/>
          <a:ext cx="152403" cy="92875"/>
        </a:xfrm>
        <a:prstGeom prst="bentConnector3">
          <a:avLst>
            <a:gd name="adj1" fmla="val 50000"/>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310</xdr:row>
      <xdr:rowOff>0</xdr:rowOff>
    </xdr:from>
    <xdr:to>
      <xdr:col>15</xdr:col>
      <xdr:colOff>0</xdr:colOff>
      <xdr:row>312</xdr:row>
      <xdr:rowOff>185740</xdr:rowOff>
    </xdr:to>
    <xdr:cxnSp macro="">
      <xdr:nvCxnSpPr>
        <xdr:cNvPr id="1134" name="直線矢印コネクタ 1133">
          <a:extLst>
            <a:ext uri="{FF2B5EF4-FFF2-40B4-BE49-F238E27FC236}">
              <a16:creationId xmlns:a16="http://schemas.microsoft.com/office/drawing/2014/main" id="{1BE88F86-3654-4BCF-8A45-98977729A304}"/>
            </a:ext>
          </a:extLst>
        </xdr:cNvPr>
        <xdr:cNvCxnSpPr/>
      </xdr:nvCxnSpPr>
      <xdr:spPr>
        <a:xfrm flipV="1">
          <a:off x="5715000" y="143065500"/>
          <a:ext cx="0" cy="56674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192881</xdr:colOff>
      <xdr:row>324</xdr:row>
      <xdr:rowOff>97631</xdr:rowOff>
    </xdr:from>
    <xdr:to>
      <xdr:col>25</xdr:col>
      <xdr:colOff>4763</xdr:colOff>
      <xdr:row>324</xdr:row>
      <xdr:rowOff>97631</xdr:rowOff>
    </xdr:to>
    <xdr:cxnSp macro="">
      <xdr:nvCxnSpPr>
        <xdr:cNvPr id="1135" name="直線コネクタ 1134">
          <a:extLst>
            <a:ext uri="{FF2B5EF4-FFF2-40B4-BE49-F238E27FC236}">
              <a16:creationId xmlns:a16="http://schemas.microsoft.com/office/drawing/2014/main" id="{6BFCDDF9-5A15-4D50-A5E0-64BBA5C0474F}"/>
            </a:ext>
          </a:extLst>
        </xdr:cNvPr>
        <xdr:cNvCxnSpPr/>
      </xdr:nvCxnSpPr>
      <xdr:spPr>
        <a:xfrm>
          <a:off x="7050881" y="145830131"/>
          <a:ext cx="2478882"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2381</xdr:colOff>
      <xdr:row>323</xdr:row>
      <xdr:rowOff>73819</xdr:rowOff>
    </xdr:from>
    <xdr:to>
      <xdr:col>25</xdr:col>
      <xdr:colOff>2381</xdr:colOff>
      <xdr:row>324</xdr:row>
      <xdr:rowOff>80963</xdr:rowOff>
    </xdr:to>
    <xdr:cxnSp macro="">
      <xdr:nvCxnSpPr>
        <xdr:cNvPr id="1136" name="直線矢印コネクタ 1135">
          <a:extLst>
            <a:ext uri="{FF2B5EF4-FFF2-40B4-BE49-F238E27FC236}">
              <a16:creationId xmlns:a16="http://schemas.microsoft.com/office/drawing/2014/main" id="{DD8C6A33-7791-4B69-AE80-B15C7E4CFFAE}"/>
            </a:ext>
          </a:extLst>
        </xdr:cNvPr>
        <xdr:cNvCxnSpPr/>
      </xdr:nvCxnSpPr>
      <xdr:spPr>
        <a:xfrm>
          <a:off x="9527381" y="145615819"/>
          <a:ext cx="0" cy="197644"/>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xdr:colOff>
      <xdr:row>324</xdr:row>
      <xdr:rowOff>97632</xdr:rowOff>
    </xdr:from>
    <xdr:to>
      <xdr:col>25</xdr:col>
      <xdr:colOff>1</xdr:colOff>
      <xdr:row>325</xdr:row>
      <xdr:rowOff>100013</xdr:rowOff>
    </xdr:to>
    <xdr:cxnSp macro="">
      <xdr:nvCxnSpPr>
        <xdr:cNvPr id="1137" name="直線矢印コネクタ 1136">
          <a:extLst>
            <a:ext uri="{FF2B5EF4-FFF2-40B4-BE49-F238E27FC236}">
              <a16:creationId xmlns:a16="http://schemas.microsoft.com/office/drawing/2014/main" id="{C71B76FD-B5E5-4F85-93DC-06DBF2B8A053}"/>
            </a:ext>
          </a:extLst>
        </xdr:cNvPr>
        <xdr:cNvCxnSpPr/>
      </xdr:nvCxnSpPr>
      <xdr:spPr>
        <a:xfrm flipV="1">
          <a:off x="9525001" y="145830132"/>
          <a:ext cx="0" cy="192881"/>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247650</xdr:colOff>
      <xdr:row>324</xdr:row>
      <xdr:rowOff>164307</xdr:rowOff>
    </xdr:from>
    <xdr:to>
      <xdr:col>24</xdr:col>
      <xdr:colOff>247650</xdr:colOff>
      <xdr:row>325</xdr:row>
      <xdr:rowOff>171450</xdr:rowOff>
    </xdr:to>
    <xdr:cxnSp macro="">
      <xdr:nvCxnSpPr>
        <xdr:cNvPr id="1138" name="直線矢印コネクタ 1137">
          <a:extLst>
            <a:ext uri="{FF2B5EF4-FFF2-40B4-BE49-F238E27FC236}">
              <a16:creationId xmlns:a16="http://schemas.microsoft.com/office/drawing/2014/main" id="{E1FFFEB1-9C90-47EF-8D24-1E7E4DADFF40}"/>
            </a:ext>
          </a:extLst>
        </xdr:cNvPr>
        <xdr:cNvCxnSpPr/>
      </xdr:nvCxnSpPr>
      <xdr:spPr>
        <a:xfrm>
          <a:off x="9391650" y="145896807"/>
          <a:ext cx="0" cy="197643"/>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100012</xdr:colOff>
      <xdr:row>321</xdr:row>
      <xdr:rowOff>107157</xdr:rowOff>
    </xdr:from>
    <xdr:to>
      <xdr:col>23</xdr:col>
      <xdr:colOff>366713</xdr:colOff>
      <xdr:row>321</xdr:row>
      <xdr:rowOff>107158</xdr:rowOff>
    </xdr:to>
    <xdr:cxnSp macro="">
      <xdr:nvCxnSpPr>
        <xdr:cNvPr id="1139" name="直線矢印コネクタ 1138">
          <a:extLst>
            <a:ext uri="{FF2B5EF4-FFF2-40B4-BE49-F238E27FC236}">
              <a16:creationId xmlns:a16="http://schemas.microsoft.com/office/drawing/2014/main" id="{BABD07A5-8C08-4837-B243-C6AC83C71518}"/>
            </a:ext>
          </a:extLst>
        </xdr:cNvPr>
        <xdr:cNvCxnSpPr/>
      </xdr:nvCxnSpPr>
      <xdr:spPr>
        <a:xfrm flipV="1">
          <a:off x="8863012" y="145268157"/>
          <a:ext cx="266701" cy="1"/>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4763</xdr:colOff>
      <xdr:row>326</xdr:row>
      <xdr:rowOff>130969</xdr:rowOff>
    </xdr:from>
    <xdr:to>
      <xdr:col>14</xdr:col>
      <xdr:colOff>330994</xdr:colOff>
      <xdr:row>326</xdr:row>
      <xdr:rowOff>130969</xdr:rowOff>
    </xdr:to>
    <xdr:cxnSp macro="">
      <xdr:nvCxnSpPr>
        <xdr:cNvPr id="1140" name="直線コネクタ 1139">
          <a:extLst>
            <a:ext uri="{FF2B5EF4-FFF2-40B4-BE49-F238E27FC236}">
              <a16:creationId xmlns:a16="http://schemas.microsoft.com/office/drawing/2014/main" id="{7E907999-972E-4410-9EE8-C70D8DA30D22}"/>
            </a:ext>
          </a:extLst>
        </xdr:cNvPr>
        <xdr:cNvCxnSpPr/>
      </xdr:nvCxnSpPr>
      <xdr:spPr>
        <a:xfrm>
          <a:off x="1909763" y="146244469"/>
          <a:ext cx="3755231"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xdr:colOff>
      <xdr:row>324</xdr:row>
      <xdr:rowOff>90488</xdr:rowOff>
    </xdr:from>
    <xdr:to>
      <xdr:col>25</xdr:col>
      <xdr:colOff>102394</xdr:colOff>
      <xdr:row>324</xdr:row>
      <xdr:rowOff>90488</xdr:rowOff>
    </xdr:to>
    <xdr:cxnSp macro="">
      <xdr:nvCxnSpPr>
        <xdr:cNvPr id="1141" name="直線コネクタ 1140">
          <a:extLst>
            <a:ext uri="{FF2B5EF4-FFF2-40B4-BE49-F238E27FC236}">
              <a16:creationId xmlns:a16="http://schemas.microsoft.com/office/drawing/2014/main" id="{91AE6888-DADB-407D-B57F-BE1D41959257}"/>
            </a:ext>
          </a:extLst>
        </xdr:cNvPr>
        <xdr:cNvCxnSpPr/>
      </xdr:nvCxnSpPr>
      <xdr:spPr>
        <a:xfrm>
          <a:off x="9525001" y="145822988"/>
          <a:ext cx="102393"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102394</xdr:colOff>
      <xdr:row>324</xdr:row>
      <xdr:rowOff>0</xdr:rowOff>
    </xdr:from>
    <xdr:to>
      <xdr:col>25</xdr:col>
      <xdr:colOff>102394</xdr:colOff>
      <xdr:row>324</xdr:row>
      <xdr:rowOff>90488</xdr:rowOff>
    </xdr:to>
    <xdr:cxnSp macro="">
      <xdr:nvCxnSpPr>
        <xdr:cNvPr id="1142" name="直線矢印コネクタ 1141">
          <a:extLst>
            <a:ext uri="{FF2B5EF4-FFF2-40B4-BE49-F238E27FC236}">
              <a16:creationId xmlns:a16="http://schemas.microsoft.com/office/drawing/2014/main" id="{6EC09D0D-7B66-4A40-947A-D8C187FB1A32}"/>
            </a:ext>
          </a:extLst>
        </xdr:cNvPr>
        <xdr:cNvCxnSpPr/>
      </xdr:nvCxnSpPr>
      <xdr:spPr>
        <a:xfrm flipV="1">
          <a:off x="9627394" y="145732500"/>
          <a:ext cx="0" cy="90488"/>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326</xdr:row>
      <xdr:rowOff>126206</xdr:rowOff>
    </xdr:from>
    <xdr:to>
      <xdr:col>5</xdr:col>
      <xdr:colOff>0</xdr:colOff>
      <xdr:row>327</xdr:row>
      <xdr:rowOff>128587</xdr:rowOff>
    </xdr:to>
    <xdr:cxnSp macro="">
      <xdr:nvCxnSpPr>
        <xdr:cNvPr id="1143" name="直線矢印コネクタ 1142">
          <a:extLst>
            <a:ext uri="{FF2B5EF4-FFF2-40B4-BE49-F238E27FC236}">
              <a16:creationId xmlns:a16="http://schemas.microsoft.com/office/drawing/2014/main" id="{DBBD3254-73A1-4FB2-8CFC-0DED62D3D8D4}"/>
            </a:ext>
          </a:extLst>
        </xdr:cNvPr>
        <xdr:cNvCxnSpPr/>
      </xdr:nvCxnSpPr>
      <xdr:spPr>
        <a:xfrm flipV="1">
          <a:off x="1905000" y="146239706"/>
          <a:ext cx="0" cy="192881"/>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325</xdr:row>
      <xdr:rowOff>104775</xdr:rowOff>
    </xdr:from>
    <xdr:to>
      <xdr:col>5</xdr:col>
      <xdr:colOff>0</xdr:colOff>
      <xdr:row>326</xdr:row>
      <xdr:rowOff>111919</xdr:rowOff>
    </xdr:to>
    <xdr:cxnSp macro="">
      <xdr:nvCxnSpPr>
        <xdr:cNvPr id="1144" name="直線矢印コネクタ 1143">
          <a:extLst>
            <a:ext uri="{FF2B5EF4-FFF2-40B4-BE49-F238E27FC236}">
              <a16:creationId xmlns:a16="http://schemas.microsoft.com/office/drawing/2014/main" id="{68864D7A-FB0C-404E-86C3-B71A3CAD7FEF}"/>
            </a:ext>
          </a:extLst>
        </xdr:cNvPr>
        <xdr:cNvCxnSpPr/>
      </xdr:nvCxnSpPr>
      <xdr:spPr>
        <a:xfrm>
          <a:off x="1905000" y="146027775"/>
          <a:ext cx="0" cy="197644"/>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90487</xdr:colOff>
      <xdr:row>326</xdr:row>
      <xdr:rowOff>123825</xdr:rowOff>
    </xdr:from>
    <xdr:to>
      <xdr:col>5</xdr:col>
      <xdr:colOff>90487</xdr:colOff>
      <xdr:row>328</xdr:row>
      <xdr:rowOff>0</xdr:rowOff>
    </xdr:to>
    <xdr:cxnSp macro="">
      <xdr:nvCxnSpPr>
        <xdr:cNvPr id="1145" name="直線矢印コネクタ 1144">
          <a:extLst>
            <a:ext uri="{FF2B5EF4-FFF2-40B4-BE49-F238E27FC236}">
              <a16:creationId xmlns:a16="http://schemas.microsoft.com/office/drawing/2014/main" id="{C441170A-D868-49B0-A202-DEE8528D0279}"/>
            </a:ext>
          </a:extLst>
        </xdr:cNvPr>
        <xdr:cNvCxnSpPr/>
      </xdr:nvCxnSpPr>
      <xdr:spPr>
        <a:xfrm>
          <a:off x="1995487" y="146237325"/>
          <a:ext cx="0" cy="257175"/>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378619</xdr:colOff>
      <xdr:row>326</xdr:row>
      <xdr:rowOff>123826</xdr:rowOff>
    </xdr:from>
    <xdr:to>
      <xdr:col>5</xdr:col>
      <xdr:colOff>90488</xdr:colOff>
      <xdr:row>326</xdr:row>
      <xdr:rowOff>123826</xdr:rowOff>
    </xdr:to>
    <xdr:cxnSp macro="">
      <xdr:nvCxnSpPr>
        <xdr:cNvPr id="1146" name="直線コネクタ 1145">
          <a:extLst>
            <a:ext uri="{FF2B5EF4-FFF2-40B4-BE49-F238E27FC236}">
              <a16:creationId xmlns:a16="http://schemas.microsoft.com/office/drawing/2014/main" id="{132177A4-4C55-406D-9D53-6B4D1EE4A079}"/>
            </a:ext>
          </a:extLst>
        </xdr:cNvPr>
        <xdr:cNvCxnSpPr/>
      </xdr:nvCxnSpPr>
      <xdr:spPr>
        <a:xfrm>
          <a:off x="1902619" y="146237326"/>
          <a:ext cx="92869"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235744</xdr:colOff>
      <xdr:row>326</xdr:row>
      <xdr:rowOff>130970</xdr:rowOff>
    </xdr:from>
    <xdr:to>
      <xdr:col>5</xdr:col>
      <xdr:colOff>2382</xdr:colOff>
      <xdr:row>326</xdr:row>
      <xdr:rowOff>130970</xdr:rowOff>
    </xdr:to>
    <xdr:cxnSp macro="">
      <xdr:nvCxnSpPr>
        <xdr:cNvPr id="1147" name="直線矢印コネクタ 1146">
          <a:extLst>
            <a:ext uri="{FF2B5EF4-FFF2-40B4-BE49-F238E27FC236}">
              <a16:creationId xmlns:a16="http://schemas.microsoft.com/office/drawing/2014/main" id="{8EDF0AD8-1429-4F7F-80DE-02F30CCA3481}"/>
            </a:ext>
          </a:extLst>
        </xdr:cNvPr>
        <xdr:cNvCxnSpPr/>
      </xdr:nvCxnSpPr>
      <xdr:spPr>
        <a:xfrm flipH="1">
          <a:off x="1759744" y="146244470"/>
          <a:ext cx="14763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200025</xdr:colOff>
      <xdr:row>315</xdr:row>
      <xdr:rowOff>66675</xdr:rowOff>
    </xdr:from>
    <xdr:to>
      <xdr:col>25</xdr:col>
      <xdr:colOff>2381</xdr:colOff>
      <xdr:row>315</xdr:row>
      <xdr:rowOff>66675</xdr:rowOff>
    </xdr:to>
    <xdr:cxnSp macro="">
      <xdr:nvCxnSpPr>
        <xdr:cNvPr id="1148" name="直線コネクタ 1147">
          <a:extLst>
            <a:ext uri="{FF2B5EF4-FFF2-40B4-BE49-F238E27FC236}">
              <a16:creationId xmlns:a16="http://schemas.microsoft.com/office/drawing/2014/main" id="{3447C3CD-0214-44AE-B084-B707D682C42C}"/>
            </a:ext>
          </a:extLst>
        </xdr:cNvPr>
        <xdr:cNvCxnSpPr/>
      </xdr:nvCxnSpPr>
      <xdr:spPr>
        <a:xfrm>
          <a:off x="8201025" y="144084675"/>
          <a:ext cx="1326356"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304800</xdr:colOff>
      <xdr:row>326</xdr:row>
      <xdr:rowOff>119063</xdr:rowOff>
    </xdr:from>
    <xdr:to>
      <xdr:col>14</xdr:col>
      <xdr:colOff>304800</xdr:colOff>
      <xdr:row>327</xdr:row>
      <xdr:rowOff>33338</xdr:rowOff>
    </xdr:to>
    <xdr:cxnSp macro="">
      <xdr:nvCxnSpPr>
        <xdr:cNvPr id="1149" name="直線コネクタ 1148">
          <a:extLst>
            <a:ext uri="{FF2B5EF4-FFF2-40B4-BE49-F238E27FC236}">
              <a16:creationId xmlns:a16="http://schemas.microsoft.com/office/drawing/2014/main" id="{05261428-EAD6-4429-AA38-40CA57FE1FFF}"/>
            </a:ext>
          </a:extLst>
        </xdr:cNvPr>
        <xdr:cNvCxnSpPr/>
      </xdr:nvCxnSpPr>
      <xdr:spPr>
        <a:xfrm>
          <a:off x="5638800" y="146232563"/>
          <a:ext cx="0" cy="104775"/>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9525</xdr:colOff>
      <xdr:row>317</xdr:row>
      <xdr:rowOff>92869</xdr:rowOff>
    </xdr:from>
    <xdr:to>
      <xdr:col>6</xdr:col>
      <xdr:colOff>188120</xdr:colOff>
      <xdr:row>317</xdr:row>
      <xdr:rowOff>92869</xdr:rowOff>
    </xdr:to>
    <xdr:cxnSp macro="">
      <xdr:nvCxnSpPr>
        <xdr:cNvPr id="1150" name="直線矢印コネクタ 1149">
          <a:extLst>
            <a:ext uri="{FF2B5EF4-FFF2-40B4-BE49-F238E27FC236}">
              <a16:creationId xmlns:a16="http://schemas.microsoft.com/office/drawing/2014/main" id="{5EAF292F-A789-42A7-B007-C876FC43652C}"/>
            </a:ext>
          </a:extLst>
        </xdr:cNvPr>
        <xdr:cNvCxnSpPr/>
      </xdr:nvCxnSpPr>
      <xdr:spPr>
        <a:xfrm flipH="1">
          <a:off x="2295525" y="144491869"/>
          <a:ext cx="17859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19050</xdr:colOff>
      <xdr:row>327</xdr:row>
      <xdr:rowOff>152400</xdr:rowOff>
    </xdr:from>
    <xdr:to>
      <xdr:col>14</xdr:col>
      <xdr:colOff>378619</xdr:colOff>
      <xdr:row>327</xdr:row>
      <xdr:rowOff>152400</xdr:rowOff>
    </xdr:to>
    <xdr:cxnSp macro="">
      <xdr:nvCxnSpPr>
        <xdr:cNvPr id="1151" name="直線コネクタ 1150">
          <a:extLst>
            <a:ext uri="{FF2B5EF4-FFF2-40B4-BE49-F238E27FC236}">
              <a16:creationId xmlns:a16="http://schemas.microsoft.com/office/drawing/2014/main" id="{8EC32754-2DFB-43B0-AC31-FD737F2A3E40}"/>
            </a:ext>
          </a:extLst>
        </xdr:cNvPr>
        <xdr:cNvCxnSpPr/>
      </xdr:nvCxnSpPr>
      <xdr:spPr>
        <a:xfrm>
          <a:off x="1924050" y="146456400"/>
          <a:ext cx="3788569" cy="0"/>
        </a:xfrm>
        <a:prstGeom prst="line">
          <a:avLst/>
        </a:prstGeom>
        <a:ln w="6350" cmpd="dbl">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200024</xdr:colOff>
      <xdr:row>315</xdr:row>
      <xdr:rowOff>64293</xdr:rowOff>
    </xdr:from>
    <xdr:to>
      <xdr:col>21</xdr:col>
      <xdr:colOff>200024</xdr:colOff>
      <xdr:row>324</xdr:row>
      <xdr:rowOff>85724</xdr:rowOff>
    </xdr:to>
    <xdr:cxnSp macro="">
      <xdr:nvCxnSpPr>
        <xdr:cNvPr id="1152" name="直線矢印コネクタ 1151">
          <a:extLst>
            <a:ext uri="{FF2B5EF4-FFF2-40B4-BE49-F238E27FC236}">
              <a16:creationId xmlns:a16="http://schemas.microsoft.com/office/drawing/2014/main" id="{98223D63-1654-4F63-959C-4E6FE70ADBBE}"/>
            </a:ext>
          </a:extLst>
        </xdr:cNvPr>
        <xdr:cNvCxnSpPr/>
      </xdr:nvCxnSpPr>
      <xdr:spPr>
        <a:xfrm>
          <a:off x="8201024" y="144082293"/>
          <a:ext cx="0" cy="1735931"/>
        </a:xfrm>
        <a:prstGeom prst="straightConnector1">
          <a:avLst/>
        </a:prstGeom>
        <a:noFill/>
        <a:ln w="3175" cap="flat" cmpd="sng" algn="ctr">
          <a:solidFill>
            <a:srgbClr val="5B9BD5"/>
          </a:solidFill>
          <a:prstDash val="solid"/>
          <a:miter lim="800000"/>
          <a:headEnd type="arrow"/>
          <a:tailEnd type="arrow"/>
        </a:ln>
        <a:effectLst/>
      </xdr:spPr>
    </xdr:cxnSp>
    <xdr:clientData/>
  </xdr:twoCellAnchor>
  <xdr:twoCellAnchor>
    <xdr:from>
      <xdr:col>22</xdr:col>
      <xdr:colOff>188121</xdr:colOff>
      <xdr:row>316</xdr:row>
      <xdr:rowOff>95249</xdr:rowOff>
    </xdr:from>
    <xdr:to>
      <xdr:col>23</xdr:col>
      <xdr:colOff>373856</xdr:colOff>
      <xdr:row>316</xdr:row>
      <xdr:rowOff>95249</xdr:rowOff>
    </xdr:to>
    <xdr:cxnSp macro="">
      <xdr:nvCxnSpPr>
        <xdr:cNvPr id="1153" name="直線矢印コネクタ 1152">
          <a:extLst>
            <a:ext uri="{FF2B5EF4-FFF2-40B4-BE49-F238E27FC236}">
              <a16:creationId xmlns:a16="http://schemas.microsoft.com/office/drawing/2014/main" id="{8642A8D2-F8FB-42DD-89C2-1BE34ACE5C54}"/>
            </a:ext>
          </a:extLst>
        </xdr:cNvPr>
        <xdr:cNvCxnSpPr/>
      </xdr:nvCxnSpPr>
      <xdr:spPr>
        <a:xfrm>
          <a:off x="8570121" y="144303749"/>
          <a:ext cx="566735" cy="0"/>
        </a:xfrm>
        <a:prstGeom prst="straightConnector1">
          <a:avLst/>
        </a:prstGeom>
        <a:ln w="3175">
          <a:solidFill>
            <a:srgbClr val="C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2382</xdr:colOff>
      <xdr:row>315</xdr:row>
      <xdr:rowOff>66675</xdr:rowOff>
    </xdr:from>
    <xdr:to>
      <xdr:col>25</xdr:col>
      <xdr:colOff>371475</xdr:colOff>
      <xdr:row>315</xdr:row>
      <xdr:rowOff>66675</xdr:rowOff>
    </xdr:to>
    <xdr:cxnSp macro="">
      <xdr:nvCxnSpPr>
        <xdr:cNvPr id="1154" name="直線矢印コネクタ 1153">
          <a:extLst>
            <a:ext uri="{FF2B5EF4-FFF2-40B4-BE49-F238E27FC236}">
              <a16:creationId xmlns:a16="http://schemas.microsoft.com/office/drawing/2014/main" id="{1CBAD5EF-419C-4EF7-B3DF-6CD4BE0E7C42}"/>
            </a:ext>
          </a:extLst>
        </xdr:cNvPr>
        <xdr:cNvCxnSpPr/>
      </xdr:nvCxnSpPr>
      <xdr:spPr>
        <a:xfrm>
          <a:off x="9527382" y="144084675"/>
          <a:ext cx="36909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4763</xdr:colOff>
      <xdr:row>332</xdr:row>
      <xdr:rowOff>21431</xdr:rowOff>
    </xdr:from>
    <xdr:to>
      <xdr:col>24</xdr:col>
      <xdr:colOff>342900</xdr:colOff>
      <xdr:row>332</xdr:row>
      <xdr:rowOff>21431</xdr:rowOff>
    </xdr:to>
    <xdr:cxnSp macro="">
      <xdr:nvCxnSpPr>
        <xdr:cNvPr id="1155" name="直線コネクタ 1154">
          <a:extLst>
            <a:ext uri="{FF2B5EF4-FFF2-40B4-BE49-F238E27FC236}">
              <a16:creationId xmlns:a16="http://schemas.microsoft.com/office/drawing/2014/main" id="{A13BF476-5C1E-45BD-8961-94608818E4E6}"/>
            </a:ext>
          </a:extLst>
        </xdr:cNvPr>
        <xdr:cNvCxnSpPr/>
      </xdr:nvCxnSpPr>
      <xdr:spPr>
        <a:xfrm flipH="1">
          <a:off x="5719763" y="147277931"/>
          <a:ext cx="3767137" cy="0"/>
        </a:xfrm>
        <a:prstGeom prst="line">
          <a:avLst/>
        </a:prstGeom>
        <a:ln w="6350" cmpd="dbl">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324</xdr:row>
      <xdr:rowOff>2381</xdr:rowOff>
    </xdr:from>
    <xdr:to>
      <xdr:col>15</xdr:col>
      <xdr:colOff>0</xdr:colOff>
      <xdr:row>332</xdr:row>
      <xdr:rowOff>21431</xdr:rowOff>
    </xdr:to>
    <xdr:cxnSp macro="">
      <xdr:nvCxnSpPr>
        <xdr:cNvPr id="1156" name="直線コネクタ 1155">
          <a:extLst>
            <a:ext uri="{FF2B5EF4-FFF2-40B4-BE49-F238E27FC236}">
              <a16:creationId xmlns:a16="http://schemas.microsoft.com/office/drawing/2014/main" id="{BF4FDA46-E345-4047-A690-38A59190B94F}"/>
            </a:ext>
          </a:extLst>
        </xdr:cNvPr>
        <xdr:cNvCxnSpPr/>
      </xdr:nvCxnSpPr>
      <xdr:spPr>
        <a:xfrm>
          <a:off x="5715000" y="145734881"/>
          <a:ext cx="0" cy="1543050"/>
        </a:xfrm>
        <a:prstGeom prst="line">
          <a:avLst/>
        </a:prstGeom>
        <a:ln w="6350" cmpd="dbl">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188119</xdr:colOff>
      <xdr:row>317</xdr:row>
      <xdr:rowOff>102394</xdr:rowOff>
    </xdr:from>
    <xdr:to>
      <xdr:col>23</xdr:col>
      <xdr:colOff>366713</xdr:colOff>
      <xdr:row>317</xdr:row>
      <xdr:rowOff>102394</xdr:rowOff>
    </xdr:to>
    <xdr:cxnSp macro="">
      <xdr:nvCxnSpPr>
        <xdr:cNvPr id="1157" name="直線矢印コネクタ 1156">
          <a:extLst>
            <a:ext uri="{FF2B5EF4-FFF2-40B4-BE49-F238E27FC236}">
              <a16:creationId xmlns:a16="http://schemas.microsoft.com/office/drawing/2014/main" id="{9A218A3E-9CCC-44AB-A96B-2192603BB80B}"/>
            </a:ext>
          </a:extLst>
        </xdr:cNvPr>
        <xdr:cNvCxnSpPr/>
      </xdr:nvCxnSpPr>
      <xdr:spPr>
        <a:xfrm>
          <a:off x="8951119" y="144501394"/>
          <a:ext cx="178594" cy="0"/>
        </a:xfrm>
        <a:prstGeom prst="straightConnector1">
          <a:avLst/>
        </a:prstGeom>
        <a:ln w="3175">
          <a:solidFill>
            <a:srgbClr val="C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188121</xdr:colOff>
      <xdr:row>324</xdr:row>
      <xdr:rowOff>128585</xdr:rowOff>
    </xdr:from>
    <xdr:to>
      <xdr:col>18</xdr:col>
      <xdr:colOff>188121</xdr:colOff>
      <xdr:row>325</xdr:row>
      <xdr:rowOff>188119</xdr:rowOff>
    </xdr:to>
    <xdr:cxnSp macro="">
      <xdr:nvCxnSpPr>
        <xdr:cNvPr id="1158" name="直線矢印コネクタ 1157">
          <a:extLst>
            <a:ext uri="{FF2B5EF4-FFF2-40B4-BE49-F238E27FC236}">
              <a16:creationId xmlns:a16="http://schemas.microsoft.com/office/drawing/2014/main" id="{0ECFB1CC-01EE-4EB8-B252-13470607C249}"/>
            </a:ext>
          </a:extLst>
        </xdr:cNvPr>
        <xdr:cNvCxnSpPr/>
      </xdr:nvCxnSpPr>
      <xdr:spPr>
        <a:xfrm>
          <a:off x="7046121" y="145861085"/>
          <a:ext cx="0" cy="25003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323</xdr:row>
      <xdr:rowOff>161925</xdr:rowOff>
    </xdr:from>
    <xdr:to>
      <xdr:col>18</xdr:col>
      <xdr:colOff>190500</xdr:colOff>
      <xdr:row>324</xdr:row>
      <xdr:rowOff>95250</xdr:rowOff>
    </xdr:to>
    <xdr:cxnSp macro="">
      <xdr:nvCxnSpPr>
        <xdr:cNvPr id="1159" name="直線コネクタ 1158">
          <a:extLst>
            <a:ext uri="{FF2B5EF4-FFF2-40B4-BE49-F238E27FC236}">
              <a16:creationId xmlns:a16="http://schemas.microsoft.com/office/drawing/2014/main" id="{AEF84CFD-C541-4FD4-83C8-7682987ABB2B}"/>
            </a:ext>
          </a:extLst>
        </xdr:cNvPr>
        <xdr:cNvCxnSpPr/>
      </xdr:nvCxnSpPr>
      <xdr:spPr>
        <a:xfrm>
          <a:off x="5715000" y="145703925"/>
          <a:ext cx="1333500" cy="123825"/>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305797</xdr:colOff>
      <xdr:row>323</xdr:row>
      <xdr:rowOff>147639</xdr:rowOff>
    </xdr:from>
    <xdr:to>
      <xdr:col>15</xdr:col>
      <xdr:colOff>123825</xdr:colOff>
      <xdr:row>329</xdr:row>
      <xdr:rowOff>45245</xdr:rowOff>
    </xdr:to>
    <xdr:sp macro="" textlink="">
      <xdr:nvSpPr>
        <xdr:cNvPr id="1160" name="円弧 1159">
          <a:extLst>
            <a:ext uri="{FF2B5EF4-FFF2-40B4-BE49-F238E27FC236}">
              <a16:creationId xmlns:a16="http://schemas.microsoft.com/office/drawing/2014/main" id="{E9C8DB27-D3CA-418D-B1A2-04BFA0C2EE3C}"/>
            </a:ext>
          </a:extLst>
        </xdr:cNvPr>
        <xdr:cNvSpPr/>
      </xdr:nvSpPr>
      <xdr:spPr>
        <a:xfrm>
          <a:off x="5639797" y="145689639"/>
          <a:ext cx="199028" cy="1040606"/>
        </a:xfrm>
        <a:prstGeom prst="arc">
          <a:avLst>
            <a:gd name="adj1" fmla="val 10743157"/>
            <a:gd name="adj2" fmla="val 16063745"/>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185738</xdr:colOff>
      <xdr:row>314</xdr:row>
      <xdr:rowOff>157165</xdr:rowOff>
    </xdr:from>
    <xdr:to>
      <xdr:col>14</xdr:col>
      <xdr:colOff>192881</xdr:colOff>
      <xdr:row>314</xdr:row>
      <xdr:rowOff>188119</xdr:rowOff>
    </xdr:to>
    <xdr:cxnSp macro="">
      <xdr:nvCxnSpPr>
        <xdr:cNvPr id="1161" name="直線コネクタ 1160">
          <a:extLst>
            <a:ext uri="{FF2B5EF4-FFF2-40B4-BE49-F238E27FC236}">
              <a16:creationId xmlns:a16="http://schemas.microsoft.com/office/drawing/2014/main" id="{C81D7F9D-D12E-4EFC-9E2F-9D95228488EF}"/>
            </a:ext>
          </a:extLst>
        </xdr:cNvPr>
        <xdr:cNvCxnSpPr/>
      </xdr:nvCxnSpPr>
      <xdr:spPr>
        <a:xfrm flipV="1">
          <a:off x="3233738" y="143984665"/>
          <a:ext cx="2293143" cy="30954"/>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4763</xdr:colOff>
      <xdr:row>316</xdr:row>
      <xdr:rowOff>90487</xdr:rowOff>
    </xdr:from>
    <xdr:to>
      <xdr:col>7</xdr:col>
      <xdr:colOff>190500</xdr:colOff>
      <xdr:row>316</xdr:row>
      <xdr:rowOff>90487</xdr:rowOff>
    </xdr:to>
    <xdr:cxnSp macro="">
      <xdr:nvCxnSpPr>
        <xdr:cNvPr id="1162" name="直線矢印コネクタ 1161">
          <a:extLst>
            <a:ext uri="{FF2B5EF4-FFF2-40B4-BE49-F238E27FC236}">
              <a16:creationId xmlns:a16="http://schemas.microsoft.com/office/drawing/2014/main" id="{F832D08C-DA93-414B-AF27-25B85E87C085}"/>
            </a:ext>
          </a:extLst>
        </xdr:cNvPr>
        <xdr:cNvCxnSpPr/>
      </xdr:nvCxnSpPr>
      <xdr:spPr>
        <a:xfrm flipH="1">
          <a:off x="2290763" y="144298987"/>
          <a:ext cx="56673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0</xdr:colOff>
      <xdr:row>526</xdr:row>
      <xdr:rowOff>0</xdr:rowOff>
    </xdr:from>
    <xdr:to>
      <xdr:col>37</xdr:col>
      <xdr:colOff>204788</xdr:colOff>
      <xdr:row>526</xdr:row>
      <xdr:rowOff>0</xdr:rowOff>
    </xdr:to>
    <xdr:cxnSp macro="">
      <xdr:nvCxnSpPr>
        <xdr:cNvPr id="1163" name="直線コネクタ 1162">
          <a:extLst>
            <a:ext uri="{FF2B5EF4-FFF2-40B4-BE49-F238E27FC236}">
              <a16:creationId xmlns:a16="http://schemas.microsoft.com/office/drawing/2014/main" id="{22E7B597-32D1-4BD1-899C-B12EBCE2990B}"/>
            </a:ext>
          </a:extLst>
        </xdr:cNvPr>
        <xdr:cNvCxnSpPr/>
      </xdr:nvCxnSpPr>
      <xdr:spPr>
        <a:xfrm>
          <a:off x="14097000" y="184213500"/>
          <a:ext cx="204788" cy="0"/>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200025</xdr:colOff>
      <xdr:row>525</xdr:row>
      <xdr:rowOff>28575</xdr:rowOff>
    </xdr:from>
    <xdr:to>
      <xdr:col>39</xdr:col>
      <xdr:colOff>209550</xdr:colOff>
      <xdr:row>526</xdr:row>
      <xdr:rowOff>2</xdr:rowOff>
    </xdr:to>
    <xdr:cxnSp macro="">
      <xdr:nvCxnSpPr>
        <xdr:cNvPr id="1164" name="直線コネクタ 1163">
          <a:extLst>
            <a:ext uri="{FF2B5EF4-FFF2-40B4-BE49-F238E27FC236}">
              <a16:creationId xmlns:a16="http://schemas.microsoft.com/office/drawing/2014/main" id="{8AAC24AA-AAC1-4CB6-8AF0-065D7173D21F}"/>
            </a:ext>
          </a:extLst>
        </xdr:cNvPr>
        <xdr:cNvCxnSpPr/>
      </xdr:nvCxnSpPr>
      <xdr:spPr>
        <a:xfrm flipV="1">
          <a:off x="14297025" y="184051575"/>
          <a:ext cx="771525" cy="161927"/>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180975</xdr:colOff>
      <xdr:row>312</xdr:row>
      <xdr:rowOff>11906</xdr:rowOff>
    </xdr:from>
    <xdr:to>
      <xdr:col>8</xdr:col>
      <xdr:colOff>180975</xdr:colOff>
      <xdr:row>314</xdr:row>
      <xdr:rowOff>80966</xdr:rowOff>
    </xdr:to>
    <xdr:cxnSp macro="">
      <xdr:nvCxnSpPr>
        <xdr:cNvPr id="1165" name="直線矢印コネクタ 1164">
          <a:extLst>
            <a:ext uri="{FF2B5EF4-FFF2-40B4-BE49-F238E27FC236}">
              <a16:creationId xmlns:a16="http://schemas.microsoft.com/office/drawing/2014/main" id="{CC293560-87C4-43F0-AA1B-0AAD089AF628}"/>
            </a:ext>
          </a:extLst>
        </xdr:cNvPr>
        <xdr:cNvCxnSpPr/>
      </xdr:nvCxnSpPr>
      <xdr:spPr>
        <a:xfrm flipV="1">
          <a:off x="3228975" y="143458406"/>
          <a:ext cx="0" cy="45006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190500</xdr:colOff>
      <xdr:row>314</xdr:row>
      <xdr:rowOff>157161</xdr:rowOff>
    </xdr:from>
    <xdr:to>
      <xdr:col>21</xdr:col>
      <xdr:colOff>200025</xdr:colOff>
      <xdr:row>315</xdr:row>
      <xdr:rowOff>69056</xdr:rowOff>
    </xdr:to>
    <xdr:cxnSp macro="">
      <xdr:nvCxnSpPr>
        <xdr:cNvPr id="1166" name="直線コネクタ 1165">
          <a:extLst>
            <a:ext uri="{FF2B5EF4-FFF2-40B4-BE49-F238E27FC236}">
              <a16:creationId xmlns:a16="http://schemas.microsoft.com/office/drawing/2014/main" id="{25CDCC47-4FD9-40EF-992E-FC123B0DE021}"/>
            </a:ext>
          </a:extLst>
        </xdr:cNvPr>
        <xdr:cNvCxnSpPr/>
      </xdr:nvCxnSpPr>
      <xdr:spPr>
        <a:xfrm>
          <a:off x="5905500" y="143984661"/>
          <a:ext cx="2295525" cy="102395"/>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200025</xdr:colOff>
      <xdr:row>312</xdr:row>
      <xdr:rowOff>11906</xdr:rowOff>
    </xdr:from>
    <xdr:to>
      <xdr:col>21</xdr:col>
      <xdr:colOff>200025</xdr:colOff>
      <xdr:row>314</xdr:row>
      <xdr:rowOff>159545</xdr:rowOff>
    </xdr:to>
    <xdr:cxnSp macro="">
      <xdr:nvCxnSpPr>
        <xdr:cNvPr id="1167" name="直線矢印コネクタ 1166">
          <a:extLst>
            <a:ext uri="{FF2B5EF4-FFF2-40B4-BE49-F238E27FC236}">
              <a16:creationId xmlns:a16="http://schemas.microsoft.com/office/drawing/2014/main" id="{DEEF95B2-741D-46FA-A34E-531AE464FA72}"/>
            </a:ext>
          </a:extLst>
        </xdr:cNvPr>
        <xdr:cNvCxnSpPr/>
      </xdr:nvCxnSpPr>
      <xdr:spPr>
        <a:xfrm flipV="1">
          <a:off x="8201025" y="143458406"/>
          <a:ext cx="0" cy="528639"/>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200025</xdr:colOff>
      <xdr:row>318</xdr:row>
      <xdr:rowOff>104775</xdr:rowOff>
    </xdr:from>
    <xdr:to>
      <xdr:col>23</xdr:col>
      <xdr:colOff>373856</xdr:colOff>
      <xdr:row>318</xdr:row>
      <xdr:rowOff>104775</xdr:rowOff>
    </xdr:to>
    <xdr:cxnSp macro="">
      <xdr:nvCxnSpPr>
        <xdr:cNvPr id="1168" name="直線矢印コネクタ 1167">
          <a:extLst>
            <a:ext uri="{FF2B5EF4-FFF2-40B4-BE49-F238E27FC236}">
              <a16:creationId xmlns:a16="http://schemas.microsoft.com/office/drawing/2014/main" id="{10CF4C67-9157-43CE-AF5E-ED7E68856C3A}"/>
            </a:ext>
          </a:extLst>
        </xdr:cNvPr>
        <xdr:cNvCxnSpPr/>
      </xdr:nvCxnSpPr>
      <xdr:spPr>
        <a:xfrm>
          <a:off x="8201025" y="144694275"/>
          <a:ext cx="935831" cy="0"/>
        </a:xfrm>
        <a:prstGeom prst="straightConnector1">
          <a:avLst/>
        </a:prstGeom>
        <a:ln w="3175">
          <a:solidFill>
            <a:srgbClr val="C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7144</xdr:colOff>
      <xdr:row>318</xdr:row>
      <xdr:rowOff>102394</xdr:rowOff>
    </xdr:from>
    <xdr:to>
      <xdr:col>8</xdr:col>
      <xdr:colOff>178595</xdr:colOff>
      <xdr:row>318</xdr:row>
      <xdr:rowOff>102394</xdr:rowOff>
    </xdr:to>
    <xdr:cxnSp macro="">
      <xdr:nvCxnSpPr>
        <xdr:cNvPr id="1169" name="直線矢印コネクタ 1168">
          <a:extLst>
            <a:ext uri="{FF2B5EF4-FFF2-40B4-BE49-F238E27FC236}">
              <a16:creationId xmlns:a16="http://schemas.microsoft.com/office/drawing/2014/main" id="{490F4DC3-FB7D-4A39-BD81-C9418B1ACB2F}"/>
            </a:ext>
          </a:extLst>
        </xdr:cNvPr>
        <xdr:cNvCxnSpPr/>
      </xdr:nvCxnSpPr>
      <xdr:spPr>
        <a:xfrm flipH="1">
          <a:off x="2293144" y="144691894"/>
          <a:ext cx="93345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2382</xdr:colOff>
      <xdr:row>314</xdr:row>
      <xdr:rowOff>171450</xdr:rowOff>
    </xdr:from>
    <xdr:to>
      <xdr:col>11</xdr:col>
      <xdr:colOff>2382</xdr:colOff>
      <xdr:row>326</xdr:row>
      <xdr:rowOff>133350</xdr:rowOff>
    </xdr:to>
    <xdr:cxnSp macro="">
      <xdr:nvCxnSpPr>
        <xdr:cNvPr id="1170" name="直線矢印コネクタ 1169">
          <a:extLst>
            <a:ext uri="{FF2B5EF4-FFF2-40B4-BE49-F238E27FC236}">
              <a16:creationId xmlns:a16="http://schemas.microsoft.com/office/drawing/2014/main" id="{88447454-B6A5-4493-A0EC-9D1A5353D4B2}"/>
            </a:ext>
          </a:extLst>
        </xdr:cNvPr>
        <xdr:cNvCxnSpPr/>
      </xdr:nvCxnSpPr>
      <xdr:spPr>
        <a:xfrm>
          <a:off x="4193382" y="143998950"/>
          <a:ext cx="0" cy="22479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185738</xdr:colOff>
      <xdr:row>315</xdr:row>
      <xdr:rowOff>30956</xdr:rowOff>
    </xdr:from>
    <xdr:to>
      <xdr:col>19</xdr:col>
      <xdr:colOff>0</xdr:colOff>
      <xdr:row>324</xdr:row>
      <xdr:rowOff>97632</xdr:rowOff>
    </xdr:to>
    <xdr:cxnSp macro="">
      <xdr:nvCxnSpPr>
        <xdr:cNvPr id="1171" name="直線矢印コネクタ 1170">
          <a:extLst>
            <a:ext uri="{FF2B5EF4-FFF2-40B4-BE49-F238E27FC236}">
              <a16:creationId xmlns:a16="http://schemas.microsoft.com/office/drawing/2014/main" id="{22098554-83FD-486D-A0E6-B21AAC08C795}"/>
            </a:ext>
          </a:extLst>
        </xdr:cNvPr>
        <xdr:cNvCxnSpPr/>
      </xdr:nvCxnSpPr>
      <xdr:spPr>
        <a:xfrm flipH="1">
          <a:off x="7043738" y="144048956"/>
          <a:ext cx="195262" cy="1781176"/>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180134</xdr:colOff>
      <xdr:row>313</xdr:row>
      <xdr:rowOff>190221</xdr:rowOff>
    </xdr:from>
    <xdr:to>
      <xdr:col>11</xdr:col>
      <xdr:colOff>4763</xdr:colOff>
      <xdr:row>313</xdr:row>
      <xdr:rowOff>190221</xdr:rowOff>
    </xdr:to>
    <xdr:cxnSp macro="">
      <xdr:nvCxnSpPr>
        <xdr:cNvPr id="1172" name="直線矢印コネクタ 1171">
          <a:extLst>
            <a:ext uri="{FF2B5EF4-FFF2-40B4-BE49-F238E27FC236}">
              <a16:creationId xmlns:a16="http://schemas.microsoft.com/office/drawing/2014/main" id="{AADFED8B-E346-4B44-AC5C-46728CEABE3E}"/>
            </a:ext>
          </a:extLst>
        </xdr:cNvPr>
        <xdr:cNvCxnSpPr/>
      </xdr:nvCxnSpPr>
      <xdr:spPr>
        <a:xfrm>
          <a:off x="3228134" y="143827221"/>
          <a:ext cx="96762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314</xdr:row>
      <xdr:rowOff>0</xdr:rowOff>
    </xdr:from>
    <xdr:to>
      <xdr:col>21</xdr:col>
      <xdr:colOff>200025</xdr:colOff>
      <xdr:row>314</xdr:row>
      <xdr:rowOff>0</xdr:rowOff>
    </xdr:to>
    <xdr:cxnSp macro="">
      <xdr:nvCxnSpPr>
        <xdr:cNvPr id="1173" name="直線矢印コネクタ 1172">
          <a:extLst>
            <a:ext uri="{FF2B5EF4-FFF2-40B4-BE49-F238E27FC236}">
              <a16:creationId xmlns:a16="http://schemas.microsoft.com/office/drawing/2014/main" id="{20705CFF-3BC9-486E-9884-9D5DBA95AE2D}"/>
            </a:ext>
          </a:extLst>
        </xdr:cNvPr>
        <xdr:cNvCxnSpPr/>
      </xdr:nvCxnSpPr>
      <xdr:spPr>
        <a:xfrm>
          <a:off x="7239000" y="143827500"/>
          <a:ext cx="96202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197644</xdr:colOff>
      <xdr:row>314</xdr:row>
      <xdr:rowOff>47625</xdr:rowOff>
    </xdr:from>
    <xdr:to>
      <xdr:col>14</xdr:col>
      <xdr:colOff>197645</xdr:colOff>
      <xdr:row>314</xdr:row>
      <xdr:rowOff>150019</xdr:rowOff>
    </xdr:to>
    <xdr:cxnSp macro="">
      <xdr:nvCxnSpPr>
        <xdr:cNvPr id="1174" name="直線コネクタ 1173">
          <a:extLst>
            <a:ext uri="{FF2B5EF4-FFF2-40B4-BE49-F238E27FC236}">
              <a16:creationId xmlns:a16="http://schemas.microsoft.com/office/drawing/2014/main" id="{37A09FE3-F935-4F8E-8C71-387F6FEE0BA3}"/>
            </a:ext>
          </a:extLst>
        </xdr:cNvPr>
        <xdr:cNvCxnSpPr/>
      </xdr:nvCxnSpPr>
      <xdr:spPr>
        <a:xfrm flipH="1">
          <a:off x="5531644" y="143875125"/>
          <a:ext cx="1" cy="102394"/>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188118</xdr:colOff>
      <xdr:row>314</xdr:row>
      <xdr:rowOff>50005</xdr:rowOff>
    </xdr:from>
    <xdr:to>
      <xdr:col>15</xdr:col>
      <xdr:colOff>188119</xdr:colOff>
      <xdr:row>314</xdr:row>
      <xdr:rowOff>152399</xdr:rowOff>
    </xdr:to>
    <xdr:cxnSp macro="">
      <xdr:nvCxnSpPr>
        <xdr:cNvPr id="1175" name="直線コネクタ 1174">
          <a:extLst>
            <a:ext uri="{FF2B5EF4-FFF2-40B4-BE49-F238E27FC236}">
              <a16:creationId xmlns:a16="http://schemas.microsoft.com/office/drawing/2014/main" id="{3D723D21-FADC-498A-90B0-3880EB6E7CF4}"/>
            </a:ext>
          </a:extLst>
        </xdr:cNvPr>
        <xdr:cNvCxnSpPr/>
      </xdr:nvCxnSpPr>
      <xdr:spPr>
        <a:xfrm flipH="1">
          <a:off x="5903118" y="143877505"/>
          <a:ext cx="1" cy="102394"/>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195262</xdr:colOff>
      <xdr:row>312</xdr:row>
      <xdr:rowOff>2381</xdr:rowOff>
    </xdr:from>
    <xdr:to>
      <xdr:col>14</xdr:col>
      <xdr:colOff>195262</xdr:colOff>
      <xdr:row>314</xdr:row>
      <xdr:rowOff>50006</xdr:rowOff>
    </xdr:to>
    <xdr:cxnSp macro="">
      <xdr:nvCxnSpPr>
        <xdr:cNvPr id="1176" name="直線コネクタ 1175">
          <a:extLst>
            <a:ext uri="{FF2B5EF4-FFF2-40B4-BE49-F238E27FC236}">
              <a16:creationId xmlns:a16="http://schemas.microsoft.com/office/drawing/2014/main" id="{7FC1A663-7161-48CD-BAB0-6FE8D37260E6}"/>
            </a:ext>
          </a:extLst>
        </xdr:cNvPr>
        <xdr:cNvCxnSpPr/>
      </xdr:nvCxnSpPr>
      <xdr:spPr>
        <a:xfrm>
          <a:off x="5529262" y="143448881"/>
          <a:ext cx="0" cy="428625"/>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195263</xdr:colOff>
      <xdr:row>312</xdr:row>
      <xdr:rowOff>119063</xdr:rowOff>
    </xdr:from>
    <xdr:to>
      <xdr:col>15</xdr:col>
      <xdr:colOff>4763</xdr:colOff>
      <xdr:row>312</xdr:row>
      <xdr:rowOff>119063</xdr:rowOff>
    </xdr:to>
    <xdr:cxnSp macro="">
      <xdr:nvCxnSpPr>
        <xdr:cNvPr id="1177" name="直線矢印コネクタ 1176">
          <a:extLst>
            <a:ext uri="{FF2B5EF4-FFF2-40B4-BE49-F238E27FC236}">
              <a16:creationId xmlns:a16="http://schemas.microsoft.com/office/drawing/2014/main" id="{395715C1-E4E9-4E84-ACC7-C1D85E10BD6B}"/>
            </a:ext>
          </a:extLst>
        </xdr:cNvPr>
        <xdr:cNvCxnSpPr/>
      </xdr:nvCxnSpPr>
      <xdr:spPr>
        <a:xfrm>
          <a:off x="5529263" y="143565563"/>
          <a:ext cx="1905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188121</xdr:colOff>
      <xdr:row>312</xdr:row>
      <xdr:rowOff>4762</xdr:rowOff>
    </xdr:from>
    <xdr:to>
      <xdr:col>15</xdr:col>
      <xdr:colOff>188121</xdr:colOff>
      <xdr:row>314</xdr:row>
      <xdr:rowOff>47625</xdr:rowOff>
    </xdr:to>
    <xdr:cxnSp macro="">
      <xdr:nvCxnSpPr>
        <xdr:cNvPr id="1178" name="直線コネクタ 1177">
          <a:extLst>
            <a:ext uri="{FF2B5EF4-FFF2-40B4-BE49-F238E27FC236}">
              <a16:creationId xmlns:a16="http://schemas.microsoft.com/office/drawing/2014/main" id="{3C007AE2-6DA0-4348-8BB9-D8B65A6D492B}"/>
            </a:ext>
          </a:extLst>
        </xdr:cNvPr>
        <xdr:cNvCxnSpPr/>
      </xdr:nvCxnSpPr>
      <xdr:spPr>
        <a:xfrm>
          <a:off x="5903121" y="143451262"/>
          <a:ext cx="0" cy="423863"/>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288131</xdr:colOff>
      <xdr:row>311</xdr:row>
      <xdr:rowOff>157163</xdr:rowOff>
    </xdr:from>
    <xdr:to>
      <xdr:col>14</xdr:col>
      <xdr:colOff>288131</xdr:colOff>
      <xdr:row>312</xdr:row>
      <xdr:rowOff>116681</xdr:rowOff>
    </xdr:to>
    <xdr:cxnSp macro="">
      <xdr:nvCxnSpPr>
        <xdr:cNvPr id="1179" name="直線矢印コネクタ 1178">
          <a:extLst>
            <a:ext uri="{FF2B5EF4-FFF2-40B4-BE49-F238E27FC236}">
              <a16:creationId xmlns:a16="http://schemas.microsoft.com/office/drawing/2014/main" id="{CEA3D358-B77B-445F-BF84-F45507A1E63D}"/>
            </a:ext>
          </a:extLst>
        </xdr:cNvPr>
        <xdr:cNvCxnSpPr/>
      </xdr:nvCxnSpPr>
      <xdr:spPr>
        <a:xfrm flipV="1">
          <a:off x="5622131" y="143413163"/>
          <a:ext cx="0" cy="150018"/>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97631</xdr:colOff>
      <xdr:row>311</xdr:row>
      <xdr:rowOff>157162</xdr:rowOff>
    </xdr:from>
    <xdr:to>
      <xdr:col>15</xdr:col>
      <xdr:colOff>97631</xdr:colOff>
      <xdr:row>312</xdr:row>
      <xdr:rowOff>116681</xdr:rowOff>
    </xdr:to>
    <xdr:cxnSp macro="">
      <xdr:nvCxnSpPr>
        <xdr:cNvPr id="1180" name="直線矢印コネクタ 1179">
          <a:extLst>
            <a:ext uri="{FF2B5EF4-FFF2-40B4-BE49-F238E27FC236}">
              <a16:creationId xmlns:a16="http://schemas.microsoft.com/office/drawing/2014/main" id="{4E158559-55C5-4733-8656-5B26870E6544}"/>
            </a:ext>
          </a:extLst>
        </xdr:cNvPr>
        <xdr:cNvCxnSpPr/>
      </xdr:nvCxnSpPr>
      <xdr:spPr>
        <a:xfrm flipV="1">
          <a:off x="5812631" y="143413162"/>
          <a:ext cx="0" cy="150019"/>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2382</xdr:colOff>
      <xdr:row>312</xdr:row>
      <xdr:rowOff>119062</xdr:rowOff>
    </xdr:from>
    <xdr:to>
      <xdr:col>15</xdr:col>
      <xdr:colOff>192882</xdr:colOff>
      <xdr:row>312</xdr:row>
      <xdr:rowOff>119062</xdr:rowOff>
    </xdr:to>
    <xdr:cxnSp macro="">
      <xdr:nvCxnSpPr>
        <xdr:cNvPr id="1181" name="直線矢印コネクタ 1180">
          <a:extLst>
            <a:ext uri="{FF2B5EF4-FFF2-40B4-BE49-F238E27FC236}">
              <a16:creationId xmlns:a16="http://schemas.microsoft.com/office/drawing/2014/main" id="{A23CFAE4-BC73-4FCD-9216-D89714813021}"/>
            </a:ext>
          </a:extLst>
        </xdr:cNvPr>
        <xdr:cNvCxnSpPr/>
      </xdr:nvCxnSpPr>
      <xdr:spPr>
        <a:xfrm>
          <a:off x="5717382" y="143565562"/>
          <a:ext cx="1905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271463</xdr:colOff>
      <xdr:row>320</xdr:row>
      <xdr:rowOff>97632</xdr:rowOff>
    </xdr:from>
    <xdr:to>
      <xdr:col>19</xdr:col>
      <xdr:colOff>0</xdr:colOff>
      <xdr:row>320</xdr:row>
      <xdr:rowOff>97632</xdr:rowOff>
    </xdr:to>
    <xdr:cxnSp macro="">
      <xdr:nvCxnSpPr>
        <xdr:cNvPr id="1182" name="直線矢印コネクタ 1181">
          <a:extLst>
            <a:ext uri="{FF2B5EF4-FFF2-40B4-BE49-F238E27FC236}">
              <a16:creationId xmlns:a16="http://schemas.microsoft.com/office/drawing/2014/main" id="{83D8DA54-BA91-48B0-B29D-A2B7FB77E2A1}"/>
            </a:ext>
          </a:extLst>
        </xdr:cNvPr>
        <xdr:cNvCxnSpPr/>
      </xdr:nvCxnSpPr>
      <xdr:spPr>
        <a:xfrm>
          <a:off x="7129463" y="145068132"/>
          <a:ext cx="10953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1052</xdr:colOff>
      <xdr:row>319</xdr:row>
      <xdr:rowOff>188954</xdr:rowOff>
    </xdr:from>
    <xdr:to>
      <xdr:col>11</xdr:col>
      <xdr:colOff>366713</xdr:colOff>
      <xdr:row>319</xdr:row>
      <xdr:rowOff>188954</xdr:rowOff>
    </xdr:to>
    <xdr:cxnSp macro="">
      <xdr:nvCxnSpPr>
        <xdr:cNvPr id="1183" name="直線矢印コネクタ 1182">
          <a:extLst>
            <a:ext uri="{FF2B5EF4-FFF2-40B4-BE49-F238E27FC236}">
              <a16:creationId xmlns:a16="http://schemas.microsoft.com/office/drawing/2014/main" id="{94946D9C-B564-4B8F-A1BB-7A7FB325C40A}"/>
            </a:ext>
          </a:extLst>
        </xdr:cNvPr>
        <xdr:cNvCxnSpPr/>
      </xdr:nvCxnSpPr>
      <xdr:spPr>
        <a:xfrm>
          <a:off x="4192052" y="144968954"/>
          <a:ext cx="365661" cy="0"/>
        </a:xfrm>
        <a:prstGeom prst="straightConnector1">
          <a:avLst/>
        </a:prstGeom>
        <a:ln w="3175">
          <a:solidFill>
            <a:srgbClr val="C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92868</xdr:colOff>
      <xdr:row>325</xdr:row>
      <xdr:rowOff>4763</xdr:rowOff>
    </xdr:from>
    <xdr:to>
      <xdr:col>5</xdr:col>
      <xdr:colOff>92868</xdr:colOff>
      <xdr:row>326</xdr:row>
      <xdr:rowOff>107157</xdr:rowOff>
    </xdr:to>
    <xdr:cxnSp macro="">
      <xdr:nvCxnSpPr>
        <xdr:cNvPr id="1184" name="直線矢印コネクタ 1183">
          <a:extLst>
            <a:ext uri="{FF2B5EF4-FFF2-40B4-BE49-F238E27FC236}">
              <a16:creationId xmlns:a16="http://schemas.microsoft.com/office/drawing/2014/main" id="{C4A5E37E-CFD8-479A-B8C4-42E7933E11A6}"/>
            </a:ext>
          </a:extLst>
        </xdr:cNvPr>
        <xdr:cNvCxnSpPr/>
      </xdr:nvCxnSpPr>
      <xdr:spPr>
        <a:xfrm flipV="1">
          <a:off x="1997868" y="145927763"/>
          <a:ext cx="0" cy="29289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185737</xdr:colOff>
      <xdr:row>323</xdr:row>
      <xdr:rowOff>185737</xdr:rowOff>
    </xdr:from>
    <xdr:to>
      <xdr:col>15</xdr:col>
      <xdr:colOff>185737</xdr:colOff>
      <xdr:row>324</xdr:row>
      <xdr:rowOff>100012</xdr:rowOff>
    </xdr:to>
    <xdr:cxnSp macro="">
      <xdr:nvCxnSpPr>
        <xdr:cNvPr id="1185" name="直線コネクタ 1184">
          <a:extLst>
            <a:ext uri="{FF2B5EF4-FFF2-40B4-BE49-F238E27FC236}">
              <a16:creationId xmlns:a16="http://schemas.microsoft.com/office/drawing/2014/main" id="{748B9753-8236-40C3-AE56-88A490FB36FC}"/>
            </a:ext>
          </a:extLst>
        </xdr:cNvPr>
        <xdr:cNvCxnSpPr/>
      </xdr:nvCxnSpPr>
      <xdr:spPr>
        <a:xfrm>
          <a:off x="5900737" y="145727737"/>
          <a:ext cx="0" cy="104775"/>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324</xdr:row>
      <xdr:rowOff>57150</xdr:rowOff>
    </xdr:from>
    <xdr:to>
      <xdr:col>15</xdr:col>
      <xdr:colOff>190500</xdr:colOff>
      <xdr:row>324</xdr:row>
      <xdr:rowOff>57150</xdr:rowOff>
    </xdr:to>
    <xdr:cxnSp macro="">
      <xdr:nvCxnSpPr>
        <xdr:cNvPr id="1186" name="直線矢印コネクタ 1185">
          <a:extLst>
            <a:ext uri="{FF2B5EF4-FFF2-40B4-BE49-F238E27FC236}">
              <a16:creationId xmlns:a16="http://schemas.microsoft.com/office/drawing/2014/main" id="{1094270A-8CBF-418A-BF0F-5C95C4829E37}"/>
            </a:ext>
          </a:extLst>
        </xdr:cNvPr>
        <xdr:cNvCxnSpPr/>
      </xdr:nvCxnSpPr>
      <xdr:spPr>
        <a:xfrm>
          <a:off x="5715000" y="145789650"/>
          <a:ext cx="1905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92869</xdr:colOff>
      <xdr:row>324</xdr:row>
      <xdr:rowOff>57150</xdr:rowOff>
    </xdr:from>
    <xdr:to>
      <xdr:col>15</xdr:col>
      <xdr:colOff>92869</xdr:colOff>
      <xdr:row>324</xdr:row>
      <xdr:rowOff>176213</xdr:rowOff>
    </xdr:to>
    <xdr:cxnSp macro="">
      <xdr:nvCxnSpPr>
        <xdr:cNvPr id="1187" name="直線矢印コネクタ 1186">
          <a:extLst>
            <a:ext uri="{FF2B5EF4-FFF2-40B4-BE49-F238E27FC236}">
              <a16:creationId xmlns:a16="http://schemas.microsoft.com/office/drawing/2014/main" id="{1FF75FDA-E502-4C59-9CCF-063622EFB991}"/>
            </a:ext>
          </a:extLst>
        </xdr:cNvPr>
        <xdr:cNvCxnSpPr/>
      </xdr:nvCxnSpPr>
      <xdr:spPr>
        <a:xfrm>
          <a:off x="5807869" y="145789650"/>
          <a:ext cx="0" cy="119063"/>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100013</xdr:colOff>
      <xdr:row>321</xdr:row>
      <xdr:rowOff>104775</xdr:rowOff>
    </xdr:from>
    <xdr:to>
      <xdr:col>23</xdr:col>
      <xdr:colOff>100013</xdr:colOff>
      <xdr:row>324</xdr:row>
      <xdr:rowOff>83344</xdr:rowOff>
    </xdr:to>
    <xdr:cxnSp macro="">
      <xdr:nvCxnSpPr>
        <xdr:cNvPr id="1188" name="直線コネクタ 1187">
          <a:extLst>
            <a:ext uri="{FF2B5EF4-FFF2-40B4-BE49-F238E27FC236}">
              <a16:creationId xmlns:a16="http://schemas.microsoft.com/office/drawing/2014/main" id="{DBB4AABE-AFAD-464E-B9F3-315DE2D3D256}"/>
            </a:ext>
          </a:extLst>
        </xdr:cNvPr>
        <xdr:cNvCxnSpPr/>
      </xdr:nvCxnSpPr>
      <xdr:spPr>
        <a:xfrm>
          <a:off x="8863013" y="145265775"/>
          <a:ext cx="0" cy="550069"/>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90487</xdr:colOff>
      <xdr:row>323</xdr:row>
      <xdr:rowOff>9525</xdr:rowOff>
    </xdr:from>
    <xdr:to>
      <xdr:col>24</xdr:col>
      <xdr:colOff>90487</xdr:colOff>
      <xdr:row>324</xdr:row>
      <xdr:rowOff>92869</xdr:rowOff>
    </xdr:to>
    <xdr:cxnSp macro="">
      <xdr:nvCxnSpPr>
        <xdr:cNvPr id="1189" name="直線矢印コネクタ 1188">
          <a:extLst>
            <a:ext uri="{FF2B5EF4-FFF2-40B4-BE49-F238E27FC236}">
              <a16:creationId xmlns:a16="http://schemas.microsoft.com/office/drawing/2014/main" id="{F55D11DE-1E86-465F-8391-937A35AA166F}"/>
            </a:ext>
          </a:extLst>
        </xdr:cNvPr>
        <xdr:cNvCxnSpPr/>
      </xdr:nvCxnSpPr>
      <xdr:spPr>
        <a:xfrm flipV="1">
          <a:off x="9234487" y="145551525"/>
          <a:ext cx="0" cy="27384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2381</xdr:colOff>
      <xdr:row>314</xdr:row>
      <xdr:rowOff>2381</xdr:rowOff>
    </xdr:from>
    <xdr:to>
      <xdr:col>17</xdr:col>
      <xdr:colOff>2381</xdr:colOff>
      <xdr:row>315</xdr:row>
      <xdr:rowOff>180975</xdr:rowOff>
    </xdr:to>
    <xdr:cxnSp macro="">
      <xdr:nvCxnSpPr>
        <xdr:cNvPr id="1190" name="直線矢印コネクタ 1189">
          <a:extLst>
            <a:ext uri="{FF2B5EF4-FFF2-40B4-BE49-F238E27FC236}">
              <a16:creationId xmlns:a16="http://schemas.microsoft.com/office/drawing/2014/main" id="{9FAC07A8-69C0-41F3-BEFC-996250959408}"/>
            </a:ext>
          </a:extLst>
        </xdr:cNvPr>
        <xdr:cNvCxnSpPr/>
      </xdr:nvCxnSpPr>
      <xdr:spPr>
        <a:xfrm>
          <a:off x="6479381" y="143829881"/>
          <a:ext cx="0" cy="36909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378619</xdr:colOff>
      <xdr:row>314</xdr:row>
      <xdr:rowOff>2382</xdr:rowOff>
    </xdr:from>
    <xdr:to>
      <xdr:col>19</xdr:col>
      <xdr:colOff>378619</xdr:colOff>
      <xdr:row>315</xdr:row>
      <xdr:rowOff>180975</xdr:rowOff>
    </xdr:to>
    <xdr:cxnSp macro="">
      <xdr:nvCxnSpPr>
        <xdr:cNvPr id="1191" name="直線矢印コネクタ 1190">
          <a:extLst>
            <a:ext uri="{FF2B5EF4-FFF2-40B4-BE49-F238E27FC236}">
              <a16:creationId xmlns:a16="http://schemas.microsoft.com/office/drawing/2014/main" id="{5514F167-FD4B-49D6-A262-E7A5833D475A}"/>
            </a:ext>
          </a:extLst>
        </xdr:cNvPr>
        <xdr:cNvCxnSpPr/>
      </xdr:nvCxnSpPr>
      <xdr:spPr>
        <a:xfrm>
          <a:off x="7617619" y="143829882"/>
          <a:ext cx="0" cy="369093"/>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314</xdr:row>
      <xdr:rowOff>0</xdr:rowOff>
    </xdr:from>
    <xdr:to>
      <xdr:col>10</xdr:col>
      <xdr:colOff>0</xdr:colOff>
      <xdr:row>315</xdr:row>
      <xdr:rowOff>178594</xdr:rowOff>
    </xdr:to>
    <xdr:cxnSp macro="">
      <xdr:nvCxnSpPr>
        <xdr:cNvPr id="1192" name="直線矢印コネクタ 1191">
          <a:extLst>
            <a:ext uri="{FF2B5EF4-FFF2-40B4-BE49-F238E27FC236}">
              <a16:creationId xmlns:a16="http://schemas.microsoft.com/office/drawing/2014/main" id="{2F4BA3DF-F89D-43BC-9C83-1EE866A7D448}"/>
            </a:ext>
          </a:extLst>
        </xdr:cNvPr>
        <xdr:cNvCxnSpPr/>
      </xdr:nvCxnSpPr>
      <xdr:spPr>
        <a:xfrm>
          <a:off x="3810000" y="143827500"/>
          <a:ext cx="0" cy="36909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314</xdr:row>
      <xdr:rowOff>0</xdr:rowOff>
    </xdr:from>
    <xdr:to>
      <xdr:col>13</xdr:col>
      <xdr:colOff>0</xdr:colOff>
      <xdr:row>315</xdr:row>
      <xdr:rowOff>183356</xdr:rowOff>
    </xdr:to>
    <xdr:cxnSp macro="">
      <xdr:nvCxnSpPr>
        <xdr:cNvPr id="1193" name="直線矢印コネクタ 1192">
          <a:extLst>
            <a:ext uri="{FF2B5EF4-FFF2-40B4-BE49-F238E27FC236}">
              <a16:creationId xmlns:a16="http://schemas.microsoft.com/office/drawing/2014/main" id="{0A163EDB-BE4D-4CF2-AE66-BF6FCDBD682E}"/>
            </a:ext>
          </a:extLst>
        </xdr:cNvPr>
        <xdr:cNvCxnSpPr/>
      </xdr:nvCxnSpPr>
      <xdr:spPr>
        <a:xfrm>
          <a:off x="4953000" y="143827500"/>
          <a:ext cx="0" cy="373856"/>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192881</xdr:colOff>
      <xdr:row>577</xdr:row>
      <xdr:rowOff>2</xdr:rowOff>
    </xdr:from>
    <xdr:to>
      <xdr:col>30</xdr:col>
      <xdr:colOff>188119</xdr:colOff>
      <xdr:row>580</xdr:row>
      <xdr:rowOff>188119</xdr:rowOff>
    </xdr:to>
    <xdr:cxnSp macro="">
      <xdr:nvCxnSpPr>
        <xdr:cNvPr id="1194" name="直線コネクタ 1193">
          <a:extLst>
            <a:ext uri="{FF2B5EF4-FFF2-40B4-BE49-F238E27FC236}">
              <a16:creationId xmlns:a16="http://schemas.microsoft.com/office/drawing/2014/main" id="{AD522B6B-843E-4C0E-8CD7-5CD4CCB17289}"/>
            </a:ext>
          </a:extLst>
        </xdr:cNvPr>
        <xdr:cNvCxnSpPr/>
      </xdr:nvCxnSpPr>
      <xdr:spPr>
        <a:xfrm flipV="1">
          <a:off x="7812881" y="193929002"/>
          <a:ext cx="3805238" cy="759617"/>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193582</xdr:colOff>
      <xdr:row>577</xdr:row>
      <xdr:rowOff>1122</xdr:rowOff>
    </xdr:from>
    <xdr:to>
      <xdr:col>31</xdr:col>
      <xdr:colOff>2381</xdr:colOff>
      <xdr:row>577</xdr:row>
      <xdr:rowOff>1122</xdr:rowOff>
    </xdr:to>
    <xdr:cxnSp macro="">
      <xdr:nvCxnSpPr>
        <xdr:cNvPr id="1195" name="直線コネクタ 1194">
          <a:extLst>
            <a:ext uri="{FF2B5EF4-FFF2-40B4-BE49-F238E27FC236}">
              <a16:creationId xmlns:a16="http://schemas.microsoft.com/office/drawing/2014/main" id="{48AFAC0F-DD22-4FB2-9E76-E192B7858D08}"/>
            </a:ext>
          </a:extLst>
        </xdr:cNvPr>
        <xdr:cNvCxnSpPr/>
      </xdr:nvCxnSpPr>
      <xdr:spPr>
        <a:xfrm>
          <a:off x="11623582" y="193930122"/>
          <a:ext cx="189799"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0</xdr:colOff>
      <xdr:row>570</xdr:row>
      <xdr:rowOff>0</xdr:rowOff>
    </xdr:from>
    <xdr:to>
      <xdr:col>111</xdr:col>
      <xdr:colOff>376237</xdr:colOff>
      <xdr:row>570</xdr:row>
      <xdr:rowOff>0</xdr:rowOff>
    </xdr:to>
    <xdr:cxnSp macro="">
      <xdr:nvCxnSpPr>
        <xdr:cNvPr id="1196" name="直線コネクタ 1195">
          <a:extLst>
            <a:ext uri="{FF2B5EF4-FFF2-40B4-BE49-F238E27FC236}">
              <a16:creationId xmlns:a16="http://schemas.microsoft.com/office/drawing/2014/main" id="{C15A584A-FCA1-4DA8-A7CC-E63360CF3FF4}"/>
            </a:ext>
          </a:extLst>
        </xdr:cNvPr>
        <xdr:cNvCxnSpPr/>
      </xdr:nvCxnSpPr>
      <xdr:spPr>
        <a:xfrm>
          <a:off x="38862000" y="192595500"/>
          <a:ext cx="3805237"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290513</xdr:colOff>
      <xdr:row>572</xdr:row>
      <xdr:rowOff>100016</xdr:rowOff>
    </xdr:from>
    <xdr:to>
      <xdr:col>101</xdr:col>
      <xdr:colOff>378619</xdr:colOff>
      <xdr:row>576</xdr:row>
      <xdr:rowOff>188119</xdr:rowOff>
    </xdr:to>
    <xdr:cxnSp macro="">
      <xdr:nvCxnSpPr>
        <xdr:cNvPr id="1197" name="直線コネクタ 1196">
          <a:extLst>
            <a:ext uri="{FF2B5EF4-FFF2-40B4-BE49-F238E27FC236}">
              <a16:creationId xmlns:a16="http://schemas.microsoft.com/office/drawing/2014/main" id="{1438D8E6-8234-454A-B645-FFA618E2694B}"/>
            </a:ext>
          </a:extLst>
        </xdr:cNvPr>
        <xdr:cNvCxnSpPr/>
      </xdr:nvCxnSpPr>
      <xdr:spPr>
        <a:xfrm flipV="1">
          <a:off x="31151513" y="193076516"/>
          <a:ext cx="7708106" cy="850103"/>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380999</xdr:colOff>
      <xdr:row>580</xdr:row>
      <xdr:rowOff>190499</xdr:rowOff>
    </xdr:from>
    <xdr:to>
      <xdr:col>20</xdr:col>
      <xdr:colOff>189798</xdr:colOff>
      <xdr:row>580</xdr:row>
      <xdr:rowOff>190499</xdr:rowOff>
    </xdr:to>
    <xdr:cxnSp macro="">
      <xdr:nvCxnSpPr>
        <xdr:cNvPr id="1198" name="直線コネクタ 1197">
          <a:extLst>
            <a:ext uri="{FF2B5EF4-FFF2-40B4-BE49-F238E27FC236}">
              <a16:creationId xmlns:a16="http://schemas.microsoft.com/office/drawing/2014/main" id="{BD383154-20F5-4138-8BBB-45F4B0FA41AC}"/>
            </a:ext>
          </a:extLst>
        </xdr:cNvPr>
        <xdr:cNvCxnSpPr/>
      </xdr:nvCxnSpPr>
      <xdr:spPr>
        <a:xfrm>
          <a:off x="7619999" y="194690999"/>
          <a:ext cx="189799"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30414</xdr:colOff>
      <xdr:row>535</xdr:row>
      <xdr:rowOff>173783</xdr:rowOff>
    </xdr:from>
    <xdr:to>
      <xdr:col>85</xdr:col>
      <xdr:colOff>86136</xdr:colOff>
      <xdr:row>552</xdr:row>
      <xdr:rowOff>171608</xdr:rowOff>
    </xdr:to>
    <xdr:sp macro="" textlink="">
      <xdr:nvSpPr>
        <xdr:cNvPr id="1199" name="円弧 1198">
          <a:extLst>
            <a:ext uri="{FF2B5EF4-FFF2-40B4-BE49-F238E27FC236}">
              <a16:creationId xmlns:a16="http://schemas.microsoft.com/office/drawing/2014/main" id="{7E2BCDB4-3FD0-4221-930D-EA405510661D}"/>
            </a:ext>
          </a:extLst>
        </xdr:cNvPr>
        <xdr:cNvSpPr/>
      </xdr:nvSpPr>
      <xdr:spPr>
        <a:xfrm rot="605155">
          <a:off x="10698414" y="186101783"/>
          <a:ext cx="21772722" cy="3236325"/>
        </a:xfrm>
        <a:prstGeom prst="arc">
          <a:avLst>
            <a:gd name="adj1" fmla="val 5751922"/>
            <a:gd name="adj2" fmla="val 10580713"/>
          </a:avLst>
        </a:prstGeom>
        <a:ln w="3175">
          <a:solidFill>
            <a:srgbClr val="C00000"/>
          </a:solidFill>
          <a:prstDash val="lgDashDotDot"/>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55</xdr:col>
      <xdr:colOff>190504</xdr:colOff>
      <xdr:row>552</xdr:row>
      <xdr:rowOff>114304</xdr:rowOff>
    </xdr:from>
    <xdr:to>
      <xdr:col>87</xdr:col>
      <xdr:colOff>135731</xdr:colOff>
      <xdr:row>566</xdr:row>
      <xdr:rowOff>152400</xdr:rowOff>
    </xdr:to>
    <xdr:cxnSp macro="">
      <xdr:nvCxnSpPr>
        <xdr:cNvPr id="1200" name="直線コネクタ 1199">
          <a:extLst>
            <a:ext uri="{FF2B5EF4-FFF2-40B4-BE49-F238E27FC236}">
              <a16:creationId xmlns:a16="http://schemas.microsoft.com/office/drawing/2014/main" id="{601E5365-B397-41A2-BACD-88CABA0F2566}"/>
            </a:ext>
          </a:extLst>
        </xdr:cNvPr>
        <xdr:cNvCxnSpPr/>
      </xdr:nvCxnSpPr>
      <xdr:spPr>
        <a:xfrm flipH="1" flipV="1">
          <a:off x="21145504" y="189280804"/>
          <a:ext cx="12137227" cy="2705096"/>
        </a:xfrm>
        <a:prstGeom prst="line">
          <a:avLst/>
        </a:prstGeom>
        <a:ln w="3175">
          <a:solidFill>
            <a:srgbClr val="C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92</xdr:col>
      <xdr:colOff>0</xdr:colOff>
      <xdr:row>569</xdr:row>
      <xdr:rowOff>9525</xdr:rowOff>
    </xdr:from>
    <xdr:to>
      <xdr:col>92</xdr:col>
      <xdr:colOff>1</xdr:colOff>
      <xdr:row>577</xdr:row>
      <xdr:rowOff>183356</xdr:rowOff>
    </xdr:to>
    <xdr:cxnSp macro="">
      <xdr:nvCxnSpPr>
        <xdr:cNvPr id="1201" name="直線コネクタ 1200">
          <a:extLst>
            <a:ext uri="{FF2B5EF4-FFF2-40B4-BE49-F238E27FC236}">
              <a16:creationId xmlns:a16="http://schemas.microsoft.com/office/drawing/2014/main" id="{72283FA1-F99B-4F09-B621-AB181BECFC24}"/>
            </a:ext>
          </a:extLst>
        </xdr:cNvPr>
        <xdr:cNvCxnSpPr/>
      </xdr:nvCxnSpPr>
      <xdr:spPr>
        <a:xfrm>
          <a:off x="35052000" y="192414525"/>
          <a:ext cx="1" cy="1697831"/>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288131</xdr:colOff>
      <xdr:row>577</xdr:row>
      <xdr:rowOff>0</xdr:rowOff>
    </xdr:from>
    <xdr:to>
      <xdr:col>81</xdr:col>
      <xdr:colOff>288131</xdr:colOff>
      <xdr:row>581</xdr:row>
      <xdr:rowOff>0</xdr:rowOff>
    </xdr:to>
    <xdr:cxnSp macro="">
      <xdr:nvCxnSpPr>
        <xdr:cNvPr id="1202" name="直線コネクタ 1201">
          <a:extLst>
            <a:ext uri="{FF2B5EF4-FFF2-40B4-BE49-F238E27FC236}">
              <a16:creationId xmlns:a16="http://schemas.microsoft.com/office/drawing/2014/main" id="{BB149730-101D-4A57-BDAB-E914D383AD8A}"/>
            </a:ext>
          </a:extLst>
        </xdr:cNvPr>
        <xdr:cNvCxnSpPr/>
      </xdr:nvCxnSpPr>
      <xdr:spPr>
        <a:xfrm>
          <a:off x="31149131" y="193929000"/>
          <a:ext cx="0" cy="76200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285750</xdr:colOff>
      <xdr:row>580</xdr:row>
      <xdr:rowOff>97631</xdr:rowOff>
    </xdr:from>
    <xdr:to>
      <xdr:col>102</xdr:col>
      <xdr:colOff>2381</xdr:colOff>
      <xdr:row>580</xdr:row>
      <xdr:rowOff>97631</xdr:rowOff>
    </xdr:to>
    <xdr:cxnSp macro="">
      <xdr:nvCxnSpPr>
        <xdr:cNvPr id="1203" name="直線矢印コネクタ 1202">
          <a:extLst>
            <a:ext uri="{FF2B5EF4-FFF2-40B4-BE49-F238E27FC236}">
              <a16:creationId xmlns:a16="http://schemas.microsoft.com/office/drawing/2014/main" id="{EB330784-DDA8-4D0D-9783-3420ED6F101A}"/>
            </a:ext>
          </a:extLst>
        </xdr:cNvPr>
        <xdr:cNvCxnSpPr/>
      </xdr:nvCxnSpPr>
      <xdr:spPr>
        <a:xfrm>
          <a:off x="31146750" y="194598131"/>
          <a:ext cx="771763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0</xdr:colOff>
      <xdr:row>572</xdr:row>
      <xdr:rowOff>104775</xdr:rowOff>
    </xdr:from>
    <xdr:to>
      <xdr:col>102</xdr:col>
      <xdr:colOff>0</xdr:colOff>
      <xdr:row>580</xdr:row>
      <xdr:rowOff>180975</xdr:rowOff>
    </xdr:to>
    <xdr:cxnSp macro="">
      <xdr:nvCxnSpPr>
        <xdr:cNvPr id="1204" name="直線コネクタ 1203">
          <a:extLst>
            <a:ext uri="{FF2B5EF4-FFF2-40B4-BE49-F238E27FC236}">
              <a16:creationId xmlns:a16="http://schemas.microsoft.com/office/drawing/2014/main" id="{685841CD-B51A-4AFA-838F-40E4857BF4FC}"/>
            </a:ext>
          </a:extLst>
        </xdr:cNvPr>
        <xdr:cNvCxnSpPr/>
      </xdr:nvCxnSpPr>
      <xdr:spPr>
        <a:xfrm>
          <a:off x="38862000" y="193081275"/>
          <a:ext cx="0" cy="160020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101</xdr:col>
      <xdr:colOff>378619</xdr:colOff>
      <xdr:row>577</xdr:row>
      <xdr:rowOff>88106</xdr:rowOff>
    </xdr:from>
    <xdr:to>
      <xdr:col>107</xdr:col>
      <xdr:colOff>2381</xdr:colOff>
      <xdr:row>577</xdr:row>
      <xdr:rowOff>88106</xdr:rowOff>
    </xdr:to>
    <xdr:cxnSp macro="">
      <xdr:nvCxnSpPr>
        <xdr:cNvPr id="1205" name="直線矢印コネクタ 1204">
          <a:extLst>
            <a:ext uri="{FF2B5EF4-FFF2-40B4-BE49-F238E27FC236}">
              <a16:creationId xmlns:a16="http://schemas.microsoft.com/office/drawing/2014/main" id="{92ED721B-F87D-4E8F-B3AE-B5B700087CCD}"/>
            </a:ext>
          </a:extLst>
        </xdr:cNvPr>
        <xdr:cNvCxnSpPr/>
      </xdr:nvCxnSpPr>
      <xdr:spPr>
        <a:xfrm>
          <a:off x="38859619" y="194017106"/>
          <a:ext cx="190976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285750</xdr:colOff>
      <xdr:row>577</xdr:row>
      <xdr:rowOff>90488</xdr:rowOff>
    </xdr:from>
    <xdr:to>
      <xdr:col>92</xdr:col>
      <xdr:colOff>4762</xdr:colOff>
      <xdr:row>577</xdr:row>
      <xdr:rowOff>90488</xdr:rowOff>
    </xdr:to>
    <xdr:cxnSp macro="">
      <xdr:nvCxnSpPr>
        <xdr:cNvPr id="1206" name="直線矢印コネクタ 1205">
          <a:extLst>
            <a:ext uri="{FF2B5EF4-FFF2-40B4-BE49-F238E27FC236}">
              <a16:creationId xmlns:a16="http://schemas.microsoft.com/office/drawing/2014/main" id="{6A7F8A7A-C096-418E-9B42-FB0E4468788B}"/>
            </a:ext>
          </a:extLst>
        </xdr:cNvPr>
        <xdr:cNvCxnSpPr/>
      </xdr:nvCxnSpPr>
      <xdr:spPr>
        <a:xfrm>
          <a:off x="31146750" y="194019488"/>
          <a:ext cx="391001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380999</xdr:colOff>
      <xdr:row>577</xdr:row>
      <xdr:rowOff>88107</xdr:rowOff>
    </xdr:from>
    <xdr:to>
      <xdr:col>101</xdr:col>
      <xdr:colOff>380999</xdr:colOff>
      <xdr:row>577</xdr:row>
      <xdr:rowOff>88107</xdr:rowOff>
    </xdr:to>
    <xdr:cxnSp macro="">
      <xdr:nvCxnSpPr>
        <xdr:cNvPr id="1207" name="直線矢印コネクタ 1206">
          <a:extLst>
            <a:ext uri="{FF2B5EF4-FFF2-40B4-BE49-F238E27FC236}">
              <a16:creationId xmlns:a16="http://schemas.microsoft.com/office/drawing/2014/main" id="{D9304B2B-A040-4D48-BBAC-E6F1D2241FA1}"/>
            </a:ext>
          </a:extLst>
        </xdr:cNvPr>
        <xdr:cNvCxnSpPr/>
      </xdr:nvCxnSpPr>
      <xdr:spPr>
        <a:xfrm>
          <a:off x="35051999" y="194017107"/>
          <a:ext cx="3810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190501</xdr:colOff>
      <xdr:row>535</xdr:row>
      <xdr:rowOff>188119</xdr:rowOff>
    </xdr:from>
    <xdr:to>
      <xdr:col>30</xdr:col>
      <xdr:colOff>190501</xdr:colOff>
      <xdr:row>538</xdr:row>
      <xdr:rowOff>2381</xdr:rowOff>
    </xdr:to>
    <xdr:cxnSp macro="">
      <xdr:nvCxnSpPr>
        <xdr:cNvPr id="1208" name="直線矢印コネクタ 1207">
          <a:extLst>
            <a:ext uri="{FF2B5EF4-FFF2-40B4-BE49-F238E27FC236}">
              <a16:creationId xmlns:a16="http://schemas.microsoft.com/office/drawing/2014/main" id="{4ABF4667-952A-48B3-9E05-5D67BE77E8AF}"/>
            </a:ext>
          </a:extLst>
        </xdr:cNvPr>
        <xdr:cNvCxnSpPr/>
      </xdr:nvCxnSpPr>
      <xdr:spPr>
        <a:xfrm>
          <a:off x="11620501" y="186116119"/>
          <a:ext cx="0" cy="38576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190500</xdr:colOff>
      <xdr:row>540</xdr:row>
      <xdr:rowOff>95250</xdr:rowOff>
    </xdr:from>
    <xdr:to>
      <xdr:col>30</xdr:col>
      <xdr:colOff>192881</xdr:colOff>
      <xdr:row>540</xdr:row>
      <xdr:rowOff>95250</xdr:rowOff>
    </xdr:to>
    <xdr:cxnSp macro="">
      <xdr:nvCxnSpPr>
        <xdr:cNvPr id="1209" name="直線矢印コネクタ 1208">
          <a:extLst>
            <a:ext uri="{FF2B5EF4-FFF2-40B4-BE49-F238E27FC236}">
              <a16:creationId xmlns:a16="http://schemas.microsoft.com/office/drawing/2014/main" id="{BEA328C8-09FF-4D7F-9A9B-EAFF044AFD52}"/>
            </a:ext>
          </a:extLst>
        </xdr:cNvPr>
        <xdr:cNvCxnSpPr/>
      </xdr:nvCxnSpPr>
      <xdr:spPr>
        <a:xfrm>
          <a:off x="7810500" y="186975750"/>
          <a:ext cx="3812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88106</xdr:colOff>
      <xdr:row>536</xdr:row>
      <xdr:rowOff>0</xdr:rowOff>
    </xdr:from>
    <xdr:to>
      <xdr:col>13</xdr:col>
      <xdr:colOff>88106</xdr:colOff>
      <xdr:row>536</xdr:row>
      <xdr:rowOff>173831</xdr:rowOff>
    </xdr:to>
    <xdr:cxnSp macro="">
      <xdr:nvCxnSpPr>
        <xdr:cNvPr id="1210" name="直線矢印コネクタ 1209">
          <a:extLst>
            <a:ext uri="{FF2B5EF4-FFF2-40B4-BE49-F238E27FC236}">
              <a16:creationId xmlns:a16="http://schemas.microsoft.com/office/drawing/2014/main" id="{377A7084-4507-4EB1-9B50-271BF435E2A5}"/>
            </a:ext>
          </a:extLst>
        </xdr:cNvPr>
        <xdr:cNvCxnSpPr/>
      </xdr:nvCxnSpPr>
      <xdr:spPr>
        <a:xfrm>
          <a:off x="5041106" y="186118500"/>
          <a:ext cx="0" cy="173831"/>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190501</xdr:colOff>
      <xdr:row>348</xdr:row>
      <xdr:rowOff>83344</xdr:rowOff>
    </xdr:from>
    <xdr:to>
      <xdr:col>18</xdr:col>
      <xdr:colOff>190501</xdr:colOff>
      <xdr:row>348</xdr:row>
      <xdr:rowOff>133350</xdr:rowOff>
    </xdr:to>
    <xdr:cxnSp macro="">
      <xdr:nvCxnSpPr>
        <xdr:cNvPr id="1211" name="直線コネクタ 1210">
          <a:extLst>
            <a:ext uri="{FF2B5EF4-FFF2-40B4-BE49-F238E27FC236}">
              <a16:creationId xmlns:a16="http://schemas.microsoft.com/office/drawing/2014/main" id="{3E8E4153-50D5-481A-BEA5-BFE07B377148}"/>
            </a:ext>
          </a:extLst>
        </xdr:cNvPr>
        <xdr:cNvCxnSpPr/>
      </xdr:nvCxnSpPr>
      <xdr:spPr>
        <a:xfrm>
          <a:off x="7048501" y="150387844"/>
          <a:ext cx="0" cy="50006"/>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188119</xdr:colOff>
      <xdr:row>348</xdr:row>
      <xdr:rowOff>83342</xdr:rowOff>
    </xdr:from>
    <xdr:to>
      <xdr:col>25</xdr:col>
      <xdr:colOff>0</xdr:colOff>
      <xdr:row>348</xdr:row>
      <xdr:rowOff>83342</xdr:rowOff>
    </xdr:to>
    <xdr:cxnSp macro="">
      <xdr:nvCxnSpPr>
        <xdr:cNvPr id="1212" name="直線コネクタ 1211">
          <a:extLst>
            <a:ext uri="{FF2B5EF4-FFF2-40B4-BE49-F238E27FC236}">
              <a16:creationId xmlns:a16="http://schemas.microsoft.com/office/drawing/2014/main" id="{26655A05-784F-40BB-A6A2-FEC899083D82}"/>
            </a:ext>
          </a:extLst>
        </xdr:cNvPr>
        <xdr:cNvCxnSpPr/>
      </xdr:nvCxnSpPr>
      <xdr:spPr>
        <a:xfrm>
          <a:off x="7046119" y="150387842"/>
          <a:ext cx="2478881"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192881</xdr:colOff>
      <xdr:row>348</xdr:row>
      <xdr:rowOff>164306</xdr:rowOff>
    </xdr:from>
    <xdr:to>
      <xdr:col>25</xdr:col>
      <xdr:colOff>2381</xdr:colOff>
      <xdr:row>348</xdr:row>
      <xdr:rowOff>164306</xdr:rowOff>
    </xdr:to>
    <xdr:cxnSp macro="">
      <xdr:nvCxnSpPr>
        <xdr:cNvPr id="1213" name="直線コネクタ 1212">
          <a:extLst>
            <a:ext uri="{FF2B5EF4-FFF2-40B4-BE49-F238E27FC236}">
              <a16:creationId xmlns:a16="http://schemas.microsoft.com/office/drawing/2014/main" id="{4A970372-6F18-4AC2-BCFF-4335AFF42F36}"/>
            </a:ext>
          </a:extLst>
        </xdr:cNvPr>
        <xdr:cNvCxnSpPr/>
      </xdr:nvCxnSpPr>
      <xdr:spPr>
        <a:xfrm>
          <a:off x="7050881" y="150468806"/>
          <a:ext cx="2476500"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2381</xdr:colOff>
      <xdr:row>350</xdr:row>
      <xdr:rowOff>114300</xdr:rowOff>
    </xdr:from>
    <xdr:to>
      <xdr:col>14</xdr:col>
      <xdr:colOff>328613</xdr:colOff>
      <xdr:row>350</xdr:row>
      <xdr:rowOff>114300</xdr:rowOff>
    </xdr:to>
    <xdr:cxnSp macro="">
      <xdr:nvCxnSpPr>
        <xdr:cNvPr id="1214" name="直線コネクタ 1213">
          <a:extLst>
            <a:ext uri="{FF2B5EF4-FFF2-40B4-BE49-F238E27FC236}">
              <a16:creationId xmlns:a16="http://schemas.microsoft.com/office/drawing/2014/main" id="{4553D0E7-CA6E-4655-9147-F80DC6F1F253}"/>
            </a:ext>
          </a:extLst>
        </xdr:cNvPr>
        <xdr:cNvCxnSpPr/>
      </xdr:nvCxnSpPr>
      <xdr:spPr>
        <a:xfrm>
          <a:off x="1907381" y="150799800"/>
          <a:ext cx="3755232"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339</xdr:row>
      <xdr:rowOff>301</xdr:rowOff>
    </xdr:from>
    <xdr:to>
      <xdr:col>8</xdr:col>
      <xdr:colOff>185737</xdr:colOff>
      <xdr:row>339</xdr:row>
      <xdr:rowOff>301</xdr:rowOff>
    </xdr:to>
    <xdr:cxnSp macro="">
      <xdr:nvCxnSpPr>
        <xdr:cNvPr id="1215" name="直線コネクタ 1214">
          <a:extLst>
            <a:ext uri="{FF2B5EF4-FFF2-40B4-BE49-F238E27FC236}">
              <a16:creationId xmlns:a16="http://schemas.microsoft.com/office/drawing/2014/main" id="{1E3939C2-1831-47B4-8853-8C6574D6FE65}"/>
            </a:ext>
          </a:extLst>
        </xdr:cNvPr>
        <xdr:cNvCxnSpPr/>
      </xdr:nvCxnSpPr>
      <xdr:spPr>
        <a:xfrm>
          <a:off x="1905000" y="148590301"/>
          <a:ext cx="1328737"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188118</xdr:colOff>
      <xdr:row>339</xdr:row>
      <xdr:rowOff>0</xdr:rowOff>
    </xdr:from>
    <xdr:to>
      <xdr:col>7</xdr:col>
      <xdr:colOff>188118</xdr:colOff>
      <xdr:row>351</xdr:row>
      <xdr:rowOff>152400</xdr:rowOff>
    </xdr:to>
    <xdr:cxnSp macro="">
      <xdr:nvCxnSpPr>
        <xdr:cNvPr id="1216" name="直線コネクタ 1215">
          <a:extLst>
            <a:ext uri="{FF2B5EF4-FFF2-40B4-BE49-F238E27FC236}">
              <a16:creationId xmlns:a16="http://schemas.microsoft.com/office/drawing/2014/main" id="{4D4A9036-CB93-4CF0-97B6-C97DCB03CEA1}"/>
            </a:ext>
          </a:extLst>
        </xdr:cNvPr>
        <xdr:cNvCxnSpPr/>
      </xdr:nvCxnSpPr>
      <xdr:spPr>
        <a:xfrm>
          <a:off x="2855118" y="148590000"/>
          <a:ext cx="0" cy="243840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185738</xdr:colOff>
      <xdr:row>338</xdr:row>
      <xdr:rowOff>188119</xdr:rowOff>
    </xdr:from>
    <xdr:to>
      <xdr:col>6</xdr:col>
      <xdr:colOff>185738</xdr:colOff>
      <xdr:row>351</xdr:row>
      <xdr:rowOff>152400</xdr:rowOff>
    </xdr:to>
    <xdr:cxnSp macro="">
      <xdr:nvCxnSpPr>
        <xdr:cNvPr id="1217" name="直線コネクタ 1216">
          <a:extLst>
            <a:ext uri="{FF2B5EF4-FFF2-40B4-BE49-F238E27FC236}">
              <a16:creationId xmlns:a16="http://schemas.microsoft.com/office/drawing/2014/main" id="{49F5D8C6-CCCD-40BD-8C4B-AAF4798ED92E}"/>
            </a:ext>
          </a:extLst>
        </xdr:cNvPr>
        <xdr:cNvCxnSpPr/>
      </xdr:nvCxnSpPr>
      <xdr:spPr>
        <a:xfrm>
          <a:off x="2471738" y="148587619"/>
          <a:ext cx="0" cy="2440781"/>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197644</xdr:colOff>
      <xdr:row>338</xdr:row>
      <xdr:rowOff>152400</xdr:rowOff>
    </xdr:from>
    <xdr:to>
      <xdr:col>14</xdr:col>
      <xdr:colOff>307181</xdr:colOff>
      <xdr:row>350</xdr:row>
      <xdr:rowOff>130969</xdr:rowOff>
    </xdr:to>
    <xdr:cxnSp macro="">
      <xdr:nvCxnSpPr>
        <xdr:cNvPr id="1218" name="直線矢印コネクタ 1217">
          <a:extLst>
            <a:ext uri="{FF2B5EF4-FFF2-40B4-BE49-F238E27FC236}">
              <a16:creationId xmlns:a16="http://schemas.microsoft.com/office/drawing/2014/main" id="{37979A37-C4C6-4024-8ECB-4E6383D0FE74}"/>
            </a:ext>
          </a:extLst>
        </xdr:cNvPr>
        <xdr:cNvCxnSpPr/>
      </xdr:nvCxnSpPr>
      <xdr:spPr>
        <a:xfrm>
          <a:off x="5531644" y="148551900"/>
          <a:ext cx="109537" cy="226456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200024</xdr:colOff>
      <xdr:row>338</xdr:row>
      <xdr:rowOff>157163</xdr:rowOff>
    </xdr:from>
    <xdr:to>
      <xdr:col>15</xdr:col>
      <xdr:colOff>192881</xdr:colOff>
      <xdr:row>338</xdr:row>
      <xdr:rowOff>157163</xdr:rowOff>
    </xdr:to>
    <xdr:cxnSp macro="">
      <xdr:nvCxnSpPr>
        <xdr:cNvPr id="1219" name="直線コネクタ 1218">
          <a:extLst>
            <a:ext uri="{FF2B5EF4-FFF2-40B4-BE49-F238E27FC236}">
              <a16:creationId xmlns:a16="http://schemas.microsoft.com/office/drawing/2014/main" id="{E13624E2-0EBC-42E5-ACD8-BC0CEB5B0C17}"/>
            </a:ext>
          </a:extLst>
        </xdr:cNvPr>
        <xdr:cNvCxnSpPr/>
      </xdr:nvCxnSpPr>
      <xdr:spPr>
        <a:xfrm>
          <a:off x="5534024" y="148556663"/>
          <a:ext cx="373857"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188122</xdr:colOff>
      <xdr:row>338</xdr:row>
      <xdr:rowOff>157163</xdr:rowOff>
    </xdr:from>
    <xdr:to>
      <xdr:col>15</xdr:col>
      <xdr:colOff>188123</xdr:colOff>
      <xdr:row>347</xdr:row>
      <xdr:rowOff>164306</xdr:rowOff>
    </xdr:to>
    <xdr:cxnSp macro="">
      <xdr:nvCxnSpPr>
        <xdr:cNvPr id="1220" name="直線矢印コネクタ 1219">
          <a:extLst>
            <a:ext uri="{FF2B5EF4-FFF2-40B4-BE49-F238E27FC236}">
              <a16:creationId xmlns:a16="http://schemas.microsoft.com/office/drawing/2014/main" id="{B2F78197-B4D9-4A24-A306-94B74CF273DB}"/>
            </a:ext>
          </a:extLst>
        </xdr:cNvPr>
        <xdr:cNvCxnSpPr/>
      </xdr:nvCxnSpPr>
      <xdr:spPr>
        <a:xfrm flipH="1">
          <a:off x="5903122" y="148556663"/>
          <a:ext cx="1" cy="172164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2385</xdr:colOff>
      <xdr:row>338</xdr:row>
      <xdr:rowOff>69056</xdr:rowOff>
    </xdr:from>
    <xdr:to>
      <xdr:col>11</xdr:col>
      <xdr:colOff>2386</xdr:colOff>
      <xdr:row>338</xdr:row>
      <xdr:rowOff>171450</xdr:rowOff>
    </xdr:to>
    <xdr:cxnSp macro="">
      <xdr:nvCxnSpPr>
        <xdr:cNvPr id="1221" name="直線コネクタ 1220">
          <a:extLst>
            <a:ext uri="{FF2B5EF4-FFF2-40B4-BE49-F238E27FC236}">
              <a16:creationId xmlns:a16="http://schemas.microsoft.com/office/drawing/2014/main" id="{8460E8F5-35F3-4D56-B6F2-B46ED7751A11}"/>
            </a:ext>
          </a:extLst>
        </xdr:cNvPr>
        <xdr:cNvCxnSpPr/>
      </xdr:nvCxnSpPr>
      <xdr:spPr>
        <a:xfrm flipH="1">
          <a:off x="4193385" y="148468556"/>
          <a:ext cx="1" cy="102394"/>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183357</xdr:colOff>
      <xdr:row>338</xdr:row>
      <xdr:rowOff>80961</xdr:rowOff>
    </xdr:from>
    <xdr:to>
      <xdr:col>8</xdr:col>
      <xdr:colOff>183358</xdr:colOff>
      <xdr:row>338</xdr:row>
      <xdr:rowOff>183355</xdr:rowOff>
    </xdr:to>
    <xdr:cxnSp macro="">
      <xdr:nvCxnSpPr>
        <xdr:cNvPr id="1222" name="直線コネクタ 1221">
          <a:extLst>
            <a:ext uri="{FF2B5EF4-FFF2-40B4-BE49-F238E27FC236}">
              <a16:creationId xmlns:a16="http://schemas.microsoft.com/office/drawing/2014/main" id="{16B316EA-D6F2-46C9-9229-C38D78EC2311}"/>
            </a:ext>
          </a:extLst>
        </xdr:cNvPr>
        <xdr:cNvCxnSpPr/>
      </xdr:nvCxnSpPr>
      <xdr:spPr>
        <a:xfrm flipH="1">
          <a:off x="3231357" y="148480461"/>
          <a:ext cx="1" cy="102394"/>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2381</xdr:colOff>
      <xdr:row>338</xdr:row>
      <xdr:rowOff>116681</xdr:rowOff>
    </xdr:from>
    <xdr:to>
      <xdr:col>19</xdr:col>
      <xdr:colOff>2381</xdr:colOff>
      <xdr:row>339</xdr:row>
      <xdr:rowOff>33338</xdr:rowOff>
    </xdr:to>
    <xdr:cxnSp macro="">
      <xdr:nvCxnSpPr>
        <xdr:cNvPr id="1223" name="直線コネクタ 1222">
          <a:extLst>
            <a:ext uri="{FF2B5EF4-FFF2-40B4-BE49-F238E27FC236}">
              <a16:creationId xmlns:a16="http://schemas.microsoft.com/office/drawing/2014/main" id="{7D37430E-B4B0-4DB3-B107-A3D9AB4B6484}"/>
            </a:ext>
          </a:extLst>
        </xdr:cNvPr>
        <xdr:cNvCxnSpPr/>
      </xdr:nvCxnSpPr>
      <xdr:spPr>
        <a:xfrm>
          <a:off x="7241381" y="148516181"/>
          <a:ext cx="0" cy="10715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190500</xdr:colOff>
      <xdr:row>337</xdr:row>
      <xdr:rowOff>2381</xdr:rowOff>
    </xdr:from>
    <xdr:to>
      <xdr:col>22</xdr:col>
      <xdr:colOff>190500</xdr:colOff>
      <xdr:row>356</xdr:row>
      <xdr:rowOff>21431</xdr:rowOff>
    </xdr:to>
    <xdr:cxnSp macro="">
      <xdr:nvCxnSpPr>
        <xdr:cNvPr id="1224" name="直線コネクタ 1223">
          <a:extLst>
            <a:ext uri="{FF2B5EF4-FFF2-40B4-BE49-F238E27FC236}">
              <a16:creationId xmlns:a16="http://schemas.microsoft.com/office/drawing/2014/main" id="{F7E8768F-FD16-4B42-BFF3-3DEF2DB75C45}"/>
            </a:ext>
          </a:extLst>
        </xdr:cNvPr>
        <xdr:cNvCxnSpPr/>
      </xdr:nvCxnSpPr>
      <xdr:spPr>
        <a:xfrm>
          <a:off x="8572500" y="148211381"/>
          <a:ext cx="0" cy="363855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190500</xdr:colOff>
      <xdr:row>337</xdr:row>
      <xdr:rowOff>2381</xdr:rowOff>
    </xdr:from>
    <xdr:to>
      <xdr:col>23</xdr:col>
      <xdr:colOff>190500</xdr:colOff>
      <xdr:row>356</xdr:row>
      <xdr:rowOff>26194</xdr:rowOff>
    </xdr:to>
    <xdr:cxnSp macro="">
      <xdr:nvCxnSpPr>
        <xdr:cNvPr id="1225" name="直線コネクタ 1224">
          <a:extLst>
            <a:ext uri="{FF2B5EF4-FFF2-40B4-BE49-F238E27FC236}">
              <a16:creationId xmlns:a16="http://schemas.microsoft.com/office/drawing/2014/main" id="{988DD9A6-4CB2-4E14-998E-346325C159D2}"/>
            </a:ext>
          </a:extLst>
        </xdr:cNvPr>
        <xdr:cNvCxnSpPr/>
      </xdr:nvCxnSpPr>
      <xdr:spPr>
        <a:xfrm>
          <a:off x="8953500" y="148211381"/>
          <a:ext cx="0" cy="3643313"/>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200025</xdr:colOff>
      <xdr:row>338</xdr:row>
      <xdr:rowOff>159544</xdr:rowOff>
    </xdr:from>
    <xdr:to>
      <xdr:col>21</xdr:col>
      <xdr:colOff>200026</xdr:colOff>
      <xdr:row>339</xdr:row>
      <xdr:rowOff>71438</xdr:rowOff>
    </xdr:to>
    <xdr:cxnSp macro="">
      <xdr:nvCxnSpPr>
        <xdr:cNvPr id="1226" name="直線コネクタ 1225">
          <a:extLst>
            <a:ext uri="{FF2B5EF4-FFF2-40B4-BE49-F238E27FC236}">
              <a16:creationId xmlns:a16="http://schemas.microsoft.com/office/drawing/2014/main" id="{1A8CB418-602C-4291-B0EA-8C42901A6D14}"/>
            </a:ext>
          </a:extLst>
        </xdr:cNvPr>
        <xdr:cNvCxnSpPr/>
      </xdr:nvCxnSpPr>
      <xdr:spPr>
        <a:xfrm flipH="1">
          <a:off x="8201025" y="148559044"/>
          <a:ext cx="1" cy="102394"/>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183357</xdr:colOff>
      <xdr:row>338</xdr:row>
      <xdr:rowOff>154781</xdr:rowOff>
    </xdr:from>
    <xdr:to>
      <xdr:col>21</xdr:col>
      <xdr:colOff>195263</xdr:colOff>
      <xdr:row>338</xdr:row>
      <xdr:rowOff>154781</xdr:rowOff>
    </xdr:to>
    <xdr:cxnSp macro="">
      <xdr:nvCxnSpPr>
        <xdr:cNvPr id="1227" name="直線矢印コネクタ 1226">
          <a:extLst>
            <a:ext uri="{FF2B5EF4-FFF2-40B4-BE49-F238E27FC236}">
              <a16:creationId xmlns:a16="http://schemas.microsoft.com/office/drawing/2014/main" id="{F153623C-4612-400A-B31B-8DDEC1F38379}"/>
            </a:ext>
          </a:extLst>
        </xdr:cNvPr>
        <xdr:cNvCxnSpPr/>
      </xdr:nvCxnSpPr>
      <xdr:spPr>
        <a:xfrm>
          <a:off x="5898357" y="148554281"/>
          <a:ext cx="2297906"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180974</xdr:colOff>
      <xdr:row>338</xdr:row>
      <xdr:rowOff>180975</xdr:rowOff>
    </xdr:from>
    <xdr:to>
      <xdr:col>8</xdr:col>
      <xdr:colOff>180974</xdr:colOff>
      <xdr:row>350</xdr:row>
      <xdr:rowOff>133350</xdr:rowOff>
    </xdr:to>
    <xdr:cxnSp macro="">
      <xdr:nvCxnSpPr>
        <xdr:cNvPr id="1228" name="直線矢印コネクタ 1227">
          <a:extLst>
            <a:ext uri="{FF2B5EF4-FFF2-40B4-BE49-F238E27FC236}">
              <a16:creationId xmlns:a16="http://schemas.microsoft.com/office/drawing/2014/main" id="{C83AF23C-F4BC-4403-8577-F706718FECE2}"/>
            </a:ext>
          </a:extLst>
        </xdr:cNvPr>
        <xdr:cNvCxnSpPr/>
      </xdr:nvCxnSpPr>
      <xdr:spPr>
        <a:xfrm>
          <a:off x="3228974" y="148580475"/>
          <a:ext cx="0" cy="223837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380999</xdr:colOff>
      <xdr:row>336</xdr:row>
      <xdr:rowOff>7144</xdr:rowOff>
    </xdr:from>
    <xdr:to>
      <xdr:col>10</xdr:col>
      <xdr:colOff>380999</xdr:colOff>
      <xdr:row>338</xdr:row>
      <xdr:rowOff>69059</xdr:rowOff>
    </xdr:to>
    <xdr:cxnSp macro="">
      <xdr:nvCxnSpPr>
        <xdr:cNvPr id="1229" name="直線矢印コネクタ 1228">
          <a:extLst>
            <a:ext uri="{FF2B5EF4-FFF2-40B4-BE49-F238E27FC236}">
              <a16:creationId xmlns:a16="http://schemas.microsoft.com/office/drawing/2014/main" id="{421962FF-C0FD-476D-9CFC-44C344D0670D}"/>
            </a:ext>
          </a:extLst>
        </xdr:cNvPr>
        <xdr:cNvCxnSpPr/>
      </xdr:nvCxnSpPr>
      <xdr:spPr>
        <a:xfrm flipV="1">
          <a:off x="4190999" y="148025644"/>
          <a:ext cx="0" cy="442915"/>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xdr:colOff>
      <xdr:row>336</xdr:row>
      <xdr:rowOff>4764</xdr:rowOff>
    </xdr:from>
    <xdr:to>
      <xdr:col>19</xdr:col>
      <xdr:colOff>1</xdr:colOff>
      <xdr:row>338</xdr:row>
      <xdr:rowOff>119063</xdr:rowOff>
    </xdr:to>
    <xdr:cxnSp macro="">
      <xdr:nvCxnSpPr>
        <xdr:cNvPr id="1230" name="直線矢印コネクタ 1229">
          <a:extLst>
            <a:ext uri="{FF2B5EF4-FFF2-40B4-BE49-F238E27FC236}">
              <a16:creationId xmlns:a16="http://schemas.microsoft.com/office/drawing/2014/main" id="{15F915FD-AFEF-448E-9C91-9CA0BAC27611}"/>
            </a:ext>
          </a:extLst>
        </xdr:cNvPr>
        <xdr:cNvCxnSpPr/>
      </xdr:nvCxnSpPr>
      <xdr:spPr>
        <a:xfrm flipV="1">
          <a:off x="7239001" y="148023264"/>
          <a:ext cx="0" cy="495299"/>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188118</xdr:colOff>
      <xdr:row>343</xdr:row>
      <xdr:rowOff>90486</xdr:rowOff>
    </xdr:from>
    <xdr:to>
      <xdr:col>15</xdr:col>
      <xdr:colOff>376238</xdr:colOff>
      <xdr:row>343</xdr:row>
      <xdr:rowOff>90486</xdr:rowOff>
    </xdr:to>
    <xdr:cxnSp macro="">
      <xdr:nvCxnSpPr>
        <xdr:cNvPr id="1231" name="直線矢印コネクタ 1230">
          <a:extLst>
            <a:ext uri="{FF2B5EF4-FFF2-40B4-BE49-F238E27FC236}">
              <a16:creationId xmlns:a16="http://schemas.microsoft.com/office/drawing/2014/main" id="{A2455D69-E0D1-4CC5-B00A-1C7975F6F4C9}"/>
            </a:ext>
          </a:extLst>
        </xdr:cNvPr>
        <xdr:cNvCxnSpPr/>
      </xdr:nvCxnSpPr>
      <xdr:spPr>
        <a:xfrm>
          <a:off x="5903118" y="149442486"/>
          <a:ext cx="18812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128588</xdr:colOff>
      <xdr:row>348</xdr:row>
      <xdr:rowOff>102393</xdr:rowOff>
    </xdr:from>
    <xdr:to>
      <xdr:col>14</xdr:col>
      <xdr:colOff>378620</xdr:colOff>
      <xdr:row>348</xdr:row>
      <xdr:rowOff>102393</xdr:rowOff>
    </xdr:to>
    <xdr:cxnSp macro="">
      <xdr:nvCxnSpPr>
        <xdr:cNvPr id="1232" name="直線矢印コネクタ 1231">
          <a:extLst>
            <a:ext uri="{FF2B5EF4-FFF2-40B4-BE49-F238E27FC236}">
              <a16:creationId xmlns:a16="http://schemas.microsoft.com/office/drawing/2014/main" id="{92607A63-A1CD-402E-8C8E-946EAA26EAE1}"/>
            </a:ext>
          </a:extLst>
        </xdr:cNvPr>
        <xdr:cNvCxnSpPr/>
      </xdr:nvCxnSpPr>
      <xdr:spPr>
        <a:xfrm flipH="1">
          <a:off x="5462588" y="150406893"/>
          <a:ext cx="250032"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233364</xdr:colOff>
      <xdr:row>338</xdr:row>
      <xdr:rowOff>97632</xdr:rowOff>
    </xdr:from>
    <xdr:to>
      <xdr:col>5</xdr:col>
      <xdr:colOff>4767</xdr:colOff>
      <xdr:row>339</xdr:row>
      <xdr:rowOff>7</xdr:rowOff>
    </xdr:to>
    <xdr:cxnSp macro="">
      <xdr:nvCxnSpPr>
        <xdr:cNvPr id="1233" name="カギ線コネクタ 11688">
          <a:extLst>
            <a:ext uri="{FF2B5EF4-FFF2-40B4-BE49-F238E27FC236}">
              <a16:creationId xmlns:a16="http://schemas.microsoft.com/office/drawing/2014/main" id="{A5A43171-098A-4102-AAC4-D2605175FA80}"/>
            </a:ext>
          </a:extLst>
        </xdr:cNvPr>
        <xdr:cNvCxnSpPr/>
      </xdr:nvCxnSpPr>
      <xdr:spPr>
        <a:xfrm rot="10800000">
          <a:off x="1757364" y="148497132"/>
          <a:ext cx="152403" cy="92875"/>
        </a:xfrm>
        <a:prstGeom prst="bentConnector3">
          <a:avLst>
            <a:gd name="adj1" fmla="val 50000"/>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334</xdr:row>
      <xdr:rowOff>0</xdr:rowOff>
    </xdr:from>
    <xdr:to>
      <xdr:col>15</xdr:col>
      <xdr:colOff>0</xdr:colOff>
      <xdr:row>336</xdr:row>
      <xdr:rowOff>185740</xdr:rowOff>
    </xdr:to>
    <xdr:cxnSp macro="">
      <xdr:nvCxnSpPr>
        <xdr:cNvPr id="1234" name="直線矢印コネクタ 1233">
          <a:extLst>
            <a:ext uri="{FF2B5EF4-FFF2-40B4-BE49-F238E27FC236}">
              <a16:creationId xmlns:a16="http://schemas.microsoft.com/office/drawing/2014/main" id="{8E0675D3-492A-4387-8AA4-F146B24400ED}"/>
            </a:ext>
          </a:extLst>
        </xdr:cNvPr>
        <xdr:cNvCxnSpPr/>
      </xdr:nvCxnSpPr>
      <xdr:spPr>
        <a:xfrm flipV="1">
          <a:off x="5715000" y="147637500"/>
          <a:ext cx="0" cy="56674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192881</xdr:colOff>
      <xdr:row>348</xdr:row>
      <xdr:rowOff>97631</xdr:rowOff>
    </xdr:from>
    <xdr:to>
      <xdr:col>25</xdr:col>
      <xdr:colOff>4763</xdr:colOff>
      <xdr:row>348</xdr:row>
      <xdr:rowOff>97631</xdr:rowOff>
    </xdr:to>
    <xdr:cxnSp macro="">
      <xdr:nvCxnSpPr>
        <xdr:cNvPr id="1235" name="直線コネクタ 1234">
          <a:extLst>
            <a:ext uri="{FF2B5EF4-FFF2-40B4-BE49-F238E27FC236}">
              <a16:creationId xmlns:a16="http://schemas.microsoft.com/office/drawing/2014/main" id="{9A10C912-9FD3-49BA-8055-ACC13C10D314}"/>
            </a:ext>
          </a:extLst>
        </xdr:cNvPr>
        <xdr:cNvCxnSpPr/>
      </xdr:nvCxnSpPr>
      <xdr:spPr>
        <a:xfrm>
          <a:off x="7050881" y="150402131"/>
          <a:ext cx="2478882"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2381</xdr:colOff>
      <xdr:row>347</xdr:row>
      <xdr:rowOff>73819</xdr:rowOff>
    </xdr:from>
    <xdr:to>
      <xdr:col>25</xdr:col>
      <xdr:colOff>2381</xdr:colOff>
      <xdr:row>348</xdr:row>
      <xdr:rowOff>80963</xdr:rowOff>
    </xdr:to>
    <xdr:cxnSp macro="">
      <xdr:nvCxnSpPr>
        <xdr:cNvPr id="1236" name="直線矢印コネクタ 1235">
          <a:extLst>
            <a:ext uri="{FF2B5EF4-FFF2-40B4-BE49-F238E27FC236}">
              <a16:creationId xmlns:a16="http://schemas.microsoft.com/office/drawing/2014/main" id="{99D6C9AE-CB5D-4798-A175-EE4E55568984}"/>
            </a:ext>
          </a:extLst>
        </xdr:cNvPr>
        <xdr:cNvCxnSpPr/>
      </xdr:nvCxnSpPr>
      <xdr:spPr>
        <a:xfrm>
          <a:off x="9527381" y="150187819"/>
          <a:ext cx="0" cy="197644"/>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xdr:colOff>
      <xdr:row>348</xdr:row>
      <xdr:rowOff>97632</xdr:rowOff>
    </xdr:from>
    <xdr:to>
      <xdr:col>25</xdr:col>
      <xdr:colOff>1</xdr:colOff>
      <xdr:row>349</xdr:row>
      <xdr:rowOff>100013</xdr:rowOff>
    </xdr:to>
    <xdr:cxnSp macro="">
      <xdr:nvCxnSpPr>
        <xdr:cNvPr id="1237" name="直線矢印コネクタ 1236">
          <a:extLst>
            <a:ext uri="{FF2B5EF4-FFF2-40B4-BE49-F238E27FC236}">
              <a16:creationId xmlns:a16="http://schemas.microsoft.com/office/drawing/2014/main" id="{A9858A21-3212-4DC8-B56F-834A5CEC797A}"/>
            </a:ext>
          </a:extLst>
        </xdr:cNvPr>
        <xdr:cNvCxnSpPr/>
      </xdr:nvCxnSpPr>
      <xdr:spPr>
        <a:xfrm flipV="1">
          <a:off x="9525001" y="150402132"/>
          <a:ext cx="0" cy="192881"/>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247650</xdr:colOff>
      <xdr:row>348</xdr:row>
      <xdr:rowOff>164307</xdr:rowOff>
    </xdr:from>
    <xdr:to>
      <xdr:col>24</xdr:col>
      <xdr:colOff>247650</xdr:colOff>
      <xdr:row>349</xdr:row>
      <xdr:rowOff>171450</xdr:rowOff>
    </xdr:to>
    <xdr:cxnSp macro="">
      <xdr:nvCxnSpPr>
        <xdr:cNvPr id="1238" name="直線矢印コネクタ 1237">
          <a:extLst>
            <a:ext uri="{FF2B5EF4-FFF2-40B4-BE49-F238E27FC236}">
              <a16:creationId xmlns:a16="http://schemas.microsoft.com/office/drawing/2014/main" id="{35E3C406-07D6-4FAE-A5F3-AB1B3A80C296}"/>
            </a:ext>
          </a:extLst>
        </xdr:cNvPr>
        <xdr:cNvCxnSpPr/>
      </xdr:nvCxnSpPr>
      <xdr:spPr>
        <a:xfrm>
          <a:off x="9391650" y="150468807"/>
          <a:ext cx="0" cy="197643"/>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100012</xdr:colOff>
      <xdr:row>345</xdr:row>
      <xdr:rowOff>107157</xdr:rowOff>
    </xdr:from>
    <xdr:to>
      <xdr:col>23</xdr:col>
      <xdr:colOff>366713</xdr:colOff>
      <xdr:row>345</xdr:row>
      <xdr:rowOff>107158</xdr:rowOff>
    </xdr:to>
    <xdr:cxnSp macro="">
      <xdr:nvCxnSpPr>
        <xdr:cNvPr id="1239" name="直線矢印コネクタ 1238">
          <a:extLst>
            <a:ext uri="{FF2B5EF4-FFF2-40B4-BE49-F238E27FC236}">
              <a16:creationId xmlns:a16="http://schemas.microsoft.com/office/drawing/2014/main" id="{4FD46E4B-6CCD-4B6D-9B9D-958F602BE5BF}"/>
            </a:ext>
          </a:extLst>
        </xdr:cNvPr>
        <xdr:cNvCxnSpPr/>
      </xdr:nvCxnSpPr>
      <xdr:spPr>
        <a:xfrm flipV="1">
          <a:off x="8863012" y="149840157"/>
          <a:ext cx="266701" cy="1"/>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4763</xdr:colOff>
      <xdr:row>350</xdr:row>
      <xdr:rowOff>130969</xdr:rowOff>
    </xdr:from>
    <xdr:to>
      <xdr:col>14</xdr:col>
      <xdr:colOff>330994</xdr:colOff>
      <xdr:row>350</xdr:row>
      <xdr:rowOff>130969</xdr:rowOff>
    </xdr:to>
    <xdr:cxnSp macro="">
      <xdr:nvCxnSpPr>
        <xdr:cNvPr id="1240" name="直線コネクタ 1239">
          <a:extLst>
            <a:ext uri="{FF2B5EF4-FFF2-40B4-BE49-F238E27FC236}">
              <a16:creationId xmlns:a16="http://schemas.microsoft.com/office/drawing/2014/main" id="{E65462CD-E33F-4DC4-ACE9-727E631475A1}"/>
            </a:ext>
          </a:extLst>
        </xdr:cNvPr>
        <xdr:cNvCxnSpPr/>
      </xdr:nvCxnSpPr>
      <xdr:spPr>
        <a:xfrm>
          <a:off x="1909763" y="150816469"/>
          <a:ext cx="3755231"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xdr:colOff>
      <xdr:row>348</xdr:row>
      <xdr:rowOff>90488</xdr:rowOff>
    </xdr:from>
    <xdr:to>
      <xdr:col>25</xdr:col>
      <xdr:colOff>102394</xdr:colOff>
      <xdr:row>348</xdr:row>
      <xdr:rowOff>90488</xdr:rowOff>
    </xdr:to>
    <xdr:cxnSp macro="">
      <xdr:nvCxnSpPr>
        <xdr:cNvPr id="1241" name="直線コネクタ 1240">
          <a:extLst>
            <a:ext uri="{FF2B5EF4-FFF2-40B4-BE49-F238E27FC236}">
              <a16:creationId xmlns:a16="http://schemas.microsoft.com/office/drawing/2014/main" id="{8CD56608-07A0-4F83-B54E-8A2D64BAEB68}"/>
            </a:ext>
          </a:extLst>
        </xdr:cNvPr>
        <xdr:cNvCxnSpPr/>
      </xdr:nvCxnSpPr>
      <xdr:spPr>
        <a:xfrm>
          <a:off x="9525001" y="150394988"/>
          <a:ext cx="102393"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102394</xdr:colOff>
      <xdr:row>348</xdr:row>
      <xdr:rowOff>0</xdr:rowOff>
    </xdr:from>
    <xdr:to>
      <xdr:col>25</xdr:col>
      <xdr:colOff>102394</xdr:colOff>
      <xdr:row>348</xdr:row>
      <xdr:rowOff>90488</xdr:rowOff>
    </xdr:to>
    <xdr:cxnSp macro="">
      <xdr:nvCxnSpPr>
        <xdr:cNvPr id="1242" name="直線矢印コネクタ 1241">
          <a:extLst>
            <a:ext uri="{FF2B5EF4-FFF2-40B4-BE49-F238E27FC236}">
              <a16:creationId xmlns:a16="http://schemas.microsoft.com/office/drawing/2014/main" id="{3AD32B22-1F05-465A-A633-A26A383E8FE9}"/>
            </a:ext>
          </a:extLst>
        </xdr:cNvPr>
        <xdr:cNvCxnSpPr/>
      </xdr:nvCxnSpPr>
      <xdr:spPr>
        <a:xfrm flipV="1">
          <a:off x="9627394" y="150304500"/>
          <a:ext cx="0" cy="90488"/>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350</xdr:row>
      <xdr:rowOff>126206</xdr:rowOff>
    </xdr:from>
    <xdr:to>
      <xdr:col>5</xdr:col>
      <xdr:colOff>0</xdr:colOff>
      <xdr:row>351</xdr:row>
      <xdr:rowOff>128587</xdr:rowOff>
    </xdr:to>
    <xdr:cxnSp macro="">
      <xdr:nvCxnSpPr>
        <xdr:cNvPr id="1243" name="直線矢印コネクタ 1242">
          <a:extLst>
            <a:ext uri="{FF2B5EF4-FFF2-40B4-BE49-F238E27FC236}">
              <a16:creationId xmlns:a16="http://schemas.microsoft.com/office/drawing/2014/main" id="{BF0DAD4A-9173-49E1-AFF6-74B632DEA678}"/>
            </a:ext>
          </a:extLst>
        </xdr:cNvPr>
        <xdr:cNvCxnSpPr/>
      </xdr:nvCxnSpPr>
      <xdr:spPr>
        <a:xfrm flipV="1">
          <a:off x="1905000" y="150811706"/>
          <a:ext cx="0" cy="192881"/>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349</xdr:row>
      <xdr:rowOff>104775</xdr:rowOff>
    </xdr:from>
    <xdr:to>
      <xdr:col>5</xdr:col>
      <xdr:colOff>0</xdr:colOff>
      <xdr:row>350</xdr:row>
      <xdr:rowOff>111919</xdr:rowOff>
    </xdr:to>
    <xdr:cxnSp macro="">
      <xdr:nvCxnSpPr>
        <xdr:cNvPr id="1244" name="直線矢印コネクタ 1243">
          <a:extLst>
            <a:ext uri="{FF2B5EF4-FFF2-40B4-BE49-F238E27FC236}">
              <a16:creationId xmlns:a16="http://schemas.microsoft.com/office/drawing/2014/main" id="{DBB4D890-672D-44FC-A540-9E3C2D21519B}"/>
            </a:ext>
          </a:extLst>
        </xdr:cNvPr>
        <xdr:cNvCxnSpPr/>
      </xdr:nvCxnSpPr>
      <xdr:spPr>
        <a:xfrm>
          <a:off x="1905000" y="150599775"/>
          <a:ext cx="0" cy="197644"/>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90487</xdr:colOff>
      <xdr:row>350</xdr:row>
      <xdr:rowOff>123825</xdr:rowOff>
    </xdr:from>
    <xdr:to>
      <xdr:col>5</xdr:col>
      <xdr:colOff>90487</xdr:colOff>
      <xdr:row>352</xdr:row>
      <xdr:rowOff>0</xdr:rowOff>
    </xdr:to>
    <xdr:cxnSp macro="">
      <xdr:nvCxnSpPr>
        <xdr:cNvPr id="1245" name="直線矢印コネクタ 1244">
          <a:extLst>
            <a:ext uri="{FF2B5EF4-FFF2-40B4-BE49-F238E27FC236}">
              <a16:creationId xmlns:a16="http://schemas.microsoft.com/office/drawing/2014/main" id="{7CCDDD52-2DA0-4102-AB16-C21FB8B2F414}"/>
            </a:ext>
          </a:extLst>
        </xdr:cNvPr>
        <xdr:cNvCxnSpPr/>
      </xdr:nvCxnSpPr>
      <xdr:spPr>
        <a:xfrm>
          <a:off x="1995487" y="150809325"/>
          <a:ext cx="0" cy="257175"/>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378619</xdr:colOff>
      <xdr:row>350</xdr:row>
      <xdr:rowOff>123826</xdr:rowOff>
    </xdr:from>
    <xdr:to>
      <xdr:col>5</xdr:col>
      <xdr:colOff>90488</xdr:colOff>
      <xdr:row>350</xdr:row>
      <xdr:rowOff>123826</xdr:rowOff>
    </xdr:to>
    <xdr:cxnSp macro="">
      <xdr:nvCxnSpPr>
        <xdr:cNvPr id="1246" name="直線コネクタ 1245">
          <a:extLst>
            <a:ext uri="{FF2B5EF4-FFF2-40B4-BE49-F238E27FC236}">
              <a16:creationId xmlns:a16="http://schemas.microsoft.com/office/drawing/2014/main" id="{4D96921F-1388-4CF7-8473-35FA3076CA3C}"/>
            </a:ext>
          </a:extLst>
        </xdr:cNvPr>
        <xdr:cNvCxnSpPr/>
      </xdr:nvCxnSpPr>
      <xdr:spPr>
        <a:xfrm>
          <a:off x="1902619" y="150809326"/>
          <a:ext cx="92869"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235744</xdr:colOff>
      <xdr:row>350</xdr:row>
      <xdr:rowOff>130970</xdr:rowOff>
    </xdr:from>
    <xdr:to>
      <xdr:col>5</xdr:col>
      <xdr:colOff>2382</xdr:colOff>
      <xdr:row>350</xdr:row>
      <xdr:rowOff>130970</xdr:rowOff>
    </xdr:to>
    <xdr:cxnSp macro="">
      <xdr:nvCxnSpPr>
        <xdr:cNvPr id="1247" name="直線矢印コネクタ 1246">
          <a:extLst>
            <a:ext uri="{FF2B5EF4-FFF2-40B4-BE49-F238E27FC236}">
              <a16:creationId xmlns:a16="http://schemas.microsoft.com/office/drawing/2014/main" id="{7C1F2F9A-F726-4DBE-8730-3E2B00FE9F79}"/>
            </a:ext>
          </a:extLst>
        </xdr:cNvPr>
        <xdr:cNvCxnSpPr/>
      </xdr:nvCxnSpPr>
      <xdr:spPr>
        <a:xfrm flipH="1">
          <a:off x="1759744" y="150816470"/>
          <a:ext cx="14763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200025</xdr:colOff>
      <xdr:row>339</xdr:row>
      <xdr:rowOff>66675</xdr:rowOff>
    </xdr:from>
    <xdr:to>
      <xdr:col>25</xdr:col>
      <xdr:colOff>2381</xdr:colOff>
      <xdr:row>339</xdr:row>
      <xdr:rowOff>66675</xdr:rowOff>
    </xdr:to>
    <xdr:cxnSp macro="">
      <xdr:nvCxnSpPr>
        <xdr:cNvPr id="1248" name="直線コネクタ 1247">
          <a:extLst>
            <a:ext uri="{FF2B5EF4-FFF2-40B4-BE49-F238E27FC236}">
              <a16:creationId xmlns:a16="http://schemas.microsoft.com/office/drawing/2014/main" id="{D595C0B7-71C3-4C3E-ABDF-549F2CDFBF54}"/>
            </a:ext>
          </a:extLst>
        </xdr:cNvPr>
        <xdr:cNvCxnSpPr/>
      </xdr:nvCxnSpPr>
      <xdr:spPr>
        <a:xfrm>
          <a:off x="8201025" y="148656675"/>
          <a:ext cx="1326356"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304800</xdr:colOff>
      <xdr:row>350</xdr:row>
      <xdr:rowOff>119063</xdr:rowOff>
    </xdr:from>
    <xdr:to>
      <xdr:col>14</xdr:col>
      <xdr:colOff>304800</xdr:colOff>
      <xdr:row>351</xdr:row>
      <xdr:rowOff>33338</xdr:rowOff>
    </xdr:to>
    <xdr:cxnSp macro="">
      <xdr:nvCxnSpPr>
        <xdr:cNvPr id="1249" name="直線コネクタ 1248">
          <a:extLst>
            <a:ext uri="{FF2B5EF4-FFF2-40B4-BE49-F238E27FC236}">
              <a16:creationId xmlns:a16="http://schemas.microsoft.com/office/drawing/2014/main" id="{335B6E19-4FF5-4684-808C-C37D5E59A724}"/>
            </a:ext>
          </a:extLst>
        </xdr:cNvPr>
        <xdr:cNvCxnSpPr/>
      </xdr:nvCxnSpPr>
      <xdr:spPr>
        <a:xfrm>
          <a:off x="5638800" y="150804563"/>
          <a:ext cx="0" cy="104775"/>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4763</xdr:colOff>
      <xdr:row>341</xdr:row>
      <xdr:rowOff>92869</xdr:rowOff>
    </xdr:from>
    <xdr:to>
      <xdr:col>6</xdr:col>
      <xdr:colOff>188120</xdr:colOff>
      <xdr:row>341</xdr:row>
      <xdr:rowOff>92869</xdr:rowOff>
    </xdr:to>
    <xdr:cxnSp macro="">
      <xdr:nvCxnSpPr>
        <xdr:cNvPr id="1250" name="直線矢印コネクタ 1249">
          <a:extLst>
            <a:ext uri="{FF2B5EF4-FFF2-40B4-BE49-F238E27FC236}">
              <a16:creationId xmlns:a16="http://schemas.microsoft.com/office/drawing/2014/main" id="{D3C6501B-F678-4D1F-83B5-32FE40496458}"/>
            </a:ext>
          </a:extLst>
        </xdr:cNvPr>
        <xdr:cNvCxnSpPr/>
      </xdr:nvCxnSpPr>
      <xdr:spPr>
        <a:xfrm flipH="1">
          <a:off x="2290763" y="149063869"/>
          <a:ext cx="18335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19050</xdr:colOff>
      <xdr:row>351</xdr:row>
      <xdr:rowOff>152400</xdr:rowOff>
    </xdr:from>
    <xdr:to>
      <xdr:col>14</xdr:col>
      <xdr:colOff>378619</xdr:colOff>
      <xdr:row>351</xdr:row>
      <xdr:rowOff>152400</xdr:rowOff>
    </xdr:to>
    <xdr:cxnSp macro="">
      <xdr:nvCxnSpPr>
        <xdr:cNvPr id="1251" name="直線コネクタ 1250">
          <a:extLst>
            <a:ext uri="{FF2B5EF4-FFF2-40B4-BE49-F238E27FC236}">
              <a16:creationId xmlns:a16="http://schemas.microsoft.com/office/drawing/2014/main" id="{2BCE3E87-DA5A-4D29-B965-839877FDAF4F}"/>
            </a:ext>
          </a:extLst>
        </xdr:cNvPr>
        <xdr:cNvCxnSpPr/>
      </xdr:nvCxnSpPr>
      <xdr:spPr>
        <a:xfrm>
          <a:off x="1924050" y="151028400"/>
          <a:ext cx="3788569" cy="0"/>
        </a:xfrm>
        <a:prstGeom prst="line">
          <a:avLst/>
        </a:prstGeom>
        <a:ln w="6350" cmpd="dbl">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200024</xdr:colOff>
      <xdr:row>339</xdr:row>
      <xdr:rowOff>64293</xdr:rowOff>
    </xdr:from>
    <xdr:to>
      <xdr:col>21</xdr:col>
      <xdr:colOff>200024</xdr:colOff>
      <xdr:row>348</xdr:row>
      <xdr:rowOff>85724</xdr:rowOff>
    </xdr:to>
    <xdr:cxnSp macro="">
      <xdr:nvCxnSpPr>
        <xdr:cNvPr id="1252" name="直線矢印コネクタ 1251">
          <a:extLst>
            <a:ext uri="{FF2B5EF4-FFF2-40B4-BE49-F238E27FC236}">
              <a16:creationId xmlns:a16="http://schemas.microsoft.com/office/drawing/2014/main" id="{45E549FE-BFF3-41A2-87AE-A0E5F1D89AD8}"/>
            </a:ext>
          </a:extLst>
        </xdr:cNvPr>
        <xdr:cNvCxnSpPr/>
      </xdr:nvCxnSpPr>
      <xdr:spPr>
        <a:xfrm>
          <a:off x="8201024" y="148654293"/>
          <a:ext cx="0" cy="1735931"/>
        </a:xfrm>
        <a:prstGeom prst="straightConnector1">
          <a:avLst/>
        </a:prstGeom>
        <a:noFill/>
        <a:ln w="3175" cap="flat" cmpd="sng" algn="ctr">
          <a:solidFill>
            <a:srgbClr val="5B9BD5"/>
          </a:solidFill>
          <a:prstDash val="solid"/>
          <a:miter lim="800000"/>
          <a:headEnd type="arrow"/>
          <a:tailEnd type="arrow"/>
        </a:ln>
        <a:effectLst/>
      </xdr:spPr>
    </xdr:cxnSp>
    <xdr:clientData/>
  </xdr:twoCellAnchor>
  <xdr:twoCellAnchor>
    <xdr:from>
      <xdr:col>22</xdr:col>
      <xdr:colOff>188121</xdr:colOff>
      <xdr:row>340</xdr:row>
      <xdr:rowOff>95249</xdr:rowOff>
    </xdr:from>
    <xdr:to>
      <xdr:col>23</xdr:col>
      <xdr:colOff>373856</xdr:colOff>
      <xdr:row>340</xdr:row>
      <xdr:rowOff>95249</xdr:rowOff>
    </xdr:to>
    <xdr:cxnSp macro="">
      <xdr:nvCxnSpPr>
        <xdr:cNvPr id="1253" name="直線矢印コネクタ 1252">
          <a:extLst>
            <a:ext uri="{FF2B5EF4-FFF2-40B4-BE49-F238E27FC236}">
              <a16:creationId xmlns:a16="http://schemas.microsoft.com/office/drawing/2014/main" id="{56F4E5D0-4D0E-4D6F-9BC3-DD8A96B75D59}"/>
            </a:ext>
          </a:extLst>
        </xdr:cNvPr>
        <xdr:cNvCxnSpPr/>
      </xdr:nvCxnSpPr>
      <xdr:spPr>
        <a:xfrm>
          <a:off x="8570121" y="148875749"/>
          <a:ext cx="566735" cy="0"/>
        </a:xfrm>
        <a:prstGeom prst="straightConnector1">
          <a:avLst/>
        </a:prstGeom>
        <a:ln w="3175">
          <a:solidFill>
            <a:srgbClr val="C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2382</xdr:colOff>
      <xdr:row>339</xdr:row>
      <xdr:rowOff>66675</xdr:rowOff>
    </xdr:from>
    <xdr:to>
      <xdr:col>25</xdr:col>
      <xdr:colOff>371475</xdr:colOff>
      <xdr:row>339</xdr:row>
      <xdr:rowOff>66675</xdr:rowOff>
    </xdr:to>
    <xdr:cxnSp macro="">
      <xdr:nvCxnSpPr>
        <xdr:cNvPr id="1254" name="直線矢印コネクタ 1253">
          <a:extLst>
            <a:ext uri="{FF2B5EF4-FFF2-40B4-BE49-F238E27FC236}">
              <a16:creationId xmlns:a16="http://schemas.microsoft.com/office/drawing/2014/main" id="{B17F22D4-CED1-49C9-AC8D-BEA1D453C07B}"/>
            </a:ext>
          </a:extLst>
        </xdr:cNvPr>
        <xdr:cNvCxnSpPr/>
      </xdr:nvCxnSpPr>
      <xdr:spPr>
        <a:xfrm>
          <a:off x="9527382" y="148656675"/>
          <a:ext cx="36909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4763</xdr:colOff>
      <xdr:row>356</xdr:row>
      <xdr:rowOff>21431</xdr:rowOff>
    </xdr:from>
    <xdr:to>
      <xdr:col>24</xdr:col>
      <xdr:colOff>342900</xdr:colOff>
      <xdr:row>356</xdr:row>
      <xdr:rowOff>21431</xdr:rowOff>
    </xdr:to>
    <xdr:cxnSp macro="">
      <xdr:nvCxnSpPr>
        <xdr:cNvPr id="1255" name="直線コネクタ 1254">
          <a:extLst>
            <a:ext uri="{FF2B5EF4-FFF2-40B4-BE49-F238E27FC236}">
              <a16:creationId xmlns:a16="http://schemas.microsoft.com/office/drawing/2014/main" id="{B2AD76D3-93EB-4B2F-991E-21D62A820FCB}"/>
            </a:ext>
          </a:extLst>
        </xdr:cNvPr>
        <xdr:cNvCxnSpPr/>
      </xdr:nvCxnSpPr>
      <xdr:spPr>
        <a:xfrm flipH="1">
          <a:off x="5719763" y="151849931"/>
          <a:ext cx="3767137" cy="0"/>
        </a:xfrm>
        <a:prstGeom prst="line">
          <a:avLst/>
        </a:prstGeom>
        <a:ln w="6350" cmpd="dbl">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348</xdr:row>
      <xdr:rowOff>2381</xdr:rowOff>
    </xdr:from>
    <xdr:to>
      <xdr:col>15</xdr:col>
      <xdr:colOff>0</xdr:colOff>
      <xdr:row>356</xdr:row>
      <xdr:rowOff>21431</xdr:rowOff>
    </xdr:to>
    <xdr:cxnSp macro="">
      <xdr:nvCxnSpPr>
        <xdr:cNvPr id="1256" name="直線コネクタ 1255">
          <a:extLst>
            <a:ext uri="{FF2B5EF4-FFF2-40B4-BE49-F238E27FC236}">
              <a16:creationId xmlns:a16="http://schemas.microsoft.com/office/drawing/2014/main" id="{202F37D3-22BE-4D6E-9F85-8CC98088C5D4}"/>
            </a:ext>
          </a:extLst>
        </xdr:cNvPr>
        <xdr:cNvCxnSpPr/>
      </xdr:nvCxnSpPr>
      <xdr:spPr>
        <a:xfrm>
          <a:off x="5715000" y="150306881"/>
          <a:ext cx="0" cy="1543050"/>
        </a:xfrm>
        <a:prstGeom prst="line">
          <a:avLst/>
        </a:prstGeom>
        <a:ln w="6350" cmpd="dbl">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188119</xdr:colOff>
      <xdr:row>341</xdr:row>
      <xdr:rowOff>102394</xdr:rowOff>
    </xdr:from>
    <xdr:to>
      <xdr:col>23</xdr:col>
      <xdr:colOff>366713</xdr:colOff>
      <xdr:row>341</xdr:row>
      <xdr:rowOff>102394</xdr:rowOff>
    </xdr:to>
    <xdr:cxnSp macro="">
      <xdr:nvCxnSpPr>
        <xdr:cNvPr id="1257" name="直線矢印コネクタ 1256">
          <a:extLst>
            <a:ext uri="{FF2B5EF4-FFF2-40B4-BE49-F238E27FC236}">
              <a16:creationId xmlns:a16="http://schemas.microsoft.com/office/drawing/2014/main" id="{65D3B792-4FF4-4C4E-8701-8F1F8A35910A}"/>
            </a:ext>
          </a:extLst>
        </xdr:cNvPr>
        <xdr:cNvCxnSpPr/>
      </xdr:nvCxnSpPr>
      <xdr:spPr>
        <a:xfrm>
          <a:off x="8951119" y="149073394"/>
          <a:ext cx="178594" cy="0"/>
        </a:xfrm>
        <a:prstGeom prst="straightConnector1">
          <a:avLst/>
        </a:prstGeom>
        <a:ln w="3175">
          <a:solidFill>
            <a:srgbClr val="C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188121</xdr:colOff>
      <xdr:row>348</xdr:row>
      <xdr:rowOff>128585</xdr:rowOff>
    </xdr:from>
    <xdr:to>
      <xdr:col>18</xdr:col>
      <xdr:colOff>188121</xdr:colOff>
      <xdr:row>349</xdr:row>
      <xdr:rowOff>188119</xdr:rowOff>
    </xdr:to>
    <xdr:cxnSp macro="">
      <xdr:nvCxnSpPr>
        <xdr:cNvPr id="1258" name="直線矢印コネクタ 1257">
          <a:extLst>
            <a:ext uri="{FF2B5EF4-FFF2-40B4-BE49-F238E27FC236}">
              <a16:creationId xmlns:a16="http://schemas.microsoft.com/office/drawing/2014/main" id="{856BF59C-C6D5-4223-BB07-828AFEC9AD66}"/>
            </a:ext>
          </a:extLst>
        </xdr:cNvPr>
        <xdr:cNvCxnSpPr/>
      </xdr:nvCxnSpPr>
      <xdr:spPr>
        <a:xfrm>
          <a:off x="7046121" y="150433085"/>
          <a:ext cx="0" cy="25003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347</xdr:row>
      <xdr:rowOff>161925</xdr:rowOff>
    </xdr:from>
    <xdr:to>
      <xdr:col>18</xdr:col>
      <xdr:colOff>190500</xdr:colOff>
      <xdr:row>348</xdr:row>
      <xdr:rowOff>95250</xdr:rowOff>
    </xdr:to>
    <xdr:cxnSp macro="">
      <xdr:nvCxnSpPr>
        <xdr:cNvPr id="1259" name="直線コネクタ 1258">
          <a:extLst>
            <a:ext uri="{FF2B5EF4-FFF2-40B4-BE49-F238E27FC236}">
              <a16:creationId xmlns:a16="http://schemas.microsoft.com/office/drawing/2014/main" id="{349361A1-E72E-4502-A88D-F5D5E6049E0F}"/>
            </a:ext>
          </a:extLst>
        </xdr:cNvPr>
        <xdr:cNvCxnSpPr/>
      </xdr:nvCxnSpPr>
      <xdr:spPr>
        <a:xfrm>
          <a:off x="5715000" y="150275925"/>
          <a:ext cx="1333500" cy="123825"/>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305797</xdr:colOff>
      <xdr:row>347</xdr:row>
      <xdr:rowOff>147639</xdr:rowOff>
    </xdr:from>
    <xdr:to>
      <xdr:col>15</xdr:col>
      <xdr:colOff>123825</xdr:colOff>
      <xdr:row>353</xdr:row>
      <xdr:rowOff>45245</xdr:rowOff>
    </xdr:to>
    <xdr:sp macro="" textlink="">
      <xdr:nvSpPr>
        <xdr:cNvPr id="1260" name="円弧 1259">
          <a:extLst>
            <a:ext uri="{FF2B5EF4-FFF2-40B4-BE49-F238E27FC236}">
              <a16:creationId xmlns:a16="http://schemas.microsoft.com/office/drawing/2014/main" id="{C96AF591-B90D-4384-ADDC-87A5298A528D}"/>
            </a:ext>
          </a:extLst>
        </xdr:cNvPr>
        <xdr:cNvSpPr/>
      </xdr:nvSpPr>
      <xdr:spPr>
        <a:xfrm>
          <a:off x="5639797" y="150261639"/>
          <a:ext cx="199028" cy="1040606"/>
        </a:xfrm>
        <a:prstGeom prst="arc">
          <a:avLst>
            <a:gd name="adj1" fmla="val 10743157"/>
            <a:gd name="adj2" fmla="val 16063745"/>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185738</xdr:colOff>
      <xdr:row>338</xdr:row>
      <xdr:rowOff>157165</xdr:rowOff>
    </xdr:from>
    <xdr:to>
      <xdr:col>14</xdr:col>
      <xdr:colOff>192881</xdr:colOff>
      <xdr:row>338</xdr:row>
      <xdr:rowOff>188119</xdr:rowOff>
    </xdr:to>
    <xdr:cxnSp macro="">
      <xdr:nvCxnSpPr>
        <xdr:cNvPr id="1261" name="直線コネクタ 1260">
          <a:extLst>
            <a:ext uri="{FF2B5EF4-FFF2-40B4-BE49-F238E27FC236}">
              <a16:creationId xmlns:a16="http://schemas.microsoft.com/office/drawing/2014/main" id="{0EA4B2B2-D066-4EA5-AC39-DAB506D1E5D0}"/>
            </a:ext>
          </a:extLst>
        </xdr:cNvPr>
        <xdr:cNvCxnSpPr/>
      </xdr:nvCxnSpPr>
      <xdr:spPr>
        <a:xfrm flipV="1">
          <a:off x="3233738" y="148556665"/>
          <a:ext cx="2293143" cy="30954"/>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4763</xdr:colOff>
      <xdr:row>340</xdr:row>
      <xdr:rowOff>90487</xdr:rowOff>
    </xdr:from>
    <xdr:to>
      <xdr:col>7</xdr:col>
      <xdr:colOff>190500</xdr:colOff>
      <xdr:row>340</xdr:row>
      <xdr:rowOff>90487</xdr:rowOff>
    </xdr:to>
    <xdr:cxnSp macro="">
      <xdr:nvCxnSpPr>
        <xdr:cNvPr id="1262" name="直線矢印コネクタ 1261">
          <a:extLst>
            <a:ext uri="{FF2B5EF4-FFF2-40B4-BE49-F238E27FC236}">
              <a16:creationId xmlns:a16="http://schemas.microsoft.com/office/drawing/2014/main" id="{CE9DCFC3-595D-4ED5-9861-EAE63AB0A7F2}"/>
            </a:ext>
          </a:extLst>
        </xdr:cNvPr>
        <xdr:cNvCxnSpPr/>
      </xdr:nvCxnSpPr>
      <xdr:spPr>
        <a:xfrm flipH="1">
          <a:off x="2290763" y="148870987"/>
          <a:ext cx="56673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180975</xdr:colOff>
      <xdr:row>336</xdr:row>
      <xdr:rowOff>11906</xdr:rowOff>
    </xdr:from>
    <xdr:to>
      <xdr:col>8</xdr:col>
      <xdr:colOff>180975</xdr:colOff>
      <xdr:row>338</xdr:row>
      <xdr:rowOff>80966</xdr:rowOff>
    </xdr:to>
    <xdr:cxnSp macro="">
      <xdr:nvCxnSpPr>
        <xdr:cNvPr id="1263" name="直線矢印コネクタ 1262">
          <a:extLst>
            <a:ext uri="{FF2B5EF4-FFF2-40B4-BE49-F238E27FC236}">
              <a16:creationId xmlns:a16="http://schemas.microsoft.com/office/drawing/2014/main" id="{45032F35-30A6-443E-A119-D32257379C21}"/>
            </a:ext>
          </a:extLst>
        </xdr:cNvPr>
        <xdr:cNvCxnSpPr/>
      </xdr:nvCxnSpPr>
      <xdr:spPr>
        <a:xfrm flipV="1">
          <a:off x="3228975" y="148030406"/>
          <a:ext cx="0" cy="45006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190500</xdr:colOff>
      <xdr:row>338</xdr:row>
      <xdr:rowOff>157161</xdr:rowOff>
    </xdr:from>
    <xdr:to>
      <xdr:col>21</xdr:col>
      <xdr:colOff>200025</xdr:colOff>
      <xdr:row>339</xdr:row>
      <xdr:rowOff>69056</xdr:rowOff>
    </xdr:to>
    <xdr:cxnSp macro="">
      <xdr:nvCxnSpPr>
        <xdr:cNvPr id="1264" name="直線コネクタ 1263">
          <a:extLst>
            <a:ext uri="{FF2B5EF4-FFF2-40B4-BE49-F238E27FC236}">
              <a16:creationId xmlns:a16="http://schemas.microsoft.com/office/drawing/2014/main" id="{4D948EC0-1A07-476C-BB07-EF930564A2CA}"/>
            </a:ext>
          </a:extLst>
        </xdr:cNvPr>
        <xdr:cNvCxnSpPr/>
      </xdr:nvCxnSpPr>
      <xdr:spPr>
        <a:xfrm>
          <a:off x="5905500" y="148556661"/>
          <a:ext cx="2295525" cy="102395"/>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200025</xdr:colOff>
      <xdr:row>336</xdr:row>
      <xdr:rowOff>11906</xdr:rowOff>
    </xdr:from>
    <xdr:to>
      <xdr:col>21</xdr:col>
      <xdr:colOff>200025</xdr:colOff>
      <xdr:row>338</xdr:row>
      <xdr:rowOff>159545</xdr:rowOff>
    </xdr:to>
    <xdr:cxnSp macro="">
      <xdr:nvCxnSpPr>
        <xdr:cNvPr id="1265" name="直線矢印コネクタ 1264">
          <a:extLst>
            <a:ext uri="{FF2B5EF4-FFF2-40B4-BE49-F238E27FC236}">
              <a16:creationId xmlns:a16="http://schemas.microsoft.com/office/drawing/2014/main" id="{F667704A-D652-4878-A237-6AAC51FDB62F}"/>
            </a:ext>
          </a:extLst>
        </xdr:cNvPr>
        <xdr:cNvCxnSpPr/>
      </xdr:nvCxnSpPr>
      <xdr:spPr>
        <a:xfrm flipV="1">
          <a:off x="8201025" y="148030406"/>
          <a:ext cx="0" cy="528639"/>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200025</xdr:colOff>
      <xdr:row>342</xdr:row>
      <xdr:rowOff>104775</xdr:rowOff>
    </xdr:from>
    <xdr:to>
      <xdr:col>23</xdr:col>
      <xdr:colOff>373856</xdr:colOff>
      <xdr:row>342</xdr:row>
      <xdr:rowOff>104775</xdr:rowOff>
    </xdr:to>
    <xdr:cxnSp macro="">
      <xdr:nvCxnSpPr>
        <xdr:cNvPr id="1266" name="直線矢印コネクタ 1265">
          <a:extLst>
            <a:ext uri="{FF2B5EF4-FFF2-40B4-BE49-F238E27FC236}">
              <a16:creationId xmlns:a16="http://schemas.microsoft.com/office/drawing/2014/main" id="{7300C330-23E1-4CB3-9CD7-95B9400D805C}"/>
            </a:ext>
          </a:extLst>
        </xdr:cNvPr>
        <xdr:cNvCxnSpPr/>
      </xdr:nvCxnSpPr>
      <xdr:spPr>
        <a:xfrm>
          <a:off x="8201025" y="149266275"/>
          <a:ext cx="935831" cy="0"/>
        </a:xfrm>
        <a:prstGeom prst="straightConnector1">
          <a:avLst/>
        </a:prstGeom>
        <a:ln w="3175">
          <a:solidFill>
            <a:srgbClr val="C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7144</xdr:colOff>
      <xdr:row>342</xdr:row>
      <xdr:rowOff>102394</xdr:rowOff>
    </xdr:from>
    <xdr:to>
      <xdr:col>8</xdr:col>
      <xdr:colOff>178595</xdr:colOff>
      <xdr:row>342</xdr:row>
      <xdr:rowOff>102394</xdr:rowOff>
    </xdr:to>
    <xdr:cxnSp macro="">
      <xdr:nvCxnSpPr>
        <xdr:cNvPr id="1267" name="直線矢印コネクタ 1266">
          <a:extLst>
            <a:ext uri="{FF2B5EF4-FFF2-40B4-BE49-F238E27FC236}">
              <a16:creationId xmlns:a16="http://schemas.microsoft.com/office/drawing/2014/main" id="{F094093D-B1C0-44FF-86C1-87FF0665D958}"/>
            </a:ext>
          </a:extLst>
        </xdr:cNvPr>
        <xdr:cNvCxnSpPr/>
      </xdr:nvCxnSpPr>
      <xdr:spPr>
        <a:xfrm flipH="1">
          <a:off x="2293144" y="149263894"/>
          <a:ext cx="93345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190501</xdr:colOff>
      <xdr:row>339</xdr:row>
      <xdr:rowOff>28575</xdr:rowOff>
    </xdr:from>
    <xdr:to>
      <xdr:col>19</xdr:col>
      <xdr:colOff>4763</xdr:colOff>
      <xdr:row>348</xdr:row>
      <xdr:rowOff>97631</xdr:rowOff>
    </xdr:to>
    <xdr:cxnSp macro="">
      <xdr:nvCxnSpPr>
        <xdr:cNvPr id="1268" name="直線矢印コネクタ 1267">
          <a:extLst>
            <a:ext uri="{FF2B5EF4-FFF2-40B4-BE49-F238E27FC236}">
              <a16:creationId xmlns:a16="http://schemas.microsoft.com/office/drawing/2014/main" id="{E96A6116-F42F-4B05-A6DA-83E7CCE1704C}"/>
            </a:ext>
          </a:extLst>
        </xdr:cNvPr>
        <xdr:cNvCxnSpPr/>
      </xdr:nvCxnSpPr>
      <xdr:spPr>
        <a:xfrm flipH="1">
          <a:off x="7048501" y="148618575"/>
          <a:ext cx="195262" cy="1783556"/>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197644</xdr:colOff>
      <xdr:row>338</xdr:row>
      <xdr:rowOff>47625</xdr:rowOff>
    </xdr:from>
    <xdr:to>
      <xdr:col>14</xdr:col>
      <xdr:colOff>197645</xdr:colOff>
      <xdr:row>338</xdr:row>
      <xdr:rowOff>150019</xdr:rowOff>
    </xdr:to>
    <xdr:cxnSp macro="">
      <xdr:nvCxnSpPr>
        <xdr:cNvPr id="1269" name="直線コネクタ 1268">
          <a:extLst>
            <a:ext uri="{FF2B5EF4-FFF2-40B4-BE49-F238E27FC236}">
              <a16:creationId xmlns:a16="http://schemas.microsoft.com/office/drawing/2014/main" id="{463BB280-3DD7-44FE-90F7-5DA38F991D51}"/>
            </a:ext>
          </a:extLst>
        </xdr:cNvPr>
        <xdr:cNvCxnSpPr/>
      </xdr:nvCxnSpPr>
      <xdr:spPr>
        <a:xfrm flipH="1">
          <a:off x="5531644" y="148447125"/>
          <a:ext cx="1" cy="102394"/>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188118</xdr:colOff>
      <xdr:row>338</xdr:row>
      <xdr:rowOff>54768</xdr:rowOff>
    </xdr:from>
    <xdr:to>
      <xdr:col>15</xdr:col>
      <xdr:colOff>188119</xdr:colOff>
      <xdr:row>338</xdr:row>
      <xdr:rowOff>157162</xdr:rowOff>
    </xdr:to>
    <xdr:cxnSp macro="">
      <xdr:nvCxnSpPr>
        <xdr:cNvPr id="1270" name="直線コネクタ 1269">
          <a:extLst>
            <a:ext uri="{FF2B5EF4-FFF2-40B4-BE49-F238E27FC236}">
              <a16:creationId xmlns:a16="http://schemas.microsoft.com/office/drawing/2014/main" id="{E12FFF67-6BB2-420D-8B71-EC0590E41285}"/>
            </a:ext>
          </a:extLst>
        </xdr:cNvPr>
        <xdr:cNvCxnSpPr/>
      </xdr:nvCxnSpPr>
      <xdr:spPr>
        <a:xfrm flipH="1">
          <a:off x="5903118" y="148454268"/>
          <a:ext cx="1" cy="102394"/>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195262</xdr:colOff>
      <xdr:row>336</xdr:row>
      <xdr:rowOff>2381</xdr:rowOff>
    </xdr:from>
    <xdr:to>
      <xdr:col>14</xdr:col>
      <xdr:colOff>195262</xdr:colOff>
      <xdr:row>338</xdr:row>
      <xdr:rowOff>50006</xdr:rowOff>
    </xdr:to>
    <xdr:cxnSp macro="">
      <xdr:nvCxnSpPr>
        <xdr:cNvPr id="1271" name="直線コネクタ 1270">
          <a:extLst>
            <a:ext uri="{FF2B5EF4-FFF2-40B4-BE49-F238E27FC236}">
              <a16:creationId xmlns:a16="http://schemas.microsoft.com/office/drawing/2014/main" id="{EB1A4B0E-E830-4692-A5CE-DC6C8387E649}"/>
            </a:ext>
          </a:extLst>
        </xdr:cNvPr>
        <xdr:cNvCxnSpPr/>
      </xdr:nvCxnSpPr>
      <xdr:spPr>
        <a:xfrm>
          <a:off x="5529262" y="148020881"/>
          <a:ext cx="0" cy="428625"/>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195263</xdr:colOff>
      <xdr:row>336</xdr:row>
      <xdr:rowOff>119063</xdr:rowOff>
    </xdr:from>
    <xdr:to>
      <xdr:col>15</xdr:col>
      <xdr:colOff>4763</xdr:colOff>
      <xdr:row>336</xdr:row>
      <xdr:rowOff>119063</xdr:rowOff>
    </xdr:to>
    <xdr:cxnSp macro="">
      <xdr:nvCxnSpPr>
        <xdr:cNvPr id="1272" name="直線矢印コネクタ 1271">
          <a:extLst>
            <a:ext uri="{FF2B5EF4-FFF2-40B4-BE49-F238E27FC236}">
              <a16:creationId xmlns:a16="http://schemas.microsoft.com/office/drawing/2014/main" id="{E4143209-B886-4684-AC91-18777A5EC866}"/>
            </a:ext>
          </a:extLst>
        </xdr:cNvPr>
        <xdr:cNvCxnSpPr/>
      </xdr:nvCxnSpPr>
      <xdr:spPr>
        <a:xfrm>
          <a:off x="5529263" y="148137563"/>
          <a:ext cx="1905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188121</xdr:colOff>
      <xdr:row>336</xdr:row>
      <xdr:rowOff>4762</xdr:rowOff>
    </xdr:from>
    <xdr:to>
      <xdr:col>15</xdr:col>
      <xdr:colOff>188121</xdr:colOff>
      <xdr:row>338</xdr:row>
      <xdr:rowOff>47625</xdr:rowOff>
    </xdr:to>
    <xdr:cxnSp macro="">
      <xdr:nvCxnSpPr>
        <xdr:cNvPr id="1273" name="直線コネクタ 1272">
          <a:extLst>
            <a:ext uri="{FF2B5EF4-FFF2-40B4-BE49-F238E27FC236}">
              <a16:creationId xmlns:a16="http://schemas.microsoft.com/office/drawing/2014/main" id="{5B8963E7-76BB-4B75-A85D-A9C82C34FC99}"/>
            </a:ext>
          </a:extLst>
        </xdr:cNvPr>
        <xdr:cNvCxnSpPr/>
      </xdr:nvCxnSpPr>
      <xdr:spPr>
        <a:xfrm>
          <a:off x="5903121" y="148023262"/>
          <a:ext cx="0" cy="423863"/>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288131</xdr:colOff>
      <xdr:row>335</xdr:row>
      <xdr:rowOff>157163</xdr:rowOff>
    </xdr:from>
    <xdr:to>
      <xdr:col>14</xdr:col>
      <xdr:colOff>288131</xdr:colOff>
      <xdr:row>336</xdr:row>
      <xdr:rowOff>116681</xdr:rowOff>
    </xdr:to>
    <xdr:cxnSp macro="">
      <xdr:nvCxnSpPr>
        <xdr:cNvPr id="1274" name="直線矢印コネクタ 1273">
          <a:extLst>
            <a:ext uri="{FF2B5EF4-FFF2-40B4-BE49-F238E27FC236}">
              <a16:creationId xmlns:a16="http://schemas.microsoft.com/office/drawing/2014/main" id="{20E5944B-A0BA-45B5-B5DA-699C8D9B10EC}"/>
            </a:ext>
          </a:extLst>
        </xdr:cNvPr>
        <xdr:cNvCxnSpPr/>
      </xdr:nvCxnSpPr>
      <xdr:spPr>
        <a:xfrm flipV="1">
          <a:off x="5622131" y="147985163"/>
          <a:ext cx="0" cy="150018"/>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97631</xdr:colOff>
      <xdr:row>335</xdr:row>
      <xdr:rowOff>157162</xdr:rowOff>
    </xdr:from>
    <xdr:to>
      <xdr:col>15</xdr:col>
      <xdr:colOff>97631</xdr:colOff>
      <xdr:row>336</xdr:row>
      <xdr:rowOff>116681</xdr:rowOff>
    </xdr:to>
    <xdr:cxnSp macro="">
      <xdr:nvCxnSpPr>
        <xdr:cNvPr id="1275" name="直線矢印コネクタ 1274">
          <a:extLst>
            <a:ext uri="{FF2B5EF4-FFF2-40B4-BE49-F238E27FC236}">
              <a16:creationId xmlns:a16="http://schemas.microsoft.com/office/drawing/2014/main" id="{5E5C35FC-4F44-4287-B341-3FD285F51497}"/>
            </a:ext>
          </a:extLst>
        </xdr:cNvPr>
        <xdr:cNvCxnSpPr/>
      </xdr:nvCxnSpPr>
      <xdr:spPr>
        <a:xfrm flipV="1">
          <a:off x="5812631" y="147985162"/>
          <a:ext cx="0" cy="150019"/>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2382</xdr:colOff>
      <xdr:row>336</xdr:row>
      <xdr:rowOff>119062</xdr:rowOff>
    </xdr:from>
    <xdr:to>
      <xdr:col>15</xdr:col>
      <xdr:colOff>192882</xdr:colOff>
      <xdr:row>336</xdr:row>
      <xdr:rowOff>119062</xdr:rowOff>
    </xdr:to>
    <xdr:cxnSp macro="">
      <xdr:nvCxnSpPr>
        <xdr:cNvPr id="1276" name="直線矢印コネクタ 1275">
          <a:extLst>
            <a:ext uri="{FF2B5EF4-FFF2-40B4-BE49-F238E27FC236}">
              <a16:creationId xmlns:a16="http://schemas.microsoft.com/office/drawing/2014/main" id="{374B78A5-2F4E-48AD-9EF6-D154FC9CB2EA}"/>
            </a:ext>
          </a:extLst>
        </xdr:cNvPr>
        <xdr:cNvCxnSpPr/>
      </xdr:nvCxnSpPr>
      <xdr:spPr>
        <a:xfrm>
          <a:off x="5717382" y="148137562"/>
          <a:ext cx="1905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295275</xdr:colOff>
      <xdr:row>343</xdr:row>
      <xdr:rowOff>95251</xdr:rowOff>
    </xdr:from>
    <xdr:to>
      <xdr:col>19</xdr:col>
      <xdr:colOff>95250</xdr:colOff>
      <xdr:row>343</xdr:row>
      <xdr:rowOff>95251</xdr:rowOff>
    </xdr:to>
    <xdr:cxnSp macro="">
      <xdr:nvCxnSpPr>
        <xdr:cNvPr id="1277" name="直線矢印コネクタ 1276">
          <a:extLst>
            <a:ext uri="{FF2B5EF4-FFF2-40B4-BE49-F238E27FC236}">
              <a16:creationId xmlns:a16="http://schemas.microsoft.com/office/drawing/2014/main" id="{7B7CECC5-96CC-477F-8984-92816966991D}"/>
            </a:ext>
          </a:extLst>
        </xdr:cNvPr>
        <xdr:cNvCxnSpPr/>
      </xdr:nvCxnSpPr>
      <xdr:spPr>
        <a:xfrm>
          <a:off x="7153275" y="149447251"/>
          <a:ext cx="18097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92869</xdr:colOff>
      <xdr:row>343</xdr:row>
      <xdr:rowOff>103229</xdr:rowOff>
    </xdr:from>
    <xdr:to>
      <xdr:col>14</xdr:col>
      <xdr:colOff>197645</xdr:colOff>
      <xdr:row>343</xdr:row>
      <xdr:rowOff>103229</xdr:rowOff>
    </xdr:to>
    <xdr:cxnSp macro="">
      <xdr:nvCxnSpPr>
        <xdr:cNvPr id="1278" name="直線矢印コネクタ 1277">
          <a:extLst>
            <a:ext uri="{FF2B5EF4-FFF2-40B4-BE49-F238E27FC236}">
              <a16:creationId xmlns:a16="http://schemas.microsoft.com/office/drawing/2014/main" id="{E9EA172A-7723-4347-B6BE-D7F6477CA956}"/>
            </a:ext>
          </a:extLst>
        </xdr:cNvPr>
        <xdr:cNvCxnSpPr/>
      </xdr:nvCxnSpPr>
      <xdr:spPr>
        <a:xfrm flipH="1">
          <a:off x="5426869" y="149455229"/>
          <a:ext cx="104776" cy="0"/>
        </a:xfrm>
        <a:prstGeom prst="straightConnector1">
          <a:avLst/>
        </a:prstGeom>
        <a:ln w="3175">
          <a:solidFill>
            <a:srgbClr val="C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92868</xdr:colOff>
      <xdr:row>349</xdr:row>
      <xdr:rowOff>4763</xdr:rowOff>
    </xdr:from>
    <xdr:to>
      <xdr:col>5</xdr:col>
      <xdr:colOff>92868</xdr:colOff>
      <xdr:row>350</xdr:row>
      <xdr:rowOff>107157</xdr:rowOff>
    </xdr:to>
    <xdr:cxnSp macro="">
      <xdr:nvCxnSpPr>
        <xdr:cNvPr id="1279" name="直線矢印コネクタ 1278">
          <a:extLst>
            <a:ext uri="{FF2B5EF4-FFF2-40B4-BE49-F238E27FC236}">
              <a16:creationId xmlns:a16="http://schemas.microsoft.com/office/drawing/2014/main" id="{BF59C2F2-1745-4AAB-9622-00FC574C412B}"/>
            </a:ext>
          </a:extLst>
        </xdr:cNvPr>
        <xdr:cNvCxnSpPr/>
      </xdr:nvCxnSpPr>
      <xdr:spPr>
        <a:xfrm flipV="1">
          <a:off x="1997868" y="150499763"/>
          <a:ext cx="0" cy="29289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185737</xdr:colOff>
      <xdr:row>347</xdr:row>
      <xdr:rowOff>185737</xdr:rowOff>
    </xdr:from>
    <xdr:to>
      <xdr:col>15</xdr:col>
      <xdr:colOff>185737</xdr:colOff>
      <xdr:row>348</xdr:row>
      <xdr:rowOff>100012</xdr:rowOff>
    </xdr:to>
    <xdr:cxnSp macro="">
      <xdr:nvCxnSpPr>
        <xdr:cNvPr id="1280" name="直線コネクタ 1279">
          <a:extLst>
            <a:ext uri="{FF2B5EF4-FFF2-40B4-BE49-F238E27FC236}">
              <a16:creationId xmlns:a16="http://schemas.microsoft.com/office/drawing/2014/main" id="{9576E387-BCA0-421C-86F7-B18C14C591DF}"/>
            </a:ext>
          </a:extLst>
        </xdr:cNvPr>
        <xdr:cNvCxnSpPr/>
      </xdr:nvCxnSpPr>
      <xdr:spPr>
        <a:xfrm>
          <a:off x="5900737" y="150299737"/>
          <a:ext cx="0" cy="104775"/>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348</xdr:row>
      <xdr:rowOff>57150</xdr:rowOff>
    </xdr:from>
    <xdr:to>
      <xdr:col>15</xdr:col>
      <xdr:colOff>190500</xdr:colOff>
      <xdr:row>348</xdr:row>
      <xdr:rowOff>57150</xdr:rowOff>
    </xdr:to>
    <xdr:cxnSp macro="">
      <xdr:nvCxnSpPr>
        <xdr:cNvPr id="1281" name="直線矢印コネクタ 1280">
          <a:extLst>
            <a:ext uri="{FF2B5EF4-FFF2-40B4-BE49-F238E27FC236}">
              <a16:creationId xmlns:a16="http://schemas.microsoft.com/office/drawing/2014/main" id="{C541DA83-18AF-4EA4-A78E-35529D2BD6F4}"/>
            </a:ext>
          </a:extLst>
        </xdr:cNvPr>
        <xdr:cNvCxnSpPr/>
      </xdr:nvCxnSpPr>
      <xdr:spPr>
        <a:xfrm>
          <a:off x="5715000" y="150361650"/>
          <a:ext cx="1905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92869</xdr:colOff>
      <xdr:row>348</xdr:row>
      <xdr:rowOff>57150</xdr:rowOff>
    </xdr:from>
    <xdr:to>
      <xdr:col>15</xdr:col>
      <xdr:colOff>92869</xdr:colOff>
      <xdr:row>348</xdr:row>
      <xdr:rowOff>176213</xdr:rowOff>
    </xdr:to>
    <xdr:cxnSp macro="">
      <xdr:nvCxnSpPr>
        <xdr:cNvPr id="1282" name="直線矢印コネクタ 1281">
          <a:extLst>
            <a:ext uri="{FF2B5EF4-FFF2-40B4-BE49-F238E27FC236}">
              <a16:creationId xmlns:a16="http://schemas.microsoft.com/office/drawing/2014/main" id="{AB94803F-7D7F-419F-9B83-B31A041C0F94}"/>
            </a:ext>
          </a:extLst>
        </xdr:cNvPr>
        <xdr:cNvCxnSpPr/>
      </xdr:nvCxnSpPr>
      <xdr:spPr>
        <a:xfrm>
          <a:off x="5807869" y="150361650"/>
          <a:ext cx="0" cy="119063"/>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100013</xdr:colOff>
      <xdr:row>345</xdr:row>
      <xdr:rowOff>104775</xdr:rowOff>
    </xdr:from>
    <xdr:to>
      <xdr:col>23</xdr:col>
      <xdr:colOff>100013</xdr:colOff>
      <xdr:row>348</xdr:row>
      <xdr:rowOff>83344</xdr:rowOff>
    </xdr:to>
    <xdr:cxnSp macro="">
      <xdr:nvCxnSpPr>
        <xdr:cNvPr id="1283" name="直線コネクタ 1282">
          <a:extLst>
            <a:ext uri="{FF2B5EF4-FFF2-40B4-BE49-F238E27FC236}">
              <a16:creationId xmlns:a16="http://schemas.microsoft.com/office/drawing/2014/main" id="{051C8031-271B-401C-8898-CA4B2567F9D2}"/>
            </a:ext>
          </a:extLst>
        </xdr:cNvPr>
        <xdr:cNvCxnSpPr/>
      </xdr:nvCxnSpPr>
      <xdr:spPr>
        <a:xfrm>
          <a:off x="8863013" y="149837775"/>
          <a:ext cx="0" cy="550069"/>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90487</xdr:colOff>
      <xdr:row>347</xdr:row>
      <xdr:rowOff>9525</xdr:rowOff>
    </xdr:from>
    <xdr:to>
      <xdr:col>24</xdr:col>
      <xdr:colOff>90487</xdr:colOff>
      <xdr:row>348</xdr:row>
      <xdr:rowOff>92869</xdr:rowOff>
    </xdr:to>
    <xdr:cxnSp macro="">
      <xdr:nvCxnSpPr>
        <xdr:cNvPr id="1284" name="直線矢印コネクタ 1283">
          <a:extLst>
            <a:ext uri="{FF2B5EF4-FFF2-40B4-BE49-F238E27FC236}">
              <a16:creationId xmlns:a16="http://schemas.microsoft.com/office/drawing/2014/main" id="{5F015CD9-356B-4AF5-B830-A5212D7C5868}"/>
            </a:ext>
          </a:extLst>
        </xdr:cNvPr>
        <xdr:cNvCxnSpPr/>
      </xdr:nvCxnSpPr>
      <xdr:spPr>
        <a:xfrm flipV="1">
          <a:off x="9234487" y="150123525"/>
          <a:ext cx="0" cy="27384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190500</xdr:colOff>
      <xdr:row>339</xdr:row>
      <xdr:rowOff>69056</xdr:rowOff>
    </xdr:from>
    <xdr:to>
      <xdr:col>21</xdr:col>
      <xdr:colOff>202406</xdr:colOff>
      <xdr:row>339</xdr:row>
      <xdr:rowOff>69056</xdr:rowOff>
    </xdr:to>
    <xdr:cxnSp macro="">
      <xdr:nvCxnSpPr>
        <xdr:cNvPr id="1285" name="直線コネクタ 1284">
          <a:extLst>
            <a:ext uri="{FF2B5EF4-FFF2-40B4-BE49-F238E27FC236}">
              <a16:creationId xmlns:a16="http://schemas.microsoft.com/office/drawing/2014/main" id="{53D650A0-C8D2-43AA-8D84-BC70EC022E9B}"/>
            </a:ext>
          </a:extLst>
        </xdr:cNvPr>
        <xdr:cNvCxnSpPr/>
      </xdr:nvCxnSpPr>
      <xdr:spPr>
        <a:xfrm>
          <a:off x="5905500" y="148659056"/>
          <a:ext cx="2297906" cy="0"/>
        </a:xfrm>
        <a:prstGeom prst="line">
          <a:avLst/>
        </a:prstGeom>
        <a:ln w="3175">
          <a:solidFill>
            <a:srgbClr val="7030A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2382</xdr:colOff>
      <xdr:row>347</xdr:row>
      <xdr:rowOff>161925</xdr:rowOff>
    </xdr:from>
    <xdr:to>
      <xdr:col>18</xdr:col>
      <xdr:colOff>195263</xdr:colOff>
      <xdr:row>347</xdr:row>
      <xdr:rowOff>161925</xdr:rowOff>
    </xdr:to>
    <xdr:cxnSp macro="">
      <xdr:nvCxnSpPr>
        <xdr:cNvPr id="1286" name="直線コネクタ 1285">
          <a:extLst>
            <a:ext uri="{FF2B5EF4-FFF2-40B4-BE49-F238E27FC236}">
              <a16:creationId xmlns:a16="http://schemas.microsoft.com/office/drawing/2014/main" id="{0E9DCB41-3AB7-41ED-A4F5-BE7B2533A945}"/>
            </a:ext>
          </a:extLst>
        </xdr:cNvPr>
        <xdr:cNvCxnSpPr/>
      </xdr:nvCxnSpPr>
      <xdr:spPr>
        <a:xfrm>
          <a:off x="5717382" y="150275925"/>
          <a:ext cx="1335881" cy="0"/>
        </a:xfrm>
        <a:prstGeom prst="line">
          <a:avLst/>
        </a:prstGeom>
        <a:ln w="3175">
          <a:solidFill>
            <a:srgbClr val="7030A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378618</xdr:colOff>
      <xdr:row>347</xdr:row>
      <xdr:rowOff>161926</xdr:rowOff>
    </xdr:from>
    <xdr:to>
      <xdr:col>15</xdr:col>
      <xdr:colOff>73818</xdr:colOff>
      <xdr:row>347</xdr:row>
      <xdr:rowOff>161926</xdr:rowOff>
    </xdr:to>
    <xdr:cxnSp macro="">
      <xdr:nvCxnSpPr>
        <xdr:cNvPr id="1287" name="直線コネクタ 1286">
          <a:extLst>
            <a:ext uri="{FF2B5EF4-FFF2-40B4-BE49-F238E27FC236}">
              <a16:creationId xmlns:a16="http://schemas.microsoft.com/office/drawing/2014/main" id="{714ED110-7109-4628-99C9-71F26C3465CF}"/>
            </a:ext>
          </a:extLst>
        </xdr:cNvPr>
        <xdr:cNvCxnSpPr/>
      </xdr:nvCxnSpPr>
      <xdr:spPr>
        <a:xfrm>
          <a:off x="5712618" y="150275926"/>
          <a:ext cx="76200" cy="0"/>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190500</xdr:colOff>
      <xdr:row>339</xdr:row>
      <xdr:rowOff>66675</xdr:rowOff>
    </xdr:from>
    <xdr:to>
      <xdr:col>18</xdr:col>
      <xdr:colOff>190500</xdr:colOff>
      <xdr:row>348</xdr:row>
      <xdr:rowOff>100013</xdr:rowOff>
    </xdr:to>
    <xdr:cxnSp macro="">
      <xdr:nvCxnSpPr>
        <xdr:cNvPr id="1288" name="直線矢印コネクタ 1287">
          <a:extLst>
            <a:ext uri="{FF2B5EF4-FFF2-40B4-BE49-F238E27FC236}">
              <a16:creationId xmlns:a16="http://schemas.microsoft.com/office/drawing/2014/main" id="{049B626A-30BF-4B1D-8B1D-87C6C94F5431}"/>
            </a:ext>
          </a:extLst>
        </xdr:cNvPr>
        <xdr:cNvCxnSpPr/>
      </xdr:nvCxnSpPr>
      <xdr:spPr>
        <a:xfrm>
          <a:off x="7048500" y="148656675"/>
          <a:ext cx="0" cy="1747838"/>
        </a:xfrm>
        <a:prstGeom prst="straightConnector1">
          <a:avLst/>
        </a:prstGeom>
        <a:noFill/>
        <a:ln w="3175" cap="flat" cmpd="sng" algn="ctr">
          <a:solidFill>
            <a:srgbClr val="5B9BD5"/>
          </a:solidFill>
          <a:prstDash val="solid"/>
          <a:miter lim="800000"/>
          <a:headEnd type="arrow"/>
          <a:tailEnd type="arrow"/>
        </a:ln>
        <a:effectLst/>
      </xdr:spPr>
    </xdr:cxnSp>
    <xdr:clientData/>
  </xdr:twoCellAnchor>
  <xdr:twoCellAnchor>
    <xdr:from>
      <xdr:col>18</xdr:col>
      <xdr:colOff>2381</xdr:colOff>
      <xdr:row>343</xdr:row>
      <xdr:rowOff>95250</xdr:rowOff>
    </xdr:from>
    <xdr:to>
      <xdr:col>18</xdr:col>
      <xdr:colOff>190500</xdr:colOff>
      <xdr:row>343</xdr:row>
      <xdr:rowOff>95250</xdr:rowOff>
    </xdr:to>
    <xdr:cxnSp macro="">
      <xdr:nvCxnSpPr>
        <xdr:cNvPr id="1289" name="直線矢印コネクタ 1288">
          <a:extLst>
            <a:ext uri="{FF2B5EF4-FFF2-40B4-BE49-F238E27FC236}">
              <a16:creationId xmlns:a16="http://schemas.microsoft.com/office/drawing/2014/main" id="{12774E06-7E84-4CFA-B2F4-924335065989}"/>
            </a:ext>
          </a:extLst>
        </xdr:cNvPr>
        <xdr:cNvCxnSpPr/>
      </xdr:nvCxnSpPr>
      <xdr:spPr>
        <a:xfrm flipH="1">
          <a:off x="6860381" y="149447250"/>
          <a:ext cx="18811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2381</xdr:colOff>
      <xdr:row>339</xdr:row>
      <xdr:rowOff>11906</xdr:rowOff>
    </xdr:from>
    <xdr:to>
      <xdr:col>19</xdr:col>
      <xdr:colOff>2381</xdr:colOff>
      <xdr:row>348</xdr:row>
      <xdr:rowOff>159544</xdr:rowOff>
    </xdr:to>
    <xdr:cxnSp macro="">
      <xdr:nvCxnSpPr>
        <xdr:cNvPr id="1290" name="直線コネクタ 1289">
          <a:extLst>
            <a:ext uri="{FF2B5EF4-FFF2-40B4-BE49-F238E27FC236}">
              <a16:creationId xmlns:a16="http://schemas.microsoft.com/office/drawing/2014/main" id="{82EC6FE7-816A-46EC-B4E0-AD85AFF292AE}"/>
            </a:ext>
          </a:extLst>
        </xdr:cNvPr>
        <xdr:cNvCxnSpPr/>
      </xdr:nvCxnSpPr>
      <xdr:spPr>
        <a:xfrm>
          <a:off x="7241381" y="148601906"/>
          <a:ext cx="0" cy="1862138"/>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185738</xdr:colOff>
      <xdr:row>345</xdr:row>
      <xdr:rowOff>0</xdr:rowOff>
    </xdr:from>
    <xdr:to>
      <xdr:col>19</xdr:col>
      <xdr:colOff>2382</xdr:colOff>
      <xdr:row>345</xdr:row>
      <xdr:rowOff>0</xdr:rowOff>
    </xdr:to>
    <xdr:cxnSp macro="">
      <xdr:nvCxnSpPr>
        <xdr:cNvPr id="1291" name="直線矢印コネクタ 1290">
          <a:extLst>
            <a:ext uri="{FF2B5EF4-FFF2-40B4-BE49-F238E27FC236}">
              <a16:creationId xmlns:a16="http://schemas.microsoft.com/office/drawing/2014/main" id="{D5E4306C-D358-47B7-A66C-E2643994304F}"/>
            </a:ext>
          </a:extLst>
        </xdr:cNvPr>
        <xdr:cNvCxnSpPr/>
      </xdr:nvCxnSpPr>
      <xdr:spPr>
        <a:xfrm>
          <a:off x="7043738" y="149733000"/>
          <a:ext cx="19764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288132</xdr:colOff>
      <xdr:row>345</xdr:row>
      <xdr:rowOff>2381</xdr:rowOff>
    </xdr:from>
    <xdr:to>
      <xdr:col>18</xdr:col>
      <xdr:colOff>288132</xdr:colOff>
      <xdr:row>345</xdr:row>
      <xdr:rowOff>188119</xdr:rowOff>
    </xdr:to>
    <xdr:cxnSp macro="">
      <xdr:nvCxnSpPr>
        <xdr:cNvPr id="1292" name="直線矢印コネクタ 1291">
          <a:extLst>
            <a:ext uri="{FF2B5EF4-FFF2-40B4-BE49-F238E27FC236}">
              <a16:creationId xmlns:a16="http://schemas.microsoft.com/office/drawing/2014/main" id="{C30F8260-D437-4FB8-BFD0-F25CA19B5E17}"/>
            </a:ext>
          </a:extLst>
        </xdr:cNvPr>
        <xdr:cNvCxnSpPr/>
      </xdr:nvCxnSpPr>
      <xdr:spPr>
        <a:xfrm>
          <a:off x="7146132" y="149735381"/>
          <a:ext cx="0" cy="185738"/>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184945</xdr:colOff>
      <xdr:row>338</xdr:row>
      <xdr:rowOff>157162</xdr:rowOff>
    </xdr:from>
    <xdr:to>
      <xdr:col>14</xdr:col>
      <xdr:colOff>196851</xdr:colOff>
      <xdr:row>338</xdr:row>
      <xdr:rowOff>157162</xdr:rowOff>
    </xdr:to>
    <xdr:cxnSp macro="">
      <xdr:nvCxnSpPr>
        <xdr:cNvPr id="1293" name="直線コネクタ 1292">
          <a:extLst>
            <a:ext uri="{FF2B5EF4-FFF2-40B4-BE49-F238E27FC236}">
              <a16:creationId xmlns:a16="http://schemas.microsoft.com/office/drawing/2014/main" id="{9013A45B-D863-45CB-AE32-DB71DFA0B9BC}"/>
            </a:ext>
          </a:extLst>
        </xdr:cNvPr>
        <xdr:cNvCxnSpPr/>
      </xdr:nvCxnSpPr>
      <xdr:spPr>
        <a:xfrm>
          <a:off x="3232945" y="148556662"/>
          <a:ext cx="2297906" cy="0"/>
        </a:xfrm>
        <a:prstGeom prst="line">
          <a:avLst/>
        </a:prstGeom>
        <a:ln w="3175">
          <a:solidFill>
            <a:srgbClr val="7030A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197644</xdr:colOff>
      <xdr:row>338</xdr:row>
      <xdr:rowOff>154781</xdr:rowOff>
    </xdr:from>
    <xdr:to>
      <xdr:col>14</xdr:col>
      <xdr:colOff>197644</xdr:colOff>
      <xdr:row>350</xdr:row>
      <xdr:rowOff>133350</xdr:rowOff>
    </xdr:to>
    <xdr:cxnSp macro="">
      <xdr:nvCxnSpPr>
        <xdr:cNvPr id="1294" name="直線矢印コネクタ 1293">
          <a:extLst>
            <a:ext uri="{FF2B5EF4-FFF2-40B4-BE49-F238E27FC236}">
              <a16:creationId xmlns:a16="http://schemas.microsoft.com/office/drawing/2014/main" id="{634E74D4-2317-4F8A-9B14-7B7FD416693D}"/>
            </a:ext>
          </a:extLst>
        </xdr:cNvPr>
        <xdr:cNvCxnSpPr/>
      </xdr:nvCxnSpPr>
      <xdr:spPr>
        <a:xfrm>
          <a:off x="5531644" y="148554281"/>
          <a:ext cx="0" cy="226456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90488</xdr:colOff>
      <xdr:row>342</xdr:row>
      <xdr:rowOff>100013</xdr:rowOff>
    </xdr:from>
    <xdr:to>
      <xdr:col>14</xdr:col>
      <xdr:colOff>233365</xdr:colOff>
      <xdr:row>342</xdr:row>
      <xdr:rowOff>100013</xdr:rowOff>
    </xdr:to>
    <xdr:cxnSp macro="">
      <xdr:nvCxnSpPr>
        <xdr:cNvPr id="1295" name="直線矢印コネクタ 1294">
          <a:extLst>
            <a:ext uri="{FF2B5EF4-FFF2-40B4-BE49-F238E27FC236}">
              <a16:creationId xmlns:a16="http://schemas.microsoft.com/office/drawing/2014/main" id="{A87CE2C1-19DE-47F9-959F-47FA99F05260}"/>
            </a:ext>
          </a:extLst>
        </xdr:cNvPr>
        <xdr:cNvCxnSpPr/>
      </xdr:nvCxnSpPr>
      <xdr:spPr>
        <a:xfrm flipH="1">
          <a:off x="5424488" y="149261513"/>
          <a:ext cx="142877" cy="0"/>
        </a:xfrm>
        <a:prstGeom prst="straightConnector1">
          <a:avLst/>
        </a:prstGeom>
        <a:ln w="3175">
          <a:solidFill>
            <a:srgbClr val="C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100013</xdr:colOff>
      <xdr:row>339</xdr:row>
      <xdr:rowOff>69057</xdr:rowOff>
    </xdr:from>
    <xdr:to>
      <xdr:col>15</xdr:col>
      <xdr:colOff>100013</xdr:colOff>
      <xdr:row>340</xdr:row>
      <xdr:rowOff>0</xdr:rowOff>
    </xdr:to>
    <xdr:cxnSp macro="">
      <xdr:nvCxnSpPr>
        <xdr:cNvPr id="1296" name="直線矢印コネクタ 1295">
          <a:extLst>
            <a:ext uri="{FF2B5EF4-FFF2-40B4-BE49-F238E27FC236}">
              <a16:creationId xmlns:a16="http://schemas.microsoft.com/office/drawing/2014/main" id="{437A6E00-F0D3-4D89-A3FB-155F13226619}"/>
            </a:ext>
          </a:extLst>
        </xdr:cNvPr>
        <xdr:cNvCxnSpPr/>
      </xdr:nvCxnSpPr>
      <xdr:spPr>
        <a:xfrm flipV="1">
          <a:off x="5815013" y="148659057"/>
          <a:ext cx="0" cy="121443"/>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100013</xdr:colOff>
      <xdr:row>338</xdr:row>
      <xdr:rowOff>38100</xdr:rowOff>
    </xdr:from>
    <xdr:to>
      <xdr:col>15</xdr:col>
      <xdr:colOff>100014</xdr:colOff>
      <xdr:row>338</xdr:row>
      <xdr:rowOff>161925</xdr:rowOff>
    </xdr:to>
    <xdr:cxnSp macro="">
      <xdr:nvCxnSpPr>
        <xdr:cNvPr id="1297" name="直線矢印コネクタ 1296">
          <a:extLst>
            <a:ext uri="{FF2B5EF4-FFF2-40B4-BE49-F238E27FC236}">
              <a16:creationId xmlns:a16="http://schemas.microsoft.com/office/drawing/2014/main" id="{A26EDC98-BCB5-4AF0-9D84-1042FEDC59EE}"/>
            </a:ext>
          </a:extLst>
        </xdr:cNvPr>
        <xdr:cNvCxnSpPr/>
      </xdr:nvCxnSpPr>
      <xdr:spPr>
        <a:xfrm>
          <a:off x="5815013" y="148437600"/>
          <a:ext cx="1" cy="123825"/>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95251</xdr:colOff>
      <xdr:row>339</xdr:row>
      <xdr:rowOff>26193</xdr:rowOff>
    </xdr:from>
    <xdr:to>
      <xdr:col>15</xdr:col>
      <xdr:colOff>100016</xdr:colOff>
      <xdr:row>339</xdr:row>
      <xdr:rowOff>111918</xdr:rowOff>
    </xdr:to>
    <xdr:cxnSp macro="">
      <xdr:nvCxnSpPr>
        <xdr:cNvPr id="1298" name="カギ線コネクタ 11772">
          <a:extLst>
            <a:ext uri="{FF2B5EF4-FFF2-40B4-BE49-F238E27FC236}">
              <a16:creationId xmlns:a16="http://schemas.microsoft.com/office/drawing/2014/main" id="{360D1A75-12CB-408C-A4DE-6CA1FED5E510}"/>
            </a:ext>
          </a:extLst>
        </xdr:cNvPr>
        <xdr:cNvCxnSpPr/>
      </xdr:nvCxnSpPr>
      <xdr:spPr>
        <a:xfrm rot="10800000" flipV="1">
          <a:off x="5429251" y="148616193"/>
          <a:ext cx="385765" cy="85725"/>
        </a:xfrm>
        <a:prstGeom prst="bentConnector3">
          <a:avLst>
            <a:gd name="adj1" fmla="val 50000"/>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354806</xdr:colOff>
      <xdr:row>338</xdr:row>
      <xdr:rowOff>9525</xdr:rowOff>
    </xdr:from>
    <xdr:to>
      <xdr:col>8</xdr:col>
      <xdr:colOff>176213</xdr:colOff>
      <xdr:row>338</xdr:row>
      <xdr:rowOff>154782</xdr:rowOff>
    </xdr:to>
    <xdr:cxnSp macro="">
      <xdr:nvCxnSpPr>
        <xdr:cNvPr id="1299" name="直線コネクタ 1298">
          <a:extLst>
            <a:ext uri="{FF2B5EF4-FFF2-40B4-BE49-F238E27FC236}">
              <a16:creationId xmlns:a16="http://schemas.microsoft.com/office/drawing/2014/main" id="{709782CF-E794-4A51-8F38-8809B967F3D3}"/>
            </a:ext>
          </a:extLst>
        </xdr:cNvPr>
        <xdr:cNvCxnSpPr/>
      </xdr:nvCxnSpPr>
      <xdr:spPr>
        <a:xfrm>
          <a:off x="3021806" y="148409025"/>
          <a:ext cx="202407" cy="145257"/>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340519</xdr:colOff>
      <xdr:row>338</xdr:row>
      <xdr:rowOff>28575</xdr:rowOff>
    </xdr:from>
    <xdr:to>
      <xdr:col>8</xdr:col>
      <xdr:colOff>178594</xdr:colOff>
      <xdr:row>338</xdr:row>
      <xdr:rowOff>188120</xdr:rowOff>
    </xdr:to>
    <xdr:cxnSp macro="">
      <xdr:nvCxnSpPr>
        <xdr:cNvPr id="1300" name="直線コネクタ 1299">
          <a:extLst>
            <a:ext uri="{FF2B5EF4-FFF2-40B4-BE49-F238E27FC236}">
              <a16:creationId xmlns:a16="http://schemas.microsoft.com/office/drawing/2014/main" id="{07C59119-6551-406B-AD71-75E2BD65D0F8}"/>
            </a:ext>
          </a:extLst>
        </xdr:cNvPr>
        <xdr:cNvCxnSpPr/>
      </xdr:nvCxnSpPr>
      <xdr:spPr>
        <a:xfrm>
          <a:off x="3007519" y="148428075"/>
          <a:ext cx="219075" cy="159545"/>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14289</xdr:colOff>
      <xdr:row>337</xdr:row>
      <xdr:rowOff>123825</xdr:rowOff>
    </xdr:from>
    <xdr:to>
      <xdr:col>8</xdr:col>
      <xdr:colOff>97631</xdr:colOff>
      <xdr:row>338</xdr:row>
      <xdr:rowOff>40481</xdr:rowOff>
    </xdr:to>
    <xdr:cxnSp macro="">
      <xdr:nvCxnSpPr>
        <xdr:cNvPr id="1301" name="直線矢印コネクタ 1300">
          <a:extLst>
            <a:ext uri="{FF2B5EF4-FFF2-40B4-BE49-F238E27FC236}">
              <a16:creationId xmlns:a16="http://schemas.microsoft.com/office/drawing/2014/main" id="{87CF2E64-72E9-42AA-A02C-4BD5D82D8C8E}"/>
            </a:ext>
          </a:extLst>
        </xdr:cNvPr>
        <xdr:cNvCxnSpPr/>
      </xdr:nvCxnSpPr>
      <xdr:spPr>
        <a:xfrm flipH="1">
          <a:off x="3062289" y="148332825"/>
          <a:ext cx="83342" cy="107156"/>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300038</xdr:colOff>
      <xdr:row>338</xdr:row>
      <xdr:rowOff>61914</xdr:rowOff>
    </xdr:from>
    <xdr:to>
      <xdr:col>8</xdr:col>
      <xdr:colOff>0</xdr:colOff>
      <xdr:row>338</xdr:row>
      <xdr:rowOff>169069</xdr:rowOff>
    </xdr:to>
    <xdr:cxnSp macro="">
      <xdr:nvCxnSpPr>
        <xdr:cNvPr id="1302" name="直線矢印コネクタ 1301">
          <a:extLst>
            <a:ext uri="{FF2B5EF4-FFF2-40B4-BE49-F238E27FC236}">
              <a16:creationId xmlns:a16="http://schemas.microsoft.com/office/drawing/2014/main" id="{98196392-1C25-41E9-B8E8-CD03C770C127}"/>
            </a:ext>
          </a:extLst>
        </xdr:cNvPr>
        <xdr:cNvCxnSpPr/>
      </xdr:nvCxnSpPr>
      <xdr:spPr>
        <a:xfrm flipV="1">
          <a:off x="2967038" y="148461414"/>
          <a:ext cx="80962" cy="107155"/>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19051</xdr:colOff>
      <xdr:row>337</xdr:row>
      <xdr:rowOff>107156</xdr:rowOff>
    </xdr:from>
    <xdr:to>
      <xdr:col>8</xdr:col>
      <xdr:colOff>14292</xdr:colOff>
      <xdr:row>338</xdr:row>
      <xdr:rowOff>47634</xdr:rowOff>
    </xdr:to>
    <xdr:cxnSp macro="">
      <xdr:nvCxnSpPr>
        <xdr:cNvPr id="1303" name="カギ線コネクタ 11779">
          <a:extLst>
            <a:ext uri="{FF2B5EF4-FFF2-40B4-BE49-F238E27FC236}">
              <a16:creationId xmlns:a16="http://schemas.microsoft.com/office/drawing/2014/main" id="{57F03658-A216-426A-9F94-041EF98CCD1E}"/>
            </a:ext>
          </a:extLst>
        </xdr:cNvPr>
        <xdr:cNvCxnSpPr/>
      </xdr:nvCxnSpPr>
      <xdr:spPr>
        <a:xfrm rot="10800000">
          <a:off x="2686051" y="148316156"/>
          <a:ext cx="376241" cy="130978"/>
        </a:xfrm>
        <a:prstGeom prst="bentConnector3">
          <a:avLst>
            <a:gd name="adj1" fmla="val 50000"/>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180975</xdr:colOff>
      <xdr:row>338</xdr:row>
      <xdr:rowOff>11906</xdr:rowOff>
    </xdr:from>
    <xdr:to>
      <xdr:col>11</xdr:col>
      <xdr:colOff>2382</xdr:colOff>
      <xdr:row>338</xdr:row>
      <xdr:rowOff>157163</xdr:rowOff>
    </xdr:to>
    <xdr:cxnSp macro="">
      <xdr:nvCxnSpPr>
        <xdr:cNvPr id="1304" name="直線コネクタ 1303">
          <a:extLst>
            <a:ext uri="{FF2B5EF4-FFF2-40B4-BE49-F238E27FC236}">
              <a16:creationId xmlns:a16="http://schemas.microsoft.com/office/drawing/2014/main" id="{D5D4A96A-9D15-48BC-96E4-9B22BDC6391E}"/>
            </a:ext>
          </a:extLst>
        </xdr:cNvPr>
        <xdr:cNvCxnSpPr/>
      </xdr:nvCxnSpPr>
      <xdr:spPr>
        <a:xfrm>
          <a:off x="3990975" y="148411406"/>
          <a:ext cx="202407" cy="145257"/>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164306</xdr:colOff>
      <xdr:row>338</xdr:row>
      <xdr:rowOff>28575</xdr:rowOff>
    </xdr:from>
    <xdr:to>
      <xdr:col>10</xdr:col>
      <xdr:colOff>376238</xdr:colOff>
      <xdr:row>338</xdr:row>
      <xdr:rowOff>176214</xdr:rowOff>
    </xdr:to>
    <xdr:cxnSp macro="">
      <xdr:nvCxnSpPr>
        <xdr:cNvPr id="1305" name="直線コネクタ 1304">
          <a:extLst>
            <a:ext uri="{FF2B5EF4-FFF2-40B4-BE49-F238E27FC236}">
              <a16:creationId xmlns:a16="http://schemas.microsoft.com/office/drawing/2014/main" id="{54EAB883-8AFF-4879-BE7D-082D476737EA}"/>
            </a:ext>
          </a:extLst>
        </xdr:cNvPr>
        <xdr:cNvCxnSpPr/>
      </xdr:nvCxnSpPr>
      <xdr:spPr>
        <a:xfrm>
          <a:off x="3974306" y="148428075"/>
          <a:ext cx="211932" cy="147639"/>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219075</xdr:colOff>
      <xdr:row>337</xdr:row>
      <xdr:rowOff>142875</xdr:rowOff>
    </xdr:from>
    <xdr:to>
      <xdr:col>10</xdr:col>
      <xdr:colOff>283369</xdr:colOff>
      <xdr:row>338</xdr:row>
      <xdr:rowOff>38099</xdr:rowOff>
    </xdr:to>
    <xdr:cxnSp macro="">
      <xdr:nvCxnSpPr>
        <xdr:cNvPr id="1306" name="直線矢印コネクタ 1305">
          <a:extLst>
            <a:ext uri="{FF2B5EF4-FFF2-40B4-BE49-F238E27FC236}">
              <a16:creationId xmlns:a16="http://schemas.microsoft.com/office/drawing/2014/main" id="{4C602989-7B4D-4D5F-B9A5-6393C24AD577}"/>
            </a:ext>
          </a:extLst>
        </xdr:cNvPr>
        <xdr:cNvCxnSpPr/>
      </xdr:nvCxnSpPr>
      <xdr:spPr>
        <a:xfrm flipH="1">
          <a:off x="4029075" y="148351875"/>
          <a:ext cx="64294" cy="85724"/>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142874</xdr:colOff>
      <xdr:row>338</xdr:row>
      <xdr:rowOff>59532</xdr:rowOff>
    </xdr:from>
    <xdr:to>
      <xdr:col>10</xdr:col>
      <xdr:colOff>209549</xdr:colOff>
      <xdr:row>338</xdr:row>
      <xdr:rowOff>147637</xdr:rowOff>
    </xdr:to>
    <xdr:cxnSp macro="">
      <xdr:nvCxnSpPr>
        <xdr:cNvPr id="1307" name="直線矢印コネクタ 1306">
          <a:extLst>
            <a:ext uri="{FF2B5EF4-FFF2-40B4-BE49-F238E27FC236}">
              <a16:creationId xmlns:a16="http://schemas.microsoft.com/office/drawing/2014/main" id="{983A43EC-DDE0-4B90-A8D1-48F578449D80}"/>
            </a:ext>
          </a:extLst>
        </xdr:cNvPr>
        <xdr:cNvCxnSpPr/>
      </xdr:nvCxnSpPr>
      <xdr:spPr>
        <a:xfrm flipV="1">
          <a:off x="3952874" y="148459032"/>
          <a:ext cx="66675" cy="88105"/>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19051</xdr:colOff>
      <xdr:row>337</xdr:row>
      <xdr:rowOff>95251</xdr:rowOff>
    </xdr:from>
    <xdr:to>
      <xdr:col>10</xdr:col>
      <xdr:colOff>221460</xdr:colOff>
      <xdr:row>338</xdr:row>
      <xdr:rowOff>50016</xdr:rowOff>
    </xdr:to>
    <xdr:cxnSp macro="">
      <xdr:nvCxnSpPr>
        <xdr:cNvPr id="1308" name="カギ線コネクタ 11784">
          <a:extLst>
            <a:ext uri="{FF2B5EF4-FFF2-40B4-BE49-F238E27FC236}">
              <a16:creationId xmlns:a16="http://schemas.microsoft.com/office/drawing/2014/main" id="{2A3C2C3B-E197-4C4F-BAFE-88D2769C4CDC}"/>
            </a:ext>
          </a:extLst>
        </xdr:cNvPr>
        <xdr:cNvCxnSpPr/>
      </xdr:nvCxnSpPr>
      <xdr:spPr>
        <a:xfrm rot="10800000">
          <a:off x="3829051" y="148304251"/>
          <a:ext cx="202409" cy="145265"/>
        </a:xfrm>
        <a:prstGeom prst="bentConnector3">
          <a:avLst>
            <a:gd name="adj1" fmla="val 50000"/>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4762</xdr:colOff>
      <xdr:row>338</xdr:row>
      <xdr:rowOff>9525</xdr:rowOff>
    </xdr:from>
    <xdr:to>
      <xdr:col>19</xdr:col>
      <xdr:colOff>238125</xdr:colOff>
      <xdr:row>339</xdr:row>
      <xdr:rowOff>21432</xdr:rowOff>
    </xdr:to>
    <xdr:cxnSp macro="">
      <xdr:nvCxnSpPr>
        <xdr:cNvPr id="1309" name="直線コネクタ 1308">
          <a:extLst>
            <a:ext uri="{FF2B5EF4-FFF2-40B4-BE49-F238E27FC236}">
              <a16:creationId xmlns:a16="http://schemas.microsoft.com/office/drawing/2014/main" id="{04224732-94D1-4E45-B845-BB4CD5C0ABF3}"/>
            </a:ext>
          </a:extLst>
        </xdr:cNvPr>
        <xdr:cNvCxnSpPr/>
      </xdr:nvCxnSpPr>
      <xdr:spPr>
        <a:xfrm flipH="1">
          <a:off x="7243762" y="148409025"/>
          <a:ext cx="233363" cy="202407"/>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xdr:colOff>
      <xdr:row>338</xdr:row>
      <xdr:rowOff>33338</xdr:rowOff>
    </xdr:from>
    <xdr:to>
      <xdr:col>19</xdr:col>
      <xdr:colOff>266700</xdr:colOff>
      <xdr:row>339</xdr:row>
      <xdr:rowOff>69057</xdr:rowOff>
    </xdr:to>
    <xdr:cxnSp macro="">
      <xdr:nvCxnSpPr>
        <xdr:cNvPr id="1310" name="直線コネクタ 1309">
          <a:extLst>
            <a:ext uri="{FF2B5EF4-FFF2-40B4-BE49-F238E27FC236}">
              <a16:creationId xmlns:a16="http://schemas.microsoft.com/office/drawing/2014/main" id="{F8AA93D2-5623-4431-8A82-C4A0CF761994}"/>
            </a:ext>
          </a:extLst>
        </xdr:cNvPr>
        <xdr:cNvCxnSpPr/>
      </xdr:nvCxnSpPr>
      <xdr:spPr>
        <a:xfrm flipH="1">
          <a:off x="7239003" y="148432838"/>
          <a:ext cx="266697" cy="226219"/>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107157</xdr:colOff>
      <xdr:row>337</xdr:row>
      <xdr:rowOff>152401</xdr:rowOff>
    </xdr:from>
    <xdr:to>
      <xdr:col>19</xdr:col>
      <xdr:colOff>183358</xdr:colOff>
      <xdr:row>338</xdr:row>
      <xdr:rowOff>61913</xdr:rowOff>
    </xdr:to>
    <xdr:cxnSp macro="">
      <xdr:nvCxnSpPr>
        <xdr:cNvPr id="1311" name="直線矢印コネクタ 1310">
          <a:extLst>
            <a:ext uri="{FF2B5EF4-FFF2-40B4-BE49-F238E27FC236}">
              <a16:creationId xmlns:a16="http://schemas.microsoft.com/office/drawing/2014/main" id="{E751F927-9056-4E05-9EA5-292784817467}"/>
            </a:ext>
          </a:extLst>
        </xdr:cNvPr>
        <xdr:cNvCxnSpPr/>
      </xdr:nvCxnSpPr>
      <xdr:spPr>
        <a:xfrm>
          <a:off x="7346157" y="148361401"/>
          <a:ext cx="76201" cy="100012"/>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200026</xdr:colOff>
      <xdr:row>338</xdr:row>
      <xdr:rowOff>92868</xdr:rowOff>
    </xdr:from>
    <xdr:to>
      <xdr:col>19</xdr:col>
      <xdr:colOff>264319</xdr:colOff>
      <xdr:row>339</xdr:row>
      <xdr:rowOff>4763</xdr:rowOff>
    </xdr:to>
    <xdr:cxnSp macro="">
      <xdr:nvCxnSpPr>
        <xdr:cNvPr id="1312" name="直線矢印コネクタ 1311">
          <a:extLst>
            <a:ext uri="{FF2B5EF4-FFF2-40B4-BE49-F238E27FC236}">
              <a16:creationId xmlns:a16="http://schemas.microsoft.com/office/drawing/2014/main" id="{C723E0AB-DD90-4A2F-9256-BD74078A3910}"/>
            </a:ext>
          </a:extLst>
        </xdr:cNvPr>
        <xdr:cNvCxnSpPr/>
      </xdr:nvCxnSpPr>
      <xdr:spPr>
        <a:xfrm flipH="1" flipV="1">
          <a:off x="7439026" y="148492368"/>
          <a:ext cx="64293" cy="102395"/>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190503</xdr:colOff>
      <xdr:row>337</xdr:row>
      <xdr:rowOff>109538</xdr:rowOff>
    </xdr:from>
    <xdr:to>
      <xdr:col>19</xdr:col>
      <xdr:colOff>376238</xdr:colOff>
      <xdr:row>338</xdr:row>
      <xdr:rowOff>71439</xdr:rowOff>
    </xdr:to>
    <xdr:cxnSp macro="">
      <xdr:nvCxnSpPr>
        <xdr:cNvPr id="1313" name="カギ線コネクタ 11791">
          <a:extLst>
            <a:ext uri="{FF2B5EF4-FFF2-40B4-BE49-F238E27FC236}">
              <a16:creationId xmlns:a16="http://schemas.microsoft.com/office/drawing/2014/main" id="{D219E27E-274B-46FB-9384-6F71CF2737C6}"/>
            </a:ext>
          </a:extLst>
        </xdr:cNvPr>
        <xdr:cNvCxnSpPr/>
      </xdr:nvCxnSpPr>
      <xdr:spPr>
        <a:xfrm flipV="1">
          <a:off x="7429503" y="148318538"/>
          <a:ext cx="185735" cy="152401"/>
        </a:xfrm>
        <a:prstGeom prst="bentConnector3">
          <a:avLst>
            <a:gd name="adj1" fmla="val 50000"/>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121445</xdr:colOff>
      <xdr:row>338</xdr:row>
      <xdr:rowOff>154781</xdr:rowOff>
    </xdr:from>
    <xdr:to>
      <xdr:col>14</xdr:col>
      <xdr:colOff>192881</xdr:colOff>
      <xdr:row>339</xdr:row>
      <xdr:rowOff>80963</xdr:rowOff>
    </xdr:to>
    <xdr:cxnSp macro="">
      <xdr:nvCxnSpPr>
        <xdr:cNvPr id="1314" name="直線矢印コネクタ 1313">
          <a:extLst>
            <a:ext uri="{FF2B5EF4-FFF2-40B4-BE49-F238E27FC236}">
              <a16:creationId xmlns:a16="http://schemas.microsoft.com/office/drawing/2014/main" id="{EADD28FF-B750-4565-81F7-68364FDC50CB}"/>
            </a:ext>
          </a:extLst>
        </xdr:cNvPr>
        <xdr:cNvCxnSpPr/>
      </xdr:nvCxnSpPr>
      <xdr:spPr>
        <a:xfrm flipH="1">
          <a:off x="5074445" y="148554281"/>
          <a:ext cx="452436" cy="116682"/>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85725</xdr:colOff>
      <xdr:row>339</xdr:row>
      <xdr:rowOff>69057</xdr:rowOff>
    </xdr:from>
    <xdr:to>
      <xdr:col>21</xdr:col>
      <xdr:colOff>202408</xdr:colOff>
      <xdr:row>340</xdr:row>
      <xdr:rowOff>7144</xdr:rowOff>
    </xdr:to>
    <xdr:cxnSp macro="">
      <xdr:nvCxnSpPr>
        <xdr:cNvPr id="1315" name="直線矢印コネクタ 1314">
          <a:extLst>
            <a:ext uri="{FF2B5EF4-FFF2-40B4-BE49-F238E27FC236}">
              <a16:creationId xmlns:a16="http://schemas.microsoft.com/office/drawing/2014/main" id="{E213706D-6185-4933-B689-B2FC28625083}"/>
            </a:ext>
          </a:extLst>
        </xdr:cNvPr>
        <xdr:cNvCxnSpPr/>
      </xdr:nvCxnSpPr>
      <xdr:spPr>
        <a:xfrm flipH="1">
          <a:off x="8086725" y="148659057"/>
          <a:ext cx="116683" cy="128587"/>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95250</xdr:colOff>
      <xdr:row>347</xdr:row>
      <xdr:rowOff>104775</xdr:rowOff>
    </xdr:from>
    <xdr:to>
      <xdr:col>15</xdr:col>
      <xdr:colOff>14288</xdr:colOff>
      <xdr:row>347</xdr:row>
      <xdr:rowOff>157165</xdr:rowOff>
    </xdr:to>
    <xdr:cxnSp macro="">
      <xdr:nvCxnSpPr>
        <xdr:cNvPr id="1316" name="直線矢印コネクタ 1315">
          <a:extLst>
            <a:ext uri="{FF2B5EF4-FFF2-40B4-BE49-F238E27FC236}">
              <a16:creationId xmlns:a16="http://schemas.microsoft.com/office/drawing/2014/main" id="{69D14BC0-D0FE-4705-868C-97355E7F6B08}"/>
            </a:ext>
          </a:extLst>
        </xdr:cNvPr>
        <xdr:cNvCxnSpPr/>
      </xdr:nvCxnSpPr>
      <xdr:spPr>
        <a:xfrm flipH="1" flipV="1">
          <a:off x="5429250" y="150218775"/>
          <a:ext cx="300038" cy="5239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190501</xdr:colOff>
      <xdr:row>346</xdr:row>
      <xdr:rowOff>88106</xdr:rowOff>
    </xdr:from>
    <xdr:to>
      <xdr:col>19</xdr:col>
      <xdr:colOff>166688</xdr:colOff>
      <xdr:row>347</xdr:row>
      <xdr:rowOff>161925</xdr:rowOff>
    </xdr:to>
    <xdr:cxnSp macro="">
      <xdr:nvCxnSpPr>
        <xdr:cNvPr id="1317" name="直線コネクタ 1316">
          <a:extLst>
            <a:ext uri="{FF2B5EF4-FFF2-40B4-BE49-F238E27FC236}">
              <a16:creationId xmlns:a16="http://schemas.microsoft.com/office/drawing/2014/main" id="{3087F7F5-1314-4AC8-A417-92B0867F2ECB}"/>
            </a:ext>
          </a:extLst>
        </xdr:cNvPr>
        <xdr:cNvCxnSpPr/>
      </xdr:nvCxnSpPr>
      <xdr:spPr>
        <a:xfrm flipH="1">
          <a:off x="7048501" y="150011606"/>
          <a:ext cx="357187" cy="264319"/>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183356</xdr:colOff>
      <xdr:row>346</xdr:row>
      <xdr:rowOff>183356</xdr:rowOff>
    </xdr:from>
    <xdr:to>
      <xdr:col>19</xdr:col>
      <xdr:colOff>211931</xdr:colOff>
      <xdr:row>348</xdr:row>
      <xdr:rowOff>102394</xdr:rowOff>
    </xdr:to>
    <xdr:cxnSp macro="">
      <xdr:nvCxnSpPr>
        <xdr:cNvPr id="1318" name="直線コネクタ 1317">
          <a:extLst>
            <a:ext uri="{FF2B5EF4-FFF2-40B4-BE49-F238E27FC236}">
              <a16:creationId xmlns:a16="http://schemas.microsoft.com/office/drawing/2014/main" id="{CAB625C2-70CF-4D94-BEBE-DDF543673A23}"/>
            </a:ext>
          </a:extLst>
        </xdr:cNvPr>
        <xdr:cNvCxnSpPr/>
      </xdr:nvCxnSpPr>
      <xdr:spPr>
        <a:xfrm flipH="1">
          <a:off x="7041356" y="150106856"/>
          <a:ext cx="409575" cy="300038"/>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35718</xdr:colOff>
      <xdr:row>346</xdr:row>
      <xdr:rowOff>19050</xdr:rowOff>
    </xdr:from>
    <xdr:to>
      <xdr:col>19</xdr:col>
      <xdr:colOff>119062</xdr:colOff>
      <xdr:row>346</xdr:row>
      <xdr:rowOff>126206</xdr:rowOff>
    </xdr:to>
    <xdr:cxnSp macro="">
      <xdr:nvCxnSpPr>
        <xdr:cNvPr id="1319" name="直線矢印コネクタ 1318">
          <a:extLst>
            <a:ext uri="{FF2B5EF4-FFF2-40B4-BE49-F238E27FC236}">
              <a16:creationId xmlns:a16="http://schemas.microsoft.com/office/drawing/2014/main" id="{1932E094-7E6E-4A8C-9818-5B7E86FD7440}"/>
            </a:ext>
          </a:extLst>
        </xdr:cNvPr>
        <xdr:cNvCxnSpPr/>
      </xdr:nvCxnSpPr>
      <xdr:spPr>
        <a:xfrm>
          <a:off x="7274718" y="149942550"/>
          <a:ext cx="83344" cy="107156"/>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171450</xdr:colOff>
      <xdr:row>347</xdr:row>
      <xdr:rowOff>21431</xdr:rowOff>
    </xdr:from>
    <xdr:to>
      <xdr:col>19</xdr:col>
      <xdr:colOff>250031</xdr:colOff>
      <xdr:row>347</xdr:row>
      <xdr:rowOff>123825</xdr:rowOff>
    </xdr:to>
    <xdr:cxnSp macro="">
      <xdr:nvCxnSpPr>
        <xdr:cNvPr id="1320" name="直線矢印コネクタ 1319">
          <a:extLst>
            <a:ext uri="{FF2B5EF4-FFF2-40B4-BE49-F238E27FC236}">
              <a16:creationId xmlns:a16="http://schemas.microsoft.com/office/drawing/2014/main" id="{BD19E867-9E0F-45D9-9B98-7729D274729E}"/>
            </a:ext>
          </a:extLst>
        </xdr:cNvPr>
        <xdr:cNvCxnSpPr/>
      </xdr:nvCxnSpPr>
      <xdr:spPr>
        <a:xfrm flipH="1" flipV="1">
          <a:off x="7410450" y="150135431"/>
          <a:ext cx="78581" cy="10239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302419</xdr:colOff>
      <xdr:row>351</xdr:row>
      <xdr:rowOff>23813</xdr:rowOff>
    </xdr:from>
    <xdr:to>
      <xdr:col>14</xdr:col>
      <xdr:colOff>302419</xdr:colOff>
      <xdr:row>352</xdr:row>
      <xdr:rowOff>188119</xdr:rowOff>
    </xdr:to>
    <xdr:cxnSp macro="">
      <xdr:nvCxnSpPr>
        <xdr:cNvPr id="1321" name="直線コネクタ 1320">
          <a:extLst>
            <a:ext uri="{FF2B5EF4-FFF2-40B4-BE49-F238E27FC236}">
              <a16:creationId xmlns:a16="http://schemas.microsoft.com/office/drawing/2014/main" id="{9F61E658-BCD7-4C20-9614-D0C359BFDABC}"/>
            </a:ext>
          </a:extLst>
        </xdr:cNvPr>
        <xdr:cNvCxnSpPr/>
      </xdr:nvCxnSpPr>
      <xdr:spPr>
        <a:xfrm>
          <a:off x="5636419" y="150899813"/>
          <a:ext cx="0" cy="354806"/>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200025</xdr:colOff>
      <xdr:row>350</xdr:row>
      <xdr:rowOff>116681</xdr:rowOff>
    </xdr:from>
    <xdr:to>
      <xdr:col>14</xdr:col>
      <xdr:colOff>200025</xdr:colOff>
      <xdr:row>353</xdr:row>
      <xdr:rowOff>2381</xdr:rowOff>
    </xdr:to>
    <xdr:cxnSp macro="">
      <xdr:nvCxnSpPr>
        <xdr:cNvPr id="1322" name="直線コネクタ 1321">
          <a:extLst>
            <a:ext uri="{FF2B5EF4-FFF2-40B4-BE49-F238E27FC236}">
              <a16:creationId xmlns:a16="http://schemas.microsoft.com/office/drawing/2014/main" id="{F2F9DA89-8583-4E7C-8027-7CE68BA75D01}"/>
            </a:ext>
          </a:extLst>
        </xdr:cNvPr>
        <xdr:cNvCxnSpPr/>
      </xdr:nvCxnSpPr>
      <xdr:spPr>
        <a:xfrm>
          <a:off x="5534025" y="150802181"/>
          <a:ext cx="0" cy="45720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302420</xdr:colOff>
      <xdr:row>352</xdr:row>
      <xdr:rowOff>85725</xdr:rowOff>
    </xdr:from>
    <xdr:to>
      <xdr:col>15</xdr:col>
      <xdr:colOff>92869</xdr:colOff>
      <xdr:row>352</xdr:row>
      <xdr:rowOff>85725</xdr:rowOff>
    </xdr:to>
    <xdr:cxnSp macro="">
      <xdr:nvCxnSpPr>
        <xdr:cNvPr id="1323" name="直線矢印コネクタ 1322">
          <a:extLst>
            <a:ext uri="{FF2B5EF4-FFF2-40B4-BE49-F238E27FC236}">
              <a16:creationId xmlns:a16="http://schemas.microsoft.com/office/drawing/2014/main" id="{B98982E2-5620-4ECC-A63C-E032C44FC515}"/>
            </a:ext>
          </a:extLst>
        </xdr:cNvPr>
        <xdr:cNvCxnSpPr/>
      </xdr:nvCxnSpPr>
      <xdr:spPr>
        <a:xfrm flipH="1">
          <a:off x="5636420" y="151152225"/>
          <a:ext cx="171449" cy="0"/>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23812</xdr:colOff>
      <xdr:row>352</xdr:row>
      <xdr:rowOff>85725</xdr:rowOff>
    </xdr:from>
    <xdr:to>
      <xdr:col>14</xdr:col>
      <xdr:colOff>200025</xdr:colOff>
      <xdr:row>352</xdr:row>
      <xdr:rowOff>85725</xdr:rowOff>
    </xdr:to>
    <xdr:cxnSp macro="">
      <xdr:nvCxnSpPr>
        <xdr:cNvPr id="1324" name="直線矢印コネクタ 1323">
          <a:extLst>
            <a:ext uri="{FF2B5EF4-FFF2-40B4-BE49-F238E27FC236}">
              <a16:creationId xmlns:a16="http://schemas.microsoft.com/office/drawing/2014/main" id="{749D9E59-6718-4604-BB1C-5BBAF3196D0B}"/>
            </a:ext>
          </a:extLst>
        </xdr:cNvPr>
        <xdr:cNvCxnSpPr/>
      </xdr:nvCxnSpPr>
      <xdr:spPr>
        <a:xfrm>
          <a:off x="5357812" y="151152225"/>
          <a:ext cx="176213" cy="0"/>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185738</xdr:colOff>
      <xdr:row>352</xdr:row>
      <xdr:rowOff>88107</xdr:rowOff>
    </xdr:from>
    <xdr:to>
      <xdr:col>14</xdr:col>
      <xdr:colOff>250031</xdr:colOff>
      <xdr:row>353</xdr:row>
      <xdr:rowOff>185739</xdr:rowOff>
    </xdr:to>
    <xdr:cxnSp macro="">
      <xdr:nvCxnSpPr>
        <xdr:cNvPr id="1325" name="カギ線コネクタ 93">
          <a:extLst>
            <a:ext uri="{FF2B5EF4-FFF2-40B4-BE49-F238E27FC236}">
              <a16:creationId xmlns:a16="http://schemas.microsoft.com/office/drawing/2014/main" id="{E10C8B4F-1EB5-48C5-B930-C37C47121806}"/>
            </a:ext>
          </a:extLst>
        </xdr:cNvPr>
        <xdr:cNvCxnSpPr/>
      </xdr:nvCxnSpPr>
      <xdr:spPr>
        <a:xfrm rot="5400000">
          <a:off x="5407819" y="151266526"/>
          <a:ext cx="288132" cy="64293"/>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138113</xdr:colOff>
      <xdr:row>346</xdr:row>
      <xdr:rowOff>119063</xdr:rowOff>
    </xdr:from>
    <xdr:to>
      <xdr:col>19</xdr:col>
      <xdr:colOff>216694</xdr:colOff>
      <xdr:row>346</xdr:row>
      <xdr:rowOff>173831</xdr:rowOff>
    </xdr:to>
    <xdr:cxnSp macro="">
      <xdr:nvCxnSpPr>
        <xdr:cNvPr id="1326" name="直線コネクタ 1325">
          <a:extLst>
            <a:ext uri="{FF2B5EF4-FFF2-40B4-BE49-F238E27FC236}">
              <a16:creationId xmlns:a16="http://schemas.microsoft.com/office/drawing/2014/main" id="{4B789509-98D2-4887-8063-64BE0EE2EE21}"/>
            </a:ext>
          </a:extLst>
        </xdr:cNvPr>
        <xdr:cNvCxnSpPr/>
      </xdr:nvCxnSpPr>
      <xdr:spPr>
        <a:xfrm flipV="1">
          <a:off x="7377113" y="150042563"/>
          <a:ext cx="78581" cy="54768"/>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216695</xdr:colOff>
      <xdr:row>346</xdr:row>
      <xdr:rowOff>119063</xdr:rowOff>
    </xdr:from>
    <xdr:to>
      <xdr:col>19</xdr:col>
      <xdr:colOff>373857</xdr:colOff>
      <xdr:row>346</xdr:row>
      <xdr:rowOff>119063</xdr:rowOff>
    </xdr:to>
    <xdr:cxnSp macro="">
      <xdr:nvCxnSpPr>
        <xdr:cNvPr id="1327" name="直線矢印コネクタ 1326">
          <a:extLst>
            <a:ext uri="{FF2B5EF4-FFF2-40B4-BE49-F238E27FC236}">
              <a16:creationId xmlns:a16="http://schemas.microsoft.com/office/drawing/2014/main" id="{86CB7012-4426-4A67-8665-BE0A8BE2BE3F}"/>
            </a:ext>
          </a:extLst>
        </xdr:cNvPr>
        <xdr:cNvCxnSpPr/>
      </xdr:nvCxnSpPr>
      <xdr:spPr>
        <a:xfrm>
          <a:off x="7455695" y="150042563"/>
          <a:ext cx="157162"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211932</xdr:colOff>
      <xdr:row>339</xdr:row>
      <xdr:rowOff>66675</xdr:rowOff>
    </xdr:from>
    <xdr:to>
      <xdr:col>16</xdr:col>
      <xdr:colOff>211933</xdr:colOff>
      <xdr:row>347</xdr:row>
      <xdr:rowOff>161925</xdr:rowOff>
    </xdr:to>
    <xdr:cxnSp macro="">
      <xdr:nvCxnSpPr>
        <xdr:cNvPr id="1328" name="直線矢印コネクタ 1327">
          <a:extLst>
            <a:ext uri="{FF2B5EF4-FFF2-40B4-BE49-F238E27FC236}">
              <a16:creationId xmlns:a16="http://schemas.microsoft.com/office/drawing/2014/main" id="{49B70106-93BF-4865-8F91-B0CCA18EC68D}"/>
            </a:ext>
          </a:extLst>
        </xdr:cNvPr>
        <xdr:cNvCxnSpPr/>
      </xdr:nvCxnSpPr>
      <xdr:spPr>
        <a:xfrm flipH="1">
          <a:off x="6307932" y="148656675"/>
          <a:ext cx="1" cy="161925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211931</xdr:colOff>
      <xdr:row>344</xdr:row>
      <xdr:rowOff>102393</xdr:rowOff>
    </xdr:from>
    <xdr:to>
      <xdr:col>16</xdr:col>
      <xdr:colOff>373856</xdr:colOff>
      <xdr:row>344</xdr:row>
      <xdr:rowOff>102393</xdr:rowOff>
    </xdr:to>
    <xdr:cxnSp macro="">
      <xdr:nvCxnSpPr>
        <xdr:cNvPr id="1329" name="直線矢印コネクタ 1328">
          <a:extLst>
            <a:ext uri="{FF2B5EF4-FFF2-40B4-BE49-F238E27FC236}">
              <a16:creationId xmlns:a16="http://schemas.microsoft.com/office/drawing/2014/main" id="{545D671C-C17E-4ABB-98EF-5969DD35E198}"/>
            </a:ext>
          </a:extLst>
        </xdr:cNvPr>
        <xdr:cNvCxnSpPr/>
      </xdr:nvCxnSpPr>
      <xdr:spPr>
        <a:xfrm>
          <a:off x="6307931" y="149644893"/>
          <a:ext cx="16192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178593</xdr:colOff>
      <xdr:row>338</xdr:row>
      <xdr:rowOff>95250</xdr:rowOff>
    </xdr:from>
    <xdr:to>
      <xdr:col>14</xdr:col>
      <xdr:colOff>200025</xdr:colOff>
      <xdr:row>338</xdr:row>
      <xdr:rowOff>95250</xdr:rowOff>
    </xdr:to>
    <xdr:cxnSp macro="">
      <xdr:nvCxnSpPr>
        <xdr:cNvPr id="1330" name="直線矢印コネクタ 1329">
          <a:extLst>
            <a:ext uri="{FF2B5EF4-FFF2-40B4-BE49-F238E27FC236}">
              <a16:creationId xmlns:a16="http://schemas.microsoft.com/office/drawing/2014/main" id="{11EA0041-8219-43E9-9259-A2AB0952AB2B}"/>
            </a:ext>
          </a:extLst>
        </xdr:cNvPr>
        <xdr:cNvCxnSpPr/>
      </xdr:nvCxnSpPr>
      <xdr:spPr>
        <a:xfrm>
          <a:off x="3226593" y="148494750"/>
          <a:ext cx="230743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54768</xdr:colOff>
      <xdr:row>338</xdr:row>
      <xdr:rowOff>1</xdr:rowOff>
    </xdr:from>
    <xdr:to>
      <xdr:col>12</xdr:col>
      <xdr:colOff>54768</xdr:colOff>
      <xdr:row>338</xdr:row>
      <xdr:rowOff>92869</xdr:rowOff>
    </xdr:to>
    <xdr:cxnSp macro="">
      <xdr:nvCxnSpPr>
        <xdr:cNvPr id="1331" name="直線矢印コネクタ 1330">
          <a:extLst>
            <a:ext uri="{FF2B5EF4-FFF2-40B4-BE49-F238E27FC236}">
              <a16:creationId xmlns:a16="http://schemas.microsoft.com/office/drawing/2014/main" id="{AD19690C-D271-4909-9728-63224394F1F1}"/>
            </a:ext>
          </a:extLst>
        </xdr:cNvPr>
        <xdr:cNvCxnSpPr/>
      </xdr:nvCxnSpPr>
      <xdr:spPr>
        <a:xfrm flipV="1">
          <a:off x="4626768" y="148399501"/>
          <a:ext cx="0" cy="92868"/>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57150</xdr:colOff>
      <xdr:row>338</xdr:row>
      <xdr:rowOff>21431</xdr:rowOff>
    </xdr:from>
    <xdr:to>
      <xdr:col>17</xdr:col>
      <xdr:colOff>57150</xdr:colOff>
      <xdr:row>338</xdr:row>
      <xdr:rowOff>164305</xdr:rowOff>
    </xdr:to>
    <xdr:cxnSp macro="">
      <xdr:nvCxnSpPr>
        <xdr:cNvPr id="1332" name="直線矢印コネクタ 1331">
          <a:extLst>
            <a:ext uri="{FF2B5EF4-FFF2-40B4-BE49-F238E27FC236}">
              <a16:creationId xmlns:a16="http://schemas.microsoft.com/office/drawing/2014/main" id="{84204592-1D72-4449-A0B1-3605E2CF1975}"/>
            </a:ext>
          </a:extLst>
        </xdr:cNvPr>
        <xdr:cNvCxnSpPr/>
      </xdr:nvCxnSpPr>
      <xdr:spPr>
        <a:xfrm flipV="1">
          <a:off x="6534150" y="148420931"/>
          <a:ext cx="0" cy="14287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100013</xdr:colOff>
      <xdr:row>339</xdr:row>
      <xdr:rowOff>26194</xdr:rowOff>
    </xdr:from>
    <xdr:to>
      <xdr:col>19</xdr:col>
      <xdr:colOff>4763</xdr:colOff>
      <xdr:row>339</xdr:row>
      <xdr:rowOff>26194</xdr:rowOff>
    </xdr:to>
    <xdr:cxnSp macro="">
      <xdr:nvCxnSpPr>
        <xdr:cNvPr id="1333" name="直線コネクタ 1332">
          <a:extLst>
            <a:ext uri="{FF2B5EF4-FFF2-40B4-BE49-F238E27FC236}">
              <a16:creationId xmlns:a16="http://schemas.microsoft.com/office/drawing/2014/main" id="{0265F810-3769-4C46-8A13-358C57383670}"/>
            </a:ext>
          </a:extLst>
        </xdr:cNvPr>
        <xdr:cNvCxnSpPr/>
      </xdr:nvCxnSpPr>
      <xdr:spPr>
        <a:xfrm>
          <a:off x="6577013" y="148616194"/>
          <a:ext cx="66675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161924</xdr:colOff>
      <xdr:row>339</xdr:row>
      <xdr:rowOff>26194</xdr:rowOff>
    </xdr:from>
    <xdr:to>
      <xdr:col>17</xdr:col>
      <xdr:colOff>161924</xdr:colOff>
      <xdr:row>348</xdr:row>
      <xdr:rowOff>100013</xdr:rowOff>
    </xdr:to>
    <xdr:cxnSp macro="">
      <xdr:nvCxnSpPr>
        <xdr:cNvPr id="1334" name="直線矢印コネクタ 1333">
          <a:extLst>
            <a:ext uri="{FF2B5EF4-FFF2-40B4-BE49-F238E27FC236}">
              <a16:creationId xmlns:a16="http://schemas.microsoft.com/office/drawing/2014/main" id="{BCE3697E-BA5B-411C-9348-8E93EE443FE4}"/>
            </a:ext>
          </a:extLst>
        </xdr:cNvPr>
        <xdr:cNvCxnSpPr/>
      </xdr:nvCxnSpPr>
      <xdr:spPr>
        <a:xfrm>
          <a:off x="6638924" y="148616194"/>
          <a:ext cx="0" cy="1788319"/>
        </a:xfrm>
        <a:prstGeom prst="straightConnector1">
          <a:avLst/>
        </a:prstGeom>
        <a:noFill/>
        <a:ln w="3175" cap="flat" cmpd="sng" algn="ctr">
          <a:solidFill>
            <a:srgbClr val="5B9BD5"/>
          </a:solidFill>
          <a:prstDash val="solid"/>
          <a:miter lim="800000"/>
          <a:headEnd type="arrow"/>
          <a:tailEnd type="arrow"/>
        </a:ln>
        <a:effectLst/>
      </xdr:spPr>
    </xdr:cxnSp>
    <xdr:clientData/>
  </xdr:twoCellAnchor>
  <xdr:twoCellAnchor>
    <xdr:from>
      <xdr:col>17</xdr:col>
      <xdr:colOff>97631</xdr:colOff>
      <xdr:row>348</xdr:row>
      <xdr:rowOff>100011</xdr:rowOff>
    </xdr:from>
    <xdr:to>
      <xdr:col>18</xdr:col>
      <xdr:colOff>195263</xdr:colOff>
      <xdr:row>348</xdr:row>
      <xdr:rowOff>100011</xdr:rowOff>
    </xdr:to>
    <xdr:cxnSp macro="">
      <xdr:nvCxnSpPr>
        <xdr:cNvPr id="1335" name="直線コネクタ 1334">
          <a:extLst>
            <a:ext uri="{FF2B5EF4-FFF2-40B4-BE49-F238E27FC236}">
              <a16:creationId xmlns:a16="http://schemas.microsoft.com/office/drawing/2014/main" id="{42B773CE-B22B-4C3D-8289-93882B04DB80}"/>
            </a:ext>
          </a:extLst>
        </xdr:cNvPr>
        <xdr:cNvCxnSpPr/>
      </xdr:nvCxnSpPr>
      <xdr:spPr>
        <a:xfrm>
          <a:off x="6574631" y="150404511"/>
          <a:ext cx="478632"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161925</xdr:colOff>
      <xdr:row>342</xdr:row>
      <xdr:rowOff>100012</xdr:rowOff>
    </xdr:from>
    <xdr:to>
      <xdr:col>17</xdr:col>
      <xdr:colOff>371475</xdr:colOff>
      <xdr:row>342</xdr:row>
      <xdr:rowOff>100012</xdr:rowOff>
    </xdr:to>
    <xdr:cxnSp macro="">
      <xdr:nvCxnSpPr>
        <xdr:cNvPr id="1336" name="直線矢印コネクタ 1335">
          <a:extLst>
            <a:ext uri="{FF2B5EF4-FFF2-40B4-BE49-F238E27FC236}">
              <a16:creationId xmlns:a16="http://schemas.microsoft.com/office/drawing/2014/main" id="{EA81E0E0-F814-4B94-910C-1C01981E4910}"/>
            </a:ext>
          </a:extLst>
        </xdr:cNvPr>
        <xdr:cNvCxnSpPr/>
      </xdr:nvCxnSpPr>
      <xdr:spPr>
        <a:xfrm>
          <a:off x="6638925" y="149261512"/>
          <a:ext cx="20955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188120</xdr:colOff>
      <xdr:row>346</xdr:row>
      <xdr:rowOff>147638</xdr:rowOff>
    </xdr:from>
    <xdr:to>
      <xdr:col>15</xdr:col>
      <xdr:colOff>242888</xdr:colOff>
      <xdr:row>347</xdr:row>
      <xdr:rowOff>159544</xdr:rowOff>
    </xdr:to>
    <xdr:cxnSp macro="">
      <xdr:nvCxnSpPr>
        <xdr:cNvPr id="1337" name="直線コネクタ 1336">
          <a:extLst>
            <a:ext uri="{FF2B5EF4-FFF2-40B4-BE49-F238E27FC236}">
              <a16:creationId xmlns:a16="http://schemas.microsoft.com/office/drawing/2014/main" id="{A664F151-F399-4F8E-ACD7-954511D66E80}"/>
            </a:ext>
          </a:extLst>
        </xdr:cNvPr>
        <xdr:cNvCxnSpPr/>
      </xdr:nvCxnSpPr>
      <xdr:spPr>
        <a:xfrm flipH="1">
          <a:off x="5903120" y="150071138"/>
          <a:ext cx="54768" cy="202406"/>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183357</xdr:colOff>
      <xdr:row>346</xdr:row>
      <xdr:rowOff>154781</xdr:rowOff>
    </xdr:from>
    <xdr:to>
      <xdr:col>15</xdr:col>
      <xdr:colOff>323850</xdr:colOff>
      <xdr:row>348</xdr:row>
      <xdr:rowOff>4762</xdr:rowOff>
    </xdr:to>
    <xdr:cxnSp macro="">
      <xdr:nvCxnSpPr>
        <xdr:cNvPr id="1338" name="直線コネクタ 1337">
          <a:extLst>
            <a:ext uri="{FF2B5EF4-FFF2-40B4-BE49-F238E27FC236}">
              <a16:creationId xmlns:a16="http://schemas.microsoft.com/office/drawing/2014/main" id="{05D93B06-BD04-4A79-A74C-226B9BE061FA}"/>
            </a:ext>
          </a:extLst>
        </xdr:cNvPr>
        <xdr:cNvCxnSpPr/>
      </xdr:nvCxnSpPr>
      <xdr:spPr>
        <a:xfrm flipH="1">
          <a:off x="5898357" y="150078281"/>
          <a:ext cx="140493" cy="230981"/>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102394</xdr:colOff>
      <xdr:row>347</xdr:row>
      <xdr:rowOff>0</xdr:rowOff>
    </xdr:from>
    <xdr:to>
      <xdr:col>15</xdr:col>
      <xdr:colOff>230982</xdr:colOff>
      <xdr:row>347</xdr:row>
      <xdr:rowOff>0</xdr:rowOff>
    </xdr:to>
    <xdr:cxnSp macro="">
      <xdr:nvCxnSpPr>
        <xdr:cNvPr id="1339" name="直線矢印コネクタ 1338">
          <a:extLst>
            <a:ext uri="{FF2B5EF4-FFF2-40B4-BE49-F238E27FC236}">
              <a16:creationId xmlns:a16="http://schemas.microsoft.com/office/drawing/2014/main" id="{0B3C6405-8CA8-444D-BD92-C382DA6ABB3C}"/>
            </a:ext>
          </a:extLst>
        </xdr:cNvPr>
        <xdr:cNvCxnSpPr/>
      </xdr:nvCxnSpPr>
      <xdr:spPr>
        <a:xfrm>
          <a:off x="5817394" y="150114000"/>
          <a:ext cx="12858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300038</xdr:colOff>
      <xdr:row>347</xdr:row>
      <xdr:rowOff>1</xdr:rowOff>
    </xdr:from>
    <xdr:to>
      <xdr:col>16</xdr:col>
      <xdr:colOff>47625</xdr:colOff>
      <xdr:row>347</xdr:row>
      <xdr:rowOff>1</xdr:rowOff>
    </xdr:to>
    <xdr:cxnSp macro="">
      <xdr:nvCxnSpPr>
        <xdr:cNvPr id="1340" name="直線矢印コネクタ 1339">
          <a:extLst>
            <a:ext uri="{FF2B5EF4-FFF2-40B4-BE49-F238E27FC236}">
              <a16:creationId xmlns:a16="http://schemas.microsoft.com/office/drawing/2014/main" id="{88154708-1E98-4FD5-970C-5BEF2E243693}"/>
            </a:ext>
          </a:extLst>
        </xdr:cNvPr>
        <xdr:cNvCxnSpPr/>
      </xdr:nvCxnSpPr>
      <xdr:spPr>
        <a:xfrm flipH="1">
          <a:off x="6015038" y="150114001"/>
          <a:ext cx="12858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259557</xdr:colOff>
      <xdr:row>345</xdr:row>
      <xdr:rowOff>185738</xdr:rowOff>
    </xdr:from>
    <xdr:to>
      <xdr:col>16</xdr:col>
      <xdr:colOff>4763</xdr:colOff>
      <xdr:row>346</xdr:row>
      <xdr:rowOff>188120</xdr:rowOff>
    </xdr:to>
    <xdr:cxnSp macro="">
      <xdr:nvCxnSpPr>
        <xdr:cNvPr id="1341" name="直線矢印コネクタ 1340">
          <a:extLst>
            <a:ext uri="{FF2B5EF4-FFF2-40B4-BE49-F238E27FC236}">
              <a16:creationId xmlns:a16="http://schemas.microsoft.com/office/drawing/2014/main" id="{6BEF5684-5F2D-4CEE-973F-3631EE853A67}"/>
            </a:ext>
          </a:extLst>
        </xdr:cNvPr>
        <xdr:cNvCxnSpPr/>
      </xdr:nvCxnSpPr>
      <xdr:spPr>
        <a:xfrm flipV="1">
          <a:off x="5974557" y="149918738"/>
          <a:ext cx="126206" cy="192882"/>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338</xdr:row>
      <xdr:rowOff>152400</xdr:rowOff>
    </xdr:from>
    <xdr:to>
      <xdr:col>20</xdr:col>
      <xdr:colOff>0</xdr:colOff>
      <xdr:row>348</xdr:row>
      <xdr:rowOff>102394</xdr:rowOff>
    </xdr:to>
    <xdr:cxnSp macro="">
      <xdr:nvCxnSpPr>
        <xdr:cNvPr id="1342" name="直線矢印コネクタ 1341">
          <a:extLst>
            <a:ext uri="{FF2B5EF4-FFF2-40B4-BE49-F238E27FC236}">
              <a16:creationId xmlns:a16="http://schemas.microsoft.com/office/drawing/2014/main" id="{439EDA8A-6151-4E61-89AF-D71C1695AC6A}"/>
            </a:ext>
          </a:extLst>
        </xdr:cNvPr>
        <xdr:cNvCxnSpPr/>
      </xdr:nvCxnSpPr>
      <xdr:spPr>
        <a:xfrm>
          <a:off x="7620000" y="148551900"/>
          <a:ext cx="0" cy="1854994"/>
        </a:xfrm>
        <a:prstGeom prst="straightConnector1">
          <a:avLst/>
        </a:prstGeom>
        <a:noFill/>
        <a:ln w="3175" cap="flat" cmpd="sng" algn="ctr">
          <a:solidFill>
            <a:srgbClr val="5B9BD5"/>
          </a:solidFill>
          <a:prstDash val="solid"/>
          <a:miter lim="800000"/>
          <a:headEnd type="arrow"/>
          <a:tailEnd type="arrow"/>
        </a:ln>
        <a:effectLst/>
      </xdr:spPr>
    </xdr:cxnSp>
    <xdr:clientData/>
  </xdr:twoCellAnchor>
  <xdr:twoCellAnchor>
    <xdr:from>
      <xdr:col>20</xdr:col>
      <xdr:colOff>2381</xdr:colOff>
      <xdr:row>343</xdr:row>
      <xdr:rowOff>97631</xdr:rowOff>
    </xdr:from>
    <xdr:to>
      <xdr:col>20</xdr:col>
      <xdr:colOff>183356</xdr:colOff>
      <xdr:row>343</xdr:row>
      <xdr:rowOff>97631</xdr:rowOff>
    </xdr:to>
    <xdr:cxnSp macro="">
      <xdr:nvCxnSpPr>
        <xdr:cNvPr id="1343" name="直線矢印コネクタ 1342">
          <a:extLst>
            <a:ext uri="{FF2B5EF4-FFF2-40B4-BE49-F238E27FC236}">
              <a16:creationId xmlns:a16="http://schemas.microsoft.com/office/drawing/2014/main" id="{4B2FF720-9C35-4726-B286-126DE1607BAD}"/>
            </a:ext>
          </a:extLst>
        </xdr:cNvPr>
        <xdr:cNvCxnSpPr/>
      </xdr:nvCxnSpPr>
      <xdr:spPr>
        <a:xfrm>
          <a:off x="7622381" y="149449631"/>
          <a:ext cx="18097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276225</xdr:colOff>
      <xdr:row>324</xdr:row>
      <xdr:rowOff>97632</xdr:rowOff>
    </xdr:from>
    <xdr:to>
      <xdr:col>18</xdr:col>
      <xdr:colOff>180975</xdr:colOff>
      <xdr:row>324</xdr:row>
      <xdr:rowOff>97632</xdr:rowOff>
    </xdr:to>
    <xdr:cxnSp macro="">
      <xdr:nvCxnSpPr>
        <xdr:cNvPr id="1344" name="直線コネクタ 1343">
          <a:extLst>
            <a:ext uri="{FF2B5EF4-FFF2-40B4-BE49-F238E27FC236}">
              <a16:creationId xmlns:a16="http://schemas.microsoft.com/office/drawing/2014/main" id="{13D915EC-893D-4C63-88A9-3CCEC49B283F}"/>
            </a:ext>
          </a:extLst>
        </xdr:cNvPr>
        <xdr:cNvCxnSpPr/>
      </xdr:nvCxnSpPr>
      <xdr:spPr>
        <a:xfrm>
          <a:off x="5991225" y="145830132"/>
          <a:ext cx="1047750" cy="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188119</xdr:colOff>
      <xdr:row>314</xdr:row>
      <xdr:rowOff>152400</xdr:rowOff>
    </xdr:from>
    <xdr:to>
      <xdr:col>16</xdr:col>
      <xdr:colOff>147638</xdr:colOff>
      <xdr:row>314</xdr:row>
      <xdr:rowOff>152400</xdr:rowOff>
    </xdr:to>
    <xdr:cxnSp macro="">
      <xdr:nvCxnSpPr>
        <xdr:cNvPr id="1345" name="直線コネクタ 1344">
          <a:extLst>
            <a:ext uri="{FF2B5EF4-FFF2-40B4-BE49-F238E27FC236}">
              <a16:creationId xmlns:a16="http://schemas.microsoft.com/office/drawing/2014/main" id="{CE5A8224-E559-474A-A65A-214F45AC0D68}"/>
            </a:ext>
          </a:extLst>
        </xdr:cNvPr>
        <xdr:cNvCxnSpPr/>
      </xdr:nvCxnSpPr>
      <xdr:spPr>
        <a:xfrm>
          <a:off x="5903119" y="143979900"/>
          <a:ext cx="340519" cy="0"/>
        </a:xfrm>
        <a:prstGeom prst="line">
          <a:avLst/>
        </a:prstGeom>
        <a:ln w="31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xdr:colOff>
      <xdr:row>314</xdr:row>
      <xdr:rowOff>150018</xdr:rowOff>
    </xdr:from>
    <xdr:to>
      <xdr:col>16</xdr:col>
      <xdr:colOff>4</xdr:colOff>
      <xdr:row>324</xdr:row>
      <xdr:rowOff>97631</xdr:rowOff>
    </xdr:to>
    <xdr:cxnSp macro="">
      <xdr:nvCxnSpPr>
        <xdr:cNvPr id="1346" name="直線矢印コネクタ 1345">
          <a:extLst>
            <a:ext uri="{FF2B5EF4-FFF2-40B4-BE49-F238E27FC236}">
              <a16:creationId xmlns:a16="http://schemas.microsoft.com/office/drawing/2014/main" id="{8194D5B3-D389-4F83-B17E-57B375641B0D}"/>
            </a:ext>
          </a:extLst>
        </xdr:cNvPr>
        <xdr:cNvCxnSpPr/>
      </xdr:nvCxnSpPr>
      <xdr:spPr>
        <a:xfrm flipH="1">
          <a:off x="6096003" y="143977518"/>
          <a:ext cx="1" cy="185261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378619</xdr:colOff>
      <xdr:row>319</xdr:row>
      <xdr:rowOff>188118</xdr:rowOff>
    </xdr:from>
    <xdr:to>
      <xdr:col>16</xdr:col>
      <xdr:colOff>373856</xdr:colOff>
      <xdr:row>319</xdr:row>
      <xdr:rowOff>188118</xdr:rowOff>
    </xdr:to>
    <xdr:cxnSp macro="">
      <xdr:nvCxnSpPr>
        <xdr:cNvPr id="1347" name="直線矢印コネクタ 1346">
          <a:extLst>
            <a:ext uri="{FF2B5EF4-FFF2-40B4-BE49-F238E27FC236}">
              <a16:creationId xmlns:a16="http://schemas.microsoft.com/office/drawing/2014/main" id="{18DFF63F-357E-4333-A029-DD2B3BDDD39C}"/>
            </a:ext>
          </a:extLst>
        </xdr:cNvPr>
        <xdr:cNvCxnSpPr/>
      </xdr:nvCxnSpPr>
      <xdr:spPr>
        <a:xfrm>
          <a:off x="6093619" y="144968118"/>
          <a:ext cx="37623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2381</xdr:colOff>
      <xdr:row>521</xdr:row>
      <xdr:rowOff>76201</xdr:rowOff>
    </xdr:from>
    <xdr:to>
      <xdr:col>48</xdr:col>
      <xdr:colOff>2381</xdr:colOff>
      <xdr:row>521</xdr:row>
      <xdr:rowOff>180976</xdr:rowOff>
    </xdr:to>
    <xdr:cxnSp macro="">
      <xdr:nvCxnSpPr>
        <xdr:cNvPr id="1348" name="直線矢印コネクタ 1347">
          <a:extLst>
            <a:ext uri="{FF2B5EF4-FFF2-40B4-BE49-F238E27FC236}">
              <a16:creationId xmlns:a16="http://schemas.microsoft.com/office/drawing/2014/main" id="{0354D6F2-EE97-4944-B48B-267DC6821763}"/>
            </a:ext>
          </a:extLst>
        </xdr:cNvPr>
        <xdr:cNvCxnSpPr/>
      </xdr:nvCxnSpPr>
      <xdr:spPr>
        <a:xfrm>
          <a:off x="18290381" y="183337201"/>
          <a:ext cx="0" cy="104775"/>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190500</xdr:colOff>
      <xdr:row>532</xdr:row>
      <xdr:rowOff>0</xdr:rowOff>
    </xdr:from>
    <xdr:to>
      <xdr:col>30</xdr:col>
      <xdr:colOff>190500</xdr:colOff>
      <xdr:row>535</xdr:row>
      <xdr:rowOff>190499</xdr:rowOff>
    </xdr:to>
    <xdr:cxnSp macro="">
      <xdr:nvCxnSpPr>
        <xdr:cNvPr id="1349" name="直線コネクタ 1348">
          <a:extLst>
            <a:ext uri="{FF2B5EF4-FFF2-40B4-BE49-F238E27FC236}">
              <a16:creationId xmlns:a16="http://schemas.microsoft.com/office/drawing/2014/main" id="{E4B965E7-BCBE-4CD1-B319-3A9650121371}"/>
            </a:ext>
          </a:extLst>
        </xdr:cNvPr>
        <xdr:cNvCxnSpPr/>
      </xdr:nvCxnSpPr>
      <xdr:spPr>
        <a:xfrm flipV="1">
          <a:off x="11620500" y="185356500"/>
          <a:ext cx="0" cy="761999"/>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378619</xdr:colOff>
      <xdr:row>531</xdr:row>
      <xdr:rowOff>190499</xdr:rowOff>
    </xdr:from>
    <xdr:to>
      <xdr:col>30</xdr:col>
      <xdr:colOff>192882</xdr:colOff>
      <xdr:row>531</xdr:row>
      <xdr:rowOff>190499</xdr:rowOff>
    </xdr:to>
    <xdr:cxnSp macro="">
      <xdr:nvCxnSpPr>
        <xdr:cNvPr id="1350" name="直線矢印コネクタ 1349">
          <a:extLst>
            <a:ext uri="{FF2B5EF4-FFF2-40B4-BE49-F238E27FC236}">
              <a16:creationId xmlns:a16="http://schemas.microsoft.com/office/drawing/2014/main" id="{5E5D691D-0DA1-4CF4-9CB8-791DB2949273}"/>
            </a:ext>
          </a:extLst>
        </xdr:cNvPr>
        <xdr:cNvCxnSpPr/>
      </xdr:nvCxnSpPr>
      <xdr:spPr>
        <a:xfrm>
          <a:off x="4950619" y="185356499"/>
          <a:ext cx="667226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309563</xdr:colOff>
      <xdr:row>549</xdr:row>
      <xdr:rowOff>114299</xdr:rowOff>
    </xdr:from>
    <xdr:to>
      <xdr:col>54</xdr:col>
      <xdr:colOff>309563</xdr:colOff>
      <xdr:row>552</xdr:row>
      <xdr:rowOff>111919</xdr:rowOff>
    </xdr:to>
    <xdr:cxnSp macro="">
      <xdr:nvCxnSpPr>
        <xdr:cNvPr id="1351" name="直線矢印コネクタ 1350">
          <a:extLst>
            <a:ext uri="{FF2B5EF4-FFF2-40B4-BE49-F238E27FC236}">
              <a16:creationId xmlns:a16="http://schemas.microsoft.com/office/drawing/2014/main" id="{73BA649A-3ED2-475D-A294-D40607028761}"/>
            </a:ext>
          </a:extLst>
        </xdr:cNvPr>
        <xdr:cNvCxnSpPr/>
      </xdr:nvCxnSpPr>
      <xdr:spPr>
        <a:xfrm>
          <a:off x="20883563" y="188709299"/>
          <a:ext cx="0" cy="56912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4763</xdr:colOff>
      <xdr:row>550</xdr:row>
      <xdr:rowOff>111919</xdr:rowOff>
    </xdr:from>
    <xdr:to>
      <xdr:col>54</xdr:col>
      <xdr:colOff>309564</xdr:colOff>
      <xdr:row>550</xdr:row>
      <xdr:rowOff>111919</xdr:rowOff>
    </xdr:to>
    <xdr:cxnSp macro="">
      <xdr:nvCxnSpPr>
        <xdr:cNvPr id="1352" name="直線矢印コネクタ 1351">
          <a:extLst>
            <a:ext uri="{FF2B5EF4-FFF2-40B4-BE49-F238E27FC236}">
              <a16:creationId xmlns:a16="http://schemas.microsoft.com/office/drawing/2014/main" id="{11DB39A5-E36B-45B6-BC47-214C4098DBE8}"/>
            </a:ext>
          </a:extLst>
        </xdr:cNvPr>
        <xdr:cNvCxnSpPr/>
      </xdr:nvCxnSpPr>
      <xdr:spPr>
        <a:xfrm flipH="1">
          <a:off x="20578763" y="188897419"/>
          <a:ext cx="30480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190500</xdr:colOff>
      <xdr:row>553</xdr:row>
      <xdr:rowOff>97632</xdr:rowOff>
    </xdr:from>
    <xdr:to>
      <xdr:col>55</xdr:col>
      <xdr:colOff>190499</xdr:colOff>
      <xdr:row>553</xdr:row>
      <xdr:rowOff>97632</xdr:rowOff>
    </xdr:to>
    <xdr:cxnSp macro="">
      <xdr:nvCxnSpPr>
        <xdr:cNvPr id="1353" name="直線矢印コネクタ 1352">
          <a:extLst>
            <a:ext uri="{FF2B5EF4-FFF2-40B4-BE49-F238E27FC236}">
              <a16:creationId xmlns:a16="http://schemas.microsoft.com/office/drawing/2014/main" id="{564D502D-A9CA-47F7-807A-CB0BDCE2B400}"/>
            </a:ext>
          </a:extLst>
        </xdr:cNvPr>
        <xdr:cNvCxnSpPr/>
      </xdr:nvCxnSpPr>
      <xdr:spPr>
        <a:xfrm>
          <a:off x="11620500" y="189454632"/>
          <a:ext cx="952499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188119</xdr:colOff>
      <xdr:row>536</xdr:row>
      <xdr:rowOff>114300</xdr:rowOff>
    </xdr:from>
    <xdr:to>
      <xdr:col>31</xdr:col>
      <xdr:colOff>0</xdr:colOff>
      <xdr:row>536</xdr:row>
      <xdr:rowOff>114300</xdr:rowOff>
    </xdr:to>
    <xdr:cxnSp macro="">
      <xdr:nvCxnSpPr>
        <xdr:cNvPr id="1354" name="直線矢印コネクタ 1353">
          <a:extLst>
            <a:ext uri="{FF2B5EF4-FFF2-40B4-BE49-F238E27FC236}">
              <a16:creationId xmlns:a16="http://schemas.microsoft.com/office/drawing/2014/main" id="{0CDB9344-15FD-4569-A80E-F09A3BD854C1}"/>
            </a:ext>
          </a:extLst>
        </xdr:cNvPr>
        <xdr:cNvCxnSpPr/>
      </xdr:nvCxnSpPr>
      <xdr:spPr>
        <a:xfrm>
          <a:off x="11618119" y="186232800"/>
          <a:ext cx="19288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202407</xdr:colOff>
      <xdr:row>190</xdr:row>
      <xdr:rowOff>4764</xdr:rowOff>
    </xdr:from>
    <xdr:to>
      <xdr:col>11</xdr:col>
      <xdr:colOff>202407</xdr:colOff>
      <xdr:row>190</xdr:row>
      <xdr:rowOff>128588</xdr:rowOff>
    </xdr:to>
    <xdr:cxnSp macro="">
      <xdr:nvCxnSpPr>
        <xdr:cNvPr id="1355" name="直線矢印コネクタ 1354">
          <a:extLst>
            <a:ext uri="{FF2B5EF4-FFF2-40B4-BE49-F238E27FC236}">
              <a16:creationId xmlns:a16="http://schemas.microsoft.com/office/drawing/2014/main" id="{4F72BAA6-951A-469B-8218-FCCE4A3193D5}"/>
            </a:ext>
          </a:extLst>
        </xdr:cNvPr>
        <xdr:cNvCxnSpPr/>
      </xdr:nvCxnSpPr>
      <xdr:spPr>
        <a:xfrm flipV="1">
          <a:off x="4393407" y="123639264"/>
          <a:ext cx="0" cy="12382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190</xdr:row>
      <xdr:rowOff>4765</xdr:rowOff>
    </xdr:from>
    <xdr:to>
      <xdr:col>12</xdr:col>
      <xdr:colOff>0</xdr:colOff>
      <xdr:row>191</xdr:row>
      <xdr:rowOff>9525</xdr:rowOff>
    </xdr:to>
    <xdr:cxnSp macro="">
      <xdr:nvCxnSpPr>
        <xdr:cNvPr id="1356" name="直線矢印コネクタ 1355">
          <a:extLst>
            <a:ext uri="{FF2B5EF4-FFF2-40B4-BE49-F238E27FC236}">
              <a16:creationId xmlns:a16="http://schemas.microsoft.com/office/drawing/2014/main" id="{F891C3FF-C24F-4254-A8BF-643458B2CFDA}"/>
            </a:ext>
          </a:extLst>
        </xdr:cNvPr>
        <xdr:cNvCxnSpPr/>
      </xdr:nvCxnSpPr>
      <xdr:spPr>
        <a:xfrm flipV="1">
          <a:off x="4572000" y="123639265"/>
          <a:ext cx="0" cy="19526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4763</xdr:colOff>
      <xdr:row>300</xdr:row>
      <xdr:rowOff>92869</xdr:rowOff>
    </xdr:from>
    <xdr:to>
      <xdr:col>65</xdr:col>
      <xdr:colOff>378618</xdr:colOff>
      <xdr:row>300</xdr:row>
      <xdr:rowOff>92869</xdr:rowOff>
    </xdr:to>
    <xdr:cxnSp macro="">
      <xdr:nvCxnSpPr>
        <xdr:cNvPr id="1357" name="直線矢印コネクタ 1356">
          <a:extLst>
            <a:ext uri="{FF2B5EF4-FFF2-40B4-BE49-F238E27FC236}">
              <a16:creationId xmlns:a16="http://schemas.microsoft.com/office/drawing/2014/main" id="{3F04FA0F-E686-4728-B6D3-9A9B9C0294F4}"/>
            </a:ext>
          </a:extLst>
        </xdr:cNvPr>
        <xdr:cNvCxnSpPr/>
      </xdr:nvCxnSpPr>
      <xdr:spPr>
        <a:xfrm flipH="1">
          <a:off x="24769763" y="141253369"/>
          <a:ext cx="37385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39</xdr:col>
      <xdr:colOff>19050</xdr:colOff>
      <xdr:row>1040</xdr:row>
      <xdr:rowOff>19050</xdr:rowOff>
    </xdr:from>
    <xdr:to>
      <xdr:col>42</xdr:col>
      <xdr:colOff>285750</xdr:colOff>
      <xdr:row>1050</xdr:row>
      <xdr:rowOff>114300</xdr:rowOff>
    </xdr:to>
    <xdr:pic>
      <xdr:nvPicPr>
        <xdr:cNvPr id="1358" name="図 1357">
          <a:extLst>
            <a:ext uri="{FF2B5EF4-FFF2-40B4-BE49-F238E27FC236}">
              <a16:creationId xmlns:a16="http://schemas.microsoft.com/office/drawing/2014/main" id="{E7DFF36D-CB23-44FD-BE9F-F37A0B92322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4878050" y="196805550"/>
          <a:ext cx="1409700" cy="2000250"/>
        </a:xfrm>
        <a:prstGeom prst="rect">
          <a:avLst/>
        </a:prstGeom>
      </xdr:spPr>
    </xdr:pic>
    <xdr:clientData/>
  </xdr:twoCellAnchor>
  <xdr:twoCellAnchor>
    <xdr:from>
      <xdr:col>4</xdr:col>
      <xdr:colOff>152401</xdr:colOff>
      <xdr:row>395</xdr:row>
      <xdr:rowOff>0</xdr:rowOff>
    </xdr:from>
    <xdr:to>
      <xdr:col>4</xdr:col>
      <xdr:colOff>152401</xdr:colOff>
      <xdr:row>400</xdr:row>
      <xdr:rowOff>45244</xdr:rowOff>
    </xdr:to>
    <xdr:cxnSp macro="">
      <xdr:nvCxnSpPr>
        <xdr:cNvPr id="1359" name="直線矢印コネクタ 1358">
          <a:extLst>
            <a:ext uri="{FF2B5EF4-FFF2-40B4-BE49-F238E27FC236}">
              <a16:creationId xmlns:a16="http://schemas.microsoft.com/office/drawing/2014/main" id="{3A403141-3272-4C42-ACFA-FF7367B3BC49}"/>
            </a:ext>
          </a:extLst>
        </xdr:cNvPr>
        <xdr:cNvCxnSpPr/>
      </xdr:nvCxnSpPr>
      <xdr:spPr>
        <a:xfrm>
          <a:off x="1676401" y="159258000"/>
          <a:ext cx="0" cy="997744"/>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228600</xdr:colOff>
      <xdr:row>395</xdr:row>
      <xdr:rowOff>2381</xdr:rowOff>
    </xdr:from>
    <xdr:to>
      <xdr:col>51</xdr:col>
      <xdr:colOff>166688</xdr:colOff>
      <xdr:row>395</xdr:row>
      <xdr:rowOff>2381</xdr:rowOff>
    </xdr:to>
    <xdr:cxnSp macro="">
      <xdr:nvCxnSpPr>
        <xdr:cNvPr id="1360" name="直線コネクタ 1359">
          <a:extLst>
            <a:ext uri="{FF2B5EF4-FFF2-40B4-BE49-F238E27FC236}">
              <a16:creationId xmlns:a16="http://schemas.microsoft.com/office/drawing/2014/main" id="{FC5506F0-7D0C-437D-A384-43F6D7A92776}"/>
            </a:ext>
          </a:extLst>
        </xdr:cNvPr>
        <xdr:cNvCxnSpPr/>
      </xdr:nvCxnSpPr>
      <xdr:spPr>
        <a:xfrm>
          <a:off x="1752600" y="159260381"/>
          <a:ext cx="17845088" cy="0"/>
        </a:xfrm>
        <a:prstGeom prst="line">
          <a:avLst/>
        </a:prstGeom>
        <a:ln w="3175" cmpd="dbl">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2383</xdr:colOff>
      <xdr:row>395</xdr:row>
      <xdr:rowOff>2381</xdr:rowOff>
    </xdr:from>
    <xdr:to>
      <xdr:col>28</xdr:col>
      <xdr:colOff>2383</xdr:colOff>
      <xdr:row>400</xdr:row>
      <xdr:rowOff>42863</xdr:rowOff>
    </xdr:to>
    <xdr:cxnSp macro="">
      <xdr:nvCxnSpPr>
        <xdr:cNvPr id="1361" name="直線コネクタ 1360">
          <a:extLst>
            <a:ext uri="{FF2B5EF4-FFF2-40B4-BE49-F238E27FC236}">
              <a16:creationId xmlns:a16="http://schemas.microsoft.com/office/drawing/2014/main" id="{CBA53BFA-C15A-41D4-AADA-779FD783778B}"/>
            </a:ext>
          </a:extLst>
        </xdr:cNvPr>
        <xdr:cNvCxnSpPr/>
      </xdr:nvCxnSpPr>
      <xdr:spPr>
        <a:xfrm>
          <a:off x="10670383" y="159260381"/>
          <a:ext cx="0" cy="992982"/>
        </a:xfrm>
        <a:prstGeom prst="line">
          <a:avLst/>
        </a:prstGeom>
        <a:ln w="3175" cmpd="dbl">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226219</xdr:colOff>
      <xdr:row>400</xdr:row>
      <xdr:rowOff>42863</xdr:rowOff>
    </xdr:from>
    <xdr:to>
      <xdr:col>51</xdr:col>
      <xdr:colOff>166688</xdr:colOff>
      <xdr:row>400</xdr:row>
      <xdr:rowOff>42863</xdr:rowOff>
    </xdr:to>
    <xdr:cxnSp macro="">
      <xdr:nvCxnSpPr>
        <xdr:cNvPr id="1362" name="直線コネクタ 1361">
          <a:extLst>
            <a:ext uri="{FF2B5EF4-FFF2-40B4-BE49-F238E27FC236}">
              <a16:creationId xmlns:a16="http://schemas.microsoft.com/office/drawing/2014/main" id="{2C083F0A-0349-4DBA-90C2-AF443DB99EED}"/>
            </a:ext>
          </a:extLst>
        </xdr:cNvPr>
        <xdr:cNvCxnSpPr/>
      </xdr:nvCxnSpPr>
      <xdr:spPr>
        <a:xfrm>
          <a:off x="1750219" y="160253363"/>
          <a:ext cx="17847469" cy="0"/>
        </a:xfrm>
        <a:prstGeom prst="line">
          <a:avLst/>
        </a:prstGeom>
        <a:ln w="3175"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405</xdr:row>
      <xdr:rowOff>2382</xdr:rowOff>
    </xdr:from>
    <xdr:to>
      <xdr:col>36</xdr:col>
      <xdr:colOff>378619</xdr:colOff>
      <xdr:row>405</xdr:row>
      <xdr:rowOff>2382</xdr:rowOff>
    </xdr:to>
    <xdr:cxnSp macro="">
      <xdr:nvCxnSpPr>
        <xdr:cNvPr id="1363" name="直線コネクタ 1362">
          <a:extLst>
            <a:ext uri="{FF2B5EF4-FFF2-40B4-BE49-F238E27FC236}">
              <a16:creationId xmlns:a16="http://schemas.microsoft.com/office/drawing/2014/main" id="{5FAE2B56-53F9-4112-B9ED-DD6E165FF138}"/>
            </a:ext>
          </a:extLst>
        </xdr:cNvPr>
        <xdr:cNvCxnSpPr/>
      </xdr:nvCxnSpPr>
      <xdr:spPr>
        <a:xfrm>
          <a:off x="7239000" y="161165382"/>
          <a:ext cx="6855619" cy="0"/>
        </a:xfrm>
        <a:prstGeom prst="line">
          <a:avLst/>
        </a:prstGeom>
        <a:ln w="3175"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259555</xdr:colOff>
      <xdr:row>399</xdr:row>
      <xdr:rowOff>188119</xdr:rowOff>
    </xdr:from>
    <xdr:to>
      <xdr:col>26</xdr:col>
      <xdr:colOff>259555</xdr:colOff>
      <xdr:row>400</xdr:row>
      <xdr:rowOff>38100</xdr:rowOff>
    </xdr:to>
    <xdr:cxnSp macro="">
      <xdr:nvCxnSpPr>
        <xdr:cNvPr id="1364" name="直線コネクタ 1363">
          <a:extLst>
            <a:ext uri="{FF2B5EF4-FFF2-40B4-BE49-F238E27FC236}">
              <a16:creationId xmlns:a16="http://schemas.microsoft.com/office/drawing/2014/main" id="{09DC2269-F194-4334-B8F9-9A1DD3B2F105}"/>
            </a:ext>
          </a:extLst>
        </xdr:cNvPr>
        <xdr:cNvCxnSpPr/>
      </xdr:nvCxnSpPr>
      <xdr:spPr>
        <a:xfrm flipV="1">
          <a:off x="10165555" y="160208119"/>
          <a:ext cx="0" cy="40481"/>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7144</xdr:colOff>
      <xdr:row>409</xdr:row>
      <xdr:rowOff>178594</xdr:rowOff>
    </xdr:from>
    <xdr:to>
      <xdr:col>34</xdr:col>
      <xdr:colOff>378619</xdr:colOff>
      <xdr:row>409</xdr:row>
      <xdr:rowOff>178594</xdr:rowOff>
    </xdr:to>
    <xdr:cxnSp macro="">
      <xdr:nvCxnSpPr>
        <xdr:cNvPr id="1365" name="直線コネクタ 1364">
          <a:extLst>
            <a:ext uri="{FF2B5EF4-FFF2-40B4-BE49-F238E27FC236}">
              <a16:creationId xmlns:a16="http://schemas.microsoft.com/office/drawing/2014/main" id="{72704809-96CD-4FC3-B711-4B233C00776D}"/>
            </a:ext>
          </a:extLst>
        </xdr:cNvPr>
        <xdr:cNvCxnSpPr/>
      </xdr:nvCxnSpPr>
      <xdr:spPr>
        <a:xfrm>
          <a:off x="8008144" y="162103594"/>
          <a:ext cx="5324475" cy="0"/>
        </a:xfrm>
        <a:prstGeom prst="line">
          <a:avLst/>
        </a:prstGeom>
        <a:ln w="3175" cmpd="dbl">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271463</xdr:colOff>
      <xdr:row>399</xdr:row>
      <xdr:rowOff>180975</xdr:rowOff>
    </xdr:from>
    <xdr:to>
      <xdr:col>49</xdr:col>
      <xdr:colOff>116681</xdr:colOff>
      <xdr:row>399</xdr:row>
      <xdr:rowOff>180975</xdr:rowOff>
    </xdr:to>
    <xdr:cxnSp macro="">
      <xdr:nvCxnSpPr>
        <xdr:cNvPr id="1366" name="直線コネクタ 1365">
          <a:extLst>
            <a:ext uri="{FF2B5EF4-FFF2-40B4-BE49-F238E27FC236}">
              <a16:creationId xmlns:a16="http://schemas.microsoft.com/office/drawing/2014/main" id="{C7B89A94-670C-44EA-A04D-F8A81F0CD4F5}"/>
            </a:ext>
          </a:extLst>
        </xdr:cNvPr>
        <xdr:cNvCxnSpPr/>
      </xdr:nvCxnSpPr>
      <xdr:spPr>
        <a:xfrm>
          <a:off x="2557463" y="160200975"/>
          <a:ext cx="16228218" cy="0"/>
        </a:xfrm>
        <a:prstGeom prst="line">
          <a:avLst/>
        </a:prstGeom>
        <a:ln w="3175" cmpd="dbl">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197644</xdr:colOff>
      <xdr:row>395</xdr:row>
      <xdr:rowOff>102392</xdr:rowOff>
    </xdr:from>
    <xdr:to>
      <xdr:col>34</xdr:col>
      <xdr:colOff>195263</xdr:colOff>
      <xdr:row>395</xdr:row>
      <xdr:rowOff>102392</xdr:rowOff>
    </xdr:to>
    <xdr:cxnSp macro="">
      <xdr:nvCxnSpPr>
        <xdr:cNvPr id="1367" name="直線コネクタ 1366">
          <a:extLst>
            <a:ext uri="{FF2B5EF4-FFF2-40B4-BE49-F238E27FC236}">
              <a16:creationId xmlns:a16="http://schemas.microsoft.com/office/drawing/2014/main" id="{0D879AEF-D409-4738-A82D-F0C0D43A3A9E}"/>
            </a:ext>
          </a:extLst>
        </xdr:cNvPr>
        <xdr:cNvCxnSpPr/>
      </xdr:nvCxnSpPr>
      <xdr:spPr>
        <a:xfrm>
          <a:off x="8198644" y="159360392"/>
          <a:ext cx="4950619" cy="0"/>
        </a:xfrm>
        <a:prstGeom prst="line">
          <a:avLst/>
        </a:prstGeom>
        <a:ln w="3175" cmpd="dbl">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400</xdr:row>
      <xdr:rowOff>42864</xdr:rowOff>
    </xdr:from>
    <xdr:to>
      <xdr:col>4</xdr:col>
      <xdr:colOff>228600</xdr:colOff>
      <xdr:row>400</xdr:row>
      <xdr:rowOff>42864</xdr:rowOff>
    </xdr:to>
    <xdr:cxnSp macro="">
      <xdr:nvCxnSpPr>
        <xdr:cNvPr id="1368" name="直線コネクタ 1367">
          <a:extLst>
            <a:ext uri="{FF2B5EF4-FFF2-40B4-BE49-F238E27FC236}">
              <a16:creationId xmlns:a16="http://schemas.microsoft.com/office/drawing/2014/main" id="{CAEDA768-7E67-46C5-BFAA-7660F7C89167}"/>
            </a:ext>
          </a:extLst>
        </xdr:cNvPr>
        <xdr:cNvCxnSpPr/>
      </xdr:nvCxnSpPr>
      <xdr:spPr>
        <a:xfrm>
          <a:off x="1524000" y="160253364"/>
          <a:ext cx="228600" cy="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2381</xdr:colOff>
      <xdr:row>410</xdr:row>
      <xdr:rowOff>42862</xdr:rowOff>
    </xdr:from>
    <xdr:to>
      <xdr:col>37</xdr:col>
      <xdr:colOff>0</xdr:colOff>
      <xdr:row>410</xdr:row>
      <xdr:rowOff>42862</xdr:rowOff>
    </xdr:to>
    <xdr:cxnSp macro="">
      <xdr:nvCxnSpPr>
        <xdr:cNvPr id="1369" name="直線コネクタ 1368">
          <a:extLst>
            <a:ext uri="{FF2B5EF4-FFF2-40B4-BE49-F238E27FC236}">
              <a16:creationId xmlns:a16="http://schemas.microsoft.com/office/drawing/2014/main" id="{840B0D5A-FF30-4607-ADAA-0A45A2431C68}"/>
            </a:ext>
          </a:extLst>
        </xdr:cNvPr>
        <xdr:cNvCxnSpPr/>
      </xdr:nvCxnSpPr>
      <xdr:spPr>
        <a:xfrm>
          <a:off x="7241381" y="162158362"/>
          <a:ext cx="6855619" cy="0"/>
        </a:xfrm>
        <a:prstGeom prst="line">
          <a:avLst/>
        </a:prstGeom>
        <a:ln w="3175"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269081</xdr:colOff>
      <xdr:row>395</xdr:row>
      <xdr:rowOff>4764</xdr:rowOff>
    </xdr:from>
    <xdr:to>
      <xdr:col>6</xdr:col>
      <xdr:colOff>269081</xdr:colOff>
      <xdr:row>395</xdr:row>
      <xdr:rowOff>78581</xdr:rowOff>
    </xdr:to>
    <xdr:cxnSp macro="">
      <xdr:nvCxnSpPr>
        <xdr:cNvPr id="1370" name="直線コネクタ 1369">
          <a:extLst>
            <a:ext uri="{FF2B5EF4-FFF2-40B4-BE49-F238E27FC236}">
              <a16:creationId xmlns:a16="http://schemas.microsoft.com/office/drawing/2014/main" id="{4B80B3A9-6645-455F-9565-663AE2800C7A}"/>
            </a:ext>
          </a:extLst>
        </xdr:cNvPr>
        <xdr:cNvCxnSpPr/>
      </xdr:nvCxnSpPr>
      <xdr:spPr>
        <a:xfrm flipV="1">
          <a:off x="2555081" y="159262764"/>
          <a:ext cx="0" cy="7381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4763</xdr:colOff>
      <xdr:row>395</xdr:row>
      <xdr:rowOff>4763</xdr:rowOff>
    </xdr:from>
    <xdr:to>
      <xdr:col>21</xdr:col>
      <xdr:colOff>4763</xdr:colOff>
      <xdr:row>400</xdr:row>
      <xdr:rowOff>42863</xdr:rowOff>
    </xdr:to>
    <xdr:cxnSp macro="">
      <xdr:nvCxnSpPr>
        <xdr:cNvPr id="1371" name="直線コネクタ 1370">
          <a:extLst>
            <a:ext uri="{FF2B5EF4-FFF2-40B4-BE49-F238E27FC236}">
              <a16:creationId xmlns:a16="http://schemas.microsoft.com/office/drawing/2014/main" id="{A974650B-A34B-4914-B7B8-C314D5870811}"/>
            </a:ext>
          </a:extLst>
        </xdr:cNvPr>
        <xdr:cNvCxnSpPr/>
      </xdr:nvCxnSpPr>
      <xdr:spPr>
        <a:xfrm flipV="1">
          <a:off x="8005763" y="159262763"/>
          <a:ext cx="0" cy="990600"/>
        </a:xfrm>
        <a:prstGeom prst="line">
          <a:avLst/>
        </a:prstGeom>
        <a:ln w="3175">
          <a:solidFill>
            <a:srgbClr val="C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269082</xdr:colOff>
      <xdr:row>395</xdr:row>
      <xdr:rowOff>7147</xdr:rowOff>
    </xdr:from>
    <xdr:to>
      <xdr:col>6</xdr:col>
      <xdr:colOff>269082</xdr:colOff>
      <xdr:row>400</xdr:row>
      <xdr:rowOff>42863</xdr:rowOff>
    </xdr:to>
    <xdr:cxnSp macro="">
      <xdr:nvCxnSpPr>
        <xdr:cNvPr id="1372" name="直線コネクタ 1371">
          <a:extLst>
            <a:ext uri="{FF2B5EF4-FFF2-40B4-BE49-F238E27FC236}">
              <a16:creationId xmlns:a16="http://schemas.microsoft.com/office/drawing/2014/main" id="{5C875168-C4E5-4C22-95AD-E6A358C042CF}"/>
            </a:ext>
          </a:extLst>
        </xdr:cNvPr>
        <xdr:cNvCxnSpPr/>
      </xdr:nvCxnSpPr>
      <xdr:spPr>
        <a:xfrm flipV="1">
          <a:off x="2555082" y="159265147"/>
          <a:ext cx="0" cy="988216"/>
        </a:xfrm>
        <a:prstGeom prst="line">
          <a:avLst/>
        </a:prstGeom>
        <a:ln w="3175">
          <a:solidFill>
            <a:srgbClr val="C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378619</xdr:colOff>
      <xdr:row>397</xdr:row>
      <xdr:rowOff>2382</xdr:rowOff>
    </xdr:from>
    <xdr:to>
      <xdr:col>4</xdr:col>
      <xdr:colOff>152400</xdr:colOff>
      <xdr:row>397</xdr:row>
      <xdr:rowOff>2382</xdr:rowOff>
    </xdr:to>
    <xdr:cxnSp macro="">
      <xdr:nvCxnSpPr>
        <xdr:cNvPr id="1373" name="直線矢印コネクタ 1372">
          <a:extLst>
            <a:ext uri="{FF2B5EF4-FFF2-40B4-BE49-F238E27FC236}">
              <a16:creationId xmlns:a16="http://schemas.microsoft.com/office/drawing/2014/main" id="{CE4999BD-74CA-4B17-8E6C-259D3A5A8281}"/>
            </a:ext>
          </a:extLst>
        </xdr:cNvPr>
        <xdr:cNvCxnSpPr/>
      </xdr:nvCxnSpPr>
      <xdr:spPr>
        <a:xfrm flipH="1">
          <a:off x="1521619" y="159641382"/>
          <a:ext cx="15478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600075</xdr:colOff>
      <xdr:row>419</xdr:row>
      <xdr:rowOff>66674</xdr:rowOff>
    </xdr:from>
    <xdr:to>
      <xdr:col>18</xdr:col>
      <xdr:colOff>0</xdr:colOff>
      <xdr:row>419</xdr:row>
      <xdr:rowOff>66674</xdr:rowOff>
    </xdr:to>
    <xdr:cxnSp macro="">
      <xdr:nvCxnSpPr>
        <xdr:cNvPr id="1374" name="直線コネクタ 1373">
          <a:extLst>
            <a:ext uri="{FF2B5EF4-FFF2-40B4-BE49-F238E27FC236}">
              <a16:creationId xmlns:a16="http://schemas.microsoft.com/office/drawing/2014/main" id="{EEE3A1CD-53EF-42A5-8D8B-0BD3F083E9E4}"/>
            </a:ext>
          </a:extLst>
        </xdr:cNvPr>
        <xdr:cNvCxnSpPr/>
      </xdr:nvCxnSpPr>
      <xdr:spPr>
        <a:xfrm>
          <a:off x="6858000" y="163896674"/>
          <a:ext cx="0"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130969</xdr:colOff>
      <xdr:row>431</xdr:row>
      <xdr:rowOff>152399</xdr:rowOff>
    </xdr:from>
    <xdr:to>
      <xdr:col>30</xdr:col>
      <xdr:colOff>247651</xdr:colOff>
      <xdr:row>431</xdr:row>
      <xdr:rowOff>152399</xdr:rowOff>
    </xdr:to>
    <xdr:cxnSp macro="">
      <xdr:nvCxnSpPr>
        <xdr:cNvPr id="1375" name="直線コネクタ 1374">
          <a:extLst>
            <a:ext uri="{FF2B5EF4-FFF2-40B4-BE49-F238E27FC236}">
              <a16:creationId xmlns:a16="http://schemas.microsoft.com/office/drawing/2014/main" id="{FBAC7BB3-50D9-45D2-8820-AC68E6EAAE90}"/>
            </a:ext>
          </a:extLst>
        </xdr:cNvPr>
        <xdr:cNvCxnSpPr/>
      </xdr:nvCxnSpPr>
      <xdr:spPr>
        <a:xfrm flipH="1">
          <a:off x="9655969" y="166268399"/>
          <a:ext cx="2021682" cy="0"/>
        </a:xfrm>
        <a:prstGeom prst="line">
          <a:avLst/>
        </a:prstGeom>
        <a:ln w="3175">
          <a:solidFill>
            <a:srgbClr val="00B05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311943</xdr:colOff>
      <xdr:row>432</xdr:row>
      <xdr:rowOff>21431</xdr:rowOff>
    </xdr:from>
    <xdr:to>
      <xdr:col>25</xdr:col>
      <xdr:colOff>30956</xdr:colOff>
      <xdr:row>432</xdr:row>
      <xdr:rowOff>21431</xdr:rowOff>
    </xdr:to>
    <xdr:cxnSp macro="">
      <xdr:nvCxnSpPr>
        <xdr:cNvPr id="1376" name="直線コネクタ 1375">
          <a:extLst>
            <a:ext uri="{FF2B5EF4-FFF2-40B4-BE49-F238E27FC236}">
              <a16:creationId xmlns:a16="http://schemas.microsoft.com/office/drawing/2014/main" id="{488E3076-A7FF-4CC6-A2F5-4029C1A637D7}"/>
            </a:ext>
          </a:extLst>
        </xdr:cNvPr>
        <xdr:cNvCxnSpPr/>
      </xdr:nvCxnSpPr>
      <xdr:spPr>
        <a:xfrm>
          <a:off x="9455943" y="166327931"/>
          <a:ext cx="100013"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311943</xdr:colOff>
      <xdr:row>432</xdr:row>
      <xdr:rowOff>21432</xdr:rowOff>
    </xdr:from>
    <xdr:to>
      <xdr:col>24</xdr:col>
      <xdr:colOff>311943</xdr:colOff>
      <xdr:row>435</xdr:row>
      <xdr:rowOff>183356</xdr:rowOff>
    </xdr:to>
    <xdr:cxnSp macro="">
      <xdr:nvCxnSpPr>
        <xdr:cNvPr id="1377" name="直線矢印コネクタ 1376">
          <a:extLst>
            <a:ext uri="{FF2B5EF4-FFF2-40B4-BE49-F238E27FC236}">
              <a16:creationId xmlns:a16="http://schemas.microsoft.com/office/drawing/2014/main" id="{22B3B020-9931-4E21-A547-47923C6DDA65}"/>
            </a:ext>
          </a:extLst>
        </xdr:cNvPr>
        <xdr:cNvCxnSpPr/>
      </xdr:nvCxnSpPr>
      <xdr:spPr>
        <a:xfrm>
          <a:off x="9455943" y="166327932"/>
          <a:ext cx="0" cy="73342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135731</xdr:colOff>
      <xdr:row>418</xdr:row>
      <xdr:rowOff>176210</xdr:rowOff>
    </xdr:from>
    <xdr:to>
      <xdr:col>30</xdr:col>
      <xdr:colOff>250031</xdr:colOff>
      <xdr:row>418</xdr:row>
      <xdr:rowOff>176210</xdr:rowOff>
    </xdr:to>
    <xdr:cxnSp macro="">
      <xdr:nvCxnSpPr>
        <xdr:cNvPr id="1378" name="直線コネクタ 1377">
          <a:extLst>
            <a:ext uri="{FF2B5EF4-FFF2-40B4-BE49-F238E27FC236}">
              <a16:creationId xmlns:a16="http://schemas.microsoft.com/office/drawing/2014/main" id="{2B8131FF-5AB0-4E6C-8273-9FCCD7010390}"/>
            </a:ext>
          </a:extLst>
        </xdr:cNvPr>
        <xdr:cNvCxnSpPr/>
      </xdr:nvCxnSpPr>
      <xdr:spPr>
        <a:xfrm>
          <a:off x="9660731" y="163815710"/>
          <a:ext cx="2019300" cy="0"/>
        </a:xfrm>
        <a:prstGeom prst="line">
          <a:avLst/>
        </a:prstGeom>
        <a:ln w="3175">
          <a:solidFill>
            <a:schemeClr val="accent2"/>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133349</xdr:colOff>
      <xdr:row>418</xdr:row>
      <xdr:rowOff>176213</xdr:rowOff>
    </xdr:from>
    <xdr:to>
      <xdr:col>25</xdr:col>
      <xdr:colOff>133349</xdr:colOff>
      <xdr:row>424</xdr:row>
      <xdr:rowOff>180975</xdr:rowOff>
    </xdr:to>
    <xdr:cxnSp macro="">
      <xdr:nvCxnSpPr>
        <xdr:cNvPr id="1379" name="直線コネクタ 1378">
          <a:extLst>
            <a:ext uri="{FF2B5EF4-FFF2-40B4-BE49-F238E27FC236}">
              <a16:creationId xmlns:a16="http://schemas.microsoft.com/office/drawing/2014/main" id="{B1A8DC01-BD95-4756-BD0C-A15D873E898F}"/>
            </a:ext>
          </a:extLst>
        </xdr:cNvPr>
        <xdr:cNvCxnSpPr/>
      </xdr:nvCxnSpPr>
      <xdr:spPr>
        <a:xfrm flipV="1">
          <a:off x="9658349" y="163815713"/>
          <a:ext cx="0" cy="1147762"/>
        </a:xfrm>
        <a:prstGeom prst="line">
          <a:avLst/>
        </a:prstGeom>
        <a:ln w="3175">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250031</xdr:colOff>
      <xdr:row>418</xdr:row>
      <xdr:rowOff>176214</xdr:rowOff>
    </xdr:from>
    <xdr:to>
      <xdr:col>30</xdr:col>
      <xdr:colOff>250031</xdr:colOff>
      <xdr:row>424</xdr:row>
      <xdr:rowOff>178594</xdr:rowOff>
    </xdr:to>
    <xdr:cxnSp macro="">
      <xdr:nvCxnSpPr>
        <xdr:cNvPr id="1380" name="直線コネクタ 1379">
          <a:extLst>
            <a:ext uri="{FF2B5EF4-FFF2-40B4-BE49-F238E27FC236}">
              <a16:creationId xmlns:a16="http://schemas.microsoft.com/office/drawing/2014/main" id="{70FF8CD0-347D-43C4-A525-4BD97AE681A1}"/>
            </a:ext>
          </a:extLst>
        </xdr:cNvPr>
        <xdr:cNvCxnSpPr/>
      </xdr:nvCxnSpPr>
      <xdr:spPr>
        <a:xfrm flipV="1">
          <a:off x="11680031" y="163815714"/>
          <a:ext cx="0" cy="1145380"/>
        </a:xfrm>
        <a:prstGeom prst="line">
          <a:avLst/>
        </a:prstGeom>
        <a:ln w="3175">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2379</xdr:colOff>
      <xdr:row>418</xdr:row>
      <xdr:rowOff>171450</xdr:rowOff>
    </xdr:from>
    <xdr:to>
      <xdr:col>28</xdr:col>
      <xdr:colOff>2379</xdr:colOff>
      <xdr:row>424</xdr:row>
      <xdr:rowOff>173831</xdr:rowOff>
    </xdr:to>
    <xdr:cxnSp macro="">
      <xdr:nvCxnSpPr>
        <xdr:cNvPr id="1381" name="直線コネクタ 1380">
          <a:extLst>
            <a:ext uri="{FF2B5EF4-FFF2-40B4-BE49-F238E27FC236}">
              <a16:creationId xmlns:a16="http://schemas.microsoft.com/office/drawing/2014/main" id="{D37FC41D-EBF7-4C2E-B7EF-C61EF5C96A9A}"/>
            </a:ext>
          </a:extLst>
        </xdr:cNvPr>
        <xdr:cNvCxnSpPr/>
      </xdr:nvCxnSpPr>
      <xdr:spPr>
        <a:xfrm flipV="1">
          <a:off x="10670379" y="163810950"/>
          <a:ext cx="0" cy="1145381"/>
        </a:xfrm>
        <a:prstGeom prst="line">
          <a:avLst/>
        </a:prstGeom>
        <a:ln w="3175">
          <a:solidFill>
            <a:schemeClr val="accent2"/>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135731</xdr:colOff>
      <xdr:row>424</xdr:row>
      <xdr:rowOff>178594</xdr:rowOff>
    </xdr:from>
    <xdr:to>
      <xdr:col>30</xdr:col>
      <xdr:colOff>250031</xdr:colOff>
      <xdr:row>424</xdr:row>
      <xdr:rowOff>178594</xdr:rowOff>
    </xdr:to>
    <xdr:cxnSp macro="">
      <xdr:nvCxnSpPr>
        <xdr:cNvPr id="1382" name="直線コネクタ 1381">
          <a:extLst>
            <a:ext uri="{FF2B5EF4-FFF2-40B4-BE49-F238E27FC236}">
              <a16:creationId xmlns:a16="http://schemas.microsoft.com/office/drawing/2014/main" id="{FAFA71F1-7DAD-4056-A2CF-93004C9745D5}"/>
            </a:ext>
          </a:extLst>
        </xdr:cNvPr>
        <xdr:cNvCxnSpPr/>
      </xdr:nvCxnSpPr>
      <xdr:spPr>
        <a:xfrm>
          <a:off x="9660731" y="164961094"/>
          <a:ext cx="2019300" cy="0"/>
        </a:xfrm>
        <a:prstGeom prst="line">
          <a:avLst/>
        </a:prstGeom>
        <a:ln w="3175">
          <a:solidFill>
            <a:schemeClr val="accent2"/>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133348</xdr:colOff>
      <xdr:row>416</xdr:row>
      <xdr:rowOff>4763</xdr:rowOff>
    </xdr:from>
    <xdr:to>
      <xdr:col>25</xdr:col>
      <xdr:colOff>133348</xdr:colOff>
      <xdr:row>418</xdr:row>
      <xdr:rowOff>171453</xdr:rowOff>
    </xdr:to>
    <xdr:cxnSp macro="">
      <xdr:nvCxnSpPr>
        <xdr:cNvPr id="1383" name="直線コネクタ 1382">
          <a:extLst>
            <a:ext uri="{FF2B5EF4-FFF2-40B4-BE49-F238E27FC236}">
              <a16:creationId xmlns:a16="http://schemas.microsoft.com/office/drawing/2014/main" id="{CC6A1CCD-CB0A-4EE5-9551-7E9A74E3408A}"/>
            </a:ext>
          </a:extLst>
        </xdr:cNvPr>
        <xdr:cNvCxnSpPr/>
      </xdr:nvCxnSpPr>
      <xdr:spPr>
        <a:xfrm flipV="1">
          <a:off x="9658348" y="163263263"/>
          <a:ext cx="0" cy="547690"/>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30</xdr:col>
      <xdr:colOff>250030</xdr:colOff>
      <xdr:row>415</xdr:row>
      <xdr:rowOff>180975</xdr:rowOff>
    </xdr:from>
    <xdr:to>
      <xdr:col>30</xdr:col>
      <xdr:colOff>250030</xdr:colOff>
      <xdr:row>418</xdr:row>
      <xdr:rowOff>176215</xdr:rowOff>
    </xdr:to>
    <xdr:cxnSp macro="">
      <xdr:nvCxnSpPr>
        <xdr:cNvPr id="1384" name="直線コネクタ 1383">
          <a:extLst>
            <a:ext uri="{FF2B5EF4-FFF2-40B4-BE49-F238E27FC236}">
              <a16:creationId xmlns:a16="http://schemas.microsoft.com/office/drawing/2014/main" id="{FACA326D-5D64-48C2-8206-A272AEF60F7F}"/>
            </a:ext>
          </a:extLst>
        </xdr:cNvPr>
        <xdr:cNvCxnSpPr/>
      </xdr:nvCxnSpPr>
      <xdr:spPr>
        <a:xfrm flipV="1">
          <a:off x="11680030" y="163248975"/>
          <a:ext cx="0" cy="566740"/>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2381</xdr:colOff>
      <xdr:row>418</xdr:row>
      <xdr:rowOff>9526</xdr:rowOff>
    </xdr:from>
    <xdr:to>
      <xdr:col>28</xdr:col>
      <xdr:colOff>2381</xdr:colOff>
      <xdr:row>418</xdr:row>
      <xdr:rowOff>176218</xdr:rowOff>
    </xdr:to>
    <xdr:cxnSp macro="">
      <xdr:nvCxnSpPr>
        <xdr:cNvPr id="1385" name="直線コネクタ 1384">
          <a:extLst>
            <a:ext uri="{FF2B5EF4-FFF2-40B4-BE49-F238E27FC236}">
              <a16:creationId xmlns:a16="http://schemas.microsoft.com/office/drawing/2014/main" id="{60804D66-4FC6-42C8-8BCA-A876256F2ADB}"/>
            </a:ext>
          </a:extLst>
        </xdr:cNvPr>
        <xdr:cNvCxnSpPr/>
      </xdr:nvCxnSpPr>
      <xdr:spPr>
        <a:xfrm flipV="1">
          <a:off x="10670381" y="163649026"/>
          <a:ext cx="0" cy="166692"/>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130969</xdr:colOff>
      <xdr:row>418</xdr:row>
      <xdr:rowOff>83345</xdr:rowOff>
    </xdr:from>
    <xdr:to>
      <xdr:col>28</xdr:col>
      <xdr:colOff>2381</xdr:colOff>
      <xdr:row>418</xdr:row>
      <xdr:rowOff>83345</xdr:rowOff>
    </xdr:to>
    <xdr:cxnSp macro="">
      <xdr:nvCxnSpPr>
        <xdr:cNvPr id="1386" name="直線矢印コネクタ 1385">
          <a:extLst>
            <a:ext uri="{FF2B5EF4-FFF2-40B4-BE49-F238E27FC236}">
              <a16:creationId xmlns:a16="http://schemas.microsoft.com/office/drawing/2014/main" id="{109C6EC9-2BB2-4855-863D-38852E576F19}"/>
            </a:ext>
          </a:extLst>
        </xdr:cNvPr>
        <xdr:cNvCxnSpPr/>
      </xdr:nvCxnSpPr>
      <xdr:spPr>
        <a:xfrm>
          <a:off x="9655969" y="163722845"/>
          <a:ext cx="101441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418</xdr:row>
      <xdr:rowOff>83343</xdr:rowOff>
    </xdr:from>
    <xdr:to>
      <xdr:col>30</xdr:col>
      <xdr:colOff>252413</xdr:colOff>
      <xdr:row>418</xdr:row>
      <xdr:rowOff>83343</xdr:rowOff>
    </xdr:to>
    <xdr:cxnSp macro="">
      <xdr:nvCxnSpPr>
        <xdr:cNvPr id="1387" name="直線矢印コネクタ 1386">
          <a:extLst>
            <a:ext uri="{FF2B5EF4-FFF2-40B4-BE49-F238E27FC236}">
              <a16:creationId xmlns:a16="http://schemas.microsoft.com/office/drawing/2014/main" id="{33669398-8287-453D-A095-37DE567A8DD3}"/>
            </a:ext>
          </a:extLst>
        </xdr:cNvPr>
        <xdr:cNvCxnSpPr/>
      </xdr:nvCxnSpPr>
      <xdr:spPr>
        <a:xfrm>
          <a:off x="10668000" y="163722843"/>
          <a:ext cx="101441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130969</xdr:colOff>
      <xdr:row>416</xdr:row>
      <xdr:rowOff>97630</xdr:rowOff>
    </xdr:from>
    <xdr:to>
      <xdr:col>30</xdr:col>
      <xdr:colOff>252413</xdr:colOff>
      <xdr:row>416</xdr:row>
      <xdr:rowOff>97630</xdr:rowOff>
    </xdr:to>
    <xdr:cxnSp macro="">
      <xdr:nvCxnSpPr>
        <xdr:cNvPr id="1388" name="直線矢印コネクタ 1387">
          <a:extLst>
            <a:ext uri="{FF2B5EF4-FFF2-40B4-BE49-F238E27FC236}">
              <a16:creationId xmlns:a16="http://schemas.microsoft.com/office/drawing/2014/main" id="{198F4795-6524-46BE-B2D0-ED97B04525E1}"/>
            </a:ext>
          </a:extLst>
        </xdr:cNvPr>
        <xdr:cNvCxnSpPr/>
      </xdr:nvCxnSpPr>
      <xdr:spPr>
        <a:xfrm>
          <a:off x="9655969" y="163356130"/>
          <a:ext cx="202644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2381</xdr:colOff>
      <xdr:row>431</xdr:row>
      <xdr:rowOff>128588</xdr:rowOff>
    </xdr:from>
    <xdr:to>
      <xdr:col>22</xdr:col>
      <xdr:colOff>2381</xdr:colOff>
      <xdr:row>435</xdr:row>
      <xdr:rowOff>183356</xdr:rowOff>
    </xdr:to>
    <xdr:cxnSp macro="">
      <xdr:nvCxnSpPr>
        <xdr:cNvPr id="1389" name="直線矢印コネクタ 1388">
          <a:extLst>
            <a:ext uri="{FF2B5EF4-FFF2-40B4-BE49-F238E27FC236}">
              <a16:creationId xmlns:a16="http://schemas.microsoft.com/office/drawing/2014/main" id="{F8B11914-18DE-4AB7-B6EB-E0630C7E2207}"/>
            </a:ext>
          </a:extLst>
        </xdr:cNvPr>
        <xdr:cNvCxnSpPr/>
      </xdr:nvCxnSpPr>
      <xdr:spPr>
        <a:xfrm>
          <a:off x="8384381" y="166244588"/>
          <a:ext cx="0" cy="816768"/>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328613</xdr:colOff>
      <xdr:row>431</xdr:row>
      <xdr:rowOff>130969</xdr:rowOff>
    </xdr:from>
    <xdr:to>
      <xdr:col>29</xdr:col>
      <xdr:colOff>328613</xdr:colOff>
      <xdr:row>432</xdr:row>
      <xdr:rowOff>0</xdr:rowOff>
    </xdr:to>
    <xdr:cxnSp macro="">
      <xdr:nvCxnSpPr>
        <xdr:cNvPr id="1390" name="直線コネクタ 1389">
          <a:extLst>
            <a:ext uri="{FF2B5EF4-FFF2-40B4-BE49-F238E27FC236}">
              <a16:creationId xmlns:a16="http://schemas.microsoft.com/office/drawing/2014/main" id="{FD6B05CF-D5B6-47C2-82D5-EFCAD3F90850}"/>
            </a:ext>
          </a:extLst>
        </xdr:cNvPr>
        <xdr:cNvCxnSpPr/>
      </xdr:nvCxnSpPr>
      <xdr:spPr>
        <a:xfrm flipV="1">
          <a:off x="11377613" y="166246969"/>
          <a:ext cx="0" cy="59531"/>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33</xdr:col>
      <xdr:colOff>157164</xdr:colOff>
      <xdr:row>431</xdr:row>
      <xdr:rowOff>128588</xdr:rowOff>
    </xdr:from>
    <xdr:to>
      <xdr:col>33</xdr:col>
      <xdr:colOff>157164</xdr:colOff>
      <xdr:row>432</xdr:row>
      <xdr:rowOff>2</xdr:rowOff>
    </xdr:to>
    <xdr:cxnSp macro="">
      <xdr:nvCxnSpPr>
        <xdr:cNvPr id="1391" name="直線コネクタ 1390">
          <a:extLst>
            <a:ext uri="{FF2B5EF4-FFF2-40B4-BE49-F238E27FC236}">
              <a16:creationId xmlns:a16="http://schemas.microsoft.com/office/drawing/2014/main" id="{5108F861-0C41-483B-8D3D-9F7C13934CA5}"/>
            </a:ext>
          </a:extLst>
        </xdr:cNvPr>
        <xdr:cNvCxnSpPr/>
      </xdr:nvCxnSpPr>
      <xdr:spPr>
        <a:xfrm flipV="1">
          <a:off x="12730164" y="166244588"/>
          <a:ext cx="0" cy="61914"/>
        </a:xfrm>
        <a:prstGeom prst="line">
          <a:avLst/>
        </a:prstGeom>
        <a:ln w="9525">
          <a:solidFill>
            <a:schemeClr val="tx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378619</xdr:colOff>
      <xdr:row>431</xdr:row>
      <xdr:rowOff>88106</xdr:rowOff>
    </xdr:from>
    <xdr:to>
      <xdr:col>29</xdr:col>
      <xdr:colOff>328613</xdr:colOff>
      <xdr:row>431</xdr:row>
      <xdr:rowOff>88106</xdr:rowOff>
    </xdr:to>
    <xdr:cxnSp macro="">
      <xdr:nvCxnSpPr>
        <xdr:cNvPr id="1392" name="直線矢印コネクタ 1391">
          <a:extLst>
            <a:ext uri="{FF2B5EF4-FFF2-40B4-BE49-F238E27FC236}">
              <a16:creationId xmlns:a16="http://schemas.microsoft.com/office/drawing/2014/main" id="{0AD2B9E9-0B12-413A-8F44-92A706574789}"/>
            </a:ext>
          </a:extLst>
        </xdr:cNvPr>
        <xdr:cNvCxnSpPr/>
      </xdr:nvCxnSpPr>
      <xdr:spPr>
        <a:xfrm>
          <a:off x="10665619" y="166204106"/>
          <a:ext cx="71199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242889</xdr:colOff>
      <xdr:row>431</xdr:row>
      <xdr:rowOff>88106</xdr:rowOff>
    </xdr:from>
    <xdr:to>
      <xdr:col>31</xdr:col>
      <xdr:colOff>242889</xdr:colOff>
      <xdr:row>432</xdr:row>
      <xdr:rowOff>185738</xdr:rowOff>
    </xdr:to>
    <xdr:cxnSp macro="">
      <xdr:nvCxnSpPr>
        <xdr:cNvPr id="1393" name="直線矢印コネクタ 1392">
          <a:extLst>
            <a:ext uri="{FF2B5EF4-FFF2-40B4-BE49-F238E27FC236}">
              <a16:creationId xmlns:a16="http://schemas.microsoft.com/office/drawing/2014/main" id="{78B09401-0264-4DA0-B3C4-87F7BCF83DCD}"/>
            </a:ext>
          </a:extLst>
        </xdr:cNvPr>
        <xdr:cNvCxnSpPr/>
      </xdr:nvCxnSpPr>
      <xdr:spPr>
        <a:xfrm>
          <a:off x="12053889" y="166204106"/>
          <a:ext cx="0" cy="288132"/>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326231</xdr:colOff>
      <xdr:row>431</xdr:row>
      <xdr:rowOff>88108</xdr:rowOff>
    </xdr:from>
    <xdr:to>
      <xdr:col>33</xdr:col>
      <xdr:colOff>159544</xdr:colOff>
      <xdr:row>431</xdr:row>
      <xdr:rowOff>88108</xdr:rowOff>
    </xdr:to>
    <xdr:cxnSp macro="">
      <xdr:nvCxnSpPr>
        <xdr:cNvPr id="1394" name="直線矢印コネクタ 1393">
          <a:extLst>
            <a:ext uri="{FF2B5EF4-FFF2-40B4-BE49-F238E27FC236}">
              <a16:creationId xmlns:a16="http://schemas.microsoft.com/office/drawing/2014/main" id="{FCA845EE-ADF1-4606-90B2-5A518D863A14}"/>
            </a:ext>
          </a:extLst>
        </xdr:cNvPr>
        <xdr:cNvCxnSpPr/>
      </xdr:nvCxnSpPr>
      <xdr:spPr>
        <a:xfrm>
          <a:off x="11375231" y="166204108"/>
          <a:ext cx="1357313" cy="0"/>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157162</xdr:colOff>
      <xdr:row>430</xdr:row>
      <xdr:rowOff>109538</xdr:rowOff>
    </xdr:from>
    <xdr:to>
      <xdr:col>33</xdr:col>
      <xdr:colOff>157162</xdr:colOff>
      <xdr:row>432</xdr:row>
      <xdr:rowOff>4763</xdr:rowOff>
    </xdr:to>
    <xdr:cxnSp macro="">
      <xdr:nvCxnSpPr>
        <xdr:cNvPr id="1395" name="直線コネクタ 1394">
          <a:extLst>
            <a:ext uri="{FF2B5EF4-FFF2-40B4-BE49-F238E27FC236}">
              <a16:creationId xmlns:a16="http://schemas.microsoft.com/office/drawing/2014/main" id="{CAE7E21C-3FA3-4DDA-8252-8C4143EBB7DB}"/>
            </a:ext>
          </a:extLst>
        </xdr:cNvPr>
        <xdr:cNvCxnSpPr/>
      </xdr:nvCxnSpPr>
      <xdr:spPr>
        <a:xfrm>
          <a:off x="12730162" y="166035038"/>
          <a:ext cx="0" cy="276225"/>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326231</xdr:colOff>
      <xdr:row>430</xdr:row>
      <xdr:rowOff>114298</xdr:rowOff>
    </xdr:from>
    <xdr:to>
      <xdr:col>29</xdr:col>
      <xdr:colOff>326231</xdr:colOff>
      <xdr:row>432</xdr:row>
      <xdr:rowOff>2381</xdr:rowOff>
    </xdr:to>
    <xdr:cxnSp macro="">
      <xdr:nvCxnSpPr>
        <xdr:cNvPr id="1396" name="直線コネクタ 1395">
          <a:extLst>
            <a:ext uri="{FF2B5EF4-FFF2-40B4-BE49-F238E27FC236}">
              <a16:creationId xmlns:a16="http://schemas.microsoft.com/office/drawing/2014/main" id="{DFA40C8D-0271-4CD6-AD8C-B4A94C2B67F2}"/>
            </a:ext>
          </a:extLst>
        </xdr:cNvPr>
        <xdr:cNvCxnSpPr/>
      </xdr:nvCxnSpPr>
      <xdr:spPr>
        <a:xfrm>
          <a:off x="11375231" y="166039798"/>
          <a:ext cx="0" cy="269083"/>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xdr:colOff>
      <xdr:row>427</xdr:row>
      <xdr:rowOff>35719</xdr:rowOff>
    </xdr:from>
    <xdr:to>
      <xdr:col>37</xdr:col>
      <xdr:colOff>4764</xdr:colOff>
      <xdr:row>427</xdr:row>
      <xdr:rowOff>35719</xdr:rowOff>
    </xdr:to>
    <xdr:cxnSp macro="">
      <xdr:nvCxnSpPr>
        <xdr:cNvPr id="1397" name="直線コネクタ 1396">
          <a:extLst>
            <a:ext uri="{FF2B5EF4-FFF2-40B4-BE49-F238E27FC236}">
              <a16:creationId xmlns:a16="http://schemas.microsoft.com/office/drawing/2014/main" id="{D979B7A0-ED13-437B-82C6-FE9A65FF3D6D}"/>
            </a:ext>
          </a:extLst>
        </xdr:cNvPr>
        <xdr:cNvCxnSpPr/>
      </xdr:nvCxnSpPr>
      <xdr:spPr>
        <a:xfrm flipH="1">
          <a:off x="7239001" y="165389719"/>
          <a:ext cx="6862763"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190500</xdr:colOff>
      <xdr:row>427</xdr:row>
      <xdr:rowOff>30956</xdr:rowOff>
    </xdr:from>
    <xdr:to>
      <xdr:col>34</xdr:col>
      <xdr:colOff>190500</xdr:colOff>
      <xdr:row>431</xdr:row>
      <xdr:rowOff>126206</xdr:rowOff>
    </xdr:to>
    <xdr:cxnSp macro="">
      <xdr:nvCxnSpPr>
        <xdr:cNvPr id="1398" name="直線矢印コネクタ 1397">
          <a:extLst>
            <a:ext uri="{FF2B5EF4-FFF2-40B4-BE49-F238E27FC236}">
              <a16:creationId xmlns:a16="http://schemas.microsoft.com/office/drawing/2014/main" id="{DE707101-6502-4C4B-A5DB-28B861D33509}"/>
            </a:ext>
          </a:extLst>
        </xdr:cNvPr>
        <xdr:cNvCxnSpPr/>
      </xdr:nvCxnSpPr>
      <xdr:spPr>
        <a:xfrm>
          <a:off x="13144500" y="165384956"/>
          <a:ext cx="0" cy="85725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190500</xdr:colOff>
      <xdr:row>429</xdr:row>
      <xdr:rowOff>97631</xdr:rowOff>
    </xdr:from>
    <xdr:to>
      <xdr:col>34</xdr:col>
      <xdr:colOff>378619</xdr:colOff>
      <xdr:row>429</xdr:row>
      <xdr:rowOff>97631</xdr:rowOff>
    </xdr:to>
    <xdr:cxnSp macro="">
      <xdr:nvCxnSpPr>
        <xdr:cNvPr id="1399" name="直線矢印コネクタ 1398">
          <a:extLst>
            <a:ext uri="{FF2B5EF4-FFF2-40B4-BE49-F238E27FC236}">
              <a16:creationId xmlns:a16="http://schemas.microsoft.com/office/drawing/2014/main" id="{1DF515E4-812B-49B4-A87C-C3ACE632FCD1}"/>
            </a:ext>
          </a:extLst>
        </xdr:cNvPr>
        <xdr:cNvCxnSpPr/>
      </xdr:nvCxnSpPr>
      <xdr:spPr>
        <a:xfrm>
          <a:off x="13144500" y="165832631"/>
          <a:ext cx="18811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52388</xdr:colOff>
      <xdr:row>431</xdr:row>
      <xdr:rowOff>85725</xdr:rowOff>
    </xdr:from>
    <xdr:to>
      <xdr:col>28</xdr:col>
      <xdr:colOff>1</xdr:colOff>
      <xdr:row>431</xdr:row>
      <xdr:rowOff>85725</xdr:rowOff>
    </xdr:to>
    <xdr:cxnSp macro="">
      <xdr:nvCxnSpPr>
        <xdr:cNvPr id="1400" name="直線矢印コネクタ 1399">
          <a:extLst>
            <a:ext uri="{FF2B5EF4-FFF2-40B4-BE49-F238E27FC236}">
              <a16:creationId xmlns:a16="http://schemas.microsoft.com/office/drawing/2014/main" id="{7A904583-25F9-4775-937A-6CFFC93751AB}"/>
            </a:ext>
          </a:extLst>
        </xdr:cNvPr>
        <xdr:cNvCxnSpPr/>
      </xdr:nvCxnSpPr>
      <xdr:spPr>
        <a:xfrm>
          <a:off x="9958388" y="166201725"/>
          <a:ext cx="70961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23812</xdr:colOff>
      <xdr:row>431</xdr:row>
      <xdr:rowOff>88106</xdr:rowOff>
    </xdr:from>
    <xdr:to>
      <xdr:col>27</xdr:col>
      <xdr:colOff>23812</xdr:colOff>
      <xdr:row>432</xdr:row>
      <xdr:rowOff>188118</xdr:rowOff>
    </xdr:to>
    <xdr:cxnSp macro="">
      <xdr:nvCxnSpPr>
        <xdr:cNvPr id="1401" name="直線矢印コネクタ 1400">
          <a:extLst>
            <a:ext uri="{FF2B5EF4-FFF2-40B4-BE49-F238E27FC236}">
              <a16:creationId xmlns:a16="http://schemas.microsoft.com/office/drawing/2014/main" id="{00A65F47-6CD4-42FC-9DFD-39F7A360A7AB}"/>
            </a:ext>
          </a:extLst>
        </xdr:cNvPr>
        <xdr:cNvCxnSpPr/>
      </xdr:nvCxnSpPr>
      <xdr:spPr>
        <a:xfrm>
          <a:off x="10310812" y="166204106"/>
          <a:ext cx="0" cy="290512"/>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54769</xdr:colOff>
      <xdr:row>431</xdr:row>
      <xdr:rowOff>130969</xdr:rowOff>
    </xdr:from>
    <xdr:to>
      <xdr:col>26</xdr:col>
      <xdr:colOff>54769</xdr:colOff>
      <xdr:row>432</xdr:row>
      <xdr:rowOff>0</xdr:rowOff>
    </xdr:to>
    <xdr:cxnSp macro="">
      <xdr:nvCxnSpPr>
        <xdr:cNvPr id="1402" name="直線コネクタ 1401">
          <a:extLst>
            <a:ext uri="{FF2B5EF4-FFF2-40B4-BE49-F238E27FC236}">
              <a16:creationId xmlns:a16="http://schemas.microsoft.com/office/drawing/2014/main" id="{5D37C011-AF31-4BFC-990B-45C94B224E72}"/>
            </a:ext>
          </a:extLst>
        </xdr:cNvPr>
        <xdr:cNvCxnSpPr/>
      </xdr:nvCxnSpPr>
      <xdr:spPr>
        <a:xfrm flipV="1">
          <a:off x="9960769" y="166246969"/>
          <a:ext cx="0" cy="59531"/>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54768</xdr:colOff>
      <xdr:row>430</xdr:row>
      <xdr:rowOff>114300</xdr:rowOff>
    </xdr:from>
    <xdr:to>
      <xdr:col>26</xdr:col>
      <xdr:colOff>54768</xdr:colOff>
      <xdr:row>432</xdr:row>
      <xdr:rowOff>2383</xdr:rowOff>
    </xdr:to>
    <xdr:cxnSp macro="">
      <xdr:nvCxnSpPr>
        <xdr:cNvPr id="1403" name="直線コネクタ 1402">
          <a:extLst>
            <a:ext uri="{FF2B5EF4-FFF2-40B4-BE49-F238E27FC236}">
              <a16:creationId xmlns:a16="http://schemas.microsoft.com/office/drawing/2014/main" id="{56319FE4-3081-4BD0-86ED-D8F60E0F5056}"/>
            </a:ext>
          </a:extLst>
        </xdr:cNvPr>
        <xdr:cNvCxnSpPr/>
      </xdr:nvCxnSpPr>
      <xdr:spPr>
        <a:xfrm>
          <a:off x="9960768" y="166039800"/>
          <a:ext cx="0" cy="269083"/>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223838</xdr:colOff>
      <xdr:row>431</xdr:row>
      <xdr:rowOff>85725</xdr:rowOff>
    </xdr:from>
    <xdr:to>
      <xdr:col>26</xdr:col>
      <xdr:colOff>57150</xdr:colOff>
      <xdr:row>431</xdr:row>
      <xdr:rowOff>85725</xdr:rowOff>
    </xdr:to>
    <xdr:cxnSp macro="">
      <xdr:nvCxnSpPr>
        <xdr:cNvPr id="1404" name="直線矢印コネクタ 1403">
          <a:extLst>
            <a:ext uri="{FF2B5EF4-FFF2-40B4-BE49-F238E27FC236}">
              <a16:creationId xmlns:a16="http://schemas.microsoft.com/office/drawing/2014/main" id="{4E89ADD4-9702-4DBA-911E-FE5427474312}"/>
            </a:ext>
          </a:extLst>
        </xdr:cNvPr>
        <xdr:cNvCxnSpPr/>
      </xdr:nvCxnSpPr>
      <xdr:spPr>
        <a:xfrm>
          <a:off x="8605838" y="166201725"/>
          <a:ext cx="1357312" cy="0"/>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223838</xdr:colOff>
      <xdr:row>430</xdr:row>
      <xdr:rowOff>111919</xdr:rowOff>
    </xdr:from>
    <xdr:to>
      <xdr:col>22</xdr:col>
      <xdr:colOff>223838</xdr:colOff>
      <xdr:row>432</xdr:row>
      <xdr:rowOff>2</xdr:rowOff>
    </xdr:to>
    <xdr:cxnSp macro="">
      <xdr:nvCxnSpPr>
        <xdr:cNvPr id="1405" name="直線コネクタ 1404">
          <a:extLst>
            <a:ext uri="{FF2B5EF4-FFF2-40B4-BE49-F238E27FC236}">
              <a16:creationId xmlns:a16="http://schemas.microsoft.com/office/drawing/2014/main" id="{F9F17350-81B2-41F2-8F6C-F326FB50CC37}"/>
            </a:ext>
          </a:extLst>
        </xdr:cNvPr>
        <xdr:cNvCxnSpPr/>
      </xdr:nvCxnSpPr>
      <xdr:spPr>
        <a:xfrm>
          <a:off x="8605838" y="166037419"/>
          <a:ext cx="0" cy="269083"/>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223837</xdr:colOff>
      <xdr:row>431</xdr:row>
      <xdr:rowOff>128588</xdr:rowOff>
    </xdr:from>
    <xdr:to>
      <xdr:col>22</xdr:col>
      <xdr:colOff>223837</xdr:colOff>
      <xdr:row>431</xdr:row>
      <xdr:rowOff>190499</xdr:rowOff>
    </xdr:to>
    <xdr:cxnSp macro="">
      <xdr:nvCxnSpPr>
        <xdr:cNvPr id="1406" name="直線コネクタ 1405">
          <a:extLst>
            <a:ext uri="{FF2B5EF4-FFF2-40B4-BE49-F238E27FC236}">
              <a16:creationId xmlns:a16="http://schemas.microsoft.com/office/drawing/2014/main" id="{AEE41CC0-3C24-4E6B-BE4F-5D27FF290B2C}"/>
            </a:ext>
          </a:extLst>
        </xdr:cNvPr>
        <xdr:cNvCxnSpPr/>
      </xdr:nvCxnSpPr>
      <xdr:spPr>
        <a:xfrm flipV="1">
          <a:off x="8605837" y="166244588"/>
          <a:ext cx="0" cy="61911"/>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185737</xdr:colOff>
      <xdr:row>431</xdr:row>
      <xdr:rowOff>85725</xdr:rowOff>
    </xdr:from>
    <xdr:to>
      <xdr:col>23</xdr:col>
      <xdr:colOff>185737</xdr:colOff>
      <xdr:row>432</xdr:row>
      <xdr:rowOff>185737</xdr:rowOff>
    </xdr:to>
    <xdr:cxnSp macro="">
      <xdr:nvCxnSpPr>
        <xdr:cNvPr id="1407" name="直線矢印コネクタ 1406">
          <a:extLst>
            <a:ext uri="{FF2B5EF4-FFF2-40B4-BE49-F238E27FC236}">
              <a16:creationId xmlns:a16="http://schemas.microsoft.com/office/drawing/2014/main" id="{2474038E-5EF9-46D0-A945-F1641A30420D}"/>
            </a:ext>
          </a:extLst>
        </xdr:cNvPr>
        <xdr:cNvCxnSpPr/>
      </xdr:nvCxnSpPr>
      <xdr:spPr>
        <a:xfrm>
          <a:off x="8948737" y="166201725"/>
          <a:ext cx="0" cy="290512"/>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425</xdr:row>
      <xdr:rowOff>188119</xdr:rowOff>
    </xdr:from>
    <xdr:to>
      <xdr:col>28</xdr:col>
      <xdr:colOff>0</xdr:colOff>
      <xdr:row>426</xdr:row>
      <xdr:rowOff>73821</xdr:rowOff>
    </xdr:to>
    <xdr:cxnSp macro="">
      <xdr:nvCxnSpPr>
        <xdr:cNvPr id="1408" name="直線矢印コネクタ 1407">
          <a:extLst>
            <a:ext uri="{FF2B5EF4-FFF2-40B4-BE49-F238E27FC236}">
              <a16:creationId xmlns:a16="http://schemas.microsoft.com/office/drawing/2014/main" id="{97E8718D-1ABB-4EE2-8AF4-8F5BEBAA27D7}"/>
            </a:ext>
          </a:extLst>
        </xdr:cNvPr>
        <xdr:cNvCxnSpPr/>
      </xdr:nvCxnSpPr>
      <xdr:spPr>
        <a:xfrm flipV="1">
          <a:off x="10668000" y="165161119"/>
          <a:ext cx="0" cy="76202"/>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130969</xdr:colOff>
      <xdr:row>426</xdr:row>
      <xdr:rowOff>76198</xdr:rowOff>
    </xdr:from>
    <xdr:to>
      <xdr:col>30</xdr:col>
      <xdr:colOff>247650</xdr:colOff>
      <xdr:row>426</xdr:row>
      <xdr:rowOff>76198</xdr:rowOff>
    </xdr:to>
    <xdr:cxnSp macro="">
      <xdr:nvCxnSpPr>
        <xdr:cNvPr id="1409" name="直線コネクタ 1408">
          <a:extLst>
            <a:ext uri="{FF2B5EF4-FFF2-40B4-BE49-F238E27FC236}">
              <a16:creationId xmlns:a16="http://schemas.microsoft.com/office/drawing/2014/main" id="{4BAE3EE6-F903-4C2C-B542-672DF7444A10}"/>
            </a:ext>
          </a:extLst>
        </xdr:cNvPr>
        <xdr:cNvCxnSpPr/>
      </xdr:nvCxnSpPr>
      <xdr:spPr>
        <a:xfrm>
          <a:off x="9655969" y="165239698"/>
          <a:ext cx="2021681" cy="0"/>
        </a:xfrm>
        <a:prstGeom prst="line">
          <a:avLst/>
        </a:prstGeom>
        <a:ln w="3175">
          <a:solidFill>
            <a:schemeClr val="accent2"/>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130968</xdr:colOff>
      <xdr:row>426</xdr:row>
      <xdr:rowOff>78582</xdr:rowOff>
    </xdr:from>
    <xdr:to>
      <xdr:col>25</xdr:col>
      <xdr:colOff>130968</xdr:colOff>
      <xdr:row>432</xdr:row>
      <xdr:rowOff>78581</xdr:rowOff>
    </xdr:to>
    <xdr:cxnSp macro="">
      <xdr:nvCxnSpPr>
        <xdr:cNvPr id="1410" name="直線コネクタ 1409">
          <a:extLst>
            <a:ext uri="{FF2B5EF4-FFF2-40B4-BE49-F238E27FC236}">
              <a16:creationId xmlns:a16="http://schemas.microsoft.com/office/drawing/2014/main" id="{D37A8E30-BCEE-4E25-9749-D26B279F4E59}"/>
            </a:ext>
          </a:extLst>
        </xdr:cNvPr>
        <xdr:cNvCxnSpPr/>
      </xdr:nvCxnSpPr>
      <xdr:spPr>
        <a:xfrm flipV="1">
          <a:off x="9655968" y="165242082"/>
          <a:ext cx="0" cy="1142999"/>
        </a:xfrm>
        <a:prstGeom prst="line">
          <a:avLst/>
        </a:prstGeom>
        <a:ln w="3175">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245268</xdr:colOff>
      <xdr:row>426</xdr:row>
      <xdr:rowOff>73819</xdr:rowOff>
    </xdr:from>
    <xdr:to>
      <xdr:col>30</xdr:col>
      <xdr:colOff>245268</xdr:colOff>
      <xdr:row>432</xdr:row>
      <xdr:rowOff>78582</xdr:rowOff>
    </xdr:to>
    <xdr:cxnSp macro="">
      <xdr:nvCxnSpPr>
        <xdr:cNvPr id="1411" name="直線コネクタ 1410">
          <a:extLst>
            <a:ext uri="{FF2B5EF4-FFF2-40B4-BE49-F238E27FC236}">
              <a16:creationId xmlns:a16="http://schemas.microsoft.com/office/drawing/2014/main" id="{D581F9B2-4634-424D-8A5B-CAB4C7BAFA66}"/>
            </a:ext>
          </a:extLst>
        </xdr:cNvPr>
        <xdr:cNvCxnSpPr/>
      </xdr:nvCxnSpPr>
      <xdr:spPr>
        <a:xfrm flipV="1">
          <a:off x="11675268" y="165237319"/>
          <a:ext cx="0" cy="1147763"/>
        </a:xfrm>
        <a:prstGeom prst="line">
          <a:avLst/>
        </a:prstGeom>
        <a:ln w="3175">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380997</xdr:colOff>
      <xdr:row>426</xdr:row>
      <xdr:rowOff>78581</xdr:rowOff>
    </xdr:from>
    <xdr:to>
      <xdr:col>27</xdr:col>
      <xdr:colOff>380997</xdr:colOff>
      <xdr:row>431</xdr:row>
      <xdr:rowOff>185738</xdr:rowOff>
    </xdr:to>
    <xdr:cxnSp macro="">
      <xdr:nvCxnSpPr>
        <xdr:cNvPr id="1412" name="直線コネクタ 1411">
          <a:extLst>
            <a:ext uri="{FF2B5EF4-FFF2-40B4-BE49-F238E27FC236}">
              <a16:creationId xmlns:a16="http://schemas.microsoft.com/office/drawing/2014/main" id="{979A88C1-888F-47C6-A14E-1070CCC03374}"/>
            </a:ext>
          </a:extLst>
        </xdr:cNvPr>
        <xdr:cNvCxnSpPr/>
      </xdr:nvCxnSpPr>
      <xdr:spPr>
        <a:xfrm flipV="1">
          <a:off x="10667997" y="165242081"/>
          <a:ext cx="0" cy="1059657"/>
        </a:xfrm>
        <a:prstGeom prst="line">
          <a:avLst/>
        </a:prstGeom>
        <a:ln w="3175">
          <a:solidFill>
            <a:schemeClr val="accent2"/>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130969</xdr:colOff>
      <xdr:row>432</xdr:row>
      <xdr:rowOff>80964</xdr:rowOff>
    </xdr:from>
    <xdr:to>
      <xdr:col>30</xdr:col>
      <xdr:colOff>247651</xdr:colOff>
      <xdr:row>432</xdr:row>
      <xdr:rowOff>80964</xdr:rowOff>
    </xdr:to>
    <xdr:cxnSp macro="">
      <xdr:nvCxnSpPr>
        <xdr:cNvPr id="1413" name="直線コネクタ 1412">
          <a:extLst>
            <a:ext uri="{FF2B5EF4-FFF2-40B4-BE49-F238E27FC236}">
              <a16:creationId xmlns:a16="http://schemas.microsoft.com/office/drawing/2014/main" id="{08C37DB6-9347-4690-8AF2-A4CE020D8B29}"/>
            </a:ext>
          </a:extLst>
        </xdr:cNvPr>
        <xdr:cNvCxnSpPr/>
      </xdr:nvCxnSpPr>
      <xdr:spPr>
        <a:xfrm>
          <a:off x="9655969" y="166387464"/>
          <a:ext cx="2021682" cy="0"/>
        </a:xfrm>
        <a:prstGeom prst="line">
          <a:avLst/>
        </a:prstGeom>
        <a:ln w="3175">
          <a:solidFill>
            <a:schemeClr val="accent2"/>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425</xdr:row>
      <xdr:rowOff>4763</xdr:rowOff>
    </xdr:from>
    <xdr:to>
      <xdr:col>28</xdr:col>
      <xdr:colOff>0</xdr:colOff>
      <xdr:row>426</xdr:row>
      <xdr:rowOff>2387</xdr:rowOff>
    </xdr:to>
    <xdr:cxnSp macro="">
      <xdr:nvCxnSpPr>
        <xdr:cNvPr id="1414" name="直線コネクタ 1413">
          <a:extLst>
            <a:ext uri="{FF2B5EF4-FFF2-40B4-BE49-F238E27FC236}">
              <a16:creationId xmlns:a16="http://schemas.microsoft.com/office/drawing/2014/main" id="{A203A754-BD68-4ABE-8285-20E41A6D18DA}"/>
            </a:ext>
          </a:extLst>
        </xdr:cNvPr>
        <xdr:cNvCxnSpPr/>
      </xdr:nvCxnSpPr>
      <xdr:spPr>
        <a:xfrm flipV="1">
          <a:off x="10668000" y="164977763"/>
          <a:ext cx="0" cy="188124"/>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2381</xdr:colOff>
      <xdr:row>427</xdr:row>
      <xdr:rowOff>102394</xdr:rowOff>
    </xdr:from>
    <xdr:to>
      <xdr:col>29</xdr:col>
      <xdr:colOff>2381</xdr:colOff>
      <xdr:row>427</xdr:row>
      <xdr:rowOff>188119</xdr:rowOff>
    </xdr:to>
    <xdr:cxnSp macro="">
      <xdr:nvCxnSpPr>
        <xdr:cNvPr id="1415" name="直線コネクタ 1414">
          <a:extLst>
            <a:ext uri="{FF2B5EF4-FFF2-40B4-BE49-F238E27FC236}">
              <a16:creationId xmlns:a16="http://schemas.microsoft.com/office/drawing/2014/main" id="{33A31483-6DC2-4A06-B447-D5BCFD8096A7}"/>
            </a:ext>
          </a:extLst>
        </xdr:cNvPr>
        <xdr:cNvCxnSpPr/>
      </xdr:nvCxnSpPr>
      <xdr:spPr>
        <a:xfrm flipV="1">
          <a:off x="11051381" y="165456394"/>
          <a:ext cx="0" cy="85725"/>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427</xdr:row>
      <xdr:rowOff>102394</xdr:rowOff>
    </xdr:from>
    <xdr:to>
      <xdr:col>29</xdr:col>
      <xdr:colOff>2383</xdr:colOff>
      <xdr:row>427</xdr:row>
      <xdr:rowOff>102394</xdr:rowOff>
    </xdr:to>
    <xdr:cxnSp macro="">
      <xdr:nvCxnSpPr>
        <xdr:cNvPr id="1416" name="直線矢印コネクタ 1415">
          <a:extLst>
            <a:ext uri="{FF2B5EF4-FFF2-40B4-BE49-F238E27FC236}">
              <a16:creationId xmlns:a16="http://schemas.microsoft.com/office/drawing/2014/main" id="{21685204-213F-4C9F-9063-F5AA5F9B869A}"/>
            </a:ext>
          </a:extLst>
        </xdr:cNvPr>
        <xdr:cNvCxnSpPr/>
      </xdr:nvCxnSpPr>
      <xdr:spPr>
        <a:xfrm flipH="1">
          <a:off x="10668000" y="165456394"/>
          <a:ext cx="38338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2381</xdr:colOff>
      <xdr:row>419</xdr:row>
      <xdr:rowOff>107156</xdr:rowOff>
    </xdr:from>
    <xdr:to>
      <xdr:col>29</xdr:col>
      <xdr:colOff>2383</xdr:colOff>
      <xdr:row>419</xdr:row>
      <xdr:rowOff>107156</xdr:rowOff>
    </xdr:to>
    <xdr:cxnSp macro="">
      <xdr:nvCxnSpPr>
        <xdr:cNvPr id="1417" name="直線矢印コネクタ 1416">
          <a:extLst>
            <a:ext uri="{FF2B5EF4-FFF2-40B4-BE49-F238E27FC236}">
              <a16:creationId xmlns:a16="http://schemas.microsoft.com/office/drawing/2014/main" id="{9B94C240-0E2F-4187-9DFC-79B80868DAAF}"/>
            </a:ext>
          </a:extLst>
        </xdr:cNvPr>
        <xdr:cNvCxnSpPr/>
      </xdr:nvCxnSpPr>
      <xdr:spPr>
        <a:xfrm flipH="1">
          <a:off x="10670381" y="163937156"/>
          <a:ext cx="381002"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2381</xdr:colOff>
      <xdr:row>419</xdr:row>
      <xdr:rowOff>107156</xdr:rowOff>
    </xdr:from>
    <xdr:to>
      <xdr:col>29</xdr:col>
      <xdr:colOff>2381</xdr:colOff>
      <xdr:row>420</xdr:row>
      <xdr:rowOff>2381</xdr:rowOff>
    </xdr:to>
    <xdr:cxnSp macro="">
      <xdr:nvCxnSpPr>
        <xdr:cNvPr id="1418" name="直線コネクタ 1417">
          <a:extLst>
            <a:ext uri="{FF2B5EF4-FFF2-40B4-BE49-F238E27FC236}">
              <a16:creationId xmlns:a16="http://schemas.microsoft.com/office/drawing/2014/main" id="{9FEDBBA1-9FBF-47DF-817B-3C9FEEB8703E}"/>
            </a:ext>
          </a:extLst>
        </xdr:cNvPr>
        <xdr:cNvCxnSpPr/>
      </xdr:nvCxnSpPr>
      <xdr:spPr>
        <a:xfrm flipV="1">
          <a:off x="11051381" y="163937156"/>
          <a:ext cx="0" cy="85725"/>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183357</xdr:colOff>
      <xdr:row>452</xdr:row>
      <xdr:rowOff>83344</xdr:rowOff>
    </xdr:from>
    <xdr:to>
      <xdr:col>15</xdr:col>
      <xdr:colOff>183357</xdr:colOff>
      <xdr:row>464</xdr:row>
      <xdr:rowOff>9525</xdr:rowOff>
    </xdr:to>
    <xdr:cxnSp macro="">
      <xdr:nvCxnSpPr>
        <xdr:cNvPr id="1419" name="直線コネクタ 1418">
          <a:extLst>
            <a:ext uri="{FF2B5EF4-FFF2-40B4-BE49-F238E27FC236}">
              <a16:creationId xmlns:a16="http://schemas.microsoft.com/office/drawing/2014/main" id="{92F76F62-92B8-4189-AC88-F97D06593CC0}"/>
            </a:ext>
          </a:extLst>
        </xdr:cNvPr>
        <xdr:cNvCxnSpPr/>
      </xdr:nvCxnSpPr>
      <xdr:spPr>
        <a:xfrm flipV="1">
          <a:off x="5898357" y="170199844"/>
          <a:ext cx="0" cy="2212181"/>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464</xdr:row>
      <xdr:rowOff>0</xdr:rowOff>
    </xdr:from>
    <xdr:to>
      <xdr:col>15</xdr:col>
      <xdr:colOff>0</xdr:colOff>
      <xdr:row>464</xdr:row>
      <xdr:rowOff>104774</xdr:rowOff>
    </xdr:to>
    <xdr:cxnSp macro="">
      <xdr:nvCxnSpPr>
        <xdr:cNvPr id="1420" name="直線コネクタ 1419">
          <a:extLst>
            <a:ext uri="{FF2B5EF4-FFF2-40B4-BE49-F238E27FC236}">
              <a16:creationId xmlns:a16="http://schemas.microsoft.com/office/drawing/2014/main" id="{C4EE305F-FE0C-4660-8FF6-7A53F8DEE90C}"/>
            </a:ext>
          </a:extLst>
        </xdr:cNvPr>
        <xdr:cNvCxnSpPr/>
      </xdr:nvCxnSpPr>
      <xdr:spPr>
        <a:xfrm>
          <a:off x="5715000" y="172402500"/>
          <a:ext cx="0" cy="104774"/>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378619</xdr:colOff>
      <xdr:row>452</xdr:row>
      <xdr:rowOff>97632</xdr:rowOff>
    </xdr:from>
    <xdr:to>
      <xdr:col>14</xdr:col>
      <xdr:colOff>378619</xdr:colOff>
      <xdr:row>453</xdr:row>
      <xdr:rowOff>11906</xdr:rowOff>
    </xdr:to>
    <xdr:cxnSp macro="">
      <xdr:nvCxnSpPr>
        <xdr:cNvPr id="1421" name="直線コネクタ 1420">
          <a:extLst>
            <a:ext uri="{FF2B5EF4-FFF2-40B4-BE49-F238E27FC236}">
              <a16:creationId xmlns:a16="http://schemas.microsoft.com/office/drawing/2014/main" id="{E49EE650-629D-43F3-8347-9BEDD136A4C4}"/>
            </a:ext>
          </a:extLst>
        </xdr:cNvPr>
        <xdr:cNvCxnSpPr/>
      </xdr:nvCxnSpPr>
      <xdr:spPr>
        <a:xfrm>
          <a:off x="5712619" y="170214132"/>
          <a:ext cx="0" cy="104774"/>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2381</xdr:colOff>
      <xdr:row>440</xdr:row>
      <xdr:rowOff>173831</xdr:rowOff>
    </xdr:from>
    <xdr:to>
      <xdr:col>15</xdr:col>
      <xdr:colOff>2381</xdr:colOff>
      <xdr:row>441</xdr:row>
      <xdr:rowOff>88105</xdr:rowOff>
    </xdr:to>
    <xdr:cxnSp macro="">
      <xdr:nvCxnSpPr>
        <xdr:cNvPr id="1422" name="直線コネクタ 1421">
          <a:extLst>
            <a:ext uri="{FF2B5EF4-FFF2-40B4-BE49-F238E27FC236}">
              <a16:creationId xmlns:a16="http://schemas.microsoft.com/office/drawing/2014/main" id="{2B07B7AD-01C8-47A4-B0F6-B90CF0F0F958}"/>
            </a:ext>
          </a:extLst>
        </xdr:cNvPr>
        <xdr:cNvCxnSpPr/>
      </xdr:nvCxnSpPr>
      <xdr:spPr>
        <a:xfrm>
          <a:off x="5717381" y="168004331"/>
          <a:ext cx="0" cy="104774"/>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190500</xdr:colOff>
      <xdr:row>464</xdr:row>
      <xdr:rowOff>0</xdr:rowOff>
    </xdr:from>
    <xdr:to>
      <xdr:col>9</xdr:col>
      <xdr:colOff>190500</xdr:colOff>
      <xdr:row>465</xdr:row>
      <xdr:rowOff>97631</xdr:rowOff>
    </xdr:to>
    <xdr:cxnSp macro="">
      <xdr:nvCxnSpPr>
        <xdr:cNvPr id="1423" name="直線矢印コネクタ 1422">
          <a:extLst>
            <a:ext uri="{FF2B5EF4-FFF2-40B4-BE49-F238E27FC236}">
              <a16:creationId xmlns:a16="http://schemas.microsoft.com/office/drawing/2014/main" id="{86545B3F-7703-4655-BE59-37922BB9E34C}"/>
            </a:ext>
          </a:extLst>
        </xdr:cNvPr>
        <xdr:cNvCxnSpPr/>
      </xdr:nvCxnSpPr>
      <xdr:spPr>
        <a:xfrm>
          <a:off x="3619500" y="172402500"/>
          <a:ext cx="0" cy="28813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376238</xdr:colOff>
      <xdr:row>464</xdr:row>
      <xdr:rowOff>188118</xdr:rowOff>
    </xdr:from>
    <xdr:to>
      <xdr:col>25</xdr:col>
      <xdr:colOff>2381</xdr:colOff>
      <xdr:row>464</xdr:row>
      <xdr:rowOff>188118</xdr:rowOff>
    </xdr:to>
    <xdr:cxnSp macro="">
      <xdr:nvCxnSpPr>
        <xdr:cNvPr id="1424" name="直線矢印コネクタ 1423">
          <a:extLst>
            <a:ext uri="{FF2B5EF4-FFF2-40B4-BE49-F238E27FC236}">
              <a16:creationId xmlns:a16="http://schemas.microsoft.com/office/drawing/2014/main" id="{EC145D1A-944A-4694-99C6-00CE920BB1AB}"/>
            </a:ext>
          </a:extLst>
        </xdr:cNvPr>
        <xdr:cNvCxnSpPr/>
      </xdr:nvCxnSpPr>
      <xdr:spPr>
        <a:xfrm>
          <a:off x="5710238" y="172590618"/>
          <a:ext cx="381714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188119</xdr:colOff>
      <xdr:row>457</xdr:row>
      <xdr:rowOff>0</xdr:rowOff>
    </xdr:from>
    <xdr:to>
      <xdr:col>10</xdr:col>
      <xdr:colOff>0</xdr:colOff>
      <xdr:row>457</xdr:row>
      <xdr:rowOff>0</xdr:rowOff>
    </xdr:to>
    <xdr:cxnSp macro="">
      <xdr:nvCxnSpPr>
        <xdr:cNvPr id="1425" name="直線矢印コネクタ 1424">
          <a:extLst>
            <a:ext uri="{FF2B5EF4-FFF2-40B4-BE49-F238E27FC236}">
              <a16:creationId xmlns:a16="http://schemas.microsoft.com/office/drawing/2014/main" id="{2AA42C82-2EC0-498F-8EB3-436F1077987F}"/>
            </a:ext>
          </a:extLst>
        </xdr:cNvPr>
        <xdr:cNvCxnSpPr/>
      </xdr:nvCxnSpPr>
      <xdr:spPr>
        <a:xfrm>
          <a:off x="3617119" y="171069000"/>
          <a:ext cx="19288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193748</xdr:colOff>
      <xdr:row>459</xdr:row>
      <xdr:rowOff>2380</xdr:rowOff>
    </xdr:from>
    <xdr:to>
      <xdr:col>15</xdr:col>
      <xdr:colOff>5629</xdr:colOff>
      <xdr:row>459</xdr:row>
      <xdr:rowOff>2380</xdr:rowOff>
    </xdr:to>
    <xdr:cxnSp macro="">
      <xdr:nvCxnSpPr>
        <xdr:cNvPr id="1426" name="直線矢印コネクタ 1425">
          <a:extLst>
            <a:ext uri="{FF2B5EF4-FFF2-40B4-BE49-F238E27FC236}">
              <a16:creationId xmlns:a16="http://schemas.microsoft.com/office/drawing/2014/main" id="{B4F6E72F-473E-4693-B6E4-EE7526F972F5}"/>
            </a:ext>
          </a:extLst>
        </xdr:cNvPr>
        <xdr:cNvCxnSpPr/>
      </xdr:nvCxnSpPr>
      <xdr:spPr>
        <a:xfrm>
          <a:off x="5527748" y="171452380"/>
          <a:ext cx="192881"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186603</xdr:colOff>
      <xdr:row>441</xdr:row>
      <xdr:rowOff>2381</xdr:rowOff>
    </xdr:from>
    <xdr:to>
      <xdr:col>14</xdr:col>
      <xdr:colOff>379484</xdr:colOff>
      <xdr:row>441</xdr:row>
      <xdr:rowOff>2381</xdr:rowOff>
    </xdr:to>
    <xdr:cxnSp macro="">
      <xdr:nvCxnSpPr>
        <xdr:cNvPr id="1427" name="直線矢印コネクタ 1426">
          <a:extLst>
            <a:ext uri="{FF2B5EF4-FFF2-40B4-BE49-F238E27FC236}">
              <a16:creationId xmlns:a16="http://schemas.microsoft.com/office/drawing/2014/main" id="{0D62D1A0-2172-4936-9AD3-1072B7AAD4D7}"/>
            </a:ext>
          </a:extLst>
        </xdr:cNvPr>
        <xdr:cNvCxnSpPr/>
      </xdr:nvCxnSpPr>
      <xdr:spPr>
        <a:xfrm>
          <a:off x="5520603" y="168023381"/>
          <a:ext cx="192881"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176429</xdr:colOff>
      <xdr:row>459</xdr:row>
      <xdr:rowOff>2383</xdr:rowOff>
    </xdr:from>
    <xdr:to>
      <xdr:col>15</xdr:col>
      <xdr:colOff>369310</xdr:colOff>
      <xdr:row>459</xdr:row>
      <xdr:rowOff>2383</xdr:rowOff>
    </xdr:to>
    <xdr:cxnSp macro="">
      <xdr:nvCxnSpPr>
        <xdr:cNvPr id="1428" name="直線矢印コネクタ 1427">
          <a:extLst>
            <a:ext uri="{FF2B5EF4-FFF2-40B4-BE49-F238E27FC236}">
              <a16:creationId xmlns:a16="http://schemas.microsoft.com/office/drawing/2014/main" id="{04B9F178-3653-488A-A1EF-91293D76E498}"/>
            </a:ext>
          </a:extLst>
        </xdr:cNvPr>
        <xdr:cNvCxnSpPr/>
      </xdr:nvCxnSpPr>
      <xdr:spPr>
        <a:xfrm flipH="1">
          <a:off x="5891429" y="171452383"/>
          <a:ext cx="192881"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190500</xdr:colOff>
      <xdr:row>441</xdr:row>
      <xdr:rowOff>0</xdr:rowOff>
    </xdr:from>
    <xdr:to>
      <xdr:col>16</xdr:col>
      <xdr:colOff>2381</xdr:colOff>
      <xdr:row>441</xdr:row>
      <xdr:rowOff>0</xdr:rowOff>
    </xdr:to>
    <xdr:cxnSp macro="">
      <xdr:nvCxnSpPr>
        <xdr:cNvPr id="1429" name="直線矢印コネクタ 1428">
          <a:extLst>
            <a:ext uri="{FF2B5EF4-FFF2-40B4-BE49-F238E27FC236}">
              <a16:creationId xmlns:a16="http://schemas.microsoft.com/office/drawing/2014/main" id="{CE3D1A81-1945-4CB7-BAE7-AF7713BB261F}"/>
            </a:ext>
          </a:extLst>
        </xdr:cNvPr>
        <xdr:cNvCxnSpPr/>
      </xdr:nvCxnSpPr>
      <xdr:spPr>
        <a:xfrm flipH="1">
          <a:off x="5905500" y="168021000"/>
          <a:ext cx="192881"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188119</xdr:colOff>
      <xdr:row>440</xdr:row>
      <xdr:rowOff>116681</xdr:rowOff>
    </xdr:from>
    <xdr:to>
      <xdr:col>15</xdr:col>
      <xdr:colOff>188119</xdr:colOff>
      <xdr:row>441</xdr:row>
      <xdr:rowOff>85723</xdr:rowOff>
    </xdr:to>
    <xdr:cxnSp macro="">
      <xdr:nvCxnSpPr>
        <xdr:cNvPr id="1430" name="直線コネクタ 1429">
          <a:extLst>
            <a:ext uri="{FF2B5EF4-FFF2-40B4-BE49-F238E27FC236}">
              <a16:creationId xmlns:a16="http://schemas.microsoft.com/office/drawing/2014/main" id="{5EEC8C60-111B-4959-A5CA-F915228C6A66}"/>
            </a:ext>
          </a:extLst>
        </xdr:cNvPr>
        <xdr:cNvCxnSpPr/>
      </xdr:nvCxnSpPr>
      <xdr:spPr>
        <a:xfrm>
          <a:off x="5903119" y="167947181"/>
          <a:ext cx="0" cy="159542"/>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97632</xdr:colOff>
      <xdr:row>458</xdr:row>
      <xdr:rowOff>92868</xdr:rowOff>
    </xdr:from>
    <xdr:to>
      <xdr:col>15</xdr:col>
      <xdr:colOff>97632</xdr:colOff>
      <xdr:row>458</xdr:row>
      <xdr:rowOff>190499</xdr:rowOff>
    </xdr:to>
    <xdr:cxnSp macro="">
      <xdr:nvCxnSpPr>
        <xdr:cNvPr id="1431" name="直線コネクタ 1430">
          <a:extLst>
            <a:ext uri="{FF2B5EF4-FFF2-40B4-BE49-F238E27FC236}">
              <a16:creationId xmlns:a16="http://schemas.microsoft.com/office/drawing/2014/main" id="{7FF1092E-C72C-485E-BA4A-314964E5BB95}"/>
            </a:ext>
          </a:extLst>
        </xdr:cNvPr>
        <xdr:cNvCxnSpPr/>
      </xdr:nvCxnSpPr>
      <xdr:spPr>
        <a:xfrm>
          <a:off x="5812632" y="171352368"/>
          <a:ext cx="0" cy="97631"/>
        </a:xfrm>
        <a:prstGeom prst="line">
          <a:avLst/>
        </a:prstGeom>
        <a:ln w="3175">
          <a:solidFill>
            <a:srgbClr val="C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188119</xdr:colOff>
      <xdr:row>440</xdr:row>
      <xdr:rowOff>97631</xdr:rowOff>
    </xdr:from>
    <xdr:to>
      <xdr:col>9</xdr:col>
      <xdr:colOff>376238</xdr:colOff>
      <xdr:row>440</xdr:row>
      <xdr:rowOff>97631</xdr:rowOff>
    </xdr:to>
    <xdr:cxnSp macro="">
      <xdr:nvCxnSpPr>
        <xdr:cNvPr id="1432" name="直線矢印コネクタ 1431">
          <a:extLst>
            <a:ext uri="{FF2B5EF4-FFF2-40B4-BE49-F238E27FC236}">
              <a16:creationId xmlns:a16="http://schemas.microsoft.com/office/drawing/2014/main" id="{BF5967B4-C01D-4896-889A-E905DE3BE5BD}"/>
            </a:ext>
          </a:extLst>
        </xdr:cNvPr>
        <xdr:cNvCxnSpPr/>
      </xdr:nvCxnSpPr>
      <xdr:spPr>
        <a:xfrm>
          <a:off x="3617119" y="167928131"/>
          <a:ext cx="18811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250031</xdr:colOff>
      <xdr:row>458</xdr:row>
      <xdr:rowOff>92870</xdr:rowOff>
    </xdr:from>
    <xdr:to>
      <xdr:col>15</xdr:col>
      <xdr:colOff>95252</xdr:colOff>
      <xdr:row>458</xdr:row>
      <xdr:rowOff>92870</xdr:rowOff>
    </xdr:to>
    <xdr:cxnSp macro="">
      <xdr:nvCxnSpPr>
        <xdr:cNvPr id="1433" name="直線矢印コネクタ 1432">
          <a:extLst>
            <a:ext uri="{FF2B5EF4-FFF2-40B4-BE49-F238E27FC236}">
              <a16:creationId xmlns:a16="http://schemas.microsoft.com/office/drawing/2014/main" id="{39456EA1-29ED-4892-B3AF-08BD1719A2F3}"/>
            </a:ext>
          </a:extLst>
        </xdr:cNvPr>
        <xdr:cNvCxnSpPr/>
      </xdr:nvCxnSpPr>
      <xdr:spPr>
        <a:xfrm flipH="1">
          <a:off x="5584031" y="171352370"/>
          <a:ext cx="22622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371476</xdr:colOff>
      <xdr:row>447</xdr:row>
      <xdr:rowOff>0</xdr:rowOff>
    </xdr:from>
    <xdr:to>
      <xdr:col>7</xdr:col>
      <xdr:colOff>192881</xdr:colOff>
      <xdr:row>447</xdr:row>
      <xdr:rowOff>0</xdr:rowOff>
    </xdr:to>
    <xdr:cxnSp macro="">
      <xdr:nvCxnSpPr>
        <xdr:cNvPr id="1434" name="直線矢印コネクタ 1433">
          <a:extLst>
            <a:ext uri="{FF2B5EF4-FFF2-40B4-BE49-F238E27FC236}">
              <a16:creationId xmlns:a16="http://schemas.microsoft.com/office/drawing/2014/main" id="{68F70737-B403-43D7-BB99-AFD461D35C09}"/>
            </a:ext>
          </a:extLst>
        </xdr:cNvPr>
        <xdr:cNvCxnSpPr/>
      </xdr:nvCxnSpPr>
      <xdr:spPr>
        <a:xfrm flipH="1">
          <a:off x="2657476" y="169164000"/>
          <a:ext cx="20240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200026</xdr:colOff>
      <xdr:row>445</xdr:row>
      <xdr:rowOff>188119</xdr:rowOff>
    </xdr:from>
    <xdr:to>
      <xdr:col>10</xdr:col>
      <xdr:colOff>11907</xdr:colOff>
      <xdr:row>445</xdr:row>
      <xdr:rowOff>188119</xdr:rowOff>
    </xdr:to>
    <xdr:cxnSp macro="">
      <xdr:nvCxnSpPr>
        <xdr:cNvPr id="1435" name="直線矢印コネクタ 1434">
          <a:extLst>
            <a:ext uri="{FF2B5EF4-FFF2-40B4-BE49-F238E27FC236}">
              <a16:creationId xmlns:a16="http://schemas.microsoft.com/office/drawing/2014/main" id="{1D0222CD-C9B5-4D7C-93BA-DA7A021D231F}"/>
            </a:ext>
          </a:extLst>
        </xdr:cNvPr>
        <xdr:cNvCxnSpPr/>
      </xdr:nvCxnSpPr>
      <xdr:spPr>
        <a:xfrm>
          <a:off x="3629026" y="168971119"/>
          <a:ext cx="19288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380999</xdr:colOff>
      <xdr:row>464</xdr:row>
      <xdr:rowOff>104775</xdr:rowOff>
    </xdr:from>
    <xdr:to>
      <xdr:col>14</xdr:col>
      <xdr:colOff>380999</xdr:colOff>
      <xdr:row>466</xdr:row>
      <xdr:rowOff>0</xdr:rowOff>
    </xdr:to>
    <xdr:cxnSp macro="">
      <xdr:nvCxnSpPr>
        <xdr:cNvPr id="1436" name="直線矢印コネクタ 1435">
          <a:extLst>
            <a:ext uri="{FF2B5EF4-FFF2-40B4-BE49-F238E27FC236}">
              <a16:creationId xmlns:a16="http://schemas.microsoft.com/office/drawing/2014/main" id="{7C0307B8-7782-4959-B708-13DE93BDAE91}"/>
            </a:ext>
          </a:extLst>
        </xdr:cNvPr>
        <xdr:cNvCxnSpPr/>
      </xdr:nvCxnSpPr>
      <xdr:spPr>
        <a:xfrm>
          <a:off x="5714999" y="172507275"/>
          <a:ext cx="0" cy="276225"/>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183356</xdr:colOff>
      <xdr:row>464</xdr:row>
      <xdr:rowOff>0</xdr:rowOff>
    </xdr:from>
    <xdr:to>
      <xdr:col>15</xdr:col>
      <xdr:colOff>183356</xdr:colOff>
      <xdr:row>464</xdr:row>
      <xdr:rowOff>90488</xdr:rowOff>
    </xdr:to>
    <xdr:cxnSp macro="">
      <xdr:nvCxnSpPr>
        <xdr:cNvPr id="1437" name="直線コネクタ 1436">
          <a:extLst>
            <a:ext uri="{FF2B5EF4-FFF2-40B4-BE49-F238E27FC236}">
              <a16:creationId xmlns:a16="http://schemas.microsoft.com/office/drawing/2014/main" id="{3A271360-C25B-4747-BD50-9FC98A18503D}"/>
            </a:ext>
          </a:extLst>
        </xdr:cNvPr>
        <xdr:cNvCxnSpPr/>
      </xdr:nvCxnSpPr>
      <xdr:spPr>
        <a:xfrm>
          <a:off x="5898356" y="172402500"/>
          <a:ext cx="0" cy="90488"/>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185738</xdr:colOff>
      <xdr:row>464</xdr:row>
      <xdr:rowOff>90487</xdr:rowOff>
    </xdr:from>
    <xdr:to>
      <xdr:col>16</xdr:col>
      <xdr:colOff>366713</xdr:colOff>
      <xdr:row>464</xdr:row>
      <xdr:rowOff>90487</xdr:rowOff>
    </xdr:to>
    <xdr:cxnSp macro="">
      <xdr:nvCxnSpPr>
        <xdr:cNvPr id="1438" name="直線矢印コネクタ 1437">
          <a:extLst>
            <a:ext uri="{FF2B5EF4-FFF2-40B4-BE49-F238E27FC236}">
              <a16:creationId xmlns:a16="http://schemas.microsoft.com/office/drawing/2014/main" id="{451A3C5C-5FC0-4BC1-9ECB-E4C50F275A45}"/>
            </a:ext>
          </a:extLst>
        </xdr:cNvPr>
        <xdr:cNvCxnSpPr/>
      </xdr:nvCxnSpPr>
      <xdr:spPr>
        <a:xfrm>
          <a:off x="5900738" y="172492987"/>
          <a:ext cx="56197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285752</xdr:colOff>
      <xdr:row>450</xdr:row>
      <xdr:rowOff>104775</xdr:rowOff>
    </xdr:from>
    <xdr:to>
      <xdr:col>16</xdr:col>
      <xdr:colOff>366713</xdr:colOff>
      <xdr:row>451</xdr:row>
      <xdr:rowOff>3</xdr:rowOff>
    </xdr:to>
    <xdr:cxnSp macro="">
      <xdr:nvCxnSpPr>
        <xdr:cNvPr id="1439" name="カギ線コネクタ 12027">
          <a:extLst>
            <a:ext uri="{FF2B5EF4-FFF2-40B4-BE49-F238E27FC236}">
              <a16:creationId xmlns:a16="http://schemas.microsoft.com/office/drawing/2014/main" id="{C69C0641-FADA-42EB-B882-89CB84F5DAA6}"/>
            </a:ext>
          </a:extLst>
        </xdr:cNvPr>
        <xdr:cNvCxnSpPr/>
      </xdr:nvCxnSpPr>
      <xdr:spPr>
        <a:xfrm flipV="1">
          <a:off x="6000752" y="169840275"/>
          <a:ext cx="461961" cy="85728"/>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2381</xdr:colOff>
      <xdr:row>463</xdr:row>
      <xdr:rowOff>92869</xdr:rowOff>
    </xdr:from>
    <xdr:to>
      <xdr:col>16</xdr:col>
      <xdr:colOff>361950</xdr:colOff>
      <xdr:row>464</xdr:row>
      <xdr:rowOff>2</xdr:rowOff>
    </xdr:to>
    <xdr:cxnSp macro="">
      <xdr:nvCxnSpPr>
        <xdr:cNvPr id="1440" name="カギ線コネクタ 12028">
          <a:extLst>
            <a:ext uri="{FF2B5EF4-FFF2-40B4-BE49-F238E27FC236}">
              <a16:creationId xmlns:a16="http://schemas.microsoft.com/office/drawing/2014/main" id="{2AF9885C-B840-4441-9885-F2B963E8CE9D}"/>
            </a:ext>
          </a:extLst>
        </xdr:cNvPr>
        <xdr:cNvCxnSpPr/>
      </xdr:nvCxnSpPr>
      <xdr:spPr>
        <a:xfrm flipV="1">
          <a:off x="5717381" y="172304869"/>
          <a:ext cx="740569" cy="97633"/>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452</xdr:row>
      <xdr:rowOff>90487</xdr:rowOff>
    </xdr:from>
    <xdr:to>
      <xdr:col>15</xdr:col>
      <xdr:colOff>0</xdr:colOff>
      <xdr:row>452</xdr:row>
      <xdr:rowOff>90487</xdr:rowOff>
    </xdr:to>
    <xdr:cxnSp macro="">
      <xdr:nvCxnSpPr>
        <xdr:cNvPr id="1441" name="直線コネクタ 1440">
          <a:extLst>
            <a:ext uri="{FF2B5EF4-FFF2-40B4-BE49-F238E27FC236}">
              <a16:creationId xmlns:a16="http://schemas.microsoft.com/office/drawing/2014/main" id="{77E765EB-F23D-444D-9445-3C0C6E566396}"/>
            </a:ext>
          </a:extLst>
        </xdr:cNvPr>
        <xdr:cNvCxnSpPr/>
      </xdr:nvCxnSpPr>
      <xdr:spPr>
        <a:xfrm>
          <a:off x="3429000" y="170206987"/>
          <a:ext cx="2286000"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97631</xdr:colOff>
      <xdr:row>444</xdr:row>
      <xdr:rowOff>88106</xdr:rowOff>
    </xdr:from>
    <xdr:to>
      <xdr:col>15</xdr:col>
      <xdr:colOff>97631</xdr:colOff>
      <xdr:row>449</xdr:row>
      <xdr:rowOff>97633</xdr:rowOff>
    </xdr:to>
    <xdr:cxnSp macro="">
      <xdr:nvCxnSpPr>
        <xdr:cNvPr id="1442" name="直線コネクタ 1441">
          <a:extLst>
            <a:ext uri="{FF2B5EF4-FFF2-40B4-BE49-F238E27FC236}">
              <a16:creationId xmlns:a16="http://schemas.microsoft.com/office/drawing/2014/main" id="{BDE739C9-6B8F-4150-87C4-C3612AAED2A1}"/>
            </a:ext>
          </a:extLst>
        </xdr:cNvPr>
        <xdr:cNvCxnSpPr/>
      </xdr:nvCxnSpPr>
      <xdr:spPr>
        <a:xfrm flipV="1">
          <a:off x="5812631" y="168680606"/>
          <a:ext cx="0" cy="962027"/>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2382</xdr:colOff>
      <xdr:row>441</xdr:row>
      <xdr:rowOff>90487</xdr:rowOff>
    </xdr:from>
    <xdr:to>
      <xdr:col>15</xdr:col>
      <xdr:colOff>4763</xdr:colOff>
      <xdr:row>441</xdr:row>
      <xdr:rowOff>90487</xdr:rowOff>
    </xdr:to>
    <xdr:cxnSp macro="">
      <xdr:nvCxnSpPr>
        <xdr:cNvPr id="1443" name="直線コネクタ 1442">
          <a:extLst>
            <a:ext uri="{FF2B5EF4-FFF2-40B4-BE49-F238E27FC236}">
              <a16:creationId xmlns:a16="http://schemas.microsoft.com/office/drawing/2014/main" id="{B63CDD93-1F73-4AE9-9F85-A92AC78458E1}"/>
            </a:ext>
          </a:extLst>
        </xdr:cNvPr>
        <xdr:cNvCxnSpPr/>
      </xdr:nvCxnSpPr>
      <xdr:spPr>
        <a:xfrm>
          <a:off x="3431382" y="168111487"/>
          <a:ext cx="2288381"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97631</xdr:colOff>
      <xdr:row>449</xdr:row>
      <xdr:rowOff>95250</xdr:rowOff>
    </xdr:from>
    <xdr:to>
      <xdr:col>15</xdr:col>
      <xdr:colOff>185740</xdr:colOff>
      <xdr:row>452</xdr:row>
      <xdr:rowOff>92871</xdr:rowOff>
    </xdr:to>
    <xdr:cxnSp macro="">
      <xdr:nvCxnSpPr>
        <xdr:cNvPr id="1444" name="直線コネクタ 1443">
          <a:extLst>
            <a:ext uri="{FF2B5EF4-FFF2-40B4-BE49-F238E27FC236}">
              <a16:creationId xmlns:a16="http://schemas.microsoft.com/office/drawing/2014/main" id="{887CD7E8-74BC-4F29-8638-CA59F131EBFD}"/>
            </a:ext>
          </a:extLst>
        </xdr:cNvPr>
        <xdr:cNvCxnSpPr/>
      </xdr:nvCxnSpPr>
      <xdr:spPr>
        <a:xfrm flipH="1" flipV="1">
          <a:off x="5812631" y="169640250"/>
          <a:ext cx="88109" cy="569121"/>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2380</xdr:colOff>
      <xdr:row>449</xdr:row>
      <xdr:rowOff>97632</xdr:rowOff>
    </xdr:from>
    <xdr:to>
      <xdr:col>16</xdr:col>
      <xdr:colOff>2381</xdr:colOff>
      <xdr:row>449</xdr:row>
      <xdr:rowOff>97632</xdr:rowOff>
    </xdr:to>
    <xdr:cxnSp macro="">
      <xdr:nvCxnSpPr>
        <xdr:cNvPr id="1445" name="直線コネクタ 1444">
          <a:extLst>
            <a:ext uri="{FF2B5EF4-FFF2-40B4-BE49-F238E27FC236}">
              <a16:creationId xmlns:a16="http://schemas.microsoft.com/office/drawing/2014/main" id="{0341E984-83AC-4EB1-97A1-A6AA1FC974AE}"/>
            </a:ext>
          </a:extLst>
        </xdr:cNvPr>
        <xdr:cNvCxnSpPr/>
      </xdr:nvCxnSpPr>
      <xdr:spPr>
        <a:xfrm>
          <a:off x="5717380" y="169642632"/>
          <a:ext cx="381001"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97631</xdr:colOff>
      <xdr:row>441</xdr:row>
      <xdr:rowOff>85728</xdr:rowOff>
    </xdr:from>
    <xdr:to>
      <xdr:col>15</xdr:col>
      <xdr:colOff>188119</xdr:colOff>
      <xdr:row>444</xdr:row>
      <xdr:rowOff>85725</xdr:rowOff>
    </xdr:to>
    <xdr:cxnSp macro="">
      <xdr:nvCxnSpPr>
        <xdr:cNvPr id="1446" name="直線コネクタ 1445">
          <a:extLst>
            <a:ext uri="{FF2B5EF4-FFF2-40B4-BE49-F238E27FC236}">
              <a16:creationId xmlns:a16="http://schemas.microsoft.com/office/drawing/2014/main" id="{AD70FFD9-CD64-44C8-8760-1168E9F28E56}"/>
            </a:ext>
          </a:extLst>
        </xdr:cNvPr>
        <xdr:cNvCxnSpPr/>
      </xdr:nvCxnSpPr>
      <xdr:spPr>
        <a:xfrm flipV="1">
          <a:off x="5812631" y="168106728"/>
          <a:ext cx="90488" cy="571497"/>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7144</xdr:colOff>
      <xdr:row>441</xdr:row>
      <xdr:rowOff>90485</xdr:rowOff>
    </xdr:from>
    <xdr:to>
      <xdr:col>8</xdr:col>
      <xdr:colOff>380999</xdr:colOff>
      <xdr:row>441</xdr:row>
      <xdr:rowOff>90485</xdr:rowOff>
    </xdr:to>
    <xdr:cxnSp macro="">
      <xdr:nvCxnSpPr>
        <xdr:cNvPr id="1447" name="直線コネクタ 1446">
          <a:extLst>
            <a:ext uri="{FF2B5EF4-FFF2-40B4-BE49-F238E27FC236}">
              <a16:creationId xmlns:a16="http://schemas.microsoft.com/office/drawing/2014/main" id="{54C2FF8F-EB6C-4D12-B7CC-FB8687D39B57}"/>
            </a:ext>
          </a:extLst>
        </xdr:cNvPr>
        <xdr:cNvCxnSpPr/>
      </xdr:nvCxnSpPr>
      <xdr:spPr>
        <a:xfrm>
          <a:off x="3055144" y="168111485"/>
          <a:ext cx="373855"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444</xdr:row>
      <xdr:rowOff>88106</xdr:rowOff>
    </xdr:from>
    <xdr:to>
      <xdr:col>16</xdr:col>
      <xdr:colOff>2381</xdr:colOff>
      <xdr:row>444</xdr:row>
      <xdr:rowOff>88106</xdr:rowOff>
    </xdr:to>
    <xdr:cxnSp macro="">
      <xdr:nvCxnSpPr>
        <xdr:cNvPr id="1448" name="直線コネクタ 1447">
          <a:extLst>
            <a:ext uri="{FF2B5EF4-FFF2-40B4-BE49-F238E27FC236}">
              <a16:creationId xmlns:a16="http://schemas.microsoft.com/office/drawing/2014/main" id="{8D935990-A670-4D8F-B7D9-B5BE818DC562}"/>
            </a:ext>
          </a:extLst>
        </xdr:cNvPr>
        <xdr:cNvCxnSpPr/>
      </xdr:nvCxnSpPr>
      <xdr:spPr>
        <a:xfrm>
          <a:off x="5715000" y="168680606"/>
          <a:ext cx="383381"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188119</xdr:colOff>
      <xdr:row>447</xdr:row>
      <xdr:rowOff>0</xdr:rowOff>
    </xdr:from>
    <xdr:to>
      <xdr:col>15</xdr:col>
      <xdr:colOff>0</xdr:colOff>
      <xdr:row>447</xdr:row>
      <xdr:rowOff>0</xdr:rowOff>
    </xdr:to>
    <xdr:cxnSp macro="">
      <xdr:nvCxnSpPr>
        <xdr:cNvPr id="1449" name="直線矢印コネクタ 1448">
          <a:extLst>
            <a:ext uri="{FF2B5EF4-FFF2-40B4-BE49-F238E27FC236}">
              <a16:creationId xmlns:a16="http://schemas.microsoft.com/office/drawing/2014/main" id="{CF94CED7-2964-46F5-A932-C4306E04C847}"/>
            </a:ext>
          </a:extLst>
        </xdr:cNvPr>
        <xdr:cNvCxnSpPr/>
      </xdr:nvCxnSpPr>
      <xdr:spPr>
        <a:xfrm>
          <a:off x="5522119" y="169164000"/>
          <a:ext cx="192881"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97632</xdr:colOff>
      <xdr:row>446</xdr:row>
      <xdr:rowOff>188119</xdr:rowOff>
    </xdr:from>
    <xdr:to>
      <xdr:col>15</xdr:col>
      <xdr:colOff>290513</xdr:colOff>
      <xdr:row>446</xdr:row>
      <xdr:rowOff>188119</xdr:rowOff>
    </xdr:to>
    <xdr:cxnSp macro="">
      <xdr:nvCxnSpPr>
        <xdr:cNvPr id="1450" name="直線矢印コネクタ 1449">
          <a:extLst>
            <a:ext uri="{FF2B5EF4-FFF2-40B4-BE49-F238E27FC236}">
              <a16:creationId xmlns:a16="http://schemas.microsoft.com/office/drawing/2014/main" id="{56D0A595-98BA-4B11-B505-F20546F4D35B}"/>
            </a:ext>
          </a:extLst>
        </xdr:cNvPr>
        <xdr:cNvCxnSpPr/>
      </xdr:nvCxnSpPr>
      <xdr:spPr>
        <a:xfrm flipH="1">
          <a:off x="5812632" y="169161619"/>
          <a:ext cx="192881"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283369</xdr:colOff>
      <xdr:row>449</xdr:row>
      <xdr:rowOff>95250</xdr:rowOff>
    </xdr:from>
    <xdr:to>
      <xdr:col>15</xdr:col>
      <xdr:colOff>283369</xdr:colOff>
      <xdr:row>452</xdr:row>
      <xdr:rowOff>95250</xdr:rowOff>
    </xdr:to>
    <xdr:cxnSp macro="">
      <xdr:nvCxnSpPr>
        <xdr:cNvPr id="1451" name="直線矢印コネクタ 1450">
          <a:extLst>
            <a:ext uri="{FF2B5EF4-FFF2-40B4-BE49-F238E27FC236}">
              <a16:creationId xmlns:a16="http://schemas.microsoft.com/office/drawing/2014/main" id="{A7E22D0F-65BA-4BAA-B771-4C51D058075C}"/>
            </a:ext>
          </a:extLst>
        </xdr:cNvPr>
        <xdr:cNvCxnSpPr/>
      </xdr:nvCxnSpPr>
      <xdr:spPr>
        <a:xfrm>
          <a:off x="5998369" y="169640250"/>
          <a:ext cx="0" cy="5715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283369</xdr:colOff>
      <xdr:row>441</xdr:row>
      <xdr:rowOff>85725</xdr:rowOff>
    </xdr:from>
    <xdr:to>
      <xdr:col>15</xdr:col>
      <xdr:colOff>283369</xdr:colOff>
      <xdr:row>444</xdr:row>
      <xdr:rowOff>90487</xdr:rowOff>
    </xdr:to>
    <xdr:cxnSp macro="">
      <xdr:nvCxnSpPr>
        <xdr:cNvPr id="1452" name="直線矢印コネクタ 1451">
          <a:extLst>
            <a:ext uri="{FF2B5EF4-FFF2-40B4-BE49-F238E27FC236}">
              <a16:creationId xmlns:a16="http://schemas.microsoft.com/office/drawing/2014/main" id="{066B49C9-4467-4F28-B6BA-916915784998}"/>
            </a:ext>
          </a:extLst>
        </xdr:cNvPr>
        <xdr:cNvCxnSpPr/>
      </xdr:nvCxnSpPr>
      <xdr:spPr>
        <a:xfrm>
          <a:off x="5998369" y="168106725"/>
          <a:ext cx="0" cy="57626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283369</xdr:colOff>
      <xdr:row>442</xdr:row>
      <xdr:rowOff>97631</xdr:rowOff>
    </xdr:from>
    <xdr:to>
      <xdr:col>16</xdr:col>
      <xdr:colOff>366713</xdr:colOff>
      <xdr:row>442</xdr:row>
      <xdr:rowOff>180978</xdr:rowOff>
    </xdr:to>
    <xdr:cxnSp macro="">
      <xdr:nvCxnSpPr>
        <xdr:cNvPr id="1453" name="カギ線コネクタ 12042">
          <a:extLst>
            <a:ext uri="{FF2B5EF4-FFF2-40B4-BE49-F238E27FC236}">
              <a16:creationId xmlns:a16="http://schemas.microsoft.com/office/drawing/2014/main" id="{B33D7BD5-7633-415B-8EA0-3BD2F5A0B155}"/>
            </a:ext>
          </a:extLst>
        </xdr:cNvPr>
        <xdr:cNvCxnSpPr/>
      </xdr:nvCxnSpPr>
      <xdr:spPr>
        <a:xfrm flipV="1">
          <a:off x="5998369" y="168309131"/>
          <a:ext cx="464344" cy="83347"/>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446</xdr:row>
      <xdr:rowOff>92869</xdr:rowOff>
    </xdr:from>
    <xdr:to>
      <xdr:col>15</xdr:col>
      <xdr:colOff>47625</xdr:colOff>
      <xdr:row>447</xdr:row>
      <xdr:rowOff>0</xdr:rowOff>
    </xdr:to>
    <xdr:cxnSp macro="">
      <xdr:nvCxnSpPr>
        <xdr:cNvPr id="1454" name="直線コネクタ 1453">
          <a:extLst>
            <a:ext uri="{FF2B5EF4-FFF2-40B4-BE49-F238E27FC236}">
              <a16:creationId xmlns:a16="http://schemas.microsoft.com/office/drawing/2014/main" id="{E346B983-A9E0-42D5-B3B9-15CC59E6E3C6}"/>
            </a:ext>
          </a:extLst>
        </xdr:cNvPr>
        <xdr:cNvCxnSpPr/>
      </xdr:nvCxnSpPr>
      <xdr:spPr>
        <a:xfrm>
          <a:off x="5762625" y="169066369"/>
          <a:ext cx="0" cy="97631"/>
        </a:xfrm>
        <a:prstGeom prst="line">
          <a:avLst/>
        </a:prstGeom>
        <a:ln w="3175">
          <a:solidFill>
            <a:srgbClr val="C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264319</xdr:colOff>
      <xdr:row>446</xdr:row>
      <xdr:rowOff>92869</xdr:rowOff>
    </xdr:from>
    <xdr:to>
      <xdr:col>15</xdr:col>
      <xdr:colOff>47628</xdr:colOff>
      <xdr:row>446</xdr:row>
      <xdr:rowOff>92869</xdr:rowOff>
    </xdr:to>
    <xdr:cxnSp macro="">
      <xdr:nvCxnSpPr>
        <xdr:cNvPr id="1455" name="直線矢印コネクタ 1454">
          <a:extLst>
            <a:ext uri="{FF2B5EF4-FFF2-40B4-BE49-F238E27FC236}">
              <a16:creationId xmlns:a16="http://schemas.microsoft.com/office/drawing/2014/main" id="{86337B6A-E6DD-4814-A5A3-25B7BC431B56}"/>
            </a:ext>
          </a:extLst>
        </xdr:cNvPr>
        <xdr:cNvCxnSpPr/>
      </xdr:nvCxnSpPr>
      <xdr:spPr>
        <a:xfrm flipH="1">
          <a:off x="5598319" y="169066369"/>
          <a:ext cx="16430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190500</xdr:colOff>
      <xdr:row>439</xdr:row>
      <xdr:rowOff>90488</xdr:rowOff>
    </xdr:from>
    <xdr:to>
      <xdr:col>7</xdr:col>
      <xdr:colOff>190500</xdr:colOff>
      <xdr:row>465</xdr:row>
      <xdr:rowOff>97631</xdr:rowOff>
    </xdr:to>
    <xdr:cxnSp macro="">
      <xdr:nvCxnSpPr>
        <xdr:cNvPr id="1456" name="直線矢印コネクタ 1455">
          <a:extLst>
            <a:ext uri="{FF2B5EF4-FFF2-40B4-BE49-F238E27FC236}">
              <a16:creationId xmlns:a16="http://schemas.microsoft.com/office/drawing/2014/main" id="{4018FA4C-648E-483C-898C-9238487FFB90}"/>
            </a:ext>
          </a:extLst>
        </xdr:cNvPr>
        <xdr:cNvCxnSpPr/>
      </xdr:nvCxnSpPr>
      <xdr:spPr>
        <a:xfrm>
          <a:off x="2857500" y="167730488"/>
          <a:ext cx="0" cy="496014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188549</xdr:colOff>
      <xdr:row>441</xdr:row>
      <xdr:rowOff>90488</xdr:rowOff>
    </xdr:from>
    <xdr:to>
      <xdr:col>8</xdr:col>
      <xdr:colOff>188549</xdr:colOff>
      <xdr:row>464</xdr:row>
      <xdr:rowOff>0</xdr:rowOff>
    </xdr:to>
    <xdr:cxnSp macro="">
      <xdr:nvCxnSpPr>
        <xdr:cNvPr id="1457" name="直線矢印コネクタ 1456">
          <a:extLst>
            <a:ext uri="{FF2B5EF4-FFF2-40B4-BE49-F238E27FC236}">
              <a16:creationId xmlns:a16="http://schemas.microsoft.com/office/drawing/2014/main" id="{E5C63944-67B8-4E91-9626-3AA8B8BCDD32}"/>
            </a:ext>
          </a:extLst>
        </xdr:cNvPr>
        <xdr:cNvCxnSpPr/>
      </xdr:nvCxnSpPr>
      <xdr:spPr>
        <a:xfrm>
          <a:off x="3236549" y="168111488"/>
          <a:ext cx="0" cy="429101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28576</xdr:colOff>
      <xdr:row>451</xdr:row>
      <xdr:rowOff>0</xdr:rowOff>
    </xdr:from>
    <xdr:to>
      <xdr:col>8</xdr:col>
      <xdr:colOff>188119</xdr:colOff>
      <xdr:row>451</xdr:row>
      <xdr:rowOff>0</xdr:rowOff>
    </xdr:to>
    <xdr:cxnSp macro="">
      <xdr:nvCxnSpPr>
        <xdr:cNvPr id="1458" name="直線矢印コネクタ 1457">
          <a:extLst>
            <a:ext uri="{FF2B5EF4-FFF2-40B4-BE49-F238E27FC236}">
              <a16:creationId xmlns:a16="http://schemas.microsoft.com/office/drawing/2014/main" id="{5D2D50CE-A276-48AC-B275-593CAA7F46A1}"/>
            </a:ext>
          </a:extLst>
        </xdr:cNvPr>
        <xdr:cNvCxnSpPr/>
      </xdr:nvCxnSpPr>
      <xdr:spPr>
        <a:xfrm flipH="1">
          <a:off x="2695576" y="169926000"/>
          <a:ext cx="54054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190500</xdr:colOff>
      <xdr:row>439</xdr:row>
      <xdr:rowOff>88106</xdr:rowOff>
    </xdr:from>
    <xdr:to>
      <xdr:col>9</xdr:col>
      <xdr:colOff>190500</xdr:colOff>
      <xdr:row>441</xdr:row>
      <xdr:rowOff>88107</xdr:rowOff>
    </xdr:to>
    <xdr:cxnSp macro="">
      <xdr:nvCxnSpPr>
        <xdr:cNvPr id="1459" name="直線矢印コネクタ 1458">
          <a:extLst>
            <a:ext uri="{FF2B5EF4-FFF2-40B4-BE49-F238E27FC236}">
              <a16:creationId xmlns:a16="http://schemas.microsoft.com/office/drawing/2014/main" id="{F73F4FAB-EE7F-400E-AD46-A17A687E4C9F}"/>
            </a:ext>
          </a:extLst>
        </xdr:cNvPr>
        <xdr:cNvCxnSpPr/>
      </xdr:nvCxnSpPr>
      <xdr:spPr>
        <a:xfrm>
          <a:off x="3619500" y="167728106"/>
          <a:ext cx="0" cy="38100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378618</xdr:colOff>
      <xdr:row>441</xdr:row>
      <xdr:rowOff>88107</xdr:rowOff>
    </xdr:from>
    <xdr:to>
      <xdr:col>16</xdr:col>
      <xdr:colOff>361950</xdr:colOff>
      <xdr:row>441</xdr:row>
      <xdr:rowOff>88107</xdr:rowOff>
    </xdr:to>
    <xdr:cxnSp macro="">
      <xdr:nvCxnSpPr>
        <xdr:cNvPr id="1460" name="直線矢印コネクタ 1459">
          <a:extLst>
            <a:ext uri="{FF2B5EF4-FFF2-40B4-BE49-F238E27FC236}">
              <a16:creationId xmlns:a16="http://schemas.microsoft.com/office/drawing/2014/main" id="{628BC719-730C-4839-84B9-C4A7C8EAD943}"/>
            </a:ext>
          </a:extLst>
        </xdr:cNvPr>
        <xdr:cNvCxnSpPr/>
      </xdr:nvCxnSpPr>
      <xdr:spPr>
        <a:xfrm>
          <a:off x="5712618" y="168109107"/>
          <a:ext cx="745332"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2382</xdr:colOff>
      <xdr:row>452</xdr:row>
      <xdr:rowOff>90488</xdr:rowOff>
    </xdr:from>
    <xdr:to>
      <xdr:col>16</xdr:col>
      <xdr:colOff>369095</xdr:colOff>
      <xdr:row>452</xdr:row>
      <xdr:rowOff>90488</xdr:rowOff>
    </xdr:to>
    <xdr:cxnSp macro="">
      <xdr:nvCxnSpPr>
        <xdr:cNvPr id="1461" name="直線矢印コネクタ 1460">
          <a:extLst>
            <a:ext uri="{FF2B5EF4-FFF2-40B4-BE49-F238E27FC236}">
              <a16:creationId xmlns:a16="http://schemas.microsoft.com/office/drawing/2014/main" id="{6F646824-4340-4D92-9924-D5E1A288E9E4}"/>
            </a:ext>
          </a:extLst>
        </xdr:cNvPr>
        <xdr:cNvCxnSpPr/>
      </xdr:nvCxnSpPr>
      <xdr:spPr>
        <a:xfrm>
          <a:off x="5717382" y="170206988"/>
          <a:ext cx="74771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2381</xdr:colOff>
      <xdr:row>465</xdr:row>
      <xdr:rowOff>0</xdr:rowOff>
    </xdr:from>
    <xdr:to>
      <xdr:col>20</xdr:col>
      <xdr:colOff>2381</xdr:colOff>
      <xdr:row>465</xdr:row>
      <xdr:rowOff>185738</xdr:rowOff>
    </xdr:to>
    <xdr:cxnSp macro="">
      <xdr:nvCxnSpPr>
        <xdr:cNvPr id="1462" name="直線矢印コネクタ 1461">
          <a:extLst>
            <a:ext uri="{FF2B5EF4-FFF2-40B4-BE49-F238E27FC236}">
              <a16:creationId xmlns:a16="http://schemas.microsoft.com/office/drawing/2014/main" id="{067BD850-7763-4EC0-B430-A8E5746A1C82}"/>
            </a:ext>
          </a:extLst>
        </xdr:cNvPr>
        <xdr:cNvCxnSpPr/>
      </xdr:nvCxnSpPr>
      <xdr:spPr>
        <a:xfrm>
          <a:off x="7622381" y="172593000"/>
          <a:ext cx="0" cy="185738"/>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166688</xdr:colOff>
      <xdr:row>395</xdr:row>
      <xdr:rowOff>2381</xdr:rowOff>
    </xdr:from>
    <xdr:to>
      <xdr:col>51</xdr:col>
      <xdr:colOff>166688</xdr:colOff>
      <xdr:row>400</xdr:row>
      <xdr:rowOff>40481</xdr:rowOff>
    </xdr:to>
    <xdr:cxnSp macro="">
      <xdr:nvCxnSpPr>
        <xdr:cNvPr id="1463" name="直線コネクタ 1462">
          <a:extLst>
            <a:ext uri="{FF2B5EF4-FFF2-40B4-BE49-F238E27FC236}">
              <a16:creationId xmlns:a16="http://schemas.microsoft.com/office/drawing/2014/main" id="{8B502637-0049-45EF-9BD6-FFEC65345B74}"/>
            </a:ext>
          </a:extLst>
        </xdr:cNvPr>
        <xdr:cNvCxnSpPr/>
      </xdr:nvCxnSpPr>
      <xdr:spPr>
        <a:xfrm>
          <a:off x="19597688" y="159260381"/>
          <a:ext cx="0" cy="990600"/>
        </a:xfrm>
        <a:prstGeom prst="line">
          <a:avLst/>
        </a:prstGeom>
        <a:ln w="3175"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195263</xdr:colOff>
      <xdr:row>395</xdr:row>
      <xdr:rowOff>0</xdr:rowOff>
    </xdr:from>
    <xdr:to>
      <xdr:col>21</xdr:col>
      <xdr:colOff>195263</xdr:colOff>
      <xdr:row>396</xdr:row>
      <xdr:rowOff>73819</xdr:rowOff>
    </xdr:to>
    <xdr:cxnSp macro="">
      <xdr:nvCxnSpPr>
        <xdr:cNvPr id="1464" name="直線コネクタ 1463">
          <a:extLst>
            <a:ext uri="{FF2B5EF4-FFF2-40B4-BE49-F238E27FC236}">
              <a16:creationId xmlns:a16="http://schemas.microsoft.com/office/drawing/2014/main" id="{8EA7F88B-EC91-48CF-9CDC-92509E43B7C3}"/>
            </a:ext>
          </a:extLst>
        </xdr:cNvPr>
        <xdr:cNvCxnSpPr/>
      </xdr:nvCxnSpPr>
      <xdr:spPr>
        <a:xfrm flipV="1">
          <a:off x="8196263" y="159258000"/>
          <a:ext cx="0" cy="264319"/>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2381</xdr:colOff>
      <xdr:row>395</xdr:row>
      <xdr:rowOff>78581</xdr:rowOff>
    </xdr:from>
    <xdr:to>
      <xdr:col>21</xdr:col>
      <xdr:colOff>192881</xdr:colOff>
      <xdr:row>395</xdr:row>
      <xdr:rowOff>100013</xdr:rowOff>
    </xdr:to>
    <xdr:cxnSp macro="">
      <xdr:nvCxnSpPr>
        <xdr:cNvPr id="1465" name="直線コネクタ 1464">
          <a:extLst>
            <a:ext uri="{FF2B5EF4-FFF2-40B4-BE49-F238E27FC236}">
              <a16:creationId xmlns:a16="http://schemas.microsoft.com/office/drawing/2014/main" id="{09D8E640-C218-4524-994F-B3413DF17215}"/>
            </a:ext>
          </a:extLst>
        </xdr:cNvPr>
        <xdr:cNvCxnSpPr/>
      </xdr:nvCxnSpPr>
      <xdr:spPr>
        <a:xfrm>
          <a:off x="8003381" y="159336581"/>
          <a:ext cx="190500" cy="21432"/>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271463</xdr:colOff>
      <xdr:row>395</xdr:row>
      <xdr:rowOff>78582</xdr:rowOff>
    </xdr:from>
    <xdr:to>
      <xdr:col>21</xdr:col>
      <xdr:colOff>2382</xdr:colOff>
      <xdr:row>395</xdr:row>
      <xdr:rowOff>78582</xdr:rowOff>
    </xdr:to>
    <xdr:cxnSp macro="">
      <xdr:nvCxnSpPr>
        <xdr:cNvPr id="1466" name="直線コネクタ 1465">
          <a:extLst>
            <a:ext uri="{FF2B5EF4-FFF2-40B4-BE49-F238E27FC236}">
              <a16:creationId xmlns:a16="http://schemas.microsoft.com/office/drawing/2014/main" id="{1602C3C2-5778-4707-B091-EBC256875FD0}"/>
            </a:ext>
          </a:extLst>
        </xdr:cNvPr>
        <xdr:cNvCxnSpPr/>
      </xdr:nvCxnSpPr>
      <xdr:spPr>
        <a:xfrm>
          <a:off x="2557463" y="159336582"/>
          <a:ext cx="5445919"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116681</xdr:colOff>
      <xdr:row>395</xdr:row>
      <xdr:rowOff>2381</xdr:rowOff>
    </xdr:from>
    <xdr:to>
      <xdr:col>49</xdr:col>
      <xdr:colOff>116681</xdr:colOff>
      <xdr:row>400</xdr:row>
      <xdr:rowOff>42863</xdr:rowOff>
    </xdr:to>
    <xdr:cxnSp macro="">
      <xdr:nvCxnSpPr>
        <xdr:cNvPr id="1467" name="直線コネクタ 1466">
          <a:extLst>
            <a:ext uri="{FF2B5EF4-FFF2-40B4-BE49-F238E27FC236}">
              <a16:creationId xmlns:a16="http://schemas.microsoft.com/office/drawing/2014/main" id="{5B94D009-06FF-408B-8B1B-5F72F51147DE}"/>
            </a:ext>
          </a:extLst>
        </xdr:cNvPr>
        <xdr:cNvCxnSpPr/>
      </xdr:nvCxnSpPr>
      <xdr:spPr>
        <a:xfrm>
          <a:off x="18785681" y="159260381"/>
          <a:ext cx="0" cy="992982"/>
        </a:xfrm>
        <a:prstGeom prst="line">
          <a:avLst/>
        </a:prstGeom>
        <a:ln w="3175" cmpd="dbl">
          <a:solidFill>
            <a:srgbClr val="C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0</xdr:colOff>
      <xdr:row>394</xdr:row>
      <xdr:rowOff>4763</xdr:rowOff>
    </xdr:from>
    <xdr:to>
      <xdr:col>35</xdr:col>
      <xdr:colOff>0</xdr:colOff>
      <xdr:row>399</xdr:row>
      <xdr:rowOff>42863</xdr:rowOff>
    </xdr:to>
    <xdr:cxnSp macro="">
      <xdr:nvCxnSpPr>
        <xdr:cNvPr id="1468" name="直線コネクタ 1467">
          <a:extLst>
            <a:ext uri="{FF2B5EF4-FFF2-40B4-BE49-F238E27FC236}">
              <a16:creationId xmlns:a16="http://schemas.microsoft.com/office/drawing/2014/main" id="{378448CA-7762-4EB5-9284-B421E3FA59D8}"/>
            </a:ext>
          </a:extLst>
        </xdr:cNvPr>
        <xdr:cNvCxnSpPr/>
      </xdr:nvCxnSpPr>
      <xdr:spPr>
        <a:xfrm flipV="1">
          <a:off x="13335000" y="159072263"/>
          <a:ext cx="0" cy="990600"/>
        </a:xfrm>
        <a:prstGeom prst="line">
          <a:avLst/>
        </a:prstGeom>
        <a:ln w="3175">
          <a:solidFill>
            <a:srgbClr val="C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4763</xdr:colOff>
      <xdr:row>395</xdr:row>
      <xdr:rowOff>80962</xdr:rowOff>
    </xdr:from>
    <xdr:to>
      <xdr:col>49</xdr:col>
      <xdr:colOff>116682</xdr:colOff>
      <xdr:row>395</xdr:row>
      <xdr:rowOff>80962</xdr:rowOff>
    </xdr:to>
    <xdr:cxnSp macro="">
      <xdr:nvCxnSpPr>
        <xdr:cNvPr id="1469" name="直線コネクタ 1468">
          <a:extLst>
            <a:ext uri="{FF2B5EF4-FFF2-40B4-BE49-F238E27FC236}">
              <a16:creationId xmlns:a16="http://schemas.microsoft.com/office/drawing/2014/main" id="{D0B0A1FF-7E5D-4549-A8B0-518CA563EC61}"/>
            </a:ext>
          </a:extLst>
        </xdr:cNvPr>
        <xdr:cNvCxnSpPr/>
      </xdr:nvCxnSpPr>
      <xdr:spPr>
        <a:xfrm>
          <a:off x="13339763" y="159338962"/>
          <a:ext cx="5445919"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195263</xdr:colOff>
      <xdr:row>396</xdr:row>
      <xdr:rowOff>80963</xdr:rowOff>
    </xdr:from>
    <xdr:to>
      <xdr:col>35</xdr:col>
      <xdr:colOff>4763</xdr:colOff>
      <xdr:row>396</xdr:row>
      <xdr:rowOff>102394</xdr:rowOff>
    </xdr:to>
    <xdr:cxnSp macro="">
      <xdr:nvCxnSpPr>
        <xdr:cNvPr id="1470" name="直線コネクタ 1469">
          <a:extLst>
            <a:ext uri="{FF2B5EF4-FFF2-40B4-BE49-F238E27FC236}">
              <a16:creationId xmlns:a16="http://schemas.microsoft.com/office/drawing/2014/main" id="{EE878450-A980-4D55-BAEE-E1C21E2E239D}"/>
            </a:ext>
          </a:extLst>
        </xdr:cNvPr>
        <xdr:cNvCxnSpPr/>
      </xdr:nvCxnSpPr>
      <xdr:spPr>
        <a:xfrm flipV="1">
          <a:off x="13149263" y="159529463"/>
          <a:ext cx="190500" cy="21431"/>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47625</xdr:colOff>
      <xdr:row>399</xdr:row>
      <xdr:rowOff>178593</xdr:rowOff>
    </xdr:from>
    <xdr:to>
      <xdr:col>23</xdr:col>
      <xdr:colOff>47625</xdr:colOff>
      <xdr:row>400</xdr:row>
      <xdr:rowOff>40481</xdr:rowOff>
    </xdr:to>
    <xdr:cxnSp macro="">
      <xdr:nvCxnSpPr>
        <xdr:cNvPr id="1471" name="直線コネクタ 1470">
          <a:extLst>
            <a:ext uri="{FF2B5EF4-FFF2-40B4-BE49-F238E27FC236}">
              <a16:creationId xmlns:a16="http://schemas.microsoft.com/office/drawing/2014/main" id="{FA97C2B0-5360-498B-83C9-B68A9C8690D4}"/>
            </a:ext>
          </a:extLst>
        </xdr:cNvPr>
        <xdr:cNvCxnSpPr/>
      </xdr:nvCxnSpPr>
      <xdr:spPr>
        <a:xfrm flipV="1">
          <a:off x="8810625" y="160198593"/>
          <a:ext cx="0" cy="52388"/>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4763</xdr:colOff>
      <xdr:row>399</xdr:row>
      <xdr:rowOff>183356</xdr:rowOff>
    </xdr:from>
    <xdr:to>
      <xdr:col>21</xdr:col>
      <xdr:colOff>4763</xdr:colOff>
      <xdr:row>400</xdr:row>
      <xdr:rowOff>42863</xdr:rowOff>
    </xdr:to>
    <xdr:cxnSp macro="">
      <xdr:nvCxnSpPr>
        <xdr:cNvPr id="1472" name="直線コネクタ 1471">
          <a:extLst>
            <a:ext uri="{FF2B5EF4-FFF2-40B4-BE49-F238E27FC236}">
              <a16:creationId xmlns:a16="http://schemas.microsoft.com/office/drawing/2014/main" id="{FE2A332B-37AB-40DA-B8E0-A2A1119E727C}"/>
            </a:ext>
          </a:extLst>
        </xdr:cNvPr>
        <xdr:cNvCxnSpPr/>
      </xdr:nvCxnSpPr>
      <xdr:spPr>
        <a:xfrm>
          <a:off x="8005763" y="160203356"/>
          <a:ext cx="0" cy="5000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7144</xdr:colOff>
      <xdr:row>395</xdr:row>
      <xdr:rowOff>2381</xdr:rowOff>
    </xdr:from>
    <xdr:to>
      <xdr:col>21</xdr:col>
      <xdr:colOff>7144</xdr:colOff>
      <xdr:row>395</xdr:row>
      <xdr:rowOff>73819</xdr:rowOff>
    </xdr:to>
    <xdr:cxnSp macro="">
      <xdr:nvCxnSpPr>
        <xdr:cNvPr id="1473" name="直線コネクタ 1472">
          <a:extLst>
            <a:ext uri="{FF2B5EF4-FFF2-40B4-BE49-F238E27FC236}">
              <a16:creationId xmlns:a16="http://schemas.microsoft.com/office/drawing/2014/main" id="{EA9C1A6F-CB51-478C-B9A4-3A2C0A830D61}"/>
            </a:ext>
          </a:extLst>
        </xdr:cNvPr>
        <xdr:cNvCxnSpPr/>
      </xdr:nvCxnSpPr>
      <xdr:spPr>
        <a:xfrm flipV="1">
          <a:off x="8008144" y="159260381"/>
          <a:ext cx="0" cy="71438"/>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123825</xdr:colOff>
      <xdr:row>399</xdr:row>
      <xdr:rowOff>180975</xdr:rowOff>
    </xdr:from>
    <xdr:to>
      <xdr:col>29</xdr:col>
      <xdr:colOff>123825</xdr:colOff>
      <xdr:row>400</xdr:row>
      <xdr:rowOff>38100</xdr:rowOff>
    </xdr:to>
    <xdr:cxnSp macro="">
      <xdr:nvCxnSpPr>
        <xdr:cNvPr id="1474" name="直線コネクタ 1473">
          <a:extLst>
            <a:ext uri="{FF2B5EF4-FFF2-40B4-BE49-F238E27FC236}">
              <a16:creationId xmlns:a16="http://schemas.microsoft.com/office/drawing/2014/main" id="{86A95FEC-66A2-4D2B-86AF-2971DFB19E8C}"/>
            </a:ext>
          </a:extLst>
        </xdr:cNvPr>
        <xdr:cNvCxnSpPr/>
      </xdr:nvCxnSpPr>
      <xdr:spPr>
        <a:xfrm flipV="1">
          <a:off x="11172825" y="160200975"/>
          <a:ext cx="0" cy="47625"/>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335756</xdr:colOff>
      <xdr:row>399</xdr:row>
      <xdr:rowOff>183356</xdr:rowOff>
    </xdr:from>
    <xdr:to>
      <xdr:col>32</xdr:col>
      <xdr:colOff>335756</xdr:colOff>
      <xdr:row>400</xdr:row>
      <xdr:rowOff>40481</xdr:rowOff>
    </xdr:to>
    <xdr:cxnSp macro="">
      <xdr:nvCxnSpPr>
        <xdr:cNvPr id="1475" name="直線コネクタ 1474">
          <a:extLst>
            <a:ext uri="{FF2B5EF4-FFF2-40B4-BE49-F238E27FC236}">
              <a16:creationId xmlns:a16="http://schemas.microsoft.com/office/drawing/2014/main" id="{62FCB1B8-29E0-47DF-BE5D-F79959513EA2}"/>
            </a:ext>
          </a:extLst>
        </xdr:cNvPr>
        <xdr:cNvCxnSpPr/>
      </xdr:nvCxnSpPr>
      <xdr:spPr>
        <a:xfrm flipV="1">
          <a:off x="12527756" y="160203356"/>
          <a:ext cx="0" cy="47625"/>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0</xdr:colOff>
      <xdr:row>398</xdr:row>
      <xdr:rowOff>178594</xdr:rowOff>
    </xdr:from>
    <xdr:to>
      <xdr:col>35</xdr:col>
      <xdr:colOff>0</xdr:colOff>
      <xdr:row>399</xdr:row>
      <xdr:rowOff>40482</xdr:rowOff>
    </xdr:to>
    <xdr:cxnSp macro="">
      <xdr:nvCxnSpPr>
        <xdr:cNvPr id="1476" name="直線コネクタ 1475">
          <a:extLst>
            <a:ext uri="{FF2B5EF4-FFF2-40B4-BE49-F238E27FC236}">
              <a16:creationId xmlns:a16="http://schemas.microsoft.com/office/drawing/2014/main" id="{09132D86-47EF-4553-A13F-258D865E6115}"/>
            </a:ext>
          </a:extLst>
        </xdr:cNvPr>
        <xdr:cNvCxnSpPr/>
      </xdr:nvCxnSpPr>
      <xdr:spPr>
        <a:xfrm flipV="1">
          <a:off x="13335000" y="160008094"/>
          <a:ext cx="0" cy="52388"/>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2381</xdr:colOff>
      <xdr:row>395</xdr:row>
      <xdr:rowOff>7143</xdr:rowOff>
    </xdr:from>
    <xdr:to>
      <xdr:col>35</xdr:col>
      <xdr:colOff>2381</xdr:colOff>
      <xdr:row>395</xdr:row>
      <xdr:rowOff>71438</xdr:rowOff>
    </xdr:to>
    <xdr:cxnSp macro="">
      <xdr:nvCxnSpPr>
        <xdr:cNvPr id="1477" name="直線コネクタ 1476">
          <a:extLst>
            <a:ext uri="{FF2B5EF4-FFF2-40B4-BE49-F238E27FC236}">
              <a16:creationId xmlns:a16="http://schemas.microsoft.com/office/drawing/2014/main" id="{3ED41658-01F6-4233-B327-3542EC0BDB20}"/>
            </a:ext>
          </a:extLst>
        </xdr:cNvPr>
        <xdr:cNvCxnSpPr/>
      </xdr:nvCxnSpPr>
      <xdr:spPr>
        <a:xfrm flipV="1">
          <a:off x="13337381" y="159265143"/>
          <a:ext cx="0" cy="64295"/>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116682</xdr:colOff>
      <xdr:row>395</xdr:row>
      <xdr:rowOff>4763</xdr:rowOff>
    </xdr:from>
    <xdr:to>
      <xdr:col>49</xdr:col>
      <xdr:colOff>116682</xdr:colOff>
      <xdr:row>395</xdr:row>
      <xdr:rowOff>76200</xdr:rowOff>
    </xdr:to>
    <xdr:cxnSp macro="">
      <xdr:nvCxnSpPr>
        <xdr:cNvPr id="1478" name="直線コネクタ 1477">
          <a:extLst>
            <a:ext uri="{FF2B5EF4-FFF2-40B4-BE49-F238E27FC236}">
              <a16:creationId xmlns:a16="http://schemas.microsoft.com/office/drawing/2014/main" id="{B019DD15-6882-4667-A511-406039D7179A}"/>
            </a:ext>
          </a:extLst>
        </xdr:cNvPr>
        <xdr:cNvCxnSpPr/>
      </xdr:nvCxnSpPr>
      <xdr:spPr>
        <a:xfrm flipV="1">
          <a:off x="18785682" y="159262763"/>
          <a:ext cx="0" cy="7143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116681</xdr:colOff>
      <xdr:row>399</xdr:row>
      <xdr:rowOff>180975</xdr:rowOff>
    </xdr:from>
    <xdr:to>
      <xdr:col>49</xdr:col>
      <xdr:colOff>116681</xdr:colOff>
      <xdr:row>400</xdr:row>
      <xdr:rowOff>42863</xdr:rowOff>
    </xdr:to>
    <xdr:cxnSp macro="">
      <xdr:nvCxnSpPr>
        <xdr:cNvPr id="1479" name="直線コネクタ 1478">
          <a:extLst>
            <a:ext uri="{FF2B5EF4-FFF2-40B4-BE49-F238E27FC236}">
              <a16:creationId xmlns:a16="http://schemas.microsoft.com/office/drawing/2014/main" id="{45126866-EEB7-4B0A-BB1C-77950303563F}"/>
            </a:ext>
          </a:extLst>
        </xdr:cNvPr>
        <xdr:cNvCxnSpPr/>
      </xdr:nvCxnSpPr>
      <xdr:spPr>
        <a:xfrm flipV="1">
          <a:off x="18785681" y="160200975"/>
          <a:ext cx="0" cy="52388"/>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2383</xdr:colOff>
      <xdr:row>405</xdr:row>
      <xdr:rowOff>26194</xdr:rowOff>
    </xdr:from>
    <xdr:to>
      <xdr:col>28</xdr:col>
      <xdr:colOff>2383</xdr:colOff>
      <xdr:row>410</xdr:row>
      <xdr:rowOff>42863</xdr:rowOff>
    </xdr:to>
    <xdr:cxnSp macro="">
      <xdr:nvCxnSpPr>
        <xdr:cNvPr id="1480" name="直線コネクタ 1479">
          <a:extLst>
            <a:ext uri="{FF2B5EF4-FFF2-40B4-BE49-F238E27FC236}">
              <a16:creationId xmlns:a16="http://schemas.microsoft.com/office/drawing/2014/main" id="{84C64EC0-16F0-4882-871B-2459A2184C3F}"/>
            </a:ext>
          </a:extLst>
        </xdr:cNvPr>
        <xdr:cNvCxnSpPr/>
      </xdr:nvCxnSpPr>
      <xdr:spPr>
        <a:xfrm>
          <a:off x="10670383" y="161189194"/>
          <a:ext cx="0" cy="969169"/>
        </a:xfrm>
        <a:prstGeom prst="line">
          <a:avLst/>
        </a:prstGeom>
        <a:ln w="3175" cmpd="dbl">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259555</xdr:colOff>
      <xdr:row>409</xdr:row>
      <xdr:rowOff>180975</xdr:rowOff>
    </xdr:from>
    <xdr:to>
      <xdr:col>26</xdr:col>
      <xdr:colOff>259555</xdr:colOff>
      <xdr:row>410</xdr:row>
      <xdr:rowOff>42863</xdr:rowOff>
    </xdr:to>
    <xdr:cxnSp macro="">
      <xdr:nvCxnSpPr>
        <xdr:cNvPr id="1481" name="直線コネクタ 1480">
          <a:extLst>
            <a:ext uri="{FF2B5EF4-FFF2-40B4-BE49-F238E27FC236}">
              <a16:creationId xmlns:a16="http://schemas.microsoft.com/office/drawing/2014/main" id="{AC1A221D-DD69-4A75-9CC8-BDAD0C6C0201}"/>
            </a:ext>
          </a:extLst>
        </xdr:cNvPr>
        <xdr:cNvCxnSpPr/>
      </xdr:nvCxnSpPr>
      <xdr:spPr>
        <a:xfrm flipV="1">
          <a:off x="10165555" y="162105975"/>
          <a:ext cx="0" cy="52388"/>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2382</xdr:colOff>
      <xdr:row>405</xdr:row>
      <xdr:rowOff>78581</xdr:rowOff>
    </xdr:from>
    <xdr:to>
      <xdr:col>35</xdr:col>
      <xdr:colOff>2381</xdr:colOff>
      <xdr:row>405</xdr:row>
      <xdr:rowOff>78581</xdr:rowOff>
    </xdr:to>
    <xdr:cxnSp macro="">
      <xdr:nvCxnSpPr>
        <xdr:cNvPr id="1482" name="直線コネクタ 1481">
          <a:extLst>
            <a:ext uri="{FF2B5EF4-FFF2-40B4-BE49-F238E27FC236}">
              <a16:creationId xmlns:a16="http://schemas.microsoft.com/office/drawing/2014/main" id="{12E7B03E-D2C9-4BC8-8AAD-6542DEB30E8C}"/>
            </a:ext>
          </a:extLst>
        </xdr:cNvPr>
        <xdr:cNvCxnSpPr/>
      </xdr:nvCxnSpPr>
      <xdr:spPr>
        <a:xfrm>
          <a:off x="8003382" y="161241581"/>
          <a:ext cx="5333999" cy="0"/>
        </a:xfrm>
        <a:prstGeom prst="line">
          <a:avLst/>
        </a:prstGeom>
        <a:ln w="3175" cmpd="dbl">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378619</xdr:colOff>
      <xdr:row>405</xdr:row>
      <xdr:rowOff>2381</xdr:rowOff>
    </xdr:from>
    <xdr:to>
      <xdr:col>20</xdr:col>
      <xdr:colOff>378619</xdr:colOff>
      <xdr:row>410</xdr:row>
      <xdr:rowOff>33338</xdr:rowOff>
    </xdr:to>
    <xdr:cxnSp macro="">
      <xdr:nvCxnSpPr>
        <xdr:cNvPr id="1483" name="直線コネクタ 1482">
          <a:extLst>
            <a:ext uri="{FF2B5EF4-FFF2-40B4-BE49-F238E27FC236}">
              <a16:creationId xmlns:a16="http://schemas.microsoft.com/office/drawing/2014/main" id="{594B8EC8-0B66-4221-A82D-C2EEB0C548D0}"/>
            </a:ext>
          </a:extLst>
        </xdr:cNvPr>
        <xdr:cNvCxnSpPr/>
      </xdr:nvCxnSpPr>
      <xdr:spPr>
        <a:xfrm flipV="1">
          <a:off x="7998619" y="161165381"/>
          <a:ext cx="0" cy="983457"/>
        </a:xfrm>
        <a:prstGeom prst="line">
          <a:avLst/>
        </a:prstGeom>
        <a:ln w="3175">
          <a:solidFill>
            <a:srgbClr val="C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2381</xdr:colOff>
      <xdr:row>404</xdr:row>
      <xdr:rowOff>7144</xdr:rowOff>
    </xdr:from>
    <xdr:to>
      <xdr:col>28</xdr:col>
      <xdr:colOff>2381</xdr:colOff>
      <xdr:row>405</xdr:row>
      <xdr:rowOff>2381</xdr:rowOff>
    </xdr:to>
    <xdr:cxnSp macro="">
      <xdr:nvCxnSpPr>
        <xdr:cNvPr id="1484" name="直線矢印コネクタ 1483">
          <a:extLst>
            <a:ext uri="{FF2B5EF4-FFF2-40B4-BE49-F238E27FC236}">
              <a16:creationId xmlns:a16="http://schemas.microsoft.com/office/drawing/2014/main" id="{DA5FABDC-3198-430A-BEBF-A1B2C26980E3}"/>
            </a:ext>
          </a:extLst>
        </xdr:cNvPr>
        <xdr:cNvCxnSpPr/>
      </xdr:nvCxnSpPr>
      <xdr:spPr>
        <a:xfrm flipV="1">
          <a:off x="10670381" y="160979644"/>
          <a:ext cx="0" cy="185737"/>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290512</xdr:colOff>
      <xdr:row>404</xdr:row>
      <xdr:rowOff>71438</xdr:rowOff>
    </xdr:from>
    <xdr:to>
      <xdr:col>18</xdr:col>
      <xdr:colOff>290512</xdr:colOff>
      <xdr:row>405</xdr:row>
      <xdr:rowOff>76200</xdr:rowOff>
    </xdr:to>
    <xdr:cxnSp macro="">
      <xdr:nvCxnSpPr>
        <xdr:cNvPr id="1485" name="直線矢印コネクタ 1484">
          <a:extLst>
            <a:ext uri="{FF2B5EF4-FFF2-40B4-BE49-F238E27FC236}">
              <a16:creationId xmlns:a16="http://schemas.microsoft.com/office/drawing/2014/main" id="{85359117-0210-4E67-8D08-6FA51836D50D}"/>
            </a:ext>
          </a:extLst>
        </xdr:cNvPr>
        <xdr:cNvCxnSpPr/>
      </xdr:nvCxnSpPr>
      <xdr:spPr>
        <a:xfrm>
          <a:off x="7148512" y="161043938"/>
          <a:ext cx="0" cy="195262"/>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0</xdr:colOff>
      <xdr:row>404</xdr:row>
      <xdr:rowOff>7144</xdr:rowOff>
    </xdr:from>
    <xdr:to>
      <xdr:col>35</xdr:col>
      <xdr:colOff>0</xdr:colOff>
      <xdr:row>409</xdr:row>
      <xdr:rowOff>45244</xdr:rowOff>
    </xdr:to>
    <xdr:cxnSp macro="">
      <xdr:nvCxnSpPr>
        <xdr:cNvPr id="1486" name="直線コネクタ 1485">
          <a:extLst>
            <a:ext uri="{FF2B5EF4-FFF2-40B4-BE49-F238E27FC236}">
              <a16:creationId xmlns:a16="http://schemas.microsoft.com/office/drawing/2014/main" id="{69DA3F38-A913-49F4-B812-BD89813AC821}"/>
            </a:ext>
          </a:extLst>
        </xdr:cNvPr>
        <xdr:cNvCxnSpPr/>
      </xdr:nvCxnSpPr>
      <xdr:spPr>
        <a:xfrm flipV="1">
          <a:off x="13335000" y="160979644"/>
          <a:ext cx="0" cy="990600"/>
        </a:xfrm>
        <a:prstGeom prst="line">
          <a:avLst/>
        </a:prstGeom>
        <a:ln w="3175">
          <a:solidFill>
            <a:srgbClr val="C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2380</xdr:colOff>
      <xdr:row>405</xdr:row>
      <xdr:rowOff>78584</xdr:rowOff>
    </xdr:from>
    <xdr:to>
      <xdr:col>37</xdr:col>
      <xdr:colOff>2381</xdr:colOff>
      <xdr:row>405</xdr:row>
      <xdr:rowOff>92869</xdr:rowOff>
    </xdr:to>
    <xdr:cxnSp macro="">
      <xdr:nvCxnSpPr>
        <xdr:cNvPr id="1487" name="直線コネクタ 1486">
          <a:extLst>
            <a:ext uri="{FF2B5EF4-FFF2-40B4-BE49-F238E27FC236}">
              <a16:creationId xmlns:a16="http://schemas.microsoft.com/office/drawing/2014/main" id="{6E354DBE-9CD4-41E1-B279-4CB6B8F4CA2E}"/>
            </a:ext>
          </a:extLst>
        </xdr:cNvPr>
        <xdr:cNvCxnSpPr/>
      </xdr:nvCxnSpPr>
      <xdr:spPr>
        <a:xfrm>
          <a:off x="13337380" y="161241584"/>
          <a:ext cx="762001" cy="14285"/>
        </a:xfrm>
        <a:prstGeom prst="line">
          <a:avLst/>
        </a:prstGeom>
        <a:ln w="3175">
          <a:solidFill>
            <a:srgbClr val="C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45244</xdr:colOff>
      <xdr:row>409</xdr:row>
      <xdr:rowOff>178593</xdr:rowOff>
    </xdr:from>
    <xdr:to>
      <xdr:col>23</xdr:col>
      <xdr:colOff>45244</xdr:colOff>
      <xdr:row>410</xdr:row>
      <xdr:rowOff>40481</xdr:rowOff>
    </xdr:to>
    <xdr:cxnSp macro="">
      <xdr:nvCxnSpPr>
        <xdr:cNvPr id="1488" name="直線コネクタ 1487">
          <a:extLst>
            <a:ext uri="{FF2B5EF4-FFF2-40B4-BE49-F238E27FC236}">
              <a16:creationId xmlns:a16="http://schemas.microsoft.com/office/drawing/2014/main" id="{5AFCA838-F3D6-4499-BC05-0D3C3A724E1A}"/>
            </a:ext>
          </a:extLst>
        </xdr:cNvPr>
        <xdr:cNvCxnSpPr/>
      </xdr:nvCxnSpPr>
      <xdr:spPr>
        <a:xfrm flipV="1">
          <a:off x="8808244" y="162103593"/>
          <a:ext cx="0" cy="52388"/>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378619</xdr:colOff>
      <xdr:row>409</xdr:row>
      <xdr:rowOff>178596</xdr:rowOff>
    </xdr:from>
    <xdr:to>
      <xdr:col>20</xdr:col>
      <xdr:colOff>378619</xdr:colOff>
      <xdr:row>410</xdr:row>
      <xdr:rowOff>40481</xdr:rowOff>
    </xdr:to>
    <xdr:cxnSp macro="">
      <xdr:nvCxnSpPr>
        <xdr:cNvPr id="1489" name="直線コネクタ 1488">
          <a:extLst>
            <a:ext uri="{FF2B5EF4-FFF2-40B4-BE49-F238E27FC236}">
              <a16:creationId xmlns:a16="http://schemas.microsoft.com/office/drawing/2014/main" id="{C7A37747-2C7B-4E73-8B38-C9000002D881}"/>
            </a:ext>
          </a:extLst>
        </xdr:cNvPr>
        <xdr:cNvCxnSpPr/>
      </xdr:nvCxnSpPr>
      <xdr:spPr>
        <a:xfrm flipV="1">
          <a:off x="7998619" y="162103596"/>
          <a:ext cx="0" cy="52385"/>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2382</xdr:colOff>
      <xdr:row>405</xdr:row>
      <xdr:rowOff>2381</xdr:rowOff>
    </xdr:from>
    <xdr:to>
      <xdr:col>21</xdr:col>
      <xdr:colOff>2382</xdr:colOff>
      <xdr:row>405</xdr:row>
      <xdr:rowOff>83345</xdr:rowOff>
    </xdr:to>
    <xdr:cxnSp macro="">
      <xdr:nvCxnSpPr>
        <xdr:cNvPr id="1490" name="直線コネクタ 1489">
          <a:extLst>
            <a:ext uri="{FF2B5EF4-FFF2-40B4-BE49-F238E27FC236}">
              <a16:creationId xmlns:a16="http://schemas.microsoft.com/office/drawing/2014/main" id="{CC223B65-1518-4522-BFDF-A38F49052DFB}"/>
            </a:ext>
          </a:extLst>
        </xdr:cNvPr>
        <xdr:cNvCxnSpPr/>
      </xdr:nvCxnSpPr>
      <xdr:spPr>
        <a:xfrm flipV="1">
          <a:off x="8003382" y="161165381"/>
          <a:ext cx="0" cy="80964"/>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123825</xdr:colOff>
      <xdr:row>409</xdr:row>
      <xdr:rowOff>180975</xdr:rowOff>
    </xdr:from>
    <xdr:to>
      <xdr:col>29</xdr:col>
      <xdr:colOff>123825</xdr:colOff>
      <xdr:row>410</xdr:row>
      <xdr:rowOff>40481</xdr:rowOff>
    </xdr:to>
    <xdr:cxnSp macro="">
      <xdr:nvCxnSpPr>
        <xdr:cNvPr id="1491" name="直線コネクタ 1490">
          <a:extLst>
            <a:ext uri="{FF2B5EF4-FFF2-40B4-BE49-F238E27FC236}">
              <a16:creationId xmlns:a16="http://schemas.microsoft.com/office/drawing/2014/main" id="{FD913B49-913C-4A65-82CA-596F71B76366}"/>
            </a:ext>
          </a:extLst>
        </xdr:cNvPr>
        <xdr:cNvCxnSpPr/>
      </xdr:nvCxnSpPr>
      <xdr:spPr>
        <a:xfrm flipV="1">
          <a:off x="11172825" y="162105975"/>
          <a:ext cx="0" cy="50006"/>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335756</xdr:colOff>
      <xdr:row>409</xdr:row>
      <xdr:rowOff>183356</xdr:rowOff>
    </xdr:from>
    <xdr:to>
      <xdr:col>32</xdr:col>
      <xdr:colOff>335756</xdr:colOff>
      <xdr:row>410</xdr:row>
      <xdr:rowOff>42863</xdr:rowOff>
    </xdr:to>
    <xdr:cxnSp macro="">
      <xdr:nvCxnSpPr>
        <xdr:cNvPr id="1492" name="直線コネクタ 1491">
          <a:extLst>
            <a:ext uri="{FF2B5EF4-FFF2-40B4-BE49-F238E27FC236}">
              <a16:creationId xmlns:a16="http://schemas.microsoft.com/office/drawing/2014/main" id="{6CADA9DD-8E3C-411D-96B9-11CD6B1B2FAC}"/>
            </a:ext>
          </a:extLst>
        </xdr:cNvPr>
        <xdr:cNvCxnSpPr/>
      </xdr:nvCxnSpPr>
      <xdr:spPr>
        <a:xfrm flipV="1">
          <a:off x="12527756" y="162108356"/>
          <a:ext cx="0" cy="5000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2382</xdr:colOff>
      <xdr:row>409</xdr:row>
      <xdr:rowOff>180976</xdr:rowOff>
    </xdr:from>
    <xdr:to>
      <xdr:col>35</xdr:col>
      <xdr:colOff>2382</xdr:colOff>
      <xdr:row>410</xdr:row>
      <xdr:rowOff>40481</xdr:rowOff>
    </xdr:to>
    <xdr:cxnSp macro="">
      <xdr:nvCxnSpPr>
        <xdr:cNvPr id="1493" name="直線コネクタ 1492">
          <a:extLst>
            <a:ext uri="{FF2B5EF4-FFF2-40B4-BE49-F238E27FC236}">
              <a16:creationId xmlns:a16="http://schemas.microsoft.com/office/drawing/2014/main" id="{2CA22054-4F55-404A-8CC4-A9E16D1D6559}"/>
            </a:ext>
          </a:extLst>
        </xdr:cNvPr>
        <xdr:cNvCxnSpPr/>
      </xdr:nvCxnSpPr>
      <xdr:spPr>
        <a:xfrm flipV="1">
          <a:off x="13337382" y="162105976"/>
          <a:ext cx="0" cy="50005"/>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2381</xdr:colOff>
      <xdr:row>405</xdr:row>
      <xdr:rowOff>0</xdr:rowOff>
    </xdr:from>
    <xdr:to>
      <xdr:col>35</xdr:col>
      <xdr:colOff>2381</xdr:colOff>
      <xdr:row>405</xdr:row>
      <xdr:rowOff>78582</xdr:rowOff>
    </xdr:to>
    <xdr:cxnSp macro="">
      <xdr:nvCxnSpPr>
        <xdr:cNvPr id="1494" name="直線コネクタ 1493">
          <a:extLst>
            <a:ext uri="{FF2B5EF4-FFF2-40B4-BE49-F238E27FC236}">
              <a16:creationId xmlns:a16="http://schemas.microsoft.com/office/drawing/2014/main" id="{70715813-FE14-430A-BEF3-69A4B046BA3D}"/>
            </a:ext>
          </a:extLst>
        </xdr:cNvPr>
        <xdr:cNvCxnSpPr/>
      </xdr:nvCxnSpPr>
      <xdr:spPr>
        <a:xfrm flipV="1">
          <a:off x="13337381" y="161163000"/>
          <a:ext cx="0" cy="78582"/>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395</xdr:row>
      <xdr:rowOff>2381</xdr:rowOff>
    </xdr:from>
    <xdr:to>
      <xdr:col>4</xdr:col>
      <xdr:colOff>228600</xdr:colOff>
      <xdr:row>395</xdr:row>
      <xdr:rowOff>2381</xdr:rowOff>
    </xdr:to>
    <xdr:cxnSp macro="">
      <xdr:nvCxnSpPr>
        <xdr:cNvPr id="1495" name="直線コネクタ 1494">
          <a:extLst>
            <a:ext uri="{FF2B5EF4-FFF2-40B4-BE49-F238E27FC236}">
              <a16:creationId xmlns:a16="http://schemas.microsoft.com/office/drawing/2014/main" id="{4AB2E813-2E55-48C1-9D07-AF91187F4ED0}"/>
            </a:ext>
          </a:extLst>
        </xdr:cNvPr>
        <xdr:cNvCxnSpPr/>
      </xdr:nvCxnSpPr>
      <xdr:spPr>
        <a:xfrm>
          <a:off x="1524000" y="159260381"/>
          <a:ext cx="228600" cy="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2381</xdr:colOff>
      <xdr:row>405</xdr:row>
      <xdr:rowOff>0</xdr:rowOff>
    </xdr:from>
    <xdr:to>
      <xdr:col>37</xdr:col>
      <xdr:colOff>2381</xdr:colOff>
      <xdr:row>410</xdr:row>
      <xdr:rowOff>42863</xdr:rowOff>
    </xdr:to>
    <xdr:cxnSp macro="">
      <xdr:nvCxnSpPr>
        <xdr:cNvPr id="1496" name="直線コネクタ 1495">
          <a:extLst>
            <a:ext uri="{FF2B5EF4-FFF2-40B4-BE49-F238E27FC236}">
              <a16:creationId xmlns:a16="http://schemas.microsoft.com/office/drawing/2014/main" id="{36723325-0ED8-4E78-B869-54B10543206C}"/>
            </a:ext>
          </a:extLst>
        </xdr:cNvPr>
        <xdr:cNvCxnSpPr/>
      </xdr:nvCxnSpPr>
      <xdr:spPr>
        <a:xfrm>
          <a:off x="14099381" y="161163000"/>
          <a:ext cx="0" cy="995363"/>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405</xdr:row>
      <xdr:rowOff>2381</xdr:rowOff>
    </xdr:from>
    <xdr:to>
      <xdr:col>19</xdr:col>
      <xdr:colOff>0</xdr:colOff>
      <xdr:row>410</xdr:row>
      <xdr:rowOff>42863</xdr:rowOff>
    </xdr:to>
    <xdr:cxnSp macro="">
      <xdr:nvCxnSpPr>
        <xdr:cNvPr id="1497" name="直線コネクタ 1496">
          <a:extLst>
            <a:ext uri="{FF2B5EF4-FFF2-40B4-BE49-F238E27FC236}">
              <a16:creationId xmlns:a16="http://schemas.microsoft.com/office/drawing/2014/main" id="{35246F9D-BD11-41E3-A378-B9DD0F390E47}"/>
            </a:ext>
          </a:extLst>
        </xdr:cNvPr>
        <xdr:cNvCxnSpPr/>
      </xdr:nvCxnSpPr>
      <xdr:spPr>
        <a:xfrm flipV="1">
          <a:off x="7239000" y="161165381"/>
          <a:ext cx="0" cy="992982"/>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371475</xdr:colOff>
      <xdr:row>405</xdr:row>
      <xdr:rowOff>80963</xdr:rowOff>
    </xdr:from>
    <xdr:to>
      <xdr:col>21</xdr:col>
      <xdr:colOff>2383</xdr:colOff>
      <xdr:row>405</xdr:row>
      <xdr:rowOff>95250</xdr:rowOff>
    </xdr:to>
    <xdr:cxnSp macro="">
      <xdr:nvCxnSpPr>
        <xdr:cNvPr id="1498" name="直線コネクタ 1497">
          <a:extLst>
            <a:ext uri="{FF2B5EF4-FFF2-40B4-BE49-F238E27FC236}">
              <a16:creationId xmlns:a16="http://schemas.microsoft.com/office/drawing/2014/main" id="{2BD9F766-32F5-4A0A-885A-95A8D3A14301}"/>
            </a:ext>
          </a:extLst>
        </xdr:cNvPr>
        <xdr:cNvCxnSpPr/>
      </xdr:nvCxnSpPr>
      <xdr:spPr>
        <a:xfrm flipV="1">
          <a:off x="7229475" y="161243963"/>
          <a:ext cx="773908" cy="14287"/>
        </a:xfrm>
        <a:prstGeom prst="line">
          <a:avLst/>
        </a:prstGeom>
        <a:ln w="3175">
          <a:solidFill>
            <a:srgbClr val="C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226219</xdr:colOff>
      <xdr:row>395</xdr:row>
      <xdr:rowOff>2381</xdr:rowOff>
    </xdr:from>
    <xdr:to>
      <xdr:col>4</xdr:col>
      <xdr:colOff>226219</xdr:colOff>
      <xdr:row>400</xdr:row>
      <xdr:rowOff>42863</xdr:rowOff>
    </xdr:to>
    <xdr:cxnSp macro="">
      <xdr:nvCxnSpPr>
        <xdr:cNvPr id="1499" name="直線コネクタ 1498">
          <a:extLst>
            <a:ext uri="{FF2B5EF4-FFF2-40B4-BE49-F238E27FC236}">
              <a16:creationId xmlns:a16="http://schemas.microsoft.com/office/drawing/2014/main" id="{474F40D7-B10A-4DB3-AF6E-DB6CA38C4B47}"/>
            </a:ext>
          </a:extLst>
        </xdr:cNvPr>
        <xdr:cNvCxnSpPr/>
      </xdr:nvCxnSpPr>
      <xdr:spPr>
        <a:xfrm>
          <a:off x="1750219" y="159260381"/>
          <a:ext cx="0" cy="992982"/>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188119</xdr:colOff>
      <xdr:row>405</xdr:row>
      <xdr:rowOff>78581</xdr:rowOff>
    </xdr:from>
    <xdr:to>
      <xdr:col>20</xdr:col>
      <xdr:colOff>380999</xdr:colOff>
      <xdr:row>405</xdr:row>
      <xdr:rowOff>78581</xdr:rowOff>
    </xdr:to>
    <xdr:cxnSp macro="">
      <xdr:nvCxnSpPr>
        <xdr:cNvPr id="1500" name="直線コネクタ 1499">
          <a:extLst>
            <a:ext uri="{FF2B5EF4-FFF2-40B4-BE49-F238E27FC236}">
              <a16:creationId xmlns:a16="http://schemas.microsoft.com/office/drawing/2014/main" id="{747BC32E-399F-420F-A52E-C0DA9B0D859B}"/>
            </a:ext>
          </a:extLst>
        </xdr:cNvPr>
        <xdr:cNvCxnSpPr/>
      </xdr:nvCxnSpPr>
      <xdr:spPr>
        <a:xfrm>
          <a:off x="7046119" y="161241581"/>
          <a:ext cx="95488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378619</xdr:colOff>
      <xdr:row>384</xdr:row>
      <xdr:rowOff>0</xdr:rowOff>
    </xdr:from>
    <xdr:to>
      <xdr:col>5</xdr:col>
      <xdr:colOff>378619</xdr:colOff>
      <xdr:row>389</xdr:row>
      <xdr:rowOff>30957</xdr:rowOff>
    </xdr:to>
    <xdr:cxnSp macro="">
      <xdr:nvCxnSpPr>
        <xdr:cNvPr id="1501" name="直線コネクタ 1500">
          <a:extLst>
            <a:ext uri="{FF2B5EF4-FFF2-40B4-BE49-F238E27FC236}">
              <a16:creationId xmlns:a16="http://schemas.microsoft.com/office/drawing/2014/main" id="{A6429C88-0009-473A-A4D5-54CD8C7032D8}"/>
            </a:ext>
          </a:extLst>
        </xdr:cNvPr>
        <xdr:cNvCxnSpPr/>
      </xdr:nvCxnSpPr>
      <xdr:spPr>
        <a:xfrm>
          <a:off x="2283619" y="157162500"/>
          <a:ext cx="0" cy="983457"/>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382</xdr:row>
      <xdr:rowOff>188119</xdr:rowOff>
    </xdr:from>
    <xdr:to>
      <xdr:col>15</xdr:col>
      <xdr:colOff>0</xdr:colOff>
      <xdr:row>383</xdr:row>
      <xdr:rowOff>188119</xdr:rowOff>
    </xdr:to>
    <xdr:cxnSp macro="">
      <xdr:nvCxnSpPr>
        <xdr:cNvPr id="1502" name="直線コネクタ 1501">
          <a:extLst>
            <a:ext uri="{FF2B5EF4-FFF2-40B4-BE49-F238E27FC236}">
              <a16:creationId xmlns:a16="http://schemas.microsoft.com/office/drawing/2014/main" id="{74CF1C94-8A46-4DDD-ABD4-C9AD09F52858}"/>
            </a:ext>
          </a:extLst>
        </xdr:cNvPr>
        <xdr:cNvCxnSpPr/>
      </xdr:nvCxnSpPr>
      <xdr:spPr>
        <a:xfrm flipV="1">
          <a:off x="5715000" y="156969619"/>
          <a:ext cx="0" cy="19050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373</xdr:row>
      <xdr:rowOff>2382</xdr:rowOff>
    </xdr:from>
    <xdr:to>
      <xdr:col>6</xdr:col>
      <xdr:colOff>0</xdr:colOff>
      <xdr:row>378</xdr:row>
      <xdr:rowOff>33339</xdr:rowOff>
    </xdr:to>
    <xdr:cxnSp macro="">
      <xdr:nvCxnSpPr>
        <xdr:cNvPr id="1503" name="直線コネクタ 1502">
          <a:extLst>
            <a:ext uri="{FF2B5EF4-FFF2-40B4-BE49-F238E27FC236}">
              <a16:creationId xmlns:a16="http://schemas.microsoft.com/office/drawing/2014/main" id="{383FA319-AEBF-400E-BCA2-FD8749FB2CA0}"/>
            </a:ext>
          </a:extLst>
        </xdr:cNvPr>
        <xdr:cNvCxnSpPr/>
      </xdr:nvCxnSpPr>
      <xdr:spPr>
        <a:xfrm>
          <a:off x="2286000" y="155069382"/>
          <a:ext cx="0" cy="983457"/>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109537</xdr:colOff>
      <xdr:row>378</xdr:row>
      <xdr:rowOff>35720</xdr:rowOff>
    </xdr:from>
    <xdr:to>
      <xdr:col>27</xdr:col>
      <xdr:colOff>109537</xdr:colOff>
      <xdr:row>379</xdr:row>
      <xdr:rowOff>2383</xdr:rowOff>
    </xdr:to>
    <xdr:cxnSp macro="">
      <xdr:nvCxnSpPr>
        <xdr:cNvPr id="1504" name="直線コネクタ 1503">
          <a:extLst>
            <a:ext uri="{FF2B5EF4-FFF2-40B4-BE49-F238E27FC236}">
              <a16:creationId xmlns:a16="http://schemas.microsoft.com/office/drawing/2014/main" id="{7B6266C6-6F98-4A3C-AE8F-A6042F88821A}"/>
            </a:ext>
          </a:extLst>
        </xdr:cNvPr>
        <xdr:cNvCxnSpPr/>
      </xdr:nvCxnSpPr>
      <xdr:spPr>
        <a:xfrm flipV="1">
          <a:off x="10396537" y="156055220"/>
          <a:ext cx="0" cy="157163"/>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11906</xdr:colOff>
      <xdr:row>497</xdr:row>
      <xdr:rowOff>102394</xdr:rowOff>
    </xdr:from>
    <xdr:to>
      <xdr:col>14</xdr:col>
      <xdr:colOff>169070</xdr:colOff>
      <xdr:row>497</xdr:row>
      <xdr:rowOff>102394</xdr:rowOff>
    </xdr:to>
    <xdr:cxnSp macro="">
      <xdr:nvCxnSpPr>
        <xdr:cNvPr id="1505" name="直線矢印コネクタ 1504">
          <a:extLst>
            <a:ext uri="{FF2B5EF4-FFF2-40B4-BE49-F238E27FC236}">
              <a16:creationId xmlns:a16="http://schemas.microsoft.com/office/drawing/2014/main" id="{F70DF3A3-CE07-4F30-9A74-14D9EF9B2819}"/>
            </a:ext>
          </a:extLst>
        </xdr:cNvPr>
        <xdr:cNvCxnSpPr/>
      </xdr:nvCxnSpPr>
      <xdr:spPr>
        <a:xfrm flipH="1">
          <a:off x="5345906" y="178791394"/>
          <a:ext cx="15716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188119</xdr:colOff>
      <xdr:row>398</xdr:row>
      <xdr:rowOff>164307</xdr:rowOff>
    </xdr:from>
    <xdr:to>
      <xdr:col>49</xdr:col>
      <xdr:colOff>188119</xdr:colOff>
      <xdr:row>399</xdr:row>
      <xdr:rowOff>166688</xdr:rowOff>
    </xdr:to>
    <xdr:cxnSp macro="">
      <xdr:nvCxnSpPr>
        <xdr:cNvPr id="1506" name="直線矢印コネクタ 1505">
          <a:extLst>
            <a:ext uri="{FF2B5EF4-FFF2-40B4-BE49-F238E27FC236}">
              <a16:creationId xmlns:a16="http://schemas.microsoft.com/office/drawing/2014/main" id="{19890E68-1830-416D-B3E0-4F6104E5A813}"/>
            </a:ext>
          </a:extLst>
        </xdr:cNvPr>
        <xdr:cNvCxnSpPr/>
      </xdr:nvCxnSpPr>
      <xdr:spPr>
        <a:xfrm>
          <a:off x="18857119" y="159993807"/>
          <a:ext cx="0" cy="192881"/>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188118</xdr:colOff>
      <xdr:row>400</xdr:row>
      <xdr:rowOff>40482</xdr:rowOff>
    </xdr:from>
    <xdr:to>
      <xdr:col>49</xdr:col>
      <xdr:colOff>188118</xdr:colOff>
      <xdr:row>401</xdr:row>
      <xdr:rowOff>35720</xdr:rowOff>
    </xdr:to>
    <xdr:cxnSp macro="">
      <xdr:nvCxnSpPr>
        <xdr:cNvPr id="1507" name="直線矢印コネクタ 1506">
          <a:extLst>
            <a:ext uri="{FF2B5EF4-FFF2-40B4-BE49-F238E27FC236}">
              <a16:creationId xmlns:a16="http://schemas.microsoft.com/office/drawing/2014/main" id="{453E017E-3AC5-453A-8025-9027B3450ED3}"/>
            </a:ext>
          </a:extLst>
        </xdr:cNvPr>
        <xdr:cNvCxnSpPr/>
      </xdr:nvCxnSpPr>
      <xdr:spPr>
        <a:xfrm flipV="1">
          <a:off x="18857118" y="160250982"/>
          <a:ext cx="0" cy="185738"/>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188118</xdr:colOff>
      <xdr:row>400</xdr:row>
      <xdr:rowOff>9526</xdr:rowOff>
    </xdr:from>
    <xdr:to>
      <xdr:col>49</xdr:col>
      <xdr:colOff>250031</xdr:colOff>
      <xdr:row>400</xdr:row>
      <xdr:rowOff>9526</xdr:rowOff>
    </xdr:to>
    <xdr:cxnSp macro="">
      <xdr:nvCxnSpPr>
        <xdr:cNvPr id="1508" name="直線コネクタ 1507">
          <a:extLst>
            <a:ext uri="{FF2B5EF4-FFF2-40B4-BE49-F238E27FC236}">
              <a16:creationId xmlns:a16="http://schemas.microsoft.com/office/drawing/2014/main" id="{C8AA1A17-A47B-4CA2-B315-7CD13C564F3A}"/>
            </a:ext>
          </a:extLst>
        </xdr:cNvPr>
        <xdr:cNvCxnSpPr/>
      </xdr:nvCxnSpPr>
      <xdr:spPr>
        <a:xfrm>
          <a:off x="18857118" y="160220026"/>
          <a:ext cx="61913"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250031</xdr:colOff>
      <xdr:row>400</xdr:row>
      <xdr:rowOff>9525</xdr:rowOff>
    </xdr:from>
    <xdr:to>
      <xdr:col>49</xdr:col>
      <xdr:colOff>250031</xdr:colOff>
      <xdr:row>401</xdr:row>
      <xdr:rowOff>88107</xdr:rowOff>
    </xdr:to>
    <xdr:cxnSp macro="">
      <xdr:nvCxnSpPr>
        <xdr:cNvPr id="1509" name="直線コネクタ 1508">
          <a:extLst>
            <a:ext uri="{FF2B5EF4-FFF2-40B4-BE49-F238E27FC236}">
              <a16:creationId xmlns:a16="http://schemas.microsoft.com/office/drawing/2014/main" id="{16B51DFD-54E7-4827-AAF3-F214C3333681}"/>
            </a:ext>
          </a:extLst>
        </xdr:cNvPr>
        <xdr:cNvCxnSpPr/>
      </xdr:nvCxnSpPr>
      <xdr:spPr>
        <a:xfrm>
          <a:off x="18919031" y="160220025"/>
          <a:ext cx="0" cy="269082"/>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2381</xdr:colOff>
      <xdr:row>395</xdr:row>
      <xdr:rowOff>188119</xdr:rowOff>
    </xdr:from>
    <xdr:to>
      <xdr:col>21</xdr:col>
      <xdr:colOff>200025</xdr:colOff>
      <xdr:row>395</xdr:row>
      <xdr:rowOff>188119</xdr:rowOff>
    </xdr:to>
    <xdr:cxnSp macro="">
      <xdr:nvCxnSpPr>
        <xdr:cNvPr id="1510" name="直線矢印コネクタ 1509">
          <a:extLst>
            <a:ext uri="{FF2B5EF4-FFF2-40B4-BE49-F238E27FC236}">
              <a16:creationId xmlns:a16="http://schemas.microsoft.com/office/drawing/2014/main" id="{5CAFF1A4-8FCD-4E39-90D8-88A3ED612C63}"/>
            </a:ext>
          </a:extLst>
        </xdr:cNvPr>
        <xdr:cNvCxnSpPr/>
      </xdr:nvCxnSpPr>
      <xdr:spPr>
        <a:xfrm>
          <a:off x="8003381" y="159446119"/>
          <a:ext cx="19764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100013</xdr:colOff>
      <xdr:row>396</xdr:row>
      <xdr:rowOff>0</xdr:rowOff>
    </xdr:from>
    <xdr:to>
      <xdr:col>21</xdr:col>
      <xdr:colOff>100013</xdr:colOff>
      <xdr:row>396</xdr:row>
      <xdr:rowOff>78581</xdr:rowOff>
    </xdr:to>
    <xdr:cxnSp macro="">
      <xdr:nvCxnSpPr>
        <xdr:cNvPr id="1511" name="直線コネクタ 1510">
          <a:extLst>
            <a:ext uri="{FF2B5EF4-FFF2-40B4-BE49-F238E27FC236}">
              <a16:creationId xmlns:a16="http://schemas.microsoft.com/office/drawing/2014/main" id="{9DE6871C-6A7B-497A-BA72-4D404B361F65}"/>
            </a:ext>
          </a:extLst>
        </xdr:cNvPr>
        <xdr:cNvCxnSpPr/>
      </xdr:nvCxnSpPr>
      <xdr:spPr>
        <a:xfrm flipV="1">
          <a:off x="8101013" y="159448500"/>
          <a:ext cx="0" cy="78581"/>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288131</xdr:colOff>
      <xdr:row>396</xdr:row>
      <xdr:rowOff>80963</xdr:rowOff>
    </xdr:from>
    <xdr:to>
      <xdr:col>21</xdr:col>
      <xdr:colOff>100014</xdr:colOff>
      <xdr:row>396</xdr:row>
      <xdr:rowOff>80963</xdr:rowOff>
    </xdr:to>
    <xdr:cxnSp macro="">
      <xdr:nvCxnSpPr>
        <xdr:cNvPr id="1512" name="直線矢印コネクタ 1511">
          <a:extLst>
            <a:ext uri="{FF2B5EF4-FFF2-40B4-BE49-F238E27FC236}">
              <a16:creationId xmlns:a16="http://schemas.microsoft.com/office/drawing/2014/main" id="{3AABAD6E-6226-44BB-8EEA-D51275F4F5C0}"/>
            </a:ext>
          </a:extLst>
        </xdr:cNvPr>
        <xdr:cNvCxnSpPr/>
      </xdr:nvCxnSpPr>
      <xdr:spPr>
        <a:xfrm flipH="1">
          <a:off x="7908131" y="159529463"/>
          <a:ext cx="19288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271462</xdr:colOff>
      <xdr:row>399</xdr:row>
      <xdr:rowOff>178593</xdr:rowOff>
    </xdr:from>
    <xdr:to>
      <xdr:col>6</xdr:col>
      <xdr:colOff>271462</xdr:colOff>
      <xdr:row>400</xdr:row>
      <xdr:rowOff>38100</xdr:rowOff>
    </xdr:to>
    <xdr:cxnSp macro="">
      <xdr:nvCxnSpPr>
        <xdr:cNvPr id="1513" name="直線コネクタ 1512">
          <a:extLst>
            <a:ext uri="{FF2B5EF4-FFF2-40B4-BE49-F238E27FC236}">
              <a16:creationId xmlns:a16="http://schemas.microsoft.com/office/drawing/2014/main" id="{D233D7B2-4E7F-487B-BFAD-C9B653976345}"/>
            </a:ext>
          </a:extLst>
        </xdr:cNvPr>
        <xdr:cNvCxnSpPr/>
      </xdr:nvCxnSpPr>
      <xdr:spPr>
        <a:xfrm flipV="1">
          <a:off x="2557462" y="160198593"/>
          <a:ext cx="0" cy="5000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192881</xdr:colOff>
      <xdr:row>395</xdr:row>
      <xdr:rowOff>4763</xdr:rowOff>
    </xdr:from>
    <xdr:to>
      <xdr:col>34</xdr:col>
      <xdr:colOff>192881</xdr:colOff>
      <xdr:row>396</xdr:row>
      <xdr:rowOff>78582</xdr:rowOff>
    </xdr:to>
    <xdr:cxnSp macro="">
      <xdr:nvCxnSpPr>
        <xdr:cNvPr id="1514" name="直線コネクタ 1513">
          <a:extLst>
            <a:ext uri="{FF2B5EF4-FFF2-40B4-BE49-F238E27FC236}">
              <a16:creationId xmlns:a16="http://schemas.microsoft.com/office/drawing/2014/main" id="{E439DF91-9607-4738-9227-C9C27A1E3974}"/>
            </a:ext>
          </a:extLst>
        </xdr:cNvPr>
        <xdr:cNvCxnSpPr/>
      </xdr:nvCxnSpPr>
      <xdr:spPr>
        <a:xfrm flipV="1">
          <a:off x="13146881" y="159262763"/>
          <a:ext cx="0" cy="264319"/>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188119</xdr:colOff>
      <xdr:row>397</xdr:row>
      <xdr:rowOff>2381</xdr:rowOff>
    </xdr:from>
    <xdr:to>
      <xdr:col>35</xdr:col>
      <xdr:colOff>4763</xdr:colOff>
      <xdr:row>397</xdr:row>
      <xdr:rowOff>2381</xdr:rowOff>
    </xdr:to>
    <xdr:cxnSp macro="">
      <xdr:nvCxnSpPr>
        <xdr:cNvPr id="1515" name="直線矢印コネクタ 1514">
          <a:extLst>
            <a:ext uri="{FF2B5EF4-FFF2-40B4-BE49-F238E27FC236}">
              <a16:creationId xmlns:a16="http://schemas.microsoft.com/office/drawing/2014/main" id="{FB3F0852-5083-4FD4-909A-3C960EC2E336}"/>
            </a:ext>
          </a:extLst>
        </xdr:cNvPr>
        <xdr:cNvCxnSpPr/>
      </xdr:nvCxnSpPr>
      <xdr:spPr>
        <a:xfrm>
          <a:off x="13142119" y="159641381"/>
          <a:ext cx="19764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283368</xdr:colOff>
      <xdr:row>396</xdr:row>
      <xdr:rowOff>4763</xdr:rowOff>
    </xdr:from>
    <xdr:to>
      <xdr:col>34</xdr:col>
      <xdr:colOff>283368</xdr:colOff>
      <xdr:row>396</xdr:row>
      <xdr:rowOff>83344</xdr:rowOff>
    </xdr:to>
    <xdr:cxnSp macro="">
      <xdr:nvCxnSpPr>
        <xdr:cNvPr id="1516" name="直線コネクタ 1515">
          <a:extLst>
            <a:ext uri="{FF2B5EF4-FFF2-40B4-BE49-F238E27FC236}">
              <a16:creationId xmlns:a16="http://schemas.microsoft.com/office/drawing/2014/main" id="{AA03D3D3-1A79-4F20-AA65-D0C4740976F4}"/>
            </a:ext>
          </a:extLst>
        </xdr:cNvPr>
        <xdr:cNvCxnSpPr/>
      </xdr:nvCxnSpPr>
      <xdr:spPr>
        <a:xfrm flipV="1">
          <a:off x="13237368" y="159453263"/>
          <a:ext cx="0" cy="78581"/>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9525</xdr:colOff>
      <xdr:row>396</xdr:row>
      <xdr:rowOff>83344</xdr:rowOff>
    </xdr:from>
    <xdr:to>
      <xdr:col>34</xdr:col>
      <xdr:colOff>283371</xdr:colOff>
      <xdr:row>396</xdr:row>
      <xdr:rowOff>83344</xdr:rowOff>
    </xdr:to>
    <xdr:cxnSp macro="">
      <xdr:nvCxnSpPr>
        <xdr:cNvPr id="1517" name="直線矢印コネクタ 1516">
          <a:extLst>
            <a:ext uri="{FF2B5EF4-FFF2-40B4-BE49-F238E27FC236}">
              <a16:creationId xmlns:a16="http://schemas.microsoft.com/office/drawing/2014/main" id="{6996981A-1382-478F-B181-9B3177EA7594}"/>
            </a:ext>
          </a:extLst>
        </xdr:cNvPr>
        <xdr:cNvCxnSpPr/>
      </xdr:nvCxnSpPr>
      <xdr:spPr>
        <a:xfrm flipH="1">
          <a:off x="12963525" y="159531844"/>
          <a:ext cx="27384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271463</xdr:colOff>
      <xdr:row>399</xdr:row>
      <xdr:rowOff>166688</xdr:rowOff>
    </xdr:from>
    <xdr:to>
      <xdr:col>49</xdr:col>
      <xdr:colOff>116681</xdr:colOff>
      <xdr:row>399</xdr:row>
      <xdr:rowOff>166688</xdr:rowOff>
    </xdr:to>
    <xdr:cxnSp macro="">
      <xdr:nvCxnSpPr>
        <xdr:cNvPr id="1518" name="直線コネクタ 1517">
          <a:extLst>
            <a:ext uri="{FF2B5EF4-FFF2-40B4-BE49-F238E27FC236}">
              <a16:creationId xmlns:a16="http://schemas.microsoft.com/office/drawing/2014/main" id="{F50AE7F0-740A-4F90-8E8E-037AF5E1F6E6}"/>
            </a:ext>
          </a:extLst>
        </xdr:cNvPr>
        <xdr:cNvCxnSpPr/>
      </xdr:nvCxnSpPr>
      <xdr:spPr>
        <a:xfrm>
          <a:off x="2557463" y="160186688"/>
          <a:ext cx="16228218" cy="0"/>
        </a:xfrm>
        <a:prstGeom prst="line">
          <a:avLst/>
        </a:prstGeom>
        <a:ln w="3175" cmpd="dbl">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109540</xdr:colOff>
      <xdr:row>399</xdr:row>
      <xdr:rowOff>180974</xdr:rowOff>
    </xdr:from>
    <xdr:to>
      <xdr:col>52</xdr:col>
      <xdr:colOff>2383</xdr:colOff>
      <xdr:row>400</xdr:row>
      <xdr:rowOff>100011</xdr:rowOff>
    </xdr:to>
    <xdr:cxnSp macro="">
      <xdr:nvCxnSpPr>
        <xdr:cNvPr id="1519" name="カギ線コネクタ 1002">
          <a:extLst>
            <a:ext uri="{FF2B5EF4-FFF2-40B4-BE49-F238E27FC236}">
              <a16:creationId xmlns:a16="http://schemas.microsoft.com/office/drawing/2014/main" id="{4C254FCB-01F8-414F-89A9-C1C46598BD0E}"/>
            </a:ext>
          </a:extLst>
        </xdr:cNvPr>
        <xdr:cNvCxnSpPr/>
      </xdr:nvCxnSpPr>
      <xdr:spPr>
        <a:xfrm>
          <a:off x="18778540" y="160200974"/>
          <a:ext cx="1035843" cy="109537"/>
        </a:xfrm>
        <a:prstGeom prst="bentConnector3">
          <a:avLst>
            <a:gd name="adj1" fmla="val 86782"/>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116681</xdr:colOff>
      <xdr:row>399</xdr:row>
      <xdr:rowOff>100011</xdr:rowOff>
    </xdr:from>
    <xdr:to>
      <xdr:col>51</xdr:col>
      <xdr:colOff>378619</xdr:colOff>
      <xdr:row>399</xdr:row>
      <xdr:rowOff>166686</xdr:rowOff>
    </xdr:to>
    <xdr:cxnSp macro="">
      <xdr:nvCxnSpPr>
        <xdr:cNvPr id="1520" name="カギ線コネクタ 12106">
          <a:extLst>
            <a:ext uri="{FF2B5EF4-FFF2-40B4-BE49-F238E27FC236}">
              <a16:creationId xmlns:a16="http://schemas.microsoft.com/office/drawing/2014/main" id="{62B713EE-86CA-4A04-AA9C-2BB6AF262A9B}"/>
            </a:ext>
          </a:extLst>
        </xdr:cNvPr>
        <xdr:cNvCxnSpPr/>
      </xdr:nvCxnSpPr>
      <xdr:spPr>
        <a:xfrm flipV="1">
          <a:off x="18785681" y="160120011"/>
          <a:ext cx="1023938" cy="66675"/>
        </a:xfrm>
        <a:prstGeom prst="bentConnector3">
          <a:avLst>
            <a:gd name="adj1" fmla="val 87209"/>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111919</xdr:colOff>
      <xdr:row>395</xdr:row>
      <xdr:rowOff>80962</xdr:rowOff>
    </xdr:from>
    <xdr:to>
      <xdr:col>52</xdr:col>
      <xdr:colOff>2381</xdr:colOff>
      <xdr:row>395</xdr:row>
      <xdr:rowOff>111919</xdr:rowOff>
    </xdr:to>
    <xdr:cxnSp macro="">
      <xdr:nvCxnSpPr>
        <xdr:cNvPr id="1521" name="カギ線コネクタ 12125">
          <a:extLst>
            <a:ext uri="{FF2B5EF4-FFF2-40B4-BE49-F238E27FC236}">
              <a16:creationId xmlns:a16="http://schemas.microsoft.com/office/drawing/2014/main" id="{22D80BD6-C064-47BD-9A53-AABC9C09547D}"/>
            </a:ext>
          </a:extLst>
        </xdr:cNvPr>
        <xdr:cNvCxnSpPr/>
      </xdr:nvCxnSpPr>
      <xdr:spPr>
        <a:xfrm>
          <a:off x="18780919" y="159338962"/>
          <a:ext cx="1033462" cy="30957"/>
        </a:xfrm>
        <a:prstGeom prst="bentConnector3">
          <a:avLst>
            <a:gd name="adj1" fmla="val 86866"/>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247649</xdr:colOff>
      <xdr:row>401</xdr:row>
      <xdr:rowOff>90487</xdr:rowOff>
    </xdr:from>
    <xdr:to>
      <xdr:col>50</xdr:col>
      <xdr:colOff>0</xdr:colOff>
      <xdr:row>401</xdr:row>
      <xdr:rowOff>90487</xdr:rowOff>
    </xdr:to>
    <xdr:cxnSp macro="">
      <xdr:nvCxnSpPr>
        <xdr:cNvPr id="1522" name="直線矢印コネクタ 1521">
          <a:extLst>
            <a:ext uri="{FF2B5EF4-FFF2-40B4-BE49-F238E27FC236}">
              <a16:creationId xmlns:a16="http://schemas.microsoft.com/office/drawing/2014/main" id="{4CFA8932-8AF8-4E5E-9833-4E8E5463126D}"/>
            </a:ext>
          </a:extLst>
        </xdr:cNvPr>
        <xdr:cNvCxnSpPr/>
      </xdr:nvCxnSpPr>
      <xdr:spPr>
        <a:xfrm>
          <a:off x="18916649" y="160491487"/>
          <a:ext cx="13335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378618</xdr:colOff>
      <xdr:row>398</xdr:row>
      <xdr:rowOff>180975</xdr:rowOff>
    </xdr:from>
    <xdr:to>
      <xdr:col>48</xdr:col>
      <xdr:colOff>378618</xdr:colOff>
      <xdr:row>399</xdr:row>
      <xdr:rowOff>183356</xdr:rowOff>
    </xdr:to>
    <xdr:cxnSp macro="">
      <xdr:nvCxnSpPr>
        <xdr:cNvPr id="1523" name="直線矢印コネクタ 1522">
          <a:extLst>
            <a:ext uri="{FF2B5EF4-FFF2-40B4-BE49-F238E27FC236}">
              <a16:creationId xmlns:a16="http://schemas.microsoft.com/office/drawing/2014/main" id="{06F8481A-D422-4EE3-A685-D88D177309B8}"/>
            </a:ext>
          </a:extLst>
        </xdr:cNvPr>
        <xdr:cNvCxnSpPr/>
      </xdr:nvCxnSpPr>
      <xdr:spPr>
        <a:xfrm>
          <a:off x="18666618" y="160010475"/>
          <a:ext cx="0" cy="192881"/>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378619</xdr:colOff>
      <xdr:row>400</xdr:row>
      <xdr:rowOff>38100</xdr:rowOff>
    </xdr:from>
    <xdr:to>
      <xdr:col>48</xdr:col>
      <xdr:colOff>378619</xdr:colOff>
      <xdr:row>401</xdr:row>
      <xdr:rowOff>33338</xdr:rowOff>
    </xdr:to>
    <xdr:cxnSp macro="">
      <xdr:nvCxnSpPr>
        <xdr:cNvPr id="1524" name="直線矢印コネクタ 1523">
          <a:extLst>
            <a:ext uri="{FF2B5EF4-FFF2-40B4-BE49-F238E27FC236}">
              <a16:creationId xmlns:a16="http://schemas.microsoft.com/office/drawing/2014/main" id="{555EEB33-99CF-4893-BED3-8A41CCE9B1B7}"/>
            </a:ext>
          </a:extLst>
        </xdr:cNvPr>
        <xdr:cNvCxnSpPr/>
      </xdr:nvCxnSpPr>
      <xdr:spPr>
        <a:xfrm flipV="1">
          <a:off x="18666619" y="160248600"/>
          <a:ext cx="0" cy="185738"/>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380999</xdr:colOff>
      <xdr:row>400</xdr:row>
      <xdr:rowOff>16669</xdr:rowOff>
    </xdr:from>
    <xdr:to>
      <xdr:col>49</xdr:col>
      <xdr:colOff>61912</xdr:colOff>
      <xdr:row>400</xdr:row>
      <xdr:rowOff>16669</xdr:rowOff>
    </xdr:to>
    <xdr:cxnSp macro="">
      <xdr:nvCxnSpPr>
        <xdr:cNvPr id="1525" name="直線コネクタ 1524">
          <a:extLst>
            <a:ext uri="{FF2B5EF4-FFF2-40B4-BE49-F238E27FC236}">
              <a16:creationId xmlns:a16="http://schemas.microsoft.com/office/drawing/2014/main" id="{141D5A2C-DDB2-4263-8A49-FACC3456A302}"/>
            </a:ext>
          </a:extLst>
        </xdr:cNvPr>
        <xdr:cNvCxnSpPr/>
      </xdr:nvCxnSpPr>
      <xdr:spPr>
        <a:xfrm>
          <a:off x="18668999" y="160227169"/>
          <a:ext cx="61913"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64293</xdr:colOff>
      <xdr:row>400</xdr:row>
      <xdr:rowOff>16670</xdr:rowOff>
    </xdr:from>
    <xdr:to>
      <xdr:col>49</xdr:col>
      <xdr:colOff>64293</xdr:colOff>
      <xdr:row>402</xdr:row>
      <xdr:rowOff>76201</xdr:rowOff>
    </xdr:to>
    <xdr:cxnSp macro="">
      <xdr:nvCxnSpPr>
        <xdr:cNvPr id="1526" name="直線コネクタ 1525">
          <a:extLst>
            <a:ext uri="{FF2B5EF4-FFF2-40B4-BE49-F238E27FC236}">
              <a16:creationId xmlns:a16="http://schemas.microsoft.com/office/drawing/2014/main" id="{35B1E953-1D13-4D27-8F44-464E5E041136}"/>
            </a:ext>
          </a:extLst>
        </xdr:cNvPr>
        <xdr:cNvCxnSpPr/>
      </xdr:nvCxnSpPr>
      <xdr:spPr>
        <a:xfrm>
          <a:off x="18733293" y="160227170"/>
          <a:ext cx="0" cy="440531"/>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61913</xdr:colOff>
      <xdr:row>402</xdr:row>
      <xdr:rowOff>78581</xdr:rowOff>
    </xdr:from>
    <xdr:to>
      <xdr:col>49</xdr:col>
      <xdr:colOff>378619</xdr:colOff>
      <xdr:row>402</xdr:row>
      <xdr:rowOff>78581</xdr:rowOff>
    </xdr:to>
    <xdr:cxnSp macro="">
      <xdr:nvCxnSpPr>
        <xdr:cNvPr id="1527" name="直線矢印コネクタ 1526">
          <a:extLst>
            <a:ext uri="{FF2B5EF4-FFF2-40B4-BE49-F238E27FC236}">
              <a16:creationId xmlns:a16="http://schemas.microsoft.com/office/drawing/2014/main" id="{4C03B2B1-D57B-4156-B358-04666FEB6BA9}"/>
            </a:ext>
          </a:extLst>
        </xdr:cNvPr>
        <xdr:cNvCxnSpPr/>
      </xdr:nvCxnSpPr>
      <xdr:spPr>
        <a:xfrm>
          <a:off x="18730913" y="160670081"/>
          <a:ext cx="31670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0</xdr:colOff>
      <xdr:row>393</xdr:row>
      <xdr:rowOff>188119</xdr:rowOff>
    </xdr:from>
    <xdr:to>
      <xdr:col>49</xdr:col>
      <xdr:colOff>0</xdr:colOff>
      <xdr:row>395</xdr:row>
      <xdr:rowOff>0</xdr:rowOff>
    </xdr:to>
    <xdr:cxnSp macro="">
      <xdr:nvCxnSpPr>
        <xdr:cNvPr id="1528" name="直線矢印コネクタ 1527">
          <a:extLst>
            <a:ext uri="{FF2B5EF4-FFF2-40B4-BE49-F238E27FC236}">
              <a16:creationId xmlns:a16="http://schemas.microsoft.com/office/drawing/2014/main" id="{9048884A-F663-4A67-9DA0-64DA770CA9F6}"/>
            </a:ext>
          </a:extLst>
        </xdr:cNvPr>
        <xdr:cNvCxnSpPr/>
      </xdr:nvCxnSpPr>
      <xdr:spPr>
        <a:xfrm>
          <a:off x="18669000" y="159065119"/>
          <a:ext cx="0" cy="192881"/>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380999</xdr:colOff>
      <xdr:row>395</xdr:row>
      <xdr:rowOff>78581</xdr:rowOff>
    </xdr:from>
    <xdr:to>
      <xdr:col>48</xdr:col>
      <xdr:colOff>380999</xdr:colOff>
      <xdr:row>396</xdr:row>
      <xdr:rowOff>73819</xdr:rowOff>
    </xdr:to>
    <xdr:cxnSp macro="">
      <xdr:nvCxnSpPr>
        <xdr:cNvPr id="1529" name="直線矢印コネクタ 1528">
          <a:extLst>
            <a:ext uri="{FF2B5EF4-FFF2-40B4-BE49-F238E27FC236}">
              <a16:creationId xmlns:a16="http://schemas.microsoft.com/office/drawing/2014/main" id="{822CB0C4-1BBD-4021-B8E4-38AE6769CFC0}"/>
            </a:ext>
          </a:extLst>
        </xdr:cNvPr>
        <xdr:cNvCxnSpPr/>
      </xdr:nvCxnSpPr>
      <xdr:spPr>
        <a:xfrm flipV="1">
          <a:off x="18668999" y="159336581"/>
          <a:ext cx="0" cy="185738"/>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0</xdr:colOff>
      <xdr:row>395</xdr:row>
      <xdr:rowOff>42863</xdr:rowOff>
    </xdr:from>
    <xdr:to>
      <xdr:col>49</xdr:col>
      <xdr:colOff>61913</xdr:colOff>
      <xdr:row>395</xdr:row>
      <xdr:rowOff>42863</xdr:rowOff>
    </xdr:to>
    <xdr:cxnSp macro="">
      <xdr:nvCxnSpPr>
        <xdr:cNvPr id="1530" name="直線コネクタ 1529">
          <a:extLst>
            <a:ext uri="{FF2B5EF4-FFF2-40B4-BE49-F238E27FC236}">
              <a16:creationId xmlns:a16="http://schemas.microsoft.com/office/drawing/2014/main" id="{590246E0-204F-4A14-B72E-D2C730D3A5CF}"/>
            </a:ext>
          </a:extLst>
        </xdr:cNvPr>
        <xdr:cNvCxnSpPr/>
      </xdr:nvCxnSpPr>
      <xdr:spPr>
        <a:xfrm>
          <a:off x="18669000" y="159300863"/>
          <a:ext cx="61913"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64293</xdr:colOff>
      <xdr:row>394</xdr:row>
      <xdr:rowOff>92869</xdr:rowOff>
    </xdr:from>
    <xdr:to>
      <xdr:col>49</xdr:col>
      <xdr:colOff>64293</xdr:colOff>
      <xdr:row>395</xdr:row>
      <xdr:rowOff>40481</xdr:rowOff>
    </xdr:to>
    <xdr:cxnSp macro="">
      <xdr:nvCxnSpPr>
        <xdr:cNvPr id="1531" name="直線コネクタ 1530">
          <a:extLst>
            <a:ext uri="{FF2B5EF4-FFF2-40B4-BE49-F238E27FC236}">
              <a16:creationId xmlns:a16="http://schemas.microsoft.com/office/drawing/2014/main" id="{D3712507-D7F3-4E51-8539-31C2D2D904AB}"/>
            </a:ext>
          </a:extLst>
        </xdr:cNvPr>
        <xdr:cNvCxnSpPr/>
      </xdr:nvCxnSpPr>
      <xdr:spPr>
        <a:xfrm>
          <a:off x="18733293" y="159160369"/>
          <a:ext cx="0" cy="138112"/>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66675</xdr:colOff>
      <xdr:row>394</xdr:row>
      <xdr:rowOff>92868</xdr:rowOff>
    </xdr:from>
    <xdr:to>
      <xdr:col>49</xdr:col>
      <xdr:colOff>292894</xdr:colOff>
      <xdr:row>394</xdr:row>
      <xdr:rowOff>92868</xdr:rowOff>
    </xdr:to>
    <xdr:cxnSp macro="">
      <xdr:nvCxnSpPr>
        <xdr:cNvPr id="1532" name="直線矢印コネクタ 1531">
          <a:extLst>
            <a:ext uri="{FF2B5EF4-FFF2-40B4-BE49-F238E27FC236}">
              <a16:creationId xmlns:a16="http://schemas.microsoft.com/office/drawing/2014/main" id="{826299D5-C359-4F19-838B-0128A8806BA6}"/>
            </a:ext>
          </a:extLst>
        </xdr:cNvPr>
        <xdr:cNvCxnSpPr/>
      </xdr:nvCxnSpPr>
      <xdr:spPr>
        <a:xfrm>
          <a:off x="18735675" y="159160368"/>
          <a:ext cx="22621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0</xdr:colOff>
      <xdr:row>405</xdr:row>
      <xdr:rowOff>76202</xdr:rowOff>
    </xdr:from>
    <xdr:to>
      <xdr:col>37</xdr:col>
      <xdr:colOff>200025</xdr:colOff>
      <xdr:row>405</xdr:row>
      <xdr:rowOff>76202</xdr:rowOff>
    </xdr:to>
    <xdr:cxnSp macro="">
      <xdr:nvCxnSpPr>
        <xdr:cNvPr id="1533" name="直線コネクタ 1532">
          <a:extLst>
            <a:ext uri="{FF2B5EF4-FFF2-40B4-BE49-F238E27FC236}">
              <a16:creationId xmlns:a16="http://schemas.microsoft.com/office/drawing/2014/main" id="{82DED6AA-03A8-4D75-92D1-8BD1FE0F4A8C}"/>
            </a:ext>
          </a:extLst>
        </xdr:cNvPr>
        <xdr:cNvCxnSpPr/>
      </xdr:nvCxnSpPr>
      <xdr:spPr>
        <a:xfrm>
          <a:off x="13335000" y="161239202"/>
          <a:ext cx="962025"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188119</xdr:colOff>
      <xdr:row>398</xdr:row>
      <xdr:rowOff>161924</xdr:rowOff>
    </xdr:from>
    <xdr:to>
      <xdr:col>48</xdr:col>
      <xdr:colOff>188119</xdr:colOff>
      <xdr:row>399</xdr:row>
      <xdr:rowOff>164305</xdr:rowOff>
    </xdr:to>
    <xdr:cxnSp macro="">
      <xdr:nvCxnSpPr>
        <xdr:cNvPr id="1534" name="直線矢印コネクタ 1533">
          <a:extLst>
            <a:ext uri="{FF2B5EF4-FFF2-40B4-BE49-F238E27FC236}">
              <a16:creationId xmlns:a16="http://schemas.microsoft.com/office/drawing/2014/main" id="{346F888D-0372-42FA-9652-07BE7ED3DC6C}"/>
            </a:ext>
          </a:extLst>
        </xdr:cNvPr>
        <xdr:cNvCxnSpPr/>
      </xdr:nvCxnSpPr>
      <xdr:spPr>
        <a:xfrm>
          <a:off x="18476119" y="159991424"/>
          <a:ext cx="0" cy="192881"/>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252412</xdr:colOff>
      <xdr:row>399</xdr:row>
      <xdr:rowOff>173831</xdr:rowOff>
    </xdr:from>
    <xdr:to>
      <xdr:col>48</xdr:col>
      <xdr:colOff>252412</xdr:colOff>
      <xdr:row>403</xdr:row>
      <xdr:rowOff>90488</xdr:rowOff>
    </xdr:to>
    <xdr:cxnSp macro="">
      <xdr:nvCxnSpPr>
        <xdr:cNvPr id="1535" name="直線コネクタ 1534">
          <a:extLst>
            <a:ext uri="{FF2B5EF4-FFF2-40B4-BE49-F238E27FC236}">
              <a16:creationId xmlns:a16="http://schemas.microsoft.com/office/drawing/2014/main" id="{7476F8F4-A8D7-49E6-BE35-3843F97C14D0}"/>
            </a:ext>
          </a:extLst>
        </xdr:cNvPr>
        <xdr:cNvCxnSpPr/>
      </xdr:nvCxnSpPr>
      <xdr:spPr>
        <a:xfrm>
          <a:off x="18540412" y="160193831"/>
          <a:ext cx="0" cy="678657"/>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188118</xdr:colOff>
      <xdr:row>399</xdr:row>
      <xdr:rowOff>176212</xdr:rowOff>
    </xdr:from>
    <xdr:to>
      <xdr:col>48</xdr:col>
      <xdr:colOff>188118</xdr:colOff>
      <xdr:row>400</xdr:row>
      <xdr:rowOff>171450</xdr:rowOff>
    </xdr:to>
    <xdr:cxnSp macro="">
      <xdr:nvCxnSpPr>
        <xdr:cNvPr id="1536" name="直線矢印コネクタ 1535">
          <a:extLst>
            <a:ext uri="{FF2B5EF4-FFF2-40B4-BE49-F238E27FC236}">
              <a16:creationId xmlns:a16="http://schemas.microsoft.com/office/drawing/2014/main" id="{F7E7A766-4CA3-4669-BAAA-003C84AE7D21}"/>
            </a:ext>
          </a:extLst>
        </xdr:cNvPr>
        <xdr:cNvCxnSpPr/>
      </xdr:nvCxnSpPr>
      <xdr:spPr>
        <a:xfrm flipV="1">
          <a:off x="18476118" y="160196212"/>
          <a:ext cx="0" cy="185738"/>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190500</xdr:colOff>
      <xdr:row>399</xdr:row>
      <xdr:rowOff>173831</xdr:rowOff>
    </xdr:from>
    <xdr:to>
      <xdr:col>48</xdr:col>
      <xdr:colOff>252413</xdr:colOff>
      <xdr:row>399</xdr:row>
      <xdr:rowOff>173831</xdr:rowOff>
    </xdr:to>
    <xdr:cxnSp macro="">
      <xdr:nvCxnSpPr>
        <xdr:cNvPr id="1537" name="直線コネクタ 1536">
          <a:extLst>
            <a:ext uri="{FF2B5EF4-FFF2-40B4-BE49-F238E27FC236}">
              <a16:creationId xmlns:a16="http://schemas.microsoft.com/office/drawing/2014/main" id="{8154270B-7340-47A9-BD58-16BA7E5ABA89}"/>
            </a:ext>
          </a:extLst>
        </xdr:cNvPr>
        <xdr:cNvCxnSpPr/>
      </xdr:nvCxnSpPr>
      <xdr:spPr>
        <a:xfrm>
          <a:off x="18478500" y="160193831"/>
          <a:ext cx="61913"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252413</xdr:colOff>
      <xdr:row>403</xdr:row>
      <xdr:rowOff>90487</xdr:rowOff>
    </xdr:from>
    <xdr:to>
      <xdr:col>49</xdr:col>
      <xdr:colOff>378619</xdr:colOff>
      <xdr:row>403</xdr:row>
      <xdr:rowOff>90487</xdr:rowOff>
    </xdr:to>
    <xdr:cxnSp macro="">
      <xdr:nvCxnSpPr>
        <xdr:cNvPr id="1538" name="直線矢印コネクタ 1537">
          <a:extLst>
            <a:ext uri="{FF2B5EF4-FFF2-40B4-BE49-F238E27FC236}">
              <a16:creationId xmlns:a16="http://schemas.microsoft.com/office/drawing/2014/main" id="{C83FEE37-EF3C-4A4C-9CA7-02D16CE8229B}"/>
            </a:ext>
          </a:extLst>
        </xdr:cNvPr>
        <xdr:cNvCxnSpPr/>
      </xdr:nvCxnSpPr>
      <xdr:spPr>
        <a:xfrm>
          <a:off x="18540413" y="160872487"/>
          <a:ext cx="50720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2381</xdr:colOff>
      <xdr:row>395</xdr:row>
      <xdr:rowOff>80963</xdr:rowOff>
    </xdr:from>
    <xdr:to>
      <xdr:col>7</xdr:col>
      <xdr:colOff>2381</xdr:colOff>
      <xdr:row>399</xdr:row>
      <xdr:rowOff>169069</xdr:rowOff>
    </xdr:to>
    <xdr:cxnSp macro="">
      <xdr:nvCxnSpPr>
        <xdr:cNvPr id="1539" name="直線矢印コネクタ 1538">
          <a:extLst>
            <a:ext uri="{FF2B5EF4-FFF2-40B4-BE49-F238E27FC236}">
              <a16:creationId xmlns:a16="http://schemas.microsoft.com/office/drawing/2014/main" id="{6D9C3AA0-D4E4-4EFB-B90E-4610BD851FA3}"/>
            </a:ext>
          </a:extLst>
        </xdr:cNvPr>
        <xdr:cNvCxnSpPr/>
      </xdr:nvCxnSpPr>
      <xdr:spPr>
        <a:xfrm>
          <a:off x="2669381" y="159338963"/>
          <a:ext cx="0" cy="850106"/>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2381</xdr:colOff>
      <xdr:row>394</xdr:row>
      <xdr:rowOff>7144</xdr:rowOff>
    </xdr:from>
    <xdr:to>
      <xdr:col>28</xdr:col>
      <xdr:colOff>2381</xdr:colOff>
      <xdr:row>395</xdr:row>
      <xdr:rowOff>0</xdr:rowOff>
    </xdr:to>
    <xdr:cxnSp macro="">
      <xdr:nvCxnSpPr>
        <xdr:cNvPr id="1540" name="直線矢印コネクタ 1539">
          <a:extLst>
            <a:ext uri="{FF2B5EF4-FFF2-40B4-BE49-F238E27FC236}">
              <a16:creationId xmlns:a16="http://schemas.microsoft.com/office/drawing/2014/main" id="{B01365C3-B245-41D0-8D3B-279833D00B6E}"/>
            </a:ext>
          </a:extLst>
        </xdr:cNvPr>
        <xdr:cNvCxnSpPr/>
      </xdr:nvCxnSpPr>
      <xdr:spPr>
        <a:xfrm flipV="1">
          <a:off x="10670381" y="159074644"/>
          <a:ext cx="0" cy="183356"/>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0</xdr:colOff>
      <xdr:row>395</xdr:row>
      <xdr:rowOff>78581</xdr:rowOff>
    </xdr:from>
    <xdr:to>
      <xdr:col>46</xdr:col>
      <xdr:colOff>0</xdr:colOff>
      <xdr:row>399</xdr:row>
      <xdr:rowOff>188119</xdr:rowOff>
    </xdr:to>
    <xdr:cxnSp macro="">
      <xdr:nvCxnSpPr>
        <xdr:cNvPr id="1541" name="直線矢印コネクタ 1540">
          <a:extLst>
            <a:ext uri="{FF2B5EF4-FFF2-40B4-BE49-F238E27FC236}">
              <a16:creationId xmlns:a16="http://schemas.microsoft.com/office/drawing/2014/main" id="{C2829CF7-6998-49DE-B9D9-E6A968336BAF}"/>
            </a:ext>
          </a:extLst>
        </xdr:cNvPr>
        <xdr:cNvCxnSpPr/>
      </xdr:nvCxnSpPr>
      <xdr:spPr>
        <a:xfrm>
          <a:off x="17526000" y="159336581"/>
          <a:ext cx="0" cy="871538"/>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2381</xdr:colOff>
      <xdr:row>395</xdr:row>
      <xdr:rowOff>102394</xdr:rowOff>
    </xdr:from>
    <xdr:to>
      <xdr:col>22</xdr:col>
      <xdr:colOff>2381</xdr:colOff>
      <xdr:row>399</xdr:row>
      <xdr:rowOff>166688</xdr:rowOff>
    </xdr:to>
    <xdr:cxnSp macro="">
      <xdr:nvCxnSpPr>
        <xdr:cNvPr id="1542" name="直線矢印コネクタ 1541">
          <a:extLst>
            <a:ext uri="{FF2B5EF4-FFF2-40B4-BE49-F238E27FC236}">
              <a16:creationId xmlns:a16="http://schemas.microsoft.com/office/drawing/2014/main" id="{5DE0D031-18B7-4CB2-8AE2-268E76CB62FE}"/>
            </a:ext>
          </a:extLst>
        </xdr:cNvPr>
        <xdr:cNvCxnSpPr/>
      </xdr:nvCxnSpPr>
      <xdr:spPr>
        <a:xfrm>
          <a:off x="8384381" y="159360394"/>
          <a:ext cx="0" cy="826294"/>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395</xdr:row>
      <xdr:rowOff>102394</xdr:rowOff>
    </xdr:from>
    <xdr:to>
      <xdr:col>29</xdr:col>
      <xdr:colOff>0</xdr:colOff>
      <xdr:row>399</xdr:row>
      <xdr:rowOff>183356</xdr:rowOff>
    </xdr:to>
    <xdr:cxnSp macro="">
      <xdr:nvCxnSpPr>
        <xdr:cNvPr id="1543" name="直線矢印コネクタ 1542">
          <a:extLst>
            <a:ext uri="{FF2B5EF4-FFF2-40B4-BE49-F238E27FC236}">
              <a16:creationId xmlns:a16="http://schemas.microsoft.com/office/drawing/2014/main" id="{91BC26B6-565F-41B7-8181-B3A1F225FFEE}"/>
            </a:ext>
          </a:extLst>
        </xdr:cNvPr>
        <xdr:cNvCxnSpPr/>
      </xdr:nvCxnSpPr>
      <xdr:spPr>
        <a:xfrm>
          <a:off x="11049000" y="159360394"/>
          <a:ext cx="0" cy="842962"/>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269081</xdr:colOff>
      <xdr:row>400</xdr:row>
      <xdr:rowOff>45244</xdr:rowOff>
    </xdr:from>
    <xdr:to>
      <xdr:col>6</xdr:col>
      <xdr:colOff>269081</xdr:colOff>
      <xdr:row>400</xdr:row>
      <xdr:rowOff>183356</xdr:rowOff>
    </xdr:to>
    <xdr:cxnSp macro="">
      <xdr:nvCxnSpPr>
        <xdr:cNvPr id="1544" name="直線矢印コネクタ 1543">
          <a:extLst>
            <a:ext uri="{FF2B5EF4-FFF2-40B4-BE49-F238E27FC236}">
              <a16:creationId xmlns:a16="http://schemas.microsoft.com/office/drawing/2014/main" id="{3EA54B82-D00E-4F1B-993F-C202DA3A93D1}"/>
            </a:ext>
          </a:extLst>
        </xdr:cNvPr>
        <xdr:cNvCxnSpPr/>
      </xdr:nvCxnSpPr>
      <xdr:spPr>
        <a:xfrm>
          <a:off x="2555081" y="160255744"/>
          <a:ext cx="0" cy="138112"/>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2382</xdr:colOff>
      <xdr:row>400</xdr:row>
      <xdr:rowOff>45244</xdr:rowOff>
    </xdr:from>
    <xdr:to>
      <xdr:col>21</xdr:col>
      <xdr:colOff>2382</xdr:colOff>
      <xdr:row>400</xdr:row>
      <xdr:rowOff>183356</xdr:rowOff>
    </xdr:to>
    <xdr:cxnSp macro="">
      <xdr:nvCxnSpPr>
        <xdr:cNvPr id="1545" name="直線矢印コネクタ 1544">
          <a:extLst>
            <a:ext uri="{FF2B5EF4-FFF2-40B4-BE49-F238E27FC236}">
              <a16:creationId xmlns:a16="http://schemas.microsoft.com/office/drawing/2014/main" id="{1C1CD5C4-63D6-4EB7-AAD4-6D3416BD1D46}"/>
            </a:ext>
          </a:extLst>
        </xdr:cNvPr>
        <xdr:cNvCxnSpPr/>
      </xdr:nvCxnSpPr>
      <xdr:spPr>
        <a:xfrm>
          <a:off x="8003382" y="160255744"/>
          <a:ext cx="0" cy="138112"/>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45244</xdr:colOff>
      <xdr:row>400</xdr:row>
      <xdr:rowOff>47625</xdr:rowOff>
    </xdr:from>
    <xdr:to>
      <xdr:col>23</xdr:col>
      <xdr:colOff>45244</xdr:colOff>
      <xdr:row>401</xdr:row>
      <xdr:rowOff>0</xdr:rowOff>
    </xdr:to>
    <xdr:cxnSp macro="">
      <xdr:nvCxnSpPr>
        <xdr:cNvPr id="1546" name="直線矢印コネクタ 1545">
          <a:extLst>
            <a:ext uri="{FF2B5EF4-FFF2-40B4-BE49-F238E27FC236}">
              <a16:creationId xmlns:a16="http://schemas.microsoft.com/office/drawing/2014/main" id="{D85FA1C8-EF22-41C0-BC34-BF70D6241BED}"/>
            </a:ext>
          </a:extLst>
        </xdr:cNvPr>
        <xdr:cNvCxnSpPr/>
      </xdr:nvCxnSpPr>
      <xdr:spPr>
        <a:xfrm>
          <a:off x="8808244" y="160258125"/>
          <a:ext cx="0" cy="142875"/>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257176</xdr:colOff>
      <xdr:row>400</xdr:row>
      <xdr:rowOff>42862</xdr:rowOff>
    </xdr:from>
    <xdr:to>
      <xdr:col>26</xdr:col>
      <xdr:colOff>257176</xdr:colOff>
      <xdr:row>401</xdr:row>
      <xdr:rowOff>2381</xdr:rowOff>
    </xdr:to>
    <xdr:cxnSp macro="">
      <xdr:nvCxnSpPr>
        <xdr:cNvPr id="1547" name="直線矢印コネクタ 1546">
          <a:extLst>
            <a:ext uri="{FF2B5EF4-FFF2-40B4-BE49-F238E27FC236}">
              <a16:creationId xmlns:a16="http://schemas.microsoft.com/office/drawing/2014/main" id="{D3545CA5-F4EC-4306-89EA-ACBFCBEA833B}"/>
            </a:ext>
          </a:extLst>
        </xdr:cNvPr>
        <xdr:cNvCxnSpPr/>
      </xdr:nvCxnSpPr>
      <xdr:spPr>
        <a:xfrm>
          <a:off x="10163176" y="160253362"/>
          <a:ext cx="0" cy="150019"/>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333375</xdr:colOff>
      <xdr:row>400</xdr:row>
      <xdr:rowOff>45244</xdr:rowOff>
    </xdr:from>
    <xdr:to>
      <xdr:col>32</xdr:col>
      <xdr:colOff>333375</xdr:colOff>
      <xdr:row>401</xdr:row>
      <xdr:rowOff>0</xdr:rowOff>
    </xdr:to>
    <xdr:cxnSp macro="">
      <xdr:nvCxnSpPr>
        <xdr:cNvPr id="1548" name="直線矢印コネクタ 1547">
          <a:extLst>
            <a:ext uri="{FF2B5EF4-FFF2-40B4-BE49-F238E27FC236}">
              <a16:creationId xmlns:a16="http://schemas.microsoft.com/office/drawing/2014/main" id="{22079B37-7274-4BAD-8619-D071C7A6B3AF}"/>
            </a:ext>
          </a:extLst>
        </xdr:cNvPr>
        <xdr:cNvCxnSpPr/>
      </xdr:nvCxnSpPr>
      <xdr:spPr>
        <a:xfrm>
          <a:off x="12525375" y="160255744"/>
          <a:ext cx="0" cy="145256"/>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378619</xdr:colOff>
      <xdr:row>400</xdr:row>
      <xdr:rowOff>45244</xdr:rowOff>
    </xdr:from>
    <xdr:to>
      <xdr:col>34</xdr:col>
      <xdr:colOff>378619</xdr:colOff>
      <xdr:row>400</xdr:row>
      <xdr:rowOff>183356</xdr:rowOff>
    </xdr:to>
    <xdr:cxnSp macro="">
      <xdr:nvCxnSpPr>
        <xdr:cNvPr id="1549" name="直線矢印コネクタ 1548">
          <a:extLst>
            <a:ext uri="{FF2B5EF4-FFF2-40B4-BE49-F238E27FC236}">
              <a16:creationId xmlns:a16="http://schemas.microsoft.com/office/drawing/2014/main" id="{01F3055A-62C0-4D78-A9A4-788791701098}"/>
            </a:ext>
          </a:extLst>
        </xdr:cNvPr>
        <xdr:cNvCxnSpPr/>
      </xdr:nvCxnSpPr>
      <xdr:spPr>
        <a:xfrm>
          <a:off x="13332619" y="160255744"/>
          <a:ext cx="0" cy="138112"/>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230982</xdr:colOff>
      <xdr:row>396</xdr:row>
      <xdr:rowOff>57150</xdr:rowOff>
    </xdr:from>
    <xdr:to>
      <xdr:col>49</xdr:col>
      <xdr:colOff>230982</xdr:colOff>
      <xdr:row>396</xdr:row>
      <xdr:rowOff>180975</xdr:rowOff>
    </xdr:to>
    <xdr:cxnSp macro="">
      <xdr:nvCxnSpPr>
        <xdr:cNvPr id="1550" name="直線矢印コネクタ 1549">
          <a:extLst>
            <a:ext uri="{FF2B5EF4-FFF2-40B4-BE49-F238E27FC236}">
              <a16:creationId xmlns:a16="http://schemas.microsoft.com/office/drawing/2014/main" id="{5BA3E88A-56A6-4710-A53A-CB18412978B9}"/>
            </a:ext>
          </a:extLst>
        </xdr:cNvPr>
        <xdr:cNvCxnSpPr/>
      </xdr:nvCxnSpPr>
      <xdr:spPr>
        <a:xfrm>
          <a:off x="18899982" y="159505650"/>
          <a:ext cx="0" cy="123825"/>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114300</xdr:colOff>
      <xdr:row>395</xdr:row>
      <xdr:rowOff>73819</xdr:rowOff>
    </xdr:from>
    <xdr:to>
      <xdr:col>49</xdr:col>
      <xdr:colOff>230981</xdr:colOff>
      <xdr:row>396</xdr:row>
      <xdr:rowOff>57150</xdr:rowOff>
    </xdr:to>
    <xdr:cxnSp macro="">
      <xdr:nvCxnSpPr>
        <xdr:cNvPr id="1551" name="直線コネクタ 1550">
          <a:extLst>
            <a:ext uri="{FF2B5EF4-FFF2-40B4-BE49-F238E27FC236}">
              <a16:creationId xmlns:a16="http://schemas.microsoft.com/office/drawing/2014/main" id="{E6853920-CC5E-4C32-81CB-7DBA4EBA3785}"/>
            </a:ext>
          </a:extLst>
        </xdr:cNvPr>
        <xdr:cNvCxnSpPr/>
      </xdr:nvCxnSpPr>
      <xdr:spPr>
        <a:xfrm>
          <a:off x="18783300" y="159331819"/>
          <a:ext cx="116681" cy="173831"/>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111919</xdr:colOff>
      <xdr:row>405</xdr:row>
      <xdr:rowOff>83343</xdr:rowOff>
    </xdr:from>
    <xdr:to>
      <xdr:col>38</xdr:col>
      <xdr:colOff>0</xdr:colOff>
      <xdr:row>405</xdr:row>
      <xdr:rowOff>83343</xdr:rowOff>
    </xdr:to>
    <xdr:cxnSp macro="">
      <xdr:nvCxnSpPr>
        <xdr:cNvPr id="1552" name="直線矢印コネクタ 1551">
          <a:extLst>
            <a:ext uri="{FF2B5EF4-FFF2-40B4-BE49-F238E27FC236}">
              <a16:creationId xmlns:a16="http://schemas.microsoft.com/office/drawing/2014/main" id="{4D153182-F6CB-4AE1-A868-9C8A760D9DE2}"/>
            </a:ext>
          </a:extLst>
        </xdr:cNvPr>
        <xdr:cNvCxnSpPr/>
      </xdr:nvCxnSpPr>
      <xdr:spPr>
        <a:xfrm>
          <a:off x="14208919" y="161246343"/>
          <a:ext cx="26908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4763</xdr:colOff>
      <xdr:row>405</xdr:row>
      <xdr:rowOff>88105</xdr:rowOff>
    </xdr:from>
    <xdr:to>
      <xdr:col>18</xdr:col>
      <xdr:colOff>290513</xdr:colOff>
      <xdr:row>405</xdr:row>
      <xdr:rowOff>88105</xdr:rowOff>
    </xdr:to>
    <xdr:cxnSp macro="">
      <xdr:nvCxnSpPr>
        <xdr:cNvPr id="1553" name="直線矢印コネクタ 1552">
          <a:extLst>
            <a:ext uri="{FF2B5EF4-FFF2-40B4-BE49-F238E27FC236}">
              <a16:creationId xmlns:a16="http://schemas.microsoft.com/office/drawing/2014/main" id="{3D16A43E-7F79-4262-9E17-0B1A4DD789CF}"/>
            </a:ext>
          </a:extLst>
        </xdr:cNvPr>
        <xdr:cNvCxnSpPr/>
      </xdr:nvCxnSpPr>
      <xdr:spPr>
        <a:xfrm flipH="1">
          <a:off x="6862763" y="161251105"/>
          <a:ext cx="28575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42862</xdr:colOff>
      <xdr:row>410</xdr:row>
      <xdr:rowOff>42862</xdr:rowOff>
    </xdr:from>
    <xdr:to>
      <xdr:col>23</xdr:col>
      <xdr:colOff>42862</xdr:colOff>
      <xdr:row>410</xdr:row>
      <xdr:rowOff>185737</xdr:rowOff>
    </xdr:to>
    <xdr:cxnSp macro="">
      <xdr:nvCxnSpPr>
        <xdr:cNvPr id="1554" name="直線矢印コネクタ 1553">
          <a:extLst>
            <a:ext uri="{FF2B5EF4-FFF2-40B4-BE49-F238E27FC236}">
              <a16:creationId xmlns:a16="http://schemas.microsoft.com/office/drawing/2014/main" id="{1C7508FA-1804-4A04-94FD-DF3860862C50}"/>
            </a:ext>
          </a:extLst>
        </xdr:cNvPr>
        <xdr:cNvCxnSpPr/>
      </xdr:nvCxnSpPr>
      <xdr:spPr>
        <a:xfrm>
          <a:off x="8805862" y="162158362"/>
          <a:ext cx="0" cy="142875"/>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378618</xdr:colOff>
      <xdr:row>410</xdr:row>
      <xdr:rowOff>45244</xdr:rowOff>
    </xdr:from>
    <xdr:to>
      <xdr:col>20</xdr:col>
      <xdr:colOff>378618</xdr:colOff>
      <xdr:row>410</xdr:row>
      <xdr:rowOff>188119</xdr:rowOff>
    </xdr:to>
    <xdr:cxnSp macro="">
      <xdr:nvCxnSpPr>
        <xdr:cNvPr id="1555" name="直線矢印コネクタ 1554">
          <a:extLst>
            <a:ext uri="{FF2B5EF4-FFF2-40B4-BE49-F238E27FC236}">
              <a16:creationId xmlns:a16="http://schemas.microsoft.com/office/drawing/2014/main" id="{CDAFA643-1950-4F97-B451-95BC9AF64E5F}"/>
            </a:ext>
          </a:extLst>
        </xdr:cNvPr>
        <xdr:cNvCxnSpPr/>
      </xdr:nvCxnSpPr>
      <xdr:spPr>
        <a:xfrm>
          <a:off x="7998618" y="162160744"/>
          <a:ext cx="0" cy="142875"/>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257175</xdr:colOff>
      <xdr:row>410</xdr:row>
      <xdr:rowOff>42862</xdr:rowOff>
    </xdr:from>
    <xdr:to>
      <xdr:col>26</xdr:col>
      <xdr:colOff>257175</xdr:colOff>
      <xdr:row>410</xdr:row>
      <xdr:rowOff>185737</xdr:rowOff>
    </xdr:to>
    <xdr:cxnSp macro="">
      <xdr:nvCxnSpPr>
        <xdr:cNvPr id="1556" name="直線矢印コネクタ 1555">
          <a:extLst>
            <a:ext uri="{FF2B5EF4-FFF2-40B4-BE49-F238E27FC236}">
              <a16:creationId xmlns:a16="http://schemas.microsoft.com/office/drawing/2014/main" id="{483452FD-C2F7-4AE6-A36B-AED04C2281D1}"/>
            </a:ext>
          </a:extLst>
        </xdr:cNvPr>
        <xdr:cNvCxnSpPr/>
      </xdr:nvCxnSpPr>
      <xdr:spPr>
        <a:xfrm>
          <a:off x="10163175" y="162158362"/>
          <a:ext cx="0" cy="142875"/>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333375</xdr:colOff>
      <xdr:row>410</xdr:row>
      <xdr:rowOff>42863</xdr:rowOff>
    </xdr:from>
    <xdr:to>
      <xdr:col>32</xdr:col>
      <xdr:colOff>333375</xdr:colOff>
      <xdr:row>410</xdr:row>
      <xdr:rowOff>185738</xdr:rowOff>
    </xdr:to>
    <xdr:cxnSp macro="">
      <xdr:nvCxnSpPr>
        <xdr:cNvPr id="1557" name="直線矢印コネクタ 1556">
          <a:extLst>
            <a:ext uri="{FF2B5EF4-FFF2-40B4-BE49-F238E27FC236}">
              <a16:creationId xmlns:a16="http://schemas.microsoft.com/office/drawing/2014/main" id="{4F52E30D-A38D-40E7-B9F1-724D55C7BFB7}"/>
            </a:ext>
          </a:extLst>
        </xdr:cNvPr>
        <xdr:cNvCxnSpPr/>
      </xdr:nvCxnSpPr>
      <xdr:spPr>
        <a:xfrm>
          <a:off x="12525375" y="162158363"/>
          <a:ext cx="0" cy="142875"/>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0</xdr:colOff>
      <xdr:row>409</xdr:row>
      <xdr:rowOff>45243</xdr:rowOff>
    </xdr:from>
    <xdr:to>
      <xdr:col>35</xdr:col>
      <xdr:colOff>0</xdr:colOff>
      <xdr:row>409</xdr:row>
      <xdr:rowOff>188118</xdr:rowOff>
    </xdr:to>
    <xdr:cxnSp macro="">
      <xdr:nvCxnSpPr>
        <xdr:cNvPr id="1558" name="直線矢印コネクタ 1557">
          <a:extLst>
            <a:ext uri="{FF2B5EF4-FFF2-40B4-BE49-F238E27FC236}">
              <a16:creationId xmlns:a16="http://schemas.microsoft.com/office/drawing/2014/main" id="{DD44CDDB-500F-4A46-9CC8-7058859B66BF}"/>
            </a:ext>
          </a:extLst>
        </xdr:cNvPr>
        <xdr:cNvCxnSpPr/>
      </xdr:nvCxnSpPr>
      <xdr:spPr>
        <a:xfrm>
          <a:off x="13335000" y="161970243"/>
          <a:ext cx="0" cy="142875"/>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121444</xdr:colOff>
      <xdr:row>410</xdr:row>
      <xdr:rowOff>35718</xdr:rowOff>
    </xdr:from>
    <xdr:to>
      <xdr:col>29</xdr:col>
      <xdr:colOff>121444</xdr:colOff>
      <xdr:row>410</xdr:row>
      <xdr:rowOff>178593</xdr:rowOff>
    </xdr:to>
    <xdr:cxnSp macro="">
      <xdr:nvCxnSpPr>
        <xdr:cNvPr id="1559" name="直線矢印コネクタ 1558">
          <a:extLst>
            <a:ext uri="{FF2B5EF4-FFF2-40B4-BE49-F238E27FC236}">
              <a16:creationId xmlns:a16="http://schemas.microsoft.com/office/drawing/2014/main" id="{88CB03DC-052E-4CCD-BAD6-9A466FDEB365}"/>
            </a:ext>
          </a:extLst>
        </xdr:cNvPr>
        <xdr:cNvCxnSpPr/>
      </xdr:nvCxnSpPr>
      <xdr:spPr>
        <a:xfrm>
          <a:off x="11170444" y="162151218"/>
          <a:ext cx="0" cy="142875"/>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288129</xdr:colOff>
      <xdr:row>405</xdr:row>
      <xdr:rowOff>100013</xdr:rowOff>
    </xdr:from>
    <xdr:to>
      <xdr:col>18</xdr:col>
      <xdr:colOff>288129</xdr:colOff>
      <xdr:row>406</xdr:row>
      <xdr:rowOff>90489</xdr:rowOff>
    </xdr:to>
    <xdr:cxnSp macro="">
      <xdr:nvCxnSpPr>
        <xdr:cNvPr id="1560" name="直線矢印コネクタ 1559">
          <a:extLst>
            <a:ext uri="{FF2B5EF4-FFF2-40B4-BE49-F238E27FC236}">
              <a16:creationId xmlns:a16="http://schemas.microsoft.com/office/drawing/2014/main" id="{19AC4B57-7DB2-4B6A-9710-56D197140EC8}"/>
            </a:ext>
          </a:extLst>
        </xdr:cNvPr>
        <xdr:cNvCxnSpPr/>
      </xdr:nvCxnSpPr>
      <xdr:spPr>
        <a:xfrm flipV="1">
          <a:off x="7146129" y="161263013"/>
          <a:ext cx="0" cy="180976"/>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378618</xdr:colOff>
      <xdr:row>405</xdr:row>
      <xdr:rowOff>78581</xdr:rowOff>
    </xdr:from>
    <xdr:to>
      <xdr:col>31</xdr:col>
      <xdr:colOff>378618</xdr:colOff>
      <xdr:row>409</xdr:row>
      <xdr:rowOff>166687</xdr:rowOff>
    </xdr:to>
    <xdr:cxnSp macro="">
      <xdr:nvCxnSpPr>
        <xdr:cNvPr id="1561" name="直線矢印コネクタ 1560">
          <a:extLst>
            <a:ext uri="{FF2B5EF4-FFF2-40B4-BE49-F238E27FC236}">
              <a16:creationId xmlns:a16="http://schemas.microsoft.com/office/drawing/2014/main" id="{A595D991-4E2C-44AC-AF0E-7FB4567843BC}"/>
            </a:ext>
          </a:extLst>
        </xdr:cNvPr>
        <xdr:cNvCxnSpPr/>
      </xdr:nvCxnSpPr>
      <xdr:spPr>
        <a:xfrm>
          <a:off x="12189618" y="161241581"/>
          <a:ext cx="0" cy="850106"/>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2381</xdr:colOff>
      <xdr:row>405</xdr:row>
      <xdr:rowOff>76200</xdr:rowOff>
    </xdr:from>
    <xdr:to>
      <xdr:col>22</xdr:col>
      <xdr:colOff>2381</xdr:colOff>
      <xdr:row>409</xdr:row>
      <xdr:rowOff>164306</xdr:rowOff>
    </xdr:to>
    <xdr:cxnSp macro="">
      <xdr:nvCxnSpPr>
        <xdr:cNvPr id="1562" name="直線矢印コネクタ 1561">
          <a:extLst>
            <a:ext uri="{FF2B5EF4-FFF2-40B4-BE49-F238E27FC236}">
              <a16:creationId xmlns:a16="http://schemas.microsoft.com/office/drawing/2014/main" id="{F23FD3FF-71F4-4DBD-BF75-160B097DCEF6}"/>
            </a:ext>
          </a:extLst>
        </xdr:cNvPr>
        <xdr:cNvCxnSpPr/>
      </xdr:nvCxnSpPr>
      <xdr:spPr>
        <a:xfrm>
          <a:off x="8384381" y="161239200"/>
          <a:ext cx="0" cy="850106"/>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283368</xdr:colOff>
      <xdr:row>405</xdr:row>
      <xdr:rowOff>95251</xdr:rowOff>
    </xdr:from>
    <xdr:to>
      <xdr:col>35</xdr:col>
      <xdr:colOff>283368</xdr:colOff>
      <xdr:row>406</xdr:row>
      <xdr:rowOff>85727</xdr:rowOff>
    </xdr:to>
    <xdr:cxnSp macro="">
      <xdr:nvCxnSpPr>
        <xdr:cNvPr id="1563" name="直線矢印コネクタ 1562">
          <a:extLst>
            <a:ext uri="{FF2B5EF4-FFF2-40B4-BE49-F238E27FC236}">
              <a16:creationId xmlns:a16="http://schemas.microsoft.com/office/drawing/2014/main" id="{92319E56-29C3-43A6-AD8C-BAF7F0FA5DF0}"/>
            </a:ext>
          </a:extLst>
        </xdr:cNvPr>
        <xdr:cNvCxnSpPr/>
      </xdr:nvCxnSpPr>
      <xdr:spPr>
        <a:xfrm flipV="1">
          <a:off x="13618368" y="161258251"/>
          <a:ext cx="0" cy="180976"/>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283369</xdr:colOff>
      <xdr:row>404</xdr:row>
      <xdr:rowOff>76200</xdr:rowOff>
    </xdr:from>
    <xdr:to>
      <xdr:col>35</xdr:col>
      <xdr:colOff>283369</xdr:colOff>
      <xdr:row>405</xdr:row>
      <xdr:rowOff>80962</xdr:rowOff>
    </xdr:to>
    <xdr:cxnSp macro="">
      <xdr:nvCxnSpPr>
        <xdr:cNvPr id="1564" name="直線矢印コネクタ 1563">
          <a:extLst>
            <a:ext uri="{FF2B5EF4-FFF2-40B4-BE49-F238E27FC236}">
              <a16:creationId xmlns:a16="http://schemas.microsoft.com/office/drawing/2014/main" id="{1ACB3C92-932D-4980-955A-FE97FF727460}"/>
            </a:ext>
          </a:extLst>
        </xdr:cNvPr>
        <xdr:cNvCxnSpPr/>
      </xdr:nvCxnSpPr>
      <xdr:spPr>
        <a:xfrm>
          <a:off x="13618369" y="161048700"/>
          <a:ext cx="0" cy="195262"/>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378619</xdr:colOff>
      <xdr:row>409</xdr:row>
      <xdr:rowOff>164309</xdr:rowOff>
    </xdr:from>
    <xdr:to>
      <xdr:col>35</xdr:col>
      <xdr:colOff>0</xdr:colOff>
      <xdr:row>409</xdr:row>
      <xdr:rowOff>164309</xdr:rowOff>
    </xdr:to>
    <xdr:cxnSp macro="">
      <xdr:nvCxnSpPr>
        <xdr:cNvPr id="1565" name="直線コネクタ 1564">
          <a:extLst>
            <a:ext uri="{FF2B5EF4-FFF2-40B4-BE49-F238E27FC236}">
              <a16:creationId xmlns:a16="http://schemas.microsoft.com/office/drawing/2014/main" id="{6EB318BC-8F20-44A1-971B-0392A72E1EEE}"/>
            </a:ext>
          </a:extLst>
        </xdr:cNvPr>
        <xdr:cNvCxnSpPr/>
      </xdr:nvCxnSpPr>
      <xdr:spPr>
        <a:xfrm>
          <a:off x="7998619" y="162089309"/>
          <a:ext cx="5336381" cy="0"/>
        </a:xfrm>
        <a:prstGeom prst="line">
          <a:avLst/>
        </a:prstGeom>
        <a:ln w="3175" cmpd="dbl">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376237</xdr:colOff>
      <xdr:row>409</xdr:row>
      <xdr:rowOff>178594</xdr:rowOff>
    </xdr:from>
    <xdr:to>
      <xdr:col>37</xdr:col>
      <xdr:colOff>378619</xdr:colOff>
      <xdr:row>410</xdr:row>
      <xdr:rowOff>100013</xdr:rowOff>
    </xdr:to>
    <xdr:cxnSp macro="">
      <xdr:nvCxnSpPr>
        <xdr:cNvPr id="1566" name="カギ線コネクタ 11953">
          <a:extLst>
            <a:ext uri="{FF2B5EF4-FFF2-40B4-BE49-F238E27FC236}">
              <a16:creationId xmlns:a16="http://schemas.microsoft.com/office/drawing/2014/main" id="{E541D4D4-2B90-40DC-8262-F18C4E25D7D2}"/>
            </a:ext>
          </a:extLst>
        </xdr:cNvPr>
        <xdr:cNvCxnSpPr/>
      </xdr:nvCxnSpPr>
      <xdr:spPr>
        <a:xfrm>
          <a:off x="13330237" y="162103594"/>
          <a:ext cx="1145382" cy="111919"/>
        </a:xfrm>
        <a:prstGeom prst="bentConnector3">
          <a:avLst>
            <a:gd name="adj1" fmla="val 50000"/>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2381</xdr:colOff>
      <xdr:row>409</xdr:row>
      <xdr:rowOff>92869</xdr:rowOff>
    </xdr:from>
    <xdr:to>
      <xdr:col>37</xdr:col>
      <xdr:colOff>376238</xdr:colOff>
      <xdr:row>409</xdr:row>
      <xdr:rowOff>161928</xdr:rowOff>
    </xdr:to>
    <xdr:cxnSp macro="">
      <xdr:nvCxnSpPr>
        <xdr:cNvPr id="1567" name="カギ線コネクタ 12052">
          <a:extLst>
            <a:ext uri="{FF2B5EF4-FFF2-40B4-BE49-F238E27FC236}">
              <a16:creationId xmlns:a16="http://schemas.microsoft.com/office/drawing/2014/main" id="{2F89A86E-DE00-4203-B8E6-F32BE60E9D49}"/>
            </a:ext>
          </a:extLst>
        </xdr:cNvPr>
        <xdr:cNvCxnSpPr/>
      </xdr:nvCxnSpPr>
      <xdr:spPr>
        <a:xfrm flipV="1">
          <a:off x="13337381" y="162017869"/>
          <a:ext cx="1135857" cy="69059"/>
        </a:xfrm>
        <a:prstGeom prst="bentConnector3">
          <a:avLst>
            <a:gd name="adj1" fmla="val 50000"/>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188119</xdr:colOff>
      <xdr:row>408</xdr:row>
      <xdr:rowOff>164307</xdr:rowOff>
    </xdr:from>
    <xdr:to>
      <xdr:col>34</xdr:col>
      <xdr:colOff>188119</xdr:colOff>
      <xdr:row>409</xdr:row>
      <xdr:rowOff>166688</xdr:rowOff>
    </xdr:to>
    <xdr:cxnSp macro="">
      <xdr:nvCxnSpPr>
        <xdr:cNvPr id="1568" name="直線矢印コネクタ 1567">
          <a:extLst>
            <a:ext uri="{FF2B5EF4-FFF2-40B4-BE49-F238E27FC236}">
              <a16:creationId xmlns:a16="http://schemas.microsoft.com/office/drawing/2014/main" id="{ED9DA8B3-1CFC-4BD5-9652-2A17444F3983}"/>
            </a:ext>
          </a:extLst>
        </xdr:cNvPr>
        <xdr:cNvCxnSpPr/>
      </xdr:nvCxnSpPr>
      <xdr:spPr>
        <a:xfrm>
          <a:off x="13142119" y="161898807"/>
          <a:ext cx="0" cy="192881"/>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188118</xdr:colOff>
      <xdr:row>410</xdr:row>
      <xdr:rowOff>40482</xdr:rowOff>
    </xdr:from>
    <xdr:to>
      <xdr:col>34</xdr:col>
      <xdr:colOff>188118</xdr:colOff>
      <xdr:row>411</xdr:row>
      <xdr:rowOff>35720</xdr:rowOff>
    </xdr:to>
    <xdr:cxnSp macro="">
      <xdr:nvCxnSpPr>
        <xdr:cNvPr id="1569" name="直線矢印コネクタ 1568">
          <a:extLst>
            <a:ext uri="{FF2B5EF4-FFF2-40B4-BE49-F238E27FC236}">
              <a16:creationId xmlns:a16="http://schemas.microsoft.com/office/drawing/2014/main" id="{B7DF90AA-245B-42BC-89A7-EF632F822564}"/>
            </a:ext>
          </a:extLst>
        </xdr:cNvPr>
        <xdr:cNvCxnSpPr/>
      </xdr:nvCxnSpPr>
      <xdr:spPr>
        <a:xfrm flipV="1">
          <a:off x="13142118" y="162155982"/>
          <a:ext cx="0" cy="185738"/>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188118</xdr:colOff>
      <xdr:row>410</xdr:row>
      <xdr:rowOff>9526</xdr:rowOff>
    </xdr:from>
    <xdr:to>
      <xdr:col>34</xdr:col>
      <xdr:colOff>250031</xdr:colOff>
      <xdr:row>410</xdr:row>
      <xdr:rowOff>9526</xdr:rowOff>
    </xdr:to>
    <xdr:cxnSp macro="">
      <xdr:nvCxnSpPr>
        <xdr:cNvPr id="1570" name="直線コネクタ 1569">
          <a:extLst>
            <a:ext uri="{FF2B5EF4-FFF2-40B4-BE49-F238E27FC236}">
              <a16:creationId xmlns:a16="http://schemas.microsoft.com/office/drawing/2014/main" id="{2A8B16D8-AAFF-4B4E-9CC2-7F1AF9B78920}"/>
            </a:ext>
          </a:extLst>
        </xdr:cNvPr>
        <xdr:cNvCxnSpPr/>
      </xdr:nvCxnSpPr>
      <xdr:spPr>
        <a:xfrm>
          <a:off x="13142118" y="162125026"/>
          <a:ext cx="61913"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250031</xdr:colOff>
      <xdr:row>410</xdr:row>
      <xdr:rowOff>9525</xdr:rowOff>
    </xdr:from>
    <xdr:to>
      <xdr:col>34</xdr:col>
      <xdr:colOff>250031</xdr:colOff>
      <xdr:row>411</xdr:row>
      <xdr:rowOff>88107</xdr:rowOff>
    </xdr:to>
    <xdr:cxnSp macro="">
      <xdr:nvCxnSpPr>
        <xdr:cNvPr id="1571" name="直線コネクタ 1570">
          <a:extLst>
            <a:ext uri="{FF2B5EF4-FFF2-40B4-BE49-F238E27FC236}">
              <a16:creationId xmlns:a16="http://schemas.microsoft.com/office/drawing/2014/main" id="{0B43D93C-80CE-483A-AD66-67ECE4358CF4}"/>
            </a:ext>
          </a:extLst>
        </xdr:cNvPr>
        <xdr:cNvCxnSpPr/>
      </xdr:nvCxnSpPr>
      <xdr:spPr>
        <a:xfrm>
          <a:off x="13204031" y="162125025"/>
          <a:ext cx="0" cy="269082"/>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247649</xdr:colOff>
      <xdr:row>411</xdr:row>
      <xdr:rowOff>90487</xdr:rowOff>
    </xdr:from>
    <xdr:to>
      <xdr:col>35</xdr:col>
      <xdr:colOff>0</xdr:colOff>
      <xdr:row>411</xdr:row>
      <xdr:rowOff>90487</xdr:rowOff>
    </xdr:to>
    <xdr:cxnSp macro="">
      <xdr:nvCxnSpPr>
        <xdr:cNvPr id="1572" name="直線矢印コネクタ 1571">
          <a:extLst>
            <a:ext uri="{FF2B5EF4-FFF2-40B4-BE49-F238E27FC236}">
              <a16:creationId xmlns:a16="http://schemas.microsoft.com/office/drawing/2014/main" id="{42092AC1-F373-48AA-97FF-F07600BAC37C}"/>
            </a:ext>
          </a:extLst>
        </xdr:cNvPr>
        <xdr:cNvCxnSpPr/>
      </xdr:nvCxnSpPr>
      <xdr:spPr>
        <a:xfrm>
          <a:off x="13201649" y="162396487"/>
          <a:ext cx="13335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378618</xdr:colOff>
      <xdr:row>408</xdr:row>
      <xdr:rowOff>180975</xdr:rowOff>
    </xdr:from>
    <xdr:to>
      <xdr:col>33</xdr:col>
      <xdr:colOff>378618</xdr:colOff>
      <xdr:row>409</xdr:row>
      <xdr:rowOff>183356</xdr:rowOff>
    </xdr:to>
    <xdr:cxnSp macro="">
      <xdr:nvCxnSpPr>
        <xdr:cNvPr id="1573" name="直線矢印コネクタ 1572">
          <a:extLst>
            <a:ext uri="{FF2B5EF4-FFF2-40B4-BE49-F238E27FC236}">
              <a16:creationId xmlns:a16="http://schemas.microsoft.com/office/drawing/2014/main" id="{C6147E39-0CC6-4741-9F94-5A369E2F9773}"/>
            </a:ext>
          </a:extLst>
        </xdr:cNvPr>
        <xdr:cNvCxnSpPr/>
      </xdr:nvCxnSpPr>
      <xdr:spPr>
        <a:xfrm>
          <a:off x="12951618" y="161915475"/>
          <a:ext cx="0" cy="192881"/>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378619</xdr:colOff>
      <xdr:row>410</xdr:row>
      <xdr:rowOff>38100</xdr:rowOff>
    </xdr:from>
    <xdr:to>
      <xdr:col>33</xdr:col>
      <xdr:colOff>378619</xdr:colOff>
      <xdr:row>411</xdr:row>
      <xdr:rowOff>33338</xdr:rowOff>
    </xdr:to>
    <xdr:cxnSp macro="">
      <xdr:nvCxnSpPr>
        <xdr:cNvPr id="1574" name="直線矢印コネクタ 1573">
          <a:extLst>
            <a:ext uri="{FF2B5EF4-FFF2-40B4-BE49-F238E27FC236}">
              <a16:creationId xmlns:a16="http://schemas.microsoft.com/office/drawing/2014/main" id="{7B50649D-4B10-48EE-A397-611FA248641C}"/>
            </a:ext>
          </a:extLst>
        </xdr:cNvPr>
        <xdr:cNvCxnSpPr/>
      </xdr:nvCxnSpPr>
      <xdr:spPr>
        <a:xfrm flipV="1">
          <a:off x="12951619" y="162153600"/>
          <a:ext cx="0" cy="185738"/>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380999</xdr:colOff>
      <xdr:row>410</xdr:row>
      <xdr:rowOff>16669</xdr:rowOff>
    </xdr:from>
    <xdr:to>
      <xdr:col>34</xdr:col>
      <xdr:colOff>61912</xdr:colOff>
      <xdr:row>410</xdr:row>
      <xdr:rowOff>16669</xdr:rowOff>
    </xdr:to>
    <xdr:cxnSp macro="">
      <xdr:nvCxnSpPr>
        <xdr:cNvPr id="1575" name="直線コネクタ 1574">
          <a:extLst>
            <a:ext uri="{FF2B5EF4-FFF2-40B4-BE49-F238E27FC236}">
              <a16:creationId xmlns:a16="http://schemas.microsoft.com/office/drawing/2014/main" id="{A0F6FADC-A58F-4B93-9968-1C7F979B8FC0}"/>
            </a:ext>
          </a:extLst>
        </xdr:cNvPr>
        <xdr:cNvCxnSpPr/>
      </xdr:nvCxnSpPr>
      <xdr:spPr>
        <a:xfrm>
          <a:off x="12953999" y="162132169"/>
          <a:ext cx="61913"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64293</xdr:colOff>
      <xdr:row>410</xdr:row>
      <xdr:rowOff>16670</xdr:rowOff>
    </xdr:from>
    <xdr:to>
      <xdr:col>34</xdr:col>
      <xdr:colOff>64293</xdr:colOff>
      <xdr:row>412</xdr:row>
      <xdr:rowOff>76201</xdr:rowOff>
    </xdr:to>
    <xdr:cxnSp macro="">
      <xdr:nvCxnSpPr>
        <xdr:cNvPr id="1576" name="直線コネクタ 1575">
          <a:extLst>
            <a:ext uri="{FF2B5EF4-FFF2-40B4-BE49-F238E27FC236}">
              <a16:creationId xmlns:a16="http://schemas.microsoft.com/office/drawing/2014/main" id="{1F0E42B8-9465-4B0A-A28D-7EBC8EEC9A16}"/>
            </a:ext>
          </a:extLst>
        </xdr:cNvPr>
        <xdr:cNvCxnSpPr/>
      </xdr:nvCxnSpPr>
      <xdr:spPr>
        <a:xfrm>
          <a:off x="13018293" y="162132170"/>
          <a:ext cx="0" cy="440531"/>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61913</xdr:colOff>
      <xdr:row>412</xdr:row>
      <xdr:rowOff>78581</xdr:rowOff>
    </xdr:from>
    <xdr:to>
      <xdr:col>34</xdr:col>
      <xdr:colOff>378619</xdr:colOff>
      <xdr:row>412</xdr:row>
      <xdr:rowOff>78581</xdr:rowOff>
    </xdr:to>
    <xdr:cxnSp macro="">
      <xdr:nvCxnSpPr>
        <xdr:cNvPr id="1577" name="直線矢印コネクタ 1576">
          <a:extLst>
            <a:ext uri="{FF2B5EF4-FFF2-40B4-BE49-F238E27FC236}">
              <a16:creationId xmlns:a16="http://schemas.microsoft.com/office/drawing/2014/main" id="{7A3F40B7-6155-4915-9F74-D56B76315E9D}"/>
            </a:ext>
          </a:extLst>
        </xdr:cNvPr>
        <xdr:cNvCxnSpPr/>
      </xdr:nvCxnSpPr>
      <xdr:spPr>
        <a:xfrm>
          <a:off x="13015913" y="162575081"/>
          <a:ext cx="31670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188119</xdr:colOff>
      <xdr:row>408</xdr:row>
      <xdr:rowOff>161924</xdr:rowOff>
    </xdr:from>
    <xdr:to>
      <xdr:col>33</xdr:col>
      <xdr:colOff>188119</xdr:colOff>
      <xdr:row>409</xdr:row>
      <xdr:rowOff>164305</xdr:rowOff>
    </xdr:to>
    <xdr:cxnSp macro="">
      <xdr:nvCxnSpPr>
        <xdr:cNvPr id="1578" name="直線矢印コネクタ 1577">
          <a:extLst>
            <a:ext uri="{FF2B5EF4-FFF2-40B4-BE49-F238E27FC236}">
              <a16:creationId xmlns:a16="http://schemas.microsoft.com/office/drawing/2014/main" id="{4A2FC1BA-718A-4C3C-88BB-83A487857225}"/>
            </a:ext>
          </a:extLst>
        </xdr:cNvPr>
        <xdr:cNvCxnSpPr/>
      </xdr:nvCxnSpPr>
      <xdr:spPr>
        <a:xfrm>
          <a:off x="12761119" y="161896424"/>
          <a:ext cx="0" cy="192881"/>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252412</xdr:colOff>
      <xdr:row>409</xdr:row>
      <xdr:rowOff>173831</xdr:rowOff>
    </xdr:from>
    <xdr:to>
      <xdr:col>33</xdr:col>
      <xdr:colOff>252412</xdr:colOff>
      <xdr:row>413</xdr:row>
      <xdr:rowOff>90488</xdr:rowOff>
    </xdr:to>
    <xdr:cxnSp macro="">
      <xdr:nvCxnSpPr>
        <xdr:cNvPr id="1579" name="直線コネクタ 1578">
          <a:extLst>
            <a:ext uri="{FF2B5EF4-FFF2-40B4-BE49-F238E27FC236}">
              <a16:creationId xmlns:a16="http://schemas.microsoft.com/office/drawing/2014/main" id="{E518A4BE-579F-443A-8E8C-96806FE60A38}"/>
            </a:ext>
          </a:extLst>
        </xdr:cNvPr>
        <xdr:cNvCxnSpPr/>
      </xdr:nvCxnSpPr>
      <xdr:spPr>
        <a:xfrm>
          <a:off x="12825412" y="162098831"/>
          <a:ext cx="0" cy="678657"/>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188118</xdr:colOff>
      <xdr:row>409</xdr:row>
      <xdr:rowOff>176212</xdr:rowOff>
    </xdr:from>
    <xdr:to>
      <xdr:col>33</xdr:col>
      <xdr:colOff>188118</xdr:colOff>
      <xdr:row>410</xdr:row>
      <xdr:rowOff>171450</xdr:rowOff>
    </xdr:to>
    <xdr:cxnSp macro="">
      <xdr:nvCxnSpPr>
        <xdr:cNvPr id="1580" name="直線矢印コネクタ 1579">
          <a:extLst>
            <a:ext uri="{FF2B5EF4-FFF2-40B4-BE49-F238E27FC236}">
              <a16:creationId xmlns:a16="http://schemas.microsoft.com/office/drawing/2014/main" id="{75309CDB-DA9A-4B68-A817-32A20DCCAD69}"/>
            </a:ext>
          </a:extLst>
        </xdr:cNvPr>
        <xdr:cNvCxnSpPr/>
      </xdr:nvCxnSpPr>
      <xdr:spPr>
        <a:xfrm flipV="1">
          <a:off x="12761118" y="162101212"/>
          <a:ext cx="0" cy="185738"/>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190500</xdr:colOff>
      <xdr:row>409</xdr:row>
      <xdr:rowOff>171449</xdr:rowOff>
    </xdr:from>
    <xdr:to>
      <xdr:col>33</xdr:col>
      <xdr:colOff>252413</xdr:colOff>
      <xdr:row>409</xdr:row>
      <xdr:rowOff>171449</xdr:rowOff>
    </xdr:to>
    <xdr:cxnSp macro="">
      <xdr:nvCxnSpPr>
        <xdr:cNvPr id="1581" name="直線コネクタ 1580">
          <a:extLst>
            <a:ext uri="{FF2B5EF4-FFF2-40B4-BE49-F238E27FC236}">
              <a16:creationId xmlns:a16="http://schemas.microsoft.com/office/drawing/2014/main" id="{394BF74F-1E1F-4626-B42A-F3EC34264AC1}"/>
            </a:ext>
          </a:extLst>
        </xdr:cNvPr>
        <xdr:cNvCxnSpPr/>
      </xdr:nvCxnSpPr>
      <xdr:spPr>
        <a:xfrm>
          <a:off x="12763500" y="162096449"/>
          <a:ext cx="61913"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252413</xdr:colOff>
      <xdr:row>413</xdr:row>
      <xdr:rowOff>90487</xdr:rowOff>
    </xdr:from>
    <xdr:to>
      <xdr:col>34</xdr:col>
      <xdr:colOff>378619</xdr:colOff>
      <xdr:row>413</xdr:row>
      <xdr:rowOff>90487</xdr:rowOff>
    </xdr:to>
    <xdr:cxnSp macro="">
      <xdr:nvCxnSpPr>
        <xdr:cNvPr id="1582" name="直線矢印コネクタ 1581">
          <a:extLst>
            <a:ext uri="{FF2B5EF4-FFF2-40B4-BE49-F238E27FC236}">
              <a16:creationId xmlns:a16="http://schemas.microsoft.com/office/drawing/2014/main" id="{0BB706F3-AE45-49B0-B76E-4384CC3054BC}"/>
            </a:ext>
          </a:extLst>
        </xdr:cNvPr>
        <xdr:cNvCxnSpPr/>
      </xdr:nvCxnSpPr>
      <xdr:spPr>
        <a:xfrm>
          <a:off x="12825413" y="162777487"/>
          <a:ext cx="50720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2381</xdr:colOff>
      <xdr:row>404</xdr:row>
      <xdr:rowOff>0</xdr:rowOff>
    </xdr:from>
    <xdr:to>
      <xdr:col>34</xdr:col>
      <xdr:colOff>2381</xdr:colOff>
      <xdr:row>405</xdr:row>
      <xdr:rowOff>76201</xdr:rowOff>
    </xdr:to>
    <xdr:cxnSp macro="">
      <xdr:nvCxnSpPr>
        <xdr:cNvPr id="1583" name="直線矢印コネクタ 1582">
          <a:extLst>
            <a:ext uri="{FF2B5EF4-FFF2-40B4-BE49-F238E27FC236}">
              <a16:creationId xmlns:a16="http://schemas.microsoft.com/office/drawing/2014/main" id="{D8800B6F-C5EA-411A-9A35-59050FBE2CB0}"/>
            </a:ext>
          </a:extLst>
        </xdr:cNvPr>
        <xdr:cNvCxnSpPr/>
      </xdr:nvCxnSpPr>
      <xdr:spPr>
        <a:xfrm flipV="1">
          <a:off x="12956381" y="160972500"/>
          <a:ext cx="0" cy="266701"/>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278606</xdr:colOff>
      <xdr:row>405</xdr:row>
      <xdr:rowOff>187470</xdr:rowOff>
    </xdr:from>
    <xdr:to>
      <xdr:col>58</xdr:col>
      <xdr:colOff>2381</xdr:colOff>
      <xdr:row>406</xdr:row>
      <xdr:rowOff>187470</xdr:rowOff>
    </xdr:to>
    <xdr:cxnSp macro="">
      <xdr:nvCxnSpPr>
        <xdr:cNvPr id="1584" name="直線コネクタ 1583">
          <a:extLst>
            <a:ext uri="{FF2B5EF4-FFF2-40B4-BE49-F238E27FC236}">
              <a16:creationId xmlns:a16="http://schemas.microsoft.com/office/drawing/2014/main" id="{36BCA975-E969-44DA-804A-B312883B65E8}"/>
            </a:ext>
          </a:extLst>
        </xdr:cNvPr>
        <xdr:cNvCxnSpPr/>
      </xdr:nvCxnSpPr>
      <xdr:spPr>
        <a:xfrm flipH="1">
          <a:off x="21995606" y="161350470"/>
          <a:ext cx="104775" cy="1905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57</xdr:col>
      <xdr:colOff>273844</xdr:colOff>
      <xdr:row>407</xdr:row>
      <xdr:rowOff>2381</xdr:rowOff>
    </xdr:from>
    <xdr:to>
      <xdr:col>60</xdr:col>
      <xdr:colOff>276225</xdr:colOff>
      <xdr:row>407</xdr:row>
      <xdr:rowOff>2381</xdr:rowOff>
    </xdr:to>
    <xdr:cxnSp macro="">
      <xdr:nvCxnSpPr>
        <xdr:cNvPr id="1585" name="直線コネクタ 1584">
          <a:extLst>
            <a:ext uri="{FF2B5EF4-FFF2-40B4-BE49-F238E27FC236}">
              <a16:creationId xmlns:a16="http://schemas.microsoft.com/office/drawing/2014/main" id="{F859476C-197B-4F4E-AFB6-7D4181B9097F}"/>
            </a:ext>
          </a:extLst>
        </xdr:cNvPr>
        <xdr:cNvCxnSpPr/>
      </xdr:nvCxnSpPr>
      <xdr:spPr>
        <a:xfrm>
          <a:off x="21990844" y="161546381"/>
          <a:ext cx="1145381"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60</xdr:col>
      <xdr:colOff>276225</xdr:colOff>
      <xdr:row>406</xdr:row>
      <xdr:rowOff>0</xdr:rowOff>
    </xdr:from>
    <xdr:to>
      <xdr:col>61</xdr:col>
      <xdr:colOff>0</xdr:colOff>
      <xdr:row>407</xdr:row>
      <xdr:rowOff>0</xdr:rowOff>
    </xdr:to>
    <xdr:cxnSp macro="">
      <xdr:nvCxnSpPr>
        <xdr:cNvPr id="1586" name="直線コネクタ 1585">
          <a:extLst>
            <a:ext uri="{FF2B5EF4-FFF2-40B4-BE49-F238E27FC236}">
              <a16:creationId xmlns:a16="http://schemas.microsoft.com/office/drawing/2014/main" id="{01FDF915-00BC-485A-B50F-0EA00FD6DD62}"/>
            </a:ext>
          </a:extLst>
        </xdr:cNvPr>
        <xdr:cNvCxnSpPr/>
      </xdr:nvCxnSpPr>
      <xdr:spPr>
        <a:xfrm flipH="1">
          <a:off x="23136225" y="161353500"/>
          <a:ext cx="104775" cy="1905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62</xdr:col>
      <xdr:colOff>276225</xdr:colOff>
      <xdr:row>405</xdr:row>
      <xdr:rowOff>188119</xdr:rowOff>
    </xdr:from>
    <xdr:to>
      <xdr:col>63</xdr:col>
      <xdr:colOff>0</xdr:colOff>
      <xdr:row>406</xdr:row>
      <xdr:rowOff>188119</xdr:rowOff>
    </xdr:to>
    <xdr:cxnSp macro="">
      <xdr:nvCxnSpPr>
        <xdr:cNvPr id="1587" name="直線コネクタ 1586">
          <a:extLst>
            <a:ext uri="{FF2B5EF4-FFF2-40B4-BE49-F238E27FC236}">
              <a16:creationId xmlns:a16="http://schemas.microsoft.com/office/drawing/2014/main" id="{96C5785F-4B5D-4F7C-925E-08A07C199EEA}"/>
            </a:ext>
          </a:extLst>
        </xdr:cNvPr>
        <xdr:cNvCxnSpPr/>
      </xdr:nvCxnSpPr>
      <xdr:spPr>
        <a:xfrm flipH="1">
          <a:off x="23898225" y="161351119"/>
          <a:ext cx="104775" cy="1905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62</xdr:col>
      <xdr:colOff>273844</xdr:colOff>
      <xdr:row>407</xdr:row>
      <xdr:rowOff>2381</xdr:rowOff>
    </xdr:from>
    <xdr:to>
      <xdr:col>65</xdr:col>
      <xdr:colOff>276225</xdr:colOff>
      <xdr:row>407</xdr:row>
      <xdr:rowOff>2381</xdr:rowOff>
    </xdr:to>
    <xdr:cxnSp macro="">
      <xdr:nvCxnSpPr>
        <xdr:cNvPr id="1588" name="直線コネクタ 1587">
          <a:extLst>
            <a:ext uri="{FF2B5EF4-FFF2-40B4-BE49-F238E27FC236}">
              <a16:creationId xmlns:a16="http://schemas.microsoft.com/office/drawing/2014/main" id="{3EFEDA54-6BD0-4963-B22F-3FF8B8C73208}"/>
            </a:ext>
          </a:extLst>
        </xdr:cNvPr>
        <xdr:cNvCxnSpPr/>
      </xdr:nvCxnSpPr>
      <xdr:spPr>
        <a:xfrm>
          <a:off x="23895844" y="161546381"/>
          <a:ext cx="1145381"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65</xdr:col>
      <xdr:colOff>276225</xdr:colOff>
      <xdr:row>406</xdr:row>
      <xdr:rowOff>0</xdr:rowOff>
    </xdr:from>
    <xdr:to>
      <xdr:col>66</xdr:col>
      <xdr:colOff>0</xdr:colOff>
      <xdr:row>407</xdr:row>
      <xdr:rowOff>0</xdr:rowOff>
    </xdr:to>
    <xdr:cxnSp macro="">
      <xdr:nvCxnSpPr>
        <xdr:cNvPr id="1589" name="直線コネクタ 1588">
          <a:extLst>
            <a:ext uri="{FF2B5EF4-FFF2-40B4-BE49-F238E27FC236}">
              <a16:creationId xmlns:a16="http://schemas.microsoft.com/office/drawing/2014/main" id="{B5D33D59-70B5-477F-9977-025BB3BE6BCA}"/>
            </a:ext>
          </a:extLst>
        </xdr:cNvPr>
        <xdr:cNvCxnSpPr/>
      </xdr:nvCxnSpPr>
      <xdr:spPr>
        <a:xfrm flipH="1">
          <a:off x="25041225" y="161353500"/>
          <a:ext cx="104775" cy="1905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36</xdr:col>
      <xdr:colOff>0</xdr:colOff>
      <xdr:row>406</xdr:row>
      <xdr:rowOff>188119</xdr:rowOff>
    </xdr:from>
    <xdr:to>
      <xdr:col>36</xdr:col>
      <xdr:colOff>0</xdr:colOff>
      <xdr:row>407</xdr:row>
      <xdr:rowOff>188119</xdr:rowOff>
    </xdr:to>
    <xdr:cxnSp macro="">
      <xdr:nvCxnSpPr>
        <xdr:cNvPr id="1590" name="直線コネクタ 1589">
          <a:extLst>
            <a:ext uri="{FF2B5EF4-FFF2-40B4-BE49-F238E27FC236}">
              <a16:creationId xmlns:a16="http://schemas.microsoft.com/office/drawing/2014/main" id="{AE2C7C27-66C5-462F-82FB-5E61AC2F0BA8}"/>
            </a:ext>
          </a:extLst>
        </xdr:cNvPr>
        <xdr:cNvCxnSpPr/>
      </xdr:nvCxnSpPr>
      <xdr:spPr>
        <a:xfrm>
          <a:off x="13716000" y="161541619"/>
          <a:ext cx="0" cy="19050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378619</xdr:colOff>
      <xdr:row>405</xdr:row>
      <xdr:rowOff>88107</xdr:rowOff>
    </xdr:from>
    <xdr:to>
      <xdr:col>35</xdr:col>
      <xdr:colOff>378619</xdr:colOff>
      <xdr:row>406</xdr:row>
      <xdr:rowOff>95250</xdr:rowOff>
    </xdr:to>
    <xdr:cxnSp macro="">
      <xdr:nvCxnSpPr>
        <xdr:cNvPr id="1591" name="直線コネクタ 1590">
          <a:extLst>
            <a:ext uri="{FF2B5EF4-FFF2-40B4-BE49-F238E27FC236}">
              <a16:creationId xmlns:a16="http://schemas.microsoft.com/office/drawing/2014/main" id="{DA5DB76E-1CA3-4445-91F5-CEE82722E564}"/>
            </a:ext>
          </a:extLst>
        </xdr:cNvPr>
        <xdr:cNvCxnSpPr/>
      </xdr:nvCxnSpPr>
      <xdr:spPr>
        <a:xfrm>
          <a:off x="13713619" y="161251107"/>
          <a:ext cx="0" cy="197643"/>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0</xdr:colOff>
      <xdr:row>406</xdr:row>
      <xdr:rowOff>97631</xdr:rowOff>
    </xdr:from>
    <xdr:to>
      <xdr:col>37</xdr:col>
      <xdr:colOff>373856</xdr:colOff>
      <xdr:row>406</xdr:row>
      <xdr:rowOff>97631</xdr:rowOff>
    </xdr:to>
    <xdr:cxnSp macro="">
      <xdr:nvCxnSpPr>
        <xdr:cNvPr id="1592" name="直線矢印コネクタ 1591">
          <a:extLst>
            <a:ext uri="{FF2B5EF4-FFF2-40B4-BE49-F238E27FC236}">
              <a16:creationId xmlns:a16="http://schemas.microsoft.com/office/drawing/2014/main" id="{0F765DC6-352D-473D-8F02-D29B03C610FF}"/>
            </a:ext>
          </a:extLst>
        </xdr:cNvPr>
        <xdr:cNvCxnSpPr/>
      </xdr:nvCxnSpPr>
      <xdr:spPr>
        <a:xfrm>
          <a:off x="13716000" y="161451131"/>
          <a:ext cx="75485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2381</xdr:colOff>
      <xdr:row>407</xdr:row>
      <xdr:rowOff>188119</xdr:rowOff>
    </xdr:from>
    <xdr:to>
      <xdr:col>37</xdr:col>
      <xdr:colOff>369094</xdr:colOff>
      <xdr:row>407</xdr:row>
      <xdr:rowOff>188119</xdr:rowOff>
    </xdr:to>
    <xdr:cxnSp macro="">
      <xdr:nvCxnSpPr>
        <xdr:cNvPr id="1593" name="直線矢印コネクタ 1592">
          <a:extLst>
            <a:ext uri="{FF2B5EF4-FFF2-40B4-BE49-F238E27FC236}">
              <a16:creationId xmlns:a16="http://schemas.microsoft.com/office/drawing/2014/main" id="{E2B5F0DA-BC9E-493C-AD88-C373D184D1D1}"/>
            </a:ext>
          </a:extLst>
        </xdr:cNvPr>
        <xdr:cNvCxnSpPr/>
      </xdr:nvCxnSpPr>
      <xdr:spPr>
        <a:xfrm>
          <a:off x="13718381" y="161732119"/>
          <a:ext cx="74771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2381</xdr:colOff>
      <xdr:row>431</xdr:row>
      <xdr:rowOff>128587</xdr:rowOff>
    </xdr:from>
    <xdr:to>
      <xdr:col>37</xdr:col>
      <xdr:colOff>2381</xdr:colOff>
      <xdr:row>431</xdr:row>
      <xdr:rowOff>128587</xdr:rowOff>
    </xdr:to>
    <xdr:cxnSp macro="">
      <xdr:nvCxnSpPr>
        <xdr:cNvPr id="1594" name="直線コネクタ 1593">
          <a:extLst>
            <a:ext uri="{FF2B5EF4-FFF2-40B4-BE49-F238E27FC236}">
              <a16:creationId xmlns:a16="http://schemas.microsoft.com/office/drawing/2014/main" id="{D60ABCF5-6DF5-4B82-B49D-521F9090F06C}"/>
            </a:ext>
          </a:extLst>
        </xdr:cNvPr>
        <xdr:cNvCxnSpPr/>
      </xdr:nvCxnSpPr>
      <xdr:spPr>
        <a:xfrm>
          <a:off x="7241381" y="166244587"/>
          <a:ext cx="6858000"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2381</xdr:colOff>
      <xdr:row>426</xdr:row>
      <xdr:rowOff>157163</xdr:rowOff>
    </xdr:from>
    <xdr:to>
      <xdr:col>37</xdr:col>
      <xdr:colOff>0</xdr:colOff>
      <xdr:row>426</xdr:row>
      <xdr:rowOff>157163</xdr:rowOff>
    </xdr:to>
    <xdr:cxnSp macro="">
      <xdr:nvCxnSpPr>
        <xdr:cNvPr id="1595" name="直線コネクタ 1594">
          <a:extLst>
            <a:ext uri="{FF2B5EF4-FFF2-40B4-BE49-F238E27FC236}">
              <a16:creationId xmlns:a16="http://schemas.microsoft.com/office/drawing/2014/main" id="{2D22598D-60EE-4CB4-BA07-BEAAE309BB45}"/>
            </a:ext>
          </a:extLst>
        </xdr:cNvPr>
        <xdr:cNvCxnSpPr/>
      </xdr:nvCxnSpPr>
      <xdr:spPr>
        <a:xfrm flipH="1">
          <a:off x="7241381" y="165320663"/>
          <a:ext cx="6855619" cy="0"/>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250032</xdr:colOff>
      <xdr:row>424</xdr:row>
      <xdr:rowOff>178593</xdr:rowOff>
    </xdr:from>
    <xdr:to>
      <xdr:col>31</xdr:col>
      <xdr:colOff>57151</xdr:colOff>
      <xdr:row>424</xdr:row>
      <xdr:rowOff>178593</xdr:rowOff>
    </xdr:to>
    <xdr:cxnSp macro="">
      <xdr:nvCxnSpPr>
        <xdr:cNvPr id="1596" name="直線コネクタ 1595">
          <a:extLst>
            <a:ext uri="{FF2B5EF4-FFF2-40B4-BE49-F238E27FC236}">
              <a16:creationId xmlns:a16="http://schemas.microsoft.com/office/drawing/2014/main" id="{FF5A7E62-09A4-44DE-833C-9F34592B3763}"/>
            </a:ext>
          </a:extLst>
        </xdr:cNvPr>
        <xdr:cNvCxnSpPr/>
      </xdr:nvCxnSpPr>
      <xdr:spPr>
        <a:xfrm>
          <a:off x="11680032" y="164961093"/>
          <a:ext cx="188119"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252412</xdr:colOff>
      <xdr:row>418</xdr:row>
      <xdr:rowOff>176213</xdr:rowOff>
    </xdr:from>
    <xdr:to>
      <xdr:col>31</xdr:col>
      <xdr:colOff>59531</xdr:colOff>
      <xdr:row>418</xdr:row>
      <xdr:rowOff>176213</xdr:rowOff>
    </xdr:to>
    <xdr:cxnSp macro="">
      <xdr:nvCxnSpPr>
        <xdr:cNvPr id="1597" name="直線コネクタ 1596">
          <a:extLst>
            <a:ext uri="{FF2B5EF4-FFF2-40B4-BE49-F238E27FC236}">
              <a16:creationId xmlns:a16="http://schemas.microsoft.com/office/drawing/2014/main" id="{C235FBD8-B0B2-4E5B-949F-CE8A52129C05}"/>
            </a:ext>
          </a:extLst>
        </xdr:cNvPr>
        <xdr:cNvCxnSpPr/>
      </xdr:nvCxnSpPr>
      <xdr:spPr>
        <a:xfrm>
          <a:off x="11682412" y="163815713"/>
          <a:ext cx="188119"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330994</xdr:colOff>
      <xdr:row>418</xdr:row>
      <xdr:rowOff>176213</xdr:rowOff>
    </xdr:from>
    <xdr:to>
      <xdr:col>30</xdr:col>
      <xdr:colOff>330994</xdr:colOff>
      <xdr:row>424</xdr:row>
      <xdr:rowOff>183357</xdr:rowOff>
    </xdr:to>
    <xdr:cxnSp macro="">
      <xdr:nvCxnSpPr>
        <xdr:cNvPr id="1598" name="直線矢印コネクタ 1597">
          <a:extLst>
            <a:ext uri="{FF2B5EF4-FFF2-40B4-BE49-F238E27FC236}">
              <a16:creationId xmlns:a16="http://schemas.microsoft.com/office/drawing/2014/main" id="{7F15AE5B-B556-4ABA-B7BA-044A9F8C60D9}"/>
            </a:ext>
          </a:extLst>
        </xdr:cNvPr>
        <xdr:cNvCxnSpPr/>
      </xdr:nvCxnSpPr>
      <xdr:spPr>
        <a:xfrm>
          <a:off x="11760994" y="163815713"/>
          <a:ext cx="0" cy="115014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357187</xdr:colOff>
      <xdr:row>431</xdr:row>
      <xdr:rowOff>88106</xdr:rowOff>
    </xdr:from>
    <xdr:to>
      <xdr:col>28</xdr:col>
      <xdr:colOff>357187</xdr:colOff>
      <xdr:row>432</xdr:row>
      <xdr:rowOff>188118</xdr:rowOff>
    </xdr:to>
    <xdr:cxnSp macro="">
      <xdr:nvCxnSpPr>
        <xdr:cNvPr id="1599" name="直線矢印コネクタ 1598">
          <a:extLst>
            <a:ext uri="{FF2B5EF4-FFF2-40B4-BE49-F238E27FC236}">
              <a16:creationId xmlns:a16="http://schemas.microsoft.com/office/drawing/2014/main" id="{242BB4AD-EA47-41B2-BD25-AB27E3C602B4}"/>
            </a:ext>
          </a:extLst>
        </xdr:cNvPr>
        <xdr:cNvCxnSpPr/>
      </xdr:nvCxnSpPr>
      <xdr:spPr>
        <a:xfrm>
          <a:off x="11025187" y="166204106"/>
          <a:ext cx="0" cy="290512"/>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350044</xdr:colOff>
      <xdr:row>431</xdr:row>
      <xdr:rowOff>152399</xdr:rowOff>
    </xdr:from>
    <xdr:to>
      <xdr:col>25</xdr:col>
      <xdr:colOff>128588</xdr:colOff>
      <xdr:row>431</xdr:row>
      <xdr:rowOff>152399</xdr:rowOff>
    </xdr:to>
    <xdr:cxnSp macro="">
      <xdr:nvCxnSpPr>
        <xdr:cNvPr id="1600" name="直線コネクタ 1599">
          <a:extLst>
            <a:ext uri="{FF2B5EF4-FFF2-40B4-BE49-F238E27FC236}">
              <a16:creationId xmlns:a16="http://schemas.microsoft.com/office/drawing/2014/main" id="{55E07069-5FBE-4E44-9484-98883DEC9297}"/>
            </a:ext>
          </a:extLst>
        </xdr:cNvPr>
        <xdr:cNvCxnSpPr/>
      </xdr:nvCxnSpPr>
      <xdr:spPr>
        <a:xfrm>
          <a:off x="9494044" y="166268399"/>
          <a:ext cx="159544"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347663</xdr:colOff>
      <xdr:row>432</xdr:row>
      <xdr:rowOff>80963</xdr:rowOff>
    </xdr:from>
    <xdr:to>
      <xdr:col>25</xdr:col>
      <xdr:colOff>128587</xdr:colOff>
      <xdr:row>432</xdr:row>
      <xdr:rowOff>80963</xdr:rowOff>
    </xdr:to>
    <xdr:cxnSp macro="">
      <xdr:nvCxnSpPr>
        <xdr:cNvPr id="1601" name="直線コネクタ 1600">
          <a:extLst>
            <a:ext uri="{FF2B5EF4-FFF2-40B4-BE49-F238E27FC236}">
              <a16:creationId xmlns:a16="http://schemas.microsoft.com/office/drawing/2014/main" id="{1CBEA839-B131-4768-81E1-C528741759D2}"/>
            </a:ext>
          </a:extLst>
        </xdr:cNvPr>
        <xdr:cNvCxnSpPr/>
      </xdr:nvCxnSpPr>
      <xdr:spPr>
        <a:xfrm>
          <a:off x="9491663" y="166387463"/>
          <a:ext cx="161924"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38101</xdr:colOff>
      <xdr:row>430</xdr:row>
      <xdr:rowOff>152402</xdr:rowOff>
    </xdr:from>
    <xdr:to>
      <xdr:col>25</xdr:col>
      <xdr:colOff>38101</xdr:colOff>
      <xdr:row>431</xdr:row>
      <xdr:rowOff>150021</xdr:rowOff>
    </xdr:to>
    <xdr:cxnSp macro="">
      <xdr:nvCxnSpPr>
        <xdr:cNvPr id="1602" name="直線矢印コネクタ 1601">
          <a:extLst>
            <a:ext uri="{FF2B5EF4-FFF2-40B4-BE49-F238E27FC236}">
              <a16:creationId xmlns:a16="http://schemas.microsoft.com/office/drawing/2014/main" id="{5FF43F8D-8E43-4763-8169-AFAA3B8421E8}"/>
            </a:ext>
          </a:extLst>
        </xdr:cNvPr>
        <xdr:cNvCxnSpPr/>
      </xdr:nvCxnSpPr>
      <xdr:spPr>
        <a:xfrm>
          <a:off x="9563101" y="166077902"/>
          <a:ext cx="0" cy="188119"/>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33338</xdr:colOff>
      <xdr:row>432</xdr:row>
      <xdr:rowOff>78582</xdr:rowOff>
    </xdr:from>
    <xdr:to>
      <xdr:col>25</xdr:col>
      <xdr:colOff>33338</xdr:colOff>
      <xdr:row>433</xdr:row>
      <xdr:rowOff>71440</xdr:rowOff>
    </xdr:to>
    <xdr:cxnSp macro="">
      <xdr:nvCxnSpPr>
        <xdr:cNvPr id="1603" name="直線矢印コネクタ 1602">
          <a:extLst>
            <a:ext uri="{FF2B5EF4-FFF2-40B4-BE49-F238E27FC236}">
              <a16:creationId xmlns:a16="http://schemas.microsoft.com/office/drawing/2014/main" id="{85A56BDF-EBD2-4C04-9723-9985F315616E}"/>
            </a:ext>
          </a:extLst>
        </xdr:cNvPr>
        <xdr:cNvCxnSpPr/>
      </xdr:nvCxnSpPr>
      <xdr:spPr>
        <a:xfrm flipV="1">
          <a:off x="9558338" y="166385082"/>
          <a:ext cx="0" cy="183358"/>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121444</xdr:colOff>
      <xdr:row>400</xdr:row>
      <xdr:rowOff>45244</xdr:rowOff>
    </xdr:from>
    <xdr:to>
      <xdr:col>29</xdr:col>
      <xdr:colOff>121444</xdr:colOff>
      <xdr:row>400</xdr:row>
      <xdr:rowOff>183356</xdr:rowOff>
    </xdr:to>
    <xdr:cxnSp macro="">
      <xdr:nvCxnSpPr>
        <xdr:cNvPr id="1604" name="直線矢印コネクタ 1603">
          <a:extLst>
            <a:ext uri="{FF2B5EF4-FFF2-40B4-BE49-F238E27FC236}">
              <a16:creationId xmlns:a16="http://schemas.microsoft.com/office/drawing/2014/main" id="{F728AEB7-DB47-4819-A953-54576250B10B}"/>
            </a:ext>
          </a:extLst>
        </xdr:cNvPr>
        <xdr:cNvCxnSpPr/>
      </xdr:nvCxnSpPr>
      <xdr:spPr>
        <a:xfrm>
          <a:off x="11170444" y="160255744"/>
          <a:ext cx="0" cy="138112"/>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257176</xdr:colOff>
      <xdr:row>378</xdr:row>
      <xdr:rowOff>42862</xdr:rowOff>
    </xdr:from>
    <xdr:to>
      <xdr:col>6</xdr:col>
      <xdr:colOff>257176</xdr:colOff>
      <xdr:row>379</xdr:row>
      <xdr:rowOff>2381</xdr:rowOff>
    </xdr:to>
    <xdr:cxnSp macro="">
      <xdr:nvCxnSpPr>
        <xdr:cNvPr id="1605" name="直線矢印コネクタ 1604">
          <a:extLst>
            <a:ext uri="{FF2B5EF4-FFF2-40B4-BE49-F238E27FC236}">
              <a16:creationId xmlns:a16="http://schemas.microsoft.com/office/drawing/2014/main" id="{C3AA6D88-516F-43F6-AA16-5A28EDD41E70}"/>
            </a:ext>
          </a:extLst>
        </xdr:cNvPr>
        <xdr:cNvCxnSpPr/>
      </xdr:nvCxnSpPr>
      <xdr:spPr>
        <a:xfrm>
          <a:off x="2543176" y="156062362"/>
          <a:ext cx="0" cy="150019"/>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xdr:colOff>
      <xdr:row>475</xdr:row>
      <xdr:rowOff>19049</xdr:rowOff>
    </xdr:from>
    <xdr:to>
      <xdr:col>39</xdr:col>
      <xdr:colOff>1</xdr:colOff>
      <xdr:row>475</xdr:row>
      <xdr:rowOff>183352</xdr:rowOff>
    </xdr:to>
    <xdr:cxnSp macro="">
      <xdr:nvCxnSpPr>
        <xdr:cNvPr id="1606" name="直線コネクタ 1605">
          <a:extLst>
            <a:ext uri="{FF2B5EF4-FFF2-40B4-BE49-F238E27FC236}">
              <a16:creationId xmlns:a16="http://schemas.microsoft.com/office/drawing/2014/main" id="{1BFFDAE3-C6EF-4C3E-9FB6-F4EAF13AE6C1}"/>
            </a:ext>
          </a:extLst>
        </xdr:cNvPr>
        <xdr:cNvCxnSpPr/>
      </xdr:nvCxnSpPr>
      <xdr:spPr>
        <a:xfrm flipV="1">
          <a:off x="14859001" y="174517049"/>
          <a:ext cx="0" cy="164303"/>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0</xdr:colOff>
      <xdr:row>475</xdr:row>
      <xdr:rowOff>104776</xdr:rowOff>
    </xdr:from>
    <xdr:to>
      <xdr:col>39</xdr:col>
      <xdr:colOff>0</xdr:colOff>
      <xdr:row>475</xdr:row>
      <xdr:rowOff>104776</xdr:rowOff>
    </xdr:to>
    <xdr:cxnSp macro="">
      <xdr:nvCxnSpPr>
        <xdr:cNvPr id="1607" name="直線矢印コネクタ 1606">
          <a:extLst>
            <a:ext uri="{FF2B5EF4-FFF2-40B4-BE49-F238E27FC236}">
              <a16:creationId xmlns:a16="http://schemas.microsoft.com/office/drawing/2014/main" id="{C645DED5-EA76-43C7-A63F-820574251710}"/>
            </a:ext>
          </a:extLst>
        </xdr:cNvPr>
        <xdr:cNvCxnSpPr/>
      </xdr:nvCxnSpPr>
      <xdr:spPr>
        <a:xfrm>
          <a:off x="11811000" y="174602776"/>
          <a:ext cx="3048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2381</xdr:colOff>
      <xdr:row>481</xdr:row>
      <xdr:rowOff>188119</xdr:rowOff>
    </xdr:from>
    <xdr:to>
      <xdr:col>57</xdr:col>
      <xdr:colOff>164306</xdr:colOff>
      <xdr:row>481</xdr:row>
      <xdr:rowOff>188119</xdr:rowOff>
    </xdr:to>
    <xdr:cxnSp macro="">
      <xdr:nvCxnSpPr>
        <xdr:cNvPr id="1608" name="直線コネクタ 1607">
          <a:extLst>
            <a:ext uri="{FF2B5EF4-FFF2-40B4-BE49-F238E27FC236}">
              <a16:creationId xmlns:a16="http://schemas.microsoft.com/office/drawing/2014/main" id="{DCABA08F-921E-48D0-A379-24FD56A17FE3}"/>
            </a:ext>
          </a:extLst>
        </xdr:cNvPr>
        <xdr:cNvCxnSpPr/>
      </xdr:nvCxnSpPr>
      <xdr:spPr>
        <a:xfrm>
          <a:off x="14861381" y="175829119"/>
          <a:ext cx="7019925" cy="0"/>
        </a:xfrm>
        <a:prstGeom prst="line">
          <a:avLst/>
        </a:prstGeom>
        <a:ln w="3175"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226220</xdr:colOff>
      <xdr:row>482</xdr:row>
      <xdr:rowOff>114301</xdr:rowOff>
    </xdr:from>
    <xdr:to>
      <xdr:col>57</xdr:col>
      <xdr:colOff>161926</xdr:colOff>
      <xdr:row>482</xdr:row>
      <xdr:rowOff>114301</xdr:rowOff>
    </xdr:to>
    <xdr:cxnSp macro="">
      <xdr:nvCxnSpPr>
        <xdr:cNvPr id="1609" name="直線コネクタ 1608">
          <a:extLst>
            <a:ext uri="{FF2B5EF4-FFF2-40B4-BE49-F238E27FC236}">
              <a16:creationId xmlns:a16="http://schemas.microsoft.com/office/drawing/2014/main" id="{F912BA77-2B94-4B97-AAEC-460BCF8621D9}"/>
            </a:ext>
          </a:extLst>
        </xdr:cNvPr>
        <xdr:cNvCxnSpPr/>
      </xdr:nvCxnSpPr>
      <xdr:spPr>
        <a:xfrm>
          <a:off x="2512220" y="175945801"/>
          <a:ext cx="19366706" cy="0"/>
        </a:xfrm>
        <a:prstGeom prst="line">
          <a:avLst/>
        </a:prstGeom>
        <a:ln w="3175" cmpd="dbl">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2</xdr:colOff>
      <xdr:row>483</xdr:row>
      <xdr:rowOff>95250</xdr:rowOff>
    </xdr:from>
    <xdr:to>
      <xdr:col>39</xdr:col>
      <xdr:colOff>2</xdr:colOff>
      <xdr:row>484</xdr:row>
      <xdr:rowOff>2</xdr:rowOff>
    </xdr:to>
    <xdr:cxnSp macro="">
      <xdr:nvCxnSpPr>
        <xdr:cNvPr id="1610" name="直線コネクタ 1609">
          <a:extLst>
            <a:ext uri="{FF2B5EF4-FFF2-40B4-BE49-F238E27FC236}">
              <a16:creationId xmlns:a16="http://schemas.microsoft.com/office/drawing/2014/main" id="{8D4D73DD-4861-4BD8-AEB7-E8CEC34EF23A}"/>
            </a:ext>
          </a:extLst>
        </xdr:cNvPr>
        <xdr:cNvCxnSpPr/>
      </xdr:nvCxnSpPr>
      <xdr:spPr>
        <a:xfrm flipV="1">
          <a:off x="14859002" y="176117250"/>
          <a:ext cx="0" cy="95252"/>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0</xdr:colOff>
      <xdr:row>481</xdr:row>
      <xdr:rowOff>188120</xdr:rowOff>
    </xdr:from>
    <xdr:to>
      <xdr:col>39</xdr:col>
      <xdr:colOff>0</xdr:colOff>
      <xdr:row>482</xdr:row>
      <xdr:rowOff>107158</xdr:rowOff>
    </xdr:to>
    <xdr:cxnSp macro="">
      <xdr:nvCxnSpPr>
        <xdr:cNvPr id="1611" name="直線コネクタ 1610">
          <a:extLst>
            <a:ext uri="{FF2B5EF4-FFF2-40B4-BE49-F238E27FC236}">
              <a16:creationId xmlns:a16="http://schemas.microsoft.com/office/drawing/2014/main" id="{39561F02-046B-4025-897E-7EC33F25FFCB}"/>
            </a:ext>
          </a:extLst>
        </xdr:cNvPr>
        <xdr:cNvCxnSpPr/>
      </xdr:nvCxnSpPr>
      <xdr:spPr>
        <a:xfrm flipV="1">
          <a:off x="14859000" y="175829120"/>
          <a:ext cx="0" cy="109538"/>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157164</xdr:colOff>
      <xdr:row>483</xdr:row>
      <xdr:rowOff>100012</xdr:rowOff>
    </xdr:from>
    <xdr:to>
      <xdr:col>55</xdr:col>
      <xdr:colOff>157164</xdr:colOff>
      <xdr:row>484</xdr:row>
      <xdr:rowOff>19050</xdr:rowOff>
    </xdr:to>
    <xdr:cxnSp macro="">
      <xdr:nvCxnSpPr>
        <xdr:cNvPr id="1612" name="直線コネクタ 1611">
          <a:extLst>
            <a:ext uri="{FF2B5EF4-FFF2-40B4-BE49-F238E27FC236}">
              <a16:creationId xmlns:a16="http://schemas.microsoft.com/office/drawing/2014/main" id="{AC5377F6-DDA9-4BA0-B6D3-9B3A49464955}"/>
            </a:ext>
          </a:extLst>
        </xdr:cNvPr>
        <xdr:cNvCxnSpPr/>
      </xdr:nvCxnSpPr>
      <xdr:spPr>
        <a:xfrm flipV="1">
          <a:off x="21112164" y="176122012"/>
          <a:ext cx="0" cy="109538"/>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154782</xdr:colOff>
      <xdr:row>482</xdr:row>
      <xdr:rowOff>2383</xdr:rowOff>
    </xdr:from>
    <xdr:to>
      <xdr:col>55</xdr:col>
      <xdr:colOff>154782</xdr:colOff>
      <xdr:row>482</xdr:row>
      <xdr:rowOff>109538</xdr:rowOff>
    </xdr:to>
    <xdr:cxnSp macro="">
      <xdr:nvCxnSpPr>
        <xdr:cNvPr id="1613" name="直線コネクタ 1612">
          <a:extLst>
            <a:ext uri="{FF2B5EF4-FFF2-40B4-BE49-F238E27FC236}">
              <a16:creationId xmlns:a16="http://schemas.microsoft.com/office/drawing/2014/main" id="{ED3BF991-9327-4ECD-A6A2-F9C25F96BCFA}"/>
            </a:ext>
          </a:extLst>
        </xdr:cNvPr>
        <xdr:cNvCxnSpPr/>
      </xdr:nvCxnSpPr>
      <xdr:spPr>
        <a:xfrm flipV="1">
          <a:off x="21109782" y="175833883"/>
          <a:ext cx="0" cy="107155"/>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4763</xdr:colOff>
      <xdr:row>489</xdr:row>
      <xdr:rowOff>1</xdr:rowOff>
    </xdr:from>
    <xdr:to>
      <xdr:col>24</xdr:col>
      <xdr:colOff>373856</xdr:colOff>
      <xdr:row>489</xdr:row>
      <xdr:rowOff>1</xdr:rowOff>
    </xdr:to>
    <xdr:cxnSp macro="">
      <xdr:nvCxnSpPr>
        <xdr:cNvPr id="1614" name="直線矢印コネクタ 1613">
          <a:extLst>
            <a:ext uri="{FF2B5EF4-FFF2-40B4-BE49-F238E27FC236}">
              <a16:creationId xmlns:a16="http://schemas.microsoft.com/office/drawing/2014/main" id="{C6D760E0-CFE1-4F1D-B1C5-F4FAF54BD9C8}"/>
            </a:ext>
          </a:extLst>
        </xdr:cNvPr>
        <xdr:cNvCxnSpPr/>
      </xdr:nvCxnSpPr>
      <xdr:spPr>
        <a:xfrm>
          <a:off x="9148763" y="177165001"/>
          <a:ext cx="36909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154781</xdr:colOff>
      <xdr:row>482</xdr:row>
      <xdr:rowOff>0</xdr:rowOff>
    </xdr:from>
    <xdr:to>
      <xdr:col>55</xdr:col>
      <xdr:colOff>154781</xdr:colOff>
      <xdr:row>488</xdr:row>
      <xdr:rowOff>0</xdr:rowOff>
    </xdr:to>
    <xdr:cxnSp macro="">
      <xdr:nvCxnSpPr>
        <xdr:cNvPr id="1615" name="直線コネクタ 1614">
          <a:extLst>
            <a:ext uri="{FF2B5EF4-FFF2-40B4-BE49-F238E27FC236}">
              <a16:creationId xmlns:a16="http://schemas.microsoft.com/office/drawing/2014/main" id="{3A554598-689D-44D5-9438-AD9BA6738056}"/>
            </a:ext>
          </a:extLst>
        </xdr:cNvPr>
        <xdr:cNvCxnSpPr/>
      </xdr:nvCxnSpPr>
      <xdr:spPr>
        <a:xfrm flipV="1">
          <a:off x="21109781" y="175831500"/>
          <a:ext cx="0" cy="114300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33337</xdr:colOff>
      <xdr:row>482</xdr:row>
      <xdr:rowOff>0</xdr:rowOff>
    </xdr:from>
    <xdr:to>
      <xdr:col>23</xdr:col>
      <xdr:colOff>33337</xdr:colOff>
      <xdr:row>488</xdr:row>
      <xdr:rowOff>2382</xdr:rowOff>
    </xdr:to>
    <xdr:cxnSp macro="">
      <xdr:nvCxnSpPr>
        <xdr:cNvPr id="1616" name="直線コネクタ 1615">
          <a:extLst>
            <a:ext uri="{FF2B5EF4-FFF2-40B4-BE49-F238E27FC236}">
              <a16:creationId xmlns:a16="http://schemas.microsoft.com/office/drawing/2014/main" id="{F1E32AB1-02B1-4F33-8451-9D8FD434F1D5}"/>
            </a:ext>
          </a:extLst>
        </xdr:cNvPr>
        <xdr:cNvCxnSpPr/>
      </xdr:nvCxnSpPr>
      <xdr:spPr>
        <a:xfrm flipV="1">
          <a:off x="8796337" y="175831500"/>
          <a:ext cx="0" cy="1145382"/>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164306</xdr:colOff>
      <xdr:row>482</xdr:row>
      <xdr:rowOff>0</xdr:rowOff>
    </xdr:from>
    <xdr:to>
      <xdr:col>57</xdr:col>
      <xdr:colOff>164306</xdr:colOff>
      <xdr:row>487</xdr:row>
      <xdr:rowOff>188119</xdr:rowOff>
    </xdr:to>
    <xdr:cxnSp macro="">
      <xdr:nvCxnSpPr>
        <xdr:cNvPr id="1617" name="直線コネクタ 1616">
          <a:extLst>
            <a:ext uri="{FF2B5EF4-FFF2-40B4-BE49-F238E27FC236}">
              <a16:creationId xmlns:a16="http://schemas.microsoft.com/office/drawing/2014/main" id="{988BE501-1183-4C52-96C6-44CE3A76ACD4}"/>
            </a:ext>
          </a:extLst>
        </xdr:cNvPr>
        <xdr:cNvCxnSpPr/>
      </xdr:nvCxnSpPr>
      <xdr:spPr>
        <a:xfrm>
          <a:off x="21881306" y="175831500"/>
          <a:ext cx="0" cy="114061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2381</xdr:colOff>
      <xdr:row>488</xdr:row>
      <xdr:rowOff>2382</xdr:rowOff>
    </xdr:from>
    <xdr:to>
      <xdr:col>57</xdr:col>
      <xdr:colOff>164306</xdr:colOff>
      <xdr:row>488</xdr:row>
      <xdr:rowOff>2382</xdr:rowOff>
    </xdr:to>
    <xdr:cxnSp macro="">
      <xdr:nvCxnSpPr>
        <xdr:cNvPr id="1618" name="直線コネクタ 1617">
          <a:extLst>
            <a:ext uri="{FF2B5EF4-FFF2-40B4-BE49-F238E27FC236}">
              <a16:creationId xmlns:a16="http://schemas.microsoft.com/office/drawing/2014/main" id="{F91BB6C4-4889-4760-8696-AFA69E1264A2}"/>
            </a:ext>
          </a:extLst>
        </xdr:cNvPr>
        <xdr:cNvCxnSpPr/>
      </xdr:nvCxnSpPr>
      <xdr:spPr>
        <a:xfrm>
          <a:off x="14861381" y="176976882"/>
          <a:ext cx="7019925" cy="0"/>
        </a:xfrm>
        <a:prstGeom prst="line">
          <a:avLst/>
        </a:prstGeom>
        <a:ln w="3175"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219075</xdr:colOff>
      <xdr:row>488</xdr:row>
      <xdr:rowOff>0</xdr:rowOff>
    </xdr:from>
    <xdr:to>
      <xdr:col>22</xdr:col>
      <xdr:colOff>378619</xdr:colOff>
      <xdr:row>488</xdr:row>
      <xdr:rowOff>0</xdr:rowOff>
    </xdr:to>
    <xdr:cxnSp macro="">
      <xdr:nvCxnSpPr>
        <xdr:cNvPr id="1619" name="直線コネクタ 1618">
          <a:extLst>
            <a:ext uri="{FF2B5EF4-FFF2-40B4-BE49-F238E27FC236}">
              <a16:creationId xmlns:a16="http://schemas.microsoft.com/office/drawing/2014/main" id="{5D32D6D2-8E3A-430E-A082-19BFF8A5FC79}"/>
            </a:ext>
          </a:extLst>
        </xdr:cNvPr>
        <xdr:cNvCxnSpPr/>
      </xdr:nvCxnSpPr>
      <xdr:spPr>
        <a:xfrm>
          <a:off x="1743075" y="176974500"/>
          <a:ext cx="7017544" cy="0"/>
        </a:xfrm>
        <a:prstGeom prst="line">
          <a:avLst/>
        </a:prstGeom>
        <a:ln w="3175"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219075</xdr:colOff>
      <xdr:row>482</xdr:row>
      <xdr:rowOff>2381</xdr:rowOff>
    </xdr:from>
    <xdr:to>
      <xdr:col>4</xdr:col>
      <xdr:colOff>219075</xdr:colOff>
      <xdr:row>488</xdr:row>
      <xdr:rowOff>0</xdr:rowOff>
    </xdr:to>
    <xdr:cxnSp macro="">
      <xdr:nvCxnSpPr>
        <xdr:cNvPr id="1620" name="直線コネクタ 1619">
          <a:extLst>
            <a:ext uri="{FF2B5EF4-FFF2-40B4-BE49-F238E27FC236}">
              <a16:creationId xmlns:a16="http://schemas.microsoft.com/office/drawing/2014/main" id="{D95C39D8-B9F1-4BE4-A6A8-FA5AA24FAC8E}"/>
            </a:ext>
          </a:extLst>
        </xdr:cNvPr>
        <xdr:cNvCxnSpPr/>
      </xdr:nvCxnSpPr>
      <xdr:spPr>
        <a:xfrm>
          <a:off x="1743075" y="175833881"/>
          <a:ext cx="0" cy="114061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219075</xdr:colOff>
      <xdr:row>482</xdr:row>
      <xdr:rowOff>1</xdr:rowOff>
    </xdr:from>
    <xdr:to>
      <xdr:col>23</xdr:col>
      <xdr:colOff>2382</xdr:colOff>
      <xdr:row>482</xdr:row>
      <xdr:rowOff>1</xdr:rowOff>
    </xdr:to>
    <xdr:cxnSp macro="">
      <xdr:nvCxnSpPr>
        <xdr:cNvPr id="1621" name="直線コネクタ 1620">
          <a:extLst>
            <a:ext uri="{FF2B5EF4-FFF2-40B4-BE49-F238E27FC236}">
              <a16:creationId xmlns:a16="http://schemas.microsoft.com/office/drawing/2014/main" id="{891BAB0F-0BE6-4A14-86F9-51C4986B7513}"/>
            </a:ext>
          </a:extLst>
        </xdr:cNvPr>
        <xdr:cNvCxnSpPr/>
      </xdr:nvCxnSpPr>
      <xdr:spPr>
        <a:xfrm>
          <a:off x="1743075" y="175831501"/>
          <a:ext cx="7022307" cy="0"/>
        </a:xfrm>
        <a:prstGeom prst="line">
          <a:avLst/>
        </a:prstGeom>
        <a:ln w="3175"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376237</xdr:colOff>
      <xdr:row>488</xdr:row>
      <xdr:rowOff>90488</xdr:rowOff>
    </xdr:from>
    <xdr:to>
      <xdr:col>25</xdr:col>
      <xdr:colOff>4763</xdr:colOff>
      <xdr:row>488</xdr:row>
      <xdr:rowOff>90488</xdr:rowOff>
    </xdr:to>
    <xdr:cxnSp macro="">
      <xdr:nvCxnSpPr>
        <xdr:cNvPr id="1622" name="直線矢印コネクタ 1621">
          <a:extLst>
            <a:ext uri="{FF2B5EF4-FFF2-40B4-BE49-F238E27FC236}">
              <a16:creationId xmlns:a16="http://schemas.microsoft.com/office/drawing/2014/main" id="{147C2102-CB47-4CF7-94D6-EE66F373BEB8}"/>
            </a:ext>
          </a:extLst>
        </xdr:cNvPr>
        <xdr:cNvCxnSpPr/>
      </xdr:nvCxnSpPr>
      <xdr:spPr>
        <a:xfrm>
          <a:off x="8758237" y="177064988"/>
          <a:ext cx="771526"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226219</xdr:colOff>
      <xdr:row>482</xdr:row>
      <xdr:rowOff>2382</xdr:rowOff>
    </xdr:from>
    <xdr:to>
      <xdr:col>6</xdr:col>
      <xdr:colOff>226219</xdr:colOff>
      <xdr:row>488</xdr:row>
      <xdr:rowOff>2382</xdr:rowOff>
    </xdr:to>
    <xdr:cxnSp macro="">
      <xdr:nvCxnSpPr>
        <xdr:cNvPr id="1623" name="直線コネクタ 1622">
          <a:extLst>
            <a:ext uri="{FF2B5EF4-FFF2-40B4-BE49-F238E27FC236}">
              <a16:creationId xmlns:a16="http://schemas.microsoft.com/office/drawing/2014/main" id="{42EBFD85-8901-42FE-89E8-57523D2E3BDA}"/>
            </a:ext>
          </a:extLst>
        </xdr:cNvPr>
        <xdr:cNvCxnSpPr/>
      </xdr:nvCxnSpPr>
      <xdr:spPr>
        <a:xfrm flipV="1">
          <a:off x="2512219" y="175833882"/>
          <a:ext cx="0" cy="114300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228600</xdr:colOff>
      <xdr:row>487</xdr:row>
      <xdr:rowOff>76201</xdr:rowOff>
    </xdr:from>
    <xdr:to>
      <xdr:col>55</xdr:col>
      <xdr:colOff>157163</xdr:colOff>
      <xdr:row>487</xdr:row>
      <xdr:rowOff>76201</xdr:rowOff>
    </xdr:to>
    <xdr:cxnSp macro="">
      <xdr:nvCxnSpPr>
        <xdr:cNvPr id="1624" name="直線コネクタ 1623">
          <a:extLst>
            <a:ext uri="{FF2B5EF4-FFF2-40B4-BE49-F238E27FC236}">
              <a16:creationId xmlns:a16="http://schemas.microsoft.com/office/drawing/2014/main" id="{B254D05E-79DD-47D8-B539-7D68A26C73C2}"/>
            </a:ext>
          </a:extLst>
        </xdr:cNvPr>
        <xdr:cNvCxnSpPr/>
      </xdr:nvCxnSpPr>
      <xdr:spPr>
        <a:xfrm>
          <a:off x="2514600" y="176860201"/>
          <a:ext cx="18597563" cy="0"/>
        </a:xfrm>
        <a:prstGeom prst="line">
          <a:avLst/>
        </a:prstGeom>
        <a:ln w="3175" cmpd="dbl">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152401</xdr:colOff>
      <xdr:row>487</xdr:row>
      <xdr:rowOff>76201</xdr:rowOff>
    </xdr:from>
    <xdr:to>
      <xdr:col>57</xdr:col>
      <xdr:colOff>328613</xdr:colOff>
      <xdr:row>487</xdr:row>
      <xdr:rowOff>76201</xdr:rowOff>
    </xdr:to>
    <xdr:cxnSp macro="">
      <xdr:nvCxnSpPr>
        <xdr:cNvPr id="1625" name="直線コネクタ 1624">
          <a:extLst>
            <a:ext uri="{FF2B5EF4-FFF2-40B4-BE49-F238E27FC236}">
              <a16:creationId xmlns:a16="http://schemas.microsoft.com/office/drawing/2014/main" id="{8DF525B0-33A7-437C-B1E3-D3988336397A}"/>
            </a:ext>
          </a:extLst>
        </xdr:cNvPr>
        <xdr:cNvCxnSpPr/>
      </xdr:nvCxnSpPr>
      <xdr:spPr>
        <a:xfrm>
          <a:off x="21107401" y="176860201"/>
          <a:ext cx="938212"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157163</xdr:colOff>
      <xdr:row>487</xdr:row>
      <xdr:rowOff>59531</xdr:rowOff>
    </xdr:from>
    <xdr:to>
      <xdr:col>57</xdr:col>
      <xdr:colOff>161925</xdr:colOff>
      <xdr:row>487</xdr:row>
      <xdr:rowOff>78584</xdr:rowOff>
    </xdr:to>
    <xdr:cxnSp macro="">
      <xdr:nvCxnSpPr>
        <xdr:cNvPr id="1626" name="直線コネクタ 1625">
          <a:extLst>
            <a:ext uri="{FF2B5EF4-FFF2-40B4-BE49-F238E27FC236}">
              <a16:creationId xmlns:a16="http://schemas.microsoft.com/office/drawing/2014/main" id="{838FEABD-2C4C-4D1F-9CBB-F3AA5C7D86BC}"/>
            </a:ext>
          </a:extLst>
        </xdr:cNvPr>
        <xdr:cNvCxnSpPr/>
      </xdr:nvCxnSpPr>
      <xdr:spPr>
        <a:xfrm flipV="1">
          <a:off x="21112163" y="176843531"/>
          <a:ext cx="766762" cy="19053"/>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223838</xdr:colOff>
      <xdr:row>487</xdr:row>
      <xdr:rowOff>57150</xdr:rowOff>
    </xdr:from>
    <xdr:to>
      <xdr:col>6</xdr:col>
      <xdr:colOff>226219</xdr:colOff>
      <xdr:row>487</xdr:row>
      <xdr:rowOff>76200</xdr:rowOff>
    </xdr:to>
    <xdr:cxnSp macro="">
      <xdr:nvCxnSpPr>
        <xdr:cNvPr id="1627" name="直線コネクタ 1626">
          <a:extLst>
            <a:ext uri="{FF2B5EF4-FFF2-40B4-BE49-F238E27FC236}">
              <a16:creationId xmlns:a16="http://schemas.microsoft.com/office/drawing/2014/main" id="{36BD8C50-463C-4F4F-AAE2-787FF457F414}"/>
            </a:ext>
          </a:extLst>
        </xdr:cNvPr>
        <xdr:cNvCxnSpPr/>
      </xdr:nvCxnSpPr>
      <xdr:spPr>
        <a:xfrm>
          <a:off x="1747838" y="176841150"/>
          <a:ext cx="764381" cy="1905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230981</xdr:colOff>
      <xdr:row>487</xdr:row>
      <xdr:rowOff>88107</xdr:rowOff>
    </xdr:from>
    <xdr:to>
      <xdr:col>55</xdr:col>
      <xdr:colOff>159544</xdr:colOff>
      <xdr:row>487</xdr:row>
      <xdr:rowOff>88107</xdr:rowOff>
    </xdr:to>
    <xdr:cxnSp macro="">
      <xdr:nvCxnSpPr>
        <xdr:cNvPr id="1628" name="直線コネクタ 1627">
          <a:extLst>
            <a:ext uri="{FF2B5EF4-FFF2-40B4-BE49-F238E27FC236}">
              <a16:creationId xmlns:a16="http://schemas.microsoft.com/office/drawing/2014/main" id="{E9AD93B7-3A13-483F-88CF-AD71A585B834}"/>
            </a:ext>
          </a:extLst>
        </xdr:cNvPr>
        <xdr:cNvCxnSpPr/>
      </xdr:nvCxnSpPr>
      <xdr:spPr>
        <a:xfrm>
          <a:off x="2516981" y="176872107"/>
          <a:ext cx="18597563" cy="0"/>
        </a:xfrm>
        <a:prstGeom prst="line">
          <a:avLst/>
        </a:prstGeom>
        <a:ln w="3175" cmpd="dbl">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221456</xdr:colOff>
      <xdr:row>483</xdr:row>
      <xdr:rowOff>76201</xdr:rowOff>
    </xdr:from>
    <xdr:to>
      <xdr:col>57</xdr:col>
      <xdr:colOff>166688</xdr:colOff>
      <xdr:row>483</xdr:row>
      <xdr:rowOff>76201</xdr:rowOff>
    </xdr:to>
    <xdr:cxnSp macro="">
      <xdr:nvCxnSpPr>
        <xdr:cNvPr id="1629" name="直線コネクタ 1628">
          <a:extLst>
            <a:ext uri="{FF2B5EF4-FFF2-40B4-BE49-F238E27FC236}">
              <a16:creationId xmlns:a16="http://schemas.microsoft.com/office/drawing/2014/main" id="{410766C5-28FF-42EA-AA82-FFA97950E5F2}"/>
            </a:ext>
          </a:extLst>
        </xdr:cNvPr>
        <xdr:cNvCxnSpPr/>
      </xdr:nvCxnSpPr>
      <xdr:spPr>
        <a:xfrm>
          <a:off x="1745456" y="176098201"/>
          <a:ext cx="20138232" cy="0"/>
        </a:xfrm>
        <a:prstGeom prst="line">
          <a:avLst/>
        </a:prstGeom>
        <a:ln w="3175" cmpd="dbl">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221456</xdr:colOff>
      <xdr:row>483</xdr:row>
      <xdr:rowOff>188120</xdr:rowOff>
    </xdr:from>
    <xdr:to>
      <xdr:col>57</xdr:col>
      <xdr:colOff>169069</xdr:colOff>
      <xdr:row>483</xdr:row>
      <xdr:rowOff>188120</xdr:rowOff>
    </xdr:to>
    <xdr:cxnSp macro="">
      <xdr:nvCxnSpPr>
        <xdr:cNvPr id="1630" name="直線コネクタ 1629">
          <a:extLst>
            <a:ext uri="{FF2B5EF4-FFF2-40B4-BE49-F238E27FC236}">
              <a16:creationId xmlns:a16="http://schemas.microsoft.com/office/drawing/2014/main" id="{A134CB98-0239-468F-9583-C4901F515E82}"/>
            </a:ext>
          </a:extLst>
        </xdr:cNvPr>
        <xdr:cNvCxnSpPr/>
      </xdr:nvCxnSpPr>
      <xdr:spPr>
        <a:xfrm>
          <a:off x="1745456" y="176210120"/>
          <a:ext cx="20140613" cy="0"/>
        </a:xfrm>
        <a:prstGeom prst="line">
          <a:avLst/>
        </a:prstGeom>
        <a:ln w="3175" cmpd="dbl">
          <a:solidFill>
            <a:sysClr val="windowText" lastClr="00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216694</xdr:colOff>
      <xdr:row>483</xdr:row>
      <xdr:rowOff>90487</xdr:rowOff>
    </xdr:from>
    <xdr:to>
      <xdr:col>57</xdr:col>
      <xdr:colOff>161926</xdr:colOff>
      <xdr:row>483</xdr:row>
      <xdr:rowOff>90487</xdr:rowOff>
    </xdr:to>
    <xdr:cxnSp macro="">
      <xdr:nvCxnSpPr>
        <xdr:cNvPr id="1631" name="直線コネクタ 1630">
          <a:extLst>
            <a:ext uri="{FF2B5EF4-FFF2-40B4-BE49-F238E27FC236}">
              <a16:creationId xmlns:a16="http://schemas.microsoft.com/office/drawing/2014/main" id="{1EAB7137-DBAF-4136-B803-C9B3997644B7}"/>
            </a:ext>
          </a:extLst>
        </xdr:cNvPr>
        <xdr:cNvCxnSpPr/>
      </xdr:nvCxnSpPr>
      <xdr:spPr>
        <a:xfrm>
          <a:off x="1740694" y="176112487"/>
          <a:ext cx="20138232" cy="0"/>
        </a:xfrm>
        <a:prstGeom prst="line">
          <a:avLst/>
        </a:prstGeom>
        <a:ln w="3175" cmpd="dbl">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2381</xdr:colOff>
      <xdr:row>487</xdr:row>
      <xdr:rowOff>95250</xdr:rowOff>
    </xdr:from>
    <xdr:to>
      <xdr:col>39</xdr:col>
      <xdr:colOff>2381</xdr:colOff>
      <xdr:row>488</xdr:row>
      <xdr:rowOff>2</xdr:rowOff>
    </xdr:to>
    <xdr:cxnSp macro="">
      <xdr:nvCxnSpPr>
        <xdr:cNvPr id="1632" name="直線コネクタ 1631">
          <a:extLst>
            <a:ext uri="{FF2B5EF4-FFF2-40B4-BE49-F238E27FC236}">
              <a16:creationId xmlns:a16="http://schemas.microsoft.com/office/drawing/2014/main" id="{0EAE5151-8C0C-4086-B3ED-9954CF5D7C60}"/>
            </a:ext>
          </a:extLst>
        </xdr:cNvPr>
        <xdr:cNvCxnSpPr/>
      </xdr:nvCxnSpPr>
      <xdr:spPr>
        <a:xfrm flipV="1">
          <a:off x="14861381" y="176879250"/>
          <a:ext cx="0" cy="95252"/>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487</xdr:row>
      <xdr:rowOff>95250</xdr:rowOff>
    </xdr:from>
    <xdr:to>
      <xdr:col>23</xdr:col>
      <xdr:colOff>0</xdr:colOff>
      <xdr:row>488</xdr:row>
      <xdr:rowOff>2</xdr:rowOff>
    </xdr:to>
    <xdr:cxnSp macro="">
      <xdr:nvCxnSpPr>
        <xdr:cNvPr id="1633" name="直線コネクタ 1632">
          <a:extLst>
            <a:ext uri="{FF2B5EF4-FFF2-40B4-BE49-F238E27FC236}">
              <a16:creationId xmlns:a16="http://schemas.microsoft.com/office/drawing/2014/main" id="{D35D96B8-5E87-4DCA-B681-21404497415D}"/>
            </a:ext>
          </a:extLst>
        </xdr:cNvPr>
        <xdr:cNvCxnSpPr/>
      </xdr:nvCxnSpPr>
      <xdr:spPr>
        <a:xfrm flipV="1">
          <a:off x="8763000" y="176879250"/>
          <a:ext cx="0" cy="95252"/>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482</xdr:row>
      <xdr:rowOff>2381</xdr:rowOff>
    </xdr:from>
    <xdr:to>
      <xdr:col>23</xdr:col>
      <xdr:colOff>0</xdr:colOff>
      <xdr:row>482</xdr:row>
      <xdr:rowOff>97633</xdr:rowOff>
    </xdr:to>
    <xdr:cxnSp macro="">
      <xdr:nvCxnSpPr>
        <xdr:cNvPr id="1634" name="直線コネクタ 1633">
          <a:extLst>
            <a:ext uri="{FF2B5EF4-FFF2-40B4-BE49-F238E27FC236}">
              <a16:creationId xmlns:a16="http://schemas.microsoft.com/office/drawing/2014/main" id="{C86B0A46-D276-43F4-B27F-84B722E4B778}"/>
            </a:ext>
          </a:extLst>
        </xdr:cNvPr>
        <xdr:cNvCxnSpPr/>
      </xdr:nvCxnSpPr>
      <xdr:spPr>
        <a:xfrm flipV="1">
          <a:off x="8763000" y="175833881"/>
          <a:ext cx="0" cy="95252"/>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483</xdr:row>
      <xdr:rowOff>92869</xdr:rowOff>
    </xdr:from>
    <xdr:to>
      <xdr:col>23</xdr:col>
      <xdr:colOff>0</xdr:colOff>
      <xdr:row>483</xdr:row>
      <xdr:rowOff>188121</xdr:rowOff>
    </xdr:to>
    <xdr:cxnSp macro="">
      <xdr:nvCxnSpPr>
        <xdr:cNvPr id="1635" name="直線コネクタ 1634">
          <a:extLst>
            <a:ext uri="{FF2B5EF4-FFF2-40B4-BE49-F238E27FC236}">
              <a16:creationId xmlns:a16="http://schemas.microsoft.com/office/drawing/2014/main" id="{C7C9F6B3-2D84-40C8-A4D5-D4870B65C1E0}"/>
            </a:ext>
          </a:extLst>
        </xdr:cNvPr>
        <xdr:cNvCxnSpPr/>
      </xdr:nvCxnSpPr>
      <xdr:spPr>
        <a:xfrm flipV="1">
          <a:off x="8763000" y="176114869"/>
          <a:ext cx="0" cy="95252"/>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52388</xdr:colOff>
      <xdr:row>486</xdr:row>
      <xdr:rowOff>4763</xdr:rowOff>
    </xdr:from>
    <xdr:to>
      <xdr:col>8</xdr:col>
      <xdr:colOff>52388</xdr:colOff>
      <xdr:row>487</xdr:row>
      <xdr:rowOff>90488</xdr:rowOff>
    </xdr:to>
    <xdr:cxnSp macro="">
      <xdr:nvCxnSpPr>
        <xdr:cNvPr id="1636" name="直線矢印コネクタ 1635">
          <a:extLst>
            <a:ext uri="{FF2B5EF4-FFF2-40B4-BE49-F238E27FC236}">
              <a16:creationId xmlns:a16="http://schemas.microsoft.com/office/drawing/2014/main" id="{DFC11A90-30DE-46A1-9F3E-1E24ABB58E8E}"/>
            </a:ext>
          </a:extLst>
        </xdr:cNvPr>
        <xdr:cNvCxnSpPr/>
      </xdr:nvCxnSpPr>
      <xdr:spPr>
        <a:xfrm flipV="1">
          <a:off x="3100388" y="176598263"/>
          <a:ext cx="0" cy="276225"/>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486</xdr:row>
      <xdr:rowOff>4762</xdr:rowOff>
    </xdr:from>
    <xdr:to>
      <xdr:col>12</xdr:col>
      <xdr:colOff>0</xdr:colOff>
      <xdr:row>487</xdr:row>
      <xdr:rowOff>90487</xdr:rowOff>
    </xdr:to>
    <xdr:cxnSp macro="">
      <xdr:nvCxnSpPr>
        <xdr:cNvPr id="1637" name="直線矢印コネクタ 1636">
          <a:extLst>
            <a:ext uri="{FF2B5EF4-FFF2-40B4-BE49-F238E27FC236}">
              <a16:creationId xmlns:a16="http://schemas.microsoft.com/office/drawing/2014/main" id="{3CB71A26-50AC-44DF-845E-12DA0E9E8802}"/>
            </a:ext>
          </a:extLst>
        </xdr:cNvPr>
        <xdr:cNvCxnSpPr/>
      </xdr:nvCxnSpPr>
      <xdr:spPr>
        <a:xfrm flipV="1">
          <a:off x="4572000" y="176598262"/>
          <a:ext cx="0" cy="276225"/>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252413</xdr:colOff>
      <xdr:row>486</xdr:row>
      <xdr:rowOff>2381</xdr:rowOff>
    </xdr:from>
    <xdr:to>
      <xdr:col>14</xdr:col>
      <xdr:colOff>252413</xdr:colOff>
      <xdr:row>487</xdr:row>
      <xdr:rowOff>78583</xdr:rowOff>
    </xdr:to>
    <xdr:cxnSp macro="">
      <xdr:nvCxnSpPr>
        <xdr:cNvPr id="1638" name="直線コネクタ 1637">
          <a:extLst>
            <a:ext uri="{FF2B5EF4-FFF2-40B4-BE49-F238E27FC236}">
              <a16:creationId xmlns:a16="http://schemas.microsoft.com/office/drawing/2014/main" id="{AFD2E925-01A8-4427-A95B-4FF16E7BB933}"/>
            </a:ext>
          </a:extLst>
        </xdr:cNvPr>
        <xdr:cNvCxnSpPr/>
      </xdr:nvCxnSpPr>
      <xdr:spPr>
        <a:xfrm>
          <a:off x="5586413" y="176595881"/>
          <a:ext cx="0" cy="266702"/>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176213</xdr:colOff>
      <xdr:row>486</xdr:row>
      <xdr:rowOff>78581</xdr:rowOff>
    </xdr:from>
    <xdr:to>
      <xdr:col>14</xdr:col>
      <xdr:colOff>176213</xdr:colOff>
      <xdr:row>487</xdr:row>
      <xdr:rowOff>73818</xdr:rowOff>
    </xdr:to>
    <xdr:cxnSp macro="">
      <xdr:nvCxnSpPr>
        <xdr:cNvPr id="1639" name="直線矢印コネクタ 1638">
          <a:extLst>
            <a:ext uri="{FF2B5EF4-FFF2-40B4-BE49-F238E27FC236}">
              <a16:creationId xmlns:a16="http://schemas.microsoft.com/office/drawing/2014/main" id="{D73E28FE-06DA-42A9-ACE0-116F63F05D00}"/>
            </a:ext>
          </a:extLst>
        </xdr:cNvPr>
        <xdr:cNvCxnSpPr/>
      </xdr:nvCxnSpPr>
      <xdr:spPr>
        <a:xfrm>
          <a:off x="5510213" y="176672081"/>
          <a:ext cx="0" cy="185737"/>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176213</xdr:colOff>
      <xdr:row>487</xdr:row>
      <xdr:rowOff>85725</xdr:rowOff>
    </xdr:from>
    <xdr:to>
      <xdr:col>14</xdr:col>
      <xdr:colOff>176213</xdr:colOff>
      <xdr:row>488</xdr:row>
      <xdr:rowOff>80963</xdr:rowOff>
    </xdr:to>
    <xdr:cxnSp macro="">
      <xdr:nvCxnSpPr>
        <xdr:cNvPr id="1640" name="直線矢印コネクタ 1639">
          <a:extLst>
            <a:ext uri="{FF2B5EF4-FFF2-40B4-BE49-F238E27FC236}">
              <a16:creationId xmlns:a16="http://schemas.microsoft.com/office/drawing/2014/main" id="{DA038768-FEB3-4BE1-8D98-8BA3242A159B}"/>
            </a:ext>
          </a:extLst>
        </xdr:cNvPr>
        <xdr:cNvCxnSpPr/>
      </xdr:nvCxnSpPr>
      <xdr:spPr>
        <a:xfrm flipV="1">
          <a:off x="5510213" y="176869725"/>
          <a:ext cx="0" cy="185738"/>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173832</xdr:colOff>
      <xdr:row>487</xdr:row>
      <xdr:rowOff>80962</xdr:rowOff>
    </xdr:from>
    <xdr:to>
      <xdr:col>14</xdr:col>
      <xdr:colOff>250032</xdr:colOff>
      <xdr:row>487</xdr:row>
      <xdr:rowOff>80962</xdr:rowOff>
    </xdr:to>
    <xdr:cxnSp macro="">
      <xdr:nvCxnSpPr>
        <xdr:cNvPr id="1641" name="直線コネクタ 1640">
          <a:extLst>
            <a:ext uri="{FF2B5EF4-FFF2-40B4-BE49-F238E27FC236}">
              <a16:creationId xmlns:a16="http://schemas.microsoft.com/office/drawing/2014/main" id="{4B0809CE-B010-4440-AAD0-16C197687885}"/>
            </a:ext>
          </a:extLst>
        </xdr:cNvPr>
        <xdr:cNvCxnSpPr/>
      </xdr:nvCxnSpPr>
      <xdr:spPr>
        <a:xfrm>
          <a:off x="5507832" y="176864962"/>
          <a:ext cx="76200"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254794</xdr:colOff>
      <xdr:row>486</xdr:row>
      <xdr:rowOff>2381</xdr:rowOff>
    </xdr:from>
    <xdr:to>
      <xdr:col>15</xdr:col>
      <xdr:colOff>0</xdr:colOff>
      <xdr:row>486</xdr:row>
      <xdr:rowOff>2381</xdr:rowOff>
    </xdr:to>
    <xdr:cxnSp macro="">
      <xdr:nvCxnSpPr>
        <xdr:cNvPr id="1642" name="直線矢印コネクタ 1641">
          <a:extLst>
            <a:ext uri="{FF2B5EF4-FFF2-40B4-BE49-F238E27FC236}">
              <a16:creationId xmlns:a16="http://schemas.microsoft.com/office/drawing/2014/main" id="{91E9BD9C-AA76-44BE-9BA2-6D9E6E4A939C}"/>
            </a:ext>
          </a:extLst>
        </xdr:cNvPr>
        <xdr:cNvCxnSpPr/>
      </xdr:nvCxnSpPr>
      <xdr:spPr>
        <a:xfrm>
          <a:off x="5588794" y="176595881"/>
          <a:ext cx="12620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166688</xdr:colOff>
      <xdr:row>482</xdr:row>
      <xdr:rowOff>114300</xdr:rowOff>
    </xdr:from>
    <xdr:to>
      <xdr:col>57</xdr:col>
      <xdr:colOff>376238</xdr:colOff>
      <xdr:row>482</xdr:row>
      <xdr:rowOff>114300</xdr:rowOff>
    </xdr:to>
    <xdr:cxnSp macro="">
      <xdr:nvCxnSpPr>
        <xdr:cNvPr id="1643" name="直線矢印コネクタ 1642">
          <a:extLst>
            <a:ext uri="{FF2B5EF4-FFF2-40B4-BE49-F238E27FC236}">
              <a16:creationId xmlns:a16="http://schemas.microsoft.com/office/drawing/2014/main" id="{019AEAB5-D51F-4850-8B35-BAEA9F087FF1}"/>
            </a:ext>
          </a:extLst>
        </xdr:cNvPr>
        <xdr:cNvCxnSpPr/>
      </xdr:nvCxnSpPr>
      <xdr:spPr>
        <a:xfrm>
          <a:off x="21883688" y="175945800"/>
          <a:ext cx="20955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161926</xdr:colOff>
      <xdr:row>483</xdr:row>
      <xdr:rowOff>73819</xdr:rowOff>
    </xdr:from>
    <xdr:to>
      <xdr:col>57</xdr:col>
      <xdr:colOff>371476</xdr:colOff>
      <xdr:row>483</xdr:row>
      <xdr:rowOff>73819</xdr:rowOff>
    </xdr:to>
    <xdr:cxnSp macro="">
      <xdr:nvCxnSpPr>
        <xdr:cNvPr id="1644" name="直線矢印コネクタ 1643">
          <a:extLst>
            <a:ext uri="{FF2B5EF4-FFF2-40B4-BE49-F238E27FC236}">
              <a16:creationId xmlns:a16="http://schemas.microsoft.com/office/drawing/2014/main" id="{57BCDDAF-9B61-46B6-A79C-8F6D24E85089}"/>
            </a:ext>
          </a:extLst>
        </xdr:cNvPr>
        <xdr:cNvCxnSpPr/>
      </xdr:nvCxnSpPr>
      <xdr:spPr>
        <a:xfrm>
          <a:off x="21878926" y="176095819"/>
          <a:ext cx="20955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169068</xdr:colOff>
      <xdr:row>483</xdr:row>
      <xdr:rowOff>90488</xdr:rowOff>
    </xdr:from>
    <xdr:to>
      <xdr:col>57</xdr:col>
      <xdr:colOff>376238</xdr:colOff>
      <xdr:row>484</xdr:row>
      <xdr:rowOff>88106</xdr:rowOff>
    </xdr:to>
    <xdr:cxnSp macro="">
      <xdr:nvCxnSpPr>
        <xdr:cNvPr id="1645" name="カギ線コネクタ 205">
          <a:extLst>
            <a:ext uri="{FF2B5EF4-FFF2-40B4-BE49-F238E27FC236}">
              <a16:creationId xmlns:a16="http://schemas.microsoft.com/office/drawing/2014/main" id="{4694429F-29CB-4870-BEEA-3E4164C927E1}"/>
            </a:ext>
          </a:extLst>
        </xdr:cNvPr>
        <xdr:cNvCxnSpPr/>
      </xdr:nvCxnSpPr>
      <xdr:spPr>
        <a:xfrm>
          <a:off x="21886068" y="176112488"/>
          <a:ext cx="207170" cy="188118"/>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219076</xdr:colOff>
      <xdr:row>483</xdr:row>
      <xdr:rowOff>85725</xdr:rowOff>
    </xdr:from>
    <xdr:to>
      <xdr:col>49</xdr:col>
      <xdr:colOff>219077</xdr:colOff>
      <xdr:row>484</xdr:row>
      <xdr:rowOff>92869</xdr:rowOff>
    </xdr:to>
    <xdr:cxnSp macro="">
      <xdr:nvCxnSpPr>
        <xdr:cNvPr id="1646" name="直線コネクタ 1645">
          <a:extLst>
            <a:ext uri="{FF2B5EF4-FFF2-40B4-BE49-F238E27FC236}">
              <a16:creationId xmlns:a16="http://schemas.microsoft.com/office/drawing/2014/main" id="{2272BD7A-2D3F-4B19-84D6-58EE536F302B}"/>
            </a:ext>
          </a:extLst>
        </xdr:cNvPr>
        <xdr:cNvCxnSpPr/>
      </xdr:nvCxnSpPr>
      <xdr:spPr>
        <a:xfrm flipH="1">
          <a:off x="18888076" y="176107725"/>
          <a:ext cx="1" cy="197644"/>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142875</xdr:colOff>
      <xdr:row>482</xdr:row>
      <xdr:rowOff>80962</xdr:rowOff>
    </xdr:from>
    <xdr:to>
      <xdr:col>49</xdr:col>
      <xdr:colOff>142875</xdr:colOff>
      <xdr:row>483</xdr:row>
      <xdr:rowOff>76200</xdr:rowOff>
    </xdr:to>
    <xdr:cxnSp macro="">
      <xdr:nvCxnSpPr>
        <xdr:cNvPr id="1647" name="直線矢印コネクタ 1646">
          <a:extLst>
            <a:ext uri="{FF2B5EF4-FFF2-40B4-BE49-F238E27FC236}">
              <a16:creationId xmlns:a16="http://schemas.microsoft.com/office/drawing/2014/main" id="{FA9D82A2-2C35-4CC9-843D-797C83771A4F}"/>
            </a:ext>
          </a:extLst>
        </xdr:cNvPr>
        <xdr:cNvCxnSpPr/>
      </xdr:nvCxnSpPr>
      <xdr:spPr>
        <a:xfrm>
          <a:off x="18811875" y="175912462"/>
          <a:ext cx="0" cy="185738"/>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142874</xdr:colOff>
      <xdr:row>483</xdr:row>
      <xdr:rowOff>95249</xdr:rowOff>
    </xdr:from>
    <xdr:to>
      <xdr:col>49</xdr:col>
      <xdr:colOff>142874</xdr:colOff>
      <xdr:row>484</xdr:row>
      <xdr:rowOff>83343</xdr:rowOff>
    </xdr:to>
    <xdr:cxnSp macro="">
      <xdr:nvCxnSpPr>
        <xdr:cNvPr id="1648" name="直線矢印コネクタ 1647">
          <a:extLst>
            <a:ext uri="{FF2B5EF4-FFF2-40B4-BE49-F238E27FC236}">
              <a16:creationId xmlns:a16="http://schemas.microsoft.com/office/drawing/2014/main" id="{355B563C-E11A-4D16-8AA4-9C7E2CE19A11}"/>
            </a:ext>
          </a:extLst>
        </xdr:cNvPr>
        <xdr:cNvCxnSpPr/>
      </xdr:nvCxnSpPr>
      <xdr:spPr>
        <a:xfrm flipV="1">
          <a:off x="18811874" y="176117249"/>
          <a:ext cx="0" cy="178594"/>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145257</xdr:colOff>
      <xdr:row>483</xdr:row>
      <xdr:rowOff>83344</xdr:rowOff>
    </xdr:from>
    <xdr:to>
      <xdr:col>49</xdr:col>
      <xdr:colOff>219075</xdr:colOff>
      <xdr:row>483</xdr:row>
      <xdr:rowOff>83344</xdr:rowOff>
    </xdr:to>
    <xdr:cxnSp macro="">
      <xdr:nvCxnSpPr>
        <xdr:cNvPr id="1649" name="直線コネクタ 1648">
          <a:extLst>
            <a:ext uri="{FF2B5EF4-FFF2-40B4-BE49-F238E27FC236}">
              <a16:creationId xmlns:a16="http://schemas.microsoft.com/office/drawing/2014/main" id="{0BA1F313-343A-4E76-AC9B-B5CD3662D092}"/>
            </a:ext>
          </a:extLst>
        </xdr:cNvPr>
        <xdr:cNvCxnSpPr/>
      </xdr:nvCxnSpPr>
      <xdr:spPr>
        <a:xfrm>
          <a:off x="18814257" y="176105344"/>
          <a:ext cx="73818"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216693</xdr:colOff>
      <xdr:row>484</xdr:row>
      <xdr:rowOff>92869</xdr:rowOff>
    </xdr:from>
    <xdr:to>
      <xdr:col>49</xdr:col>
      <xdr:colOff>373856</xdr:colOff>
      <xdr:row>484</xdr:row>
      <xdr:rowOff>92869</xdr:rowOff>
    </xdr:to>
    <xdr:cxnSp macro="">
      <xdr:nvCxnSpPr>
        <xdr:cNvPr id="1650" name="直線矢印コネクタ 1649">
          <a:extLst>
            <a:ext uri="{FF2B5EF4-FFF2-40B4-BE49-F238E27FC236}">
              <a16:creationId xmlns:a16="http://schemas.microsoft.com/office/drawing/2014/main" id="{A9A2C3A8-B524-43BB-A7FC-0C966ABE7EA9}"/>
            </a:ext>
          </a:extLst>
        </xdr:cNvPr>
        <xdr:cNvCxnSpPr/>
      </xdr:nvCxnSpPr>
      <xdr:spPr>
        <a:xfrm>
          <a:off x="18885693" y="176305369"/>
          <a:ext cx="15716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2381</xdr:colOff>
      <xdr:row>482</xdr:row>
      <xdr:rowOff>80963</xdr:rowOff>
    </xdr:from>
    <xdr:to>
      <xdr:col>49</xdr:col>
      <xdr:colOff>2381</xdr:colOff>
      <xdr:row>483</xdr:row>
      <xdr:rowOff>76201</xdr:rowOff>
    </xdr:to>
    <xdr:cxnSp macro="">
      <xdr:nvCxnSpPr>
        <xdr:cNvPr id="1651" name="直線矢印コネクタ 1650">
          <a:extLst>
            <a:ext uri="{FF2B5EF4-FFF2-40B4-BE49-F238E27FC236}">
              <a16:creationId xmlns:a16="http://schemas.microsoft.com/office/drawing/2014/main" id="{3ABAABFE-CFF1-447C-BAE6-7101EFDDF026}"/>
            </a:ext>
          </a:extLst>
        </xdr:cNvPr>
        <xdr:cNvCxnSpPr/>
      </xdr:nvCxnSpPr>
      <xdr:spPr>
        <a:xfrm>
          <a:off x="18671381" y="175912463"/>
          <a:ext cx="0" cy="185738"/>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2381</xdr:colOff>
      <xdr:row>483</xdr:row>
      <xdr:rowOff>185737</xdr:rowOff>
    </xdr:from>
    <xdr:to>
      <xdr:col>49</xdr:col>
      <xdr:colOff>2381</xdr:colOff>
      <xdr:row>484</xdr:row>
      <xdr:rowOff>173831</xdr:rowOff>
    </xdr:to>
    <xdr:cxnSp macro="">
      <xdr:nvCxnSpPr>
        <xdr:cNvPr id="1652" name="直線矢印コネクタ 1651">
          <a:extLst>
            <a:ext uri="{FF2B5EF4-FFF2-40B4-BE49-F238E27FC236}">
              <a16:creationId xmlns:a16="http://schemas.microsoft.com/office/drawing/2014/main" id="{52B1BD48-B80C-4416-A9FD-9DE1F2B65950}"/>
            </a:ext>
          </a:extLst>
        </xdr:cNvPr>
        <xdr:cNvCxnSpPr/>
      </xdr:nvCxnSpPr>
      <xdr:spPr>
        <a:xfrm flipV="1">
          <a:off x="18671381" y="176207737"/>
          <a:ext cx="0" cy="178594"/>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304800</xdr:colOff>
      <xdr:row>483</xdr:row>
      <xdr:rowOff>140494</xdr:rowOff>
    </xdr:from>
    <xdr:to>
      <xdr:col>49</xdr:col>
      <xdr:colOff>2381</xdr:colOff>
      <xdr:row>483</xdr:row>
      <xdr:rowOff>140494</xdr:rowOff>
    </xdr:to>
    <xdr:cxnSp macro="">
      <xdr:nvCxnSpPr>
        <xdr:cNvPr id="1653" name="直線コネクタ 1652">
          <a:extLst>
            <a:ext uri="{FF2B5EF4-FFF2-40B4-BE49-F238E27FC236}">
              <a16:creationId xmlns:a16="http://schemas.microsoft.com/office/drawing/2014/main" id="{2243DA60-61AC-45D8-BFF1-FFE7168D3A1B}"/>
            </a:ext>
          </a:extLst>
        </xdr:cNvPr>
        <xdr:cNvCxnSpPr/>
      </xdr:nvCxnSpPr>
      <xdr:spPr>
        <a:xfrm>
          <a:off x="18592800" y="176162494"/>
          <a:ext cx="78581"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304802</xdr:colOff>
      <xdr:row>483</xdr:row>
      <xdr:rowOff>140494</xdr:rowOff>
    </xdr:from>
    <xdr:to>
      <xdr:col>48</xdr:col>
      <xdr:colOff>304803</xdr:colOff>
      <xdr:row>484</xdr:row>
      <xdr:rowOff>188119</xdr:rowOff>
    </xdr:to>
    <xdr:cxnSp macro="">
      <xdr:nvCxnSpPr>
        <xdr:cNvPr id="1654" name="直線コネクタ 1653">
          <a:extLst>
            <a:ext uri="{FF2B5EF4-FFF2-40B4-BE49-F238E27FC236}">
              <a16:creationId xmlns:a16="http://schemas.microsoft.com/office/drawing/2014/main" id="{2C924E9C-DE3C-4C05-A3B3-064F009FD4B0}"/>
            </a:ext>
          </a:extLst>
        </xdr:cNvPr>
        <xdr:cNvCxnSpPr/>
      </xdr:nvCxnSpPr>
      <xdr:spPr>
        <a:xfrm flipH="1">
          <a:off x="18592802" y="176162494"/>
          <a:ext cx="1" cy="238125"/>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152400</xdr:colOff>
      <xdr:row>485</xdr:row>
      <xdr:rowOff>2381</xdr:rowOff>
    </xdr:from>
    <xdr:to>
      <xdr:col>48</xdr:col>
      <xdr:colOff>304800</xdr:colOff>
      <xdr:row>485</xdr:row>
      <xdr:rowOff>2381</xdr:rowOff>
    </xdr:to>
    <xdr:cxnSp macro="">
      <xdr:nvCxnSpPr>
        <xdr:cNvPr id="1655" name="直線矢印コネクタ 1654">
          <a:extLst>
            <a:ext uri="{FF2B5EF4-FFF2-40B4-BE49-F238E27FC236}">
              <a16:creationId xmlns:a16="http://schemas.microsoft.com/office/drawing/2014/main" id="{03E99B80-53EF-46B7-A26C-AFA5076A0D2F}"/>
            </a:ext>
          </a:extLst>
        </xdr:cNvPr>
        <xdr:cNvCxnSpPr/>
      </xdr:nvCxnSpPr>
      <xdr:spPr>
        <a:xfrm flipH="1">
          <a:off x="18440400" y="176405381"/>
          <a:ext cx="15240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35718</xdr:colOff>
      <xdr:row>484</xdr:row>
      <xdr:rowOff>95250</xdr:rowOff>
    </xdr:from>
    <xdr:to>
      <xdr:col>24</xdr:col>
      <xdr:colOff>373856</xdr:colOff>
      <xdr:row>484</xdr:row>
      <xdr:rowOff>95250</xdr:rowOff>
    </xdr:to>
    <xdr:cxnSp macro="">
      <xdr:nvCxnSpPr>
        <xdr:cNvPr id="1656" name="直線矢印コネクタ 1655">
          <a:extLst>
            <a:ext uri="{FF2B5EF4-FFF2-40B4-BE49-F238E27FC236}">
              <a16:creationId xmlns:a16="http://schemas.microsoft.com/office/drawing/2014/main" id="{85F903D2-DC5E-433A-B1D7-DDD7123F11E0}"/>
            </a:ext>
          </a:extLst>
        </xdr:cNvPr>
        <xdr:cNvCxnSpPr/>
      </xdr:nvCxnSpPr>
      <xdr:spPr>
        <a:xfrm>
          <a:off x="8798718" y="176307750"/>
          <a:ext cx="71913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2381</xdr:colOff>
      <xdr:row>485</xdr:row>
      <xdr:rowOff>88106</xdr:rowOff>
    </xdr:from>
    <xdr:to>
      <xdr:col>24</xdr:col>
      <xdr:colOff>376238</xdr:colOff>
      <xdr:row>485</xdr:row>
      <xdr:rowOff>88106</xdr:rowOff>
    </xdr:to>
    <xdr:cxnSp macro="">
      <xdr:nvCxnSpPr>
        <xdr:cNvPr id="1657" name="直線矢印コネクタ 1656">
          <a:extLst>
            <a:ext uri="{FF2B5EF4-FFF2-40B4-BE49-F238E27FC236}">
              <a16:creationId xmlns:a16="http://schemas.microsoft.com/office/drawing/2014/main" id="{8E89CAE9-0A00-4461-B747-A1B623170343}"/>
            </a:ext>
          </a:extLst>
        </xdr:cNvPr>
        <xdr:cNvCxnSpPr/>
      </xdr:nvCxnSpPr>
      <xdr:spPr>
        <a:xfrm>
          <a:off x="8765381" y="176491106"/>
          <a:ext cx="75485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188119</xdr:colOff>
      <xdr:row>486</xdr:row>
      <xdr:rowOff>95251</xdr:rowOff>
    </xdr:from>
    <xdr:to>
      <xdr:col>23</xdr:col>
      <xdr:colOff>2381</xdr:colOff>
      <xdr:row>486</xdr:row>
      <xdr:rowOff>95251</xdr:rowOff>
    </xdr:to>
    <xdr:cxnSp macro="">
      <xdr:nvCxnSpPr>
        <xdr:cNvPr id="1658" name="直線矢印コネクタ 1657">
          <a:extLst>
            <a:ext uri="{FF2B5EF4-FFF2-40B4-BE49-F238E27FC236}">
              <a16:creationId xmlns:a16="http://schemas.microsoft.com/office/drawing/2014/main" id="{287C9173-C52A-4457-AAB7-3D976CFDDA4D}"/>
            </a:ext>
          </a:extLst>
        </xdr:cNvPr>
        <xdr:cNvCxnSpPr/>
      </xdr:nvCxnSpPr>
      <xdr:spPr>
        <a:xfrm>
          <a:off x="8570119" y="176688751"/>
          <a:ext cx="195262" cy="0"/>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35719</xdr:colOff>
      <xdr:row>486</xdr:row>
      <xdr:rowOff>95250</xdr:rowOff>
    </xdr:from>
    <xdr:to>
      <xdr:col>23</xdr:col>
      <xdr:colOff>223838</xdr:colOff>
      <xdr:row>486</xdr:row>
      <xdr:rowOff>95250</xdr:rowOff>
    </xdr:to>
    <xdr:cxnSp macro="">
      <xdr:nvCxnSpPr>
        <xdr:cNvPr id="1659" name="直線矢印コネクタ 1658">
          <a:extLst>
            <a:ext uri="{FF2B5EF4-FFF2-40B4-BE49-F238E27FC236}">
              <a16:creationId xmlns:a16="http://schemas.microsoft.com/office/drawing/2014/main" id="{F7405660-D830-472F-8FF3-46355360CAE6}"/>
            </a:ext>
          </a:extLst>
        </xdr:cNvPr>
        <xdr:cNvCxnSpPr/>
      </xdr:nvCxnSpPr>
      <xdr:spPr>
        <a:xfrm flipH="1">
          <a:off x="8798719" y="176688750"/>
          <a:ext cx="188119" cy="0"/>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16668</xdr:colOff>
      <xdr:row>485</xdr:row>
      <xdr:rowOff>123825</xdr:rowOff>
    </xdr:from>
    <xdr:to>
      <xdr:col>23</xdr:col>
      <xdr:colOff>16668</xdr:colOff>
      <xdr:row>486</xdr:row>
      <xdr:rowOff>97631</xdr:rowOff>
    </xdr:to>
    <xdr:cxnSp macro="">
      <xdr:nvCxnSpPr>
        <xdr:cNvPr id="1660" name="直線コネクタ 1659">
          <a:extLst>
            <a:ext uri="{FF2B5EF4-FFF2-40B4-BE49-F238E27FC236}">
              <a16:creationId xmlns:a16="http://schemas.microsoft.com/office/drawing/2014/main" id="{2CBCE769-BEEE-4760-BA89-3283D9A46897}"/>
            </a:ext>
          </a:extLst>
        </xdr:cNvPr>
        <xdr:cNvCxnSpPr/>
      </xdr:nvCxnSpPr>
      <xdr:spPr>
        <a:xfrm>
          <a:off x="8779668" y="176526825"/>
          <a:ext cx="0" cy="164306"/>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254794</xdr:colOff>
      <xdr:row>485</xdr:row>
      <xdr:rowOff>123825</xdr:rowOff>
    </xdr:from>
    <xdr:to>
      <xdr:col>23</xdr:col>
      <xdr:colOff>16670</xdr:colOff>
      <xdr:row>485</xdr:row>
      <xdr:rowOff>123825</xdr:rowOff>
    </xdr:to>
    <xdr:cxnSp macro="">
      <xdr:nvCxnSpPr>
        <xdr:cNvPr id="1661" name="直線矢印コネクタ 1660">
          <a:extLst>
            <a:ext uri="{FF2B5EF4-FFF2-40B4-BE49-F238E27FC236}">
              <a16:creationId xmlns:a16="http://schemas.microsoft.com/office/drawing/2014/main" id="{43D20D2A-2BA9-444F-84AB-34B19A70DCDB}"/>
            </a:ext>
          </a:extLst>
        </xdr:cNvPr>
        <xdr:cNvCxnSpPr/>
      </xdr:nvCxnSpPr>
      <xdr:spPr>
        <a:xfrm flipH="1">
          <a:off x="8636794" y="176526825"/>
          <a:ext cx="14287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378618</xdr:colOff>
      <xdr:row>487</xdr:row>
      <xdr:rowOff>183357</xdr:rowOff>
    </xdr:from>
    <xdr:to>
      <xdr:col>22</xdr:col>
      <xdr:colOff>378618</xdr:colOff>
      <xdr:row>488</xdr:row>
      <xdr:rowOff>188119</xdr:rowOff>
    </xdr:to>
    <xdr:cxnSp macro="">
      <xdr:nvCxnSpPr>
        <xdr:cNvPr id="1662" name="直線コネクタ 1661">
          <a:extLst>
            <a:ext uri="{FF2B5EF4-FFF2-40B4-BE49-F238E27FC236}">
              <a16:creationId xmlns:a16="http://schemas.microsoft.com/office/drawing/2014/main" id="{77A3E458-CC45-4E63-9A8C-0FAA2EA5694E}"/>
            </a:ext>
          </a:extLst>
        </xdr:cNvPr>
        <xdr:cNvCxnSpPr/>
      </xdr:nvCxnSpPr>
      <xdr:spPr>
        <a:xfrm flipV="1">
          <a:off x="8760618" y="176967357"/>
          <a:ext cx="0" cy="195262"/>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2382</xdr:colOff>
      <xdr:row>488</xdr:row>
      <xdr:rowOff>90488</xdr:rowOff>
    </xdr:from>
    <xdr:to>
      <xdr:col>24</xdr:col>
      <xdr:colOff>2382</xdr:colOff>
      <xdr:row>488</xdr:row>
      <xdr:rowOff>188119</xdr:rowOff>
    </xdr:to>
    <xdr:cxnSp macro="">
      <xdr:nvCxnSpPr>
        <xdr:cNvPr id="1663" name="直線コネクタ 1662">
          <a:extLst>
            <a:ext uri="{FF2B5EF4-FFF2-40B4-BE49-F238E27FC236}">
              <a16:creationId xmlns:a16="http://schemas.microsoft.com/office/drawing/2014/main" id="{7D0652B4-8C83-4FE1-8C9D-245AAA0D6C7A}"/>
            </a:ext>
          </a:extLst>
        </xdr:cNvPr>
        <xdr:cNvCxnSpPr/>
      </xdr:nvCxnSpPr>
      <xdr:spPr>
        <a:xfrm>
          <a:off x="9146382" y="177064988"/>
          <a:ext cx="0" cy="97631"/>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152401</xdr:colOff>
      <xdr:row>487</xdr:row>
      <xdr:rowOff>59531</xdr:rowOff>
    </xdr:from>
    <xdr:to>
      <xdr:col>57</xdr:col>
      <xdr:colOff>326231</xdr:colOff>
      <xdr:row>487</xdr:row>
      <xdr:rowOff>59531</xdr:rowOff>
    </xdr:to>
    <xdr:cxnSp macro="">
      <xdr:nvCxnSpPr>
        <xdr:cNvPr id="1664" name="直線コネクタ 1663">
          <a:extLst>
            <a:ext uri="{FF2B5EF4-FFF2-40B4-BE49-F238E27FC236}">
              <a16:creationId xmlns:a16="http://schemas.microsoft.com/office/drawing/2014/main" id="{A1ACC10F-2E54-4F86-8882-DB3BDBBDF2CD}"/>
            </a:ext>
          </a:extLst>
        </xdr:cNvPr>
        <xdr:cNvCxnSpPr/>
      </xdr:nvCxnSpPr>
      <xdr:spPr>
        <a:xfrm>
          <a:off x="21869401" y="176843531"/>
          <a:ext cx="17383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230981</xdr:colOff>
      <xdr:row>486</xdr:row>
      <xdr:rowOff>61912</xdr:rowOff>
    </xdr:from>
    <xdr:to>
      <xdr:col>57</xdr:col>
      <xdr:colOff>230981</xdr:colOff>
      <xdr:row>487</xdr:row>
      <xdr:rowOff>59531</xdr:rowOff>
    </xdr:to>
    <xdr:cxnSp macro="">
      <xdr:nvCxnSpPr>
        <xdr:cNvPr id="1665" name="直線矢印コネクタ 1664">
          <a:extLst>
            <a:ext uri="{FF2B5EF4-FFF2-40B4-BE49-F238E27FC236}">
              <a16:creationId xmlns:a16="http://schemas.microsoft.com/office/drawing/2014/main" id="{76ACB7B3-8BF2-488A-9695-3BE55EA4879A}"/>
            </a:ext>
          </a:extLst>
        </xdr:cNvPr>
        <xdr:cNvCxnSpPr/>
      </xdr:nvCxnSpPr>
      <xdr:spPr>
        <a:xfrm>
          <a:off x="21947981" y="176655412"/>
          <a:ext cx="0" cy="188119"/>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288131</xdr:colOff>
      <xdr:row>487</xdr:row>
      <xdr:rowOff>71438</xdr:rowOff>
    </xdr:from>
    <xdr:to>
      <xdr:col>57</xdr:col>
      <xdr:colOff>288131</xdr:colOff>
      <xdr:row>487</xdr:row>
      <xdr:rowOff>111919</xdr:rowOff>
    </xdr:to>
    <xdr:cxnSp macro="">
      <xdr:nvCxnSpPr>
        <xdr:cNvPr id="1666" name="直線コネクタ 1665">
          <a:extLst>
            <a:ext uri="{FF2B5EF4-FFF2-40B4-BE49-F238E27FC236}">
              <a16:creationId xmlns:a16="http://schemas.microsoft.com/office/drawing/2014/main" id="{7C18D426-65D0-4155-B7D2-D8A6F9A664DA}"/>
            </a:ext>
          </a:extLst>
        </xdr:cNvPr>
        <xdr:cNvCxnSpPr/>
      </xdr:nvCxnSpPr>
      <xdr:spPr>
        <a:xfrm>
          <a:off x="22005131" y="176855438"/>
          <a:ext cx="0" cy="40481"/>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230982</xdr:colOff>
      <xdr:row>487</xdr:row>
      <xdr:rowOff>76200</xdr:rowOff>
    </xdr:from>
    <xdr:to>
      <xdr:col>57</xdr:col>
      <xdr:colOff>230982</xdr:colOff>
      <xdr:row>488</xdr:row>
      <xdr:rowOff>71438</xdr:rowOff>
    </xdr:to>
    <xdr:cxnSp macro="">
      <xdr:nvCxnSpPr>
        <xdr:cNvPr id="1667" name="直線矢印コネクタ 1666">
          <a:extLst>
            <a:ext uri="{FF2B5EF4-FFF2-40B4-BE49-F238E27FC236}">
              <a16:creationId xmlns:a16="http://schemas.microsoft.com/office/drawing/2014/main" id="{BC6CE4D2-462E-41F0-ABE2-8091C6543F9E}"/>
            </a:ext>
          </a:extLst>
        </xdr:cNvPr>
        <xdr:cNvCxnSpPr/>
      </xdr:nvCxnSpPr>
      <xdr:spPr>
        <a:xfrm flipV="1">
          <a:off x="21947982" y="176860200"/>
          <a:ext cx="0" cy="185738"/>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242887</xdr:colOff>
      <xdr:row>487</xdr:row>
      <xdr:rowOff>69056</xdr:rowOff>
    </xdr:from>
    <xdr:to>
      <xdr:col>57</xdr:col>
      <xdr:colOff>288131</xdr:colOff>
      <xdr:row>487</xdr:row>
      <xdr:rowOff>69056</xdr:rowOff>
    </xdr:to>
    <xdr:cxnSp macro="">
      <xdr:nvCxnSpPr>
        <xdr:cNvPr id="1668" name="直線コネクタ 1667">
          <a:extLst>
            <a:ext uri="{FF2B5EF4-FFF2-40B4-BE49-F238E27FC236}">
              <a16:creationId xmlns:a16="http://schemas.microsoft.com/office/drawing/2014/main" id="{4DA322B3-64E2-42FC-8605-D6925F3839E5}"/>
            </a:ext>
          </a:extLst>
        </xdr:cNvPr>
        <xdr:cNvCxnSpPr/>
      </xdr:nvCxnSpPr>
      <xdr:spPr>
        <a:xfrm>
          <a:off x="21959887" y="176853056"/>
          <a:ext cx="45244"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290512</xdr:colOff>
      <xdr:row>487</xdr:row>
      <xdr:rowOff>111919</xdr:rowOff>
    </xdr:from>
    <xdr:to>
      <xdr:col>57</xdr:col>
      <xdr:colOff>378619</xdr:colOff>
      <xdr:row>487</xdr:row>
      <xdr:rowOff>111919</xdr:rowOff>
    </xdr:to>
    <xdr:cxnSp macro="">
      <xdr:nvCxnSpPr>
        <xdr:cNvPr id="1669" name="直線矢印コネクタ 1668">
          <a:extLst>
            <a:ext uri="{FF2B5EF4-FFF2-40B4-BE49-F238E27FC236}">
              <a16:creationId xmlns:a16="http://schemas.microsoft.com/office/drawing/2014/main" id="{0AD6B70E-C555-4141-ADBB-18F8A2F1DA8B}"/>
            </a:ext>
          </a:extLst>
        </xdr:cNvPr>
        <xdr:cNvCxnSpPr/>
      </xdr:nvCxnSpPr>
      <xdr:spPr>
        <a:xfrm>
          <a:off x="22007512" y="176895919"/>
          <a:ext cx="8810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345281</xdr:colOff>
      <xdr:row>482</xdr:row>
      <xdr:rowOff>0</xdr:rowOff>
    </xdr:from>
    <xdr:to>
      <xdr:col>38</xdr:col>
      <xdr:colOff>345281</xdr:colOff>
      <xdr:row>488</xdr:row>
      <xdr:rowOff>4763</xdr:rowOff>
    </xdr:to>
    <xdr:cxnSp macro="">
      <xdr:nvCxnSpPr>
        <xdr:cNvPr id="1670" name="直線コネクタ 1669">
          <a:extLst>
            <a:ext uri="{FF2B5EF4-FFF2-40B4-BE49-F238E27FC236}">
              <a16:creationId xmlns:a16="http://schemas.microsoft.com/office/drawing/2014/main" id="{09C88674-A3CF-49FA-AB3B-3CAC526B0FAB}"/>
            </a:ext>
          </a:extLst>
        </xdr:cNvPr>
        <xdr:cNvCxnSpPr/>
      </xdr:nvCxnSpPr>
      <xdr:spPr>
        <a:xfrm flipV="1">
          <a:off x="14823281" y="175831500"/>
          <a:ext cx="0" cy="1147763"/>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2381</xdr:colOff>
      <xdr:row>482</xdr:row>
      <xdr:rowOff>0</xdr:rowOff>
    </xdr:from>
    <xdr:to>
      <xdr:col>4</xdr:col>
      <xdr:colOff>219075</xdr:colOff>
      <xdr:row>482</xdr:row>
      <xdr:rowOff>0</xdr:rowOff>
    </xdr:to>
    <xdr:cxnSp macro="">
      <xdr:nvCxnSpPr>
        <xdr:cNvPr id="1671" name="直線コネクタ 1670">
          <a:extLst>
            <a:ext uri="{FF2B5EF4-FFF2-40B4-BE49-F238E27FC236}">
              <a16:creationId xmlns:a16="http://schemas.microsoft.com/office/drawing/2014/main" id="{F3650CF6-C0B6-4129-A05C-CB1A5BA04317}"/>
            </a:ext>
          </a:extLst>
        </xdr:cNvPr>
        <xdr:cNvCxnSpPr/>
      </xdr:nvCxnSpPr>
      <xdr:spPr>
        <a:xfrm flipH="1">
          <a:off x="1526381" y="175831500"/>
          <a:ext cx="216694"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488</xdr:row>
      <xdr:rowOff>0</xdr:rowOff>
    </xdr:from>
    <xdr:to>
      <xdr:col>4</xdr:col>
      <xdr:colOff>216694</xdr:colOff>
      <xdr:row>488</xdr:row>
      <xdr:rowOff>0</xdr:rowOff>
    </xdr:to>
    <xdr:cxnSp macro="">
      <xdr:nvCxnSpPr>
        <xdr:cNvPr id="1672" name="直線コネクタ 1671">
          <a:extLst>
            <a:ext uri="{FF2B5EF4-FFF2-40B4-BE49-F238E27FC236}">
              <a16:creationId xmlns:a16="http://schemas.microsoft.com/office/drawing/2014/main" id="{CA94837B-2652-4968-AD4B-67D0FDCAA6FE}"/>
            </a:ext>
          </a:extLst>
        </xdr:cNvPr>
        <xdr:cNvCxnSpPr/>
      </xdr:nvCxnSpPr>
      <xdr:spPr>
        <a:xfrm flipH="1">
          <a:off x="1524000" y="176974500"/>
          <a:ext cx="216694"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109538</xdr:colOff>
      <xdr:row>482</xdr:row>
      <xdr:rowOff>2381</xdr:rowOff>
    </xdr:from>
    <xdr:to>
      <xdr:col>4</xdr:col>
      <xdr:colOff>109538</xdr:colOff>
      <xdr:row>488</xdr:row>
      <xdr:rowOff>0</xdr:rowOff>
    </xdr:to>
    <xdr:cxnSp macro="">
      <xdr:nvCxnSpPr>
        <xdr:cNvPr id="1673" name="直線矢印コネクタ 1672">
          <a:extLst>
            <a:ext uri="{FF2B5EF4-FFF2-40B4-BE49-F238E27FC236}">
              <a16:creationId xmlns:a16="http://schemas.microsoft.com/office/drawing/2014/main" id="{9FBDCD31-CBD2-4064-B40B-4B44EFE014EF}"/>
            </a:ext>
          </a:extLst>
        </xdr:cNvPr>
        <xdr:cNvCxnSpPr/>
      </xdr:nvCxnSpPr>
      <xdr:spPr>
        <a:xfrm>
          <a:off x="1633538" y="175833881"/>
          <a:ext cx="0" cy="114061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378619</xdr:colOff>
      <xdr:row>481</xdr:row>
      <xdr:rowOff>0</xdr:rowOff>
    </xdr:from>
    <xdr:to>
      <xdr:col>44</xdr:col>
      <xdr:colOff>378619</xdr:colOff>
      <xdr:row>481</xdr:row>
      <xdr:rowOff>185738</xdr:rowOff>
    </xdr:to>
    <xdr:cxnSp macro="">
      <xdr:nvCxnSpPr>
        <xdr:cNvPr id="1674" name="直線矢印コネクタ 1673">
          <a:extLst>
            <a:ext uri="{FF2B5EF4-FFF2-40B4-BE49-F238E27FC236}">
              <a16:creationId xmlns:a16="http://schemas.microsoft.com/office/drawing/2014/main" id="{F887059C-1388-4256-ACC8-9F034A325CFF}"/>
            </a:ext>
          </a:extLst>
        </xdr:cNvPr>
        <xdr:cNvCxnSpPr/>
      </xdr:nvCxnSpPr>
      <xdr:spPr>
        <a:xfrm>
          <a:off x="17142619" y="175641000"/>
          <a:ext cx="0" cy="185738"/>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380999</xdr:colOff>
      <xdr:row>486</xdr:row>
      <xdr:rowOff>95250</xdr:rowOff>
    </xdr:from>
    <xdr:to>
      <xdr:col>44</xdr:col>
      <xdr:colOff>380999</xdr:colOff>
      <xdr:row>487</xdr:row>
      <xdr:rowOff>90488</xdr:rowOff>
    </xdr:to>
    <xdr:cxnSp macro="">
      <xdr:nvCxnSpPr>
        <xdr:cNvPr id="1675" name="直線矢印コネクタ 1674">
          <a:extLst>
            <a:ext uri="{FF2B5EF4-FFF2-40B4-BE49-F238E27FC236}">
              <a16:creationId xmlns:a16="http://schemas.microsoft.com/office/drawing/2014/main" id="{C5A643AB-7770-49FB-9C46-508B83FD6521}"/>
            </a:ext>
          </a:extLst>
        </xdr:cNvPr>
        <xdr:cNvCxnSpPr/>
      </xdr:nvCxnSpPr>
      <xdr:spPr>
        <a:xfrm>
          <a:off x="17144999" y="176688750"/>
          <a:ext cx="0" cy="185738"/>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378618</xdr:colOff>
      <xdr:row>488</xdr:row>
      <xdr:rowOff>2381</xdr:rowOff>
    </xdr:from>
    <xdr:to>
      <xdr:col>44</xdr:col>
      <xdr:colOff>378618</xdr:colOff>
      <xdr:row>488</xdr:row>
      <xdr:rowOff>180975</xdr:rowOff>
    </xdr:to>
    <xdr:cxnSp macro="">
      <xdr:nvCxnSpPr>
        <xdr:cNvPr id="1676" name="直線矢印コネクタ 1675">
          <a:extLst>
            <a:ext uri="{FF2B5EF4-FFF2-40B4-BE49-F238E27FC236}">
              <a16:creationId xmlns:a16="http://schemas.microsoft.com/office/drawing/2014/main" id="{DF57E120-39BB-4868-8A36-5009A13A9E4D}"/>
            </a:ext>
          </a:extLst>
        </xdr:cNvPr>
        <xdr:cNvCxnSpPr/>
      </xdr:nvCxnSpPr>
      <xdr:spPr>
        <a:xfrm flipV="1">
          <a:off x="17142618" y="176976881"/>
          <a:ext cx="0" cy="178594"/>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378619</xdr:colOff>
      <xdr:row>482</xdr:row>
      <xdr:rowOff>109537</xdr:rowOff>
    </xdr:from>
    <xdr:to>
      <xdr:col>44</xdr:col>
      <xdr:colOff>378619</xdr:colOff>
      <xdr:row>483</xdr:row>
      <xdr:rowOff>97631</xdr:rowOff>
    </xdr:to>
    <xdr:cxnSp macro="">
      <xdr:nvCxnSpPr>
        <xdr:cNvPr id="1677" name="直線矢印コネクタ 1676">
          <a:extLst>
            <a:ext uri="{FF2B5EF4-FFF2-40B4-BE49-F238E27FC236}">
              <a16:creationId xmlns:a16="http://schemas.microsoft.com/office/drawing/2014/main" id="{70D30156-5F8F-4D27-B95D-4260C53D7B92}"/>
            </a:ext>
          </a:extLst>
        </xdr:cNvPr>
        <xdr:cNvCxnSpPr/>
      </xdr:nvCxnSpPr>
      <xdr:spPr>
        <a:xfrm flipV="1">
          <a:off x="17142619" y="175941037"/>
          <a:ext cx="0" cy="178594"/>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0</xdr:colOff>
      <xdr:row>482</xdr:row>
      <xdr:rowOff>57150</xdr:rowOff>
    </xdr:from>
    <xdr:to>
      <xdr:col>45</xdr:col>
      <xdr:colOff>78581</xdr:colOff>
      <xdr:row>482</xdr:row>
      <xdr:rowOff>57150</xdr:rowOff>
    </xdr:to>
    <xdr:cxnSp macro="">
      <xdr:nvCxnSpPr>
        <xdr:cNvPr id="1678" name="直線コネクタ 1677">
          <a:extLst>
            <a:ext uri="{FF2B5EF4-FFF2-40B4-BE49-F238E27FC236}">
              <a16:creationId xmlns:a16="http://schemas.microsoft.com/office/drawing/2014/main" id="{5052F835-9A79-4730-80D1-A0DC802143FF}"/>
            </a:ext>
          </a:extLst>
        </xdr:cNvPr>
        <xdr:cNvCxnSpPr/>
      </xdr:nvCxnSpPr>
      <xdr:spPr>
        <a:xfrm>
          <a:off x="17145000" y="175888650"/>
          <a:ext cx="78581"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380999</xdr:colOff>
      <xdr:row>487</xdr:row>
      <xdr:rowOff>138112</xdr:rowOff>
    </xdr:from>
    <xdr:to>
      <xdr:col>45</xdr:col>
      <xdr:colOff>78580</xdr:colOff>
      <xdr:row>487</xdr:row>
      <xdr:rowOff>138112</xdr:rowOff>
    </xdr:to>
    <xdr:cxnSp macro="">
      <xdr:nvCxnSpPr>
        <xdr:cNvPr id="1679" name="直線コネクタ 1678">
          <a:extLst>
            <a:ext uri="{FF2B5EF4-FFF2-40B4-BE49-F238E27FC236}">
              <a16:creationId xmlns:a16="http://schemas.microsoft.com/office/drawing/2014/main" id="{BEE22685-0B67-495A-A23F-4763CB187E88}"/>
            </a:ext>
          </a:extLst>
        </xdr:cNvPr>
        <xdr:cNvCxnSpPr/>
      </xdr:nvCxnSpPr>
      <xdr:spPr>
        <a:xfrm>
          <a:off x="17144999" y="176922112"/>
          <a:ext cx="78581"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80963</xdr:colOff>
      <xdr:row>481</xdr:row>
      <xdr:rowOff>2381</xdr:rowOff>
    </xdr:from>
    <xdr:to>
      <xdr:col>45</xdr:col>
      <xdr:colOff>80964</xdr:colOff>
      <xdr:row>482</xdr:row>
      <xdr:rowOff>57150</xdr:rowOff>
    </xdr:to>
    <xdr:cxnSp macro="">
      <xdr:nvCxnSpPr>
        <xdr:cNvPr id="1680" name="直線コネクタ 1679">
          <a:extLst>
            <a:ext uri="{FF2B5EF4-FFF2-40B4-BE49-F238E27FC236}">
              <a16:creationId xmlns:a16="http://schemas.microsoft.com/office/drawing/2014/main" id="{FD86E254-09AB-41FB-9EF8-3E387AC3E24C}"/>
            </a:ext>
          </a:extLst>
        </xdr:cNvPr>
        <xdr:cNvCxnSpPr/>
      </xdr:nvCxnSpPr>
      <xdr:spPr>
        <a:xfrm>
          <a:off x="17225963" y="175643381"/>
          <a:ext cx="1" cy="245269"/>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78582</xdr:colOff>
      <xdr:row>487</xdr:row>
      <xdr:rowOff>140494</xdr:rowOff>
    </xdr:from>
    <xdr:to>
      <xdr:col>45</xdr:col>
      <xdr:colOff>78583</xdr:colOff>
      <xdr:row>489</xdr:row>
      <xdr:rowOff>0</xdr:rowOff>
    </xdr:to>
    <xdr:cxnSp macro="">
      <xdr:nvCxnSpPr>
        <xdr:cNvPr id="1681" name="直線コネクタ 1680">
          <a:extLst>
            <a:ext uri="{FF2B5EF4-FFF2-40B4-BE49-F238E27FC236}">
              <a16:creationId xmlns:a16="http://schemas.microsoft.com/office/drawing/2014/main" id="{2F051F36-EDAA-4083-A677-3BEC87A8F339}"/>
            </a:ext>
          </a:extLst>
        </xdr:cNvPr>
        <xdr:cNvCxnSpPr/>
      </xdr:nvCxnSpPr>
      <xdr:spPr>
        <a:xfrm>
          <a:off x="17223582" y="176924494"/>
          <a:ext cx="1" cy="240506"/>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80962</xdr:colOff>
      <xdr:row>489</xdr:row>
      <xdr:rowOff>0</xdr:rowOff>
    </xdr:from>
    <xdr:to>
      <xdr:col>45</xdr:col>
      <xdr:colOff>371475</xdr:colOff>
      <xdr:row>489</xdr:row>
      <xdr:rowOff>0</xdr:rowOff>
    </xdr:to>
    <xdr:cxnSp macro="">
      <xdr:nvCxnSpPr>
        <xdr:cNvPr id="1682" name="直線矢印コネクタ 1681">
          <a:extLst>
            <a:ext uri="{FF2B5EF4-FFF2-40B4-BE49-F238E27FC236}">
              <a16:creationId xmlns:a16="http://schemas.microsoft.com/office/drawing/2014/main" id="{D73FA536-5926-4852-9F5E-95E4E2F8FF0A}"/>
            </a:ext>
          </a:extLst>
        </xdr:cNvPr>
        <xdr:cNvCxnSpPr/>
      </xdr:nvCxnSpPr>
      <xdr:spPr>
        <a:xfrm>
          <a:off x="17225962" y="177165000"/>
          <a:ext cx="29051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80963</xdr:colOff>
      <xdr:row>481</xdr:row>
      <xdr:rowOff>0</xdr:rowOff>
    </xdr:from>
    <xdr:to>
      <xdr:col>45</xdr:col>
      <xdr:colOff>371476</xdr:colOff>
      <xdr:row>481</xdr:row>
      <xdr:rowOff>0</xdr:rowOff>
    </xdr:to>
    <xdr:cxnSp macro="">
      <xdr:nvCxnSpPr>
        <xdr:cNvPr id="1683" name="直線矢印コネクタ 1682">
          <a:extLst>
            <a:ext uri="{FF2B5EF4-FFF2-40B4-BE49-F238E27FC236}">
              <a16:creationId xmlns:a16="http://schemas.microsoft.com/office/drawing/2014/main" id="{FD86DE6F-EE50-47A7-B2E3-5C4091FCD296}"/>
            </a:ext>
          </a:extLst>
        </xdr:cNvPr>
        <xdr:cNvCxnSpPr/>
      </xdr:nvCxnSpPr>
      <xdr:spPr>
        <a:xfrm>
          <a:off x="17225963" y="175641000"/>
          <a:ext cx="29051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378619</xdr:colOff>
      <xdr:row>482</xdr:row>
      <xdr:rowOff>109538</xdr:rowOff>
    </xdr:from>
    <xdr:to>
      <xdr:col>41</xdr:col>
      <xdr:colOff>378619</xdr:colOff>
      <xdr:row>487</xdr:row>
      <xdr:rowOff>71438</xdr:rowOff>
    </xdr:to>
    <xdr:cxnSp macro="">
      <xdr:nvCxnSpPr>
        <xdr:cNvPr id="1684" name="直線矢印コネクタ 1683">
          <a:extLst>
            <a:ext uri="{FF2B5EF4-FFF2-40B4-BE49-F238E27FC236}">
              <a16:creationId xmlns:a16="http://schemas.microsoft.com/office/drawing/2014/main" id="{4A266D3C-B301-4A2C-BB80-7E802828912A}"/>
            </a:ext>
          </a:extLst>
        </xdr:cNvPr>
        <xdr:cNvCxnSpPr/>
      </xdr:nvCxnSpPr>
      <xdr:spPr>
        <a:xfrm>
          <a:off x="15999619" y="175941038"/>
          <a:ext cx="0" cy="9144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378619</xdr:colOff>
      <xdr:row>439</xdr:row>
      <xdr:rowOff>90489</xdr:rowOff>
    </xdr:from>
    <xdr:to>
      <xdr:col>24</xdr:col>
      <xdr:colOff>378619</xdr:colOff>
      <xdr:row>439</xdr:row>
      <xdr:rowOff>90489</xdr:rowOff>
    </xdr:to>
    <xdr:cxnSp macro="">
      <xdr:nvCxnSpPr>
        <xdr:cNvPr id="1685" name="直線コネクタ 1684">
          <a:extLst>
            <a:ext uri="{FF2B5EF4-FFF2-40B4-BE49-F238E27FC236}">
              <a16:creationId xmlns:a16="http://schemas.microsoft.com/office/drawing/2014/main" id="{A99E199A-9262-4F98-BEBA-0ADA84D7DE73}"/>
            </a:ext>
          </a:extLst>
        </xdr:cNvPr>
        <xdr:cNvCxnSpPr/>
      </xdr:nvCxnSpPr>
      <xdr:spPr>
        <a:xfrm>
          <a:off x="3426619" y="167730489"/>
          <a:ext cx="6096000" cy="0"/>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2381</xdr:colOff>
      <xdr:row>465</xdr:row>
      <xdr:rowOff>95249</xdr:rowOff>
    </xdr:from>
    <xdr:to>
      <xdr:col>25</xdr:col>
      <xdr:colOff>0</xdr:colOff>
      <xdr:row>465</xdr:row>
      <xdr:rowOff>95249</xdr:rowOff>
    </xdr:to>
    <xdr:cxnSp macro="">
      <xdr:nvCxnSpPr>
        <xdr:cNvPr id="1686" name="直線コネクタ 1685">
          <a:extLst>
            <a:ext uri="{FF2B5EF4-FFF2-40B4-BE49-F238E27FC236}">
              <a16:creationId xmlns:a16="http://schemas.microsoft.com/office/drawing/2014/main" id="{B9CB34CA-E6B0-42C1-9647-5598C3A321B6}"/>
            </a:ext>
          </a:extLst>
        </xdr:cNvPr>
        <xdr:cNvCxnSpPr/>
      </xdr:nvCxnSpPr>
      <xdr:spPr>
        <a:xfrm>
          <a:off x="3431381" y="172688249"/>
          <a:ext cx="6093619" cy="0"/>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190499</xdr:colOff>
      <xdr:row>452</xdr:row>
      <xdr:rowOff>90488</xdr:rowOff>
    </xdr:from>
    <xdr:to>
      <xdr:col>9</xdr:col>
      <xdr:colOff>190499</xdr:colOff>
      <xdr:row>464</xdr:row>
      <xdr:rowOff>2380</xdr:rowOff>
    </xdr:to>
    <xdr:cxnSp macro="">
      <xdr:nvCxnSpPr>
        <xdr:cNvPr id="1687" name="直線矢印コネクタ 1686">
          <a:extLst>
            <a:ext uri="{FF2B5EF4-FFF2-40B4-BE49-F238E27FC236}">
              <a16:creationId xmlns:a16="http://schemas.microsoft.com/office/drawing/2014/main" id="{ED5B802E-B700-404F-AD33-7E01C5EDEB7E}"/>
            </a:ext>
          </a:extLst>
        </xdr:cNvPr>
        <xdr:cNvCxnSpPr/>
      </xdr:nvCxnSpPr>
      <xdr:spPr>
        <a:xfrm>
          <a:off x="3619499" y="170206988"/>
          <a:ext cx="0" cy="219789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190499</xdr:colOff>
      <xdr:row>441</xdr:row>
      <xdr:rowOff>90488</xdr:rowOff>
    </xdr:from>
    <xdr:to>
      <xdr:col>9</xdr:col>
      <xdr:colOff>190499</xdr:colOff>
      <xdr:row>452</xdr:row>
      <xdr:rowOff>88105</xdr:rowOff>
    </xdr:to>
    <xdr:cxnSp macro="">
      <xdr:nvCxnSpPr>
        <xdr:cNvPr id="1688" name="直線矢印コネクタ 1687">
          <a:extLst>
            <a:ext uri="{FF2B5EF4-FFF2-40B4-BE49-F238E27FC236}">
              <a16:creationId xmlns:a16="http://schemas.microsoft.com/office/drawing/2014/main" id="{260B0136-A185-469C-9BFE-D5717E6CF8B6}"/>
            </a:ext>
          </a:extLst>
        </xdr:cNvPr>
        <xdr:cNvCxnSpPr/>
      </xdr:nvCxnSpPr>
      <xdr:spPr>
        <a:xfrm>
          <a:off x="3619499" y="168111488"/>
          <a:ext cx="0" cy="2093117"/>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378619</xdr:colOff>
      <xdr:row>465</xdr:row>
      <xdr:rowOff>95250</xdr:rowOff>
    </xdr:from>
    <xdr:to>
      <xdr:col>9</xdr:col>
      <xdr:colOff>2382</xdr:colOff>
      <xdr:row>465</xdr:row>
      <xdr:rowOff>95250</xdr:rowOff>
    </xdr:to>
    <xdr:cxnSp macro="">
      <xdr:nvCxnSpPr>
        <xdr:cNvPr id="1689" name="直線コネクタ 1688">
          <a:extLst>
            <a:ext uri="{FF2B5EF4-FFF2-40B4-BE49-F238E27FC236}">
              <a16:creationId xmlns:a16="http://schemas.microsoft.com/office/drawing/2014/main" id="{81C90245-AE5A-4B60-A115-5CF9C5748E6A}"/>
            </a:ext>
          </a:extLst>
        </xdr:cNvPr>
        <xdr:cNvCxnSpPr/>
      </xdr:nvCxnSpPr>
      <xdr:spPr>
        <a:xfrm>
          <a:off x="2664619" y="172688250"/>
          <a:ext cx="766763"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439</xdr:row>
      <xdr:rowOff>90487</xdr:rowOff>
    </xdr:from>
    <xdr:to>
      <xdr:col>9</xdr:col>
      <xdr:colOff>4763</xdr:colOff>
      <xdr:row>439</xdr:row>
      <xdr:rowOff>90487</xdr:rowOff>
    </xdr:to>
    <xdr:cxnSp macro="">
      <xdr:nvCxnSpPr>
        <xdr:cNvPr id="1690" name="直線コネクタ 1689">
          <a:extLst>
            <a:ext uri="{FF2B5EF4-FFF2-40B4-BE49-F238E27FC236}">
              <a16:creationId xmlns:a16="http://schemas.microsoft.com/office/drawing/2014/main" id="{FF5611EF-B19A-467D-BAC1-A271BCF4D618}"/>
            </a:ext>
          </a:extLst>
        </xdr:cNvPr>
        <xdr:cNvCxnSpPr/>
      </xdr:nvCxnSpPr>
      <xdr:spPr>
        <a:xfrm>
          <a:off x="2667000" y="167730487"/>
          <a:ext cx="766763"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439</xdr:row>
      <xdr:rowOff>90489</xdr:rowOff>
    </xdr:from>
    <xdr:to>
      <xdr:col>25</xdr:col>
      <xdr:colOff>0</xdr:colOff>
      <xdr:row>465</xdr:row>
      <xdr:rowOff>92869</xdr:rowOff>
    </xdr:to>
    <xdr:cxnSp macro="">
      <xdr:nvCxnSpPr>
        <xdr:cNvPr id="1691" name="直線コネクタ 1690">
          <a:extLst>
            <a:ext uri="{FF2B5EF4-FFF2-40B4-BE49-F238E27FC236}">
              <a16:creationId xmlns:a16="http://schemas.microsoft.com/office/drawing/2014/main" id="{995718BD-5A1A-4A48-BD26-7236BFBE3A04}"/>
            </a:ext>
          </a:extLst>
        </xdr:cNvPr>
        <xdr:cNvCxnSpPr/>
      </xdr:nvCxnSpPr>
      <xdr:spPr>
        <a:xfrm flipV="1">
          <a:off x="9525000" y="167730489"/>
          <a:ext cx="0" cy="495538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97632</xdr:colOff>
      <xdr:row>440</xdr:row>
      <xdr:rowOff>100014</xdr:rowOff>
    </xdr:from>
    <xdr:to>
      <xdr:col>15</xdr:col>
      <xdr:colOff>97632</xdr:colOff>
      <xdr:row>441</xdr:row>
      <xdr:rowOff>0</xdr:rowOff>
    </xdr:to>
    <xdr:cxnSp macro="">
      <xdr:nvCxnSpPr>
        <xdr:cNvPr id="1692" name="直線コネクタ 1691">
          <a:extLst>
            <a:ext uri="{FF2B5EF4-FFF2-40B4-BE49-F238E27FC236}">
              <a16:creationId xmlns:a16="http://schemas.microsoft.com/office/drawing/2014/main" id="{8D83A779-1848-4A12-82E8-05E63EE85CE5}"/>
            </a:ext>
          </a:extLst>
        </xdr:cNvPr>
        <xdr:cNvCxnSpPr/>
      </xdr:nvCxnSpPr>
      <xdr:spPr>
        <a:xfrm flipV="1">
          <a:off x="5812632" y="167930514"/>
          <a:ext cx="0" cy="90486"/>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100013</xdr:colOff>
      <xdr:row>440</xdr:row>
      <xdr:rowOff>100011</xdr:rowOff>
    </xdr:from>
    <xdr:to>
      <xdr:col>15</xdr:col>
      <xdr:colOff>376238</xdr:colOff>
      <xdr:row>440</xdr:row>
      <xdr:rowOff>100011</xdr:rowOff>
    </xdr:to>
    <xdr:cxnSp macro="">
      <xdr:nvCxnSpPr>
        <xdr:cNvPr id="1693" name="直線矢印コネクタ 1692">
          <a:extLst>
            <a:ext uri="{FF2B5EF4-FFF2-40B4-BE49-F238E27FC236}">
              <a16:creationId xmlns:a16="http://schemas.microsoft.com/office/drawing/2014/main" id="{BE36092E-B1C6-4FC8-B517-D810B82A15CB}"/>
            </a:ext>
          </a:extLst>
        </xdr:cNvPr>
        <xdr:cNvCxnSpPr/>
      </xdr:nvCxnSpPr>
      <xdr:spPr>
        <a:xfrm>
          <a:off x="5815013" y="167930511"/>
          <a:ext cx="27622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2382</xdr:colOff>
      <xdr:row>464</xdr:row>
      <xdr:rowOff>140494</xdr:rowOff>
    </xdr:from>
    <xdr:to>
      <xdr:col>10</xdr:col>
      <xdr:colOff>2382</xdr:colOff>
      <xdr:row>466</xdr:row>
      <xdr:rowOff>2381</xdr:rowOff>
    </xdr:to>
    <xdr:cxnSp macro="">
      <xdr:nvCxnSpPr>
        <xdr:cNvPr id="1694" name="直線矢印コネクタ 1693">
          <a:extLst>
            <a:ext uri="{FF2B5EF4-FFF2-40B4-BE49-F238E27FC236}">
              <a16:creationId xmlns:a16="http://schemas.microsoft.com/office/drawing/2014/main" id="{019AE272-767A-49FB-9D7C-E78C8CDD6739}"/>
            </a:ext>
          </a:extLst>
        </xdr:cNvPr>
        <xdr:cNvCxnSpPr/>
      </xdr:nvCxnSpPr>
      <xdr:spPr>
        <a:xfrm>
          <a:off x="3812382" y="172542994"/>
          <a:ext cx="0" cy="242887"/>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190501</xdr:colOff>
      <xdr:row>464</xdr:row>
      <xdr:rowOff>135732</xdr:rowOff>
    </xdr:from>
    <xdr:to>
      <xdr:col>10</xdr:col>
      <xdr:colOff>2381</xdr:colOff>
      <xdr:row>464</xdr:row>
      <xdr:rowOff>135732</xdr:rowOff>
    </xdr:to>
    <xdr:cxnSp macro="">
      <xdr:nvCxnSpPr>
        <xdr:cNvPr id="1695" name="直線コネクタ 1694">
          <a:extLst>
            <a:ext uri="{FF2B5EF4-FFF2-40B4-BE49-F238E27FC236}">
              <a16:creationId xmlns:a16="http://schemas.microsoft.com/office/drawing/2014/main" id="{A4FAD0C8-7AA3-4895-A529-A7346B7A5320}"/>
            </a:ext>
          </a:extLst>
        </xdr:cNvPr>
        <xdr:cNvCxnSpPr/>
      </xdr:nvCxnSpPr>
      <xdr:spPr>
        <a:xfrm>
          <a:off x="3619501" y="172538232"/>
          <a:ext cx="192880" cy="0"/>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207169</xdr:colOff>
      <xdr:row>430</xdr:row>
      <xdr:rowOff>154781</xdr:rowOff>
    </xdr:from>
    <xdr:to>
      <xdr:col>25</xdr:col>
      <xdr:colOff>207169</xdr:colOff>
      <xdr:row>431</xdr:row>
      <xdr:rowOff>152400</xdr:rowOff>
    </xdr:to>
    <xdr:cxnSp macro="">
      <xdr:nvCxnSpPr>
        <xdr:cNvPr id="1696" name="直線矢印コネクタ 1695">
          <a:extLst>
            <a:ext uri="{FF2B5EF4-FFF2-40B4-BE49-F238E27FC236}">
              <a16:creationId xmlns:a16="http://schemas.microsoft.com/office/drawing/2014/main" id="{B7ADDA1E-CF3B-4723-9E00-947BB5E484E9}"/>
            </a:ext>
          </a:extLst>
        </xdr:cNvPr>
        <xdr:cNvCxnSpPr/>
      </xdr:nvCxnSpPr>
      <xdr:spPr>
        <a:xfrm>
          <a:off x="9732169" y="166080281"/>
          <a:ext cx="0" cy="188119"/>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207169</xdr:colOff>
      <xdr:row>431</xdr:row>
      <xdr:rowOff>188118</xdr:rowOff>
    </xdr:from>
    <xdr:to>
      <xdr:col>25</xdr:col>
      <xdr:colOff>207169</xdr:colOff>
      <xdr:row>432</xdr:row>
      <xdr:rowOff>180976</xdr:rowOff>
    </xdr:to>
    <xdr:cxnSp macro="">
      <xdr:nvCxnSpPr>
        <xdr:cNvPr id="1697" name="直線矢印コネクタ 1696">
          <a:extLst>
            <a:ext uri="{FF2B5EF4-FFF2-40B4-BE49-F238E27FC236}">
              <a16:creationId xmlns:a16="http://schemas.microsoft.com/office/drawing/2014/main" id="{F2A8F62F-167E-49E3-A6EA-C01B8F6B374B}"/>
            </a:ext>
          </a:extLst>
        </xdr:cNvPr>
        <xdr:cNvCxnSpPr/>
      </xdr:nvCxnSpPr>
      <xdr:spPr>
        <a:xfrm flipV="1">
          <a:off x="9732169" y="166304118"/>
          <a:ext cx="0" cy="183358"/>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207170</xdr:colOff>
      <xdr:row>431</xdr:row>
      <xdr:rowOff>171449</xdr:rowOff>
    </xdr:from>
    <xdr:to>
      <xdr:col>25</xdr:col>
      <xdr:colOff>307183</xdr:colOff>
      <xdr:row>431</xdr:row>
      <xdr:rowOff>171449</xdr:rowOff>
    </xdr:to>
    <xdr:cxnSp macro="">
      <xdr:nvCxnSpPr>
        <xdr:cNvPr id="1698" name="直線コネクタ 1697">
          <a:extLst>
            <a:ext uri="{FF2B5EF4-FFF2-40B4-BE49-F238E27FC236}">
              <a16:creationId xmlns:a16="http://schemas.microsoft.com/office/drawing/2014/main" id="{4A1EAD84-6E61-4F8F-B64A-431F41D82C3C}"/>
            </a:ext>
          </a:extLst>
        </xdr:cNvPr>
        <xdr:cNvCxnSpPr/>
      </xdr:nvCxnSpPr>
      <xdr:spPr>
        <a:xfrm>
          <a:off x="9732170" y="166287449"/>
          <a:ext cx="100013"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307181</xdr:colOff>
      <xdr:row>431</xdr:row>
      <xdr:rowOff>171450</xdr:rowOff>
    </xdr:from>
    <xdr:to>
      <xdr:col>25</xdr:col>
      <xdr:colOff>307181</xdr:colOff>
      <xdr:row>435</xdr:row>
      <xdr:rowOff>0</xdr:rowOff>
    </xdr:to>
    <xdr:cxnSp macro="">
      <xdr:nvCxnSpPr>
        <xdr:cNvPr id="1699" name="直線矢印コネクタ 1698">
          <a:extLst>
            <a:ext uri="{FF2B5EF4-FFF2-40B4-BE49-F238E27FC236}">
              <a16:creationId xmlns:a16="http://schemas.microsoft.com/office/drawing/2014/main" id="{751E7BC1-1482-4352-A74B-11D731128A64}"/>
            </a:ext>
          </a:extLst>
        </xdr:cNvPr>
        <xdr:cNvCxnSpPr/>
      </xdr:nvCxnSpPr>
      <xdr:spPr>
        <a:xfrm>
          <a:off x="9832181" y="166287450"/>
          <a:ext cx="0" cy="59055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4763</xdr:colOff>
      <xdr:row>475</xdr:row>
      <xdr:rowOff>19050</xdr:rowOff>
    </xdr:from>
    <xdr:to>
      <xdr:col>31</xdr:col>
      <xdr:colOff>4763</xdr:colOff>
      <xdr:row>475</xdr:row>
      <xdr:rowOff>19050</xdr:rowOff>
    </xdr:to>
    <xdr:cxnSp macro="">
      <xdr:nvCxnSpPr>
        <xdr:cNvPr id="1700" name="直線コネクタ 1699">
          <a:extLst>
            <a:ext uri="{FF2B5EF4-FFF2-40B4-BE49-F238E27FC236}">
              <a16:creationId xmlns:a16="http://schemas.microsoft.com/office/drawing/2014/main" id="{180331E4-77FC-4983-9545-B95DD3EF1276}"/>
            </a:ext>
          </a:extLst>
        </xdr:cNvPr>
        <xdr:cNvCxnSpPr/>
      </xdr:nvCxnSpPr>
      <xdr:spPr>
        <a:xfrm>
          <a:off x="9910763" y="174517050"/>
          <a:ext cx="1905000" cy="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188118</xdr:colOff>
      <xdr:row>474</xdr:row>
      <xdr:rowOff>88106</xdr:rowOff>
    </xdr:from>
    <xdr:to>
      <xdr:col>30</xdr:col>
      <xdr:colOff>188118</xdr:colOff>
      <xdr:row>475</xdr:row>
      <xdr:rowOff>88106</xdr:rowOff>
    </xdr:to>
    <xdr:cxnSp macro="">
      <xdr:nvCxnSpPr>
        <xdr:cNvPr id="1701" name="直線矢印コネクタ 1700">
          <a:extLst>
            <a:ext uri="{FF2B5EF4-FFF2-40B4-BE49-F238E27FC236}">
              <a16:creationId xmlns:a16="http://schemas.microsoft.com/office/drawing/2014/main" id="{A49BDABA-868D-4E92-B54B-95539206D43B}"/>
            </a:ext>
          </a:extLst>
        </xdr:cNvPr>
        <xdr:cNvCxnSpPr/>
      </xdr:nvCxnSpPr>
      <xdr:spPr>
        <a:xfrm flipV="1">
          <a:off x="11618118" y="174395606"/>
          <a:ext cx="0" cy="19050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188118</xdr:colOff>
      <xdr:row>472</xdr:row>
      <xdr:rowOff>116681</xdr:rowOff>
    </xdr:from>
    <xdr:to>
      <xdr:col>30</xdr:col>
      <xdr:colOff>188118</xdr:colOff>
      <xdr:row>473</xdr:row>
      <xdr:rowOff>123825</xdr:rowOff>
    </xdr:to>
    <xdr:cxnSp macro="">
      <xdr:nvCxnSpPr>
        <xdr:cNvPr id="1702" name="直線矢印コネクタ 1701">
          <a:extLst>
            <a:ext uri="{FF2B5EF4-FFF2-40B4-BE49-F238E27FC236}">
              <a16:creationId xmlns:a16="http://schemas.microsoft.com/office/drawing/2014/main" id="{93149FEF-C795-4A29-A20F-8ED4927FD175}"/>
            </a:ext>
          </a:extLst>
        </xdr:cNvPr>
        <xdr:cNvCxnSpPr/>
      </xdr:nvCxnSpPr>
      <xdr:spPr>
        <a:xfrm>
          <a:off x="11618118" y="174043181"/>
          <a:ext cx="0" cy="197644"/>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2382</xdr:colOff>
      <xdr:row>473</xdr:row>
      <xdr:rowOff>123825</xdr:rowOff>
    </xdr:from>
    <xdr:to>
      <xdr:col>31</xdr:col>
      <xdr:colOff>1</xdr:colOff>
      <xdr:row>473</xdr:row>
      <xdr:rowOff>123825</xdr:rowOff>
    </xdr:to>
    <xdr:cxnSp macro="">
      <xdr:nvCxnSpPr>
        <xdr:cNvPr id="1703" name="直線コネクタ 1702">
          <a:extLst>
            <a:ext uri="{FF2B5EF4-FFF2-40B4-BE49-F238E27FC236}">
              <a16:creationId xmlns:a16="http://schemas.microsoft.com/office/drawing/2014/main" id="{0979D880-AD42-4CC0-B33E-DCF42924C931}"/>
            </a:ext>
          </a:extLst>
        </xdr:cNvPr>
        <xdr:cNvCxnSpPr/>
      </xdr:nvCxnSpPr>
      <xdr:spPr>
        <a:xfrm>
          <a:off x="11432382" y="174240825"/>
          <a:ext cx="378619" cy="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0</xdr:colOff>
      <xdr:row>474</xdr:row>
      <xdr:rowOff>0</xdr:rowOff>
    </xdr:from>
    <xdr:to>
      <xdr:col>26</xdr:col>
      <xdr:colOff>188119</xdr:colOff>
      <xdr:row>474</xdr:row>
      <xdr:rowOff>0</xdr:rowOff>
    </xdr:to>
    <xdr:cxnSp macro="">
      <xdr:nvCxnSpPr>
        <xdr:cNvPr id="1704" name="直線矢印コネクタ 1703">
          <a:extLst>
            <a:ext uri="{FF2B5EF4-FFF2-40B4-BE49-F238E27FC236}">
              <a16:creationId xmlns:a16="http://schemas.microsoft.com/office/drawing/2014/main" id="{BE76EE8B-082D-4E6B-8750-A837B827BFC4}"/>
            </a:ext>
          </a:extLst>
        </xdr:cNvPr>
        <xdr:cNvCxnSpPr/>
      </xdr:nvCxnSpPr>
      <xdr:spPr>
        <a:xfrm flipH="1">
          <a:off x="9906000" y="174307500"/>
          <a:ext cx="18811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207169</xdr:colOff>
      <xdr:row>483</xdr:row>
      <xdr:rowOff>1</xdr:rowOff>
    </xdr:from>
    <xdr:to>
      <xdr:col>35</xdr:col>
      <xdr:colOff>378619</xdr:colOff>
      <xdr:row>483</xdr:row>
      <xdr:rowOff>1</xdr:rowOff>
    </xdr:to>
    <xdr:cxnSp macro="">
      <xdr:nvCxnSpPr>
        <xdr:cNvPr id="1705" name="直線コネクタ 1704">
          <a:extLst>
            <a:ext uri="{FF2B5EF4-FFF2-40B4-BE49-F238E27FC236}">
              <a16:creationId xmlns:a16="http://schemas.microsoft.com/office/drawing/2014/main" id="{1CF55C68-19F9-40F7-9D08-C1A74B8E5666}"/>
            </a:ext>
          </a:extLst>
        </xdr:cNvPr>
        <xdr:cNvCxnSpPr/>
      </xdr:nvCxnSpPr>
      <xdr:spPr>
        <a:xfrm>
          <a:off x="13542169" y="176022001"/>
          <a:ext cx="171450" cy="0"/>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4763</xdr:colOff>
      <xdr:row>485</xdr:row>
      <xdr:rowOff>0</xdr:rowOff>
    </xdr:from>
    <xdr:to>
      <xdr:col>35</xdr:col>
      <xdr:colOff>207170</xdr:colOff>
      <xdr:row>485</xdr:row>
      <xdr:rowOff>0</xdr:rowOff>
    </xdr:to>
    <xdr:cxnSp macro="">
      <xdr:nvCxnSpPr>
        <xdr:cNvPr id="1706" name="直線矢印コネクタ 1705">
          <a:extLst>
            <a:ext uri="{FF2B5EF4-FFF2-40B4-BE49-F238E27FC236}">
              <a16:creationId xmlns:a16="http://schemas.microsoft.com/office/drawing/2014/main" id="{CA4969DB-921C-4293-AFB6-6D2EA1380C8A}"/>
            </a:ext>
          </a:extLst>
        </xdr:cNvPr>
        <xdr:cNvCxnSpPr/>
      </xdr:nvCxnSpPr>
      <xdr:spPr>
        <a:xfrm flipH="1">
          <a:off x="13339763" y="176403000"/>
          <a:ext cx="20240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380999</xdr:colOff>
      <xdr:row>483</xdr:row>
      <xdr:rowOff>76200</xdr:rowOff>
    </xdr:from>
    <xdr:to>
      <xdr:col>35</xdr:col>
      <xdr:colOff>380999</xdr:colOff>
      <xdr:row>484</xdr:row>
      <xdr:rowOff>76200</xdr:rowOff>
    </xdr:to>
    <xdr:cxnSp macro="">
      <xdr:nvCxnSpPr>
        <xdr:cNvPr id="1707" name="直線矢印コネクタ 1706">
          <a:extLst>
            <a:ext uri="{FF2B5EF4-FFF2-40B4-BE49-F238E27FC236}">
              <a16:creationId xmlns:a16="http://schemas.microsoft.com/office/drawing/2014/main" id="{F83908B9-F40A-4C0F-9EEB-53B3B8523825}"/>
            </a:ext>
          </a:extLst>
        </xdr:cNvPr>
        <xdr:cNvCxnSpPr/>
      </xdr:nvCxnSpPr>
      <xdr:spPr>
        <a:xfrm flipV="1">
          <a:off x="13715999" y="176098200"/>
          <a:ext cx="0" cy="19050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378618</xdr:colOff>
      <xdr:row>481</xdr:row>
      <xdr:rowOff>109537</xdr:rowOff>
    </xdr:from>
    <xdr:to>
      <xdr:col>35</xdr:col>
      <xdr:colOff>378618</xdr:colOff>
      <xdr:row>482</xdr:row>
      <xdr:rowOff>116681</xdr:rowOff>
    </xdr:to>
    <xdr:cxnSp macro="">
      <xdr:nvCxnSpPr>
        <xdr:cNvPr id="1708" name="直線矢印コネクタ 1707">
          <a:extLst>
            <a:ext uri="{FF2B5EF4-FFF2-40B4-BE49-F238E27FC236}">
              <a16:creationId xmlns:a16="http://schemas.microsoft.com/office/drawing/2014/main" id="{D3C8A220-7D3D-465C-A56D-89FF6343EFD8}"/>
            </a:ext>
          </a:extLst>
        </xdr:cNvPr>
        <xdr:cNvCxnSpPr/>
      </xdr:nvCxnSpPr>
      <xdr:spPr>
        <a:xfrm>
          <a:off x="13713618" y="175750537"/>
          <a:ext cx="0" cy="197644"/>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207169</xdr:colOff>
      <xdr:row>483</xdr:row>
      <xdr:rowOff>2381</xdr:rowOff>
    </xdr:from>
    <xdr:to>
      <xdr:col>35</xdr:col>
      <xdr:colOff>207169</xdr:colOff>
      <xdr:row>485</xdr:row>
      <xdr:rowOff>0</xdr:rowOff>
    </xdr:to>
    <xdr:cxnSp macro="">
      <xdr:nvCxnSpPr>
        <xdr:cNvPr id="1709" name="直線コネクタ 1708">
          <a:extLst>
            <a:ext uri="{FF2B5EF4-FFF2-40B4-BE49-F238E27FC236}">
              <a16:creationId xmlns:a16="http://schemas.microsoft.com/office/drawing/2014/main" id="{D27BE4EC-5555-462B-8F7E-C456FD6A161E}"/>
            </a:ext>
          </a:extLst>
        </xdr:cNvPr>
        <xdr:cNvCxnSpPr/>
      </xdr:nvCxnSpPr>
      <xdr:spPr>
        <a:xfrm>
          <a:off x="13542169" y="176024381"/>
          <a:ext cx="0" cy="378619"/>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188118</xdr:colOff>
      <xdr:row>405</xdr:row>
      <xdr:rowOff>95250</xdr:rowOff>
    </xdr:from>
    <xdr:to>
      <xdr:col>19</xdr:col>
      <xdr:colOff>2380</xdr:colOff>
      <xdr:row>405</xdr:row>
      <xdr:rowOff>95250</xdr:rowOff>
    </xdr:to>
    <xdr:cxnSp macro="">
      <xdr:nvCxnSpPr>
        <xdr:cNvPr id="1710" name="直線コネクタ 1709">
          <a:extLst>
            <a:ext uri="{FF2B5EF4-FFF2-40B4-BE49-F238E27FC236}">
              <a16:creationId xmlns:a16="http://schemas.microsoft.com/office/drawing/2014/main" id="{45433228-6726-4304-A993-CF56AACC0754}"/>
            </a:ext>
          </a:extLst>
        </xdr:cNvPr>
        <xdr:cNvCxnSpPr/>
      </xdr:nvCxnSpPr>
      <xdr:spPr>
        <a:xfrm>
          <a:off x="7046118" y="161258250"/>
          <a:ext cx="195262"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4763</xdr:colOff>
      <xdr:row>405</xdr:row>
      <xdr:rowOff>92868</xdr:rowOff>
    </xdr:from>
    <xdr:to>
      <xdr:col>37</xdr:col>
      <xdr:colOff>200025</xdr:colOff>
      <xdr:row>405</xdr:row>
      <xdr:rowOff>92868</xdr:rowOff>
    </xdr:to>
    <xdr:cxnSp macro="">
      <xdr:nvCxnSpPr>
        <xdr:cNvPr id="1711" name="直線コネクタ 1710">
          <a:extLst>
            <a:ext uri="{FF2B5EF4-FFF2-40B4-BE49-F238E27FC236}">
              <a16:creationId xmlns:a16="http://schemas.microsoft.com/office/drawing/2014/main" id="{6AA27E25-B2FB-4EF6-9930-342402DBE357}"/>
            </a:ext>
          </a:extLst>
        </xdr:cNvPr>
        <xdr:cNvCxnSpPr/>
      </xdr:nvCxnSpPr>
      <xdr:spPr>
        <a:xfrm>
          <a:off x="14101763" y="161255868"/>
          <a:ext cx="195262"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0</xdr:colOff>
      <xdr:row>407</xdr:row>
      <xdr:rowOff>0</xdr:rowOff>
    </xdr:from>
    <xdr:to>
      <xdr:col>37</xdr:col>
      <xdr:colOff>4763</xdr:colOff>
      <xdr:row>407</xdr:row>
      <xdr:rowOff>0</xdr:rowOff>
    </xdr:to>
    <xdr:cxnSp macro="">
      <xdr:nvCxnSpPr>
        <xdr:cNvPr id="1712" name="直線矢印コネクタ 1711">
          <a:extLst>
            <a:ext uri="{FF2B5EF4-FFF2-40B4-BE49-F238E27FC236}">
              <a16:creationId xmlns:a16="http://schemas.microsoft.com/office/drawing/2014/main" id="{65C7AD8B-9453-4529-BD2A-43C2124E32ED}"/>
            </a:ext>
          </a:extLst>
        </xdr:cNvPr>
        <xdr:cNvCxnSpPr/>
      </xdr:nvCxnSpPr>
      <xdr:spPr>
        <a:xfrm>
          <a:off x="13335000" y="161544000"/>
          <a:ext cx="76676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35719</xdr:colOff>
      <xdr:row>85</xdr:row>
      <xdr:rowOff>2381</xdr:rowOff>
    </xdr:from>
    <xdr:to>
      <xdr:col>13</xdr:col>
      <xdr:colOff>126205</xdr:colOff>
      <xdr:row>86</xdr:row>
      <xdr:rowOff>164306</xdr:rowOff>
    </xdr:to>
    <xdr:cxnSp macro="">
      <xdr:nvCxnSpPr>
        <xdr:cNvPr id="1713" name="直線矢印コネクタ 1712">
          <a:extLst>
            <a:ext uri="{FF2B5EF4-FFF2-40B4-BE49-F238E27FC236}">
              <a16:creationId xmlns:a16="http://schemas.microsoft.com/office/drawing/2014/main" id="{73B434C0-00FB-464A-BA4C-6CE1B3EAA87D}"/>
            </a:ext>
          </a:extLst>
        </xdr:cNvPr>
        <xdr:cNvCxnSpPr/>
      </xdr:nvCxnSpPr>
      <xdr:spPr>
        <a:xfrm flipH="1">
          <a:off x="4988719" y="103634381"/>
          <a:ext cx="90486" cy="35242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35719</xdr:colOff>
      <xdr:row>85</xdr:row>
      <xdr:rowOff>4762</xdr:rowOff>
    </xdr:from>
    <xdr:to>
      <xdr:col>40</xdr:col>
      <xdr:colOff>126205</xdr:colOff>
      <xdr:row>86</xdr:row>
      <xdr:rowOff>166687</xdr:rowOff>
    </xdr:to>
    <xdr:cxnSp macro="">
      <xdr:nvCxnSpPr>
        <xdr:cNvPr id="1714" name="直線矢印コネクタ 1713">
          <a:extLst>
            <a:ext uri="{FF2B5EF4-FFF2-40B4-BE49-F238E27FC236}">
              <a16:creationId xmlns:a16="http://schemas.microsoft.com/office/drawing/2014/main" id="{E565E1CF-F0FC-486B-AB7C-1C1FAA2C488D}"/>
            </a:ext>
          </a:extLst>
        </xdr:cNvPr>
        <xdr:cNvCxnSpPr/>
      </xdr:nvCxnSpPr>
      <xdr:spPr>
        <a:xfrm flipH="1">
          <a:off x="22514719" y="103636762"/>
          <a:ext cx="90486" cy="35242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38100</xdr:colOff>
      <xdr:row>85</xdr:row>
      <xdr:rowOff>4763</xdr:rowOff>
    </xdr:from>
    <xdr:to>
      <xdr:col>65</xdr:col>
      <xdr:colOff>128586</xdr:colOff>
      <xdr:row>86</xdr:row>
      <xdr:rowOff>166688</xdr:rowOff>
    </xdr:to>
    <xdr:cxnSp macro="">
      <xdr:nvCxnSpPr>
        <xdr:cNvPr id="1715" name="直線矢印コネクタ 1714">
          <a:extLst>
            <a:ext uri="{FF2B5EF4-FFF2-40B4-BE49-F238E27FC236}">
              <a16:creationId xmlns:a16="http://schemas.microsoft.com/office/drawing/2014/main" id="{90AC67BF-A4F3-460B-ADA3-E065E6A73613}"/>
            </a:ext>
          </a:extLst>
        </xdr:cNvPr>
        <xdr:cNvCxnSpPr/>
      </xdr:nvCxnSpPr>
      <xdr:spPr>
        <a:xfrm flipH="1">
          <a:off x="32042100" y="103636763"/>
          <a:ext cx="90486" cy="35242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38100</xdr:colOff>
      <xdr:row>85</xdr:row>
      <xdr:rowOff>7144</xdr:rowOff>
    </xdr:from>
    <xdr:to>
      <xdr:col>90</xdr:col>
      <xdr:colOff>128586</xdr:colOff>
      <xdr:row>86</xdr:row>
      <xdr:rowOff>169069</xdr:rowOff>
    </xdr:to>
    <xdr:cxnSp macro="">
      <xdr:nvCxnSpPr>
        <xdr:cNvPr id="1716" name="直線矢印コネクタ 1715">
          <a:extLst>
            <a:ext uri="{FF2B5EF4-FFF2-40B4-BE49-F238E27FC236}">
              <a16:creationId xmlns:a16="http://schemas.microsoft.com/office/drawing/2014/main" id="{1B2191EE-6277-417D-A4A5-0C37CEBBA8BB}"/>
            </a:ext>
          </a:extLst>
        </xdr:cNvPr>
        <xdr:cNvCxnSpPr/>
      </xdr:nvCxnSpPr>
      <xdr:spPr>
        <a:xfrm flipH="1">
          <a:off x="41567100" y="103639144"/>
          <a:ext cx="90486" cy="35242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376237</xdr:colOff>
      <xdr:row>232</xdr:row>
      <xdr:rowOff>100012</xdr:rowOff>
    </xdr:from>
    <xdr:to>
      <xdr:col>23</xdr:col>
      <xdr:colOff>337429</xdr:colOff>
      <xdr:row>232</xdr:row>
      <xdr:rowOff>100012</xdr:rowOff>
    </xdr:to>
    <xdr:cxnSp macro="">
      <xdr:nvCxnSpPr>
        <xdr:cNvPr id="1717" name="直線矢印コネクタ 1716">
          <a:extLst>
            <a:ext uri="{FF2B5EF4-FFF2-40B4-BE49-F238E27FC236}">
              <a16:creationId xmlns:a16="http://schemas.microsoft.com/office/drawing/2014/main" id="{39097484-B2E1-4152-AE0C-DDE3F9079E93}"/>
            </a:ext>
          </a:extLst>
        </xdr:cNvPr>
        <xdr:cNvCxnSpPr/>
      </xdr:nvCxnSpPr>
      <xdr:spPr>
        <a:xfrm>
          <a:off x="8758237" y="131735512"/>
          <a:ext cx="34219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176213</xdr:colOff>
      <xdr:row>232</xdr:row>
      <xdr:rowOff>2381</xdr:rowOff>
    </xdr:from>
    <xdr:to>
      <xdr:col>23</xdr:col>
      <xdr:colOff>176213</xdr:colOff>
      <xdr:row>232</xdr:row>
      <xdr:rowOff>100015</xdr:rowOff>
    </xdr:to>
    <xdr:cxnSp macro="">
      <xdr:nvCxnSpPr>
        <xdr:cNvPr id="1718" name="直線矢印コネクタ 1717">
          <a:extLst>
            <a:ext uri="{FF2B5EF4-FFF2-40B4-BE49-F238E27FC236}">
              <a16:creationId xmlns:a16="http://schemas.microsoft.com/office/drawing/2014/main" id="{66FC22D4-4298-45B8-84FC-A3D143032809}"/>
            </a:ext>
          </a:extLst>
        </xdr:cNvPr>
        <xdr:cNvCxnSpPr/>
      </xdr:nvCxnSpPr>
      <xdr:spPr>
        <a:xfrm flipV="1">
          <a:off x="8939213" y="131637881"/>
          <a:ext cx="0" cy="9763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183356</xdr:colOff>
      <xdr:row>250</xdr:row>
      <xdr:rowOff>92868</xdr:rowOff>
    </xdr:from>
    <xdr:to>
      <xdr:col>23</xdr:col>
      <xdr:colOff>50006</xdr:colOff>
      <xdr:row>250</xdr:row>
      <xdr:rowOff>92868</xdr:rowOff>
    </xdr:to>
    <xdr:cxnSp macro="">
      <xdr:nvCxnSpPr>
        <xdr:cNvPr id="1719" name="直線コネクタ 1718">
          <a:extLst>
            <a:ext uri="{FF2B5EF4-FFF2-40B4-BE49-F238E27FC236}">
              <a16:creationId xmlns:a16="http://schemas.microsoft.com/office/drawing/2014/main" id="{1CB28F15-E761-4B04-9CF5-B32F11BD79DA}"/>
            </a:ext>
          </a:extLst>
        </xdr:cNvPr>
        <xdr:cNvCxnSpPr/>
      </xdr:nvCxnSpPr>
      <xdr:spPr>
        <a:xfrm>
          <a:off x="4374356" y="135157368"/>
          <a:ext cx="4438650"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195263</xdr:colOff>
      <xdr:row>251</xdr:row>
      <xdr:rowOff>150019</xdr:rowOff>
    </xdr:from>
    <xdr:to>
      <xdr:col>10</xdr:col>
      <xdr:colOff>195263</xdr:colOff>
      <xdr:row>252</xdr:row>
      <xdr:rowOff>173831</xdr:rowOff>
    </xdr:to>
    <xdr:cxnSp macro="">
      <xdr:nvCxnSpPr>
        <xdr:cNvPr id="1720" name="直線矢印コネクタ 1719">
          <a:extLst>
            <a:ext uri="{FF2B5EF4-FFF2-40B4-BE49-F238E27FC236}">
              <a16:creationId xmlns:a16="http://schemas.microsoft.com/office/drawing/2014/main" id="{192F9FEA-7A3B-4701-86F8-CF490DC54899}"/>
            </a:ext>
          </a:extLst>
        </xdr:cNvPr>
        <xdr:cNvCxnSpPr/>
      </xdr:nvCxnSpPr>
      <xdr:spPr>
        <a:xfrm>
          <a:off x="4005263" y="135405019"/>
          <a:ext cx="0" cy="214312"/>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183356</xdr:colOff>
      <xdr:row>250</xdr:row>
      <xdr:rowOff>92869</xdr:rowOff>
    </xdr:from>
    <xdr:to>
      <xdr:col>11</xdr:col>
      <xdr:colOff>183356</xdr:colOff>
      <xdr:row>252</xdr:row>
      <xdr:rowOff>178594</xdr:rowOff>
    </xdr:to>
    <xdr:cxnSp macro="">
      <xdr:nvCxnSpPr>
        <xdr:cNvPr id="1721" name="直線矢印コネクタ 1720">
          <a:extLst>
            <a:ext uri="{FF2B5EF4-FFF2-40B4-BE49-F238E27FC236}">
              <a16:creationId xmlns:a16="http://schemas.microsoft.com/office/drawing/2014/main" id="{792364C2-2C49-4D81-994B-81668093D2C4}"/>
            </a:ext>
          </a:extLst>
        </xdr:cNvPr>
        <xdr:cNvCxnSpPr/>
      </xdr:nvCxnSpPr>
      <xdr:spPr>
        <a:xfrm>
          <a:off x="4374356" y="135157369"/>
          <a:ext cx="0" cy="466725"/>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380999</xdr:colOff>
      <xdr:row>250</xdr:row>
      <xdr:rowOff>54769</xdr:rowOff>
    </xdr:from>
    <xdr:to>
      <xdr:col>58</xdr:col>
      <xdr:colOff>185737</xdr:colOff>
      <xdr:row>250</xdr:row>
      <xdr:rowOff>54769</xdr:rowOff>
    </xdr:to>
    <xdr:cxnSp macro="">
      <xdr:nvCxnSpPr>
        <xdr:cNvPr id="1722" name="直線コネクタ 1721">
          <a:extLst>
            <a:ext uri="{FF2B5EF4-FFF2-40B4-BE49-F238E27FC236}">
              <a16:creationId xmlns:a16="http://schemas.microsoft.com/office/drawing/2014/main" id="{2761DC99-AEE0-451E-BC57-513FCF43692E}"/>
            </a:ext>
          </a:extLst>
        </xdr:cNvPr>
        <xdr:cNvCxnSpPr/>
      </xdr:nvCxnSpPr>
      <xdr:spPr>
        <a:xfrm>
          <a:off x="22097999" y="131499769"/>
          <a:ext cx="185738" cy="0"/>
        </a:xfrm>
        <a:prstGeom prst="line">
          <a:avLst/>
        </a:prstGeom>
        <a:ln w="3175">
          <a:no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285750</xdr:colOff>
      <xdr:row>230</xdr:row>
      <xdr:rowOff>3</xdr:rowOff>
    </xdr:from>
    <xdr:to>
      <xdr:col>52</xdr:col>
      <xdr:colOff>285750</xdr:colOff>
      <xdr:row>246</xdr:row>
      <xdr:rowOff>0</xdr:rowOff>
    </xdr:to>
    <xdr:cxnSp macro="">
      <xdr:nvCxnSpPr>
        <xdr:cNvPr id="1723" name="直線コネクタ 1722">
          <a:extLst>
            <a:ext uri="{FF2B5EF4-FFF2-40B4-BE49-F238E27FC236}">
              <a16:creationId xmlns:a16="http://schemas.microsoft.com/office/drawing/2014/main" id="{9F94DFEC-6A3C-4176-A07F-BAA4EC2F75D5}"/>
            </a:ext>
          </a:extLst>
        </xdr:cNvPr>
        <xdr:cNvCxnSpPr/>
      </xdr:nvCxnSpPr>
      <xdr:spPr>
        <a:xfrm flipV="1">
          <a:off x="20097750" y="131254503"/>
          <a:ext cx="0" cy="3047997"/>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2381</xdr:colOff>
      <xdr:row>230</xdr:row>
      <xdr:rowOff>1</xdr:rowOff>
    </xdr:from>
    <xdr:to>
      <xdr:col>52</xdr:col>
      <xdr:colOff>283369</xdr:colOff>
      <xdr:row>230</xdr:row>
      <xdr:rowOff>1</xdr:rowOff>
    </xdr:to>
    <xdr:cxnSp macro="">
      <xdr:nvCxnSpPr>
        <xdr:cNvPr id="1724" name="直線コネクタ 1723">
          <a:extLst>
            <a:ext uri="{FF2B5EF4-FFF2-40B4-BE49-F238E27FC236}">
              <a16:creationId xmlns:a16="http://schemas.microsoft.com/office/drawing/2014/main" id="{5636B798-52FD-496E-8AFE-47A99F523272}"/>
            </a:ext>
          </a:extLst>
        </xdr:cNvPr>
        <xdr:cNvCxnSpPr/>
      </xdr:nvCxnSpPr>
      <xdr:spPr>
        <a:xfrm>
          <a:off x="19814381" y="131254501"/>
          <a:ext cx="280988"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197645</xdr:colOff>
      <xdr:row>245</xdr:row>
      <xdr:rowOff>190499</xdr:rowOff>
    </xdr:from>
    <xdr:to>
      <xdr:col>50</xdr:col>
      <xdr:colOff>197645</xdr:colOff>
      <xdr:row>246</xdr:row>
      <xdr:rowOff>173831</xdr:rowOff>
    </xdr:to>
    <xdr:cxnSp macro="">
      <xdr:nvCxnSpPr>
        <xdr:cNvPr id="1725" name="直線コネクタ 1724">
          <a:extLst>
            <a:ext uri="{FF2B5EF4-FFF2-40B4-BE49-F238E27FC236}">
              <a16:creationId xmlns:a16="http://schemas.microsoft.com/office/drawing/2014/main" id="{7BD76FC5-C61F-4CDE-B92A-68CA44149F58}"/>
            </a:ext>
          </a:extLst>
        </xdr:cNvPr>
        <xdr:cNvCxnSpPr/>
      </xdr:nvCxnSpPr>
      <xdr:spPr>
        <a:xfrm>
          <a:off x="19247645" y="134302499"/>
          <a:ext cx="0" cy="173832"/>
        </a:xfrm>
        <a:prstGeom prst="line">
          <a:avLst/>
        </a:prstGeom>
        <a:ln w="3175">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47625</xdr:colOff>
      <xdr:row>85</xdr:row>
      <xdr:rowOff>95250</xdr:rowOff>
    </xdr:from>
    <xdr:to>
      <xdr:col>93</xdr:col>
      <xdr:colOff>66675</xdr:colOff>
      <xdr:row>88</xdr:row>
      <xdr:rowOff>2381</xdr:rowOff>
    </xdr:to>
    <xdr:cxnSp macro="">
      <xdr:nvCxnSpPr>
        <xdr:cNvPr id="1726" name="直線コネクタ 1725">
          <a:extLst>
            <a:ext uri="{FF2B5EF4-FFF2-40B4-BE49-F238E27FC236}">
              <a16:creationId xmlns:a16="http://schemas.microsoft.com/office/drawing/2014/main" id="{829EB42A-2511-410B-96AB-65561F0F0C50}"/>
            </a:ext>
          </a:extLst>
        </xdr:cNvPr>
        <xdr:cNvCxnSpPr/>
      </xdr:nvCxnSpPr>
      <xdr:spPr>
        <a:xfrm>
          <a:off x="42719625" y="103727250"/>
          <a:ext cx="19050" cy="478631"/>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93</xdr:col>
      <xdr:colOff>47624</xdr:colOff>
      <xdr:row>81</xdr:row>
      <xdr:rowOff>2381</xdr:rowOff>
    </xdr:from>
    <xdr:to>
      <xdr:col>93</xdr:col>
      <xdr:colOff>47624</xdr:colOff>
      <xdr:row>85</xdr:row>
      <xdr:rowOff>102394</xdr:rowOff>
    </xdr:to>
    <xdr:cxnSp macro="">
      <xdr:nvCxnSpPr>
        <xdr:cNvPr id="1727" name="直線コネクタ 1726">
          <a:extLst>
            <a:ext uri="{FF2B5EF4-FFF2-40B4-BE49-F238E27FC236}">
              <a16:creationId xmlns:a16="http://schemas.microsoft.com/office/drawing/2014/main" id="{690470F1-5D19-4CE3-B4C3-D844575CB0CA}"/>
            </a:ext>
          </a:extLst>
        </xdr:cNvPr>
        <xdr:cNvCxnSpPr/>
      </xdr:nvCxnSpPr>
      <xdr:spPr>
        <a:xfrm>
          <a:off x="42719624" y="102872381"/>
          <a:ext cx="0" cy="862013"/>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96</xdr:col>
      <xdr:colOff>142875</xdr:colOff>
      <xdr:row>81</xdr:row>
      <xdr:rowOff>0</xdr:rowOff>
    </xdr:from>
    <xdr:to>
      <xdr:col>96</xdr:col>
      <xdr:colOff>142875</xdr:colOff>
      <xdr:row>84</xdr:row>
      <xdr:rowOff>188119</xdr:rowOff>
    </xdr:to>
    <xdr:cxnSp macro="">
      <xdr:nvCxnSpPr>
        <xdr:cNvPr id="1728" name="直線コネクタ 1727">
          <a:extLst>
            <a:ext uri="{FF2B5EF4-FFF2-40B4-BE49-F238E27FC236}">
              <a16:creationId xmlns:a16="http://schemas.microsoft.com/office/drawing/2014/main" id="{A82B1243-8DC9-479B-95A7-B3D426CD08F7}"/>
            </a:ext>
          </a:extLst>
        </xdr:cNvPr>
        <xdr:cNvCxnSpPr/>
      </xdr:nvCxnSpPr>
      <xdr:spPr>
        <a:xfrm>
          <a:off x="43957875" y="102870000"/>
          <a:ext cx="0" cy="759619"/>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93</xdr:col>
      <xdr:colOff>42863</xdr:colOff>
      <xdr:row>81</xdr:row>
      <xdr:rowOff>88106</xdr:rowOff>
    </xdr:from>
    <xdr:to>
      <xdr:col>96</xdr:col>
      <xdr:colOff>145256</xdr:colOff>
      <xdr:row>81</xdr:row>
      <xdr:rowOff>88106</xdr:rowOff>
    </xdr:to>
    <xdr:cxnSp macro="">
      <xdr:nvCxnSpPr>
        <xdr:cNvPr id="1729" name="直線矢印コネクタ 1728">
          <a:extLst>
            <a:ext uri="{FF2B5EF4-FFF2-40B4-BE49-F238E27FC236}">
              <a16:creationId xmlns:a16="http://schemas.microsoft.com/office/drawing/2014/main" id="{E52854F2-D677-41ED-9EA1-C4C375D59523}"/>
            </a:ext>
          </a:extLst>
        </xdr:cNvPr>
        <xdr:cNvCxnSpPr/>
      </xdr:nvCxnSpPr>
      <xdr:spPr>
        <a:xfrm>
          <a:off x="42714863" y="102958106"/>
          <a:ext cx="124539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47625</xdr:colOff>
      <xdr:row>85</xdr:row>
      <xdr:rowOff>2</xdr:rowOff>
    </xdr:from>
    <xdr:to>
      <xdr:col>96</xdr:col>
      <xdr:colOff>145256</xdr:colOff>
      <xdr:row>85</xdr:row>
      <xdr:rowOff>2</xdr:rowOff>
    </xdr:to>
    <xdr:cxnSp macro="">
      <xdr:nvCxnSpPr>
        <xdr:cNvPr id="1730" name="直線矢印コネクタ 1729">
          <a:extLst>
            <a:ext uri="{FF2B5EF4-FFF2-40B4-BE49-F238E27FC236}">
              <a16:creationId xmlns:a16="http://schemas.microsoft.com/office/drawing/2014/main" id="{E7DB7C11-6654-4E2D-A47E-BC0BFA3BC620}"/>
            </a:ext>
          </a:extLst>
        </xdr:cNvPr>
        <xdr:cNvCxnSpPr/>
      </xdr:nvCxnSpPr>
      <xdr:spPr>
        <a:xfrm>
          <a:off x="42719625" y="103632002"/>
          <a:ext cx="124063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69056</xdr:colOff>
      <xdr:row>84</xdr:row>
      <xdr:rowOff>183356</xdr:rowOff>
    </xdr:from>
    <xdr:to>
      <xdr:col>96</xdr:col>
      <xdr:colOff>145258</xdr:colOff>
      <xdr:row>88</xdr:row>
      <xdr:rowOff>2381</xdr:rowOff>
    </xdr:to>
    <xdr:cxnSp macro="">
      <xdr:nvCxnSpPr>
        <xdr:cNvPr id="1731" name="直線コネクタ 1730">
          <a:extLst>
            <a:ext uri="{FF2B5EF4-FFF2-40B4-BE49-F238E27FC236}">
              <a16:creationId xmlns:a16="http://schemas.microsoft.com/office/drawing/2014/main" id="{282697EC-3468-49B8-8C3F-A4BB6A06AACA}"/>
            </a:ext>
          </a:extLst>
        </xdr:cNvPr>
        <xdr:cNvCxnSpPr/>
      </xdr:nvCxnSpPr>
      <xdr:spPr>
        <a:xfrm flipH="1">
          <a:off x="42741056" y="103624856"/>
          <a:ext cx="1219202" cy="581025"/>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92</xdr:col>
      <xdr:colOff>235744</xdr:colOff>
      <xdr:row>85</xdr:row>
      <xdr:rowOff>95248</xdr:rowOff>
    </xdr:from>
    <xdr:to>
      <xdr:col>93</xdr:col>
      <xdr:colOff>235744</xdr:colOff>
      <xdr:row>85</xdr:row>
      <xdr:rowOff>95248</xdr:rowOff>
    </xdr:to>
    <xdr:cxnSp macro="">
      <xdr:nvCxnSpPr>
        <xdr:cNvPr id="1732" name="直線コネクタ 1731">
          <a:extLst>
            <a:ext uri="{FF2B5EF4-FFF2-40B4-BE49-F238E27FC236}">
              <a16:creationId xmlns:a16="http://schemas.microsoft.com/office/drawing/2014/main" id="{72B52D99-DB7A-445F-BED6-513A0D47E6D5}"/>
            </a:ext>
          </a:extLst>
        </xdr:cNvPr>
        <xdr:cNvCxnSpPr/>
      </xdr:nvCxnSpPr>
      <xdr:spPr>
        <a:xfrm>
          <a:off x="42526744" y="103727248"/>
          <a:ext cx="38100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47624</xdr:colOff>
      <xdr:row>85</xdr:row>
      <xdr:rowOff>100012</xdr:rowOff>
    </xdr:from>
    <xdr:to>
      <xdr:col>93</xdr:col>
      <xdr:colOff>47624</xdr:colOff>
      <xdr:row>87</xdr:row>
      <xdr:rowOff>138113</xdr:rowOff>
    </xdr:to>
    <xdr:cxnSp macro="">
      <xdr:nvCxnSpPr>
        <xdr:cNvPr id="1733" name="直線コネクタ 1732">
          <a:extLst>
            <a:ext uri="{FF2B5EF4-FFF2-40B4-BE49-F238E27FC236}">
              <a16:creationId xmlns:a16="http://schemas.microsoft.com/office/drawing/2014/main" id="{FB170EA1-425E-4AD5-90BA-F9194BA31B96}"/>
            </a:ext>
          </a:extLst>
        </xdr:cNvPr>
        <xdr:cNvCxnSpPr/>
      </xdr:nvCxnSpPr>
      <xdr:spPr>
        <a:xfrm flipV="1">
          <a:off x="42719624" y="103732012"/>
          <a:ext cx="0" cy="419101"/>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40482</xdr:colOff>
      <xdr:row>87</xdr:row>
      <xdr:rowOff>145255</xdr:rowOff>
    </xdr:from>
    <xdr:to>
      <xdr:col>93</xdr:col>
      <xdr:colOff>233362</xdr:colOff>
      <xdr:row>87</xdr:row>
      <xdr:rowOff>145255</xdr:rowOff>
    </xdr:to>
    <xdr:cxnSp macro="">
      <xdr:nvCxnSpPr>
        <xdr:cNvPr id="1734" name="直線コネクタ 1733">
          <a:extLst>
            <a:ext uri="{FF2B5EF4-FFF2-40B4-BE49-F238E27FC236}">
              <a16:creationId xmlns:a16="http://schemas.microsoft.com/office/drawing/2014/main" id="{337721CC-FFC2-4263-B624-586A9ECE4B9B}"/>
            </a:ext>
          </a:extLst>
        </xdr:cNvPr>
        <xdr:cNvCxnSpPr/>
      </xdr:nvCxnSpPr>
      <xdr:spPr>
        <a:xfrm>
          <a:off x="42712482" y="104158255"/>
          <a:ext cx="19288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133350</xdr:colOff>
      <xdr:row>85</xdr:row>
      <xdr:rowOff>95250</xdr:rowOff>
    </xdr:from>
    <xdr:to>
      <xdr:col>93</xdr:col>
      <xdr:colOff>133350</xdr:colOff>
      <xdr:row>87</xdr:row>
      <xdr:rowOff>145256</xdr:rowOff>
    </xdr:to>
    <xdr:cxnSp macro="">
      <xdr:nvCxnSpPr>
        <xdr:cNvPr id="1735" name="直線矢印コネクタ 1734">
          <a:extLst>
            <a:ext uri="{FF2B5EF4-FFF2-40B4-BE49-F238E27FC236}">
              <a16:creationId xmlns:a16="http://schemas.microsoft.com/office/drawing/2014/main" id="{E10E14DB-1D1C-409D-9B59-596593AE66BC}"/>
            </a:ext>
          </a:extLst>
        </xdr:cNvPr>
        <xdr:cNvCxnSpPr/>
      </xdr:nvCxnSpPr>
      <xdr:spPr>
        <a:xfrm>
          <a:off x="42805350" y="103727250"/>
          <a:ext cx="0" cy="431006"/>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133350</xdr:colOff>
      <xdr:row>86</xdr:row>
      <xdr:rowOff>123825</xdr:rowOff>
    </xdr:from>
    <xdr:to>
      <xdr:col>96</xdr:col>
      <xdr:colOff>378619</xdr:colOff>
      <xdr:row>88</xdr:row>
      <xdr:rowOff>0</xdr:rowOff>
    </xdr:to>
    <xdr:cxnSp macro="">
      <xdr:nvCxnSpPr>
        <xdr:cNvPr id="1736" name="カギ線コネクタ 1786">
          <a:extLst>
            <a:ext uri="{FF2B5EF4-FFF2-40B4-BE49-F238E27FC236}">
              <a16:creationId xmlns:a16="http://schemas.microsoft.com/office/drawing/2014/main" id="{4BD09174-9925-40E2-80C5-7A5C1F51C9BB}"/>
            </a:ext>
          </a:extLst>
        </xdr:cNvPr>
        <xdr:cNvCxnSpPr/>
      </xdr:nvCxnSpPr>
      <xdr:spPr>
        <a:xfrm>
          <a:off x="42805350" y="103946325"/>
          <a:ext cx="1388269" cy="257175"/>
        </a:xfrm>
        <a:prstGeom prst="bentConnector3">
          <a:avLst>
            <a:gd name="adj1" fmla="val 17410"/>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47625</xdr:colOff>
      <xdr:row>88</xdr:row>
      <xdr:rowOff>147637</xdr:rowOff>
    </xdr:from>
    <xdr:to>
      <xdr:col>97</xdr:col>
      <xdr:colOff>0</xdr:colOff>
      <xdr:row>88</xdr:row>
      <xdr:rowOff>147637</xdr:rowOff>
    </xdr:to>
    <xdr:cxnSp macro="">
      <xdr:nvCxnSpPr>
        <xdr:cNvPr id="1737" name="直線コネクタ 1736">
          <a:extLst>
            <a:ext uri="{FF2B5EF4-FFF2-40B4-BE49-F238E27FC236}">
              <a16:creationId xmlns:a16="http://schemas.microsoft.com/office/drawing/2014/main" id="{80438D06-F802-4143-8830-A53EECB42973}"/>
            </a:ext>
          </a:extLst>
        </xdr:cNvPr>
        <xdr:cNvCxnSpPr/>
      </xdr:nvCxnSpPr>
      <xdr:spPr>
        <a:xfrm flipH="1">
          <a:off x="42719625" y="104351137"/>
          <a:ext cx="1476375" cy="0"/>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96</xdr:col>
      <xdr:colOff>209550</xdr:colOff>
      <xdr:row>81</xdr:row>
      <xdr:rowOff>0</xdr:rowOff>
    </xdr:from>
    <xdr:to>
      <xdr:col>96</xdr:col>
      <xdr:colOff>209550</xdr:colOff>
      <xdr:row>88</xdr:row>
      <xdr:rowOff>147638</xdr:rowOff>
    </xdr:to>
    <xdr:cxnSp macro="">
      <xdr:nvCxnSpPr>
        <xdr:cNvPr id="1738" name="直線矢印コネクタ 1737">
          <a:extLst>
            <a:ext uri="{FF2B5EF4-FFF2-40B4-BE49-F238E27FC236}">
              <a16:creationId xmlns:a16="http://schemas.microsoft.com/office/drawing/2014/main" id="{8A23ADA5-A5C1-4B33-875A-637C19B42D69}"/>
            </a:ext>
          </a:extLst>
        </xdr:cNvPr>
        <xdr:cNvCxnSpPr/>
      </xdr:nvCxnSpPr>
      <xdr:spPr>
        <a:xfrm>
          <a:off x="44024550" y="102870000"/>
          <a:ext cx="0" cy="148113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138112</xdr:colOff>
      <xdr:row>81</xdr:row>
      <xdr:rowOff>0</xdr:rowOff>
    </xdr:from>
    <xdr:to>
      <xdr:col>96</xdr:col>
      <xdr:colOff>380999</xdr:colOff>
      <xdr:row>81</xdr:row>
      <xdr:rowOff>0</xdr:rowOff>
    </xdr:to>
    <xdr:cxnSp macro="">
      <xdr:nvCxnSpPr>
        <xdr:cNvPr id="1739" name="直線コネクタ 1738">
          <a:extLst>
            <a:ext uri="{FF2B5EF4-FFF2-40B4-BE49-F238E27FC236}">
              <a16:creationId xmlns:a16="http://schemas.microsoft.com/office/drawing/2014/main" id="{F1D165B3-BDA2-49D6-9A4A-2A51AA98E7E9}"/>
            </a:ext>
          </a:extLst>
        </xdr:cNvPr>
        <xdr:cNvCxnSpPr/>
      </xdr:nvCxnSpPr>
      <xdr:spPr>
        <a:xfrm>
          <a:off x="43953112" y="102870000"/>
          <a:ext cx="242887"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209550</xdr:colOff>
      <xdr:row>85</xdr:row>
      <xdr:rowOff>0</xdr:rowOff>
    </xdr:from>
    <xdr:to>
      <xdr:col>96</xdr:col>
      <xdr:colOff>378619</xdr:colOff>
      <xdr:row>85</xdr:row>
      <xdr:rowOff>0</xdr:rowOff>
    </xdr:to>
    <xdr:cxnSp macro="">
      <xdr:nvCxnSpPr>
        <xdr:cNvPr id="1740" name="直線矢印コネクタ 1739">
          <a:extLst>
            <a:ext uri="{FF2B5EF4-FFF2-40B4-BE49-F238E27FC236}">
              <a16:creationId xmlns:a16="http://schemas.microsoft.com/office/drawing/2014/main" id="{97599BC9-4C79-482C-A6C5-6E8B902ED654}"/>
            </a:ext>
          </a:extLst>
        </xdr:cNvPr>
        <xdr:cNvCxnSpPr/>
      </xdr:nvCxnSpPr>
      <xdr:spPr>
        <a:xfrm>
          <a:off x="44024550" y="103632000"/>
          <a:ext cx="16906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359569</xdr:colOff>
      <xdr:row>81</xdr:row>
      <xdr:rowOff>0</xdr:rowOff>
    </xdr:from>
    <xdr:to>
      <xdr:col>96</xdr:col>
      <xdr:colOff>147637</xdr:colOff>
      <xdr:row>81</xdr:row>
      <xdr:rowOff>0</xdr:rowOff>
    </xdr:to>
    <xdr:cxnSp macro="">
      <xdr:nvCxnSpPr>
        <xdr:cNvPr id="1741" name="直線コネクタ 1740">
          <a:extLst>
            <a:ext uri="{FF2B5EF4-FFF2-40B4-BE49-F238E27FC236}">
              <a16:creationId xmlns:a16="http://schemas.microsoft.com/office/drawing/2014/main" id="{55CA4244-0DD3-4DED-AF69-084EF086988E}"/>
            </a:ext>
          </a:extLst>
        </xdr:cNvPr>
        <xdr:cNvCxnSpPr/>
      </xdr:nvCxnSpPr>
      <xdr:spPr>
        <a:xfrm>
          <a:off x="41888569" y="102870000"/>
          <a:ext cx="2074068"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63</xdr:col>
      <xdr:colOff>357187</xdr:colOff>
      <xdr:row>551</xdr:row>
      <xdr:rowOff>119063</xdr:rowOff>
    </xdr:from>
    <xdr:to>
      <xdr:col>121</xdr:col>
      <xdr:colOff>31909</xdr:colOff>
      <xdr:row>568</xdr:row>
      <xdr:rowOff>116888</xdr:rowOff>
    </xdr:to>
    <xdr:sp macro="" textlink="">
      <xdr:nvSpPr>
        <xdr:cNvPr id="1742" name="円弧 1741">
          <a:extLst>
            <a:ext uri="{FF2B5EF4-FFF2-40B4-BE49-F238E27FC236}">
              <a16:creationId xmlns:a16="http://schemas.microsoft.com/office/drawing/2014/main" id="{D6A35B52-D459-4F1D-A7C9-3EDA742FE5D7}"/>
            </a:ext>
          </a:extLst>
        </xdr:cNvPr>
        <xdr:cNvSpPr/>
      </xdr:nvSpPr>
      <xdr:spPr>
        <a:xfrm rot="605155">
          <a:off x="24360187" y="189095063"/>
          <a:ext cx="21772722" cy="3236325"/>
        </a:xfrm>
        <a:prstGeom prst="arc">
          <a:avLst>
            <a:gd name="adj1" fmla="val 788526"/>
            <a:gd name="adj2" fmla="val 8218760"/>
          </a:avLst>
        </a:prstGeom>
        <a:ln w="3175">
          <a:solidFill>
            <a:srgbClr val="C00000"/>
          </a:solidFill>
          <a:prstDash val="lgDashDotDot"/>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2381</xdr:colOff>
      <xdr:row>613</xdr:row>
      <xdr:rowOff>40481</xdr:rowOff>
    </xdr:from>
    <xdr:to>
      <xdr:col>10</xdr:col>
      <xdr:colOff>2381</xdr:colOff>
      <xdr:row>631</xdr:row>
      <xdr:rowOff>97631</xdr:rowOff>
    </xdr:to>
    <xdr:cxnSp macro="">
      <xdr:nvCxnSpPr>
        <xdr:cNvPr id="1743" name="直線コネクタ 1742">
          <a:extLst>
            <a:ext uri="{FF2B5EF4-FFF2-40B4-BE49-F238E27FC236}">
              <a16:creationId xmlns:a16="http://schemas.microsoft.com/office/drawing/2014/main" id="{931E2968-7E68-41B7-85D8-FBB88632AE7C}"/>
            </a:ext>
          </a:extLst>
        </xdr:cNvPr>
        <xdr:cNvCxnSpPr/>
      </xdr:nvCxnSpPr>
      <xdr:spPr>
        <a:xfrm flipV="1">
          <a:off x="3812381" y="17756981"/>
          <a:ext cx="0" cy="348615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2381</xdr:colOff>
      <xdr:row>613</xdr:row>
      <xdr:rowOff>42863</xdr:rowOff>
    </xdr:from>
    <xdr:to>
      <xdr:col>22</xdr:col>
      <xdr:colOff>2381</xdr:colOff>
      <xdr:row>631</xdr:row>
      <xdr:rowOff>97631</xdr:rowOff>
    </xdr:to>
    <xdr:cxnSp macro="">
      <xdr:nvCxnSpPr>
        <xdr:cNvPr id="1744" name="直線コネクタ 1743">
          <a:extLst>
            <a:ext uri="{FF2B5EF4-FFF2-40B4-BE49-F238E27FC236}">
              <a16:creationId xmlns:a16="http://schemas.microsoft.com/office/drawing/2014/main" id="{5CE2C12E-4770-4BC6-B549-8CD55FCC6996}"/>
            </a:ext>
          </a:extLst>
        </xdr:cNvPr>
        <xdr:cNvCxnSpPr/>
      </xdr:nvCxnSpPr>
      <xdr:spPr>
        <a:xfrm flipV="1">
          <a:off x="8384381" y="17759363"/>
          <a:ext cx="0" cy="348376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2381</xdr:colOff>
      <xdr:row>608</xdr:row>
      <xdr:rowOff>47627</xdr:rowOff>
    </xdr:from>
    <xdr:to>
      <xdr:col>22</xdr:col>
      <xdr:colOff>33338</xdr:colOff>
      <xdr:row>613</xdr:row>
      <xdr:rowOff>42863</xdr:rowOff>
    </xdr:to>
    <xdr:cxnSp macro="">
      <xdr:nvCxnSpPr>
        <xdr:cNvPr id="1745" name="直線コネクタ 1744">
          <a:extLst>
            <a:ext uri="{FF2B5EF4-FFF2-40B4-BE49-F238E27FC236}">
              <a16:creationId xmlns:a16="http://schemas.microsoft.com/office/drawing/2014/main" id="{6C4C6EDF-1EEC-4F99-8EFD-9C3E6748CD4E}"/>
            </a:ext>
          </a:extLst>
        </xdr:cNvPr>
        <xdr:cNvCxnSpPr/>
      </xdr:nvCxnSpPr>
      <xdr:spPr>
        <a:xfrm flipV="1">
          <a:off x="8384381" y="16811627"/>
          <a:ext cx="30957" cy="947736"/>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261938</xdr:colOff>
      <xdr:row>598</xdr:row>
      <xdr:rowOff>110282</xdr:rowOff>
    </xdr:from>
    <xdr:to>
      <xdr:col>14</xdr:col>
      <xdr:colOff>153034</xdr:colOff>
      <xdr:row>600</xdr:row>
      <xdr:rowOff>2381</xdr:rowOff>
    </xdr:to>
    <xdr:cxnSp macro="">
      <xdr:nvCxnSpPr>
        <xdr:cNvPr id="1746" name="直線コネクタ 1745">
          <a:extLst>
            <a:ext uri="{FF2B5EF4-FFF2-40B4-BE49-F238E27FC236}">
              <a16:creationId xmlns:a16="http://schemas.microsoft.com/office/drawing/2014/main" id="{81330DF8-B0B4-4DC6-A9B3-5AEFE0EE3074}"/>
            </a:ext>
          </a:extLst>
        </xdr:cNvPr>
        <xdr:cNvCxnSpPr>
          <a:endCxn id="1794" idx="2"/>
        </xdr:cNvCxnSpPr>
      </xdr:nvCxnSpPr>
      <xdr:spPr>
        <a:xfrm flipV="1">
          <a:off x="5214938" y="14969282"/>
          <a:ext cx="272096" cy="27309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233363</xdr:colOff>
      <xdr:row>598</xdr:row>
      <xdr:rowOff>109538</xdr:rowOff>
    </xdr:from>
    <xdr:to>
      <xdr:col>18</xdr:col>
      <xdr:colOff>119063</xdr:colOff>
      <xdr:row>600</xdr:row>
      <xdr:rowOff>4763</xdr:rowOff>
    </xdr:to>
    <xdr:cxnSp macro="">
      <xdr:nvCxnSpPr>
        <xdr:cNvPr id="1747" name="直線コネクタ 1746">
          <a:extLst>
            <a:ext uri="{FF2B5EF4-FFF2-40B4-BE49-F238E27FC236}">
              <a16:creationId xmlns:a16="http://schemas.microsoft.com/office/drawing/2014/main" id="{162D5168-1B93-4609-A692-01DC0EA6CCD8}"/>
            </a:ext>
          </a:extLst>
        </xdr:cNvPr>
        <xdr:cNvCxnSpPr/>
      </xdr:nvCxnSpPr>
      <xdr:spPr>
        <a:xfrm>
          <a:off x="6710363" y="14968538"/>
          <a:ext cx="266700" cy="27622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45242</xdr:colOff>
      <xdr:row>608</xdr:row>
      <xdr:rowOff>135732</xdr:rowOff>
    </xdr:from>
    <xdr:to>
      <xdr:col>13</xdr:col>
      <xdr:colOff>45242</xdr:colOff>
      <xdr:row>632</xdr:row>
      <xdr:rowOff>107156</xdr:rowOff>
    </xdr:to>
    <xdr:cxnSp macro="">
      <xdr:nvCxnSpPr>
        <xdr:cNvPr id="1748" name="直線コネクタ 1747">
          <a:extLst>
            <a:ext uri="{FF2B5EF4-FFF2-40B4-BE49-F238E27FC236}">
              <a16:creationId xmlns:a16="http://schemas.microsoft.com/office/drawing/2014/main" id="{AFAD55F6-324C-4234-969F-EE07C864EEF6}"/>
            </a:ext>
          </a:extLst>
        </xdr:cNvPr>
        <xdr:cNvCxnSpPr/>
      </xdr:nvCxnSpPr>
      <xdr:spPr>
        <a:xfrm flipV="1">
          <a:off x="4998242" y="16899732"/>
          <a:ext cx="0" cy="4543424"/>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45244</xdr:colOff>
      <xdr:row>600</xdr:row>
      <xdr:rowOff>0</xdr:rowOff>
    </xdr:from>
    <xdr:to>
      <xdr:col>13</xdr:col>
      <xdr:colOff>261938</xdr:colOff>
      <xdr:row>608</xdr:row>
      <xdr:rowOff>133350</xdr:rowOff>
    </xdr:to>
    <xdr:cxnSp macro="">
      <xdr:nvCxnSpPr>
        <xdr:cNvPr id="1749" name="直線コネクタ 1748">
          <a:extLst>
            <a:ext uri="{FF2B5EF4-FFF2-40B4-BE49-F238E27FC236}">
              <a16:creationId xmlns:a16="http://schemas.microsoft.com/office/drawing/2014/main" id="{0CFB1F03-0E74-4007-8E7F-F8A841551CE0}"/>
            </a:ext>
          </a:extLst>
        </xdr:cNvPr>
        <xdr:cNvCxnSpPr/>
      </xdr:nvCxnSpPr>
      <xdr:spPr>
        <a:xfrm flipV="1">
          <a:off x="4998244" y="15240000"/>
          <a:ext cx="216694" cy="165735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116686</xdr:colOff>
      <xdr:row>600</xdr:row>
      <xdr:rowOff>2383</xdr:rowOff>
    </xdr:from>
    <xdr:to>
      <xdr:col>18</xdr:col>
      <xdr:colOff>340519</xdr:colOff>
      <xdr:row>608</xdr:row>
      <xdr:rowOff>119063</xdr:rowOff>
    </xdr:to>
    <xdr:cxnSp macro="">
      <xdr:nvCxnSpPr>
        <xdr:cNvPr id="1750" name="直線コネクタ 1749">
          <a:extLst>
            <a:ext uri="{FF2B5EF4-FFF2-40B4-BE49-F238E27FC236}">
              <a16:creationId xmlns:a16="http://schemas.microsoft.com/office/drawing/2014/main" id="{3676E8F1-8148-4434-90C3-DA746DDA148E}"/>
            </a:ext>
          </a:extLst>
        </xdr:cNvPr>
        <xdr:cNvCxnSpPr/>
      </xdr:nvCxnSpPr>
      <xdr:spPr>
        <a:xfrm flipH="1" flipV="1">
          <a:off x="6974686" y="15242383"/>
          <a:ext cx="223833" cy="164068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130969</xdr:colOff>
      <xdr:row>613</xdr:row>
      <xdr:rowOff>38105</xdr:rowOff>
    </xdr:from>
    <xdr:to>
      <xdr:col>9</xdr:col>
      <xdr:colOff>285750</xdr:colOff>
      <xdr:row>631</xdr:row>
      <xdr:rowOff>97631</xdr:rowOff>
    </xdr:to>
    <xdr:cxnSp macro="">
      <xdr:nvCxnSpPr>
        <xdr:cNvPr id="1751" name="直線コネクタ 1750">
          <a:extLst>
            <a:ext uri="{FF2B5EF4-FFF2-40B4-BE49-F238E27FC236}">
              <a16:creationId xmlns:a16="http://schemas.microsoft.com/office/drawing/2014/main" id="{EAAAD742-3A7B-4420-BE8C-76427CA0AC6F}"/>
            </a:ext>
          </a:extLst>
        </xdr:cNvPr>
        <xdr:cNvCxnSpPr/>
      </xdr:nvCxnSpPr>
      <xdr:spPr>
        <a:xfrm flipV="1">
          <a:off x="3559969" y="17754605"/>
          <a:ext cx="154781" cy="3488526"/>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92872</xdr:colOff>
      <xdr:row>613</xdr:row>
      <xdr:rowOff>45245</xdr:rowOff>
    </xdr:from>
    <xdr:to>
      <xdr:col>22</xdr:col>
      <xdr:colOff>257175</xdr:colOff>
      <xdr:row>631</xdr:row>
      <xdr:rowOff>100013</xdr:rowOff>
    </xdr:to>
    <xdr:cxnSp macro="">
      <xdr:nvCxnSpPr>
        <xdr:cNvPr id="1752" name="直線コネクタ 1751">
          <a:extLst>
            <a:ext uri="{FF2B5EF4-FFF2-40B4-BE49-F238E27FC236}">
              <a16:creationId xmlns:a16="http://schemas.microsoft.com/office/drawing/2014/main" id="{E4FBB194-3FCD-46AD-9129-31003B7AE643}"/>
            </a:ext>
          </a:extLst>
        </xdr:cNvPr>
        <xdr:cNvCxnSpPr/>
      </xdr:nvCxnSpPr>
      <xdr:spPr>
        <a:xfrm flipH="1" flipV="1">
          <a:off x="8474872" y="17761745"/>
          <a:ext cx="164303" cy="348376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76200</xdr:colOff>
      <xdr:row>600</xdr:row>
      <xdr:rowOff>2381</xdr:rowOff>
    </xdr:from>
    <xdr:to>
      <xdr:col>30</xdr:col>
      <xdr:colOff>33338</xdr:colOff>
      <xdr:row>600</xdr:row>
      <xdr:rowOff>45244</xdr:rowOff>
    </xdr:to>
    <xdr:cxnSp macro="">
      <xdr:nvCxnSpPr>
        <xdr:cNvPr id="1753" name="直線コネクタ 1752">
          <a:extLst>
            <a:ext uri="{FF2B5EF4-FFF2-40B4-BE49-F238E27FC236}">
              <a16:creationId xmlns:a16="http://schemas.microsoft.com/office/drawing/2014/main" id="{E6CBBA37-2D4F-4125-8863-D1BB4A6C1DBC}"/>
            </a:ext>
          </a:extLst>
        </xdr:cNvPr>
        <xdr:cNvCxnSpPr/>
      </xdr:nvCxnSpPr>
      <xdr:spPr>
        <a:xfrm>
          <a:off x="8458200" y="15242381"/>
          <a:ext cx="3005138" cy="42863"/>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345282</xdr:colOff>
      <xdr:row>600</xdr:row>
      <xdr:rowOff>0</xdr:rowOff>
    </xdr:from>
    <xdr:to>
      <xdr:col>9</xdr:col>
      <xdr:colOff>302419</xdr:colOff>
      <xdr:row>600</xdr:row>
      <xdr:rowOff>50007</xdr:rowOff>
    </xdr:to>
    <xdr:cxnSp macro="">
      <xdr:nvCxnSpPr>
        <xdr:cNvPr id="1754" name="直線コネクタ 1753">
          <a:extLst>
            <a:ext uri="{FF2B5EF4-FFF2-40B4-BE49-F238E27FC236}">
              <a16:creationId xmlns:a16="http://schemas.microsoft.com/office/drawing/2014/main" id="{32BC6280-B211-4BEE-9A81-7D0454798587}"/>
            </a:ext>
          </a:extLst>
        </xdr:cNvPr>
        <xdr:cNvCxnSpPr/>
      </xdr:nvCxnSpPr>
      <xdr:spPr>
        <a:xfrm flipV="1">
          <a:off x="726282" y="15240000"/>
          <a:ext cx="3005137" cy="50007"/>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38100</xdr:colOff>
      <xdr:row>604</xdr:row>
      <xdr:rowOff>54768</xdr:rowOff>
    </xdr:from>
    <xdr:to>
      <xdr:col>30</xdr:col>
      <xdr:colOff>38101</xdr:colOff>
      <xdr:row>616</xdr:row>
      <xdr:rowOff>59531</xdr:rowOff>
    </xdr:to>
    <xdr:sp macro="" textlink="">
      <xdr:nvSpPr>
        <xdr:cNvPr id="1755" name="円弧 1754">
          <a:extLst>
            <a:ext uri="{FF2B5EF4-FFF2-40B4-BE49-F238E27FC236}">
              <a16:creationId xmlns:a16="http://schemas.microsoft.com/office/drawing/2014/main" id="{85D0FFB2-4A49-4747-BF72-3EB06E219795}"/>
            </a:ext>
          </a:extLst>
        </xdr:cNvPr>
        <xdr:cNvSpPr/>
      </xdr:nvSpPr>
      <xdr:spPr>
        <a:xfrm>
          <a:off x="9182100" y="16056768"/>
          <a:ext cx="2286001" cy="2290763"/>
        </a:xfrm>
        <a:prstGeom prst="arc">
          <a:avLst>
            <a:gd name="adj1" fmla="val 21597193"/>
            <a:gd name="adj2" fmla="val 5384432"/>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230981</xdr:colOff>
      <xdr:row>608</xdr:row>
      <xdr:rowOff>35720</xdr:rowOff>
    </xdr:from>
    <xdr:to>
      <xdr:col>9</xdr:col>
      <xdr:colOff>350043</xdr:colOff>
      <xdr:row>616</xdr:row>
      <xdr:rowOff>33338</xdr:rowOff>
    </xdr:to>
    <xdr:cxnSp macro="">
      <xdr:nvCxnSpPr>
        <xdr:cNvPr id="1756" name="直線コネクタ 1755">
          <a:extLst>
            <a:ext uri="{FF2B5EF4-FFF2-40B4-BE49-F238E27FC236}">
              <a16:creationId xmlns:a16="http://schemas.microsoft.com/office/drawing/2014/main" id="{57ACDC7C-695D-485D-8E42-337E2A829CB5}"/>
            </a:ext>
          </a:extLst>
        </xdr:cNvPr>
        <xdr:cNvCxnSpPr/>
      </xdr:nvCxnSpPr>
      <xdr:spPr>
        <a:xfrm flipV="1">
          <a:off x="3659981" y="16799720"/>
          <a:ext cx="119062" cy="1521618"/>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19049</xdr:colOff>
      <xdr:row>600</xdr:row>
      <xdr:rowOff>152402</xdr:rowOff>
    </xdr:from>
    <xdr:to>
      <xdr:col>16</xdr:col>
      <xdr:colOff>19049</xdr:colOff>
      <xdr:row>625</xdr:row>
      <xdr:rowOff>97631</xdr:rowOff>
    </xdr:to>
    <xdr:cxnSp macro="">
      <xdr:nvCxnSpPr>
        <xdr:cNvPr id="1757" name="直線コネクタ 1756">
          <a:extLst>
            <a:ext uri="{FF2B5EF4-FFF2-40B4-BE49-F238E27FC236}">
              <a16:creationId xmlns:a16="http://schemas.microsoft.com/office/drawing/2014/main" id="{05E959CD-FE79-4AC6-93BE-2F67A8666F52}"/>
            </a:ext>
          </a:extLst>
        </xdr:cNvPr>
        <xdr:cNvCxnSpPr/>
      </xdr:nvCxnSpPr>
      <xdr:spPr>
        <a:xfrm flipV="1">
          <a:off x="6115049" y="15392402"/>
          <a:ext cx="0" cy="4707729"/>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135731</xdr:colOff>
      <xdr:row>600</xdr:row>
      <xdr:rowOff>145256</xdr:rowOff>
    </xdr:from>
    <xdr:to>
      <xdr:col>16</xdr:col>
      <xdr:colOff>135731</xdr:colOff>
      <xdr:row>625</xdr:row>
      <xdr:rowOff>97631</xdr:rowOff>
    </xdr:to>
    <xdr:cxnSp macro="">
      <xdr:nvCxnSpPr>
        <xdr:cNvPr id="1758" name="直線コネクタ 1757">
          <a:extLst>
            <a:ext uri="{FF2B5EF4-FFF2-40B4-BE49-F238E27FC236}">
              <a16:creationId xmlns:a16="http://schemas.microsoft.com/office/drawing/2014/main" id="{24035BC6-A18F-4E06-93B7-78A9D40850C1}"/>
            </a:ext>
          </a:extLst>
        </xdr:cNvPr>
        <xdr:cNvCxnSpPr/>
      </xdr:nvCxnSpPr>
      <xdr:spPr>
        <a:xfrm flipV="1">
          <a:off x="6231731" y="15385256"/>
          <a:ext cx="0" cy="4714875"/>
        </a:xfrm>
        <a:prstGeom prst="line">
          <a:avLst/>
        </a:prstGeom>
        <a:ln w="6350" cmpd="dbl">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114301</xdr:colOff>
      <xdr:row>641</xdr:row>
      <xdr:rowOff>147638</xdr:rowOff>
    </xdr:from>
    <xdr:to>
      <xdr:col>32</xdr:col>
      <xdr:colOff>114301</xdr:colOff>
      <xdr:row>643</xdr:row>
      <xdr:rowOff>95250</xdr:rowOff>
    </xdr:to>
    <xdr:cxnSp macro="">
      <xdr:nvCxnSpPr>
        <xdr:cNvPr id="1759" name="直線矢印コネクタ 1758">
          <a:extLst>
            <a:ext uri="{FF2B5EF4-FFF2-40B4-BE49-F238E27FC236}">
              <a16:creationId xmlns:a16="http://schemas.microsoft.com/office/drawing/2014/main" id="{02E37DB9-0AD9-4894-A6C7-36BD714CC5D1}"/>
            </a:ext>
          </a:extLst>
        </xdr:cNvPr>
        <xdr:cNvCxnSpPr/>
      </xdr:nvCxnSpPr>
      <xdr:spPr>
        <a:xfrm>
          <a:off x="12306301" y="23198138"/>
          <a:ext cx="0" cy="32861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111919</xdr:colOff>
      <xdr:row>639</xdr:row>
      <xdr:rowOff>235745</xdr:rowOff>
    </xdr:from>
    <xdr:to>
      <xdr:col>32</xdr:col>
      <xdr:colOff>111919</xdr:colOff>
      <xdr:row>641</xdr:row>
      <xdr:rowOff>150019</xdr:rowOff>
    </xdr:to>
    <xdr:cxnSp macro="">
      <xdr:nvCxnSpPr>
        <xdr:cNvPr id="1760" name="直線矢印コネクタ 1759">
          <a:extLst>
            <a:ext uri="{FF2B5EF4-FFF2-40B4-BE49-F238E27FC236}">
              <a16:creationId xmlns:a16="http://schemas.microsoft.com/office/drawing/2014/main" id="{D08BFD5C-2096-4594-AA03-0CD6588E7F53}"/>
            </a:ext>
          </a:extLst>
        </xdr:cNvPr>
        <xdr:cNvCxnSpPr/>
      </xdr:nvCxnSpPr>
      <xdr:spPr>
        <a:xfrm flipV="1">
          <a:off x="12303919" y="22857620"/>
          <a:ext cx="0" cy="34289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116681</xdr:colOff>
      <xdr:row>642</xdr:row>
      <xdr:rowOff>107158</xdr:rowOff>
    </xdr:from>
    <xdr:to>
      <xdr:col>32</xdr:col>
      <xdr:colOff>307181</xdr:colOff>
      <xdr:row>642</xdr:row>
      <xdr:rowOff>107158</xdr:rowOff>
    </xdr:to>
    <xdr:cxnSp macro="">
      <xdr:nvCxnSpPr>
        <xdr:cNvPr id="1761" name="直線矢印コネクタ 1760">
          <a:extLst>
            <a:ext uri="{FF2B5EF4-FFF2-40B4-BE49-F238E27FC236}">
              <a16:creationId xmlns:a16="http://schemas.microsoft.com/office/drawing/2014/main" id="{52E57BE0-56BF-441F-80C2-6F9FCCB9D7AF}"/>
            </a:ext>
          </a:extLst>
        </xdr:cNvPr>
        <xdr:cNvCxnSpPr/>
      </xdr:nvCxnSpPr>
      <xdr:spPr>
        <a:xfrm>
          <a:off x="12308681" y="23348158"/>
          <a:ext cx="19050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114300</xdr:colOff>
      <xdr:row>640</xdr:row>
      <xdr:rowOff>109537</xdr:rowOff>
    </xdr:from>
    <xdr:to>
      <xdr:col>32</xdr:col>
      <xdr:colOff>304800</xdr:colOff>
      <xdr:row>640</xdr:row>
      <xdr:rowOff>109537</xdr:rowOff>
    </xdr:to>
    <xdr:cxnSp macro="">
      <xdr:nvCxnSpPr>
        <xdr:cNvPr id="1762" name="直線矢印コネクタ 1761">
          <a:extLst>
            <a:ext uri="{FF2B5EF4-FFF2-40B4-BE49-F238E27FC236}">
              <a16:creationId xmlns:a16="http://schemas.microsoft.com/office/drawing/2014/main" id="{10694C4D-6753-4E2E-951B-33231F06976D}"/>
            </a:ext>
          </a:extLst>
        </xdr:cNvPr>
        <xdr:cNvCxnSpPr/>
      </xdr:nvCxnSpPr>
      <xdr:spPr>
        <a:xfrm>
          <a:off x="12306300" y="22969537"/>
          <a:ext cx="19050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202406</xdr:colOff>
      <xdr:row>639</xdr:row>
      <xdr:rowOff>109538</xdr:rowOff>
    </xdr:from>
    <xdr:to>
      <xdr:col>32</xdr:col>
      <xdr:colOff>304800</xdr:colOff>
      <xdr:row>640</xdr:row>
      <xdr:rowOff>2384</xdr:rowOff>
    </xdr:to>
    <xdr:cxnSp macro="">
      <xdr:nvCxnSpPr>
        <xdr:cNvPr id="1763" name="直線矢印コネクタ 1762">
          <a:extLst>
            <a:ext uri="{FF2B5EF4-FFF2-40B4-BE49-F238E27FC236}">
              <a16:creationId xmlns:a16="http://schemas.microsoft.com/office/drawing/2014/main" id="{8EA983E0-4960-4C73-95B3-B635A03313ED}"/>
            </a:ext>
          </a:extLst>
        </xdr:cNvPr>
        <xdr:cNvCxnSpPr/>
      </xdr:nvCxnSpPr>
      <xdr:spPr>
        <a:xfrm flipV="1">
          <a:off x="12394406" y="22779038"/>
          <a:ext cx="102394" cy="83346"/>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9525</xdr:colOff>
      <xdr:row>641</xdr:row>
      <xdr:rowOff>150019</xdr:rowOff>
    </xdr:from>
    <xdr:to>
      <xdr:col>32</xdr:col>
      <xdr:colOff>304800</xdr:colOff>
      <xdr:row>641</xdr:row>
      <xdr:rowOff>150019</xdr:rowOff>
    </xdr:to>
    <xdr:cxnSp macro="">
      <xdr:nvCxnSpPr>
        <xdr:cNvPr id="1764" name="直線矢印コネクタ 1763">
          <a:extLst>
            <a:ext uri="{FF2B5EF4-FFF2-40B4-BE49-F238E27FC236}">
              <a16:creationId xmlns:a16="http://schemas.microsoft.com/office/drawing/2014/main" id="{0293D326-36D4-42B1-B86B-052C934EFA9C}"/>
            </a:ext>
          </a:extLst>
        </xdr:cNvPr>
        <xdr:cNvCxnSpPr/>
      </xdr:nvCxnSpPr>
      <xdr:spPr>
        <a:xfrm>
          <a:off x="12201525" y="23200519"/>
          <a:ext cx="295275" cy="0"/>
        </a:xfrm>
        <a:prstGeom prst="straightConnector1">
          <a:avLst/>
        </a:prstGeom>
        <a:ln w="31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7144</xdr:colOff>
      <xdr:row>640</xdr:row>
      <xdr:rowOff>2381</xdr:rowOff>
    </xdr:from>
    <xdr:to>
      <xdr:col>32</xdr:col>
      <xdr:colOff>202406</xdr:colOff>
      <xdr:row>640</xdr:row>
      <xdr:rowOff>2381</xdr:rowOff>
    </xdr:to>
    <xdr:cxnSp macro="">
      <xdr:nvCxnSpPr>
        <xdr:cNvPr id="1765" name="直線コネクタ 1764">
          <a:extLst>
            <a:ext uri="{FF2B5EF4-FFF2-40B4-BE49-F238E27FC236}">
              <a16:creationId xmlns:a16="http://schemas.microsoft.com/office/drawing/2014/main" id="{6CC11500-3EAC-487F-AFB5-20FA54E80734}"/>
            </a:ext>
          </a:extLst>
        </xdr:cNvPr>
        <xdr:cNvCxnSpPr/>
      </xdr:nvCxnSpPr>
      <xdr:spPr>
        <a:xfrm>
          <a:off x="12199144" y="22862381"/>
          <a:ext cx="195262" cy="0"/>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4763</xdr:colOff>
      <xdr:row>640</xdr:row>
      <xdr:rowOff>4763</xdr:rowOff>
    </xdr:from>
    <xdr:to>
      <xdr:col>32</xdr:col>
      <xdr:colOff>4763</xdr:colOff>
      <xdr:row>643</xdr:row>
      <xdr:rowOff>90488</xdr:rowOff>
    </xdr:to>
    <xdr:cxnSp macro="">
      <xdr:nvCxnSpPr>
        <xdr:cNvPr id="1766" name="直線コネクタ 1765">
          <a:extLst>
            <a:ext uri="{FF2B5EF4-FFF2-40B4-BE49-F238E27FC236}">
              <a16:creationId xmlns:a16="http://schemas.microsoft.com/office/drawing/2014/main" id="{4744C6FC-8211-4816-8E88-303E265071E1}"/>
            </a:ext>
          </a:extLst>
        </xdr:cNvPr>
        <xdr:cNvCxnSpPr/>
      </xdr:nvCxnSpPr>
      <xdr:spPr>
        <a:xfrm>
          <a:off x="12196763" y="22864763"/>
          <a:ext cx="0" cy="657225"/>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4763</xdr:colOff>
      <xdr:row>643</xdr:row>
      <xdr:rowOff>92869</xdr:rowOff>
    </xdr:from>
    <xdr:to>
      <xdr:col>32</xdr:col>
      <xdr:colOff>307181</xdr:colOff>
      <xdr:row>643</xdr:row>
      <xdr:rowOff>92869</xdr:rowOff>
    </xdr:to>
    <xdr:cxnSp macro="">
      <xdr:nvCxnSpPr>
        <xdr:cNvPr id="1767" name="直線矢印コネクタ 1766">
          <a:extLst>
            <a:ext uri="{FF2B5EF4-FFF2-40B4-BE49-F238E27FC236}">
              <a16:creationId xmlns:a16="http://schemas.microsoft.com/office/drawing/2014/main" id="{43D2F0C9-100D-43CF-8DCF-CBE566C12F33}"/>
            </a:ext>
          </a:extLst>
        </xdr:cNvPr>
        <xdr:cNvCxnSpPr/>
      </xdr:nvCxnSpPr>
      <xdr:spPr>
        <a:xfrm>
          <a:off x="12196763" y="23524369"/>
          <a:ext cx="302418" cy="0"/>
        </a:xfrm>
        <a:prstGeom prst="straightConnector1">
          <a:avLst/>
        </a:prstGeom>
        <a:ln w="31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300037</xdr:colOff>
      <xdr:row>641</xdr:row>
      <xdr:rowOff>73819</xdr:rowOff>
    </xdr:from>
    <xdr:to>
      <xdr:col>32</xdr:col>
      <xdr:colOff>4763</xdr:colOff>
      <xdr:row>641</xdr:row>
      <xdr:rowOff>150019</xdr:rowOff>
    </xdr:to>
    <xdr:cxnSp macro="">
      <xdr:nvCxnSpPr>
        <xdr:cNvPr id="1768" name="直線コネクタ 1767">
          <a:extLst>
            <a:ext uri="{FF2B5EF4-FFF2-40B4-BE49-F238E27FC236}">
              <a16:creationId xmlns:a16="http://schemas.microsoft.com/office/drawing/2014/main" id="{77D8DC06-9AB5-4753-94F7-C517B8E9DA57}"/>
            </a:ext>
          </a:extLst>
        </xdr:cNvPr>
        <xdr:cNvCxnSpPr/>
      </xdr:nvCxnSpPr>
      <xdr:spPr>
        <a:xfrm>
          <a:off x="6777037" y="23124319"/>
          <a:ext cx="5419726" cy="7620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230982</xdr:colOff>
      <xdr:row>615</xdr:row>
      <xdr:rowOff>97631</xdr:rowOff>
    </xdr:from>
    <xdr:to>
      <xdr:col>17</xdr:col>
      <xdr:colOff>230982</xdr:colOff>
      <xdr:row>616</xdr:row>
      <xdr:rowOff>0</xdr:rowOff>
    </xdr:to>
    <xdr:cxnSp macro="">
      <xdr:nvCxnSpPr>
        <xdr:cNvPr id="1769" name="直線コネクタ 1768">
          <a:extLst>
            <a:ext uri="{FF2B5EF4-FFF2-40B4-BE49-F238E27FC236}">
              <a16:creationId xmlns:a16="http://schemas.microsoft.com/office/drawing/2014/main" id="{CBEC19E5-E13B-4DF4-B05D-4948450F9B45}"/>
            </a:ext>
          </a:extLst>
        </xdr:cNvPr>
        <xdr:cNvCxnSpPr/>
      </xdr:nvCxnSpPr>
      <xdr:spPr>
        <a:xfrm>
          <a:off x="6707982" y="18195131"/>
          <a:ext cx="0" cy="92869"/>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11905</xdr:colOff>
      <xdr:row>640</xdr:row>
      <xdr:rowOff>180975</xdr:rowOff>
    </xdr:from>
    <xdr:to>
      <xdr:col>14</xdr:col>
      <xdr:colOff>159544</xdr:colOff>
      <xdr:row>642</xdr:row>
      <xdr:rowOff>180976</xdr:rowOff>
    </xdr:to>
    <xdr:cxnSp macro="">
      <xdr:nvCxnSpPr>
        <xdr:cNvPr id="1770" name="直線コネクタ 1769">
          <a:extLst>
            <a:ext uri="{FF2B5EF4-FFF2-40B4-BE49-F238E27FC236}">
              <a16:creationId xmlns:a16="http://schemas.microsoft.com/office/drawing/2014/main" id="{715FF007-5096-4A31-A2BB-6D0B676ED46C}"/>
            </a:ext>
          </a:extLst>
        </xdr:cNvPr>
        <xdr:cNvCxnSpPr/>
      </xdr:nvCxnSpPr>
      <xdr:spPr>
        <a:xfrm flipH="1">
          <a:off x="5345905" y="23040975"/>
          <a:ext cx="147639" cy="381001"/>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357188</xdr:colOff>
      <xdr:row>642</xdr:row>
      <xdr:rowOff>66676</xdr:rowOff>
    </xdr:from>
    <xdr:to>
      <xdr:col>15</xdr:col>
      <xdr:colOff>1</xdr:colOff>
      <xdr:row>643</xdr:row>
      <xdr:rowOff>0</xdr:rowOff>
    </xdr:to>
    <xdr:cxnSp macro="">
      <xdr:nvCxnSpPr>
        <xdr:cNvPr id="1771" name="直線矢印コネクタ 1770">
          <a:extLst>
            <a:ext uri="{FF2B5EF4-FFF2-40B4-BE49-F238E27FC236}">
              <a16:creationId xmlns:a16="http://schemas.microsoft.com/office/drawing/2014/main" id="{1E6CA56B-0CD5-41A5-98F9-194D8C134493}"/>
            </a:ext>
          </a:extLst>
        </xdr:cNvPr>
        <xdr:cNvCxnSpPr/>
      </xdr:nvCxnSpPr>
      <xdr:spPr>
        <a:xfrm flipH="1">
          <a:off x="5691188" y="23307676"/>
          <a:ext cx="23813" cy="12382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379600</xdr:colOff>
      <xdr:row>640</xdr:row>
      <xdr:rowOff>188119</xdr:rowOff>
    </xdr:from>
    <xdr:to>
      <xdr:col>20</xdr:col>
      <xdr:colOff>379600</xdr:colOff>
      <xdr:row>672</xdr:row>
      <xdr:rowOff>100013</xdr:rowOff>
    </xdr:to>
    <xdr:cxnSp macro="">
      <xdr:nvCxnSpPr>
        <xdr:cNvPr id="1772" name="直線矢印コネクタ 1771">
          <a:extLst>
            <a:ext uri="{FF2B5EF4-FFF2-40B4-BE49-F238E27FC236}">
              <a16:creationId xmlns:a16="http://schemas.microsoft.com/office/drawing/2014/main" id="{DA0523E0-8981-4BBB-B43F-BB7E23689274}"/>
            </a:ext>
          </a:extLst>
        </xdr:cNvPr>
        <xdr:cNvCxnSpPr/>
      </xdr:nvCxnSpPr>
      <xdr:spPr>
        <a:xfrm>
          <a:off x="7999600" y="23048119"/>
          <a:ext cx="0" cy="600789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600</xdr:row>
      <xdr:rowOff>14288</xdr:rowOff>
    </xdr:from>
    <xdr:to>
      <xdr:col>25</xdr:col>
      <xdr:colOff>0</xdr:colOff>
      <xdr:row>616</xdr:row>
      <xdr:rowOff>47625</xdr:rowOff>
    </xdr:to>
    <xdr:cxnSp macro="">
      <xdr:nvCxnSpPr>
        <xdr:cNvPr id="1773" name="直線矢印コネクタ 1772">
          <a:extLst>
            <a:ext uri="{FF2B5EF4-FFF2-40B4-BE49-F238E27FC236}">
              <a16:creationId xmlns:a16="http://schemas.microsoft.com/office/drawing/2014/main" id="{D21FA136-C7AE-4B40-8BD2-D518B8F920BA}"/>
            </a:ext>
          </a:extLst>
        </xdr:cNvPr>
        <xdr:cNvCxnSpPr/>
      </xdr:nvCxnSpPr>
      <xdr:spPr>
        <a:xfrm>
          <a:off x="9525000" y="15254288"/>
          <a:ext cx="0" cy="3081337"/>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40481</xdr:colOff>
      <xdr:row>609</xdr:row>
      <xdr:rowOff>45244</xdr:rowOff>
    </xdr:from>
    <xdr:to>
      <xdr:col>30</xdr:col>
      <xdr:colOff>378619</xdr:colOff>
      <xdr:row>609</xdr:row>
      <xdr:rowOff>45244</xdr:rowOff>
    </xdr:to>
    <xdr:cxnSp macro="">
      <xdr:nvCxnSpPr>
        <xdr:cNvPr id="1774" name="直線コネクタ 1773">
          <a:extLst>
            <a:ext uri="{FF2B5EF4-FFF2-40B4-BE49-F238E27FC236}">
              <a16:creationId xmlns:a16="http://schemas.microsoft.com/office/drawing/2014/main" id="{F245DCB6-1C08-435D-A55B-68C78CBD8984}"/>
            </a:ext>
          </a:extLst>
        </xdr:cNvPr>
        <xdr:cNvCxnSpPr/>
      </xdr:nvCxnSpPr>
      <xdr:spPr>
        <a:xfrm>
          <a:off x="11470481" y="16999744"/>
          <a:ext cx="338138" cy="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345280</xdr:colOff>
      <xdr:row>608</xdr:row>
      <xdr:rowOff>33337</xdr:rowOff>
    </xdr:from>
    <xdr:to>
      <xdr:col>11</xdr:col>
      <xdr:colOff>0</xdr:colOff>
      <xdr:row>608</xdr:row>
      <xdr:rowOff>33337</xdr:rowOff>
    </xdr:to>
    <xdr:cxnSp macro="">
      <xdr:nvCxnSpPr>
        <xdr:cNvPr id="1775" name="直線コネクタ 1774">
          <a:extLst>
            <a:ext uri="{FF2B5EF4-FFF2-40B4-BE49-F238E27FC236}">
              <a16:creationId xmlns:a16="http://schemas.microsoft.com/office/drawing/2014/main" id="{997DB8C9-E59E-45D6-AC6D-15385C67F65C}"/>
            </a:ext>
          </a:extLst>
        </xdr:cNvPr>
        <xdr:cNvCxnSpPr/>
      </xdr:nvCxnSpPr>
      <xdr:spPr>
        <a:xfrm>
          <a:off x="3774280" y="16797337"/>
          <a:ext cx="416720" cy="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38100</xdr:colOff>
      <xdr:row>649</xdr:row>
      <xdr:rowOff>35719</xdr:rowOff>
    </xdr:from>
    <xdr:to>
      <xdr:col>23</xdr:col>
      <xdr:colOff>378619</xdr:colOff>
      <xdr:row>649</xdr:row>
      <xdr:rowOff>35719</xdr:rowOff>
    </xdr:to>
    <xdr:cxnSp macro="">
      <xdr:nvCxnSpPr>
        <xdr:cNvPr id="1776" name="直線コネクタ 1775">
          <a:extLst>
            <a:ext uri="{FF2B5EF4-FFF2-40B4-BE49-F238E27FC236}">
              <a16:creationId xmlns:a16="http://schemas.microsoft.com/office/drawing/2014/main" id="{E946D2F6-1267-47B2-A260-B42D9836DA97}"/>
            </a:ext>
          </a:extLst>
        </xdr:cNvPr>
        <xdr:cNvCxnSpPr/>
      </xdr:nvCxnSpPr>
      <xdr:spPr>
        <a:xfrm>
          <a:off x="8420100" y="24610219"/>
          <a:ext cx="721519" cy="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107157</xdr:colOff>
      <xdr:row>616</xdr:row>
      <xdr:rowOff>57150</xdr:rowOff>
    </xdr:from>
    <xdr:to>
      <xdr:col>30</xdr:col>
      <xdr:colOff>378619</xdr:colOff>
      <xdr:row>616</xdr:row>
      <xdr:rowOff>57150</xdr:rowOff>
    </xdr:to>
    <xdr:cxnSp macro="">
      <xdr:nvCxnSpPr>
        <xdr:cNvPr id="1777" name="直線コネクタ 1776">
          <a:extLst>
            <a:ext uri="{FF2B5EF4-FFF2-40B4-BE49-F238E27FC236}">
              <a16:creationId xmlns:a16="http://schemas.microsoft.com/office/drawing/2014/main" id="{25790DDE-B240-406D-8850-2CB586B8952F}"/>
            </a:ext>
          </a:extLst>
        </xdr:cNvPr>
        <xdr:cNvCxnSpPr/>
      </xdr:nvCxnSpPr>
      <xdr:spPr>
        <a:xfrm>
          <a:off x="10394157" y="18345150"/>
          <a:ext cx="1414462" cy="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4762</xdr:colOff>
      <xdr:row>613</xdr:row>
      <xdr:rowOff>40482</xdr:rowOff>
    </xdr:from>
    <xdr:to>
      <xdr:col>22</xdr:col>
      <xdr:colOff>338138</xdr:colOff>
      <xdr:row>616</xdr:row>
      <xdr:rowOff>102394</xdr:rowOff>
    </xdr:to>
    <xdr:cxnSp macro="">
      <xdr:nvCxnSpPr>
        <xdr:cNvPr id="1778" name="直線コネクタ 1777">
          <a:extLst>
            <a:ext uri="{FF2B5EF4-FFF2-40B4-BE49-F238E27FC236}">
              <a16:creationId xmlns:a16="http://schemas.microsoft.com/office/drawing/2014/main" id="{3C50BFDA-23A6-4D13-946C-5322452F50F6}"/>
            </a:ext>
          </a:extLst>
        </xdr:cNvPr>
        <xdr:cNvCxnSpPr/>
      </xdr:nvCxnSpPr>
      <xdr:spPr>
        <a:xfrm>
          <a:off x="8386762" y="17756982"/>
          <a:ext cx="333376" cy="633412"/>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335755</xdr:colOff>
      <xdr:row>616</xdr:row>
      <xdr:rowOff>102394</xdr:rowOff>
    </xdr:from>
    <xdr:to>
      <xdr:col>22</xdr:col>
      <xdr:colOff>335755</xdr:colOff>
      <xdr:row>618</xdr:row>
      <xdr:rowOff>0</xdr:rowOff>
    </xdr:to>
    <xdr:cxnSp macro="">
      <xdr:nvCxnSpPr>
        <xdr:cNvPr id="1779" name="直線コネクタ 1778">
          <a:extLst>
            <a:ext uri="{FF2B5EF4-FFF2-40B4-BE49-F238E27FC236}">
              <a16:creationId xmlns:a16="http://schemas.microsoft.com/office/drawing/2014/main" id="{013E173D-77A6-4D51-92D3-719D9FF92CD1}"/>
            </a:ext>
          </a:extLst>
        </xdr:cNvPr>
        <xdr:cNvCxnSpPr/>
      </xdr:nvCxnSpPr>
      <xdr:spPr>
        <a:xfrm>
          <a:off x="8717755" y="18390394"/>
          <a:ext cx="0" cy="278606"/>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302418</xdr:colOff>
      <xdr:row>616</xdr:row>
      <xdr:rowOff>102394</xdr:rowOff>
    </xdr:from>
    <xdr:to>
      <xdr:col>23</xdr:col>
      <xdr:colOff>302418</xdr:colOff>
      <xdr:row>617</xdr:row>
      <xdr:rowOff>188119</xdr:rowOff>
    </xdr:to>
    <xdr:cxnSp macro="">
      <xdr:nvCxnSpPr>
        <xdr:cNvPr id="1780" name="直線コネクタ 1779">
          <a:extLst>
            <a:ext uri="{FF2B5EF4-FFF2-40B4-BE49-F238E27FC236}">
              <a16:creationId xmlns:a16="http://schemas.microsoft.com/office/drawing/2014/main" id="{FA475751-AE25-46F7-8E05-F8AE3A7ACD82}"/>
            </a:ext>
          </a:extLst>
        </xdr:cNvPr>
        <xdr:cNvCxnSpPr/>
      </xdr:nvCxnSpPr>
      <xdr:spPr>
        <a:xfrm>
          <a:off x="9065418" y="18390394"/>
          <a:ext cx="0" cy="276225"/>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338136</xdr:colOff>
      <xdr:row>617</xdr:row>
      <xdr:rowOff>33336</xdr:rowOff>
    </xdr:from>
    <xdr:to>
      <xdr:col>23</xdr:col>
      <xdr:colOff>145255</xdr:colOff>
      <xdr:row>617</xdr:row>
      <xdr:rowOff>140494</xdr:rowOff>
    </xdr:to>
    <xdr:sp macro="" textlink="">
      <xdr:nvSpPr>
        <xdr:cNvPr id="1781" name="円弧 1780">
          <a:extLst>
            <a:ext uri="{FF2B5EF4-FFF2-40B4-BE49-F238E27FC236}">
              <a16:creationId xmlns:a16="http://schemas.microsoft.com/office/drawing/2014/main" id="{C65C842B-F41A-4B22-80CD-A88D65B7115F}"/>
            </a:ext>
          </a:extLst>
        </xdr:cNvPr>
        <xdr:cNvSpPr/>
      </xdr:nvSpPr>
      <xdr:spPr>
        <a:xfrm>
          <a:off x="8720136" y="18511836"/>
          <a:ext cx="188119" cy="107158"/>
        </a:xfrm>
        <a:prstGeom prst="arc">
          <a:avLst>
            <a:gd name="adj1" fmla="val 5269241"/>
            <a:gd name="adj2" fmla="val 15950737"/>
          </a:avLst>
        </a:prstGeom>
        <a:ln w="3175">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47625</xdr:colOff>
      <xdr:row>617</xdr:row>
      <xdr:rowOff>33338</xdr:rowOff>
    </xdr:from>
    <xdr:to>
      <xdr:col>23</xdr:col>
      <xdr:colOff>302419</xdr:colOff>
      <xdr:row>617</xdr:row>
      <xdr:rowOff>33338</xdr:rowOff>
    </xdr:to>
    <xdr:cxnSp macro="">
      <xdr:nvCxnSpPr>
        <xdr:cNvPr id="1782" name="直線矢印コネクタ 1781">
          <a:extLst>
            <a:ext uri="{FF2B5EF4-FFF2-40B4-BE49-F238E27FC236}">
              <a16:creationId xmlns:a16="http://schemas.microsoft.com/office/drawing/2014/main" id="{0B15126F-283B-4721-A8C7-6696015173D7}"/>
            </a:ext>
          </a:extLst>
        </xdr:cNvPr>
        <xdr:cNvCxnSpPr/>
      </xdr:nvCxnSpPr>
      <xdr:spPr>
        <a:xfrm>
          <a:off x="8810625" y="18511838"/>
          <a:ext cx="254794" cy="0"/>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52388</xdr:colOff>
      <xdr:row>617</xdr:row>
      <xdr:rowOff>140495</xdr:rowOff>
    </xdr:from>
    <xdr:to>
      <xdr:col>23</xdr:col>
      <xdr:colOff>302419</xdr:colOff>
      <xdr:row>617</xdr:row>
      <xdr:rowOff>140495</xdr:rowOff>
    </xdr:to>
    <xdr:cxnSp macro="">
      <xdr:nvCxnSpPr>
        <xdr:cNvPr id="1783" name="直線矢印コネクタ 1782">
          <a:extLst>
            <a:ext uri="{FF2B5EF4-FFF2-40B4-BE49-F238E27FC236}">
              <a16:creationId xmlns:a16="http://schemas.microsoft.com/office/drawing/2014/main" id="{7474E363-B96A-40EC-BFA7-49D22FB3295F}"/>
            </a:ext>
          </a:extLst>
        </xdr:cNvPr>
        <xdr:cNvCxnSpPr/>
      </xdr:nvCxnSpPr>
      <xdr:spPr>
        <a:xfrm>
          <a:off x="8815388" y="18618995"/>
          <a:ext cx="250031" cy="0"/>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97631</xdr:colOff>
      <xdr:row>613</xdr:row>
      <xdr:rowOff>40482</xdr:rowOff>
    </xdr:from>
    <xdr:to>
      <xdr:col>23</xdr:col>
      <xdr:colOff>304800</xdr:colOff>
      <xdr:row>616</xdr:row>
      <xdr:rowOff>100013</xdr:rowOff>
    </xdr:to>
    <xdr:cxnSp macro="">
      <xdr:nvCxnSpPr>
        <xdr:cNvPr id="1784" name="直線コネクタ 1783">
          <a:extLst>
            <a:ext uri="{FF2B5EF4-FFF2-40B4-BE49-F238E27FC236}">
              <a16:creationId xmlns:a16="http://schemas.microsoft.com/office/drawing/2014/main" id="{A4D9EC30-300D-4671-8436-54F4A0790655}"/>
            </a:ext>
          </a:extLst>
        </xdr:cNvPr>
        <xdr:cNvCxnSpPr/>
      </xdr:nvCxnSpPr>
      <xdr:spPr>
        <a:xfrm>
          <a:off x="8479631" y="17756982"/>
          <a:ext cx="588169" cy="631031"/>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116682</xdr:colOff>
      <xdr:row>612</xdr:row>
      <xdr:rowOff>0</xdr:rowOff>
    </xdr:from>
    <xdr:to>
      <xdr:col>14</xdr:col>
      <xdr:colOff>116682</xdr:colOff>
      <xdr:row>634</xdr:row>
      <xdr:rowOff>0</xdr:rowOff>
    </xdr:to>
    <xdr:cxnSp macro="">
      <xdr:nvCxnSpPr>
        <xdr:cNvPr id="1785" name="直線コネクタ 1784">
          <a:extLst>
            <a:ext uri="{FF2B5EF4-FFF2-40B4-BE49-F238E27FC236}">
              <a16:creationId xmlns:a16="http://schemas.microsoft.com/office/drawing/2014/main" id="{0AABAF6B-02FF-4461-9BFE-68A6A6104117}"/>
            </a:ext>
          </a:extLst>
        </xdr:cNvPr>
        <xdr:cNvCxnSpPr/>
      </xdr:nvCxnSpPr>
      <xdr:spPr>
        <a:xfrm>
          <a:off x="5450682" y="17526000"/>
          <a:ext cx="0" cy="419100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xdr:colOff>
      <xdr:row>599</xdr:row>
      <xdr:rowOff>188119</xdr:rowOff>
    </xdr:from>
    <xdr:to>
      <xdr:col>18</xdr:col>
      <xdr:colOff>1</xdr:colOff>
      <xdr:row>613</xdr:row>
      <xdr:rowOff>0</xdr:rowOff>
    </xdr:to>
    <xdr:cxnSp macro="">
      <xdr:nvCxnSpPr>
        <xdr:cNvPr id="1786" name="直線矢印コネクタ 1785">
          <a:extLst>
            <a:ext uri="{FF2B5EF4-FFF2-40B4-BE49-F238E27FC236}">
              <a16:creationId xmlns:a16="http://schemas.microsoft.com/office/drawing/2014/main" id="{B14DD2F4-7CDF-49D5-9198-8BA646D13065}"/>
            </a:ext>
          </a:extLst>
        </xdr:cNvPr>
        <xdr:cNvCxnSpPr/>
      </xdr:nvCxnSpPr>
      <xdr:spPr>
        <a:xfrm>
          <a:off x="6858001" y="15237619"/>
          <a:ext cx="0" cy="24788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192883</xdr:colOff>
      <xdr:row>612</xdr:row>
      <xdr:rowOff>185740</xdr:rowOff>
    </xdr:from>
    <xdr:to>
      <xdr:col>17</xdr:col>
      <xdr:colOff>230981</xdr:colOff>
      <xdr:row>612</xdr:row>
      <xdr:rowOff>185740</xdr:rowOff>
    </xdr:to>
    <xdr:cxnSp macro="">
      <xdr:nvCxnSpPr>
        <xdr:cNvPr id="1787" name="直線コネクタ 1786">
          <a:extLst>
            <a:ext uri="{FF2B5EF4-FFF2-40B4-BE49-F238E27FC236}">
              <a16:creationId xmlns:a16="http://schemas.microsoft.com/office/drawing/2014/main" id="{86D1FA5D-3AB4-43C8-9EDD-45422895BFAF}"/>
            </a:ext>
          </a:extLst>
        </xdr:cNvPr>
        <xdr:cNvCxnSpPr/>
      </xdr:nvCxnSpPr>
      <xdr:spPr>
        <a:xfrm flipH="1">
          <a:off x="6669883" y="17711740"/>
          <a:ext cx="38098"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152402</xdr:colOff>
      <xdr:row>612</xdr:row>
      <xdr:rowOff>190498</xdr:rowOff>
    </xdr:from>
    <xdr:to>
      <xdr:col>14</xdr:col>
      <xdr:colOff>190500</xdr:colOff>
      <xdr:row>612</xdr:row>
      <xdr:rowOff>190498</xdr:rowOff>
    </xdr:to>
    <xdr:cxnSp macro="">
      <xdr:nvCxnSpPr>
        <xdr:cNvPr id="1788" name="直線コネクタ 1787">
          <a:extLst>
            <a:ext uri="{FF2B5EF4-FFF2-40B4-BE49-F238E27FC236}">
              <a16:creationId xmlns:a16="http://schemas.microsoft.com/office/drawing/2014/main" id="{DA5F5D4F-118C-4AA1-AF35-F7E6B6C8F793}"/>
            </a:ext>
          </a:extLst>
        </xdr:cNvPr>
        <xdr:cNvCxnSpPr/>
      </xdr:nvCxnSpPr>
      <xdr:spPr>
        <a:xfrm flipH="1">
          <a:off x="5486402" y="17716498"/>
          <a:ext cx="38098"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606</xdr:row>
      <xdr:rowOff>1</xdr:rowOff>
    </xdr:from>
    <xdr:to>
      <xdr:col>19</xdr:col>
      <xdr:colOff>0</xdr:colOff>
      <xdr:row>606</xdr:row>
      <xdr:rowOff>1</xdr:rowOff>
    </xdr:to>
    <xdr:cxnSp macro="">
      <xdr:nvCxnSpPr>
        <xdr:cNvPr id="1789" name="直線コネクタ 1788">
          <a:extLst>
            <a:ext uri="{FF2B5EF4-FFF2-40B4-BE49-F238E27FC236}">
              <a16:creationId xmlns:a16="http://schemas.microsoft.com/office/drawing/2014/main" id="{734F1820-AA40-4EE6-8F09-4143D2948B56}"/>
            </a:ext>
          </a:extLst>
        </xdr:cNvPr>
        <xdr:cNvCxnSpPr/>
      </xdr:nvCxnSpPr>
      <xdr:spPr>
        <a:xfrm>
          <a:off x="6858000" y="16383001"/>
          <a:ext cx="381000"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599</xdr:row>
      <xdr:rowOff>7144</xdr:rowOff>
    </xdr:from>
    <xdr:to>
      <xdr:col>19</xdr:col>
      <xdr:colOff>0</xdr:colOff>
      <xdr:row>606</xdr:row>
      <xdr:rowOff>0</xdr:rowOff>
    </xdr:to>
    <xdr:cxnSp macro="">
      <xdr:nvCxnSpPr>
        <xdr:cNvPr id="1790" name="直線矢印コネクタ 1789">
          <a:extLst>
            <a:ext uri="{FF2B5EF4-FFF2-40B4-BE49-F238E27FC236}">
              <a16:creationId xmlns:a16="http://schemas.microsoft.com/office/drawing/2014/main" id="{0C7A2024-910B-4BF1-9E81-ECEEA274AC43}"/>
            </a:ext>
          </a:extLst>
        </xdr:cNvPr>
        <xdr:cNvCxnSpPr/>
      </xdr:nvCxnSpPr>
      <xdr:spPr>
        <a:xfrm flipV="1">
          <a:off x="7239000" y="15056644"/>
          <a:ext cx="0" cy="1326356"/>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380999</xdr:colOff>
      <xdr:row>747</xdr:row>
      <xdr:rowOff>54769</xdr:rowOff>
    </xdr:from>
    <xdr:to>
      <xdr:col>27</xdr:col>
      <xdr:colOff>185737</xdr:colOff>
      <xdr:row>747</xdr:row>
      <xdr:rowOff>54769</xdr:rowOff>
    </xdr:to>
    <xdr:cxnSp macro="">
      <xdr:nvCxnSpPr>
        <xdr:cNvPr id="1791" name="直線コネクタ 1790">
          <a:extLst>
            <a:ext uri="{FF2B5EF4-FFF2-40B4-BE49-F238E27FC236}">
              <a16:creationId xmlns:a16="http://schemas.microsoft.com/office/drawing/2014/main" id="{166E039C-51C1-48E3-B0DC-4AF2FFD8685A}"/>
            </a:ext>
          </a:extLst>
        </xdr:cNvPr>
        <xdr:cNvCxnSpPr/>
      </xdr:nvCxnSpPr>
      <xdr:spPr>
        <a:xfrm>
          <a:off x="10286999" y="43298269"/>
          <a:ext cx="185738" cy="0"/>
        </a:xfrm>
        <a:prstGeom prst="line">
          <a:avLst/>
        </a:prstGeom>
        <a:ln w="3175">
          <a:no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230983</xdr:colOff>
      <xdr:row>598</xdr:row>
      <xdr:rowOff>107160</xdr:rowOff>
    </xdr:from>
    <xdr:to>
      <xdr:col>17</xdr:col>
      <xdr:colOff>230983</xdr:colOff>
      <xdr:row>632</xdr:row>
      <xdr:rowOff>104775</xdr:rowOff>
    </xdr:to>
    <xdr:cxnSp macro="">
      <xdr:nvCxnSpPr>
        <xdr:cNvPr id="1792" name="直線コネクタ 1791">
          <a:extLst>
            <a:ext uri="{FF2B5EF4-FFF2-40B4-BE49-F238E27FC236}">
              <a16:creationId xmlns:a16="http://schemas.microsoft.com/office/drawing/2014/main" id="{63FAE725-8B15-45D2-A22B-CF53BD7CA106}"/>
            </a:ext>
          </a:extLst>
        </xdr:cNvPr>
        <xdr:cNvCxnSpPr/>
      </xdr:nvCxnSpPr>
      <xdr:spPr>
        <a:xfrm flipV="1">
          <a:off x="6707983" y="14966160"/>
          <a:ext cx="0" cy="647461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152400</xdr:colOff>
      <xdr:row>598</xdr:row>
      <xdr:rowOff>111921</xdr:rowOff>
    </xdr:from>
    <xdr:to>
      <xdr:col>14</xdr:col>
      <xdr:colOff>152400</xdr:colOff>
      <xdr:row>632</xdr:row>
      <xdr:rowOff>104775</xdr:rowOff>
    </xdr:to>
    <xdr:cxnSp macro="">
      <xdr:nvCxnSpPr>
        <xdr:cNvPr id="1793" name="直線コネクタ 1792">
          <a:extLst>
            <a:ext uri="{FF2B5EF4-FFF2-40B4-BE49-F238E27FC236}">
              <a16:creationId xmlns:a16="http://schemas.microsoft.com/office/drawing/2014/main" id="{5181659D-27AD-46EB-B0BC-A744A6DCF1FF}"/>
            </a:ext>
          </a:extLst>
        </xdr:cNvPr>
        <xdr:cNvCxnSpPr/>
      </xdr:nvCxnSpPr>
      <xdr:spPr>
        <a:xfrm flipV="1">
          <a:off x="5486400" y="14970921"/>
          <a:ext cx="0" cy="6469854"/>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95250</xdr:colOff>
      <xdr:row>596</xdr:row>
      <xdr:rowOff>130968</xdr:rowOff>
    </xdr:from>
    <xdr:to>
      <xdr:col>17</xdr:col>
      <xdr:colOff>283374</xdr:colOff>
      <xdr:row>599</xdr:row>
      <xdr:rowOff>71438</xdr:rowOff>
    </xdr:to>
    <xdr:sp macro="" textlink="">
      <xdr:nvSpPr>
        <xdr:cNvPr id="1794" name="円弧 1793">
          <a:extLst>
            <a:ext uri="{FF2B5EF4-FFF2-40B4-BE49-F238E27FC236}">
              <a16:creationId xmlns:a16="http://schemas.microsoft.com/office/drawing/2014/main" id="{CEEF3BF3-6B17-464B-9823-431DCC6C7505}"/>
            </a:ext>
          </a:extLst>
        </xdr:cNvPr>
        <xdr:cNvSpPr/>
      </xdr:nvSpPr>
      <xdr:spPr>
        <a:xfrm>
          <a:off x="5429250" y="14608968"/>
          <a:ext cx="1331124" cy="511970"/>
        </a:xfrm>
        <a:prstGeom prst="arc">
          <a:avLst>
            <a:gd name="adj1" fmla="val 577994"/>
            <a:gd name="adj2" fmla="val 10215586"/>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302419</xdr:colOff>
      <xdr:row>600</xdr:row>
      <xdr:rowOff>0</xdr:rowOff>
    </xdr:from>
    <xdr:to>
      <xdr:col>9</xdr:col>
      <xdr:colOff>302419</xdr:colOff>
      <xdr:row>601</xdr:row>
      <xdr:rowOff>2381</xdr:rowOff>
    </xdr:to>
    <xdr:cxnSp macro="">
      <xdr:nvCxnSpPr>
        <xdr:cNvPr id="1795" name="直線コネクタ 1794">
          <a:extLst>
            <a:ext uri="{FF2B5EF4-FFF2-40B4-BE49-F238E27FC236}">
              <a16:creationId xmlns:a16="http://schemas.microsoft.com/office/drawing/2014/main" id="{22674628-D596-4AC3-BF1F-B3AB1E0F9365}"/>
            </a:ext>
          </a:extLst>
        </xdr:cNvPr>
        <xdr:cNvCxnSpPr/>
      </xdr:nvCxnSpPr>
      <xdr:spPr>
        <a:xfrm>
          <a:off x="3731419" y="15240000"/>
          <a:ext cx="0" cy="192881"/>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340519</xdr:colOff>
      <xdr:row>608</xdr:row>
      <xdr:rowOff>121446</xdr:rowOff>
    </xdr:from>
    <xdr:to>
      <xdr:col>18</xdr:col>
      <xdr:colOff>340519</xdr:colOff>
      <xdr:row>632</xdr:row>
      <xdr:rowOff>107156</xdr:rowOff>
    </xdr:to>
    <xdr:cxnSp macro="">
      <xdr:nvCxnSpPr>
        <xdr:cNvPr id="1796" name="直線コネクタ 1795">
          <a:extLst>
            <a:ext uri="{FF2B5EF4-FFF2-40B4-BE49-F238E27FC236}">
              <a16:creationId xmlns:a16="http://schemas.microsoft.com/office/drawing/2014/main" id="{33021457-B533-456B-8129-21CE58CF140C}"/>
            </a:ext>
          </a:extLst>
        </xdr:cNvPr>
        <xdr:cNvCxnSpPr/>
      </xdr:nvCxnSpPr>
      <xdr:spPr>
        <a:xfrm flipV="1">
          <a:off x="7198519" y="16885446"/>
          <a:ext cx="0" cy="455771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154782</xdr:colOff>
      <xdr:row>612</xdr:row>
      <xdr:rowOff>188119</xdr:rowOff>
    </xdr:from>
    <xdr:to>
      <xdr:col>18</xdr:col>
      <xdr:colOff>111919</xdr:colOff>
      <xdr:row>612</xdr:row>
      <xdr:rowOff>188119</xdr:rowOff>
    </xdr:to>
    <xdr:cxnSp macro="">
      <xdr:nvCxnSpPr>
        <xdr:cNvPr id="1797" name="直線コネクタ 1796">
          <a:extLst>
            <a:ext uri="{FF2B5EF4-FFF2-40B4-BE49-F238E27FC236}">
              <a16:creationId xmlns:a16="http://schemas.microsoft.com/office/drawing/2014/main" id="{3D06A05C-1F58-4C6F-A0B7-BD549062C474}"/>
            </a:ext>
          </a:extLst>
        </xdr:cNvPr>
        <xdr:cNvCxnSpPr/>
      </xdr:nvCxnSpPr>
      <xdr:spPr>
        <a:xfrm>
          <a:off x="5488782" y="17714119"/>
          <a:ext cx="1481137"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119063</xdr:colOff>
      <xdr:row>600</xdr:row>
      <xdr:rowOff>2381</xdr:rowOff>
    </xdr:from>
    <xdr:to>
      <xdr:col>22</xdr:col>
      <xdr:colOff>76200</xdr:colOff>
      <xdr:row>600</xdr:row>
      <xdr:rowOff>2381</xdr:rowOff>
    </xdr:to>
    <xdr:cxnSp macro="">
      <xdr:nvCxnSpPr>
        <xdr:cNvPr id="1798" name="直線コネクタ 1797">
          <a:extLst>
            <a:ext uri="{FF2B5EF4-FFF2-40B4-BE49-F238E27FC236}">
              <a16:creationId xmlns:a16="http://schemas.microsoft.com/office/drawing/2014/main" id="{309E9681-4FB2-4A73-9137-360F80E295E1}"/>
            </a:ext>
          </a:extLst>
        </xdr:cNvPr>
        <xdr:cNvCxnSpPr/>
      </xdr:nvCxnSpPr>
      <xdr:spPr>
        <a:xfrm>
          <a:off x="6977063" y="15242381"/>
          <a:ext cx="1481137"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304800</xdr:colOff>
      <xdr:row>600</xdr:row>
      <xdr:rowOff>0</xdr:rowOff>
    </xdr:from>
    <xdr:to>
      <xdr:col>13</xdr:col>
      <xdr:colOff>264319</xdr:colOff>
      <xdr:row>600</xdr:row>
      <xdr:rowOff>0</xdr:rowOff>
    </xdr:to>
    <xdr:cxnSp macro="">
      <xdr:nvCxnSpPr>
        <xdr:cNvPr id="1799" name="直線コネクタ 1798">
          <a:extLst>
            <a:ext uri="{FF2B5EF4-FFF2-40B4-BE49-F238E27FC236}">
              <a16:creationId xmlns:a16="http://schemas.microsoft.com/office/drawing/2014/main" id="{AD9ABCD8-81BB-4C76-AB0E-3776DA419A8C}"/>
            </a:ext>
          </a:extLst>
        </xdr:cNvPr>
        <xdr:cNvCxnSpPr/>
      </xdr:nvCxnSpPr>
      <xdr:spPr>
        <a:xfrm>
          <a:off x="3733800" y="15240000"/>
          <a:ext cx="1483519"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73819</xdr:colOff>
      <xdr:row>600</xdr:row>
      <xdr:rowOff>2381</xdr:rowOff>
    </xdr:from>
    <xdr:to>
      <xdr:col>22</xdr:col>
      <xdr:colOff>73819</xdr:colOff>
      <xdr:row>601</xdr:row>
      <xdr:rowOff>0</xdr:rowOff>
    </xdr:to>
    <xdr:cxnSp macro="">
      <xdr:nvCxnSpPr>
        <xdr:cNvPr id="1800" name="直線コネクタ 1799">
          <a:extLst>
            <a:ext uri="{FF2B5EF4-FFF2-40B4-BE49-F238E27FC236}">
              <a16:creationId xmlns:a16="http://schemas.microsoft.com/office/drawing/2014/main" id="{2B1D1744-CB87-4BC2-9038-033E9788BA40}"/>
            </a:ext>
          </a:extLst>
        </xdr:cNvPr>
        <xdr:cNvCxnSpPr/>
      </xdr:nvCxnSpPr>
      <xdr:spPr>
        <a:xfrm flipV="1">
          <a:off x="8455819" y="15242381"/>
          <a:ext cx="0" cy="18811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342900</xdr:colOff>
      <xdr:row>609</xdr:row>
      <xdr:rowOff>45244</xdr:rowOff>
    </xdr:from>
    <xdr:to>
      <xdr:col>1</xdr:col>
      <xdr:colOff>342900</xdr:colOff>
      <xdr:row>610</xdr:row>
      <xdr:rowOff>59532</xdr:rowOff>
    </xdr:to>
    <xdr:cxnSp macro="">
      <xdr:nvCxnSpPr>
        <xdr:cNvPr id="1801" name="直線コネクタ 1800">
          <a:extLst>
            <a:ext uri="{FF2B5EF4-FFF2-40B4-BE49-F238E27FC236}">
              <a16:creationId xmlns:a16="http://schemas.microsoft.com/office/drawing/2014/main" id="{FE477E42-719B-4DB9-8FF5-072C88ACBFBB}"/>
            </a:ext>
          </a:extLst>
        </xdr:cNvPr>
        <xdr:cNvCxnSpPr/>
      </xdr:nvCxnSpPr>
      <xdr:spPr>
        <a:xfrm flipV="1">
          <a:off x="723900" y="16999744"/>
          <a:ext cx="0" cy="20478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150019</xdr:colOff>
      <xdr:row>616</xdr:row>
      <xdr:rowOff>33338</xdr:rowOff>
    </xdr:from>
    <xdr:to>
      <xdr:col>27</xdr:col>
      <xdr:colOff>43287</xdr:colOff>
      <xdr:row>616</xdr:row>
      <xdr:rowOff>59519</xdr:rowOff>
    </xdr:to>
    <xdr:cxnSp macro="">
      <xdr:nvCxnSpPr>
        <xdr:cNvPr id="1802" name="直線コネクタ 1801">
          <a:extLst>
            <a:ext uri="{FF2B5EF4-FFF2-40B4-BE49-F238E27FC236}">
              <a16:creationId xmlns:a16="http://schemas.microsoft.com/office/drawing/2014/main" id="{24DE86D7-2CBD-41C6-908B-9E20FD7B0C30}"/>
            </a:ext>
          </a:extLst>
        </xdr:cNvPr>
        <xdr:cNvCxnSpPr>
          <a:endCxn id="1755" idx="2"/>
        </xdr:cNvCxnSpPr>
      </xdr:nvCxnSpPr>
      <xdr:spPr>
        <a:xfrm>
          <a:off x="8532019" y="18321338"/>
          <a:ext cx="1798268" cy="26181"/>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302423</xdr:colOff>
      <xdr:row>601</xdr:row>
      <xdr:rowOff>2384</xdr:rowOff>
    </xdr:from>
    <xdr:to>
      <xdr:col>9</xdr:col>
      <xdr:colOff>350044</xdr:colOff>
      <xdr:row>608</xdr:row>
      <xdr:rowOff>35719</xdr:rowOff>
    </xdr:to>
    <xdr:cxnSp macro="">
      <xdr:nvCxnSpPr>
        <xdr:cNvPr id="1803" name="直線コネクタ 1802">
          <a:extLst>
            <a:ext uri="{FF2B5EF4-FFF2-40B4-BE49-F238E27FC236}">
              <a16:creationId xmlns:a16="http://schemas.microsoft.com/office/drawing/2014/main" id="{35336867-9077-49F8-B1EC-859748D73F72}"/>
            </a:ext>
          </a:extLst>
        </xdr:cNvPr>
        <xdr:cNvCxnSpPr/>
      </xdr:nvCxnSpPr>
      <xdr:spPr>
        <a:xfrm flipH="1" flipV="1">
          <a:off x="3731423" y="15432884"/>
          <a:ext cx="47621" cy="136683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342902</xdr:colOff>
      <xdr:row>616</xdr:row>
      <xdr:rowOff>30956</xdr:rowOff>
    </xdr:from>
    <xdr:to>
      <xdr:col>9</xdr:col>
      <xdr:colOff>230981</xdr:colOff>
      <xdr:row>616</xdr:row>
      <xdr:rowOff>61913</xdr:rowOff>
    </xdr:to>
    <xdr:cxnSp macro="">
      <xdr:nvCxnSpPr>
        <xdr:cNvPr id="1804" name="直線コネクタ 1803">
          <a:extLst>
            <a:ext uri="{FF2B5EF4-FFF2-40B4-BE49-F238E27FC236}">
              <a16:creationId xmlns:a16="http://schemas.microsoft.com/office/drawing/2014/main" id="{846CCA61-03AB-4FAA-8B60-205175CA70D6}"/>
            </a:ext>
          </a:extLst>
        </xdr:cNvPr>
        <xdr:cNvCxnSpPr>
          <a:stCxn id="1808" idx="0"/>
        </xdr:cNvCxnSpPr>
      </xdr:nvCxnSpPr>
      <xdr:spPr>
        <a:xfrm flipV="1">
          <a:off x="1866902" y="18318956"/>
          <a:ext cx="1793079" cy="30957"/>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38100</xdr:colOff>
      <xdr:row>600</xdr:row>
      <xdr:rowOff>42862</xdr:rowOff>
    </xdr:from>
    <xdr:to>
      <xdr:col>30</xdr:col>
      <xdr:colOff>38100</xdr:colOff>
      <xdr:row>609</xdr:row>
      <xdr:rowOff>42861</xdr:rowOff>
    </xdr:to>
    <xdr:cxnSp macro="">
      <xdr:nvCxnSpPr>
        <xdr:cNvPr id="1805" name="直線コネクタ 1804">
          <a:extLst>
            <a:ext uri="{FF2B5EF4-FFF2-40B4-BE49-F238E27FC236}">
              <a16:creationId xmlns:a16="http://schemas.microsoft.com/office/drawing/2014/main" id="{D80143EA-A99E-40EE-96A8-AC81A95F2D57}"/>
            </a:ext>
          </a:extLst>
        </xdr:cNvPr>
        <xdr:cNvCxnSpPr/>
      </xdr:nvCxnSpPr>
      <xdr:spPr>
        <a:xfrm flipV="1">
          <a:off x="11468100" y="15282862"/>
          <a:ext cx="0" cy="1714499"/>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342900</xdr:colOff>
      <xdr:row>600</xdr:row>
      <xdr:rowOff>50006</xdr:rowOff>
    </xdr:from>
    <xdr:to>
      <xdr:col>1</xdr:col>
      <xdr:colOff>342900</xdr:colOff>
      <xdr:row>609</xdr:row>
      <xdr:rowOff>50005</xdr:rowOff>
    </xdr:to>
    <xdr:cxnSp macro="">
      <xdr:nvCxnSpPr>
        <xdr:cNvPr id="1806" name="直線コネクタ 1805">
          <a:extLst>
            <a:ext uri="{FF2B5EF4-FFF2-40B4-BE49-F238E27FC236}">
              <a16:creationId xmlns:a16="http://schemas.microsoft.com/office/drawing/2014/main" id="{9B3613FA-CCDA-4246-BC39-3BD7DAFC04F4}"/>
            </a:ext>
          </a:extLst>
        </xdr:cNvPr>
        <xdr:cNvCxnSpPr/>
      </xdr:nvCxnSpPr>
      <xdr:spPr>
        <a:xfrm flipV="1">
          <a:off x="723900" y="15290006"/>
          <a:ext cx="0" cy="1714499"/>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38100</xdr:colOff>
      <xdr:row>609</xdr:row>
      <xdr:rowOff>42863</xdr:rowOff>
    </xdr:from>
    <xdr:to>
      <xdr:col>30</xdr:col>
      <xdr:colOff>38100</xdr:colOff>
      <xdr:row>610</xdr:row>
      <xdr:rowOff>61914</xdr:rowOff>
    </xdr:to>
    <xdr:cxnSp macro="">
      <xdr:nvCxnSpPr>
        <xdr:cNvPr id="1807" name="直線コネクタ 1806">
          <a:extLst>
            <a:ext uri="{FF2B5EF4-FFF2-40B4-BE49-F238E27FC236}">
              <a16:creationId xmlns:a16="http://schemas.microsoft.com/office/drawing/2014/main" id="{2E1F4F7A-A76C-449A-A20E-63725D2BF71C}"/>
            </a:ext>
          </a:extLst>
        </xdr:cNvPr>
        <xdr:cNvCxnSpPr/>
      </xdr:nvCxnSpPr>
      <xdr:spPr>
        <a:xfrm flipV="1">
          <a:off x="11468100" y="16997363"/>
          <a:ext cx="0" cy="209551"/>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342901</xdr:colOff>
      <xdr:row>604</xdr:row>
      <xdr:rowOff>57150</xdr:rowOff>
    </xdr:from>
    <xdr:to>
      <xdr:col>7</xdr:col>
      <xdr:colOff>342902</xdr:colOff>
      <xdr:row>616</xdr:row>
      <xdr:rowOff>61913</xdr:rowOff>
    </xdr:to>
    <xdr:sp macro="" textlink="">
      <xdr:nvSpPr>
        <xdr:cNvPr id="1808" name="円弧 1807">
          <a:extLst>
            <a:ext uri="{FF2B5EF4-FFF2-40B4-BE49-F238E27FC236}">
              <a16:creationId xmlns:a16="http://schemas.microsoft.com/office/drawing/2014/main" id="{D7E96D33-BD38-4F2D-B2A7-55762754611D}"/>
            </a:ext>
          </a:extLst>
        </xdr:cNvPr>
        <xdr:cNvSpPr/>
      </xdr:nvSpPr>
      <xdr:spPr>
        <a:xfrm>
          <a:off x="723901" y="16059150"/>
          <a:ext cx="2286001" cy="2290763"/>
        </a:xfrm>
        <a:prstGeom prst="arc">
          <a:avLst>
            <a:gd name="adj1" fmla="val 5399999"/>
            <a:gd name="adj2" fmla="val 10809498"/>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33338</xdr:colOff>
      <xdr:row>600</xdr:row>
      <xdr:rowOff>188121</xdr:rowOff>
    </xdr:from>
    <xdr:to>
      <xdr:col>22</xdr:col>
      <xdr:colOff>73819</xdr:colOff>
      <xdr:row>608</xdr:row>
      <xdr:rowOff>40481</xdr:rowOff>
    </xdr:to>
    <xdr:cxnSp macro="">
      <xdr:nvCxnSpPr>
        <xdr:cNvPr id="1809" name="直線コネクタ 1808">
          <a:extLst>
            <a:ext uri="{FF2B5EF4-FFF2-40B4-BE49-F238E27FC236}">
              <a16:creationId xmlns:a16="http://schemas.microsoft.com/office/drawing/2014/main" id="{BF98229B-2EE9-4DBF-B667-E072F9800791}"/>
            </a:ext>
          </a:extLst>
        </xdr:cNvPr>
        <xdr:cNvCxnSpPr/>
      </xdr:nvCxnSpPr>
      <xdr:spPr>
        <a:xfrm flipV="1">
          <a:off x="8415338" y="15428121"/>
          <a:ext cx="40481" cy="137636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33338</xdr:colOff>
      <xdr:row>608</xdr:row>
      <xdr:rowOff>35720</xdr:rowOff>
    </xdr:from>
    <xdr:to>
      <xdr:col>22</xdr:col>
      <xdr:colOff>150019</xdr:colOff>
      <xdr:row>616</xdr:row>
      <xdr:rowOff>33338</xdr:rowOff>
    </xdr:to>
    <xdr:cxnSp macro="">
      <xdr:nvCxnSpPr>
        <xdr:cNvPr id="1810" name="直線コネクタ 1809">
          <a:extLst>
            <a:ext uri="{FF2B5EF4-FFF2-40B4-BE49-F238E27FC236}">
              <a16:creationId xmlns:a16="http://schemas.microsoft.com/office/drawing/2014/main" id="{2C7D9F4E-680E-4EDD-B216-218A267CE299}"/>
            </a:ext>
          </a:extLst>
        </xdr:cNvPr>
        <xdr:cNvCxnSpPr/>
      </xdr:nvCxnSpPr>
      <xdr:spPr>
        <a:xfrm flipH="1" flipV="1">
          <a:off x="8415338" y="16799720"/>
          <a:ext cx="116681" cy="1521618"/>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350044</xdr:colOff>
      <xdr:row>608</xdr:row>
      <xdr:rowOff>35719</xdr:rowOff>
    </xdr:from>
    <xdr:to>
      <xdr:col>10</xdr:col>
      <xdr:colOff>2384</xdr:colOff>
      <xdr:row>613</xdr:row>
      <xdr:rowOff>35720</xdr:rowOff>
    </xdr:to>
    <xdr:cxnSp macro="">
      <xdr:nvCxnSpPr>
        <xdr:cNvPr id="1811" name="直線コネクタ 1810">
          <a:extLst>
            <a:ext uri="{FF2B5EF4-FFF2-40B4-BE49-F238E27FC236}">
              <a16:creationId xmlns:a16="http://schemas.microsoft.com/office/drawing/2014/main" id="{14C570AF-B5B1-4E97-898C-530A2290F770}"/>
            </a:ext>
          </a:extLst>
        </xdr:cNvPr>
        <xdr:cNvCxnSpPr/>
      </xdr:nvCxnSpPr>
      <xdr:spPr>
        <a:xfrm flipH="1" flipV="1">
          <a:off x="3779044" y="16799719"/>
          <a:ext cx="33340" cy="952501"/>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2381</xdr:colOff>
      <xdr:row>613</xdr:row>
      <xdr:rowOff>42863</xdr:rowOff>
    </xdr:from>
    <xdr:to>
      <xdr:col>22</xdr:col>
      <xdr:colOff>92869</xdr:colOff>
      <xdr:row>613</xdr:row>
      <xdr:rowOff>42863</xdr:rowOff>
    </xdr:to>
    <xdr:cxnSp macro="">
      <xdr:nvCxnSpPr>
        <xdr:cNvPr id="1812" name="直線コネクタ 1811">
          <a:extLst>
            <a:ext uri="{FF2B5EF4-FFF2-40B4-BE49-F238E27FC236}">
              <a16:creationId xmlns:a16="http://schemas.microsoft.com/office/drawing/2014/main" id="{DF43B3C6-339C-4F8B-AB62-2C5141362909}"/>
            </a:ext>
          </a:extLst>
        </xdr:cNvPr>
        <xdr:cNvCxnSpPr/>
      </xdr:nvCxnSpPr>
      <xdr:spPr>
        <a:xfrm>
          <a:off x="8384381" y="17759363"/>
          <a:ext cx="90488"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288131</xdr:colOff>
      <xdr:row>613</xdr:row>
      <xdr:rowOff>38100</xdr:rowOff>
    </xdr:from>
    <xdr:to>
      <xdr:col>9</xdr:col>
      <xdr:colOff>378619</xdr:colOff>
      <xdr:row>613</xdr:row>
      <xdr:rowOff>38100</xdr:rowOff>
    </xdr:to>
    <xdr:cxnSp macro="">
      <xdr:nvCxnSpPr>
        <xdr:cNvPr id="1813" name="直線コネクタ 1812">
          <a:extLst>
            <a:ext uri="{FF2B5EF4-FFF2-40B4-BE49-F238E27FC236}">
              <a16:creationId xmlns:a16="http://schemas.microsoft.com/office/drawing/2014/main" id="{C1E8AE3F-D877-4E80-9DE8-506C987092C9}"/>
            </a:ext>
          </a:extLst>
        </xdr:cNvPr>
        <xdr:cNvCxnSpPr/>
      </xdr:nvCxnSpPr>
      <xdr:spPr>
        <a:xfrm>
          <a:off x="3717131" y="17754600"/>
          <a:ext cx="90488"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40481</xdr:colOff>
      <xdr:row>600</xdr:row>
      <xdr:rowOff>45244</xdr:rowOff>
    </xdr:from>
    <xdr:to>
      <xdr:col>30</xdr:col>
      <xdr:colOff>378619</xdr:colOff>
      <xdr:row>600</xdr:row>
      <xdr:rowOff>45244</xdr:rowOff>
    </xdr:to>
    <xdr:cxnSp macro="">
      <xdr:nvCxnSpPr>
        <xdr:cNvPr id="1814" name="直線コネクタ 1813">
          <a:extLst>
            <a:ext uri="{FF2B5EF4-FFF2-40B4-BE49-F238E27FC236}">
              <a16:creationId xmlns:a16="http://schemas.microsoft.com/office/drawing/2014/main" id="{AC15D1DF-FB16-4200-B6BF-ECFDF7D4804B}"/>
            </a:ext>
          </a:extLst>
        </xdr:cNvPr>
        <xdr:cNvCxnSpPr/>
      </xdr:nvCxnSpPr>
      <xdr:spPr>
        <a:xfrm>
          <a:off x="11470481" y="15285244"/>
          <a:ext cx="338138" cy="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228600</xdr:colOff>
      <xdr:row>619</xdr:row>
      <xdr:rowOff>0</xdr:rowOff>
    </xdr:from>
    <xdr:to>
      <xdr:col>18</xdr:col>
      <xdr:colOff>342900</xdr:colOff>
      <xdr:row>619</xdr:row>
      <xdr:rowOff>0</xdr:rowOff>
    </xdr:to>
    <xdr:cxnSp macro="">
      <xdr:nvCxnSpPr>
        <xdr:cNvPr id="1815" name="直線矢印コネクタ 1814">
          <a:extLst>
            <a:ext uri="{FF2B5EF4-FFF2-40B4-BE49-F238E27FC236}">
              <a16:creationId xmlns:a16="http://schemas.microsoft.com/office/drawing/2014/main" id="{77D3FB3E-CBDF-4FD9-A44C-B675A9DB8C66}"/>
            </a:ext>
          </a:extLst>
        </xdr:cNvPr>
        <xdr:cNvCxnSpPr/>
      </xdr:nvCxnSpPr>
      <xdr:spPr>
        <a:xfrm>
          <a:off x="6705600" y="18859500"/>
          <a:ext cx="4953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78581</xdr:colOff>
      <xdr:row>618</xdr:row>
      <xdr:rowOff>188119</xdr:rowOff>
    </xdr:from>
    <xdr:to>
      <xdr:col>18</xdr:col>
      <xdr:colOff>78581</xdr:colOff>
      <xdr:row>619</xdr:row>
      <xdr:rowOff>102394</xdr:rowOff>
    </xdr:to>
    <xdr:cxnSp macro="">
      <xdr:nvCxnSpPr>
        <xdr:cNvPr id="1816" name="直線コネクタ 1815">
          <a:extLst>
            <a:ext uri="{FF2B5EF4-FFF2-40B4-BE49-F238E27FC236}">
              <a16:creationId xmlns:a16="http://schemas.microsoft.com/office/drawing/2014/main" id="{8DC77117-B59C-404F-BB36-D193C943DCCF}"/>
            </a:ext>
          </a:extLst>
        </xdr:cNvPr>
        <xdr:cNvCxnSpPr/>
      </xdr:nvCxnSpPr>
      <xdr:spPr>
        <a:xfrm>
          <a:off x="6936581" y="18857119"/>
          <a:ext cx="0" cy="104775"/>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78581</xdr:colOff>
      <xdr:row>619</xdr:row>
      <xdr:rowOff>102394</xdr:rowOff>
    </xdr:from>
    <xdr:to>
      <xdr:col>18</xdr:col>
      <xdr:colOff>376238</xdr:colOff>
      <xdr:row>619</xdr:row>
      <xdr:rowOff>102394</xdr:rowOff>
    </xdr:to>
    <xdr:cxnSp macro="">
      <xdr:nvCxnSpPr>
        <xdr:cNvPr id="1817" name="直線矢印コネクタ 1816">
          <a:extLst>
            <a:ext uri="{FF2B5EF4-FFF2-40B4-BE49-F238E27FC236}">
              <a16:creationId xmlns:a16="http://schemas.microsoft.com/office/drawing/2014/main" id="{8E2CB449-F747-4756-A08F-A67BA4C21C0D}"/>
            </a:ext>
          </a:extLst>
        </xdr:cNvPr>
        <xdr:cNvCxnSpPr/>
      </xdr:nvCxnSpPr>
      <xdr:spPr>
        <a:xfrm>
          <a:off x="6936581" y="18961894"/>
          <a:ext cx="29765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2380</xdr:colOff>
      <xdr:row>613</xdr:row>
      <xdr:rowOff>35719</xdr:rowOff>
    </xdr:from>
    <xdr:to>
      <xdr:col>14</xdr:col>
      <xdr:colOff>119063</xdr:colOff>
      <xdr:row>613</xdr:row>
      <xdr:rowOff>35719</xdr:rowOff>
    </xdr:to>
    <xdr:cxnSp macro="">
      <xdr:nvCxnSpPr>
        <xdr:cNvPr id="1818" name="直線矢印コネクタ 1817">
          <a:extLst>
            <a:ext uri="{FF2B5EF4-FFF2-40B4-BE49-F238E27FC236}">
              <a16:creationId xmlns:a16="http://schemas.microsoft.com/office/drawing/2014/main" id="{A099B182-A533-4AB9-B7E6-D0D4B6D5BF7B}"/>
            </a:ext>
          </a:extLst>
        </xdr:cNvPr>
        <xdr:cNvCxnSpPr/>
      </xdr:nvCxnSpPr>
      <xdr:spPr>
        <a:xfrm>
          <a:off x="3812380" y="17752219"/>
          <a:ext cx="164068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2381</xdr:colOff>
      <xdr:row>613</xdr:row>
      <xdr:rowOff>38100</xdr:rowOff>
    </xdr:from>
    <xdr:to>
      <xdr:col>9</xdr:col>
      <xdr:colOff>288131</xdr:colOff>
      <xdr:row>613</xdr:row>
      <xdr:rowOff>38100</xdr:rowOff>
    </xdr:to>
    <xdr:cxnSp macro="">
      <xdr:nvCxnSpPr>
        <xdr:cNvPr id="1819" name="直線コネクタ 1818">
          <a:extLst>
            <a:ext uri="{FF2B5EF4-FFF2-40B4-BE49-F238E27FC236}">
              <a16:creationId xmlns:a16="http://schemas.microsoft.com/office/drawing/2014/main" id="{ED06832C-BC28-4062-8A36-3DDA154773BB}"/>
            </a:ext>
          </a:extLst>
        </xdr:cNvPr>
        <xdr:cNvCxnSpPr/>
      </xdr:nvCxnSpPr>
      <xdr:spPr>
        <a:xfrm>
          <a:off x="3431381" y="17754600"/>
          <a:ext cx="285750" cy="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2381</xdr:colOff>
      <xdr:row>654</xdr:row>
      <xdr:rowOff>33337</xdr:rowOff>
    </xdr:from>
    <xdr:to>
      <xdr:col>10</xdr:col>
      <xdr:colOff>2381</xdr:colOff>
      <xdr:row>672</xdr:row>
      <xdr:rowOff>100013</xdr:rowOff>
    </xdr:to>
    <xdr:cxnSp macro="">
      <xdr:nvCxnSpPr>
        <xdr:cNvPr id="1820" name="直線コネクタ 1819">
          <a:extLst>
            <a:ext uri="{FF2B5EF4-FFF2-40B4-BE49-F238E27FC236}">
              <a16:creationId xmlns:a16="http://schemas.microsoft.com/office/drawing/2014/main" id="{6B3D07CC-F393-4C4B-B75A-0163B7567C56}"/>
            </a:ext>
          </a:extLst>
        </xdr:cNvPr>
        <xdr:cNvCxnSpPr/>
      </xdr:nvCxnSpPr>
      <xdr:spPr>
        <a:xfrm flipV="1">
          <a:off x="3812381" y="25560337"/>
          <a:ext cx="0" cy="3495676"/>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2381</xdr:colOff>
      <xdr:row>654</xdr:row>
      <xdr:rowOff>42863</xdr:rowOff>
    </xdr:from>
    <xdr:to>
      <xdr:col>22</xdr:col>
      <xdr:colOff>2381</xdr:colOff>
      <xdr:row>672</xdr:row>
      <xdr:rowOff>95250</xdr:rowOff>
    </xdr:to>
    <xdr:cxnSp macro="">
      <xdr:nvCxnSpPr>
        <xdr:cNvPr id="1821" name="直線コネクタ 1820">
          <a:extLst>
            <a:ext uri="{FF2B5EF4-FFF2-40B4-BE49-F238E27FC236}">
              <a16:creationId xmlns:a16="http://schemas.microsoft.com/office/drawing/2014/main" id="{C1F0DF18-7E1B-4906-8978-580E2502589B}"/>
            </a:ext>
          </a:extLst>
        </xdr:cNvPr>
        <xdr:cNvCxnSpPr/>
      </xdr:nvCxnSpPr>
      <xdr:spPr>
        <a:xfrm flipV="1">
          <a:off x="8384381" y="25569863"/>
          <a:ext cx="0" cy="3481387"/>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2381</xdr:colOff>
      <xdr:row>649</xdr:row>
      <xdr:rowOff>47627</xdr:rowOff>
    </xdr:from>
    <xdr:to>
      <xdr:col>22</xdr:col>
      <xdr:colOff>33338</xdr:colOff>
      <xdr:row>654</xdr:row>
      <xdr:rowOff>42863</xdr:rowOff>
    </xdr:to>
    <xdr:cxnSp macro="">
      <xdr:nvCxnSpPr>
        <xdr:cNvPr id="1822" name="直線コネクタ 1821">
          <a:extLst>
            <a:ext uri="{FF2B5EF4-FFF2-40B4-BE49-F238E27FC236}">
              <a16:creationId xmlns:a16="http://schemas.microsoft.com/office/drawing/2014/main" id="{BF1DD4F8-21BA-4A6E-8645-3408C7EE7740}"/>
            </a:ext>
          </a:extLst>
        </xdr:cNvPr>
        <xdr:cNvCxnSpPr/>
      </xdr:nvCxnSpPr>
      <xdr:spPr>
        <a:xfrm flipV="1">
          <a:off x="8384381" y="24622127"/>
          <a:ext cx="30957" cy="947736"/>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154782</xdr:colOff>
      <xdr:row>640</xdr:row>
      <xdr:rowOff>11906</xdr:rowOff>
    </xdr:from>
    <xdr:to>
      <xdr:col>14</xdr:col>
      <xdr:colOff>330994</xdr:colOff>
      <xdr:row>640</xdr:row>
      <xdr:rowOff>188120</xdr:rowOff>
    </xdr:to>
    <xdr:cxnSp macro="">
      <xdr:nvCxnSpPr>
        <xdr:cNvPr id="1823" name="直線コネクタ 1822">
          <a:extLst>
            <a:ext uri="{FF2B5EF4-FFF2-40B4-BE49-F238E27FC236}">
              <a16:creationId xmlns:a16="http://schemas.microsoft.com/office/drawing/2014/main" id="{2066C7E5-2414-4F3F-8023-A67E6517C279}"/>
            </a:ext>
          </a:extLst>
        </xdr:cNvPr>
        <xdr:cNvCxnSpPr/>
      </xdr:nvCxnSpPr>
      <xdr:spPr>
        <a:xfrm flipV="1">
          <a:off x="5488782" y="22871906"/>
          <a:ext cx="176212" cy="176214"/>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53747</xdr:colOff>
      <xdr:row>640</xdr:row>
      <xdr:rowOff>8885</xdr:rowOff>
    </xdr:from>
    <xdr:to>
      <xdr:col>17</xdr:col>
      <xdr:colOff>223162</xdr:colOff>
      <xdr:row>641</xdr:row>
      <xdr:rowOff>24</xdr:rowOff>
    </xdr:to>
    <xdr:cxnSp macro="">
      <xdr:nvCxnSpPr>
        <xdr:cNvPr id="1824" name="直線コネクタ 1823">
          <a:extLst>
            <a:ext uri="{FF2B5EF4-FFF2-40B4-BE49-F238E27FC236}">
              <a16:creationId xmlns:a16="http://schemas.microsoft.com/office/drawing/2014/main" id="{4A1828A9-352A-486E-9CAE-F65328B1FBD4}"/>
            </a:ext>
          </a:extLst>
        </xdr:cNvPr>
        <xdr:cNvCxnSpPr>
          <a:stCxn id="1843" idx="0"/>
          <a:endCxn id="1825" idx="0"/>
        </xdr:cNvCxnSpPr>
      </xdr:nvCxnSpPr>
      <xdr:spPr>
        <a:xfrm>
          <a:off x="6530747" y="22868885"/>
          <a:ext cx="169415" cy="18163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95244</xdr:colOff>
      <xdr:row>639</xdr:row>
      <xdr:rowOff>11906</xdr:rowOff>
    </xdr:from>
    <xdr:to>
      <xdr:col>17</xdr:col>
      <xdr:colOff>283368</xdr:colOff>
      <xdr:row>641</xdr:row>
      <xdr:rowOff>152401</xdr:rowOff>
    </xdr:to>
    <xdr:sp macro="" textlink="">
      <xdr:nvSpPr>
        <xdr:cNvPr id="1825" name="円弧 1824">
          <a:extLst>
            <a:ext uri="{FF2B5EF4-FFF2-40B4-BE49-F238E27FC236}">
              <a16:creationId xmlns:a16="http://schemas.microsoft.com/office/drawing/2014/main" id="{5C9184C6-36C2-44BC-82D6-47A64C1D3E8A}"/>
            </a:ext>
          </a:extLst>
        </xdr:cNvPr>
        <xdr:cNvSpPr/>
      </xdr:nvSpPr>
      <xdr:spPr>
        <a:xfrm>
          <a:off x="5429244" y="22681406"/>
          <a:ext cx="1331124" cy="521495"/>
        </a:xfrm>
        <a:prstGeom prst="arc">
          <a:avLst>
            <a:gd name="adj1" fmla="val 608970"/>
            <a:gd name="adj2" fmla="val 10205490"/>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133350</xdr:colOff>
      <xdr:row>654</xdr:row>
      <xdr:rowOff>38106</xdr:rowOff>
    </xdr:from>
    <xdr:to>
      <xdr:col>9</xdr:col>
      <xdr:colOff>285750</xdr:colOff>
      <xdr:row>672</xdr:row>
      <xdr:rowOff>97631</xdr:rowOff>
    </xdr:to>
    <xdr:cxnSp macro="">
      <xdr:nvCxnSpPr>
        <xdr:cNvPr id="1826" name="直線コネクタ 1825">
          <a:extLst>
            <a:ext uri="{FF2B5EF4-FFF2-40B4-BE49-F238E27FC236}">
              <a16:creationId xmlns:a16="http://schemas.microsoft.com/office/drawing/2014/main" id="{4EE05330-7E5C-4138-ACC1-15F41ED2C76B}"/>
            </a:ext>
          </a:extLst>
        </xdr:cNvPr>
        <xdr:cNvCxnSpPr/>
      </xdr:nvCxnSpPr>
      <xdr:spPr>
        <a:xfrm flipV="1">
          <a:off x="3562350" y="25565106"/>
          <a:ext cx="152400" cy="348852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92871</xdr:colOff>
      <xdr:row>654</xdr:row>
      <xdr:rowOff>45246</xdr:rowOff>
    </xdr:from>
    <xdr:to>
      <xdr:col>22</xdr:col>
      <xdr:colOff>252413</xdr:colOff>
      <xdr:row>672</xdr:row>
      <xdr:rowOff>100013</xdr:rowOff>
    </xdr:to>
    <xdr:cxnSp macro="">
      <xdr:nvCxnSpPr>
        <xdr:cNvPr id="1827" name="直線コネクタ 1826">
          <a:extLst>
            <a:ext uri="{FF2B5EF4-FFF2-40B4-BE49-F238E27FC236}">
              <a16:creationId xmlns:a16="http://schemas.microsoft.com/office/drawing/2014/main" id="{28EB997C-DE09-4FD4-859E-52B55CB986BF}"/>
            </a:ext>
          </a:extLst>
        </xdr:cNvPr>
        <xdr:cNvCxnSpPr/>
      </xdr:nvCxnSpPr>
      <xdr:spPr>
        <a:xfrm flipH="1" flipV="1">
          <a:off x="8474871" y="25572246"/>
          <a:ext cx="159542" cy="3483767"/>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71438</xdr:colOff>
      <xdr:row>640</xdr:row>
      <xdr:rowOff>188119</xdr:rowOff>
    </xdr:from>
    <xdr:to>
      <xdr:col>30</xdr:col>
      <xdr:colOff>33338</xdr:colOff>
      <xdr:row>641</xdr:row>
      <xdr:rowOff>45244</xdr:rowOff>
    </xdr:to>
    <xdr:cxnSp macro="">
      <xdr:nvCxnSpPr>
        <xdr:cNvPr id="1828" name="直線コネクタ 1827">
          <a:extLst>
            <a:ext uri="{FF2B5EF4-FFF2-40B4-BE49-F238E27FC236}">
              <a16:creationId xmlns:a16="http://schemas.microsoft.com/office/drawing/2014/main" id="{9700A59B-BFF5-4F99-816D-BFE84B35B88C}"/>
            </a:ext>
          </a:extLst>
        </xdr:cNvPr>
        <xdr:cNvCxnSpPr/>
      </xdr:nvCxnSpPr>
      <xdr:spPr>
        <a:xfrm>
          <a:off x="8453438" y="23048119"/>
          <a:ext cx="3009900" cy="4762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345282</xdr:colOff>
      <xdr:row>641</xdr:row>
      <xdr:rowOff>0</xdr:rowOff>
    </xdr:from>
    <xdr:to>
      <xdr:col>9</xdr:col>
      <xdr:colOff>302419</xdr:colOff>
      <xdr:row>641</xdr:row>
      <xdr:rowOff>50007</xdr:rowOff>
    </xdr:to>
    <xdr:cxnSp macro="">
      <xdr:nvCxnSpPr>
        <xdr:cNvPr id="1829" name="直線コネクタ 1828">
          <a:extLst>
            <a:ext uri="{FF2B5EF4-FFF2-40B4-BE49-F238E27FC236}">
              <a16:creationId xmlns:a16="http://schemas.microsoft.com/office/drawing/2014/main" id="{FF8548DE-95F0-4EB0-A759-F9261E749810}"/>
            </a:ext>
          </a:extLst>
        </xdr:cNvPr>
        <xdr:cNvCxnSpPr/>
      </xdr:nvCxnSpPr>
      <xdr:spPr>
        <a:xfrm flipV="1">
          <a:off x="726282" y="23050500"/>
          <a:ext cx="3005137" cy="50007"/>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38100</xdr:colOff>
      <xdr:row>645</xdr:row>
      <xdr:rowOff>54768</xdr:rowOff>
    </xdr:from>
    <xdr:to>
      <xdr:col>30</xdr:col>
      <xdr:colOff>38101</xdr:colOff>
      <xdr:row>657</xdr:row>
      <xdr:rowOff>59531</xdr:rowOff>
    </xdr:to>
    <xdr:sp macro="" textlink="">
      <xdr:nvSpPr>
        <xdr:cNvPr id="1830" name="円弧 1829">
          <a:extLst>
            <a:ext uri="{FF2B5EF4-FFF2-40B4-BE49-F238E27FC236}">
              <a16:creationId xmlns:a16="http://schemas.microsoft.com/office/drawing/2014/main" id="{8917EEA9-D81E-4A5F-94D3-9A4B7F6ED2F4}"/>
            </a:ext>
          </a:extLst>
        </xdr:cNvPr>
        <xdr:cNvSpPr/>
      </xdr:nvSpPr>
      <xdr:spPr>
        <a:xfrm>
          <a:off x="9182100" y="23867268"/>
          <a:ext cx="2286001" cy="2290763"/>
        </a:xfrm>
        <a:prstGeom prst="arc">
          <a:avLst>
            <a:gd name="adj1" fmla="val 21597193"/>
            <a:gd name="adj2" fmla="val 5384432"/>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230981</xdr:colOff>
      <xdr:row>649</xdr:row>
      <xdr:rowOff>35720</xdr:rowOff>
    </xdr:from>
    <xdr:to>
      <xdr:col>9</xdr:col>
      <xdr:colOff>350043</xdr:colOff>
      <xdr:row>657</xdr:row>
      <xdr:rowOff>33338</xdr:rowOff>
    </xdr:to>
    <xdr:cxnSp macro="">
      <xdr:nvCxnSpPr>
        <xdr:cNvPr id="1831" name="直線コネクタ 1830">
          <a:extLst>
            <a:ext uri="{FF2B5EF4-FFF2-40B4-BE49-F238E27FC236}">
              <a16:creationId xmlns:a16="http://schemas.microsoft.com/office/drawing/2014/main" id="{497CAE6C-D0AA-4F40-96D2-398DD3AF22BA}"/>
            </a:ext>
          </a:extLst>
        </xdr:cNvPr>
        <xdr:cNvCxnSpPr/>
      </xdr:nvCxnSpPr>
      <xdr:spPr>
        <a:xfrm flipV="1">
          <a:off x="3659981" y="24610220"/>
          <a:ext cx="119062" cy="1521618"/>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2381</xdr:colOff>
      <xdr:row>641</xdr:row>
      <xdr:rowOff>28575</xdr:rowOff>
    </xdr:from>
    <xdr:to>
      <xdr:col>27</xdr:col>
      <xdr:colOff>2381</xdr:colOff>
      <xdr:row>657</xdr:row>
      <xdr:rowOff>61912</xdr:rowOff>
    </xdr:to>
    <xdr:cxnSp macro="">
      <xdr:nvCxnSpPr>
        <xdr:cNvPr id="1832" name="直線矢印コネクタ 1831">
          <a:extLst>
            <a:ext uri="{FF2B5EF4-FFF2-40B4-BE49-F238E27FC236}">
              <a16:creationId xmlns:a16="http://schemas.microsoft.com/office/drawing/2014/main" id="{371B390C-4D43-422D-BBAF-E63C89B0796A}"/>
            </a:ext>
          </a:extLst>
        </xdr:cNvPr>
        <xdr:cNvCxnSpPr/>
      </xdr:nvCxnSpPr>
      <xdr:spPr>
        <a:xfrm>
          <a:off x="10289381" y="23079075"/>
          <a:ext cx="0" cy="3081337"/>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40481</xdr:colOff>
      <xdr:row>650</xdr:row>
      <xdr:rowOff>45244</xdr:rowOff>
    </xdr:from>
    <xdr:to>
      <xdr:col>30</xdr:col>
      <xdr:colOff>378619</xdr:colOff>
      <xdr:row>650</xdr:row>
      <xdr:rowOff>45244</xdr:rowOff>
    </xdr:to>
    <xdr:cxnSp macro="">
      <xdr:nvCxnSpPr>
        <xdr:cNvPr id="1833" name="直線コネクタ 1832">
          <a:extLst>
            <a:ext uri="{FF2B5EF4-FFF2-40B4-BE49-F238E27FC236}">
              <a16:creationId xmlns:a16="http://schemas.microsoft.com/office/drawing/2014/main" id="{B29A46F1-DC4D-4F8B-9547-FCE5457FE3D5}"/>
            </a:ext>
          </a:extLst>
        </xdr:cNvPr>
        <xdr:cNvCxnSpPr/>
      </xdr:nvCxnSpPr>
      <xdr:spPr>
        <a:xfrm>
          <a:off x="11470481" y="24810244"/>
          <a:ext cx="338138" cy="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345280</xdr:colOff>
      <xdr:row>649</xdr:row>
      <xdr:rowOff>33337</xdr:rowOff>
    </xdr:from>
    <xdr:to>
      <xdr:col>11</xdr:col>
      <xdr:colOff>0</xdr:colOff>
      <xdr:row>649</xdr:row>
      <xdr:rowOff>33337</xdr:rowOff>
    </xdr:to>
    <xdr:cxnSp macro="">
      <xdr:nvCxnSpPr>
        <xdr:cNvPr id="1834" name="直線コネクタ 1833">
          <a:extLst>
            <a:ext uri="{FF2B5EF4-FFF2-40B4-BE49-F238E27FC236}">
              <a16:creationId xmlns:a16="http://schemas.microsoft.com/office/drawing/2014/main" id="{9F0AE8A9-EE9C-417E-A384-EB6228C2DE3A}"/>
            </a:ext>
          </a:extLst>
        </xdr:cNvPr>
        <xdr:cNvCxnSpPr/>
      </xdr:nvCxnSpPr>
      <xdr:spPr>
        <a:xfrm>
          <a:off x="3774280" y="24607837"/>
          <a:ext cx="416720" cy="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107157</xdr:colOff>
      <xdr:row>657</xdr:row>
      <xdr:rowOff>57150</xdr:rowOff>
    </xdr:from>
    <xdr:to>
      <xdr:col>30</xdr:col>
      <xdr:colOff>378619</xdr:colOff>
      <xdr:row>657</xdr:row>
      <xdr:rowOff>57150</xdr:rowOff>
    </xdr:to>
    <xdr:cxnSp macro="">
      <xdr:nvCxnSpPr>
        <xdr:cNvPr id="1835" name="直線コネクタ 1834">
          <a:extLst>
            <a:ext uri="{FF2B5EF4-FFF2-40B4-BE49-F238E27FC236}">
              <a16:creationId xmlns:a16="http://schemas.microsoft.com/office/drawing/2014/main" id="{DFFC6646-D6A7-40AB-BF5C-7F91DB903F48}"/>
            </a:ext>
          </a:extLst>
        </xdr:cNvPr>
        <xdr:cNvCxnSpPr/>
      </xdr:nvCxnSpPr>
      <xdr:spPr>
        <a:xfrm>
          <a:off x="10394157" y="26155650"/>
          <a:ext cx="1414462" cy="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4762</xdr:colOff>
      <xdr:row>654</xdr:row>
      <xdr:rowOff>40482</xdr:rowOff>
    </xdr:from>
    <xdr:to>
      <xdr:col>22</xdr:col>
      <xdr:colOff>338138</xdr:colOff>
      <xdr:row>657</xdr:row>
      <xdr:rowOff>102394</xdr:rowOff>
    </xdr:to>
    <xdr:cxnSp macro="">
      <xdr:nvCxnSpPr>
        <xdr:cNvPr id="1836" name="直線コネクタ 1835">
          <a:extLst>
            <a:ext uri="{FF2B5EF4-FFF2-40B4-BE49-F238E27FC236}">
              <a16:creationId xmlns:a16="http://schemas.microsoft.com/office/drawing/2014/main" id="{77FD6625-B63B-46E1-9C1E-2BFCEC542125}"/>
            </a:ext>
          </a:extLst>
        </xdr:cNvPr>
        <xdr:cNvCxnSpPr/>
      </xdr:nvCxnSpPr>
      <xdr:spPr>
        <a:xfrm>
          <a:off x="8386762" y="25567482"/>
          <a:ext cx="333376" cy="633412"/>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335755</xdr:colOff>
      <xdr:row>657</xdr:row>
      <xdr:rowOff>102394</xdr:rowOff>
    </xdr:from>
    <xdr:to>
      <xdr:col>22</xdr:col>
      <xdr:colOff>335755</xdr:colOff>
      <xdr:row>659</xdr:row>
      <xdr:rowOff>0</xdr:rowOff>
    </xdr:to>
    <xdr:cxnSp macro="">
      <xdr:nvCxnSpPr>
        <xdr:cNvPr id="1837" name="直線コネクタ 1836">
          <a:extLst>
            <a:ext uri="{FF2B5EF4-FFF2-40B4-BE49-F238E27FC236}">
              <a16:creationId xmlns:a16="http://schemas.microsoft.com/office/drawing/2014/main" id="{B9C70EB1-5420-48E0-A6A9-D64ABB1DD33C}"/>
            </a:ext>
          </a:extLst>
        </xdr:cNvPr>
        <xdr:cNvCxnSpPr/>
      </xdr:nvCxnSpPr>
      <xdr:spPr>
        <a:xfrm>
          <a:off x="8717755" y="26200894"/>
          <a:ext cx="0" cy="278606"/>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302418</xdr:colOff>
      <xdr:row>657</xdr:row>
      <xdr:rowOff>102394</xdr:rowOff>
    </xdr:from>
    <xdr:to>
      <xdr:col>23</xdr:col>
      <xdr:colOff>302418</xdr:colOff>
      <xdr:row>658</xdr:row>
      <xdr:rowOff>188119</xdr:rowOff>
    </xdr:to>
    <xdr:cxnSp macro="">
      <xdr:nvCxnSpPr>
        <xdr:cNvPr id="1838" name="直線コネクタ 1837">
          <a:extLst>
            <a:ext uri="{FF2B5EF4-FFF2-40B4-BE49-F238E27FC236}">
              <a16:creationId xmlns:a16="http://schemas.microsoft.com/office/drawing/2014/main" id="{FC7D1873-62FA-4DAA-A3F3-988DE627C15F}"/>
            </a:ext>
          </a:extLst>
        </xdr:cNvPr>
        <xdr:cNvCxnSpPr/>
      </xdr:nvCxnSpPr>
      <xdr:spPr>
        <a:xfrm>
          <a:off x="9065418" y="26200894"/>
          <a:ext cx="0" cy="276225"/>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338136</xdr:colOff>
      <xdr:row>658</xdr:row>
      <xdr:rowOff>33336</xdr:rowOff>
    </xdr:from>
    <xdr:to>
      <xdr:col>23</xdr:col>
      <xdr:colOff>145255</xdr:colOff>
      <xdr:row>658</xdr:row>
      <xdr:rowOff>140494</xdr:rowOff>
    </xdr:to>
    <xdr:sp macro="" textlink="">
      <xdr:nvSpPr>
        <xdr:cNvPr id="1839" name="円弧 1838">
          <a:extLst>
            <a:ext uri="{FF2B5EF4-FFF2-40B4-BE49-F238E27FC236}">
              <a16:creationId xmlns:a16="http://schemas.microsoft.com/office/drawing/2014/main" id="{FD0F1B4D-DCF9-4D54-9BCA-C9BAB58374AC}"/>
            </a:ext>
          </a:extLst>
        </xdr:cNvPr>
        <xdr:cNvSpPr/>
      </xdr:nvSpPr>
      <xdr:spPr>
        <a:xfrm>
          <a:off x="8720136" y="26322336"/>
          <a:ext cx="188119" cy="107158"/>
        </a:xfrm>
        <a:prstGeom prst="arc">
          <a:avLst>
            <a:gd name="adj1" fmla="val 5269241"/>
            <a:gd name="adj2" fmla="val 15950737"/>
          </a:avLst>
        </a:prstGeom>
        <a:ln w="3175">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47625</xdr:colOff>
      <xdr:row>658</xdr:row>
      <xdr:rowOff>33338</xdr:rowOff>
    </xdr:from>
    <xdr:to>
      <xdr:col>23</xdr:col>
      <xdr:colOff>302419</xdr:colOff>
      <xdr:row>658</xdr:row>
      <xdr:rowOff>33338</xdr:rowOff>
    </xdr:to>
    <xdr:cxnSp macro="">
      <xdr:nvCxnSpPr>
        <xdr:cNvPr id="1840" name="直線矢印コネクタ 1839">
          <a:extLst>
            <a:ext uri="{FF2B5EF4-FFF2-40B4-BE49-F238E27FC236}">
              <a16:creationId xmlns:a16="http://schemas.microsoft.com/office/drawing/2014/main" id="{7F7CD338-7D0E-405D-9CD3-75EB043B4A95}"/>
            </a:ext>
          </a:extLst>
        </xdr:cNvPr>
        <xdr:cNvCxnSpPr/>
      </xdr:nvCxnSpPr>
      <xdr:spPr>
        <a:xfrm>
          <a:off x="8810625" y="26322338"/>
          <a:ext cx="254794" cy="0"/>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52388</xdr:colOff>
      <xdr:row>658</xdr:row>
      <xdr:rowOff>140495</xdr:rowOff>
    </xdr:from>
    <xdr:to>
      <xdr:col>23</xdr:col>
      <xdr:colOff>302419</xdr:colOff>
      <xdr:row>658</xdr:row>
      <xdr:rowOff>140495</xdr:rowOff>
    </xdr:to>
    <xdr:cxnSp macro="">
      <xdr:nvCxnSpPr>
        <xdr:cNvPr id="1841" name="直線矢印コネクタ 1840">
          <a:extLst>
            <a:ext uri="{FF2B5EF4-FFF2-40B4-BE49-F238E27FC236}">
              <a16:creationId xmlns:a16="http://schemas.microsoft.com/office/drawing/2014/main" id="{FF5C8FAD-80F3-4E59-952A-4E06BF3A5747}"/>
            </a:ext>
          </a:extLst>
        </xdr:cNvPr>
        <xdr:cNvCxnSpPr/>
      </xdr:nvCxnSpPr>
      <xdr:spPr>
        <a:xfrm>
          <a:off x="8815388" y="26429495"/>
          <a:ext cx="250031" cy="0"/>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97631</xdr:colOff>
      <xdr:row>654</xdr:row>
      <xdr:rowOff>40482</xdr:rowOff>
    </xdr:from>
    <xdr:to>
      <xdr:col>23</xdr:col>
      <xdr:colOff>304800</xdr:colOff>
      <xdr:row>657</xdr:row>
      <xdr:rowOff>100013</xdr:rowOff>
    </xdr:to>
    <xdr:cxnSp macro="">
      <xdr:nvCxnSpPr>
        <xdr:cNvPr id="1842" name="直線コネクタ 1841">
          <a:extLst>
            <a:ext uri="{FF2B5EF4-FFF2-40B4-BE49-F238E27FC236}">
              <a16:creationId xmlns:a16="http://schemas.microsoft.com/office/drawing/2014/main" id="{59730E67-B33F-4F03-9B52-26D058B4E537}"/>
            </a:ext>
          </a:extLst>
        </xdr:cNvPr>
        <xdr:cNvCxnSpPr/>
      </xdr:nvCxnSpPr>
      <xdr:spPr>
        <a:xfrm>
          <a:off x="8479631" y="25567482"/>
          <a:ext cx="588169" cy="631031"/>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95250</xdr:colOff>
      <xdr:row>637</xdr:row>
      <xdr:rowOff>130968</xdr:rowOff>
    </xdr:from>
    <xdr:to>
      <xdr:col>17</xdr:col>
      <xdr:colOff>283374</xdr:colOff>
      <xdr:row>640</xdr:row>
      <xdr:rowOff>71438</xdr:rowOff>
    </xdr:to>
    <xdr:sp macro="" textlink="">
      <xdr:nvSpPr>
        <xdr:cNvPr id="1843" name="円弧 1842">
          <a:extLst>
            <a:ext uri="{FF2B5EF4-FFF2-40B4-BE49-F238E27FC236}">
              <a16:creationId xmlns:a16="http://schemas.microsoft.com/office/drawing/2014/main" id="{6AAB0E57-6810-41BD-B922-3452B8218DC8}"/>
            </a:ext>
          </a:extLst>
        </xdr:cNvPr>
        <xdr:cNvSpPr/>
      </xdr:nvSpPr>
      <xdr:spPr>
        <a:xfrm>
          <a:off x="5429250" y="22419468"/>
          <a:ext cx="1331124" cy="511970"/>
        </a:xfrm>
        <a:prstGeom prst="arc">
          <a:avLst>
            <a:gd name="adj1" fmla="val 1435666"/>
            <a:gd name="adj2" fmla="val 9343881"/>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302419</xdr:colOff>
      <xdr:row>641</xdr:row>
      <xdr:rowOff>0</xdr:rowOff>
    </xdr:from>
    <xdr:to>
      <xdr:col>9</xdr:col>
      <xdr:colOff>302419</xdr:colOff>
      <xdr:row>642</xdr:row>
      <xdr:rowOff>2381</xdr:rowOff>
    </xdr:to>
    <xdr:cxnSp macro="">
      <xdr:nvCxnSpPr>
        <xdr:cNvPr id="1844" name="直線コネクタ 1843">
          <a:extLst>
            <a:ext uri="{FF2B5EF4-FFF2-40B4-BE49-F238E27FC236}">
              <a16:creationId xmlns:a16="http://schemas.microsoft.com/office/drawing/2014/main" id="{BC0F4E55-0CE8-408A-8C1A-3DC1A01D4589}"/>
            </a:ext>
          </a:extLst>
        </xdr:cNvPr>
        <xdr:cNvCxnSpPr/>
      </xdr:nvCxnSpPr>
      <xdr:spPr>
        <a:xfrm>
          <a:off x="3731419" y="23050500"/>
          <a:ext cx="0" cy="192881"/>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223837</xdr:colOff>
      <xdr:row>640</xdr:row>
      <xdr:rowOff>188118</xdr:rowOff>
    </xdr:from>
    <xdr:to>
      <xdr:col>22</xdr:col>
      <xdr:colOff>71438</xdr:colOff>
      <xdr:row>640</xdr:row>
      <xdr:rowOff>188118</xdr:rowOff>
    </xdr:to>
    <xdr:cxnSp macro="">
      <xdr:nvCxnSpPr>
        <xdr:cNvPr id="1845" name="直線コネクタ 1844">
          <a:extLst>
            <a:ext uri="{FF2B5EF4-FFF2-40B4-BE49-F238E27FC236}">
              <a16:creationId xmlns:a16="http://schemas.microsoft.com/office/drawing/2014/main" id="{85BE9B39-2C2A-4727-8366-B0DEBB3CA8AC}"/>
            </a:ext>
          </a:extLst>
        </xdr:cNvPr>
        <xdr:cNvCxnSpPr/>
      </xdr:nvCxnSpPr>
      <xdr:spPr>
        <a:xfrm>
          <a:off x="6700837" y="23048118"/>
          <a:ext cx="1752601"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300038</xdr:colOff>
      <xdr:row>641</xdr:row>
      <xdr:rowOff>0</xdr:rowOff>
    </xdr:from>
    <xdr:to>
      <xdr:col>14</xdr:col>
      <xdr:colOff>150019</xdr:colOff>
      <xdr:row>641</xdr:row>
      <xdr:rowOff>0</xdr:rowOff>
    </xdr:to>
    <xdr:cxnSp macro="">
      <xdr:nvCxnSpPr>
        <xdr:cNvPr id="1846" name="直線コネクタ 1845">
          <a:extLst>
            <a:ext uri="{FF2B5EF4-FFF2-40B4-BE49-F238E27FC236}">
              <a16:creationId xmlns:a16="http://schemas.microsoft.com/office/drawing/2014/main" id="{F959EA26-E13E-461D-9956-E7C7E865FA51}"/>
            </a:ext>
          </a:extLst>
        </xdr:cNvPr>
        <xdr:cNvCxnSpPr/>
      </xdr:nvCxnSpPr>
      <xdr:spPr>
        <a:xfrm>
          <a:off x="3729038" y="23050500"/>
          <a:ext cx="1754981"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73819</xdr:colOff>
      <xdr:row>641</xdr:row>
      <xdr:rowOff>2381</xdr:rowOff>
    </xdr:from>
    <xdr:to>
      <xdr:col>22</xdr:col>
      <xdr:colOff>73819</xdr:colOff>
      <xdr:row>642</xdr:row>
      <xdr:rowOff>0</xdr:rowOff>
    </xdr:to>
    <xdr:cxnSp macro="">
      <xdr:nvCxnSpPr>
        <xdr:cNvPr id="1847" name="直線コネクタ 1846">
          <a:extLst>
            <a:ext uri="{FF2B5EF4-FFF2-40B4-BE49-F238E27FC236}">
              <a16:creationId xmlns:a16="http://schemas.microsoft.com/office/drawing/2014/main" id="{1B22C90C-DB24-41D1-B2AF-3AFBBFF50240}"/>
            </a:ext>
          </a:extLst>
        </xdr:cNvPr>
        <xdr:cNvCxnSpPr/>
      </xdr:nvCxnSpPr>
      <xdr:spPr>
        <a:xfrm flipV="1">
          <a:off x="8455819" y="23052881"/>
          <a:ext cx="0" cy="18811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342900</xdr:colOff>
      <xdr:row>650</xdr:row>
      <xdr:rowOff>45244</xdr:rowOff>
    </xdr:from>
    <xdr:to>
      <xdr:col>1</xdr:col>
      <xdr:colOff>342900</xdr:colOff>
      <xdr:row>651</xdr:row>
      <xdr:rowOff>59532</xdr:rowOff>
    </xdr:to>
    <xdr:cxnSp macro="">
      <xdr:nvCxnSpPr>
        <xdr:cNvPr id="1848" name="直線コネクタ 1847">
          <a:extLst>
            <a:ext uri="{FF2B5EF4-FFF2-40B4-BE49-F238E27FC236}">
              <a16:creationId xmlns:a16="http://schemas.microsoft.com/office/drawing/2014/main" id="{6DEB3288-7F2B-4C79-B1B3-AC2122CE05B6}"/>
            </a:ext>
          </a:extLst>
        </xdr:cNvPr>
        <xdr:cNvCxnSpPr/>
      </xdr:nvCxnSpPr>
      <xdr:spPr>
        <a:xfrm flipV="1">
          <a:off x="723900" y="24810244"/>
          <a:ext cx="0" cy="20478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150019</xdr:colOff>
      <xdr:row>657</xdr:row>
      <xdr:rowOff>33338</xdr:rowOff>
    </xdr:from>
    <xdr:to>
      <xdr:col>27</xdr:col>
      <xdr:colOff>43287</xdr:colOff>
      <xdr:row>657</xdr:row>
      <xdr:rowOff>59519</xdr:rowOff>
    </xdr:to>
    <xdr:cxnSp macro="">
      <xdr:nvCxnSpPr>
        <xdr:cNvPr id="1849" name="直線コネクタ 1848">
          <a:extLst>
            <a:ext uri="{FF2B5EF4-FFF2-40B4-BE49-F238E27FC236}">
              <a16:creationId xmlns:a16="http://schemas.microsoft.com/office/drawing/2014/main" id="{3DC3409D-619B-46A1-92DF-37E137E8DF96}"/>
            </a:ext>
          </a:extLst>
        </xdr:cNvPr>
        <xdr:cNvCxnSpPr>
          <a:endCxn id="1830" idx="2"/>
        </xdr:cNvCxnSpPr>
      </xdr:nvCxnSpPr>
      <xdr:spPr>
        <a:xfrm>
          <a:off x="8532019" y="26131838"/>
          <a:ext cx="1798268" cy="26181"/>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302423</xdr:colOff>
      <xdr:row>642</xdr:row>
      <xdr:rowOff>2384</xdr:rowOff>
    </xdr:from>
    <xdr:to>
      <xdr:col>9</xdr:col>
      <xdr:colOff>350044</xdr:colOff>
      <xdr:row>649</xdr:row>
      <xdr:rowOff>35719</xdr:rowOff>
    </xdr:to>
    <xdr:cxnSp macro="">
      <xdr:nvCxnSpPr>
        <xdr:cNvPr id="1850" name="直線コネクタ 1849">
          <a:extLst>
            <a:ext uri="{FF2B5EF4-FFF2-40B4-BE49-F238E27FC236}">
              <a16:creationId xmlns:a16="http://schemas.microsoft.com/office/drawing/2014/main" id="{8D3055C5-58D2-40F0-9639-6C25BCEA67B5}"/>
            </a:ext>
          </a:extLst>
        </xdr:cNvPr>
        <xdr:cNvCxnSpPr/>
      </xdr:nvCxnSpPr>
      <xdr:spPr>
        <a:xfrm flipH="1" flipV="1">
          <a:off x="3731423" y="23243384"/>
          <a:ext cx="47621" cy="136683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342902</xdr:colOff>
      <xdr:row>657</xdr:row>
      <xdr:rowOff>30956</xdr:rowOff>
    </xdr:from>
    <xdr:to>
      <xdr:col>9</xdr:col>
      <xdr:colOff>230981</xdr:colOff>
      <xdr:row>657</xdr:row>
      <xdr:rowOff>61913</xdr:rowOff>
    </xdr:to>
    <xdr:cxnSp macro="">
      <xdr:nvCxnSpPr>
        <xdr:cNvPr id="1851" name="直線コネクタ 1850">
          <a:extLst>
            <a:ext uri="{FF2B5EF4-FFF2-40B4-BE49-F238E27FC236}">
              <a16:creationId xmlns:a16="http://schemas.microsoft.com/office/drawing/2014/main" id="{9F46BEB2-E922-4D0B-B319-2AD814AF4A3E}"/>
            </a:ext>
          </a:extLst>
        </xdr:cNvPr>
        <xdr:cNvCxnSpPr>
          <a:stCxn id="1855" idx="0"/>
        </xdr:cNvCxnSpPr>
      </xdr:nvCxnSpPr>
      <xdr:spPr>
        <a:xfrm flipV="1">
          <a:off x="1866902" y="26129456"/>
          <a:ext cx="1793079" cy="30957"/>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38100</xdr:colOff>
      <xdr:row>641</xdr:row>
      <xdr:rowOff>42862</xdr:rowOff>
    </xdr:from>
    <xdr:to>
      <xdr:col>30</xdr:col>
      <xdr:colOff>38100</xdr:colOff>
      <xdr:row>650</xdr:row>
      <xdr:rowOff>42861</xdr:rowOff>
    </xdr:to>
    <xdr:cxnSp macro="">
      <xdr:nvCxnSpPr>
        <xdr:cNvPr id="1852" name="直線コネクタ 1851">
          <a:extLst>
            <a:ext uri="{FF2B5EF4-FFF2-40B4-BE49-F238E27FC236}">
              <a16:creationId xmlns:a16="http://schemas.microsoft.com/office/drawing/2014/main" id="{48CBA9D3-2F1B-4D0A-97BD-72C77FA6F21E}"/>
            </a:ext>
          </a:extLst>
        </xdr:cNvPr>
        <xdr:cNvCxnSpPr/>
      </xdr:nvCxnSpPr>
      <xdr:spPr>
        <a:xfrm flipV="1">
          <a:off x="11468100" y="23093362"/>
          <a:ext cx="0" cy="1714499"/>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342900</xdr:colOff>
      <xdr:row>641</xdr:row>
      <xdr:rowOff>50006</xdr:rowOff>
    </xdr:from>
    <xdr:to>
      <xdr:col>1</xdr:col>
      <xdr:colOff>342900</xdr:colOff>
      <xdr:row>650</xdr:row>
      <xdr:rowOff>50005</xdr:rowOff>
    </xdr:to>
    <xdr:cxnSp macro="">
      <xdr:nvCxnSpPr>
        <xdr:cNvPr id="1853" name="直線コネクタ 1852">
          <a:extLst>
            <a:ext uri="{FF2B5EF4-FFF2-40B4-BE49-F238E27FC236}">
              <a16:creationId xmlns:a16="http://schemas.microsoft.com/office/drawing/2014/main" id="{366E1488-BA8F-4C51-893A-C1381B35DF04}"/>
            </a:ext>
          </a:extLst>
        </xdr:cNvPr>
        <xdr:cNvCxnSpPr/>
      </xdr:nvCxnSpPr>
      <xdr:spPr>
        <a:xfrm flipV="1">
          <a:off x="723900" y="23100506"/>
          <a:ext cx="0" cy="1714499"/>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38100</xdr:colOff>
      <xdr:row>650</xdr:row>
      <xdr:rowOff>42863</xdr:rowOff>
    </xdr:from>
    <xdr:to>
      <xdr:col>30</xdr:col>
      <xdr:colOff>38100</xdr:colOff>
      <xdr:row>651</xdr:row>
      <xdr:rowOff>61914</xdr:rowOff>
    </xdr:to>
    <xdr:cxnSp macro="">
      <xdr:nvCxnSpPr>
        <xdr:cNvPr id="1854" name="直線コネクタ 1853">
          <a:extLst>
            <a:ext uri="{FF2B5EF4-FFF2-40B4-BE49-F238E27FC236}">
              <a16:creationId xmlns:a16="http://schemas.microsoft.com/office/drawing/2014/main" id="{B0D47E32-B419-4359-AE9F-EC013B8A8553}"/>
            </a:ext>
          </a:extLst>
        </xdr:cNvPr>
        <xdr:cNvCxnSpPr/>
      </xdr:nvCxnSpPr>
      <xdr:spPr>
        <a:xfrm flipV="1">
          <a:off x="11468100" y="24807863"/>
          <a:ext cx="0" cy="209551"/>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342901</xdr:colOff>
      <xdr:row>645</xdr:row>
      <xdr:rowOff>57150</xdr:rowOff>
    </xdr:from>
    <xdr:to>
      <xdr:col>7</xdr:col>
      <xdr:colOff>342902</xdr:colOff>
      <xdr:row>657</xdr:row>
      <xdr:rowOff>61913</xdr:rowOff>
    </xdr:to>
    <xdr:sp macro="" textlink="">
      <xdr:nvSpPr>
        <xdr:cNvPr id="1855" name="円弧 1854">
          <a:extLst>
            <a:ext uri="{FF2B5EF4-FFF2-40B4-BE49-F238E27FC236}">
              <a16:creationId xmlns:a16="http://schemas.microsoft.com/office/drawing/2014/main" id="{2B4C0AA9-1A30-43B8-9F99-4A9FAA1489B9}"/>
            </a:ext>
          </a:extLst>
        </xdr:cNvPr>
        <xdr:cNvSpPr/>
      </xdr:nvSpPr>
      <xdr:spPr>
        <a:xfrm>
          <a:off x="723901" y="23869650"/>
          <a:ext cx="2286001" cy="2290763"/>
        </a:xfrm>
        <a:prstGeom prst="arc">
          <a:avLst>
            <a:gd name="adj1" fmla="val 5399999"/>
            <a:gd name="adj2" fmla="val 10809498"/>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33338</xdr:colOff>
      <xdr:row>641</xdr:row>
      <xdr:rowOff>188121</xdr:rowOff>
    </xdr:from>
    <xdr:to>
      <xdr:col>22</xdr:col>
      <xdr:colOff>73819</xdr:colOff>
      <xdr:row>649</xdr:row>
      <xdr:rowOff>40481</xdr:rowOff>
    </xdr:to>
    <xdr:cxnSp macro="">
      <xdr:nvCxnSpPr>
        <xdr:cNvPr id="1856" name="直線コネクタ 1855">
          <a:extLst>
            <a:ext uri="{FF2B5EF4-FFF2-40B4-BE49-F238E27FC236}">
              <a16:creationId xmlns:a16="http://schemas.microsoft.com/office/drawing/2014/main" id="{20E879E7-D801-4AFF-84B5-FA500F0D5A20}"/>
            </a:ext>
          </a:extLst>
        </xdr:cNvPr>
        <xdr:cNvCxnSpPr/>
      </xdr:nvCxnSpPr>
      <xdr:spPr>
        <a:xfrm flipV="1">
          <a:off x="8415338" y="23238621"/>
          <a:ext cx="40481" cy="137636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33338</xdr:colOff>
      <xdr:row>649</xdr:row>
      <xdr:rowOff>35720</xdr:rowOff>
    </xdr:from>
    <xdr:to>
      <xdr:col>22</xdr:col>
      <xdr:colOff>150019</xdr:colOff>
      <xdr:row>657</xdr:row>
      <xdr:rowOff>33338</xdr:rowOff>
    </xdr:to>
    <xdr:cxnSp macro="">
      <xdr:nvCxnSpPr>
        <xdr:cNvPr id="1857" name="直線コネクタ 1856">
          <a:extLst>
            <a:ext uri="{FF2B5EF4-FFF2-40B4-BE49-F238E27FC236}">
              <a16:creationId xmlns:a16="http://schemas.microsoft.com/office/drawing/2014/main" id="{CC40AC46-0116-4CF1-A216-B3C43C62F852}"/>
            </a:ext>
          </a:extLst>
        </xdr:cNvPr>
        <xdr:cNvCxnSpPr/>
      </xdr:nvCxnSpPr>
      <xdr:spPr>
        <a:xfrm flipH="1" flipV="1">
          <a:off x="8415338" y="24610220"/>
          <a:ext cx="116681" cy="1521618"/>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350044</xdr:colOff>
      <xdr:row>649</xdr:row>
      <xdr:rowOff>35719</xdr:rowOff>
    </xdr:from>
    <xdr:to>
      <xdr:col>10</xdr:col>
      <xdr:colOff>2384</xdr:colOff>
      <xdr:row>654</xdr:row>
      <xdr:rowOff>35720</xdr:rowOff>
    </xdr:to>
    <xdr:cxnSp macro="">
      <xdr:nvCxnSpPr>
        <xdr:cNvPr id="1858" name="直線コネクタ 1857">
          <a:extLst>
            <a:ext uri="{FF2B5EF4-FFF2-40B4-BE49-F238E27FC236}">
              <a16:creationId xmlns:a16="http://schemas.microsoft.com/office/drawing/2014/main" id="{275BDCA0-3F1A-49EB-88D3-C4A6F179A6C9}"/>
            </a:ext>
          </a:extLst>
        </xdr:cNvPr>
        <xdr:cNvCxnSpPr/>
      </xdr:nvCxnSpPr>
      <xdr:spPr>
        <a:xfrm flipH="1" flipV="1">
          <a:off x="3779044" y="24610219"/>
          <a:ext cx="33340" cy="952501"/>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2381</xdr:colOff>
      <xdr:row>654</xdr:row>
      <xdr:rowOff>42863</xdr:rowOff>
    </xdr:from>
    <xdr:to>
      <xdr:col>22</xdr:col>
      <xdr:colOff>92869</xdr:colOff>
      <xdr:row>654</xdr:row>
      <xdr:rowOff>42863</xdr:rowOff>
    </xdr:to>
    <xdr:cxnSp macro="">
      <xdr:nvCxnSpPr>
        <xdr:cNvPr id="1859" name="直線コネクタ 1858">
          <a:extLst>
            <a:ext uri="{FF2B5EF4-FFF2-40B4-BE49-F238E27FC236}">
              <a16:creationId xmlns:a16="http://schemas.microsoft.com/office/drawing/2014/main" id="{BEB670E8-BF1E-411A-BF7D-C38477BA97CC}"/>
            </a:ext>
          </a:extLst>
        </xdr:cNvPr>
        <xdr:cNvCxnSpPr/>
      </xdr:nvCxnSpPr>
      <xdr:spPr>
        <a:xfrm>
          <a:off x="8384381" y="25569863"/>
          <a:ext cx="90488"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288131</xdr:colOff>
      <xdr:row>654</xdr:row>
      <xdr:rowOff>38100</xdr:rowOff>
    </xdr:from>
    <xdr:to>
      <xdr:col>9</xdr:col>
      <xdr:colOff>378619</xdr:colOff>
      <xdr:row>654</xdr:row>
      <xdr:rowOff>38100</xdr:rowOff>
    </xdr:to>
    <xdr:cxnSp macro="">
      <xdr:nvCxnSpPr>
        <xdr:cNvPr id="1860" name="直線コネクタ 1859">
          <a:extLst>
            <a:ext uri="{FF2B5EF4-FFF2-40B4-BE49-F238E27FC236}">
              <a16:creationId xmlns:a16="http://schemas.microsoft.com/office/drawing/2014/main" id="{F64A72A5-7EF0-4362-BD20-6D29082B7DDE}"/>
            </a:ext>
          </a:extLst>
        </xdr:cNvPr>
        <xdr:cNvCxnSpPr/>
      </xdr:nvCxnSpPr>
      <xdr:spPr>
        <a:xfrm>
          <a:off x="3717131" y="25565100"/>
          <a:ext cx="90488"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40481</xdr:colOff>
      <xdr:row>641</xdr:row>
      <xdr:rowOff>45244</xdr:rowOff>
    </xdr:from>
    <xdr:to>
      <xdr:col>30</xdr:col>
      <xdr:colOff>378619</xdr:colOff>
      <xdr:row>641</xdr:row>
      <xdr:rowOff>45244</xdr:rowOff>
    </xdr:to>
    <xdr:cxnSp macro="">
      <xdr:nvCxnSpPr>
        <xdr:cNvPr id="1861" name="直線コネクタ 1860">
          <a:extLst>
            <a:ext uri="{FF2B5EF4-FFF2-40B4-BE49-F238E27FC236}">
              <a16:creationId xmlns:a16="http://schemas.microsoft.com/office/drawing/2014/main" id="{D235CC28-A7E3-4DAF-B820-8B1A8B222656}"/>
            </a:ext>
          </a:extLst>
        </xdr:cNvPr>
        <xdr:cNvCxnSpPr/>
      </xdr:nvCxnSpPr>
      <xdr:spPr>
        <a:xfrm>
          <a:off x="11470481" y="23095744"/>
          <a:ext cx="338138" cy="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2380</xdr:colOff>
      <xdr:row>654</xdr:row>
      <xdr:rowOff>35719</xdr:rowOff>
    </xdr:from>
    <xdr:to>
      <xdr:col>16</xdr:col>
      <xdr:colOff>0</xdr:colOff>
      <xdr:row>654</xdr:row>
      <xdr:rowOff>35719</xdr:rowOff>
    </xdr:to>
    <xdr:cxnSp macro="">
      <xdr:nvCxnSpPr>
        <xdr:cNvPr id="1862" name="直線矢印コネクタ 1861">
          <a:extLst>
            <a:ext uri="{FF2B5EF4-FFF2-40B4-BE49-F238E27FC236}">
              <a16:creationId xmlns:a16="http://schemas.microsoft.com/office/drawing/2014/main" id="{436F5239-6426-458B-88F3-F5E510EE2DD3}"/>
            </a:ext>
          </a:extLst>
        </xdr:cNvPr>
        <xdr:cNvCxnSpPr/>
      </xdr:nvCxnSpPr>
      <xdr:spPr>
        <a:xfrm>
          <a:off x="3812380" y="25562719"/>
          <a:ext cx="228362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4763</xdr:colOff>
      <xdr:row>654</xdr:row>
      <xdr:rowOff>38100</xdr:rowOff>
    </xdr:from>
    <xdr:to>
      <xdr:col>9</xdr:col>
      <xdr:colOff>288131</xdr:colOff>
      <xdr:row>654</xdr:row>
      <xdr:rowOff>38100</xdr:rowOff>
    </xdr:to>
    <xdr:cxnSp macro="">
      <xdr:nvCxnSpPr>
        <xdr:cNvPr id="1863" name="直線コネクタ 1862">
          <a:extLst>
            <a:ext uri="{FF2B5EF4-FFF2-40B4-BE49-F238E27FC236}">
              <a16:creationId xmlns:a16="http://schemas.microsoft.com/office/drawing/2014/main" id="{06D72AA5-98A0-48BF-A3EC-AD4E74C031FE}"/>
            </a:ext>
          </a:extLst>
        </xdr:cNvPr>
        <xdr:cNvCxnSpPr/>
      </xdr:nvCxnSpPr>
      <xdr:spPr>
        <a:xfrm>
          <a:off x="3433763" y="25565100"/>
          <a:ext cx="283368" cy="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95250</xdr:colOff>
      <xdr:row>598</xdr:row>
      <xdr:rowOff>23812</xdr:rowOff>
    </xdr:from>
    <xdr:to>
      <xdr:col>17</xdr:col>
      <xdr:colOff>283374</xdr:colOff>
      <xdr:row>600</xdr:row>
      <xdr:rowOff>150019</xdr:rowOff>
    </xdr:to>
    <xdr:sp macro="" textlink="">
      <xdr:nvSpPr>
        <xdr:cNvPr id="1864" name="円弧 1863">
          <a:extLst>
            <a:ext uri="{FF2B5EF4-FFF2-40B4-BE49-F238E27FC236}">
              <a16:creationId xmlns:a16="http://schemas.microsoft.com/office/drawing/2014/main" id="{8A979E36-26AD-4693-9B74-E8D063323B9B}"/>
            </a:ext>
          </a:extLst>
        </xdr:cNvPr>
        <xdr:cNvSpPr/>
      </xdr:nvSpPr>
      <xdr:spPr>
        <a:xfrm>
          <a:off x="5429250" y="14882812"/>
          <a:ext cx="1331124" cy="507207"/>
        </a:xfrm>
        <a:prstGeom prst="arc">
          <a:avLst>
            <a:gd name="adj1" fmla="val 568792"/>
            <a:gd name="adj2" fmla="val 10210752"/>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235743</xdr:colOff>
      <xdr:row>599</xdr:row>
      <xdr:rowOff>188119</xdr:rowOff>
    </xdr:from>
    <xdr:to>
      <xdr:col>18</xdr:col>
      <xdr:colOff>85725</xdr:colOff>
      <xdr:row>599</xdr:row>
      <xdr:rowOff>188119</xdr:rowOff>
    </xdr:to>
    <xdr:cxnSp macro="">
      <xdr:nvCxnSpPr>
        <xdr:cNvPr id="1865" name="直線コネクタ 1864">
          <a:extLst>
            <a:ext uri="{FF2B5EF4-FFF2-40B4-BE49-F238E27FC236}">
              <a16:creationId xmlns:a16="http://schemas.microsoft.com/office/drawing/2014/main" id="{E880A18B-4633-4043-B272-06AEFABE234D}"/>
            </a:ext>
          </a:extLst>
        </xdr:cNvPr>
        <xdr:cNvCxnSpPr/>
      </xdr:nvCxnSpPr>
      <xdr:spPr>
        <a:xfrm>
          <a:off x="6712743" y="15237619"/>
          <a:ext cx="230982"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304800</xdr:colOff>
      <xdr:row>639</xdr:row>
      <xdr:rowOff>9525</xdr:rowOff>
    </xdr:from>
    <xdr:to>
      <xdr:col>9</xdr:col>
      <xdr:colOff>304800</xdr:colOff>
      <xdr:row>641</xdr:row>
      <xdr:rowOff>11908</xdr:rowOff>
    </xdr:to>
    <xdr:cxnSp macro="">
      <xdr:nvCxnSpPr>
        <xdr:cNvPr id="1866" name="直線コネクタ 1865">
          <a:extLst>
            <a:ext uri="{FF2B5EF4-FFF2-40B4-BE49-F238E27FC236}">
              <a16:creationId xmlns:a16="http://schemas.microsoft.com/office/drawing/2014/main" id="{8F0DCE74-E59B-48DA-9DA8-C9C50A8C0D01}"/>
            </a:ext>
          </a:extLst>
        </xdr:cNvPr>
        <xdr:cNvCxnSpPr/>
      </xdr:nvCxnSpPr>
      <xdr:spPr>
        <a:xfrm>
          <a:off x="3733800" y="22679025"/>
          <a:ext cx="0" cy="383383"/>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345281</xdr:colOff>
      <xdr:row>639</xdr:row>
      <xdr:rowOff>9525</xdr:rowOff>
    </xdr:from>
    <xdr:to>
      <xdr:col>1</xdr:col>
      <xdr:colOff>345281</xdr:colOff>
      <xdr:row>641</xdr:row>
      <xdr:rowOff>54770</xdr:rowOff>
    </xdr:to>
    <xdr:cxnSp macro="">
      <xdr:nvCxnSpPr>
        <xdr:cNvPr id="1867" name="直線コネクタ 1866">
          <a:extLst>
            <a:ext uri="{FF2B5EF4-FFF2-40B4-BE49-F238E27FC236}">
              <a16:creationId xmlns:a16="http://schemas.microsoft.com/office/drawing/2014/main" id="{2203BEF2-426F-42AD-8603-5C8A864FE9BA}"/>
            </a:ext>
          </a:extLst>
        </xdr:cNvPr>
        <xdr:cNvCxnSpPr/>
      </xdr:nvCxnSpPr>
      <xdr:spPr>
        <a:xfrm>
          <a:off x="726281" y="22679025"/>
          <a:ext cx="0" cy="426245"/>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342899</xdr:colOff>
      <xdr:row>641</xdr:row>
      <xdr:rowOff>138114</xdr:rowOff>
    </xdr:from>
    <xdr:to>
      <xdr:col>16</xdr:col>
      <xdr:colOff>2381</xdr:colOff>
      <xdr:row>641</xdr:row>
      <xdr:rowOff>154781</xdr:rowOff>
    </xdr:to>
    <xdr:cxnSp macro="">
      <xdr:nvCxnSpPr>
        <xdr:cNvPr id="1868" name="直線矢印コネクタ 1867">
          <a:extLst>
            <a:ext uri="{FF2B5EF4-FFF2-40B4-BE49-F238E27FC236}">
              <a16:creationId xmlns:a16="http://schemas.microsoft.com/office/drawing/2014/main" id="{C8C2F624-6690-428C-986D-4B43D7383BB8}"/>
            </a:ext>
          </a:extLst>
        </xdr:cNvPr>
        <xdr:cNvCxnSpPr/>
      </xdr:nvCxnSpPr>
      <xdr:spPr>
        <a:xfrm>
          <a:off x="723899" y="23188614"/>
          <a:ext cx="5374482" cy="16667"/>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302419</xdr:colOff>
      <xdr:row>639</xdr:row>
      <xdr:rowOff>95250</xdr:rowOff>
    </xdr:from>
    <xdr:to>
      <xdr:col>16</xdr:col>
      <xdr:colOff>0</xdr:colOff>
      <xdr:row>639</xdr:row>
      <xdr:rowOff>95250</xdr:rowOff>
    </xdr:to>
    <xdr:cxnSp macro="">
      <xdr:nvCxnSpPr>
        <xdr:cNvPr id="1869" name="直線矢印コネクタ 1868">
          <a:extLst>
            <a:ext uri="{FF2B5EF4-FFF2-40B4-BE49-F238E27FC236}">
              <a16:creationId xmlns:a16="http://schemas.microsoft.com/office/drawing/2014/main" id="{425C5993-921C-4905-A2BB-E3857A5BD783}"/>
            </a:ext>
          </a:extLst>
        </xdr:cNvPr>
        <xdr:cNvCxnSpPr/>
      </xdr:nvCxnSpPr>
      <xdr:spPr>
        <a:xfrm>
          <a:off x="3731419" y="22764750"/>
          <a:ext cx="23645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345281</xdr:colOff>
      <xdr:row>639</xdr:row>
      <xdr:rowOff>95250</xdr:rowOff>
    </xdr:from>
    <xdr:to>
      <xdr:col>9</xdr:col>
      <xdr:colOff>307181</xdr:colOff>
      <xdr:row>639</xdr:row>
      <xdr:rowOff>95250</xdr:rowOff>
    </xdr:to>
    <xdr:cxnSp macro="">
      <xdr:nvCxnSpPr>
        <xdr:cNvPr id="1870" name="直線矢印コネクタ 1869">
          <a:extLst>
            <a:ext uri="{FF2B5EF4-FFF2-40B4-BE49-F238E27FC236}">
              <a16:creationId xmlns:a16="http://schemas.microsoft.com/office/drawing/2014/main" id="{DF023AF4-1183-4F56-8F58-933DB8EC35EB}"/>
            </a:ext>
          </a:extLst>
        </xdr:cNvPr>
        <xdr:cNvCxnSpPr/>
      </xdr:nvCxnSpPr>
      <xdr:spPr>
        <a:xfrm>
          <a:off x="726281" y="22764750"/>
          <a:ext cx="30099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292894</xdr:colOff>
      <xdr:row>641</xdr:row>
      <xdr:rowOff>157162</xdr:rowOff>
    </xdr:from>
    <xdr:to>
      <xdr:col>16</xdr:col>
      <xdr:colOff>3</xdr:colOff>
      <xdr:row>643</xdr:row>
      <xdr:rowOff>2382</xdr:rowOff>
    </xdr:to>
    <xdr:cxnSp macro="">
      <xdr:nvCxnSpPr>
        <xdr:cNvPr id="1871" name="直線コネクタ 1870">
          <a:extLst>
            <a:ext uri="{FF2B5EF4-FFF2-40B4-BE49-F238E27FC236}">
              <a16:creationId xmlns:a16="http://schemas.microsoft.com/office/drawing/2014/main" id="{695BEE20-5D5F-4276-BC22-C053A09F95AD}"/>
            </a:ext>
          </a:extLst>
        </xdr:cNvPr>
        <xdr:cNvCxnSpPr/>
      </xdr:nvCxnSpPr>
      <xdr:spPr>
        <a:xfrm flipH="1">
          <a:off x="6007894" y="23207662"/>
          <a:ext cx="88109" cy="22622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80962</xdr:colOff>
      <xdr:row>642</xdr:row>
      <xdr:rowOff>2381</xdr:rowOff>
    </xdr:from>
    <xdr:to>
      <xdr:col>15</xdr:col>
      <xdr:colOff>321469</xdr:colOff>
      <xdr:row>642</xdr:row>
      <xdr:rowOff>135731</xdr:rowOff>
    </xdr:to>
    <xdr:cxnSp macro="">
      <xdr:nvCxnSpPr>
        <xdr:cNvPr id="1872" name="直線矢印コネクタ 1871">
          <a:extLst>
            <a:ext uri="{FF2B5EF4-FFF2-40B4-BE49-F238E27FC236}">
              <a16:creationId xmlns:a16="http://schemas.microsoft.com/office/drawing/2014/main" id="{04722F11-2D22-4099-9F75-02657B01D208}"/>
            </a:ext>
          </a:extLst>
        </xdr:cNvPr>
        <xdr:cNvCxnSpPr/>
      </xdr:nvCxnSpPr>
      <xdr:spPr>
        <a:xfrm>
          <a:off x="5414962" y="23243381"/>
          <a:ext cx="621507" cy="13335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340518</xdr:colOff>
      <xdr:row>650</xdr:row>
      <xdr:rowOff>188118</xdr:rowOff>
    </xdr:from>
    <xdr:to>
      <xdr:col>9</xdr:col>
      <xdr:colOff>321469</xdr:colOff>
      <xdr:row>650</xdr:row>
      <xdr:rowOff>188118</xdr:rowOff>
    </xdr:to>
    <xdr:cxnSp macro="">
      <xdr:nvCxnSpPr>
        <xdr:cNvPr id="1873" name="直線矢印コネクタ 1872">
          <a:extLst>
            <a:ext uri="{FF2B5EF4-FFF2-40B4-BE49-F238E27FC236}">
              <a16:creationId xmlns:a16="http://schemas.microsoft.com/office/drawing/2014/main" id="{7FF37C59-1262-4C3C-8262-8556A6052DCF}"/>
            </a:ext>
          </a:extLst>
        </xdr:cNvPr>
        <xdr:cNvCxnSpPr/>
      </xdr:nvCxnSpPr>
      <xdr:spPr>
        <a:xfrm>
          <a:off x="721518" y="24953118"/>
          <a:ext cx="302895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9525</xdr:colOff>
      <xdr:row>641</xdr:row>
      <xdr:rowOff>154781</xdr:rowOff>
    </xdr:from>
    <xdr:to>
      <xdr:col>18</xdr:col>
      <xdr:colOff>0</xdr:colOff>
      <xdr:row>641</xdr:row>
      <xdr:rowOff>154781</xdr:rowOff>
    </xdr:to>
    <xdr:cxnSp macro="">
      <xdr:nvCxnSpPr>
        <xdr:cNvPr id="1874" name="直線コネクタ 1873">
          <a:extLst>
            <a:ext uri="{FF2B5EF4-FFF2-40B4-BE49-F238E27FC236}">
              <a16:creationId xmlns:a16="http://schemas.microsoft.com/office/drawing/2014/main" id="{EE779FF4-02F4-41BE-97F3-C9F5CFFF1643}"/>
            </a:ext>
          </a:extLst>
        </xdr:cNvPr>
        <xdr:cNvCxnSpPr/>
      </xdr:nvCxnSpPr>
      <xdr:spPr>
        <a:xfrm>
          <a:off x="6105525" y="23205281"/>
          <a:ext cx="752475" cy="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297656</xdr:colOff>
      <xdr:row>640</xdr:row>
      <xdr:rowOff>185738</xdr:rowOff>
    </xdr:from>
    <xdr:to>
      <xdr:col>17</xdr:col>
      <xdr:colOff>297656</xdr:colOff>
      <xdr:row>641</xdr:row>
      <xdr:rowOff>154781</xdr:rowOff>
    </xdr:to>
    <xdr:cxnSp macro="">
      <xdr:nvCxnSpPr>
        <xdr:cNvPr id="1875" name="直線矢印コネクタ 1874">
          <a:extLst>
            <a:ext uri="{FF2B5EF4-FFF2-40B4-BE49-F238E27FC236}">
              <a16:creationId xmlns:a16="http://schemas.microsoft.com/office/drawing/2014/main" id="{04114B9A-2CB7-4783-A8E9-53090B7FC124}"/>
            </a:ext>
          </a:extLst>
        </xdr:cNvPr>
        <xdr:cNvCxnSpPr/>
      </xdr:nvCxnSpPr>
      <xdr:spPr>
        <a:xfrm>
          <a:off x="6774656" y="23045738"/>
          <a:ext cx="0" cy="15954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2381</xdr:colOff>
      <xdr:row>613</xdr:row>
      <xdr:rowOff>40481</xdr:rowOff>
    </xdr:from>
    <xdr:to>
      <xdr:col>48</xdr:col>
      <xdr:colOff>2381</xdr:colOff>
      <xdr:row>631</xdr:row>
      <xdr:rowOff>97631</xdr:rowOff>
    </xdr:to>
    <xdr:cxnSp macro="">
      <xdr:nvCxnSpPr>
        <xdr:cNvPr id="1876" name="直線コネクタ 1875">
          <a:extLst>
            <a:ext uri="{FF2B5EF4-FFF2-40B4-BE49-F238E27FC236}">
              <a16:creationId xmlns:a16="http://schemas.microsoft.com/office/drawing/2014/main" id="{57563050-8147-4FAF-B8E0-D9255E74C0B5}"/>
            </a:ext>
          </a:extLst>
        </xdr:cNvPr>
        <xdr:cNvCxnSpPr/>
      </xdr:nvCxnSpPr>
      <xdr:spPr>
        <a:xfrm flipV="1">
          <a:off x="18290381" y="17756981"/>
          <a:ext cx="0" cy="348615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2381</xdr:colOff>
      <xdr:row>613</xdr:row>
      <xdr:rowOff>42863</xdr:rowOff>
    </xdr:from>
    <xdr:to>
      <xdr:col>60</xdr:col>
      <xdr:colOff>2381</xdr:colOff>
      <xdr:row>631</xdr:row>
      <xdr:rowOff>97631</xdr:rowOff>
    </xdr:to>
    <xdr:cxnSp macro="">
      <xdr:nvCxnSpPr>
        <xdr:cNvPr id="1877" name="直線コネクタ 1876">
          <a:extLst>
            <a:ext uri="{FF2B5EF4-FFF2-40B4-BE49-F238E27FC236}">
              <a16:creationId xmlns:a16="http://schemas.microsoft.com/office/drawing/2014/main" id="{0847CA2E-A870-432D-AA5A-5377A3025B6E}"/>
            </a:ext>
          </a:extLst>
        </xdr:cNvPr>
        <xdr:cNvCxnSpPr/>
      </xdr:nvCxnSpPr>
      <xdr:spPr>
        <a:xfrm flipV="1">
          <a:off x="22862381" y="17759363"/>
          <a:ext cx="0" cy="348376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2381</xdr:colOff>
      <xdr:row>608</xdr:row>
      <xdr:rowOff>47627</xdr:rowOff>
    </xdr:from>
    <xdr:to>
      <xdr:col>60</xdr:col>
      <xdr:colOff>33338</xdr:colOff>
      <xdr:row>613</xdr:row>
      <xdr:rowOff>42863</xdr:rowOff>
    </xdr:to>
    <xdr:cxnSp macro="">
      <xdr:nvCxnSpPr>
        <xdr:cNvPr id="1878" name="直線コネクタ 1877">
          <a:extLst>
            <a:ext uri="{FF2B5EF4-FFF2-40B4-BE49-F238E27FC236}">
              <a16:creationId xmlns:a16="http://schemas.microsoft.com/office/drawing/2014/main" id="{778B80F2-C528-46F9-983A-1718F3A186F4}"/>
            </a:ext>
          </a:extLst>
        </xdr:cNvPr>
        <xdr:cNvCxnSpPr/>
      </xdr:nvCxnSpPr>
      <xdr:spPr>
        <a:xfrm flipV="1">
          <a:off x="22862381" y="16811627"/>
          <a:ext cx="30957" cy="947736"/>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261938</xdr:colOff>
      <xdr:row>598</xdr:row>
      <xdr:rowOff>110282</xdr:rowOff>
    </xdr:from>
    <xdr:to>
      <xdr:col>52</xdr:col>
      <xdr:colOff>153034</xdr:colOff>
      <xdr:row>600</xdr:row>
      <xdr:rowOff>2381</xdr:rowOff>
    </xdr:to>
    <xdr:cxnSp macro="">
      <xdr:nvCxnSpPr>
        <xdr:cNvPr id="1879" name="直線コネクタ 1878">
          <a:extLst>
            <a:ext uri="{FF2B5EF4-FFF2-40B4-BE49-F238E27FC236}">
              <a16:creationId xmlns:a16="http://schemas.microsoft.com/office/drawing/2014/main" id="{5D3A4453-E383-4546-9CF9-1146DDFAC273}"/>
            </a:ext>
          </a:extLst>
        </xdr:cNvPr>
        <xdr:cNvCxnSpPr>
          <a:endCxn id="1942" idx="2"/>
        </xdr:cNvCxnSpPr>
      </xdr:nvCxnSpPr>
      <xdr:spPr>
        <a:xfrm flipV="1">
          <a:off x="19692938" y="14969282"/>
          <a:ext cx="272096" cy="27309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233363</xdr:colOff>
      <xdr:row>598</xdr:row>
      <xdr:rowOff>109538</xdr:rowOff>
    </xdr:from>
    <xdr:to>
      <xdr:col>56</xdr:col>
      <xdr:colOff>119063</xdr:colOff>
      <xdr:row>600</xdr:row>
      <xdr:rowOff>4763</xdr:rowOff>
    </xdr:to>
    <xdr:cxnSp macro="">
      <xdr:nvCxnSpPr>
        <xdr:cNvPr id="1880" name="直線コネクタ 1879">
          <a:extLst>
            <a:ext uri="{FF2B5EF4-FFF2-40B4-BE49-F238E27FC236}">
              <a16:creationId xmlns:a16="http://schemas.microsoft.com/office/drawing/2014/main" id="{0DDAE5AE-D547-4690-9425-19AA04EE5D0E}"/>
            </a:ext>
          </a:extLst>
        </xdr:cNvPr>
        <xdr:cNvCxnSpPr/>
      </xdr:nvCxnSpPr>
      <xdr:spPr>
        <a:xfrm>
          <a:off x="21188363" y="14968538"/>
          <a:ext cx="266700" cy="27622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45242</xdr:colOff>
      <xdr:row>608</xdr:row>
      <xdr:rowOff>135732</xdr:rowOff>
    </xdr:from>
    <xdr:to>
      <xdr:col>51</xdr:col>
      <xdr:colOff>45242</xdr:colOff>
      <xdr:row>632</xdr:row>
      <xdr:rowOff>107156</xdr:rowOff>
    </xdr:to>
    <xdr:cxnSp macro="">
      <xdr:nvCxnSpPr>
        <xdr:cNvPr id="1881" name="直線コネクタ 1880">
          <a:extLst>
            <a:ext uri="{FF2B5EF4-FFF2-40B4-BE49-F238E27FC236}">
              <a16:creationId xmlns:a16="http://schemas.microsoft.com/office/drawing/2014/main" id="{E73866D6-57EF-4CB3-AF56-E125F223AF49}"/>
            </a:ext>
          </a:extLst>
        </xdr:cNvPr>
        <xdr:cNvCxnSpPr/>
      </xdr:nvCxnSpPr>
      <xdr:spPr>
        <a:xfrm flipV="1">
          <a:off x="19476242" y="16899732"/>
          <a:ext cx="0" cy="4543424"/>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45244</xdr:colOff>
      <xdr:row>600</xdr:row>
      <xdr:rowOff>0</xdr:rowOff>
    </xdr:from>
    <xdr:to>
      <xdr:col>51</xdr:col>
      <xdr:colOff>261938</xdr:colOff>
      <xdr:row>608</xdr:row>
      <xdr:rowOff>133350</xdr:rowOff>
    </xdr:to>
    <xdr:cxnSp macro="">
      <xdr:nvCxnSpPr>
        <xdr:cNvPr id="1882" name="直線コネクタ 1881">
          <a:extLst>
            <a:ext uri="{FF2B5EF4-FFF2-40B4-BE49-F238E27FC236}">
              <a16:creationId xmlns:a16="http://schemas.microsoft.com/office/drawing/2014/main" id="{EE6561AA-E2E8-484E-BB61-58A7D20BFC18}"/>
            </a:ext>
          </a:extLst>
        </xdr:cNvPr>
        <xdr:cNvCxnSpPr/>
      </xdr:nvCxnSpPr>
      <xdr:spPr>
        <a:xfrm flipV="1">
          <a:off x="19476244" y="15240000"/>
          <a:ext cx="216694" cy="165735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116686</xdr:colOff>
      <xdr:row>600</xdr:row>
      <xdr:rowOff>2383</xdr:rowOff>
    </xdr:from>
    <xdr:to>
      <xdr:col>56</xdr:col>
      <xdr:colOff>340519</xdr:colOff>
      <xdr:row>608</xdr:row>
      <xdr:rowOff>119063</xdr:rowOff>
    </xdr:to>
    <xdr:cxnSp macro="">
      <xdr:nvCxnSpPr>
        <xdr:cNvPr id="1883" name="直線コネクタ 1882">
          <a:extLst>
            <a:ext uri="{FF2B5EF4-FFF2-40B4-BE49-F238E27FC236}">
              <a16:creationId xmlns:a16="http://schemas.microsoft.com/office/drawing/2014/main" id="{0171A799-3969-4B1F-866C-9D9F027BD83D}"/>
            </a:ext>
          </a:extLst>
        </xdr:cNvPr>
        <xdr:cNvCxnSpPr/>
      </xdr:nvCxnSpPr>
      <xdr:spPr>
        <a:xfrm flipH="1" flipV="1">
          <a:off x="21452686" y="15242383"/>
          <a:ext cx="223833" cy="164068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152400</xdr:colOff>
      <xdr:row>631</xdr:row>
      <xdr:rowOff>100012</xdr:rowOff>
    </xdr:from>
    <xdr:to>
      <xdr:col>55</xdr:col>
      <xdr:colOff>230981</xdr:colOff>
      <xdr:row>631</xdr:row>
      <xdr:rowOff>100012</xdr:rowOff>
    </xdr:to>
    <xdr:cxnSp macro="">
      <xdr:nvCxnSpPr>
        <xdr:cNvPr id="1884" name="直線コネクタ 1883">
          <a:extLst>
            <a:ext uri="{FF2B5EF4-FFF2-40B4-BE49-F238E27FC236}">
              <a16:creationId xmlns:a16="http://schemas.microsoft.com/office/drawing/2014/main" id="{32C3AE20-182A-4271-A1DD-C1D5FDFBABF8}"/>
            </a:ext>
          </a:extLst>
        </xdr:cNvPr>
        <xdr:cNvCxnSpPr/>
      </xdr:nvCxnSpPr>
      <xdr:spPr>
        <a:xfrm>
          <a:off x="19964400" y="21245512"/>
          <a:ext cx="1221581"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342901</xdr:colOff>
      <xdr:row>631</xdr:row>
      <xdr:rowOff>100015</xdr:rowOff>
    </xdr:from>
    <xdr:to>
      <xdr:col>60</xdr:col>
      <xdr:colOff>7144</xdr:colOff>
      <xdr:row>632</xdr:row>
      <xdr:rowOff>47625</xdr:rowOff>
    </xdr:to>
    <xdr:cxnSp macro="">
      <xdr:nvCxnSpPr>
        <xdr:cNvPr id="1885" name="直線コネクタ 1884">
          <a:extLst>
            <a:ext uri="{FF2B5EF4-FFF2-40B4-BE49-F238E27FC236}">
              <a16:creationId xmlns:a16="http://schemas.microsoft.com/office/drawing/2014/main" id="{CD9EE260-9989-4988-AD0D-CC6ABFC3721D}"/>
            </a:ext>
          </a:extLst>
        </xdr:cNvPr>
        <xdr:cNvCxnSpPr/>
      </xdr:nvCxnSpPr>
      <xdr:spPr>
        <a:xfrm flipV="1">
          <a:off x="21678901" y="21245515"/>
          <a:ext cx="1188243" cy="13811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4</xdr:colOff>
      <xdr:row>631</xdr:row>
      <xdr:rowOff>97636</xdr:rowOff>
    </xdr:from>
    <xdr:to>
      <xdr:col>51</xdr:col>
      <xdr:colOff>47625</xdr:colOff>
      <xdr:row>632</xdr:row>
      <xdr:rowOff>45244</xdr:rowOff>
    </xdr:to>
    <xdr:cxnSp macro="">
      <xdr:nvCxnSpPr>
        <xdr:cNvPr id="1886" name="直線コネクタ 1885">
          <a:extLst>
            <a:ext uri="{FF2B5EF4-FFF2-40B4-BE49-F238E27FC236}">
              <a16:creationId xmlns:a16="http://schemas.microsoft.com/office/drawing/2014/main" id="{030129ED-5A58-4FC5-B24B-12D57F292101}"/>
            </a:ext>
          </a:extLst>
        </xdr:cNvPr>
        <xdr:cNvCxnSpPr/>
      </xdr:nvCxnSpPr>
      <xdr:spPr>
        <a:xfrm flipH="1" flipV="1">
          <a:off x="18288004" y="21243136"/>
          <a:ext cx="1190621" cy="13810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130969</xdr:colOff>
      <xdr:row>613</xdr:row>
      <xdr:rowOff>38105</xdr:rowOff>
    </xdr:from>
    <xdr:to>
      <xdr:col>47</xdr:col>
      <xdr:colOff>285750</xdr:colOff>
      <xdr:row>631</xdr:row>
      <xdr:rowOff>100013</xdr:rowOff>
    </xdr:to>
    <xdr:cxnSp macro="">
      <xdr:nvCxnSpPr>
        <xdr:cNvPr id="1887" name="直線コネクタ 1886">
          <a:extLst>
            <a:ext uri="{FF2B5EF4-FFF2-40B4-BE49-F238E27FC236}">
              <a16:creationId xmlns:a16="http://schemas.microsoft.com/office/drawing/2014/main" id="{DD82BECB-1B3B-468B-A617-313F170711A8}"/>
            </a:ext>
          </a:extLst>
        </xdr:cNvPr>
        <xdr:cNvCxnSpPr/>
      </xdr:nvCxnSpPr>
      <xdr:spPr>
        <a:xfrm flipV="1">
          <a:off x="18037969" y="17754605"/>
          <a:ext cx="154781" cy="349090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92871</xdr:colOff>
      <xdr:row>613</xdr:row>
      <xdr:rowOff>45245</xdr:rowOff>
    </xdr:from>
    <xdr:to>
      <xdr:col>60</xdr:col>
      <xdr:colOff>257175</xdr:colOff>
      <xdr:row>631</xdr:row>
      <xdr:rowOff>100013</xdr:rowOff>
    </xdr:to>
    <xdr:cxnSp macro="">
      <xdr:nvCxnSpPr>
        <xdr:cNvPr id="1888" name="直線コネクタ 1887">
          <a:extLst>
            <a:ext uri="{FF2B5EF4-FFF2-40B4-BE49-F238E27FC236}">
              <a16:creationId xmlns:a16="http://schemas.microsoft.com/office/drawing/2014/main" id="{E74FC391-D1C1-4B50-A9E2-309E8798BEE2}"/>
            </a:ext>
          </a:extLst>
        </xdr:cNvPr>
        <xdr:cNvCxnSpPr/>
      </xdr:nvCxnSpPr>
      <xdr:spPr>
        <a:xfrm flipH="1" flipV="1">
          <a:off x="22952871" y="17761745"/>
          <a:ext cx="164304" cy="348376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76200</xdr:colOff>
      <xdr:row>600</xdr:row>
      <xdr:rowOff>2381</xdr:rowOff>
    </xdr:from>
    <xdr:to>
      <xdr:col>68</xdr:col>
      <xdr:colOff>33338</xdr:colOff>
      <xdr:row>600</xdr:row>
      <xdr:rowOff>45244</xdr:rowOff>
    </xdr:to>
    <xdr:cxnSp macro="">
      <xdr:nvCxnSpPr>
        <xdr:cNvPr id="1889" name="直線コネクタ 1888">
          <a:extLst>
            <a:ext uri="{FF2B5EF4-FFF2-40B4-BE49-F238E27FC236}">
              <a16:creationId xmlns:a16="http://schemas.microsoft.com/office/drawing/2014/main" id="{DF57D0E0-A822-42F1-9387-AF75D6083C9D}"/>
            </a:ext>
          </a:extLst>
        </xdr:cNvPr>
        <xdr:cNvCxnSpPr/>
      </xdr:nvCxnSpPr>
      <xdr:spPr>
        <a:xfrm>
          <a:off x="22936200" y="15242381"/>
          <a:ext cx="3005138" cy="42863"/>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345282</xdr:colOff>
      <xdr:row>600</xdr:row>
      <xdr:rowOff>0</xdr:rowOff>
    </xdr:from>
    <xdr:to>
      <xdr:col>47</xdr:col>
      <xdr:colOff>302419</xdr:colOff>
      <xdr:row>600</xdr:row>
      <xdr:rowOff>50007</xdr:rowOff>
    </xdr:to>
    <xdr:cxnSp macro="">
      <xdr:nvCxnSpPr>
        <xdr:cNvPr id="1890" name="直線コネクタ 1889">
          <a:extLst>
            <a:ext uri="{FF2B5EF4-FFF2-40B4-BE49-F238E27FC236}">
              <a16:creationId xmlns:a16="http://schemas.microsoft.com/office/drawing/2014/main" id="{66FBBD96-43B2-4407-A2DD-0813709BB385}"/>
            </a:ext>
          </a:extLst>
        </xdr:cNvPr>
        <xdr:cNvCxnSpPr/>
      </xdr:nvCxnSpPr>
      <xdr:spPr>
        <a:xfrm flipV="1">
          <a:off x="15204282" y="15240000"/>
          <a:ext cx="3005137" cy="50007"/>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254794</xdr:colOff>
      <xdr:row>608</xdr:row>
      <xdr:rowOff>35720</xdr:rowOff>
    </xdr:from>
    <xdr:to>
      <xdr:col>47</xdr:col>
      <xdr:colOff>350043</xdr:colOff>
      <xdr:row>614</xdr:row>
      <xdr:rowOff>121444</xdr:rowOff>
    </xdr:to>
    <xdr:cxnSp macro="">
      <xdr:nvCxnSpPr>
        <xdr:cNvPr id="1891" name="直線コネクタ 1890">
          <a:extLst>
            <a:ext uri="{FF2B5EF4-FFF2-40B4-BE49-F238E27FC236}">
              <a16:creationId xmlns:a16="http://schemas.microsoft.com/office/drawing/2014/main" id="{106B603E-C77D-4CA3-9176-93B7F6B30B50}"/>
            </a:ext>
          </a:extLst>
        </xdr:cNvPr>
        <xdr:cNvCxnSpPr/>
      </xdr:nvCxnSpPr>
      <xdr:spPr>
        <a:xfrm flipV="1">
          <a:off x="18161794" y="16799720"/>
          <a:ext cx="95249" cy="1228724"/>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19049</xdr:colOff>
      <xdr:row>600</xdr:row>
      <xdr:rowOff>152402</xdr:rowOff>
    </xdr:from>
    <xdr:to>
      <xdr:col>54</xdr:col>
      <xdr:colOff>19049</xdr:colOff>
      <xdr:row>625</xdr:row>
      <xdr:rowOff>92869</xdr:rowOff>
    </xdr:to>
    <xdr:cxnSp macro="">
      <xdr:nvCxnSpPr>
        <xdr:cNvPr id="1892" name="直線コネクタ 1891">
          <a:extLst>
            <a:ext uri="{FF2B5EF4-FFF2-40B4-BE49-F238E27FC236}">
              <a16:creationId xmlns:a16="http://schemas.microsoft.com/office/drawing/2014/main" id="{F16FAB6C-023C-4CE9-865C-14D9593A1D9E}"/>
            </a:ext>
          </a:extLst>
        </xdr:cNvPr>
        <xdr:cNvCxnSpPr/>
      </xdr:nvCxnSpPr>
      <xdr:spPr>
        <a:xfrm flipV="1">
          <a:off x="20593049" y="15392402"/>
          <a:ext cx="0" cy="4702967"/>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133349</xdr:colOff>
      <xdr:row>600</xdr:row>
      <xdr:rowOff>145260</xdr:rowOff>
    </xdr:from>
    <xdr:to>
      <xdr:col>54</xdr:col>
      <xdr:colOff>133349</xdr:colOff>
      <xdr:row>625</xdr:row>
      <xdr:rowOff>95250</xdr:rowOff>
    </xdr:to>
    <xdr:cxnSp macro="">
      <xdr:nvCxnSpPr>
        <xdr:cNvPr id="1893" name="直線コネクタ 1892">
          <a:extLst>
            <a:ext uri="{FF2B5EF4-FFF2-40B4-BE49-F238E27FC236}">
              <a16:creationId xmlns:a16="http://schemas.microsoft.com/office/drawing/2014/main" id="{C7CC5F13-17B7-463A-A611-D55576EAAB5C}"/>
            </a:ext>
          </a:extLst>
        </xdr:cNvPr>
        <xdr:cNvCxnSpPr/>
      </xdr:nvCxnSpPr>
      <xdr:spPr>
        <a:xfrm flipV="1">
          <a:off x="20707349" y="15385260"/>
          <a:ext cx="0" cy="4712490"/>
        </a:xfrm>
        <a:prstGeom prst="line">
          <a:avLst/>
        </a:prstGeom>
        <a:ln w="6350" cmpd="dbl">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114301</xdr:colOff>
      <xdr:row>641</xdr:row>
      <xdr:rowOff>147638</xdr:rowOff>
    </xdr:from>
    <xdr:to>
      <xdr:col>70</xdr:col>
      <xdr:colOff>114301</xdr:colOff>
      <xdr:row>643</xdr:row>
      <xdr:rowOff>95250</xdr:rowOff>
    </xdr:to>
    <xdr:cxnSp macro="">
      <xdr:nvCxnSpPr>
        <xdr:cNvPr id="1894" name="直線矢印コネクタ 1893">
          <a:extLst>
            <a:ext uri="{FF2B5EF4-FFF2-40B4-BE49-F238E27FC236}">
              <a16:creationId xmlns:a16="http://schemas.microsoft.com/office/drawing/2014/main" id="{1F0CAB4D-7F27-48EE-B1EE-7D4C6C205433}"/>
            </a:ext>
          </a:extLst>
        </xdr:cNvPr>
        <xdr:cNvCxnSpPr/>
      </xdr:nvCxnSpPr>
      <xdr:spPr>
        <a:xfrm>
          <a:off x="26784301" y="23198138"/>
          <a:ext cx="0" cy="32861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111919</xdr:colOff>
      <xdr:row>639</xdr:row>
      <xdr:rowOff>235745</xdr:rowOff>
    </xdr:from>
    <xdr:to>
      <xdr:col>70</xdr:col>
      <xdr:colOff>111919</xdr:colOff>
      <xdr:row>641</xdr:row>
      <xdr:rowOff>150019</xdr:rowOff>
    </xdr:to>
    <xdr:cxnSp macro="">
      <xdr:nvCxnSpPr>
        <xdr:cNvPr id="1895" name="直線矢印コネクタ 1894">
          <a:extLst>
            <a:ext uri="{FF2B5EF4-FFF2-40B4-BE49-F238E27FC236}">
              <a16:creationId xmlns:a16="http://schemas.microsoft.com/office/drawing/2014/main" id="{C1AB7ADD-ED22-4F90-8E87-3114B5453D96}"/>
            </a:ext>
          </a:extLst>
        </xdr:cNvPr>
        <xdr:cNvCxnSpPr/>
      </xdr:nvCxnSpPr>
      <xdr:spPr>
        <a:xfrm flipV="1">
          <a:off x="26781919" y="22857620"/>
          <a:ext cx="0" cy="34289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116681</xdr:colOff>
      <xdr:row>642</xdr:row>
      <xdr:rowOff>107158</xdr:rowOff>
    </xdr:from>
    <xdr:to>
      <xdr:col>70</xdr:col>
      <xdr:colOff>307181</xdr:colOff>
      <xdr:row>642</xdr:row>
      <xdr:rowOff>107158</xdr:rowOff>
    </xdr:to>
    <xdr:cxnSp macro="">
      <xdr:nvCxnSpPr>
        <xdr:cNvPr id="1896" name="直線矢印コネクタ 1895">
          <a:extLst>
            <a:ext uri="{FF2B5EF4-FFF2-40B4-BE49-F238E27FC236}">
              <a16:creationId xmlns:a16="http://schemas.microsoft.com/office/drawing/2014/main" id="{BC45533B-1BA9-4F3A-88A4-4001DC66D86C}"/>
            </a:ext>
          </a:extLst>
        </xdr:cNvPr>
        <xdr:cNvCxnSpPr/>
      </xdr:nvCxnSpPr>
      <xdr:spPr>
        <a:xfrm>
          <a:off x="26786681" y="23348158"/>
          <a:ext cx="19050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114300</xdr:colOff>
      <xdr:row>640</xdr:row>
      <xdr:rowOff>109537</xdr:rowOff>
    </xdr:from>
    <xdr:to>
      <xdr:col>70</xdr:col>
      <xdr:colOff>304800</xdr:colOff>
      <xdr:row>640</xdr:row>
      <xdr:rowOff>109537</xdr:rowOff>
    </xdr:to>
    <xdr:cxnSp macro="">
      <xdr:nvCxnSpPr>
        <xdr:cNvPr id="1897" name="直線矢印コネクタ 1896">
          <a:extLst>
            <a:ext uri="{FF2B5EF4-FFF2-40B4-BE49-F238E27FC236}">
              <a16:creationId xmlns:a16="http://schemas.microsoft.com/office/drawing/2014/main" id="{3ED7A364-D6BC-4954-B8EC-EC9998C082AE}"/>
            </a:ext>
          </a:extLst>
        </xdr:cNvPr>
        <xdr:cNvCxnSpPr/>
      </xdr:nvCxnSpPr>
      <xdr:spPr>
        <a:xfrm>
          <a:off x="26784300" y="22969537"/>
          <a:ext cx="19050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202406</xdr:colOff>
      <xdr:row>639</xdr:row>
      <xdr:rowOff>109538</xdr:rowOff>
    </xdr:from>
    <xdr:to>
      <xdr:col>70</xdr:col>
      <xdr:colOff>304800</xdr:colOff>
      <xdr:row>640</xdr:row>
      <xdr:rowOff>2384</xdr:rowOff>
    </xdr:to>
    <xdr:cxnSp macro="">
      <xdr:nvCxnSpPr>
        <xdr:cNvPr id="1898" name="直線矢印コネクタ 1897">
          <a:extLst>
            <a:ext uri="{FF2B5EF4-FFF2-40B4-BE49-F238E27FC236}">
              <a16:creationId xmlns:a16="http://schemas.microsoft.com/office/drawing/2014/main" id="{FFB6BD5C-7A8C-4789-BF5D-8A7CDF3FD338}"/>
            </a:ext>
          </a:extLst>
        </xdr:cNvPr>
        <xdr:cNvCxnSpPr/>
      </xdr:nvCxnSpPr>
      <xdr:spPr>
        <a:xfrm flipV="1">
          <a:off x="26872406" y="22779038"/>
          <a:ext cx="102394" cy="83346"/>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9525</xdr:colOff>
      <xdr:row>641</xdr:row>
      <xdr:rowOff>150019</xdr:rowOff>
    </xdr:from>
    <xdr:to>
      <xdr:col>70</xdr:col>
      <xdr:colOff>304800</xdr:colOff>
      <xdr:row>641</xdr:row>
      <xdr:rowOff>150019</xdr:rowOff>
    </xdr:to>
    <xdr:cxnSp macro="">
      <xdr:nvCxnSpPr>
        <xdr:cNvPr id="1899" name="直線矢印コネクタ 1898">
          <a:extLst>
            <a:ext uri="{FF2B5EF4-FFF2-40B4-BE49-F238E27FC236}">
              <a16:creationId xmlns:a16="http://schemas.microsoft.com/office/drawing/2014/main" id="{8AFCAC89-243E-4995-A6C3-51E07B4FBB16}"/>
            </a:ext>
          </a:extLst>
        </xdr:cNvPr>
        <xdr:cNvCxnSpPr/>
      </xdr:nvCxnSpPr>
      <xdr:spPr>
        <a:xfrm>
          <a:off x="26679525" y="23200519"/>
          <a:ext cx="295275" cy="0"/>
        </a:xfrm>
        <a:prstGeom prst="straightConnector1">
          <a:avLst/>
        </a:prstGeom>
        <a:ln w="31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7144</xdr:colOff>
      <xdr:row>640</xdr:row>
      <xdr:rowOff>2381</xdr:rowOff>
    </xdr:from>
    <xdr:to>
      <xdr:col>70</xdr:col>
      <xdr:colOff>202406</xdr:colOff>
      <xdr:row>640</xdr:row>
      <xdr:rowOff>2381</xdr:rowOff>
    </xdr:to>
    <xdr:cxnSp macro="">
      <xdr:nvCxnSpPr>
        <xdr:cNvPr id="1900" name="直線コネクタ 1899">
          <a:extLst>
            <a:ext uri="{FF2B5EF4-FFF2-40B4-BE49-F238E27FC236}">
              <a16:creationId xmlns:a16="http://schemas.microsoft.com/office/drawing/2014/main" id="{CB05C2E9-E3B3-4E9B-A8CD-0329D5505F92}"/>
            </a:ext>
          </a:extLst>
        </xdr:cNvPr>
        <xdr:cNvCxnSpPr/>
      </xdr:nvCxnSpPr>
      <xdr:spPr>
        <a:xfrm>
          <a:off x="26677144" y="22862381"/>
          <a:ext cx="195262" cy="0"/>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4763</xdr:colOff>
      <xdr:row>640</xdr:row>
      <xdr:rowOff>4763</xdr:rowOff>
    </xdr:from>
    <xdr:to>
      <xdr:col>70</xdr:col>
      <xdr:colOff>4763</xdr:colOff>
      <xdr:row>643</xdr:row>
      <xdr:rowOff>90488</xdr:rowOff>
    </xdr:to>
    <xdr:cxnSp macro="">
      <xdr:nvCxnSpPr>
        <xdr:cNvPr id="1901" name="直線コネクタ 1900">
          <a:extLst>
            <a:ext uri="{FF2B5EF4-FFF2-40B4-BE49-F238E27FC236}">
              <a16:creationId xmlns:a16="http://schemas.microsoft.com/office/drawing/2014/main" id="{41F5218C-BA59-4365-AEE1-4480947E8203}"/>
            </a:ext>
          </a:extLst>
        </xdr:cNvPr>
        <xdr:cNvCxnSpPr/>
      </xdr:nvCxnSpPr>
      <xdr:spPr>
        <a:xfrm>
          <a:off x="26674763" y="22864763"/>
          <a:ext cx="0" cy="657225"/>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4763</xdr:colOff>
      <xdr:row>643</xdr:row>
      <xdr:rowOff>92869</xdr:rowOff>
    </xdr:from>
    <xdr:to>
      <xdr:col>70</xdr:col>
      <xdr:colOff>307181</xdr:colOff>
      <xdr:row>643</xdr:row>
      <xdr:rowOff>92869</xdr:rowOff>
    </xdr:to>
    <xdr:cxnSp macro="">
      <xdr:nvCxnSpPr>
        <xdr:cNvPr id="1902" name="直線矢印コネクタ 1901">
          <a:extLst>
            <a:ext uri="{FF2B5EF4-FFF2-40B4-BE49-F238E27FC236}">
              <a16:creationId xmlns:a16="http://schemas.microsoft.com/office/drawing/2014/main" id="{342EA6F9-34F3-4D2D-BEE7-2709F74A9E71}"/>
            </a:ext>
          </a:extLst>
        </xdr:cNvPr>
        <xdr:cNvCxnSpPr/>
      </xdr:nvCxnSpPr>
      <xdr:spPr>
        <a:xfrm>
          <a:off x="26674763" y="23524369"/>
          <a:ext cx="302418" cy="0"/>
        </a:xfrm>
        <a:prstGeom prst="straightConnector1">
          <a:avLst/>
        </a:prstGeom>
        <a:ln w="31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300037</xdr:colOff>
      <xdr:row>641</xdr:row>
      <xdr:rowOff>73819</xdr:rowOff>
    </xdr:from>
    <xdr:to>
      <xdr:col>70</xdr:col>
      <xdr:colOff>4763</xdr:colOff>
      <xdr:row>641</xdr:row>
      <xdr:rowOff>150019</xdr:rowOff>
    </xdr:to>
    <xdr:cxnSp macro="">
      <xdr:nvCxnSpPr>
        <xdr:cNvPr id="1903" name="直線コネクタ 1902">
          <a:extLst>
            <a:ext uri="{FF2B5EF4-FFF2-40B4-BE49-F238E27FC236}">
              <a16:creationId xmlns:a16="http://schemas.microsoft.com/office/drawing/2014/main" id="{8DE63FE2-A5A4-4BE8-BE8B-E0B7F3AF1B08}"/>
            </a:ext>
          </a:extLst>
        </xdr:cNvPr>
        <xdr:cNvCxnSpPr/>
      </xdr:nvCxnSpPr>
      <xdr:spPr>
        <a:xfrm>
          <a:off x="21255037" y="23124319"/>
          <a:ext cx="5419726" cy="7620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230982</xdr:colOff>
      <xdr:row>615</xdr:row>
      <xdr:rowOff>97631</xdr:rowOff>
    </xdr:from>
    <xdr:to>
      <xdr:col>55</xdr:col>
      <xdr:colOff>230982</xdr:colOff>
      <xdr:row>616</xdr:row>
      <xdr:rowOff>0</xdr:rowOff>
    </xdr:to>
    <xdr:cxnSp macro="">
      <xdr:nvCxnSpPr>
        <xdr:cNvPr id="1904" name="直線コネクタ 1903">
          <a:extLst>
            <a:ext uri="{FF2B5EF4-FFF2-40B4-BE49-F238E27FC236}">
              <a16:creationId xmlns:a16="http://schemas.microsoft.com/office/drawing/2014/main" id="{EEED5C3D-B6F2-4804-8530-73A5E588D5D5}"/>
            </a:ext>
          </a:extLst>
        </xdr:cNvPr>
        <xdr:cNvCxnSpPr/>
      </xdr:nvCxnSpPr>
      <xdr:spPr>
        <a:xfrm>
          <a:off x="21185982" y="18195131"/>
          <a:ext cx="0" cy="92869"/>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11905</xdr:colOff>
      <xdr:row>640</xdr:row>
      <xdr:rowOff>180975</xdr:rowOff>
    </xdr:from>
    <xdr:to>
      <xdr:col>52</xdr:col>
      <xdr:colOff>159544</xdr:colOff>
      <xdr:row>642</xdr:row>
      <xdr:rowOff>180976</xdr:rowOff>
    </xdr:to>
    <xdr:cxnSp macro="">
      <xdr:nvCxnSpPr>
        <xdr:cNvPr id="1905" name="直線コネクタ 1904">
          <a:extLst>
            <a:ext uri="{FF2B5EF4-FFF2-40B4-BE49-F238E27FC236}">
              <a16:creationId xmlns:a16="http://schemas.microsoft.com/office/drawing/2014/main" id="{287EC84B-0895-4E16-A2DE-0DF73A107440}"/>
            </a:ext>
          </a:extLst>
        </xdr:cNvPr>
        <xdr:cNvCxnSpPr/>
      </xdr:nvCxnSpPr>
      <xdr:spPr>
        <a:xfrm flipH="1">
          <a:off x="19823905" y="23040975"/>
          <a:ext cx="147639" cy="381001"/>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357188</xdr:colOff>
      <xdr:row>642</xdr:row>
      <xdr:rowOff>66676</xdr:rowOff>
    </xdr:from>
    <xdr:to>
      <xdr:col>53</xdr:col>
      <xdr:colOff>1</xdr:colOff>
      <xdr:row>643</xdr:row>
      <xdr:rowOff>0</xdr:rowOff>
    </xdr:to>
    <xdr:cxnSp macro="">
      <xdr:nvCxnSpPr>
        <xdr:cNvPr id="1906" name="直線矢印コネクタ 1905">
          <a:extLst>
            <a:ext uri="{FF2B5EF4-FFF2-40B4-BE49-F238E27FC236}">
              <a16:creationId xmlns:a16="http://schemas.microsoft.com/office/drawing/2014/main" id="{D3416041-0369-4CE2-B368-0E3FB568B303}"/>
            </a:ext>
          </a:extLst>
        </xdr:cNvPr>
        <xdr:cNvCxnSpPr/>
      </xdr:nvCxnSpPr>
      <xdr:spPr>
        <a:xfrm flipH="1">
          <a:off x="20169188" y="23307676"/>
          <a:ext cx="23813" cy="12382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379600</xdr:colOff>
      <xdr:row>640</xdr:row>
      <xdr:rowOff>188119</xdr:rowOff>
    </xdr:from>
    <xdr:to>
      <xdr:col>58</xdr:col>
      <xdr:colOff>379600</xdr:colOff>
      <xdr:row>672</xdr:row>
      <xdr:rowOff>97631</xdr:rowOff>
    </xdr:to>
    <xdr:cxnSp macro="">
      <xdr:nvCxnSpPr>
        <xdr:cNvPr id="1907" name="直線矢印コネクタ 1906">
          <a:extLst>
            <a:ext uri="{FF2B5EF4-FFF2-40B4-BE49-F238E27FC236}">
              <a16:creationId xmlns:a16="http://schemas.microsoft.com/office/drawing/2014/main" id="{C083DF16-ACDA-433D-8CEA-CB08AEABBD1D}"/>
            </a:ext>
          </a:extLst>
        </xdr:cNvPr>
        <xdr:cNvCxnSpPr/>
      </xdr:nvCxnSpPr>
      <xdr:spPr>
        <a:xfrm>
          <a:off x="22477600" y="23048119"/>
          <a:ext cx="0" cy="600551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63</xdr:col>
      <xdr:colOff>0</xdr:colOff>
      <xdr:row>600</xdr:row>
      <xdr:rowOff>14288</xdr:rowOff>
    </xdr:from>
    <xdr:to>
      <xdr:col>63</xdr:col>
      <xdr:colOff>0</xdr:colOff>
      <xdr:row>614</xdr:row>
      <xdr:rowOff>123825</xdr:rowOff>
    </xdr:to>
    <xdr:cxnSp macro="">
      <xdr:nvCxnSpPr>
        <xdr:cNvPr id="1908" name="直線矢印コネクタ 1907">
          <a:extLst>
            <a:ext uri="{FF2B5EF4-FFF2-40B4-BE49-F238E27FC236}">
              <a16:creationId xmlns:a16="http://schemas.microsoft.com/office/drawing/2014/main" id="{285B2742-13D4-4877-829E-EC754E2E93C1}"/>
            </a:ext>
          </a:extLst>
        </xdr:cNvPr>
        <xdr:cNvCxnSpPr/>
      </xdr:nvCxnSpPr>
      <xdr:spPr>
        <a:xfrm>
          <a:off x="24003000" y="15254288"/>
          <a:ext cx="0" cy="2776537"/>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40481</xdr:colOff>
      <xdr:row>609</xdr:row>
      <xdr:rowOff>45244</xdr:rowOff>
    </xdr:from>
    <xdr:to>
      <xdr:col>68</xdr:col>
      <xdr:colOff>378619</xdr:colOff>
      <xdr:row>609</xdr:row>
      <xdr:rowOff>45244</xdr:rowOff>
    </xdr:to>
    <xdr:cxnSp macro="">
      <xdr:nvCxnSpPr>
        <xdr:cNvPr id="1909" name="直線コネクタ 1908">
          <a:extLst>
            <a:ext uri="{FF2B5EF4-FFF2-40B4-BE49-F238E27FC236}">
              <a16:creationId xmlns:a16="http://schemas.microsoft.com/office/drawing/2014/main" id="{95E15FE4-613B-48A5-92AA-B867D710AC5E}"/>
            </a:ext>
          </a:extLst>
        </xdr:cNvPr>
        <xdr:cNvCxnSpPr/>
      </xdr:nvCxnSpPr>
      <xdr:spPr>
        <a:xfrm>
          <a:off x="25948481" y="16999744"/>
          <a:ext cx="338138" cy="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345280</xdr:colOff>
      <xdr:row>608</xdr:row>
      <xdr:rowOff>33337</xdr:rowOff>
    </xdr:from>
    <xdr:to>
      <xdr:col>49</xdr:col>
      <xdr:colOff>0</xdr:colOff>
      <xdr:row>608</xdr:row>
      <xdr:rowOff>33337</xdr:rowOff>
    </xdr:to>
    <xdr:cxnSp macro="">
      <xdr:nvCxnSpPr>
        <xdr:cNvPr id="1910" name="直線コネクタ 1909">
          <a:extLst>
            <a:ext uri="{FF2B5EF4-FFF2-40B4-BE49-F238E27FC236}">
              <a16:creationId xmlns:a16="http://schemas.microsoft.com/office/drawing/2014/main" id="{71A00981-E17A-4CC9-8AC6-3E2B31979247}"/>
            </a:ext>
          </a:extLst>
        </xdr:cNvPr>
        <xdr:cNvCxnSpPr/>
      </xdr:nvCxnSpPr>
      <xdr:spPr>
        <a:xfrm>
          <a:off x="18252280" y="16797337"/>
          <a:ext cx="416720" cy="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38100</xdr:colOff>
      <xdr:row>649</xdr:row>
      <xdr:rowOff>35719</xdr:rowOff>
    </xdr:from>
    <xdr:to>
      <xdr:col>61</xdr:col>
      <xdr:colOff>378619</xdr:colOff>
      <xdr:row>649</xdr:row>
      <xdr:rowOff>35719</xdr:rowOff>
    </xdr:to>
    <xdr:cxnSp macro="">
      <xdr:nvCxnSpPr>
        <xdr:cNvPr id="1911" name="直線コネクタ 1910">
          <a:extLst>
            <a:ext uri="{FF2B5EF4-FFF2-40B4-BE49-F238E27FC236}">
              <a16:creationId xmlns:a16="http://schemas.microsoft.com/office/drawing/2014/main" id="{4EDF1079-653B-420A-8423-87A2305235CF}"/>
            </a:ext>
          </a:extLst>
        </xdr:cNvPr>
        <xdr:cNvCxnSpPr/>
      </xdr:nvCxnSpPr>
      <xdr:spPr>
        <a:xfrm>
          <a:off x="22898100" y="24610219"/>
          <a:ext cx="721519" cy="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345282</xdr:colOff>
      <xdr:row>632</xdr:row>
      <xdr:rowOff>107154</xdr:rowOff>
    </xdr:from>
    <xdr:to>
      <xdr:col>55</xdr:col>
      <xdr:colOff>238126</xdr:colOff>
      <xdr:row>632</xdr:row>
      <xdr:rowOff>107154</xdr:rowOff>
    </xdr:to>
    <xdr:cxnSp macro="">
      <xdr:nvCxnSpPr>
        <xdr:cNvPr id="1912" name="直線コネクタ 1911">
          <a:extLst>
            <a:ext uri="{FF2B5EF4-FFF2-40B4-BE49-F238E27FC236}">
              <a16:creationId xmlns:a16="http://schemas.microsoft.com/office/drawing/2014/main" id="{F5C3CA37-4919-4D44-9894-8F962FC9C5C6}"/>
            </a:ext>
          </a:extLst>
        </xdr:cNvPr>
        <xdr:cNvCxnSpPr/>
      </xdr:nvCxnSpPr>
      <xdr:spPr>
        <a:xfrm>
          <a:off x="20919282" y="21443154"/>
          <a:ext cx="273844"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0</xdr:colOff>
      <xdr:row>631</xdr:row>
      <xdr:rowOff>100012</xdr:rowOff>
    </xdr:from>
    <xdr:to>
      <xdr:col>48</xdr:col>
      <xdr:colOff>0</xdr:colOff>
      <xdr:row>633</xdr:row>
      <xdr:rowOff>180975</xdr:rowOff>
    </xdr:to>
    <xdr:cxnSp macro="">
      <xdr:nvCxnSpPr>
        <xdr:cNvPr id="1913" name="直線コネクタ 1912">
          <a:extLst>
            <a:ext uri="{FF2B5EF4-FFF2-40B4-BE49-F238E27FC236}">
              <a16:creationId xmlns:a16="http://schemas.microsoft.com/office/drawing/2014/main" id="{187A7EF1-2560-4506-8900-5E5479EE50B2}"/>
            </a:ext>
          </a:extLst>
        </xdr:cNvPr>
        <xdr:cNvCxnSpPr/>
      </xdr:nvCxnSpPr>
      <xdr:spPr>
        <a:xfrm>
          <a:off x="18288000" y="21245512"/>
          <a:ext cx="0" cy="461963"/>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0</xdr:colOff>
      <xdr:row>633</xdr:row>
      <xdr:rowOff>0</xdr:rowOff>
    </xdr:from>
    <xdr:to>
      <xdr:col>52</xdr:col>
      <xdr:colOff>119062</xdr:colOff>
      <xdr:row>633</xdr:row>
      <xdr:rowOff>0</xdr:rowOff>
    </xdr:to>
    <xdr:cxnSp macro="">
      <xdr:nvCxnSpPr>
        <xdr:cNvPr id="1914" name="直線矢印コネクタ 1913">
          <a:extLst>
            <a:ext uri="{FF2B5EF4-FFF2-40B4-BE49-F238E27FC236}">
              <a16:creationId xmlns:a16="http://schemas.microsoft.com/office/drawing/2014/main" id="{6296DBF6-B91D-4290-A116-C78F3E211FBE}"/>
            </a:ext>
          </a:extLst>
        </xdr:cNvPr>
        <xdr:cNvCxnSpPr/>
      </xdr:nvCxnSpPr>
      <xdr:spPr>
        <a:xfrm>
          <a:off x="18288000" y="21526500"/>
          <a:ext cx="164306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2381</xdr:colOff>
      <xdr:row>631</xdr:row>
      <xdr:rowOff>100013</xdr:rowOff>
    </xdr:from>
    <xdr:to>
      <xdr:col>60</xdr:col>
      <xdr:colOff>2381</xdr:colOff>
      <xdr:row>632</xdr:row>
      <xdr:rowOff>100013</xdr:rowOff>
    </xdr:to>
    <xdr:cxnSp macro="">
      <xdr:nvCxnSpPr>
        <xdr:cNvPr id="1915" name="直線コネクタ 1914">
          <a:extLst>
            <a:ext uri="{FF2B5EF4-FFF2-40B4-BE49-F238E27FC236}">
              <a16:creationId xmlns:a16="http://schemas.microsoft.com/office/drawing/2014/main" id="{2E181AD2-B16B-4748-99B2-F3D40ED27362}"/>
            </a:ext>
          </a:extLst>
        </xdr:cNvPr>
        <xdr:cNvCxnSpPr/>
      </xdr:nvCxnSpPr>
      <xdr:spPr>
        <a:xfrm>
          <a:off x="22862381" y="21245513"/>
          <a:ext cx="0" cy="19050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257175</xdr:colOff>
      <xdr:row>631</xdr:row>
      <xdr:rowOff>95251</xdr:rowOff>
    </xdr:from>
    <xdr:to>
      <xdr:col>60</xdr:col>
      <xdr:colOff>257175</xdr:colOff>
      <xdr:row>632</xdr:row>
      <xdr:rowOff>95251</xdr:rowOff>
    </xdr:to>
    <xdr:cxnSp macro="">
      <xdr:nvCxnSpPr>
        <xdr:cNvPr id="1916" name="直線コネクタ 1915">
          <a:extLst>
            <a:ext uri="{FF2B5EF4-FFF2-40B4-BE49-F238E27FC236}">
              <a16:creationId xmlns:a16="http://schemas.microsoft.com/office/drawing/2014/main" id="{AAD58149-07DA-4DD4-9A7A-5CEFF2A3060B}"/>
            </a:ext>
          </a:extLst>
        </xdr:cNvPr>
        <xdr:cNvCxnSpPr/>
      </xdr:nvCxnSpPr>
      <xdr:spPr>
        <a:xfrm>
          <a:off x="23117175" y="21240751"/>
          <a:ext cx="0" cy="19050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4765</xdr:colOff>
      <xdr:row>631</xdr:row>
      <xdr:rowOff>159543</xdr:rowOff>
    </xdr:from>
    <xdr:to>
      <xdr:col>60</xdr:col>
      <xdr:colOff>188120</xdr:colOff>
      <xdr:row>632</xdr:row>
      <xdr:rowOff>50006</xdr:rowOff>
    </xdr:to>
    <xdr:sp macro="" textlink="">
      <xdr:nvSpPr>
        <xdr:cNvPr id="1917" name="円弧 1916">
          <a:extLst>
            <a:ext uri="{FF2B5EF4-FFF2-40B4-BE49-F238E27FC236}">
              <a16:creationId xmlns:a16="http://schemas.microsoft.com/office/drawing/2014/main" id="{9A4FBD08-E5A6-493E-84D8-0F2C7B0B25A3}"/>
            </a:ext>
          </a:extLst>
        </xdr:cNvPr>
        <xdr:cNvSpPr/>
      </xdr:nvSpPr>
      <xdr:spPr>
        <a:xfrm>
          <a:off x="22864765" y="21305043"/>
          <a:ext cx="183355" cy="80963"/>
        </a:xfrm>
        <a:prstGeom prst="arc">
          <a:avLst>
            <a:gd name="adj1" fmla="val 5586274"/>
            <a:gd name="adj2" fmla="val 15963695"/>
          </a:avLst>
        </a:prstGeom>
        <a:ln w="3175">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60</xdr:col>
      <xdr:colOff>90487</xdr:colOff>
      <xdr:row>632</xdr:row>
      <xdr:rowOff>50007</xdr:rowOff>
    </xdr:from>
    <xdr:to>
      <xdr:col>60</xdr:col>
      <xdr:colOff>257175</xdr:colOff>
      <xdr:row>632</xdr:row>
      <xdr:rowOff>50007</xdr:rowOff>
    </xdr:to>
    <xdr:cxnSp macro="">
      <xdr:nvCxnSpPr>
        <xdr:cNvPr id="1918" name="直線矢印コネクタ 1917">
          <a:extLst>
            <a:ext uri="{FF2B5EF4-FFF2-40B4-BE49-F238E27FC236}">
              <a16:creationId xmlns:a16="http://schemas.microsoft.com/office/drawing/2014/main" id="{BEFB33C3-76AB-4796-A9F1-1E46B219830C}"/>
            </a:ext>
          </a:extLst>
        </xdr:cNvPr>
        <xdr:cNvCxnSpPr/>
      </xdr:nvCxnSpPr>
      <xdr:spPr>
        <a:xfrm>
          <a:off x="22950487" y="21386007"/>
          <a:ext cx="166688" cy="0"/>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4762</xdr:colOff>
      <xdr:row>613</xdr:row>
      <xdr:rowOff>40482</xdr:rowOff>
    </xdr:from>
    <xdr:to>
      <xdr:col>60</xdr:col>
      <xdr:colOff>338138</xdr:colOff>
      <xdr:row>616</xdr:row>
      <xdr:rowOff>102394</xdr:rowOff>
    </xdr:to>
    <xdr:cxnSp macro="">
      <xdr:nvCxnSpPr>
        <xdr:cNvPr id="1919" name="直線コネクタ 1918">
          <a:extLst>
            <a:ext uri="{FF2B5EF4-FFF2-40B4-BE49-F238E27FC236}">
              <a16:creationId xmlns:a16="http://schemas.microsoft.com/office/drawing/2014/main" id="{BD007997-5B5E-433D-A810-E5921CF98ED6}"/>
            </a:ext>
          </a:extLst>
        </xdr:cNvPr>
        <xdr:cNvCxnSpPr/>
      </xdr:nvCxnSpPr>
      <xdr:spPr>
        <a:xfrm>
          <a:off x="22864762" y="17756982"/>
          <a:ext cx="333376" cy="633412"/>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335755</xdr:colOff>
      <xdr:row>616</xdr:row>
      <xdr:rowOff>102394</xdr:rowOff>
    </xdr:from>
    <xdr:to>
      <xdr:col>60</xdr:col>
      <xdr:colOff>335755</xdr:colOff>
      <xdr:row>618</xdr:row>
      <xdr:rowOff>0</xdr:rowOff>
    </xdr:to>
    <xdr:cxnSp macro="">
      <xdr:nvCxnSpPr>
        <xdr:cNvPr id="1920" name="直線コネクタ 1919">
          <a:extLst>
            <a:ext uri="{FF2B5EF4-FFF2-40B4-BE49-F238E27FC236}">
              <a16:creationId xmlns:a16="http://schemas.microsoft.com/office/drawing/2014/main" id="{4DEED2DF-3E6D-4935-BA02-DE91EF45DDA0}"/>
            </a:ext>
          </a:extLst>
        </xdr:cNvPr>
        <xdr:cNvCxnSpPr/>
      </xdr:nvCxnSpPr>
      <xdr:spPr>
        <a:xfrm>
          <a:off x="23195755" y="18390394"/>
          <a:ext cx="0" cy="278606"/>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302418</xdr:colOff>
      <xdr:row>616</xdr:row>
      <xdr:rowOff>102394</xdr:rowOff>
    </xdr:from>
    <xdr:to>
      <xdr:col>61</xdr:col>
      <xdr:colOff>302418</xdr:colOff>
      <xdr:row>617</xdr:row>
      <xdr:rowOff>188119</xdr:rowOff>
    </xdr:to>
    <xdr:cxnSp macro="">
      <xdr:nvCxnSpPr>
        <xdr:cNvPr id="1921" name="直線コネクタ 1920">
          <a:extLst>
            <a:ext uri="{FF2B5EF4-FFF2-40B4-BE49-F238E27FC236}">
              <a16:creationId xmlns:a16="http://schemas.microsoft.com/office/drawing/2014/main" id="{E4AA4A68-342A-45D0-9796-EB998EF8143F}"/>
            </a:ext>
          </a:extLst>
        </xdr:cNvPr>
        <xdr:cNvCxnSpPr/>
      </xdr:nvCxnSpPr>
      <xdr:spPr>
        <a:xfrm>
          <a:off x="23543418" y="18390394"/>
          <a:ext cx="0" cy="276225"/>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338136</xdr:colOff>
      <xdr:row>617</xdr:row>
      <xdr:rowOff>33336</xdr:rowOff>
    </xdr:from>
    <xdr:to>
      <xdr:col>61</xdr:col>
      <xdr:colOff>145255</xdr:colOff>
      <xdr:row>617</xdr:row>
      <xdr:rowOff>140494</xdr:rowOff>
    </xdr:to>
    <xdr:sp macro="" textlink="">
      <xdr:nvSpPr>
        <xdr:cNvPr id="1922" name="円弧 1921">
          <a:extLst>
            <a:ext uri="{FF2B5EF4-FFF2-40B4-BE49-F238E27FC236}">
              <a16:creationId xmlns:a16="http://schemas.microsoft.com/office/drawing/2014/main" id="{DD9F7356-BD4E-4232-B180-B1392B1F44FC}"/>
            </a:ext>
          </a:extLst>
        </xdr:cNvPr>
        <xdr:cNvSpPr/>
      </xdr:nvSpPr>
      <xdr:spPr>
        <a:xfrm>
          <a:off x="23198136" y="18511836"/>
          <a:ext cx="188119" cy="107158"/>
        </a:xfrm>
        <a:prstGeom prst="arc">
          <a:avLst>
            <a:gd name="adj1" fmla="val 5269241"/>
            <a:gd name="adj2" fmla="val 15950737"/>
          </a:avLst>
        </a:prstGeom>
        <a:ln w="3175">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61</xdr:col>
      <xdr:colOff>47625</xdr:colOff>
      <xdr:row>617</xdr:row>
      <xdr:rowOff>33338</xdr:rowOff>
    </xdr:from>
    <xdr:to>
      <xdr:col>61</xdr:col>
      <xdr:colOff>302419</xdr:colOff>
      <xdr:row>617</xdr:row>
      <xdr:rowOff>33338</xdr:rowOff>
    </xdr:to>
    <xdr:cxnSp macro="">
      <xdr:nvCxnSpPr>
        <xdr:cNvPr id="1923" name="直線矢印コネクタ 1922">
          <a:extLst>
            <a:ext uri="{FF2B5EF4-FFF2-40B4-BE49-F238E27FC236}">
              <a16:creationId xmlns:a16="http://schemas.microsoft.com/office/drawing/2014/main" id="{1CFF0726-C805-4997-83A1-073240D9AF62}"/>
            </a:ext>
          </a:extLst>
        </xdr:cNvPr>
        <xdr:cNvCxnSpPr/>
      </xdr:nvCxnSpPr>
      <xdr:spPr>
        <a:xfrm>
          <a:off x="23288625" y="18511838"/>
          <a:ext cx="254794" cy="0"/>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52388</xdr:colOff>
      <xdr:row>617</xdr:row>
      <xdr:rowOff>140495</xdr:rowOff>
    </xdr:from>
    <xdr:to>
      <xdr:col>61</xdr:col>
      <xdr:colOff>302419</xdr:colOff>
      <xdr:row>617</xdr:row>
      <xdr:rowOff>140495</xdr:rowOff>
    </xdr:to>
    <xdr:cxnSp macro="">
      <xdr:nvCxnSpPr>
        <xdr:cNvPr id="1924" name="直線矢印コネクタ 1923">
          <a:extLst>
            <a:ext uri="{FF2B5EF4-FFF2-40B4-BE49-F238E27FC236}">
              <a16:creationId xmlns:a16="http://schemas.microsoft.com/office/drawing/2014/main" id="{20D08810-36D7-4561-A838-28EC13C3EE25}"/>
            </a:ext>
          </a:extLst>
        </xdr:cNvPr>
        <xdr:cNvCxnSpPr/>
      </xdr:nvCxnSpPr>
      <xdr:spPr>
        <a:xfrm>
          <a:off x="23293388" y="18618995"/>
          <a:ext cx="250031" cy="0"/>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92869</xdr:colOff>
      <xdr:row>613</xdr:row>
      <xdr:rowOff>40481</xdr:rowOff>
    </xdr:from>
    <xdr:to>
      <xdr:col>61</xdr:col>
      <xdr:colOff>304800</xdr:colOff>
      <xdr:row>616</xdr:row>
      <xdr:rowOff>100013</xdr:rowOff>
    </xdr:to>
    <xdr:cxnSp macro="">
      <xdr:nvCxnSpPr>
        <xdr:cNvPr id="1925" name="直線コネクタ 1924">
          <a:extLst>
            <a:ext uri="{FF2B5EF4-FFF2-40B4-BE49-F238E27FC236}">
              <a16:creationId xmlns:a16="http://schemas.microsoft.com/office/drawing/2014/main" id="{2A677D95-AE75-4E54-BFAF-42A3CF2E5C06}"/>
            </a:ext>
          </a:extLst>
        </xdr:cNvPr>
        <xdr:cNvCxnSpPr/>
      </xdr:nvCxnSpPr>
      <xdr:spPr>
        <a:xfrm>
          <a:off x="22952869" y="17756981"/>
          <a:ext cx="592931" cy="631032"/>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114300</xdr:colOff>
      <xdr:row>631</xdr:row>
      <xdr:rowOff>97631</xdr:rowOff>
    </xdr:from>
    <xdr:to>
      <xdr:col>55</xdr:col>
      <xdr:colOff>114300</xdr:colOff>
      <xdr:row>632</xdr:row>
      <xdr:rowOff>109538</xdr:rowOff>
    </xdr:to>
    <xdr:cxnSp macro="">
      <xdr:nvCxnSpPr>
        <xdr:cNvPr id="1926" name="直線矢印コネクタ 1925">
          <a:extLst>
            <a:ext uri="{FF2B5EF4-FFF2-40B4-BE49-F238E27FC236}">
              <a16:creationId xmlns:a16="http://schemas.microsoft.com/office/drawing/2014/main" id="{607DEBAA-8D40-47B8-B5B9-BA1BF56DBF4B}"/>
            </a:ext>
          </a:extLst>
        </xdr:cNvPr>
        <xdr:cNvCxnSpPr/>
      </xdr:nvCxnSpPr>
      <xdr:spPr>
        <a:xfrm>
          <a:off x="21069300" y="21243131"/>
          <a:ext cx="0" cy="202407"/>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211931</xdr:colOff>
      <xdr:row>632</xdr:row>
      <xdr:rowOff>2384</xdr:rowOff>
    </xdr:from>
    <xdr:to>
      <xdr:col>55</xdr:col>
      <xdr:colOff>109538</xdr:colOff>
      <xdr:row>632</xdr:row>
      <xdr:rowOff>2384</xdr:rowOff>
    </xdr:to>
    <xdr:cxnSp macro="">
      <xdr:nvCxnSpPr>
        <xdr:cNvPr id="1927" name="直線コネクタ 1926">
          <a:extLst>
            <a:ext uri="{FF2B5EF4-FFF2-40B4-BE49-F238E27FC236}">
              <a16:creationId xmlns:a16="http://schemas.microsoft.com/office/drawing/2014/main" id="{D0CBF8A0-33BD-41EE-A82C-978C62CC23CE}"/>
            </a:ext>
          </a:extLst>
        </xdr:cNvPr>
        <xdr:cNvCxnSpPr/>
      </xdr:nvCxnSpPr>
      <xdr:spPr>
        <a:xfrm>
          <a:off x="20404931" y="21338384"/>
          <a:ext cx="659607"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209550</xdr:colOff>
      <xdr:row>632</xdr:row>
      <xdr:rowOff>0</xdr:rowOff>
    </xdr:from>
    <xdr:to>
      <xdr:col>53</xdr:col>
      <xdr:colOff>209550</xdr:colOff>
      <xdr:row>633</xdr:row>
      <xdr:rowOff>85726</xdr:rowOff>
    </xdr:to>
    <xdr:cxnSp macro="">
      <xdr:nvCxnSpPr>
        <xdr:cNvPr id="1928" name="直線コネクタ 1927">
          <a:extLst>
            <a:ext uri="{FF2B5EF4-FFF2-40B4-BE49-F238E27FC236}">
              <a16:creationId xmlns:a16="http://schemas.microsoft.com/office/drawing/2014/main" id="{ABAB6294-43D8-4A66-8A0F-73A5B9F9693E}"/>
            </a:ext>
          </a:extLst>
        </xdr:cNvPr>
        <xdr:cNvCxnSpPr/>
      </xdr:nvCxnSpPr>
      <xdr:spPr>
        <a:xfrm>
          <a:off x="20402550" y="21336000"/>
          <a:ext cx="0" cy="276226"/>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209549</xdr:colOff>
      <xdr:row>633</xdr:row>
      <xdr:rowOff>85726</xdr:rowOff>
    </xdr:from>
    <xdr:to>
      <xdr:col>53</xdr:col>
      <xdr:colOff>335756</xdr:colOff>
      <xdr:row>633</xdr:row>
      <xdr:rowOff>85726</xdr:rowOff>
    </xdr:to>
    <xdr:cxnSp macro="">
      <xdr:nvCxnSpPr>
        <xdr:cNvPr id="1929" name="直線矢印コネクタ 1928">
          <a:extLst>
            <a:ext uri="{FF2B5EF4-FFF2-40B4-BE49-F238E27FC236}">
              <a16:creationId xmlns:a16="http://schemas.microsoft.com/office/drawing/2014/main" id="{510F3A1A-60D0-4D7C-805C-7D7C554DD64B}"/>
            </a:ext>
          </a:extLst>
        </xdr:cNvPr>
        <xdr:cNvCxnSpPr/>
      </xdr:nvCxnSpPr>
      <xdr:spPr>
        <a:xfrm>
          <a:off x="20402549" y="21612226"/>
          <a:ext cx="12620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114300</xdr:colOff>
      <xdr:row>625</xdr:row>
      <xdr:rowOff>95250</xdr:rowOff>
    </xdr:from>
    <xdr:to>
      <xdr:col>55</xdr:col>
      <xdr:colOff>114300</xdr:colOff>
      <xdr:row>631</xdr:row>
      <xdr:rowOff>100013</xdr:rowOff>
    </xdr:to>
    <xdr:cxnSp macro="">
      <xdr:nvCxnSpPr>
        <xdr:cNvPr id="1930" name="直線矢印コネクタ 1929">
          <a:extLst>
            <a:ext uri="{FF2B5EF4-FFF2-40B4-BE49-F238E27FC236}">
              <a16:creationId xmlns:a16="http://schemas.microsoft.com/office/drawing/2014/main" id="{47BD6386-B5F0-4A3A-BEE3-30C986F63169}"/>
            </a:ext>
          </a:extLst>
        </xdr:cNvPr>
        <xdr:cNvCxnSpPr/>
      </xdr:nvCxnSpPr>
      <xdr:spPr>
        <a:xfrm>
          <a:off x="21069300" y="20097750"/>
          <a:ext cx="0" cy="114776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109538</xdr:colOff>
      <xdr:row>628</xdr:row>
      <xdr:rowOff>97632</xdr:rowOff>
    </xdr:from>
    <xdr:to>
      <xdr:col>57</xdr:col>
      <xdr:colOff>4763</xdr:colOff>
      <xdr:row>628</xdr:row>
      <xdr:rowOff>97632</xdr:rowOff>
    </xdr:to>
    <xdr:cxnSp macro="">
      <xdr:nvCxnSpPr>
        <xdr:cNvPr id="1931" name="直線矢印コネクタ 1930">
          <a:extLst>
            <a:ext uri="{FF2B5EF4-FFF2-40B4-BE49-F238E27FC236}">
              <a16:creationId xmlns:a16="http://schemas.microsoft.com/office/drawing/2014/main" id="{E03C5D8F-78E3-4B98-951D-1FD0900FFA90}"/>
            </a:ext>
          </a:extLst>
        </xdr:cNvPr>
        <xdr:cNvCxnSpPr/>
      </xdr:nvCxnSpPr>
      <xdr:spPr>
        <a:xfrm>
          <a:off x="21064538" y="20671632"/>
          <a:ext cx="65722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116682</xdr:colOff>
      <xdr:row>612</xdr:row>
      <xdr:rowOff>0</xdr:rowOff>
    </xdr:from>
    <xdr:to>
      <xdr:col>52</xdr:col>
      <xdr:colOff>116682</xdr:colOff>
      <xdr:row>633</xdr:row>
      <xdr:rowOff>188119</xdr:rowOff>
    </xdr:to>
    <xdr:cxnSp macro="">
      <xdr:nvCxnSpPr>
        <xdr:cNvPr id="1932" name="直線コネクタ 1931">
          <a:extLst>
            <a:ext uri="{FF2B5EF4-FFF2-40B4-BE49-F238E27FC236}">
              <a16:creationId xmlns:a16="http://schemas.microsoft.com/office/drawing/2014/main" id="{DF26A2E3-4ECE-4D73-B7E0-D11CD7959FDE}"/>
            </a:ext>
          </a:extLst>
        </xdr:cNvPr>
        <xdr:cNvCxnSpPr/>
      </xdr:nvCxnSpPr>
      <xdr:spPr>
        <a:xfrm>
          <a:off x="19928682" y="17526000"/>
          <a:ext cx="0" cy="4188619"/>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1</xdr:colOff>
      <xdr:row>599</xdr:row>
      <xdr:rowOff>188119</xdr:rowOff>
    </xdr:from>
    <xdr:to>
      <xdr:col>56</xdr:col>
      <xdr:colOff>1</xdr:colOff>
      <xdr:row>612</xdr:row>
      <xdr:rowOff>185738</xdr:rowOff>
    </xdr:to>
    <xdr:cxnSp macro="">
      <xdr:nvCxnSpPr>
        <xdr:cNvPr id="1933" name="直線矢印コネクタ 1932">
          <a:extLst>
            <a:ext uri="{FF2B5EF4-FFF2-40B4-BE49-F238E27FC236}">
              <a16:creationId xmlns:a16="http://schemas.microsoft.com/office/drawing/2014/main" id="{E102F43F-B393-4FFA-8008-70BDFD796707}"/>
            </a:ext>
          </a:extLst>
        </xdr:cNvPr>
        <xdr:cNvCxnSpPr/>
      </xdr:nvCxnSpPr>
      <xdr:spPr>
        <a:xfrm>
          <a:off x="21336001" y="15237619"/>
          <a:ext cx="0" cy="247411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195264</xdr:colOff>
      <xdr:row>612</xdr:row>
      <xdr:rowOff>188121</xdr:rowOff>
    </xdr:from>
    <xdr:to>
      <xdr:col>55</xdr:col>
      <xdr:colOff>233362</xdr:colOff>
      <xdr:row>612</xdr:row>
      <xdr:rowOff>188121</xdr:rowOff>
    </xdr:to>
    <xdr:cxnSp macro="">
      <xdr:nvCxnSpPr>
        <xdr:cNvPr id="1934" name="直線コネクタ 1933">
          <a:extLst>
            <a:ext uri="{FF2B5EF4-FFF2-40B4-BE49-F238E27FC236}">
              <a16:creationId xmlns:a16="http://schemas.microsoft.com/office/drawing/2014/main" id="{42BE75B4-D1A3-43C2-9FC5-E7B572084339}"/>
            </a:ext>
          </a:extLst>
        </xdr:cNvPr>
        <xdr:cNvCxnSpPr/>
      </xdr:nvCxnSpPr>
      <xdr:spPr>
        <a:xfrm flipH="1">
          <a:off x="21150264" y="17714121"/>
          <a:ext cx="38098"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154784</xdr:colOff>
      <xdr:row>612</xdr:row>
      <xdr:rowOff>190498</xdr:rowOff>
    </xdr:from>
    <xdr:to>
      <xdr:col>52</xdr:col>
      <xdr:colOff>192882</xdr:colOff>
      <xdr:row>612</xdr:row>
      <xdr:rowOff>190498</xdr:rowOff>
    </xdr:to>
    <xdr:cxnSp macro="">
      <xdr:nvCxnSpPr>
        <xdr:cNvPr id="1935" name="直線コネクタ 1934">
          <a:extLst>
            <a:ext uri="{FF2B5EF4-FFF2-40B4-BE49-F238E27FC236}">
              <a16:creationId xmlns:a16="http://schemas.microsoft.com/office/drawing/2014/main" id="{A6893AE8-53EE-4F2B-9C18-C25C19117C4E}"/>
            </a:ext>
          </a:extLst>
        </xdr:cNvPr>
        <xdr:cNvCxnSpPr/>
      </xdr:nvCxnSpPr>
      <xdr:spPr>
        <a:xfrm flipH="1">
          <a:off x="19966784" y="17716498"/>
          <a:ext cx="38098"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0</xdr:colOff>
      <xdr:row>606</xdr:row>
      <xdr:rowOff>1</xdr:rowOff>
    </xdr:from>
    <xdr:to>
      <xdr:col>57</xdr:col>
      <xdr:colOff>0</xdr:colOff>
      <xdr:row>606</xdr:row>
      <xdr:rowOff>1</xdr:rowOff>
    </xdr:to>
    <xdr:cxnSp macro="">
      <xdr:nvCxnSpPr>
        <xdr:cNvPr id="1936" name="直線コネクタ 1935">
          <a:extLst>
            <a:ext uri="{FF2B5EF4-FFF2-40B4-BE49-F238E27FC236}">
              <a16:creationId xmlns:a16="http://schemas.microsoft.com/office/drawing/2014/main" id="{35C19C6A-B60A-4F0A-8F6F-7FA8689EC0B4}"/>
            </a:ext>
          </a:extLst>
        </xdr:cNvPr>
        <xdr:cNvCxnSpPr/>
      </xdr:nvCxnSpPr>
      <xdr:spPr>
        <a:xfrm>
          <a:off x="21336000" y="16383001"/>
          <a:ext cx="381000"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0</xdr:colOff>
      <xdr:row>599</xdr:row>
      <xdr:rowOff>7144</xdr:rowOff>
    </xdr:from>
    <xdr:to>
      <xdr:col>57</xdr:col>
      <xdr:colOff>0</xdr:colOff>
      <xdr:row>606</xdr:row>
      <xdr:rowOff>0</xdr:rowOff>
    </xdr:to>
    <xdr:cxnSp macro="">
      <xdr:nvCxnSpPr>
        <xdr:cNvPr id="1937" name="直線矢印コネクタ 1936">
          <a:extLst>
            <a:ext uri="{FF2B5EF4-FFF2-40B4-BE49-F238E27FC236}">
              <a16:creationId xmlns:a16="http://schemas.microsoft.com/office/drawing/2014/main" id="{E4E907F9-EB6C-474E-AE30-F3ED9640F25C}"/>
            </a:ext>
          </a:extLst>
        </xdr:cNvPr>
        <xdr:cNvCxnSpPr/>
      </xdr:nvCxnSpPr>
      <xdr:spPr>
        <a:xfrm flipV="1">
          <a:off x="21717000" y="15056644"/>
          <a:ext cx="0" cy="1326356"/>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4762</xdr:colOff>
      <xdr:row>625</xdr:row>
      <xdr:rowOff>100013</xdr:rowOff>
    </xdr:from>
    <xdr:to>
      <xdr:col>51</xdr:col>
      <xdr:colOff>45244</xdr:colOff>
      <xdr:row>626</xdr:row>
      <xdr:rowOff>47626</xdr:rowOff>
    </xdr:to>
    <xdr:cxnSp macro="">
      <xdr:nvCxnSpPr>
        <xdr:cNvPr id="1938" name="直線コネクタ 1937">
          <a:extLst>
            <a:ext uri="{FF2B5EF4-FFF2-40B4-BE49-F238E27FC236}">
              <a16:creationId xmlns:a16="http://schemas.microsoft.com/office/drawing/2014/main" id="{AFB562C2-8A65-48D6-A50D-AEFD65D681A2}"/>
            </a:ext>
          </a:extLst>
        </xdr:cNvPr>
        <xdr:cNvCxnSpPr/>
      </xdr:nvCxnSpPr>
      <xdr:spPr>
        <a:xfrm>
          <a:off x="18292762" y="20102513"/>
          <a:ext cx="1183482" cy="138113"/>
        </a:xfrm>
        <a:prstGeom prst="line">
          <a:avLst/>
        </a:prstGeom>
        <a:ln w="3175">
          <a:solidFill>
            <a:schemeClr val="tx2"/>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345281</xdr:colOff>
      <xdr:row>625</xdr:row>
      <xdr:rowOff>97632</xdr:rowOff>
    </xdr:from>
    <xdr:to>
      <xdr:col>60</xdr:col>
      <xdr:colOff>4763</xdr:colOff>
      <xdr:row>626</xdr:row>
      <xdr:rowOff>45244</xdr:rowOff>
    </xdr:to>
    <xdr:cxnSp macro="">
      <xdr:nvCxnSpPr>
        <xdr:cNvPr id="1939" name="直線コネクタ 1938">
          <a:extLst>
            <a:ext uri="{FF2B5EF4-FFF2-40B4-BE49-F238E27FC236}">
              <a16:creationId xmlns:a16="http://schemas.microsoft.com/office/drawing/2014/main" id="{58600B6A-B335-436F-8C51-DCE707E1152A}"/>
            </a:ext>
          </a:extLst>
        </xdr:cNvPr>
        <xdr:cNvCxnSpPr/>
      </xdr:nvCxnSpPr>
      <xdr:spPr>
        <a:xfrm flipV="1">
          <a:off x="21681281" y="20100132"/>
          <a:ext cx="1183482" cy="138112"/>
        </a:xfrm>
        <a:prstGeom prst="line">
          <a:avLst/>
        </a:prstGeom>
        <a:ln w="3175">
          <a:solidFill>
            <a:schemeClr val="tx2"/>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230983</xdr:colOff>
      <xdr:row>598</xdr:row>
      <xdr:rowOff>107161</xdr:rowOff>
    </xdr:from>
    <xdr:to>
      <xdr:col>55</xdr:col>
      <xdr:colOff>230983</xdr:colOff>
      <xdr:row>632</xdr:row>
      <xdr:rowOff>104775</xdr:rowOff>
    </xdr:to>
    <xdr:cxnSp macro="">
      <xdr:nvCxnSpPr>
        <xdr:cNvPr id="1940" name="直線コネクタ 1939">
          <a:extLst>
            <a:ext uri="{FF2B5EF4-FFF2-40B4-BE49-F238E27FC236}">
              <a16:creationId xmlns:a16="http://schemas.microsoft.com/office/drawing/2014/main" id="{D3B07CEF-8456-4034-BC4B-A832AE971631}"/>
            </a:ext>
          </a:extLst>
        </xdr:cNvPr>
        <xdr:cNvCxnSpPr/>
      </xdr:nvCxnSpPr>
      <xdr:spPr>
        <a:xfrm flipV="1">
          <a:off x="21185983" y="14966161"/>
          <a:ext cx="0" cy="6474614"/>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152401</xdr:colOff>
      <xdr:row>598</xdr:row>
      <xdr:rowOff>116683</xdr:rowOff>
    </xdr:from>
    <xdr:to>
      <xdr:col>52</xdr:col>
      <xdr:colOff>152401</xdr:colOff>
      <xdr:row>632</xdr:row>
      <xdr:rowOff>109537</xdr:rowOff>
    </xdr:to>
    <xdr:cxnSp macro="">
      <xdr:nvCxnSpPr>
        <xdr:cNvPr id="1941" name="直線コネクタ 1940">
          <a:extLst>
            <a:ext uri="{FF2B5EF4-FFF2-40B4-BE49-F238E27FC236}">
              <a16:creationId xmlns:a16="http://schemas.microsoft.com/office/drawing/2014/main" id="{D0DB02D7-4174-48D4-9EFE-0FBA4ACA8A5A}"/>
            </a:ext>
          </a:extLst>
        </xdr:cNvPr>
        <xdr:cNvCxnSpPr/>
      </xdr:nvCxnSpPr>
      <xdr:spPr>
        <a:xfrm flipV="1">
          <a:off x="19964401" y="14975683"/>
          <a:ext cx="0" cy="6469854"/>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95250</xdr:colOff>
      <xdr:row>596</xdr:row>
      <xdr:rowOff>130968</xdr:rowOff>
    </xdr:from>
    <xdr:to>
      <xdr:col>55</xdr:col>
      <xdr:colOff>283374</xdr:colOff>
      <xdr:row>599</xdr:row>
      <xdr:rowOff>71438</xdr:rowOff>
    </xdr:to>
    <xdr:sp macro="" textlink="">
      <xdr:nvSpPr>
        <xdr:cNvPr id="1942" name="円弧 1941">
          <a:extLst>
            <a:ext uri="{FF2B5EF4-FFF2-40B4-BE49-F238E27FC236}">
              <a16:creationId xmlns:a16="http://schemas.microsoft.com/office/drawing/2014/main" id="{D0754634-D860-4C3F-BB3C-8F4647D3D9A7}"/>
            </a:ext>
          </a:extLst>
        </xdr:cNvPr>
        <xdr:cNvSpPr/>
      </xdr:nvSpPr>
      <xdr:spPr>
        <a:xfrm>
          <a:off x="19907250" y="14608968"/>
          <a:ext cx="1331124" cy="511970"/>
        </a:xfrm>
        <a:prstGeom prst="arc">
          <a:avLst>
            <a:gd name="adj1" fmla="val 577994"/>
            <a:gd name="adj2" fmla="val 10215586"/>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302419</xdr:colOff>
      <xdr:row>600</xdr:row>
      <xdr:rowOff>0</xdr:rowOff>
    </xdr:from>
    <xdr:to>
      <xdr:col>47</xdr:col>
      <xdr:colOff>302419</xdr:colOff>
      <xdr:row>601</xdr:row>
      <xdr:rowOff>2381</xdr:rowOff>
    </xdr:to>
    <xdr:cxnSp macro="">
      <xdr:nvCxnSpPr>
        <xdr:cNvPr id="1943" name="直線コネクタ 1942">
          <a:extLst>
            <a:ext uri="{FF2B5EF4-FFF2-40B4-BE49-F238E27FC236}">
              <a16:creationId xmlns:a16="http://schemas.microsoft.com/office/drawing/2014/main" id="{FE3A4429-C7F2-4773-AE31-248723B05839}"/>
            </a:ext>
          </a:extLst>
        </xdr:cNvPr>
        <xdr:cNvCxnSpPr/>
      </xdr:nvCxnSpPr>
      <xdr:spPr>
        <a:xfrm>
          <a:off x="18209419" y="15240000"/>
          <a:ext cx="0" cy="192881"/>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340519</xdr:colOff>
      <xdr:row>608</xdr:row>
      <xdr:rowOff>121446</xdr:rowOff>
    </xdr:from>
    <xdr:to>
      <xdr:col>56</xdr:col>
      <xdr:colOff>340519</xdr:colOff>
      <xdr:row>632</xdr:row>
      <xdr:rowOff>107156</xdr:rowOff>
    </xdr:to>
    <xdr:cxnSp macro="">
      <xdr:nvCxnSpPr>
        <xdr:cNvPr id="1944" name="直線コネクタ 1943">
          <a:extLst>
            <a:ext uri="{FF2B5EF4-FFF2-40B4-BE49-F238E27FC236}">
              <a16:creationId xmlns:a16="http://schemas.microsoft.com/office/drawing/2014/main" id="{03EF78A2-DD87-43CC-9895-114C51BC83B0}"/>
            </a:ext>
          </a:extLst>
        </xdr:cNvPr>
        <xdr:cNvCxnSpPr/>
      </xdr:nvCxnSpPr>
      <xdr:spPr>
        <a:xfrm flipV="1">
          <a:off x="21676519" y="16885446"/>
          <a:ext cx="0" cy="455771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157164</xdr:colOff>
      <xdr:row>612</xdr:row>
      <xdr:rowOff>188119</xdr:rowOff>
    </xdr:from>
    <xdr:to>
      <xdr:col>56</xdr:col>
      <xdr:colOff>114301</xdr:colOff>
      <xdr:row>612</xdr:row>
      <xdr:rowOff>188119</xdr:rowOff>
    </xdr:to>
    <xdr:cxnSp macro="">
      <xdr:nvCxnSpPr>
        <xdr:cNvPr id="1945" name="直線コネクタ 1944">
          <a:extLst>
            <a:ext uri="{FF2B5EF4-FFF2-40B4-BE49-F238E27FC236}">
              <a16:creationId xmlns:a16="http://schemas.microsoft.com/office/drawing/2014/main" id="{6C2EF671-163B-44D2-BF34-41D15FA50A5D}"/>
            </a:ext>
          </a:extLst>
        </xdr:cNvPr>
        <xdr:cNvCxnSpPr/>
      </xdr:nvCxnSpPr>
      <xdr:spPr>
        <a:xfrm>
          <a:off x="19969164" y="17714119"/>
          <a:ext cx="1481137"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154781</xdr:colOff>
      <xdr:row>625</xdr:row>
      <xdr:rowOff>97632</xdr:rowOff>
    </xdr:from>
    <xdr:to>
      <xdr:col>55</xdr:col>
      <xdr:colOff>233363</xdr:colOff>
      <xdr:row>625</xdr:row>
      <xdr:rowOff>97632</xdr:rowOff>
    </xdr:to>
    <xdr:cxnSp macro="">
      <xdr:nvCxnSpPr>
        <xdr:cNvPr id="1946" name="直線コネクタ 1945">
          <a:extLst>
            <a:ext uri="{FF2B5EF4-FFF2-40B4-BE49-F238E27FC236}">
              <a16:creationId xmlns:a16="http://schemas.microsoft.com/office/drawing/2014/main" id="{0D0B1E80-E3B1-4AD5-9871-34F3AFBBC6E3}"/>
            </a:ext>
          </a:extLst>
        </xdr:cNvPr>
        <xdr:cNvCxnSpPr/>
      </xdr:nvCxnSpPr>
      <xdr:spPr>
        <a:xfrm>
          <a:off x="19966781" y="20100132"/>
          <a:ext cx="1221582"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47625</xdr:colOff>
      <xdr:row>632</xdr:row>
      <xdr:rowOff>107156</xdr:rowOff>
    </xdr:from>
    <xdr:to>
      <xdr:col>52</xdr:col>
      <xdr:colOff>147637</xdr:colOff>
      <xdr:row>632</xdr:row>
      <xdr:rowOff>107156</xdr:rowOff>
    </xdr:to>
    <xdr:cxnSp macro="">
      <xdr:nvCxnSpPr>
        <xdr:cNvPr id="1947" name="直線コネクタ 1946">
          <a:extLst>
            <a:ext uri="{FF2B5EF4-FFF2-40B4-BE49-F238E27FC236}">
              <a16:creationId xmlns:a16="http://schemas.microsoft.com/office/drawing/2014/main" id="{849C8D93-42F1-4A78-95CD-3F07CD4CD8F1}"/>
            </a:ext>
          </a:extLst>
        </xdr:cNvPr>
        <xdr:cNvCxnSpPr/>
      </xdr:nvCxnSpPr>
      <xdr:spPr>
        <a:xfrm>
          <a:off x="19478625" y="21443156"/>
          <a:ext cx="481012"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230981</xdr:colOff>
      <xdr:row>632</xdr:row>
      <xdr:rowOff>107157</xdr:rowOff>
    </xdr:from>
    <xdr:to>
      <xdr:col>56</xdr:col>
      <xdr:colOff>338137</xdr:colOff>
      <xdr:row>632</xdr:row>
      <xdr:rowOff>107157</xdr:rowOff>
    </xdr:to>
    <xdr:cxnSp macro="">
      <xdr:nvCxnSpPr>
        <xdr:cNvPr id="1948" name="直線コネクタ 1947">
          <a:extLst>
            <a:ext uri="{FF2B5EF4-FFF2-40B4-BE49-F238E27FC236}">
              <a16:creationId xmlns:a16="http://schemas.microsoft.com/office/drawing/2014/main" id="{CF598417-7286-4E41-ABB6-F46499D60A06}"/>
            </a:ext>
          </a:extLst>
        </xdr:cNvPr>
        <xdr:cNvCxnSpPr/>
      </xdr:nvCxnSpPr>
      <xdr:spPr>
        <a:xfrm>
          <a:off x="21185981" y="21443157"/>
          <a:ext cx="488156"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7144</xdr:colOff>
      <xdr:row>631</xdr:row>
      <xdr:rowOff>100013</xdr:rowOff>
    </xdr:from>
    <xdr:to>
      <xdr:col>60</xdr:col>
      <xdr:colOff>252413</xdr:colOff>
      <xdr:row>631</xdr:row>
      <xdr:rowOff>100013</xdr:rowOff>
    </xdr:to>
    <xdr:cxnSp macro="">
      <xdr:nvCxnSpPr>
        <xdr:cNvPr id="1949" name="直線コネクタ 1948">
          <a:extLst>
            <a:ext uri="{FF2B5EF4-FFF2-40B4-BE49-F238E27FC236}">
              <a16:creationId xmlns:a16="http://schemas.microsoft.com/office/drawing/2014/main" id="{B397B6FA-612E-4229-9327-AF26E2007DC8}"/>
            </a:ext>
          </a:extLst>
        </xdr:cNvPr>
        <xdr:cNvCxnSpPr/>
      </xdr:nvCxnSpPr>
      <xdr:spPr>
        <a:xfrm>
          <a:off x="22867144" y="21245513"/>
          <a:ext cx="245269"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133350</xdr:colOff>
      <xdr:row>631</xdr:row>
      <xdr:rowOff>100013</xdr:rowOff>
    </xdr:from>
    <xdr:to>
      <xdr:col>47</xdr:col>
      <xdr:colOff>378619</xdr:colOff>
      <xdr:row>631</xdr:row>
      <xdr:rowOff>100013</xdr:rowOff>
    </xdr:to>
    <xdr:cxnSp macro="">
      <xdr:nvCxnSpPr>
        <xdr:cNvPr id="1950" name="直線コネクタ 1949">
          <a:extLst>
            <a:ext uri="{FF2B5EF4-FFF2-40B4-BE49-F238E27FC236}">
              <a16:creationId xmlns:a16="http://schemas.microsoft.com/office/drawing/2014/main" id="{04EBD10A-AE5C-413C-910B-C890E375DCB1}"/>
            </a:ext>
          </a:extLst>
        </xdr:cNvPr>
        <xdr:cNvCxnSpPr/>
      </xdr:nvCxnSpPr>
      <xdr:spPr>
        <a:xfrm>
          <a:off x="18040350" y="21245513"/>
          <a:ext cx="245269"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119063</xdr:colOff>
      <xdr:row>600</xdr:row>
      <xdr:rowOff>2381</xdr:rowOff>
    </xdr:from>
    <xdr:to>
      <xdr:col>60</xdr:col>
      <xdr:colOff>76200</xdr:colOff>
      <xdr:row>600</xdr:row>
      <xdr:rowOff>2381</xdr:rowOff>
    </xdr:to>
    <xdr:cxnSp macro="">
      <xdr:nvCxnSpPr>
        <xdr:cNvPr id="1951" name="直線コネクタ 1950">
          <a:extLst>
            <a:ext uri="{FF2B5EF4-FFF2-40B4-BE49-F238E27FC236}">
              <a16:creationId xmlns:a16="http://schemas.microsoft.com/office/drawing/2014/main" id="{4C0D4595-1DC9-4758-A09D-E9688DE83A72}"/>
            </a:ext>
          </a:extLst>
        </xdr:cNvPr>
        <xdr:cNvCxnSpPr/>
      </xdr:nvCxnSpPr>
      <xdr:spPr>
        <a:xfrm>
          <a:off x="21455063" y="15242381"/>
          <a:ext cx="1481137"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304800</xdr:colOff>
      <xdr:row>600</xdr:row>
      <xdr:rowOff>0</xdr:rowOff>
    </xdr:from>
    <xdr:to>
      <xdr:col>51</xdr:col>
      <xdr:colOff>264319</xdr:colOff>
      <xdr:row>600</xdr:row>
      <xdr:rowOff>0</xdr:rowOff>
    </xdr:to>
    <xdr:cxnSp macro="">
      <xdr:nvCxnSpPr>
        <xdr:cNvPr id="1952" name="直線コネクタ 1951">
          <a:extLst>
            <a:ext uri="{FF2B5EF4-FFF2-40B4-BE49-F238E27FC236}">
              <a16:creationId xmlns:a16="http://schemas.microsoft.com/office/drawing/2014/main" id="{3D5858D6-F816-486D-9119-F56B258BE1A9}"/>
            </a:ext>
          </a:extLst>
        </xdr:cNvPr>
        <xdr:cNvCxnSpPr/>
      </xdr:nvCxnSpPr>
      <xdr:spPr>
        <a:xfrm>
          <a:off x="18211800" y="15240000"/>
          <a:ext cx="1483519"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73819</xdr:colOff>
      <xdr:row>600</xdr:row>
      <xdr:rowOff>2381</xdr:rowOff>
    </xdr:from>
    <xdr:to>
      <xdr:col>60</xdr:col>
      <xdr:colOff>73819</xdr:colOff>
      <xdr:row>601</xdr:row>
      <xdr:rowOff>0</xdr:rowOff>
    </xdr:to>
    <xdr:cxnSp macro="">
      <xdr:nvCxnSpPr>
        <xdr:cNvPr id="1953" name="直線コネクタ 1952">
          <a:extLst>
            <a:ext uri="{FF2B5EF4-FFF2-40B4-BE49-F238E27FC236}">
              <a16:creationId xmlns:a16="http://schemas.microsoft.com/office/drawing/2014/main" id="{BA3A436B-84DA-4DDB-839D-060E656E8354}"/>
            </a:ext>
          </a:extLst>
        </xdr:cNvPr>
        <xdr:cNvCxnSpPr/>
      </xdr:nvCxnSpPr>
      <xdr:spPr>
        <a:xfrm flipV="1">
          <a:off x="22933819" y="15242381"/>
          <a:ext cx="0" cy="18811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126206</xdr:colOff>
      <xdr:row>609</xdr:row>
      <xdr:rowOff>42863</xdr:rowOff>
    </xdr:from>
    <xdr:to>
      <xdr:col>68</xdr:col>
      <xdr:colOff>42863</xdr:colOff>
      <xdr:row>614</xdr:row>
      <xdr:rowOff>119067</xdr:rowOff>
    </xdr:to>
    <xdr:cxnSp macro="">
      <xdr:nvCxnSpPr>
        <xdr:cNvPr id="1954" name="直線コネクタ 1953">
          <a:extLst>
            <a:ext uri="{FF2B5EF4-FFF2-40B4-BE49-F238E27FC236}">
              <a16:creationId xmlns:a16="http://schemas.microsoft.com/office/drawing/2014/main" id="{698605AA-64CC-4110-8819-53877308BC2E}"/>
            </a:ext>
          </a:extLst>
        </xdr:cNvPr>
        <xdr:cNvCxnSpPr/>
      </xdr:nvCxnSpPr>
      <xdr:spPr>
        <a:xfrm flipV="1">
          <a:off x="22986206" y="16997363"/>
          <a:ext cx="2964657" cy="1028704"/>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302423</xdr:colOff>
      <xdr:row>601</xdr:row>
      <xdr:rowOff>2384</xdr:rowOff>
    </xdr:from>
    <xdr:to>
      <xdr:col>47</xdr:col>
      <xdr:colOff>350044</xdr:colOff>
      <xdr:row>608</xdr:row>
      <xdr:rowOff>35719</xdr:rowOff>
    </xdr:to>
    <xdr:cxnSp macro="">
      <xdr:nvCxnSpPr>
        <xdr:cNvPr id="1955" name="直線コネクタ 1954">
          <a:extLst>
            <a:ext uri="{FF2B5EF4-FFF2-40B4-BE49-F238E27FC236}">
              <a16:creationId xmlns:a16="http://schemas.microsoft.com/office/drawing/2014/main" id="{F635B2A6-3A39-4133-B777-1DE723AD54D7}"/>
            </a:ext>
          </a:extLst>
        </xdr:cNvPr>
        <xdr:cNvCxnSpPr/>
      </xdr:nvCxnSpPr>
      <xdr:spPr>
        <a:xfrm flipH="1" flipV="1">
          <a:off x="18209423" y="15432884"/>
          <a:ext cx="47621" cy="136683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342900</xdr:colOff>
      <xdr:row>609</xdr:row>
      <xdr:rowOff>47625</xdr:rowOff>
    </xdr:from>
    <xdr:to>
      <xdr:col>47</xdr:col>
      <xdr:colOff>252412</xdr:colOff>
      <xdr:row>614</xdr:row>
      <xdr:rowOff>116682</xdr:rowOff>
    </xdr:to>
    <xdr:cxnSp macro="">
      <xdr:nvCxnSpPr>
        <xdr:cNvPr id="1956" name="直線コネクタ 1955">
          <a:extLst>
            <a:ext uri="{FF2B5EF4-FFF2-40B4-BE49-F238E27FC236}">
              <a16:creationId xmlns:a16="http://schemas.microsoft.com/office/drawing/2014/main" id="{72353926-39D8-4518-9734-3758212D8B62}"/>
            </a:ext>
          </a:extLst>
        </xdr:cNvPr>
        <xdr:cNvCxnSpPr/>
      </xdr:nvCxnSpPr>
      <xdr:spPr>
        <a:xfrm>
          <a:off x="15201900" y="17002125"/>
          <a:ext cx="2957512" cy="1021557"/>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38100</xdr:colOff>
      <xdr:row>600</xdr:row>
      <xdr:rowOff>42862</xdr:rowOff>
    </xdr:from>
    <xdr:to>
      <xdr:col>68</xdr:col>
      <xdr:colOff>38100</xdr:colOff>
      <xdr:row>609</xdr:row>
      <xdr:rowOff>42861</xdr:rowOff>
    </xdr:to>
    <xdr:cxnSp macro="">
      <xdr:nvCxnSpPr>
        <xdr:cNvPr id="1957" name="直線コネクタ 1956">
          <a:extLst>
            <a:ext uri="{FF2B5EF4-FFF2-40B4-BE49-F238E27FC236}">
              <a16:creationId xmlns:a16="http://schemas.microsoft.com/office/drawing/2014/main" id="{454E3A47-F05C-466F-81D7-EE5604809A88}"/>
            </a:ext>
          </a:extLst>
        </xdr:cNvPr>
        <xdr:cNvCxnSpPr/>
      </xdr:nvCxnSpPr>
      <xdr:spPr>
        <a:xfrm flipV="1">
          <a:off x="25946100" y="15282862"/>
          <a:ext cx="0" cy="1714499"/>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342900</xdr:colOff>
      <xdr:row>600</xdr:row>
      <xdr:rowOff>50006</xdr:rowOff>
    </xdr:from>
    <xdr:to>
      <xdr:col>39</xdr:col>
      <xdr:colOff>342900</xdr:colOff>
      <xdr:row>609</xdr:row>
      <xdr:rowOff>50005</xdr:rowOff>
    </xdr:to>
    <xdr:cxnSp macro="">
      <xdr:nvCxnSpPr>
        <xdr:cNvPr id="1958" name="直線コネクタ 1957">
          <a:extLst>
            <a:ext uri="{FF2B5EF4-FFF2-40B4-BE49-F238E27FC236}">
              <a16:creationId xmlns:a16="http://schemas.microsoft.com/office/drawing/2014/main" id="{81B5260F-478C-4508-AB55-900A1172E921}"/>
            </a:ext>
          </a:extLst>
        </xdr:cNvPr>
        <xdr:cNvCxnSpPr/>
      </xdr:nvCxnSpPr>
      <xdr:spPr>
        <a:xfrm flipV="1">
          <a:off x="15201900" y="15290006"/>
          <a:ext cx="0" cy="1714499"/>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33338</xdr:colOff>
      <xdr:row>600</xdr:row>
      <xdr:rowOff>188121</xdr:rowOff>
    </xdr:from>
    <xdr:to>
      <xdr:col>60</xdr:col>
      <xdr:colOff>73819</xdr:colOff>
      <xdr:row>608</xdr:row>
      <xdr:rowOff>40481</xdr:rowOff>
    </xdr:to>
    <xdr:cxnSp macro="">
      <xdr:nvCxnSpPr>
        <xdr:cNvPr id="1959" name="直線コネクタ 1958">
          <a:extLst>
            <a:ext uri="{FF2B5EF4-FFF2-40B4-BE49-F238E27FC236}">
              <a16:creationId xmlns:a16="http://schemas.microsoft.com/office/drawing/2014/main" id="{CF1606CD-E065-4FED-B104-BB4500BC3559}"/>
            </a:ext>
          </a:extLst>
        </xdr:cNvPr>
        <xdr:cNvCxnSpPr/>
      </xdr:nvCxnSpPr>
      <xdr:spPr>
        <a:xfrm flipV="1">
          <a:off x="22893338" y="15428121"/>
          <a:ext cx="40481" cy="137636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33342</xdr:colOff>
      <xdr:row>608</xdr:row>
      <xdr:rowOff>35721</xdr:rowOff>
    </xdr:from>
    <xdr:to>
      <xdr:col>60</xdr:col>
      <xdr:colOff>128588</xdr:colOff>
      <xdr:row>614</xdr:row>
      <xdr:rowOff>121444</xdr:rowOff>
    </xdr:to>
    <xdr:cxnSp macro="">
      <xdr:nvCxnSpPr>
        <xdr:cNvPr id="1960" name="直線コネクタ 1959">
          <a:extLst>
            <a:ext uri="{FF2B5EF4-FFF2-40B4-BE49-F238E27FC236}">
              <a16:creationId xmlns:a16="http://schemas.microsoft.com/office/drawing/2014/main" id="{9D8D86E5-6B12-40BD-AEE2-8BC8AE229781}"/>
            </a:ext>
          </a:extLst>
        </xdr:cNvPr>
        <xdr:cNvCxnSpPr/>
      </xdr:nvCxnSpPr>
      <xdr:spPr>
        <a:xfrm flipH="1" flipV="1">
          <a:off x="22893342" y="16799721"/>
          <a:ext cx="95246" cy="1228723"/>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350044</xdr:colOff>
      <xdr:row>608</xdr:row>
      <xdr:rowOff>35719</xdr:rowOff>
    </xdr:from>
    <xdr:to>
      <xdr:col>48</xdr:col>
      <xdr:colOff>2384</xdr:colOff>
      <xdr:row>613</xdr:row>
      <xdr:rowOff>35720</xdr:rowOff>
    </xdr:to>
    <xdr:cxnSp macro="">
      <xdr:nvCxnSpPr>
        <xdr:cNvPr id="1961" name="直線コネクタ 1960">
          <a:extLst>
            <a:ext uri="{FF2B5EF4-FFF2-40B4-BE49-F238E27FC236}">
              <a16:creationId xmlns:a16="http://schemas.microsoft.com/office/drawing/2014/main" id="{4B29C065-5B10-4CD7-8838-404A78FDE8E5}"/>
            </a:ext>
          </a:extLst>
        </xdr:cNvPr>
        <xdr:cNvCxnSpPr/>
      </xdr:nvCxnSpPr>
      <xdr:spPr>
        <a:xfrm flipH="1" flipV="1">
          <a:off x="18257044" y="16799719"/>
          <a:ext cx="33340" cy="952501"/>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2381</xdr:colOff>
      <xdr:row>613</xdr:row>
      <xdr:rowOff>42863</xdr:rowOff>
    </xdr:from>
    <xdr:to>
      <xdr:col>60</xdr:col>
      <xdr:colOff>92869</xdr:colOff>
      <xdr:row>613</xdr:row>
      <xdr:rowOff>42863</xdr:rowOff>
    </xdr:to>
    <xdr:cxnSp macro="">
      <xdr:nvCxnSpPr>
        <xdr:cNvPr id="1962" name="直線コネクタ 1961">
          <a:extLst>
            <a:ext uri="{FF2B5EF4-FFF2-40B4-BE49-F238E27FC236}">
              <a16:creationId xmlns:a16="http://schemas.microsoft.com/office/drawing/2014/main" id="{AFEB30CC-F1DF-4764-BFD5-68FCC7262DC4}"/>
            </a:ext>
          </a:extLst>
        </xdr:cNvPr>
        <xdr:cNvCxnSpPr/>
      </xdr:nvCxnSpPr>
      <xdr:spPr>
        <a:xfrm>
          <a:off x="22862381" y="17759363"/>
          <a:ext cx="90488"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288131</xdr:colOff>
      <xdr:row>613</xdr:row>
      <xdr:rowOff>38100</xdr:rowOff>
    </xdr:from>
    <xdr:to>
      <xdr:col>47</xdr:col>
      <xdr:colOff>378619</xdr:colOff>
      <xdr:row>613</xdr:row>
      <xdr:rowOff>38100</xdr:rowOff>
    </xdr:to>
    <xdr:cxnSp macro="">
      <xdr:nvCxnSpPr>
        <xdr:cNvPr id="1963" name="直線コネクタ 1962">
          <a:extLst>
            <a:ext uri="{FF2B5EF4-FFF2-40B4-BE49-F238E27FC236}">
              <a16:creationId xmlns:a16="http://schemas.microsoft.com/office/drawing/2014/main" id="{494654F4-626C-40A9-B757-B14CA80FE56C}"/>
            </a:ext>
          </a:extLst>
        </xdr:cNvPr>
        <xdr:cNvCxnSpPr/>
      </xdr:nvCxnSpPr>
      <xdr:spPr>
        <a:xfrm>
          <a:off x="18195131" y="17754600"/>
          <a:ext cx="90488"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40481</xdr:colOff>
      <xdr:row>600</xdr:row>
      <xdr:rowOff>45244</xdr:rowOff>
    </xdr:from>
    <xdr:to>
      <xdr:col>68</xdr:col>
      <xdr:colOff>378619</xdr:colOff>
      <xdr:row>600</xdr:row>
      <xdr:rowOff>45244</xdr:rowOff>
    </xdr:to>
    <xdr:cxnSp macro="">
      <xdr:nvCxnSpPr>
        <xdr:cNvPr id="1964" name="直線コネクタ 1963">
          <a:extLst>
            <a:ext uri="{FF2B5EF4-FFF2-40B4-BE49-F238E27FC236}">
              <a16:creationId xmlns:a16="http://schemas.microsoft.com/office/drawing/2014/main" id="{1ADA2A0A-C0E8-4135-95AE-6B5D0D9385E5}"/>
            </a:ext>
          </a:extLst>
        </xdr:cNvPr>
        <xdr:cNvCxnSpPr/>
      </xdr:nvCxnSpPr>
      <xdr:spPr>
        <a:xfrm>
          <a:off x="25948481" y="15285244"/>
          <a:ext cx="338138" cy="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228600</xdr:colOff>
      <xdr:row>619</xdr:row>
      <xdr:rowOff>0</xdr:rowOff>
    </xdr:from>
    <xdr:to>
      <xdr:col>56</xdr:col>
      <xdr:colOff>342900</xdr:colOff>
      <xdr:row>619</xdr:row>
      <xdr:rowOff>0</xdr:rowOff>
    </xdr:to>
    <xdr:cxnSp macro="">
      <xdr:nvCxnSpPr>
        <xdr:cNvPr id="1965" name="直線矢印コネクタ 1964">
          <a:extLst>
            <a:ext uri="{FF2B5EF4-FFF2-40B4-BE49-F238E27FC236}">
              <a16:creationId xmlns:a16="http://schemas.microsoft.com/office/drawing/2014/main" id="{FFAEF36F-15D6-40EC-86AF-CAA5309CB9EF}"/>
            </a:ext>
          </a:extLst>
        </xdr:cNvPr>
        <xdr:cNvCxnSpPr/>
      </xdr:nvCxnSpPr>
      <xdr:spPr>
        <a:xfrm>
          <a:off x="21183600" y="18859500"/>
          <a:ext cx="4953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78581</xdr:colOff>
      <xdr:row>618</xdr:row>
      <xdr:rowOff>188119</xdr:rowOff>
    </xdr:from>
    <xdr:to>
      <xdr:col>56</xdr:col>
      <xdr:colOff>78581</xdr:colOff>
      <xdr:row>619</xdr:row>
      <xdr:rowOff>102394</xdr:rowOff>
    </xdr:to>
    <xdr:cxnSp macro="">
      <xdr:nvCxnSpPr>
        <xdr:cNvPr id="1966" name="直線コネクタ 1965">
          <a:extLst>
            <a:ext uri="{FF2B5EF4-FFF2-40B4-BE49-F238E27FC236}">
              <a16:creationId xmlns:a16="http://schemas.microsoft.com/office/drawing/2014/main" id="{9E3A2DFF-5B7A-4CD9-B100-412017A3580B}"/>
            </a:ext>
          </a:extLst>
        </xdr:cNvPr>
        <xdr:cNvCxnSpPr/>
      </xdr:nvCxnSpPr>
      <xdr:spPr>
        <a:xfrm>
          <a:off x="21414581" y="18857119"/>
          <a:ext cx="0" cy="104775"/>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78581</xdr:colOff>
      <xdr:row>619</xdr:row>
      <xdr:rowOff>102394</xdr:rowOff>
    </xdr:from>
    <xdr:to>
      <xdr:col>56</xdr:col>
      <xdr:colOff>376238</xdr:colOff>
      <xdr:row>619</xdr:row>
      <xdr:rowOff>102394</xdr:rowOff>
    </xdr:to>
    <xdr:cxnSp macro="">
      <xdr:nvCxnSpPr>
        <xdr:cNvPr id="1967" name="直線矢印コネクタ 1966">
          <a:extLst>
            <a:ext uri="{FF2B5EF4-FFF2-40B4-BE49-F238E27FC236}">
              <a16:creationId xmlns:a16="http://schemas.microsoft.com/office/drawing/2014/main" id="{1B588B94-B1BA-4CB3-83D3-F94384FA9FE5}"/>
            </a:ext>
          </a:extLst>
        </xdr:cNvPr>
        <xdr:cNvCxnSpPr/>
      </xdr:nvCxnSpPr>
      <xdr:spPr>
        <a:xfrm>
          <a:off x="21414581" y="18961894"/>
          <a:ext cx="29765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95251</xdr:colOff>
      <xdr:row>631</xdr:row>
      <xdr:rowOff>159542</xdr:rowOff>
    </xdr:from>
    <xdr:to>
      <xdr:col>60</xdr:col>
      <xdr:colOff>254794</xdr:colOff>
      <xdr:row>631</xdr:row>
      <xdr:rowOff>159542</xdr:rowOff>
    </xdr:to>
    <xdr:cxnSp macro="">
      <xdr:nvCxnSpPr>
        <xdr:cNvPr id="1968" name="直線矢印コネクタ 1967">
          <a:extLst>
            <a:ext uri="{FF2B5EF4-FFF2-40B4-BE49-F238E27FC236}">
              <a16:creationId xmlns:a16="http://schemas.microsoft.com/office/drawing/2014/main" id="{9AAF795C-F37C-4CC9-B55F-7A1888200633}"/>
            </a:ext>
          </a:extLst>
        </xdr:cNvPr>
        <xdr:cNvCxnSpPr/>
      </xdr:nvCxnSpPr>
      <xdr:spPr>
        <a:xfrm>
          <a:off x="22955251" y="21305042"/>
          <a:ext cx="159543" cy="0"/>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2380</xdr:colOff>
      <xdr:row>613</xdr:row>
      <xdr:rowOff>35719</xdr:rowOff>
    </xdr:from>
    <xdr:to>
      <xdr:col>52</xdr:col>
      <xdr:colOff>119063</xdr:colOff>
      <xdr:row>613</xdr:row>
      <xdr:rowOff>35719</xdr:rowOff>
    </xdr:to>
    <xdr:cxnSp macro="">
      <xdr:nvCxnSpPr>
        <xdr:cNvPr id="1969" name="直線矢印コネクタ 1968">
          <a:extLst>
            <a:ext uri="{FF2B5EF4-FFF2-40B4-BE49-F238E27FC236}">
              <a16:creationId xmlns:a16="http://schemas.microsoft.com/office/drawing/2014/main" id="{154E7196-959A-4375-A747-0FA4D7DE02F7}"/>
            </a:ext>
          </a:extLst>
        </xdr:cNvPr>
        <xdr:cNvCxnSpPr/>
      </xdr:nvCxnSpPr>
      <xdr:spPr>
        <a:xfrm>
          <a:off x="18290380" y="17752219"/>
          <a:ext cx="164068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373856</xdr:colOff>
      <xdr:row>613</xdr:row>
      <xdr:rowOff>38100</xdr:rowOff>
    </xdr:from>
    <xdr:to>
      <xdr:col>47</xdr:col>
      <xdr:colOff>288131</xdr:colOff>
      <xdr:row>613</xdr:row>
      <xdr:rowOff>38100</xdr:rowOff>
    </xdr:to>
    <xdr:cxnSp macro="">
      <xdr:nvCxnSpPr>
        <xdr:cNvPr id="1970" name="直線コネクタ 1969">
          <a:extLst>
            <a:ext uri="{FF2B5EF4-FFF2-40B4-BE49-F238E27FC236}">
              <a16:creationId xmlns:a16="http://schemas.microsoft.com/office/drawing/2014/main" id="{8284F221-D2E5-41CF-B29C-3EFC78C7104F}"/>
            </a:ext>
          </a:extLst>
        </xdr:cNvPr>
        <xdr:cNvCxnSpPr/>
      </xdr:nvCxnSpPr>
      <xdr:spPr>
        <a:xfrm>
          <a:off x="17899856" y="17754600"/>
          <a:ext cx="295275" cy="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2381</xdr:colOff>
      <xdr:row>654</xdr:row>
      <xdr:rowOff>33338</xdr:rowOff>
    </xdr:from>
    <xdr:to>
      <xdr:col>48</xdr:col>
      <xdr:colOff>2381</xdr:colOff>
      <xdr:row>672</xdr:row>
      <xdr:rowOff>100013</xdr:rowOff>
    </xdr:to>
    <xdr:cxnSp macro="">
      <xdr:nvCxnSpPr>
        <xdr:cNvPr id="1971" name="直線コネクタ 1970">
          <a:extLst>
            <a:ext uri="{FF2B5EF4-FFF2-40B4-BE49-F238E27FC236}">
              <a16:creationId xmlns:a16="http://schemas.microsoft.com/office/drawing/2014/main" id="{DE1EC9B6-740A-4002-BC31-43E4AF08EE1B}"/>
            </a:ext>
          </a:extLst>
        </xdr:cNvPr>
        <xdr:cNvCxnSpPr/>
      </xdr:nvCxnSpPr>
      <xdr:spPr>
        <a:xfrm flipV="1">
          <a:off x="18290381" y="25560338"/>
          <a:ext cx="0" cy="349567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2381</xdr:colOff>
      <xdr:row>654</xdr:row>
      <xdr:rowOff>42863</xdr:rowOff>
    </xdr:from>
    <xdr:to>
      <xdr:col>60</xdr:col>
      <xdr:colOff>2381</xdr:colOff>
      <xdr:row>672</xdr:row>
      <xdr:rowOff>102394</xdr:rowOff>
    </xdr:to>
    <xdr:cxnSp macro="">
      <xdr:nvCxnSpPr>
        <xdr:cNvPr id="1972" name="直線コネクタ 1971">
          <a:extLst>
            <a:ext uri="{FF2B5EF4-FFF2-40B4-BE49-F238E27FC236}">
              <a16:creationId xmlns:a16="http://schemas.microsoft.com/office/drawing/2014/main" id="{7363ECD5-20D5-493F-A5DF-857DE6F5401F}"/>
            </a:ext>
          </a:extLst>
        </xdr:cNvPr>
        <xdr:cNvCxnSpPr/>
      </xdr:nvCxnSpPr>
      <xdr:spPr>
        <a:xfrm flipV="1">
          <a:off x="22862381" y="25569863"/>
          <a:ext cx="0" cy="3488531"/>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2381</xdr:colOff>
      <xdr:row>649</xdr:row>
      <xdr:rowOff>47627</xdr:rowOff>
    </xdr:from>
    <xdr:to>
      <xdr:col>60</xdr:col>
      <xdr:colOff>33338</xdr:colOff>
      <xdr:row>654</xdr:row>
      <xdr:rowOff>42863</xdr:rowOff>
    </xdr:to>
    <xdr:cxnSp macro="">
      <xdr:nvCxnSpPr>
        <xdr:cNvPr id="1973" name="直線コネクタ 1972">
          <a:extLst>
            <a:ext uri="{FF2B5EF4-FFF2-40B4-BE49-F238E27FC236}">
              <a16:creationId xmlns:a16="http://schemas.microsoft.com/office/drawing/2014/main" id="{A6D7A973-BAA4-4ECB-A0AD-CC0BE53AE80B}"/>
            </a:ext>
          </a:extLst>
        </xdr:cNvPr>
        <xdr:cNvCxnSpPr/>
      </xdr:nvCxnSpPr>
      <xdr:spPr>
        <a:xfrm flipV="1">
          <a:off x="22862381" y="24622127"/>
          <a:ext cx="30957" cy="947736"/>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154782</xdr:colOff>
      <xdr:row>640</xdr:row>
      <xdr:rowOff>11906</xdr:rowOff>
    </xdr:from>
    <xdr:to>
      <xdr:col>52</xdr:col>
      <xdr:colOff>330994</xdr:colOff>
      <xdr:row>640</xdr:row>
      <xdr:rowOff>188120</xdr:rowOff>
    </xdr:to>
    <xdr:cxnSp macro="">
      <xdr:nvCxnSpPr>
        <xdr:cNvPr id="1974" name="直線コネクタ 1973">
          <a:extLst>
            <a:ext uri="{FF2B5EF4-FFF2-40B4-BE49-F238E27FC236}">
              <a16:creationId xmlns:a16="http://schemas.microsoft.com/office/drawing/2014/main" id="{EC0CB7B9-3E81-4796-A711-E1D6711858CC}"/>
            </a:ext>
          </a:extLst>
        </xdr:cNvPr>
        <xdr:cNvCxnSpPr/>
      </xdr:nvCxnSpPr>
      <xdr:spPr>
        <a:xfrm flipV="1">
          <a:off x="19966782" y="22871906"/>
          <a:ext cx="176212" cy="176214"/>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53747</xdr:colOff>
      <xdr:row>640</xdr:row>
      <xdr:rowOff>8885</xdr:rowOff>
    </xdr:from>
    <xdr:to>
      <xdr:col>55</xdr:col>
      <xdr:colOff>223162</xdr:colOff>
      <xdr:row>641</xdr:row>
      <xdr:rowOff>24</xdr:rowOff>
    </xdr:to>
    <xdr:cxnSp macro="">
      <xdr:nvCxnSpPr>
        <xdr:cNvPr id="1975" name="直線コネクタ 1974">
          <a:extLst>
            <a:ext uri="{FF2B5EF4-FFF2-40B4-BE49-F238E27FC236}">
              <a16:creationId xmlns:a16="http://schemas.microsoft.com/office/drawing/2014/main" id="{4A663B52-35CA-458E-8545-DB2A9B7643AF}"/>
            </a:ext>
          </a:extLst>
        </xdr:cNvPr>
        <xdr:cNvCxnSpPr>
          <a:stCxn id="2008" idx="0"/>
          <a:endCxn id="1976" idx="0"/>
        </xdr:cNvCxnSpPr>
      </xdr:nvCxnSpPr>
      <xdr:spPr>
        <a:xfrm>
          <a:off x="21008747" y="22868885"/>
          <a:ext cx="169415" cy="18163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95244</xdr:colOff>
      <xdr:row>639</xdr:row>
      <xdr:rowOff>11906</xdr:rowOff>
    </xdr:from>
    <xdr:to>
      <xdr:col>55</xdr:col>
      <xdr:colOff>283368</xdr:colOff>
      <xdr:row>641</xdr:row>
      <xdr:rowOff>152401</xdr:rowOff>
    </xdr:to>
    <xdr:sp macro="" textlink="">
      <xdr:nvSpPr>
        <xdr:cNvPr id="1976" name="円弧 1975">
          <a:extLst>
            <a:ext uri="{FF2B5EF4-FFF2-40B4-BE49-F238E27FC236}">
              <a16:creationId xmlns:a16="http://schemas.microsoft.com/office/drawing/2014/main" id="{71364EE6-D0D8-4315-9E0F-F0CCFFC582E3}"/>
            </a:ext>
          </a:extLst>
        </xdr:cNvPr>
        <xdr:cNvSpPr/>
      </xdr:nvSpPr>
      <xdr:spPr>
        <a:xfrm>
          <a:off x="19907244" y="22681406"/>
          <a:ext cx="1331124" cy="521495"/>
        </a:xfrm>
        <a:prstGeom prst="arc">
          <a:avLst>
            <a:gd name="adj1" fmla="val 608970"/>
            <a:gd name="adj2" fmla="val 10205490"/>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51</xdr:col>
      <xdr:colOff>45242</xdr:colOff>
      <xdr:row>673</xdr:row>
      <xdr:rowOff>42863</xdr:rowOff>
    </xdr:from>
    <xdr:to>
      <xdr:col>51</xdr:col>
      <xdr:colOff>45242</xdr:colOff>
      <xdr:row>673</xdr:row>
      <xdr:rowOff>95250</xdr:rowOff>
    </xdr:to>
    <xdr:cxnSp macro="">
      <xdr:nvCxnSpPr>
        <xdr:cNvPr id="1977" name="直線コネクタ 1976">
          <a:extLst>
            <a:ext uri="{FF2B5EF4-FFF2-40B4-BE49-F238E27FC236}">
              <a16:creationId xmlns:a16="http://schemas.microsoft.com/office/drawing/2014/main" id="{CABABE59-DC2E-4681-B884-A3B6CDADB447}"/>
            </a:ext>
          </a:extLst>
        </xdr:cNvPr>
        <xdr:cNvCxnSpPr/>
      </xdr:nvCxnSpPr>
      <xdr:spPr>
        <a:xfrm flipV="1">
          <a:off x="19476242" y="29189363"/>
          <a:ext cx="0" cy="52387"/>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130969</xdr:colOff>
      <xdr:row>672</xdr:row>
      <xdr:rowOff>100011</xdr:rowOff>
    </xdr:from>
    <xdr:to>
      <xdr:col>60</xdr:col>
      <xdr:colOff>247651</xdr:colOff>
      <xdr:row>672</xdr:row>
      <xdr:rowOff>100011</xdr:rowOff>
    </xdr:to>
    <xdr:cxnSp macro="">
      <xdr:nvCxnSpPr>
        <xdr:cNvPr id="1978" name="直線コネクタ 1977">
          <a:extLst>
            <a:ext uri="{FF2B5EF4-FFF2-40B4-BE49-F238E27FC236}">
              <a16:creationId xmlns:a16="http://schemas.microsoft.com/office/drawing/2014/main" id="{766171C1-E02C-4F39-A72A-9884DFF5629F}"/>
            </a:ext>
          </a:extLst>
        </xdr:cNvPr>
        <xdr:cNvCxnSpPr/>
      </xdr:nvCxnSpPr>
      <xdr:spPr>
        <a:xfrm>
          <a:off x="18037969" y="29056011"/>
          <a:ext cx="5069682"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259557</xdr:colOff>
      <xdr:row>672</xdr:row>
      <xdr:rowOff>100013</xdr:rowOff>
    </xdr:from>
    <xdr:to>
      <xdr:col>59</xdr:col>
      <xdr:colOff>378619</xdr:colOff>
      <xdr:row>673</xdr:row>
      <xdr:rowOff>95254</xdr:rowOff>
    </xdr:to>
    <xdr:cxnSp macro="">
      <xdr:nvCxnSpPr>
        <xdr:cNvPr id="1979" name="直線コネクタ 1978">
          <a:extLst>
            <a:ext uri="{FF2B5EF4-FFF2-40B4-BE49-F238E27FC236}">
              <a16:creationId xmlns:a16="http://schemas.microsoft.com/office/drawing/2014/main" id="{7C083504-B714-48F3-8079-E5EC4E2721F1}"/>
            </a:ext>
          </a:extLst>
        </xdr:cNvPr>
        <xdr:cNvCxnSpPr/>
      </xdr:nvCxnSpPr>
      <xdr:spPr>
        <a:xfrm flipV="1">
          <a:off x="21214557" y="29056013"/>
          <a:ext cx="1643062" cy="185741"/>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2382</xdr:colOff>
      <xdr:row>672</xdr:row>
      <xdr:rowOff>100013</xdr:rowOff>
    </xdr:from>
    <xdr:to>
      <xdr:col>52</xdr:col>
      <xdr:colOff>119062</xdr:colOff>
      <xdr:row>673</xdr:row>
      <xdr:rowOff>95250</xdr:rowOff>
    </xdr:to>
    <xdr:cxnSp macro="">
      <xdr:nvCxnSpPr>
        <xdr:cNvPr id="1980" name="直線コネクタ 1979">
          <a:extLst>
            <a:ext uri="{FF2B5EF4-FFF2-40B4-BE49-F238E27FC236}">
              <a16:creationId xmlns:a16="http://schemas.microsoft.com/office/drawing/2014/main" id="{CC705D0C-AF03-44B4-867B-B8A77DEBB4C7}"/>
            </a:ext>
          </a:extLst>
        </xdr:cNvPr>
        <xdr:cNvCxnSpPr/>
      </xdr:nvCxnSpPr>
      <xdr:spPr>
        <a:xfrm flipH="1" flipV="1">
          <a:off x="18290382" y="29056013"/>
          <a:ext cx="1640680" cy="185737"/>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128588</xdr:colOff>
      <xdr:row>654</xdr:row>
      <xdr:rowOff>38107</xdr:rowOff>
    </xdr:from>
    <xdr:to>
      <xdr:col>47</xdr:col>
      <xdr:colOff>285750</xdr:colOff>
      <xdr:row>672</xdr:row>
      <xdr:rowOff>100013</xdr:rowOff>
    </xdr:to>
    <xdr:cxnSp macro="">
      <xdr:nvCxnSpPr>
        <xdr:cNvPr id="1981" name="直線コネクタ 1980">
          <a:extLst>
            <a:ext uri="{FF2B5EF4-FFF2-40B4-BE49-F238E27FC236}">
              <a16:creationId xmlns:a16="http://schemas.microsoft.com/office/drawing/2014/main" id="{CC256917-3B6F-471E-A79D-333F763BD01D}"/>
            </a:ext>
          </a:extLst>
        </xdr:cNvPr>
        <xdr:cNvCxnSpPr/>
      </xdr:nvCxnSpPr>
      <xdr:spPr>
        <a:xfrm flipV="1">
          <a:off x="18035588" y="25565107"/>
          <a:ext cx="157162" cy="3490906"/>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92871</xdr:colOff>
      <xdr:row>654</xdr:row>
      <xdr:rowOff>45245</xdr:rowOff>
    </xdr:from>
    <xdr:to>
      <xdr:col>60</xdr:col>
      <xdr:colOff>250031</xdr:colOff>
      <xdr:row>672</xdr:row>
      <xdr:rowOff>102394</xdr:rowOff>
    </xdr:to>
    <xdr:cxnSp macro="">
      <xdr:nvCxnSpPr>
        <xdr:cNvPr id="1982" name="直線コネクタ 1981">
          <a:extLst>
            <a:ext uri="{FF2B5EF4-FFF2-40B4-BE49-F238E27FC236}">
              <a16:creationId xmlns:a16="http://schemas.microsoft.com/office/drawing/2014/main" id="{78D14024-B6E2-4F70-90DB-270A7011AF7A}"/>
            </a:ext>
          </a:extLst>
        </xdr:cNvPr>
        <xdr:cNvCxnSpPr/>
      </xdr:nvCxnSpPr>
      <xdr:spPr>
        <a:xfrm flipH="1" flipV="1">
          <a:off x="22952871" y="25572245"/>
          <a:ext cx="157160" cy="348614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71438</xdr:colOff>
      <xdr:row>640</xdr:row>
      <xdr:rowOff>188119</xdr:rowOff>
    </xdr:from>
    <xdr:to>
      <xdr:col>68</xdr:col>
      <xdr:colOff>33338</xdr:colOff>
      <xdr:row>641</xdr:row>
      <xdr:rowOff>45244</xdr:rowOff>
    </xdr:to>
    <xdr:cxnSp macro="">
      <xdr:nvCxnSpPr>
        <xdr:cNvPr id="1983" name="直線コネクタ 1982">
          <a:extLst>
            <a:ext uri="{FF2B5EF4-FFF2-40B4-BE49-F238E27FC236}">
              <a16:creationId xmlns:a16="http://schemas.microsoft.com/office/drawing/2014/main" id="{427D73EA-F018-481F-B948-0FDAADBFEBF4}"/>
            </a:ext>
          </a:extLst>
        </xdr:cNvPr>
        <xdr:cNvCxnSpPr/>
      </xdr:nvCxnSpPr>
      <xdr:spPr>
        <a:xfrm>
          <a:off x="22931438" y="23048119"/>
          <a:ext cx="3009900" cy="4762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345282</xdr:colOff>
      <xdr:row>641</xdr:row>
      <xdr:rowOff>0</xdr:rowOff>
    </xdr:from>
    <xdr:to>
      <xdr:col>47</xdr:col>
      <xdr:colOff>302419</xdr:colOff>
      <xdr:row>641</xdr:row>
      <xdr:rowOff>50007</xdr:rowOff>
    </xdr:to>
    <xdr:cxnSp macro="">
      <xdr:nvCxnSpPr>
        <xdr:cNvPr id="1984" name="直線コネクタ 1983">
          <a:extLst>
            <a:ext uri="{FF2B5EF4-FFF2-40B4-BE49-F238E27FC236}">
              <a16:creationId xmlns:a16="http://schemas.microsoft.com/office/drawing/2014/main" id="{4D8498B4-D57C-4EC2-B64C-1A360FFFA23C}"/>
            </a:ext>
          </a:extLst>
        </xdr:cNvPr>
        <xdr:cNvCxnSpPr/>
      </xdr:nvCxnSpPr>
      <xdr:spPr>
        <a:xfrm flipV="1">
          <a:off x="15204282" y="23050500"/>
          <a:ext cx="3005137" cy="50007"/>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250031</xdr:colOff>
      <xdr:row>649</xdr:row>
      <xdr:rowOff>35722</xdr:rowOff>
    </xdr:from>
    <xdr:to>
      <xdr:col>47</xdr:col>
      <xdr:colOff>350043</xdr:colOff>
      <xdr:row>655</xdr:row>
      <xdr:rowOff>119063</xdr:rowOff>
    </xdr:to>
    <xdr:cxnSp macro="">
      <xdr:nvCxnSpPr>
        <xdr:cNvPr id="1985" name="直線コネクタ 1984">
          <a:extLst>
            <a:ext uri="{FF2B5EF4-FFF2-40B4-BE49-F238E27FC236}">
              <a16:creationId xmlns:a16="http://schemas.microsoft.com/office/drawing/2014/main" id="{CAACA5A5-E6C9-4DCA-948D-DAF1FDF835FF}"/>
            </a:ext>
          </a:extLst>
        </xdr:cNvPr>
        <xdr:cNvCxnSpPr/>
      </xdr:nvCxnSpPr>
      <xdr:spPr>
        <a:xfrm flipV="1">
          <a:off x="18157031" y="24610222"/>
          <a:ext cx="100012" cy="1226341"/>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2381</xdr:colOff>
      <xdr:row>641</xdr:row>
      <xdr:rowOff>28575</xdr:rowOff>
    </xdr:from>
    <xdr:to>
      <xdr:col>65</xdr:col>
      <xdr:colOff>2381</xdr:colOff>
      <xdr:row>655</xdr:row>
      <xdr:rowOff>123825</xdr:rowOff>
    </xdr:to>
    <xdr:cxnSp macro="">
      <xdr:nvCxnSpPr>
        <xdr:cNvPr id="1986" name="直線矢印コネクタ 1985">
          <a:extLst>
            <a:ext uri="{FF2B5EF4-FFF2-40B4-BE49-F238E27FC236}">
              <a16:creationId xmlns:a16="http://schemas.microsoft.com/office/drawing/2014/main" id="{69F43969-3706-446C-9435-268DE8A9CD24}"/>
            </a:ext>
          </a:extLst>
        </xdr:cNvPr>
        <xdr:cNvCxnSpPr/>
      </xdr:nvCxnSpPr>
      <xdr:spPr>
        <a:xfrm>
          <a:off x="24767381" y="23079075"/>
          <a:ext cx="0" cy="276225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40481</xdr:colOff>
      <xdr:row>650</xdr:row>
      <xdr:rowOff>45244</xdr:rowOff>
    </xdr:from>
    <xdr:to>
      <xdr:col>68</xdr:col>
      <xdr:colOff>378619</xdr:colOff>
      <xdr:row>650</xdr:row>
      <xdr:rowOff>45244</xdr:rowOff>
    </xdr:to>
    <xdr:cxnSp macro="">
      <xdr:nvCxnSpPr>
        <xdr:cNvPr id="1987" name="直線コネクタ 1986">
          <a:extLst>
            <a:ext uri="{FF2B5EF4-FFF2-40B4-BE49-F238E27FC236}">
              <a16:creationId xmlns:a16="http://schemas.microsoft.com/office/drawing/2014/main" id="{758E6111-8917-405F-947E-F0F27F44B6A4}"/>
            </a:ext>
          </a:extLst>
        </xdr:cNvPr>
        <xdr:cNvCxnSpPr/>
      </xdr:nvCxnSpPr>
      <xdr:spPr>
        <a:xfrm>
          <a:off x="25948481" y="24810244"/>
          <a:ext cx="338138" cy="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345280</xdr:colOff>
      <xdr:row>649</xdr:row>
      <xdr:rowOff>33337</xdr:rowOff>
    </xdr:from>
    <xdr:to>
      <xdr:col>49</xdr:col>
      <xdr:colOff>0</xdr:colOff>
      <xdr:row>649</xdr:row>
      <xdr:rowOff>33337</xdr:rowOff>
    </xdr:to>
    <xdr:cxnSp macro="">
      <xdr:nvCxnSpPr>
        <xdr:cNvPr id="1988" name="直線コネクタ 1987">
          <a:extLst>
            <a:ext uri="{FF2B5EF4-FFF2-40B4-BE49-F238E27FC236}">
              <a16:creationId xmlns:a16="http://schemas.microsoft.com/office/drawing/2014/main" id="{3D07CFDF-EA5F-43CA-8B30-B23E3F03036D}"/>
            </a:ext>
          </a:extLst>
        </xdr:cNvPr>
        <xdr:cNvCxnSpPr/>
      </xdr:nvCxnSpPr>
      <xdr:spPr>
        <a:xfrm>
          <a:off x="18252280" y="24607837"/>
          <a:ext cx="416720" cy="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2381</xdr:colOff>
      <xdr:row>673</xdr:row>
      <xdr:rowOff>95249</xdr:rowOff>
    </xdr:from>
    <xdr:to>
      <xdr:col>55</xdr:col>
      <xdr:colOff>266700</xdr:colOff>
      <xdr:row>673</xdr:row>
      <xdr:rowOff>95249</xdr:rowOff>
    </xdr:to>
    <xdr:cxnSp macro="">
      <xdr:nvCxnSpPr>
        <xdr:cNvPr id="1989" name="直線コネクタ 1988">
          <a:extLst>
            <a:ext uri="{FF2B5EF4-FFF2-40B4-BE49-F238E27FC236}">
              <a16:creationId xmlns:a16="http://schemas.microsoft.com/office/drawing/2014/main" id="{AF41C5CA-E919-4C33-8FA4-61AB94988B60}"/>
            </a:ext>
          </a:extLst>
        </xdr:cNvPr>
        <xdr:cNvCxnSpPr/>
      </xdr:nvCxnSpPr>
      <xdr:spPr>
        <a:xfrm>
          <a:off x="20957381" y="29241749"/>
          <a:ext cx="264319"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2381</xdr:colOff>
      <xdr:row>672</xdr:row>
      <xdr:rowOff>100013</xdr:rowOff>
    </xdr:from>
    <xdr:to>
      <xdr:col>48</xdr:col>
      <xdr:colOff>2381</xdr:colOff>
      <xdr:row>675</xdr:row>
      <xdr:rowOff>95250</xdr:rowOff>
    </xdr:to>
    <xdr:cxnSp macro="">
      <xdr:nvCxnSpPr>
        <xdr:cNvPr id="1990" name="直線コネクタ 1989">
          <a:extLst>
            <a:ext uri="{FF2B5EF4-FFF2-40B4-BE49-F238E27FC236}">
              <a16:creationId xmlns:a16="http://schemas.microsoft.com/office/drawing/2014/main" id="{9FE3BE63-C7BF-4947-A55F-AE62AACA2CCC}"/>
            </a:ext>
          </a:extLst>
        </xdr:cNvPr>
        <xdr:cNvCxnSpPr/>
      </xdr:nvCxnSpPr>
      <xdr:spPr>
        <a:xfrm>
          <a:off x="18290381" y="29056013"/>
          <a:ext cx="0" cy="566737"/>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2383</xdr:colOff>
      <xdr:row>674</xdr:row>
      <xdr:rowOff>190499</xdr:rowOff>
    </xdr:from>
    <xdr:to>
      <xdr:col>52</xdr:col>
      <xdr:colOff>121445</xdr:colOff>
      <xdr:row>674</xdr:row>
      <xdr:rowOff>190499</xdr:rowOff>
    </xdr:to>
    <xdr:cxnSp macro="">
      <xdr:nvCxnSpPr>
        <xdr:cNvPr id="1991" name="直線矢印コネクタ 1990">
          <a:extLst>
            <a:ext uri="{FF2B5EF4-FFF2-40B4-BE49-F238E27FC236}">
              <a16:creationId xmlns:a16="http://schemas.microsoft.com/office/drawing/2014/main" id="{9318A543-5221-4724-9DA3-945069A218E6}"/>
            </a:ext>
          </a:extLst>
        </xdr:cNvPr>
        <xdr:cNvCxnSpPr/>
      </xdr:nvCxnSpPr>
      <xdr:spPr>
        <a:xfrm>
          <a:off x="18290383" y="29527499"/>
          <a:ext cx="164306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2381</xdr:colOff>
      <xdr:row>672</xdr:row>
      <xdr:rowOff>102394</xdr:rowOff>
    </xdr:from>
    <xdr:to>
      <xdr:col>60</xdr:col>
      <xdr:colOff>2381</xdr:colOff>
      <xdr:row>673</xdr:row>
      <xdr:rowOff>180975</xdr:rowOff>
    </xdr:to>
    <xdr:cxnSp macro="">
      <xdr:nvCxnSpPr>
        <xdr:cNvPr id="1992" name="直線コネクタ 1991">
          <a:extLst>
            <a:ext uri="{FF2B5EF4-FFF2-40B4-BE49-F238E27FC236}">
              <a16:creationId xmlns:a16="http://schemas.microsoft.com/office/drawing/2014/main" id="{FC048DB4-5FC3-4D00-AE68-12E513DC11AB}"/>
            </a:ext>
          </a:extLst>
        </xdr:cNvPr>
        <xdr:cNvCxnSpPr/>
      </xdr:nvCxnSpPr>
      <xdr:spPr>
        <a:xfrm>
          <a:off x="22862381" y="29058394"/>
          <a:ext cx="0" cy="269081"/>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250031</xdr:colOff>
      <xdr:row>672</xdr:row>
      <xdr:rowOff>102394</xdr:rowOff>
    </xdr:from>
    <xdr:to>
      <xdr:col>60</xdr:col>
      <xdr:colOff>250031</xdr:colOff>
      <xdr:row>674</xdr:row>
      <xdr:rowOff>0</xdr:rowOff>
    </xdr:to>
    <xdr:cxnSp macro="">
      <xdr:nvCxnSpPr>
        <xdr:cNvPr id="1993" name="直線コネクタ 1992">
          <a:extLst>
            <a:ext uri="{FF2B5EF4-FFF2-40B4-BE49-F238E27FC236}">
              <a16:creationId xmlns:a16="http://schemas.microsoft.com/office/drawing/2014/main" id="{BD76138E-5194-4A34-A341-666FAA12FB00}"/>
            </a:ext>
          </a:extLst>
        </xdr:cNvPr>
        <xdr:cNvCxnSpPr/>
      </xdr:nvCxnSpPr>
      <xdr:spPr>
        <a:xfrm>
          <a:off x="23110031" y="29058394"/>
          <a:ext cx="0" cy="278606"/>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xdr:colOff>
      <xdr:row>673</xdr:row>
      <xdr:rowOff>0</xdr:rowOff>
    </xdr:from>
    <xdr:to>
      <xdr:col>60</xdr:col>
      <xdr:colOff>183357</xdr:colOff>
      <xdr:row>673</xdr:row>
      <xdr:rowOff>80963</xdr:rowOff>
    </xdr:to>
    <xdr:sp macro="" textlink="">
      <xdr:nvSpPr>
        <xdr:cNvPr id="1994" name="円弧 1993">
          <a:extLst>
            <a:ext uri="{FF2B5EF4-FFF2-40B4-BE49-F238E27FC236}">
              <a16:creationId xmlns:a16="http://schemas.microsoft.com/office/drawing/2014/main" id="{C41AC0C3-EB0D-443E-889B-7C00FD56250B}"/>
            </a:ext>
          </a:extLst>
        </xdr:cNvPr>
        <xdr:cNvSpPr/>
      </xdr:nvSpPr>
      <xdr:spPr>
        <a:xfrm>
          <a:off x="22860002" y="29146500"/>
          <a:ext cx="183355" cy="80963"/>
        </a:xfrm>
        <a:prstGeom prst="arc">
          <a:avLst>
            <a:gd name="adj1" fmla="val 5586274"/>
            <a:gd name="adj2" fmla="val 15963695"/>
          </a:avLst>
        </a:prstGeom>
        <a:ln w="3175">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60</xdr:col>
      <xdr:colOff>90487</xdr:colOff>
      <xdr:row>673</xdr:row>
      <xdr:rowOff>80963</xdr:rowOff>
    </xdr:from>
    <xdr:to>
      <xdr:col>60</xdr:col>
      <xdr:colOff>250032</xdr:colOff>
      <xdr:row>673</xdr:row>
      <xdr:rowOff>80963</xdr:rowOff>
    </xdr:to>
    <xdr:cxnSp macro="">
      <xdr:nvCxnSpPr>
        <xdr:cNvPr id="1995" name="直線矢印コネクタ 1994">
          <a:extLst>
            <a:ext uri="{FF2B5EF4-FFF2-40B4-BE49-F238E27FC236}">
              <a16:creationId xmlns:a16="http://schemas.microsoft.com/office/drawing/2014/main" id="{3C74B9D0-D37D-4014-AC31-F5948BC2769F}"/>
            </a:ext>
          </a:extLst>
        </xdr:cNvPr>
        <xdr:cNvCxnSpPr/>
      </xdr:nvCxnSpPr>
      <xdr:spPr>
        <a:xfrm>
          <a:off x="22950487" y="29227463"/>
          <a:ext cx="159545" cy="0"/>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380999</xdr:colOff>
      <xdr:row>654</xdr:row>
      <xdr:rowOff>40482</xdr:rowOff>
    </xdr:from>
    <xdr:to>
      <xdr:col>60</xdr:col>
      <xdr:colOff>333375</xdr:colOff>
      <xdr:row>657</xdr:row>
      <xdr:rowOff>102394</xdr:rowOff>
    </xdr:to>
    <xdr:cxnSp macro="">
      <xdr:nvCxnSpPr>
        <xdr:cNvPr id="1996" name="直線コネクタ 1995">
          <a:extLst>
            <a:ext uri="{FF2B5EF4-FFF2-40B4-BE49-F238E27FC236}">
              <a16:creationId xmlns:a16="http://schemas.microsoft.com/office/drawing/2014/main" id="{4F40B262-8A4A-474B-BDE3-E5447D914A12}"/>
            </a:ext>
          </a:extLst>
        </xdr:cNvPr>
        <xdr:cNvCxnSpPr/>
      </xdr:nvCxnSpPr>
      <xdr:spPr>
        <a:xfrm>
          <a:off x="22859999" y="25567482"/>
          <a:ext cx="333376" cy="633412"/>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335755</xdr:colOff>
      <xdr:row>657</xdr:row>
      <xdr:rowOff>102394</xdr:rowOff>
    </xdr:from>
    <xdr:to>
      <xdr:col>60</xdr:col>
      <xdr:colOff>335755</xdr:colOff>
      <xdr:row>659</xdr:row>
      <xdr:rowOff>0</xdr:rowOff>
    </xdr:to>
    <xdr:cxnSp macro="">
      <xdr:nvCxnSpPr>
        <xdr:cNvPr id="1997" name="直線コネクタ 1996">
          <a:extLst>
            <a:ext uri="{FF2B5EF4-FFF2-40B4-BE49-F238E27FC236}">
              <a16:creationId xmlns:a16="http://schemas.microsoft.com/office/drawing/2014/main" id="{7F5A96C3-E3C1-4CCC-B133-4216428C3A27}"/>
            </a:ext>
          </a:extLst>
        </xdr:cNvPr>
        <xdr:cNvCxnSpPr/>
      </xdr:nvCxnSpPr>
      <xdr:spPr>
        <a:xfrm>
          <a:off x="23195755" y="26200894"/>
          <a:ext cx="0" cy="278606"/>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302418</xdr:colOff>
      <xdr:row>657</xdr:row>
      <xdr:rowOff>102394</xdr:rowOff>
    </xdr:from>
    <xdr:to>
      <xdr:col>61</xdr:col>
      <xdr:colOff>302418</xdr:colOff>
      <xdr:row>658</xdr:row>
      <xdr:rowOff>188119</xdr:rowOff>
    </xdr:to>
    <xdr:cxnSp macro="">
      <xdr:nvCxnSpPr>
        <xdr:cNvPr id="1998" name="直線コネクタ 1997">
          <a:extLst>
            <a:ext uri="{FF2B5EF4-FFF2-40B4-BE49-F238E27FC236}">
              <a16:creationId xmlns:a16="http://schemas.microsoft.com/office/drawing/2014/main" id="{F65B7374-AFA8-48B2-9649-37AFF41E2297}"/>
            </a:ext>
          </a:extLst>
        </xdr:cNvPr>
        <xdr:cNvCxnSpPr/>
      </xdr:nvCxnSpPr>
      <xdr:spPr>
        <a:xfrm>
          <a:off x="23543418" y="26200894"/>
          <a:ext cx="0" cy="276225"/>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338136</xdr:colOff>
      <xdr:row>658</xdr:row>
      <xdr:rowOff>33336</xdr:rowOff>
    </xdr:from>
    <xdr:to>
      <xdr:col>61</xdr:col>
      <xdr:colOff>145255</xdr:colOff>
      <xdr:row>658</xdr:row>
      <xdr:rowOff>140494</xdr:rowOff>
    </xdr:to>
    <xdr:sp macro="" textlink="">
      <xdr:nvSpPr>
        <xdr:cNvPr id="1999" name="円弧 1998">
          <a:extLst>
            <a:ext uri="{FF2B5EF4-FFF2-40B4-BE49-F238E27FC236}">
              <a16:creationId xmlns:a16="http://schemas.microsoft.com/office/drawing/2014/main" id="{57121C8F-5600-4835-B7C1-ADE69DC30522}"/>
            </a:ext>
          </a:extLst>
        </xdr:cNvPr>
        <xdr:cNvSpPr/>
      </xdr:nvSpPr>
      <xdr:spPr>
        <a:xfrm>
          <a:off x="23198136" y="26322336"/>
          <a:ext cx="188119" cy="107158"/>
        </a:xfrm>
        <a:prstGeom prst="arc">
          <a:avLst>
            <a:gd name="adj1" fmla="val 5269241"/>
            <a:gd name="adj2" fmla="val 15950737"/>
          </a:avLst>
        </a:prstGeom>
        <a:ln w="3175">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61</xdr:col>
      <xdr:colOff>47625</xdr:colOff>
      <xdr:row>658</xdr:row>
      <xdr:rowOff>33338</xdr:rowOff>
    </xdr:from>
    <xdr:to>
      <xdr:col>61</xdr:col>
      <xdr:colOff>302419</xdr:colOff>
      <xdr:row>658</xdr:row>
      <xdr:rowOff>33338</xdr:rowOff>
    </xdr:to>
    <xdr:cxnSp macro="">
      <xdr:nvCxnSpPr>
        <xdr:cNvPr id="2000" name="直線矢印コネクタ 1999">
          <a:extLst>
            <a:ext uri="{FF2B5EF4-FFF2-40B4-BE49-F238E27FC236}">
              <a16:creationId xmlns:a16="http://schemas.microsoft.com/office/drawing/2014/main" id="{4A29ADC8-622D-4DBA-A08C-7B5D80B4236B}"/>
            </a:ext>
          </a:extLst>
        </xdr:cNvPr>
        <xdr:cNvCxnSpPr/>
      </xdr:nvCxnSpPr>
      <xdr:spPr>
        <a:xfrm>
          <a:off x="23288625" y="26322338"/>
          <a:ext cx="254794" cy="0"/>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52388</xdr:colOff>
      <xdr:row>658</xdr:row>
      <xdr:rowOff>140495</xdr:rowOff>
    </xdr:from>
    <xdr:to>
      <xdr:col>61</xdr:col>
      <xdr:colOff>302419</xdr:colOff>
      <xdr:row>658</xdr:row>
      <xdr:rowOff>140495</xdr:rowOff>
    </xdr:to>
    <xdr:cxnSp macro="">
      <xdr:nvCxnSpPr>
        <xdr:cNvPr id="2001" name="直線矢印コネクタ 2000">
          <a:extLst>
            <a:ext uri="{FF2B5EF4-FFF2-40B4-BE49-F238E27FC236}">
              <a16:creationId xmlns:a16="http://schemas.microsoft.com/office/drawing/2014/main" id="{99BB3F5D-A577-40A5-A0FD-07A0E458320B}"/>
            </a:ext>
          </a:extLst>
        </xdr:cNvPr>
        <xdr:cNvCxnSpPr/>
      </xdr:nvCxnSpPr>
      <xdr:spPr>
        <a:xfrm>
          <a:off x="23293388" y="26429495"/>
          <a:ext cx="250031" cy="0"/>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97631</xdr:colOff>
      <xdr:row>654</xdr:row>
      <xdr:rowOff>40482</xdr:rowOff>
    </xdr:from>
    <xdr:to>
      <xdr:col>61</xdr:col>
      <xdr:colOff>304800</xdr:colOff>
      <xdr:row>657</xdr:row>
      <xdr:rowOff>100013</xdr:rowOff>
    </xdr:to>
    <xdr:cxnSp macro="">
      <xdr:nvCxnSpPr>
        <xdr:cNvPr id="2002" name="直線コネクタ 2001">
          <a:extLst>
            <a:ext uri="{FF2B5EF4-FFF2-40B4-BE49-F238E27FC236}">
              <a16:creationId xmlns:a16="http://schemas.microsoft.com/office/drawing/2014/main" id="{C3CAFAAE-45B3-4E97-99BC-1770923642A3}"/>
            </a:ext>
          </a:extLst>
        </xdr:cNvPr>
        <xdr:cNvCxnSpPr/>
      </xdr:nvCxnSpPr>
      <xdr:spPr>
        <a:xfrm>
          <a:off x="22957631" y="25567482"/>
          <a:ext cx="588169" cy="631031"/>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114300</xdr:colOff>
      <xdr:row>672</xdr:row>
      <xdr:rowOff>92869</xdr:rowOff>
    </xdr:from>
    <xdr:to>
      <xdr:col>55</xdr:col>
      <xdr:colOff>114300</xdr:colOff>
      <xdr:row>673</xdr:row>
      <xdr:rowOff>95250</xdr:rowOff>
    </xdr:to>
    <xdr:cxnSp macro="">
      <xdr:nvCxnSpPr>
        <xdr:cNvPr id="2003" name="直線矢印コネクタ 2002">
          <a:extLst>
            <a:ext uri="{FF2B5EF4-FFF2-40B4-BE49-F238E27FC236}">
              <a16:creationId xmlns:a16="http://schemas.microsoft.com/office/drawing/2014/main" id="{2098B26B-5180-4DEE-9596-865943A73177}"/>
            </a:ext>
          </a:extLst>
        </xdr:cNvPr>
        <xdr:cNvCxnSpPr/>
      </xdr:nvCxnSpPr>
      <xdr:spPr>
        <a:xfrm>
          <a:off x="21069300" y="29048869"/>
          <a:ext cx="0" cy="1928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1</xdr:colOff>
      <xdr:row>666</xdr:row>
      <xdr:rowOff>100013</xdr:rowOff>
    </xdr:from>
    <xdr:to>
      <xdr:col>56</xdr:col>
      <xdr:colOff>1</xdr:colOff>
      <xdr:row>672</xdr:row>
      <xdr:rowOff>102393</xdr:rowOff>
    </xdr:to>
    <xdr:cxnSp macro="">
      <xdr:nvCxnSpPr>
        <xdr:cNvPr id="2004" name="直線矢印コネクタ 2003">
          <a:extLst>
            <a:ext uri="{FF2B5EF4-FFF2-40B4-BE49-F238E27FC236}">
              <a16:creationId xmlns:a16="http://schemas.microsoft.com/office/drawing/2014/main" id="{4E1A0708-8398-4FB3-813D-CB8D666B5828}"/>
            </a:ext>
          </a:extLst>
        </xdr:cNvPr>
        <xdr:cNvCxnSpPr/>
      </xdr:nvCxnSpPr>
      <xdr:spPr>
        <a:xfrm>
          <a:off x="21336001" y="27913013"/>
          <a:ext cx="0" cy="114538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116682</xdr:colOff>
      <xdr:row>672</xdr:row>
      <xdr:rowOff>130969</xdr:rowOff>
    </xdr:from>
    <xdr:to>
      <xdr:col>52</xdr:col>
      <xdr:colOff>116682</xdr:colOff>
      <xdr:row>675</xdr:row>
      <xdr:rowOff>104775</xdr:rowOff>
    </xdr:to>
    <xdr:cxnSp macro="">
      <xdr:nvCxnSpPr>
        <xdr:cNvPr id="2005" name="直線コネクタ 2004">
          <a:extLst>
            <a:ext uri="{FF2B5EF4-FFF2-40B4-BE49-F238E27FC236}">
              <a16:creationId xmlns:a16="http://schemas.microsoft.com/office/drawing/2014/main" id="{CE3942BC-173F-44DF-9178-412DA1EB2005}"/>
            </a:ext>
          </a:extLst>
        </xdr:cNvPr>
        <xdr:cNvCxnSpPr/>
      </xdr:nvCxnSpPr>
      <xdr:spPr>
        <a:xfrm>
          <a:off x="19928682" y="29086969"/>
          <a:ext cx="0" cy="545306"/>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230983</xdr:colOff>
      <xdr:row>672</xdr:row>
      <xdr:rowOff>100013</xdr:rowOff>
    </xdr:from>
    <xdr:to>
      <xdr:col>55</xdr:col>
      <xdr:colOff>230983</xdr:colOff>
      <xdr:row>673</xdr:row>
      <xdr:rowOff>92869</xdr:rowOff>
    </xdr:to>
    <xdr:cxnSp macro="">
      <xdr:nvCxnSpPr>
        <xdr:cNvPr id="2006" name="直線コネクタ 2005">
          <a:extLst>
            <a:ext uri="{FF2B5EF4-FFF2-40B4-BE49-F238E27FC236}">
              <a16:creationId xmlns:a16="http://schemas.microsoft.com/office/drawing/2014/main" id="{B488B65D-8C56-4DAF-A6E1-CBF86FC70D88}"/>
            </a:ext>
          </a:extLst>
        </xdr:cNvPr>
        <xdr:cNvCxnSpPr/>
      </xdr:nvCxnSpPr>
      <xdr:spPr>
        <a:xfrm flipV="1">
          <a:off x="21185983" y="29056013"/>
          <a:ext cx="0" cy="183356"/>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152400</xdr:colOff>
      <xdr:row>672</xdr:row>
      <xdr:rowOff>100013</xdr:rowOff>
    </xdr:from>
    <xdr:to>
      <xdr:col>52</xdr:col>
      <xdr:colOff>152400</xdr:colOff>
      <xdr:row>673</xdr:row>
      <xdr:rowOff>95250</xdr:rowOff>
    </xdr:to>
    <xdr:cxnSp macro="">
      <xdr:nvCxnSpPr>
        <xdr:cNvPr id="2007" name="直線コネクタ 2006">
          <a:extLst>
            <a:ext uri="{FF2B5EF4-FFF2-40B4-BE49-F238E27FC236}">
              <a16:creationId xmlns:a16="http://schemas.microsoft.com/office/drawing/2014/main" id="{DE86F70C-BFE7-4BEB-8046-1A46FFE6CB48}"/>
            </a:ext>
          </a:extLst>
        </xdr:cNvPr>
        <xdr:cNvCxnSpPr/>
      </xdr:nvCxnSpPr>
      <xdr:spPr>
        <a:xfrm flipV="1">
          <a:off x="19964400" y="29056013"/>
          <a:ext cx="0" cy="185737"/>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95250</xdr:colOff>
      <xdr:row>637</xdr:row>
      <xdr:rowOff>130968</xdr:rowOff>
    </xdr:from>
    <xdr:to>
      <xdr:col>55</xdr:col>
      <xdr:colOff>283374</xdr:colOff>
      <xdr:row>640</xdr:row>
      <xdr:rowOff>71438</xdr:rowOff>
    </xdr:to>
    <xdr:sp macro="" textlink="">
      <xdr:nvSpPr>
        <xdr:cNvPr id="2008" name="円弧 2007">
          <a:extLst>
            <a:ext uri="{FF2B5EF4-FFF2-40B4-BE49-F238E27FC236}">
              <a16:creationId xmlns:a16="http://schemas.microsoft.com/office/drawing/2014/main" id="{1C7E680A-F724-4F34-AA01-FE7E1AA00A7F}"/>
            </a:ext>
          </a:extLst>
        </xdr:cNvPr>
        <xdr:cNvSpPr/>
      </xdr:nvSpPr>
      <xdr:spPr>
        <a:xfrm>
          <a:off x="19907250" y="22419468"/>
          <a:ext cx="1331124" cy="511970"/>
        </a:xfrm>
        <a:prstGeom prst="arc">
          <a:avLst>
            <a:gd name="adj1" fmla="val 1435666"/>
            <a:gd name="adj2" fmla="val 9343881"/>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302419</xdr:colOff>
      <xdr:row>641</xdr:row>
      <xdr:rowOff>0</xdr:rowOff>
    </xdr:from>
    <xdr:to>
      <xdr:col>47</xdr:col>
      <xdr:colOff>302419</xdr:colOff>
      <xdr:row>642</xdr:row>
      <xdr:rowOff>2381</xdr:rowOff>
    </xdr:to>
    <xdr:cxnSp macro="">
      <xdr:nvCxnSpPr>
        <xdr:cNvPr id="2009" name="直線コネクタ 2008">
          <a:extLst>
            <a:ext uri="{FF2B5EF4-FFF2-40B4-BE49-F238E27FC236}">
              <a16:creationId xmlns:a16="http://schemas.microsoft.com/office/drawing/2014/main" id="{2304F3E7-39F7-4DBA-8BF0-D24576BC7E9A}"/>
            </a:ext>
          </a:extLst>
        </xdr:cNvPr>
        <xdr:cNvCxnSpPr/>
      </xdr:nvCxnSpPr>
      <xdr:spPr>
        <a:xfrm>
          <a:off x="18209419" y="23050500"/>
          <a:ext cx="0" cy="192881"/>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340519</xdr:colOff>
      <xdr:row>673</xdr:row>
      <xdr:rowOff>40481</xdr:rowOff>
    </xdr:from>
    <xdr:to>
      <xdr:col>56</xdr:col>
      <xdr:colOff>340519</xdr:colOff>
      <xdr:row>673</xdr:row>
      <xdr:rowOff>92870</xdr:rowOff>
    </xdr:to>
    <xdr:cxnSp macro="">
      <xdr:nvCxnSpPr>
        <xdr:cNvPr id="2010" name="直線コネクタ 2009">
          <a:extLst>
            <a:ext uri="{FF2B5EF4-FFF2-40B4-BE49-F238E27FC236}">
              <a16:creationId xmlns:a16="http://schemas.microsoft.com/office/drawing/2014/main" id="{9E08943E-BE2B-4B4D-9007-C75B1A779E2C}"/>
            </a:ext>
          </a:extLst>
        </xdr:cNvPr>
        <xdr:cNvCxnSpPr/>
      </xdr:nvCxnSpPr>
      <xdr:spPr>
        <a:xfrm flipV="1">
          <a:off x="21676519" y="29186981"/>
          <a:ext cx="0" cy="5238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183356</xdr:colOff>
      <xdr:row>666</xdr:row>
      <xdr:rowOff>100012</xdr:rowOff>
    </xdr:from>
    <xdr:to>
      <xdr:col>60</xdr:col>
      <xdr:colOff>202406</xdr:colOff>
      <xdr:row>666</xdr:row>
      <xdr:rowOff>100012</xdr:rowOff>
    </xdr:to>
    <xdr:cxnSp macro="">
      <xdr:nvCxnSpPr>
        <xdr:cNvPr id="2011" name="直線コネクタ 2010">
          <a:extLst>
            <a:ext uri="{FF2B5EF4-FFF2-40B4-BE49-F238E27FC236}">
              <a16:creationId xmlns:a16="http://schemas.microsoft.com/office/drawing/2014/main" id="{88338AAC-5960-4E72-AE81-09E05C948E82}"/>
            </a:ext>
          </a:extLst>
        </xdr:cNvPr>
        <xdr:cNvCxnSpPr/>
      </xdr:nvCxnSpPr>
      <xdr:spPr>
        <a:xfrm>
          <a:off x="18090356" y="27913012"/>
          <a:ext cx="4972050" cy="0"/>
        </a:xfrm>
        <a:prstGeom prst="line">
          <a:avLst/>
        </a:prstGeom>
        <a:ln w="3175">
          <a:solidFill>
            <a:schemeClr val="tx2"/>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47625</xdr:colOff>
      <xdr:row>673</xdr:row>
      <xdr:rowOff>95250</xdr:rowOff>
    </xdr:from>
    <xdr:to>
      <xdr:col>52</xdr:col>
      <xdr:colOff>152400</xdr:colOff>
      <xdr:row>673</xdr:row>
      <xdr:rowOff>95250</xdr:rowOff>
    </xdr:to>
    <xdr:cxnSp macro="">
      <xdr:nvCxnSpPr>
        <xdr:cNvPr id="2012" name="直線コネクタ 2011">
          <a:extLst>
            <a:ext uri="{FF2B5EF4-FFF2-40B4-BE49-F238E27FC236}">
              <a16:creationId xmlns:a16="http://schemas.microsoft.com/office/drawing/2014/main" id="{40C2BE03-2F55-48A5-AD07-9C219272D5DE}"/>
            </a:ext>
          </a:extLst>
        </xdr:cNvPr>
        <xdr:cNvCxnSpPr/>
      </xdr:nvCxnSpPr>
      <xdr:spPr>
        <a:xfrm>
          <a:off x="19478625" y="29241750"/>
          <a:ext cx="485775"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233363</xdr:colOff>
      <xdr:row>673</xdr:row>
      <xdr:rowOff>95250</xdr:rowOff>
    </xdr:from>
    <xdr:to>
      <xdr:col>56</xdr:col>
      <xdr:colOff>340519</xdr:colOff>
      <xdr:row>673</xdr:row>
      <xdr:rowOff>95250</xdr:rowOff>
    </xdr:to>
    <xdr:cxnSp macro="">
      <xdr:nvCxnSpPr>
        <xdr:cNvPr id="2013" name="直線コネクタ 2012">
          <a:extLst>
            <a:ext uri="{FF2B5EF4-FFF2-40B4-BE49-F238E27FC236}">
              <a16:creationId xmlns:a16="http://schemas.microsoft.com/office/drawing/2014/main" id="{B4D809C2-033C-49CD-82A7-4073EA3A0E8B}"/>
            </a:ext>
          </a:extLst>
        </xdr:cNvPr>
        <xdr:cNvCxnSpPr/>
      </xdr:nvCxnSpPr>
      <xdr:spPr>
        <a:xfrm>
          <a:off x="21188363" y="29241750"/>
          <a:ext cx="488156"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264319</xdr:colOff>
      <xdr:row>672</xdr:row>
      <xdr:rowOff>128588</xdr:rowOff>
    </xdr:from>
    <xdr:to>
      <xdr:col>55</xdr:col>
      <xdr:colOff>264319</xdr:colOff>
      <xdr:row>673</xdr:row>
      <xdr:rowOff>97631</xdr:rowOff>
    </xdr:to>
    <xdr:cxnSp macro="">
      <xdr:nvCxnSpPr>
        <xdr:cNvPr id="2014" name="直線コネクタ 2013">
          <a:extLst>
            <a:ext uri="{FF2B5EF4-FFF2-40B4-BE49-F238E27FC236}">
              <a16:creationId xmlns:a16="http://schemas.microsoft.com/office/drawing/2014/main" id="{5799CB6F-654D-4650-A9E8-B6B94D8C8D0A}"/>
            </a:ext>
          </a:extLst>
        </xdr:cNvPr>
        <xdr:cNvCxnSpPr/>
      </xdr:nvCxnSpPr>
      <xdr:spPr>
        <a:xfrm flipV="1">
          <a:off x="21219319" y="29084588"/>
          <a:ext cx="0" cy="159543"/>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223837</xdr:colOff>
      <xdr:row>640</xdr:row>
      <xdr:rowOff>188118</xdr:rowOff>
    </xdr:from>
    <xdr:to>
      <xdr:col>60</xdr:col>
      <xdr:colOff>71438</xdr:colOff>
      <xdr:row>640</xdr:row>
      <xdr:rowOff>188118</xdr:rowOff>
    </xdr:to>
    <xdr:cxnSp macro="">
      <xdr:nvCxnSpPr>
        <xdr:cNvPr id="2015" name="直線コネクタ 2014">
          <a:extLst>
            <a:ext uri="{FF2B5EF4-FFF2-40B4-BE49-F238E27FC236}">
              <a16:creationId xmlns:a16="http://schemas.microsoft.com/office/drawing/2014/main" id="{9DBE42C0-AB57-45C8-A89C-A640F49A13CF}"/>
            </a:ext>
          </a:extLst>
        </xdr:cNvPr>
        <xdr:cNvCxnSpPr/>
      </xdr:nvCxnSpPr>
      <xdr:spPr>
        <a:xfrm>
          <a:off x="21178837" y="23048118"/>
          <a:ext cx="1752601"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300038</xdr:colOff>
      <xdr:row>641</xdr:row>
      <xdr:rowOff>0</xdr:rowOff>
    </xdr:from>
    <xdr:to>
      <xdr:col>52</xdr:col>
      <xdr:colOff>150019</xdr:colOff>
      <xdr:row>641</xdr:row>
      <xdr:rowOff>0</xdr:rowOff>
    </xdr:to>
    <xdr:cxnSp macro="">
      <xdr:nvCxnSpPr>
        <xdr:cNvPr id="2016" name="直線コネクタ 2015">
          <a:extLst>
            <a:ext uri="{FF2B5EF4-FFF2-40B4-BE49-F238E27FC236}">
              <a16:creationId xmlns:a16="http://schemas.microsoft.com/office/drawing/2014/main" id="{104DDBC5-B1D9-470F-97F7-20186C39E376}"/>
            </a:ext>
          </a:extLst>
        </xdr:cNvPr>
        <xdr:cNvCxnSpPr/>
      </xdr:nvCxnSpPr>
      <xdr:spPr>
        <a:xfrm>
          <a:off x="18207038" y="23050500"/>
          <a:ext cx="1754981"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73819</xdr:colOff>
      <xdr:row>641</xdr:row>
      <xdr:rowOff>2381</xdr:rowOff>
    </xdr:from>
    <xdr:to>
      <xdr:col>60</xdr:col>
      <xdr:colOff>73819</xdr:colOff>
      <xdr:row>642</xdr:row>
      <xdr:rowOff>0</xdr:rowOff>
    </xdr:to>
    <xdr:cxnSp macro="">
      <xdr:nvCxnSpPr>
        <xdr:cNvPr id="2017" name="直線コネクタ 2016">
          <a:extLst>
            <a:ext uri="{FF2B5EF4-FFF2-40B4-BE49-F238E27FC236}">
              <a16:creationId xmlns:a16="http://schemas.microsoft.com/office/drawing/2014/main" id="{9ECF659C-C651-4E79-9091-0FBA7E2C6B58}"/>
            </a:ext>
          </a:extLst>
        </xdr:cNvPr>
        <xdr:cNvCxnSpPr/>
      </xdr:nvCxnSpPr>
      <xdr:spPr>
        <a:xfrm flipV="1">
          <a:off x="22933819" y="23052881"/>
          <a:ext cx="0" cy="18811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126206</xdr:colOff>
      <xdr:row>650</xdr:row>
      <xdr:rowOff>40481</xdr:rowOff>
    </xdr:from>
    <xdr:to>
      <xdr:col>68</xdr:col>
      <xdr:colOff>35719</xdr:colOff>
      <xdr:row>655</xdr:row>
      <xdr:rowOff>119063</xdr:rowOff>
    </xdr:to>
    <xdr:cxnSp macro="">
      <xdr:nvCxnSpPr>
        <xdr:cNvPr id="2018" name="直線コネクタ 2017">
          <a:extLst>
            <a:ext uri="{FF2B5EF4-FFF2-40B4-BE49-F238E27FC236}">
              <a16:creationId xmlns:a16="http://schemas.microsoft.com/office/drawing/2014/main" id="{13A91525-AAC7-4144-A0EC-2A4FEA1900A3}"/>
            </a:ext>
          </a:extLst>
        </xdr:cNvPr>
        <xdr:cNvCxnSpPr/>
      </xdr:nvCxnSpPr>
      <xdr:spPr>
        <a:xfrm flipV="1">
          <a:off x="22986206" y="24805481"/>
          <a:ext cx="2957513" cy="1031082"/>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302423</xdr:colOff>
      <xdr:row>642</xdr:row>
      <xdr:rowOff>2384</xdr:rowOff>
    </xdr:from>
    <xdr:to>
      <xdr:col>47</xdr:col>
      <xdr:colOff>350044</xdr:colOff>
      <xdr:row>649</xdr:row>
      <xdr:rowOff>35719</xdr:rowOff>
    </xdr:to>
    <xdr:cxnSp macro="">
      <xdr:nvCxnSpPr>
        <xdr:cNvPr id="2019" name="直線コネクタ 2018">
          <a:extLst>
            <a:ext uri="{FF2B5EF4-FFF2-40B4-BE49-F238E27FC236}">
              <a16:creationId xmlns:a16="http://schemas.microsoft.com/office/drawing/2014/main" id="{B02B3AAB-C6EF-4FD1-8025-D334C9378374}"/>
            </a:ext>
          </a:extLst>
        </xdr:cNvPr>
        <xdr:cNvCxnSpPr/>
      </xdr:nvCxnSpPr>
      <xdr:spPr>
        <a:xfrm flipH="1" flipV="1">
          <a:off x="18209423" y="23243384"/>
          <a:ext cx="47621" cy="136683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340519</xdr:colOff>
      <xdr:row>650</xdr:row>
      <xdr:rowOff>45244</xdr:rowOff>
    </xdr:from>
    <xdr:to>
      <xdr:col>47</xdr:col>
      <xdr:colOff>245269</xdr:colOff>
      <xdr:row>655</xdr:row>
      <xdr:rowOff>116681</xdr:rowOff>
    </xdr:to>
    <xdr:cxnSp macro="">
      <xdr:nvCxnSpPr>
        <xdr:cNvPr id="2020" name="直線コネクタ 2019">
          <a:extLst>
            <a:ext uri="{FF2B5EF4-FFF2-40B4-BE49-F238E27FC236}">
              <a16:creationId xmlns:a16="http://schemas.microsoft.com/office/drawing/2014/main" id="{698D589C-3AF7-4FAE-8D76-82DA09825E60}"/>
            </a:ext>
          </a:extLst>
        </xdr:cNvPr>
        <xdr:cNvCxnSpPr/>
      </xdr:nvCxnSpPr>
      <xdr:spPr>
        <a:xfrm>
          <a:off x="15199519" y="24810244"/>
          <a:ext cx="2952750" cy="1023937"/>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38100</xdr:colOff>
      <xdr:row>641</xdr:row>
      <xdr:rowOff>42862</xdr:rowOff>
    </xdr:from>
    <xdr:to>
      <xdr:col>68</xdr:col>
      <xdr:colOff>38100</xdr:colOff>
      <xdr:row>650</xdr:row>
      <xdr:rowOff>42861</xdr:rowOff>
    </xdr:to>
    <xdr:cxnSp macro="">
      <xdr:nvCxnSpPr>
        <xdr:cNvPr id="2021" name="直線コネクタ 2020">
          <a:extLst>
            <a:ext uri="{FF2B5EF4-FFF2-40B4-BE49-F238E27FC236}">
              <a16:creationId xmlns:a16="http://schemas.microsoft.com/office/drawing/2014/main" id="{6A1B7B59-A4D7-446E-80CF-9EE176402813}"/>
            </a:ext>
          </a:extLst>
        </xdr:cNvPr>
        <xdr:cNvCxnSpPr/>
      </xdr:nvCxnSpPr>
      <xdr:spPr>
        <a:xfrm flipV="1">
          <a:off x="25946100" y="23093362"/>
          <a:ext cx="0" cy="1714499"/>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342900</xdr:colOff>
      <xdr:row>641</xdr:row>
      <xdr:rowOff>50006</xdr:rowOff>
    </xdr:from>
    <xdr:to>
      <xdr:col>39</xdr:col>
      <xdr:colOff>342900</xdr:colOff>
      <xdr:row>650</xdr:row>
      <xdr:rowOff>50005</xdr:rowOff>
    </xdr:to>
    <xdr:cxnSp macro="">
      <xdr:nvCxnSpPr>
        <xdr:cNvPr id="2022" name="直線コネクタ 2021">
          <a:extLst>
            <a:ext uri="{FF2B5EF4-FFF2-40B4-BE49-F238E27FC236}">
              <a16:creationId xmlns:a16="http://schemas.microsoft.com/office/drawing/2014/main" id="{9641FB58-9963-4AA8-9D6B-6F3D0D2D0453}"/>
            </a:ext>
          </a:extLst>
        </xdr:cNvPr>
        <xdr:cNvCxnSpPr/>
      </xdr:nvCxnSpPr>
      <xdr:spPr>
        <a:xfrm flipV="1">
          <a:off x="15201900" y="23100506"/>
          <a:ext cx="0" cy="1714499"/>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33338</xdr:colOff>
      <xdr:row>641</xdr:row>
      <xdr:rowOff>188121</xdr:rowOff>
    </xdr:from>
    <xdr:to>
      <xdr:col>60</xdr:col>
      <xdr:colOff>73819</xdr:colOff>
      <xdr:row>649</xdr:row>
      <xdr:rowOff>40481</xdr:rowOff>
    </xdr:to>
    <xdr:cxnSp macro="">
      <xdr:nvCxnSpPr>
        <xdr:cNvPr id="2023" name="直線コネクタ 2022">
          <a:extLst>
            <a:ext uri="{FF2B5EF4-FFF2-40B4-BE49-F238E27FC236}">
              <a16:creationId xmlns:a16="http://schemas.microsoft.com/office/drawing/2014/main" id="{ABE875AD-845C-45EB-9667-97609E28BAD3}"/>
            </a:ext>
          </a:extLst>
        </xdr:cNvPr>
        <xdr:cNvCxnSpPr/>
      </xdr:nvCxnSpPr>
      <xdr:spPr>
        <a:xfrm flipV="1">
          <a:off x="22893338" y="23238621"/>
          <a:ext cx="40481" cy="137636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33340</xdr:colOff>
      <xdr:row>649</xdr:row>
      <xdr:rowOff>35721</xdr:rowOff>
    </xdr:from>
    <xdr:to>
      <xdr:col>60</xdr:col>
      <xdr:colOff>123825</xdr:colOff>
      <xdr:row>655</xdr:row>
      <xdr:rowOff>121444</xdr:rowOff>
    </xdr:to>
    <xdr:cxnSp macro="">
      <xdr:nvCxnSpPr>
        <xdr:cNvPr id="2024" name="直線コネクタ 2023">
          <a:extLst>
            <a:ext uri="{FF2B5EF4-FFF2-40B4-BE49-F238E27FC236}">
              <a16:creationId xmlns:a16="http://schemas.microsoft.com/office/drawing/2014/main" id="{C9B316BB-C808-4200-B2DF-8010BD6A0AF0}"/>
            </a:ext>
          </a:extLst>
        </xdr:cNvPr>
        <xdr:cNvCxnSpPr/>
      </xdr:nvCxnSpPr>
      <xdr:spPr>
        <a:xfrm flipH="1" flipV="1">
          <a:off x="22893340" y="24610221"/>
          <a:ext cx="90485" cy="1228723"/>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350044</xdr:colOff>
      <xdr:row>649</xdr:row>
      <xdr:rowOff>35719</xdr:rowOff>
    </xdr:from>
    <xdr:to>
      <xdr:col>48</xdr:col>
      <xdr:colOff>2384</xdr:colOff>
      <xdr:row>654</xdr:row>
      <xdr:rowOff>35720</xdr:rowOff>
    </xdr:to>
    <xdr:cxnSp macro="">
      <xdr:nvCxnSpPr>
        <xdr:cNvPr id="2025" name="直線コネクタ 2024">
          <a:extLst>
            <a:ext uri="{FF2B5EF4-FFF2-40B4-BE49-F238E27FC236}">
              <a16:creationId xmlns:a16="http://schemas.microsoft.com/office/drawing/2014/main" id="{EB659E44-B901-479B-8A33-28666B48E91A}"/>
            </a:ext>
          </a:extLst>
        </xdr:cNvPr>
        <xdr:cNvCxnSpPr/>
      </xdr:nvCxnSpPr>
      <xdr:spPr>
        <a:xfrm flipH="1" flipV="1">
          <a:off x="18257044" y="24610219"/>
          <a:ext cx="33340" cy="952501"/>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2381</xdr:colOff>
      <xdr:row>654</xdr:row>
      <xdr:rowOff>42863</xdr:rowOff>
    </xdr:from>
    <xdr:to>
      <xdr:col>60</xdr:col>
      <xdr:colOff>92869</xdr:colOff>
      <xdr:row>654</xdr:row>
      <xdr:rowOff>42863</xdr:rowOff>
    </xdr:to>
    <xdr:cxnSp macro="">
      <xdr:nvCxnSpPr>
        <xdr:cNvPr id="2026" name="直線コネクタ 2025">
          <a:extLst>
            <a:ext uri="{FF2B5EF4-FFF2-40B4-BE49-F238E27FC236}">
              <a16:creationId xmlns:a16="http://schemas.microsoft.com/office/drawing/2014/main" id="{B6DFF8C9-AB9F-47D4-AA31-A8162525AE36}"/>
            </a:ext>
          </a:extLst>
        </xdr:cNvPr>
        <xdr:cNvCxnSpPr/>
      </xdr:nvCxnSpPr>
      <xdr:spPr>
        <a:xfrm>
          <a:off x="22862381" y="25569863"/>
          <a:ext cx="90488"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288131</xdr:colOff>
      <xdr:row>654</xdr:row>
      <xdr:rowOff>38100</xdr:rowOff>
    </xdr:from>
    <xdr:to>
      <xdr:col>47</xdr:col>
      <xdr:colOff>378619</xdr:colOff>
      <xdr:row>654</xdr:row>
      <xdr:rowOff>38100</xdr:rowOff>
    </xdr:to>
    <xdr:cxnSp macro="">
      <xdr:nvCxnSpPr>
        <xdr:cNvPr id="2027" name="直線コネクタ 2026">
          <a:extLst>
            <a:ext uri="{FF2B5EF4-FFF2-40B4-BE49-F238E27FC236}">
              <a16:creationId xmlns:a16="http://schemas.microsoft.com/office/drawing/2014/main" id="{AF473458-2711-4A4C-A196-8F46DFB09A0D}"/>
            </a:ext>
          </a:extLst>
        </xdr:cNvPr>
        <xdr:cNvCxnSpPr/>
      </xdr:nvCxnSpPr>
      <xdr:spPr>
        <a:xfrm>
          <a:off x="18195131" y="25565100"/>
          <a:ext cx="90488"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40481</xdr:colOff>
      <xdr:row>641</xdr:row>
      <xdr:rowOff>45244</xdr:rowOff>
    </xdr:from>
    <xdr:to>
      <xdr:col>68</xdr:col>
      <xdr:colOff>378619</xdr:colOff>
      <xdr:row>641</xdr:row>
      <xdr:rowOff>45244</xdr:rowOff>
    </xdr:to>
    <xdr:cxnSp macro="">
      <xdr:nvCxnSpPr>
        <xdr:cNvPr id="2028" name="直線コネクタ 2027">
          <a:extLst>
            <a:ext uri="{FF2B5EF4-FFF2-40B4-BE49-F238E27FC236}">
              <a16:creationId xmlns:a16="http://schemas.microsoft.com/office/drawing/2014/main" id="{B0A9A5A7-7BB5-4924-BB5C-09CBD1457603}"/>
            </a:ext>
          </a:extLst>
        </xdr:cNvPr>
        <xdr:cNvCxnSpPr/>
      </xdr:nvCxnSpPr>
      <xdr:spPr>
        <a:xfrm>
          <a:off x="25948481" y="23095744"/>
          <a:ext cx="338138" cy="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85726</xdr:colOff>
      <xdr:row>672</xdr:row>
      <xdr:rowOff>190499</xdr:rowOff>
    </xdr:from>
    <xdr:to>
      <xdr:col>60</xdr:col>
      <xdr:colOff>252413</xdr:colOff>
      <xdr:row>672</xdr:row>
      <xdr:rowOff>190499</xdr:rowOff>
    </xdr:to>
    <xdr:cxnSp macro="">
      <xdr:nvCxnSpPr>
        <xdr:cNvPr id="2029" name="直線矢印コネクタ 2028">
          <a:extLst>
            <a:ext uri="{FF2B5EF4-FFF2-40B4-BE49-F238E27FC236}">
              <a16:creationId xmlns:a16="http://schemas.microsoft.com/office/drawing/2014/main" id="{1A1F767B-5D52-416F-9A4C-799EA6D0674B}"/>
            </a:ext>
          </a:extLst>
        </xdr:cNvPr>
        <xdr:cNvCxnSpPr/>
      </xdr:nvCxnSpPr>
      <xdr:spPr>
        <a:xfrm>
          <a:off x="22945726" y="29146499"/>
          <a:ext cx="166687" cy="0"/>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2380</xdr:colOff>
      <xdr:row>654</xdr:row>
      <xdr:rowOff>35719</xdr:rowOff>
    </xdr:from>
    <xdr:to>
      <xdr:col>54</xdr:col>
      <xdr:colOff>0</xdr:colOff>
      <xdr:row>654</xdr:row>
      <xdr:rowOff>35719</xdr:rowOff>
    </xdr:to>
    <xdr:cxnSp macro="">
      <xdr:nvCxnSpPr>
        <xdr:cNvPr id="2030" name="直線矢印コネクタ 2029">
          <a:extLst>
            <a:ext uri="{FF2B5EF4-FFF2-40B4-BE49-F238E27FC236}">
              <a16:creationId xmlns:a16="http://schemas.microsoft.com/office/drawing/2014/main" id="{BC7DADA6-9BBE-4C3D-A0EE-71AC7E906C88}"/>
            </a:ext>
          </a:extLst>
        </xdr:cNvPr>
        <xdr:cNvCxnSpPr/>
      </xdr:nvCxnSpPr>
      <xdr:spPr>
        <a:xfrm>
          <a:off x="18290380" y="25562719"/>
          <a:ext cx="228362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4763</xdr:colOff>
      <xdr:row>654</xdr:row>
      <xdr:rowOff>38100</xdr:rowOff>
    </xdr:from>
    <xdr:to>
      <xdr:col>47</xdr:col>
      <xdr:colOff>288131</xdr:colOff>
      <xdr:row>654</xdr:row>
      <xdr:rowOff>38100</xdr:rowOff>
    </xdr:to>
    <xdr:cxnSp macro="">
      <xdr:nvCxnSpPr>
        <xdr:cNvPr id="2031" name="直線コネクタ 2030">
          <a:extLst>
            <a:ext uri="{FF2B5EF4-FFF2-40B4-BE49-F238E27FC236}">
              <a16:creationId xmlns:a16="http://schemas.microsoft.com/office/drawing/2014/main" id="{F1305CF4-5BC8-4C1B-9D9C-06DD9206A3AA}"/>
            </a:ext>
          </a:extLst>
        </xdr:cNvPr>
        <xdr:cNvCxnSpPr/>
      </xdr:nvCxnSpPr>
      <xdr:spPr>
        <a:xfrm>
          <a:off x="17911763" y="25565100"/>
          <a:ext cx="283368" cy="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95250</xdr:colOff>
      <xdr:row>598</xdr:row>
      <xdr:rowOff>23812</xdr:rowOff>
    </xdr:from>
    <xdr:to>
      <xdr:col>55</xdr:col>
      <xdr:colOff>283374</xdr:colOff>
      <xdr:row>600</xdr:row>
      <xdr:rowOff>150019</xdr:rowOff>
    </xdr:to>
    <xdr:sp macro="" textlink="">
      <xdr:nvSpPr>
        <xdr:cNvPr id="2032" name="円弧 2031">
          <a:extLst>
            <a:ext uri="{FF2B5EF4-FFF2-40B4-BE49-F238E27FC236}">
              <a16:creationId xmlns:a16="http://schemas.microsoft.com/office/drawing/2014/main" id="{926648DB-88CE-4D81-B0DB-8C318A180A09}"/>
            </a:ext>
          </a:extLst>
        </xdr:cNvPr>
        <xdr:cNvSpPr/>
      </xdr:nvSpPr>
      <xdr:spPr>
        <a:xfrm>
          <a:off x="19907250" y="14882812"/>
          <a:ext cx="1331124" cy="507207"/>
        </a:xfrm>
        <a:prstGeom prst="arc">
          <a:avLst>
            <a:gd name="adj1" fmla="val 568792"/>
            <a:gd name="adj2" fmla="val 10210752"/>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55</xdr:col>
      <xdr:colOff>235743</xdr:colOff>
      <xdr:row>599</xdr:row>
      <xdr:rowOff>188119</xdr:rowOff>
    </xdr:from>
    <xdr:to>
      <xdr:col>56</xdr:col>
      <xdr:colOff>85725</xdr:colOff>
      <xdr:row>599</xdr:row>
      <xdr:rowOff>188119</xdr:rowOff>
    </xdr:to>
    <xdr:cxnSp macro="">
      <xdr:nvCxnSpPr>
        <xdr:cNvPr id="2033" name="直線コネクタ 2032">
          <a:extLst>
            <a:ext uri="{FF2B5EF4-FFF2-40B4-BE49-F238E27FC236}">
              <a16:creationId xmlns:a16="http://schemas.microsoft.com/office/drawing/2014/main" id="{14ACECB3-0CC6-4449-AFCC-BDB2A8ED33C0}"/>
            </a:ext>
          </a:extLst>
        </xdr:cNvPr>
        <xdr:cNvCxnSpPr/>
      </xdr:nvCxnSpPr>
      <xdr:spPr>
        <a:xfrm>
          <a:off x="21190743" y="15237619"/>
          <a:ext cx="230982"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304800</xdr:colOff>
      <xdr:row>639</xdr:row>
      <xdr:rowOff>9525</xdr:rowOff>
    </xdr:from>
    <xdr:to>
      <xdr:col>47</xdr:col>
      <xdr:colOff>304800</xdr:colOff>
      <xdr:row>641</xdr:row>
      <xdr:rowOff>11908</xdr:rowOff>
    </xdr:to>
    <xdr:cxnSp macro="">
      <xdr:nvCxnSpPr>
        <xdr:cNvPr id="2034" name="直線コネクタ 2033">
          <a:extLst>
            <a:ext uri="{FF2B5EF4-FFF2-40B4-BE49-F238E27FC236}">
              <a16:creationId xmlns:a16="http://schemas.microsoft.com/office/drawing/2014/main" id="{26F584E8-5D91-4894-9476-908A7B9C306E}"/>
            </a:ext>
          </a:extLst>
        </xdr:cNvPr>
        <xdr:cNvCxnSpPr/>
      </xdr:nvCxnSpPr>
      <xdr:spPr>
        <a:xfrm>
          <a:off x="18211800" y="22679025"/>
          <a:ext cx="0" cy="383383"/>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345281</xdr:colOff>
      <xdr:row>639</xdr:row>
      <xdr:rowOff>9525</xdr:rowOff>
    </xdr:from>
    <xdr:to>
      <xdr:col>39</xdr:col>
      <xdr:colOff>345281</xdr:colOff>
      <xdr:row>641</xdr:row>
      <xdr:rowOff>54770</xdr:rowOff>
    </xdr:to>
    <xdr:cxnSp macro="">
      <xdr:nvCxnSpPr>
        <xdr:cNvPr id="2035" name="直線コネクタ 2034">
          <a:extLst>
            <a:ext uri="{FF2B5EF4-FFF2-40B4-BE49-F238E27FC236}">
              <a16:creationId xmlns:a16="http://schemas.microsoft.com/office/drawing/2014/main" id="{79506EF8-89F8-4CF4-9E97-25824D9D9CFC}"/>
            </a:ext>
          </a:extLst>
        </xdr:cNvPr>
        <xdr:cNvCxnSpPr/>
      </xdr:nvCxnSpPr>
      <xdr:spPr>
        <a:xfrm>
          <a:off x="15204281" y="22679025"/>
          <a:ext cx="0" cy="426245"/>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0</xdr:colOff>
      <xdr:row>672</xdr:row>
      <xdr:rowOff>0</xdr:rowOff>
    </xdr:from>
    <xdr:to>
      <xdr:col>54</xdr:col>
      <xdr:colOff>0</xdr:colOff>
      <xdr:row>672</xdr:row>
      <xdr:rowOff>0</xdr:rowOff>
    </xdr:to>
    <xdr:cxnSp macro="">
      <xdr:nvCxnSpPr>
        <xdr:cNvPr id="2036" name="直線矢印コネクタ 2035">
          <a:extLst>
            <a:ext uri="{FF2B5EF4-FFF2-40B4-BE49-F238E27FC236}">
              <a16:creationId xmlns:a16="http://schemas.microsoft.com/office/drawing/2014/main" id="{2FC61595-D051-465F-B504-AA0FA4A0A32E}"/>
            </a:ext>
          </a:extLst>
        </xdr:cNvPr>
        <xdr:cNvCxnSpPr/>
      </xdr:nvCxnSpPr>
      <xdr:spPr>
        <a:xfrm>
          <a:off x="18288000" y="28956000"/>
          <a:ext cx="2286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342899</xdr:colOff>
      <xdr:row>641</xdr:row>
      <xdr:rowOff>138114</xdr:rowOff>
    </xdr:from>
    <xdr:to>
      <xdr:col>54</xdr:col>
      <xdr:colOff>2381</xdr:colOff>
      <xdr:row>641</xdr:row>
      <xdr:rowOff>154781</xdr:rowOff>
    </xdr:to>
    <xdr:cxnSp macro="">
      <xdr:nvCxnSpPr>
        <xdr:cNvPr id="2037" name="直線矢印コネクタ 2036">
          <a:extLst>
            <a:ext uri="{FF2B5EF4-FFF2-40B4-BE49-F238E27FC236}">
              <a16:creationId xmlns:a16="http://schemas.microsoft.com/office/drawing/2014/main" id="{8C9FDF82-94CE-4913-8D54-A34F1406AA35}"/>
            </a:ext>
          </a:extLst>
        </xdr:cNvPr>
        <xdr:cNvCxnSpPr/>
      </xdr:nvCxnSpPr>
      <xdr:spPr>
        <a:xfrm>
          <a:off x="15201899" y="23188614"/>
          <a:ext cx="5374482" cy="16667"/>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302419</xdr:colOff>
      <xdr:row>639</xdr:row>
      <xdr:rowOff>95250</xdr:rowOff>
    </xdr:from>
    <xdr:to>
      <xdr:col>54</xdr:col>
      <xdr:colOff>0</xdr:colOff>
      <xdr:row>639</xdr:row>
      <xdr:rowOff>95250</xdr:rowOff>
    </xdr:to>
    <xdr:cxnSp macro="">
      <xdr:nvCxnSpPr>
        <xdr:cNvPr id="2038" name="直線矢印コネクタ 2037">
          <a:extLst>
            <a:ext uri="{FF2B5EF4-FFF2-40B4-BE49-F238E27FC236}">
              <a16:creationId xmlns:a16="http://schemas.microsoft.com/office/drawing/2014/main" id="{88BD76E3-5B60-428E-A061-C062D13BD3AE}"/>
            </a:ext>
          </a:extLst>
        </xdr:cNvPr>
        <xdr:cNvCxnSpPr/>
      </xdr:nvCxnSpPr>
      <xdr:spPr>
        <a:xfrm>
          <a:off x="18209419" y="22764750"/>
          <a:ext cx="23645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345281</xdr:colOff>
      <xdr:row>639</xdr:row>
      <xdr:rowOff>95250</xdr:rowOff>
    </xdr:from>
    <xdr:to>
      <xdr:col>47</xdr:col>
      <xdr:colOff>307181</xdr:colOff>
      <xdr:row>639</xdr:row>
      <xdr:rowOff>95250</xdr:rowOff>
    </xdr:to>
    <xdr:cxnSp macro="">
      <xdr:nvCxnSpPr>
        <xdr:cNvPr id="2039" name="直線矢印コネクタ 2038">
          <a:extLst>
            <a:ext uri="{FF2B5EF4-FFF2-40B4-BE49-F238E27FC236}">
              <a16:creationId xmlns:a16="http://schemas.microsoft.com/office/drawing/2014/main" id="{E76BF402-97EB-433C-AC4A-4D3308D7C5DC}"/>
            </a:ext>
          </a:extLst>
        </xdr:cNvPr>
        <xdr:cNvCxnSpPr/>
      </xdr:nvCxnSpPr>
      <xdr:spPr>
        <a:xfrm>
          <a:off x="15204281" y="22764750"/>
          <a:ext cx="30099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297656</xdr:colOff>
      <xdr:row>641</xdr:row>
      <xdr:rowOff>150018</xdr:rowOff>
    </xdr:from>
    <xdr:to>
      <xdr:col>54</xdr:col>
      <xdr:colOff>4765</xdr:colOff>
      <xdr:row>642</xdr:row>
      <xdr:rowOff>185738</xdr:rowOff>
    </xdr:to>
    <xdr:cxnSp macro="">
      <xdr:nvCxnSpPr>
        <xdr:cNvPr id="2040" name="直線コネクタ 2039">
          <a:extLst>
            <a:ext uri="{FF2B5EF4-FFF2-40B4-BE49-F238E27FC236}">
              <a16:creationId xmlns:a16="http://schemas.microsoft.com/office/drawing/2014/main" id="{03693C7E-781D-4831-9D0E-54C06F2C84A2}"/>
            </a:ext>
          </a:extLst>
        </xdr:cNvPr>
        <xdr:cNvCxnSpPr/>
      </xdr:nvCxnSpPr>
      <xdr:spPr>
        <a:xfrm flipH="1">
          <a:off x="20490656" y="23200518"/>
          <a:ext cx="88109" cy="22622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80962</xdr:colOff>
      <xdr:row>642</xdr:row>
      <xdr:rowOff>2381</xdr:rowOff>
    </xdr:from>
    <xdr:to>
      <xdr:col>53</xdr:col>
      <xdr:colOff>321469</xdr:colOff>
      <xdr:row>642</xdr:row>
      <xdr:rowOff>135731</xdr:rowOff>
    </xdr:to>
    <xdr:cxnSp macro="">
      <xdr:nvCxnSpPr>
        <xdr:cNvPr id="2041" name="直線矢印コネクタ 2040">
          <a:extLst>
            <a:ext uri="{FF2B5EF4-FFF2-40B4-BE49-F238E27FC236}">
              <a16:creationId xmlns:a16="http://schemas.microsoft.com/office/drawing/2014/main" id="{09F04663-098E-41C8-BD47-96104CD16C91}"/>
            </a:ext>
          </a:extLst>
        </xdr:cNvPr>
        <xdr:cNvCxnSpPr/>
      </xdr:nvCxnSpPr>
      <xdr:spPr>
        <a:xfrm>
          <a:off x="19892962" y="23243381"/>
          <a:ext cx="621507" cy="13335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340518</xdr:colOff>
      <xdr:row>650</xdr:row>
      <xdr:rowOff>47624</xdr:rowOff>
    </xdr:from>
    <xdr:to>
      <xdr:col>47</xdr:col>
      <xdr:colOff>330994</xdr:colOff>
      <xdr:row>650</xdr:row>
      <xdr:rowOff>47624</xdr:rowOff>
    </xdr:to>
    <xdr:cxnSp macro="">
      <xdr:nvCxnSpPr>
        <xdr:cNvPr id="2042" name="直線矢印コネクタ 2041">
          <a:extLst>
            <a:ext uri="{FF2B5EF4-FFF2-40B4-BE49-F238E27FC236}">
              <a16:creationId xmlns:a16="http://schemas.microsoft.com/office/drawing/2014/main" id="{744AC38E-E151-42FC-8628-9FCA9B160AC3}"/>
            </a:ext>
          </a:extLst>
        </xdr:cNvPr>
        <xdr:cNvCxnSpPr/>
      </xdr:nvCxnSpPr>
      <xdr:spPr>
        <a:xfrm>
          <a:off x="15199518" y="24812624"/>
          <a:ext cx="3038476"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9525</xdr:colOff>
      <xdr:row>641</xdr:row>
      <xdr:rowOff>154781</xdr:rowOff>
    </xdr:from>
    <xdr:to>
      <xdr:col>56</xdr:col>
      <xdr:colOff>0</xdr:colOff>
      <xdr:row>641</xdr:row>
      <xdr:rowOff>154781</xdr:rowOff>
    </xdr:to>
    <xdr:cxnSp macro="">
      <xdr:nvCxnSpPr>
        <xdr:cNvPr id="2043" name="直線コネクタ 2042">
          <a:extLst>
            <a:ext uri="{FF2B5EF4-FFF2-40B4-BE49-F238E27FC236}">
              <a16:creationId xmlns:a16="http://schemas.microsoft.com/office/drawing/2014/main" id="{415FBA3C-821F-452D-8ECB-D12C23EF9321}"/>
            </a:ext>
          </a:extLst>
        </xdr:cNvPr>
        <xdr:cNvCxnSpPr/>
      </xdr:nvCxnSpPr>
      <xdr:spPr>
        <a:xfrm>
          <a:off x="20583525" y="23205281"/>
          <a:ext cx="752475" cy="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297656</xdr:colOff>
      <xdr:row>640</xdr:row>
      <xdr:rowOff>185738</xdr:rowOff>
    </xdr:from>
    <xdr:to>
      <xdr:col>55</xdr:col>
      <xdr:colOff>297656</xdr:colOff>
      <xdr:row>641</xdr:row>
      <xdr:rowOff>154781</xdr:rowOff>
    </xdr:to>
    <xdr:cxnSp macro="">
      <xdr:nvCxnSpPr>
        <xdr:cNvPr id="2044" name="直線矢印コネクタ 2043">
          <a:extLst>
            <a:ext uri="{FF2B5EF4-FFF2-40B4-BE49-F238E27FC236}">
              <a16:creationId xmlns:a16="http://schemas.microsoft.com/office/drawing/2014/main" id="{E150ECD8-24BE-40E1-98B7-4C3376C81D10}"/>
            </a:ext>
          </a:extLst>
        </xdr:cNvPr>
        <xdr:cNvCxnSpPr/>
      </xdr:nvCxnSpPr>
      <xdr:spPr>
        <a:xfrm>
          <a:off x="21252656" y="23045738"/>
          <a:ext cx="0" cy="15954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128588</xdr:colOff>
      <xdr:row>614</xdr:row>
      <xdr:rowOff>121444</xdr:rowOff>
    </xdr:from>
    <xdr:to>
      <xdr:col>69</xdr:col>
      <xdr:colOff>2381</xdr:colOff>
      <xdr:row>614</xdr:row>
      <xdr:rowOff>121444</xdr:rowOff>
    </xdr:to>
    <xdr:cxnSp macro="">
      <xdr:nvCxnSpPr>
        <xdr:cNvPr id="2045" name="直線コネクタ 2044">
          <a:extLst>
            <a:ext uri="{FF2B5EF4-FFF2-40B4-BE49-F238E27FC236}">
              <a16:creationId xmlns:a16="http://schemas.microsoft.com/office/drawing/2014/main" id="{DF8DC1D8-D9A8-42DD-A00E-C17C1EABCE8A}"/>
            </a:ext>
          </a:extLst>
        </xdr:cNvPr>
        <xdr:cNvCxnSpPr/>
      </xdr:nvCxnSpPr>
      <xdr:spPr>
        <a:xfrm>
          <a:off x="22988588" y="18028444"/>
          <a:ext cx="3302793"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123825</xdr:colOff>
      <xdr:row>655</xdr:row>
      <xdr:rowOff>119063</xdr:rowOff>
    </xdr:from>
    <xdr:to>
      <xdr:col>68</xdr:col>
      <xdr:colOff>378619</xdr:colOff>
      <xdr:row>655</xdr:row>
      <xdr:rowOff>119063</xdr:rowOff>
    </xdr:to>
    <xdr:cxnSp macro="">
      <xdr:nvCxnSpPr>
        <xdr:cNvPr id="2046" name="直線コネクタ 2045">
          <a:extLst>
            <a:ext uri="{FF2B5EF4-FFF2-40B4-BE49-F238E27FC236}">
              <a16:creationId xmlns:a16="http://schemas.microsoft.com/office/drawing/2014/main" id="{8568D70F-C6D0-434C-B937-4C57C486D448}"/>
            </a:ext>
          </a:extLst>
        </xdr:cNvPr>
        <xdr:cNvCxnSpPr/>
      </xdr:nvCxnSpPr>
      <xdr:spPr>
        <a:xfrm>
          <a:off x="22983825" y="25836563"/>
          <a:ext cx="3302794"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710</xdr:row>
      <xdr:rowOff>96537</xdr:rowOff>
    </xdr:from>
    <xdr:to>
      <xdr:col>11</xdr:col>
      <xdr:colOff>250031</xdr:colOff>
      <xdr:row>710</xdr:row>
      <xdr:rowOff>96537</xdr:rowOff>
    </xdr:to>
    <xdr:cxnSp macro="">
      <xdr:nvCxnSpPr>
        <xdr:cNvPr id="2047" name="直線矢印コネクタ 2046">
          <a:extLst>
            <a:ext uri="{FF2B5EF4-FFF2-40B4-BE49-F238E27FC236}">
              <a16:creationId xmlns:a16="http://schemas.microsoft.com/office/drawing/2014/main" id="{5ABE16B3-6063-4C6E-A4B2-D0E0FBB8D582}"/>
            </a:ext>
          </a:extLst>
        </xdr:cNvPr>
        <xdr:cNvCxnSpPr/>
      </xdr:nvCxnSpPr>
      <xdr:spPr>
        <a:xfrm>
          <a:off x="762001" y="36291537"/>
          <a:ext cx="367903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376237</xdr:colOff>
      <xdr:row>708</xdr:row>
      <xdr:rowOff>102394</xdr:rowOff>
    </xdr:from>
    <xdr:to>
      <xdr:col>21</xdr:col>
      <xdr:colOff>109538</xdr:colOff>
      <xdr:row>708</xdr:row>
      <xdr:rowOff>102394</xdr:rowOff>
    </xdr:to>
    <xdr:cxnSp macro="">
      <xdr:nvCxnSpPr>
        <xdr:cNvPr id="2048" name="直線矢印コネクタ 2047">
          <a:extLst>
            <a:ext uri="{FF2B5EF4-FFF2-40B4-BE49-F238E27FC236}">
              <a16:creationId xmlns:a16="http://schemas.microsoft.com/office/drawing/2014/main" id="{6789B2A2-50CD-4E39-9AF0-C05E3791CF08}"/>
            </a:ext>
          </a:extLst>
        </xdr:cNvPr>
        <xdr:cNvCxnSpPr/>
      </xdr:nvCxnSpPr>
      <xdr:spPr>
        <a:xfrm>
          <a:off x="757237" y="35916394"/>
          <a:ext cx="735330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109538</xdr:colOff>
      <xdr:row>713</xdr:row>
      <xdr:rowOff>2381</xdr:rowOff>
    </xdr:from>
    <xdr:to>
      <xdr:col>21</xdr:col>
      <xdr:colOff>109538</xdr:colOff>
      <xdr:row>723</xdr:row>
      <xdr:rowOff>0</xdr:rowOff>
    </xdr:to>
    <xdr:cxnSp macro="">
      <xdr:nvCxnSpPr>
        <xdr:cNvPr id="2049" name="直線コネクタ 2048">
          <a:extLst>
            <a:ext uri="{FF2B5EF4-FFF2-40B4-BE49-F238E27FC236}">
              <a16:creationId xmlns:a16="http://schemas.microsoft.com/office/drawing/2014/main" id="{49DCCBCE-C819-4A62-81F4-14CF12341C61}"/>
            </a:ext>
          </a:extLst>
        </xdr:cNvPr>
        <xdr:cNvCxnSpPr/>
      </xdr:nvCxnSpPr>
      <xdr:spPr>
        <a:xfrm flipV="1">
          <a:off x="8110538" y="36768881"/>
          <a:ext cx="0" cy="1902619"/>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309563</xdr:colOff>
      <xdr:row>713</xdr:row>
      <xdr:rowOff>2382</xdr:rowOff>
    </xdr:from>
    <xdr:to>
      <xdr:col>6</xdr:col>
      <xdr:colOff>309563</xdr:colOff>
      <xdr:row>723</xdr:row>
      <xdr:rowOff>0</xdr:rowOff>
    </xdr:to>
    <xdr:cxnSp macro="">
      <xdr:nvCxnSpPr>
        <xdr:cNvPr id="2050" name="直線コネクタ 2049">
          <a:extLst>
            <a:ext uri="{FF2B5EF4-FFF2-40B4-BE49-F238E27FC236}">
              <a16:creationId xmlns:a16="http://schemas.microsoft.com/office/drawing/2014/main" id="{78DFB709-DD3B-4248-8345-42BCFB937F90}"/>
            </a:ext>
          </a:extLst>
        </xdr:cNvPr>
        <xdr:cNvCxnSpPr/>
      </xdr:nvCxnSpPr>
      <xdr:spPr>
        <a:xfrm flipV="1">
          <a:off x="2595563" y="36768882"/>
          <a:ext cx="0" cy="1902618"/>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378620</xdr:colOff>
      <xdr:row>712</xdr:row>
      <xdr:rowOff>93192</xdr:rowOff>
    </xdr:from>
    <xdr:to>
      <xdr:col>6</xdr:col>
      <xdr:colOff>309563</xdr:colOff>
      <xdr:row>712</xdr:row>
      <xdr:rowOff>93192</xdr:rowOff>
    </xdr:to>
    <xdr:cxnSp macro="">
      <xdr:nvCxnSpPr>
        <xdr:cNvPr id="2051" name="直線矢印コネクタ 2050">
          <a:extLst>
            <a:ext uri="{FF2B5EF4-FFF2-40B4-BE49-F238E27FC236}">
              <a16:creationId xmlns:a16="http://schemas.microsoft.com/office/drawing/2014/main" id="{450C440E-9CB5-4A99-AA96-2CA6B6647D21}"/>
            </a:ext>
          </a:extLst>
        </xdr:cNvPr>
        <xdr:cNvCxnSpPr/>
      </xdr:nvCxnSpPr>
      <xdr:spPr>
        <a:xfrm>
          <a:off x="759620" y="36669192"/>
          <a:ext cx="183594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309564</xdr:colOff>
      <xdr:row>712</xdr:row>
      <xdr:rowOff>2381</xdr:rowOff>
    </xdr:from>
    <xdr:to>
      <xdr:col>6</xdr:col>
      <xdr:colOff>309564</xdr:colOff>
      <xdr:row>712</xdr:row>
      <xdr:rowOff>190499</xdr:rowOff>
    </xdr:to>
    <xdr:cxnSp macro="">
      <xdr:nvCxnSpPr>
        <xdr:cNvPr id="2052" name="直線コネクタ 2051">
          <a:extLst>
            <a:ext uri="{FF2B5EF4-FFF2-40B4-BE49-F238E27FC236}">
              <a16:creationId xmlns:a16="http://schemas.microsoft.com/office/drawing/2014/main" id="{ADA8D658-58FF-42A9-9B10-BCF796A3C388}"/>
            </a:ext>
          </a:extLst>
        </xdr:cNvPr>
        <xdr:cNvCxnSpPr/>
      </xdr:nvCxnSpPr>
      <xdr:spPr>
        <a:xfrm>
          <a:off x="2595564" y="36578381"/>
          <a:ext cx="0" cy="188118"/>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245268</xdr:colOff>
      <xdr:row>713</xdr:row>
      <xdr:rowOff>0</xdr:rowOff>
    </xdr:from>
    <xdr:to>
      <xdr:col>11</xdr:col>
      <xdr:colOff>245268</xdr:colOff>
      <xdr:row>723</xdr:row>
      <xdr:rowOff>0</xdr:rowOff>
    </xdr:to>
    <xdr:cxnSp macro="">
      <xdr:nvCxnSpPr>
        <xdr:cNvPr id="2053" name="直線コネクタ 2052">
          <a:extLst>
            <a:ext uri="{FF2B5EF4-FFF2-40B4-BE49-F238E27FC236}">
              <a16:creationId xmlns:a16="http://schemas.microsoft.com/office/drawing/2014/main" id="{81718DD6-699C-4989-9D2C-7A4A64FB69E2}"/>
            </a:ext>
          </a:extLst>
        </xdr:cNvPr>
        <xdr:cNvCxnSpPr/>
      </xdr:nvCxnSpPr>
      <xdr:spPr>
        <a:xfrm flipV="1">
          <a:off x="4436268" y="36766500"/>
          <a:ext cx="0" cy="1905000"/>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245268</xdr:colOff>
      <xdr:row>710</xdr:row>
      <xdr:rowOff>7144</xdr:rowOff>
    </xdr:from>
    <xdr:to>
      <xdr:col>11</xdr:col>
      <xdr:colOff>245268</xdr:colOff>
      <xdr:row>712</xdr:row>
      <xdr:rowOff>188118</xdr:rowOff>
    </xdr:to>
    <xdr:cxnSp macro="">
      <xdr:nvCxnSpPr>
        <xdr:cNvPr id="2054" name="直線コネクタ 2053">
          <a:extLst>
            <a:ext uri="{FF2B5EF4-FFF2-40B4-BE49-F238E27FC236}">
              <a16:creationId xmlns:a16="http://schemas.microsoft.com/office/drawing/2014/main" id="{D1A16DBB-BCFF-48F2-9FF7-63910820368C}"/>
            </a:ext>
          </a:extLst>
        </xdr:cNvPr>
        <xdr:cNvCxnSpPr/>
      </xdr:nvCxnSpPr>
      <xdr:spPr>
        <a:xfrm>
          <a:off x="4436268" y="36202144"/>
          <a:ext cx="0" cy="561974"/>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176212</xdr:colOff>
      <xdr:row>713</xdr:row>
      <xdr:rowOff>0</xdr:rowOff>
    </xdr:from>
    <xdr:to>
      <xdr:col>16</xdr:col>
      <xdr:colOff>176212</xdr:colOff>
      <xdr:row>722</xdr:row>
      <xdr:rowOff>188118</xdr:rowOff>
    </xdr:to>
    <xdr:cxnSp macro="">
      <xdr:nvCxnSpPr>
        <xdr:cNvPr id="2055" name="直線コネクタ 2054">
          <a:extLst>
            <a:ext uri="{FF2B5EF4-FFF2-40B4-BE49-F238E27FC236}">
              <a16:creationId xmlns:a16="http://schemas.microsoft.com/office/drawing/2014/main" id="{73294BF4-02CA-4A26-BD93-023048ED1411}"/>
            </a:ext>
          </a:extLst>
        </xdr:cNvPr>
        <xdr:cNvCxnSpPr/>
      </xdr:nvCxnSpPr>
      <xdr:spPr>
        <a:xfrm flipV="1">
          <a:off x="6272212" y="36766500"/>
          <a:ext cx="0" cy="1902618"/>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2381</xdr:colOff>
      <xdr:row>713</xdr:row>
      <xdr:rowOff>1</xdr:rowOff>
    </xdr:from>
    <xdr:to>
      <xdr:col>21</xdr:col>
      <xdr:colOff>109538</xdr:colOff>
      <xdr:row>713</xdr:row>
      <xdr:rowOff>1</xdr:rowOff>
    </xdr:to>
    <xdr:cxnSp macro="">
      <xdr:nvCxnSpPr>
        <xdr:cNvPr id="2056" name="直線コネクタ 2055">
          <a:extLst>
            <a:ext uri="{FF2B5EF4-FFF2-40B4-BE49-F238E27FC236}">
              <a16:creationId xmlns:a16="http://schemas.microsoft.com/office/drawing/2014/main" id="{E6AC046A-4224-4B2B-97B4-4CE79658D711}"/>
            </a:ext>
          </a:extLst>
        </xdr:cNvPr>
        <xdr:cNvCxnSpPr/>
      </xdr:nvCxnSpPr>
      <xdr:spPr>
        <a:xfrm>
          <a:off x="8003381" y="36766501"/>
          <a:ext cx="107157"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111919</xdr:colOff>
      <xdr:row>708</xdr:row>
      <xdr:rowOff>2382</xdr:rowOff>
    </xdr:from>
    <xdr:to>
      <xdr:col>21</xdr:col>
      <xdr:colOff>111919</xdr:colOff>
      <xdr:row>713</xdr:row>
      <xdr:rowOff>2</xdr:rowOff>
    </xdr:to>
    <xdr:cxnSp macro="">
      <xdr:nvCxnSpPr>
        <xdr:cNvPr id="2057" name="直線コネクタ 2056">
          <a:extLst>
            <a:ext uri="{FF2B5EF4-FFF2-40B4-BE49-F238E27FC236}">
              <a16:creationId xmlns:a16="http://schemas.microsoft.com/office/drawing/2014/main" id="{C770132B-735C-4317-B46C-859B51D4AB4C}"/>
            </a:ext>
          </a:extLst>
        </xdr:cNvPr>
        <xdr:cNvCxnSpPr/>
      </xdr:nvCxnSpPr>
      <xdr:spPr>
        <a:xfrm flipV="1">
          <a:off x="8112919" y="35816382"/>
          <a:ext cx="0" cy="95012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0</xdr:colOff>
      <xdr:row>723</xdr:row>
      <xdr:rowOff>0</xdr:rowOff>
    </xdr:from>
    <xdr:to>
      <xdr:col>21</xdr:col>
      <xdr:colOff>107156</xdr:colOff>
      <xdr:row>723</xdr:row>
      <xdr:rowOff>0</xdr:rowOff>
    </xdr:to>
    <xdr:cxnSp macro="">
      <xdr:nvCxnSpPr>
        <xdr:cNvPr id="2058" name="直線コネクタ 2057">
          <a:extLst>
            <a:ext uri="{FF2B5EF4-FFF2-40B4-BE49-F238E27FC236}">
              <a16:creationId xmlns:a16="http://schemas.microsoft.com/office/drawing/2014/main" id="{EC87B55C-6467-481E-9714-DA4DC68EEABB}"/>
            </a:ext>
          </a:extLst>
        </xdr:cNvPr>
        <xdr:cNvCxnSpPr/>
      </xdr:nvCxnSpPr>
      <xdr:spPr>
        <a:xfrm>
          <a:off x="8001000" y="38671500"/>
          <a:ext cx="107156"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xdr:colOff>
      <xdr:row>710</xdr:row>
      <xdr:rowOff>96537</xdr:rowOff>
    </xdr:from>
    <xdr:to>
      <xdr:col>32</xdr:col>
      <xdr:colOff>307181</xdr:colOff>
      <xdr:row>710</xdr:row>
      <xdr:rowOff>96537</xdr:rowOff>
    </xdr:to>
    <xdr:cxnSp macro="">
      <xdr:nvCxnSpPr>
        <xdr:cNvPr id="2059" name="直線矢印コネクタ 2058">
          <a:extLst>
            <a:ext uri="{FF2B5EF4-FFF2-40B4-BE49-F238E27FC236}">
              <a16:creationId xmlns:a16="http://schemas.microsoft.com/office/drawing/2014/main" id="{0A115989-083C-4DEB-9F94-EDE5CFF6BE32}"/>
            </a:ext>
          </a:extLst>
        </xdr:cNvPr>
        <xdr:cNvCxnSpPr/>
      </xdr:nvCxnSpPr>
      <xdr:spPr>
        <a:xfrm>
          <a:off x="9144001" y="36291537"/>
          <a:ext cx="335518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376237</xdr:colOff>
      <xdr:row>708</xdr:row>
      <xdr:rowOff>102394</xdr:rowOff>
    </xdr:from>
    <xdr:to>
      <xdr:col>41</xdr:col>
      <xdr:colOff>242888</xdr:colOff>
      <xdr:row>708</xdr:row>
      <xdr:rowOff>102394</xdr:rowOff>
    </xdr:to>
    <xdr:cxnSp macro="">
      <xdr:nvCxnSpPr>
        <xdr:cNvPr id="2060" name="直線矢印コネクタ 2059">
          <a:extLst>
            <a:ext uri="{FF2B5EF4-FFF2-40B4-BE49-F238E27FC236}">
              <a16:creationId xmlns:a16="http://schemas.microsoft.com/office/drawing/2014/main" id="{A52FE149-87F8-49CA-AF28-346D8C0E6BFB}"/>
            </a:ext>
          </a:extLst>
        </xdr:cNvPr>
        <xdr:cNvCxnSpPr/>
      </xdr:nvCxnSpPr>
      <xdr:spPr>
        <a:xfrm>
          <a:off x="9139237" y="35916394"/>
          <a:ext cx="672465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240507</xdr:colOff>
      <xdr:row>712</xdr:row>
      <xdr:rowOff>190499</xdr:rowOff>
    </xdr:from>
    <xdr:to>
      <xdr:col>41</xdr:col>
      <xdr:colOff>240507</xdr:colOff>
      <xdr:row>722</xdr:row>
      <xdr:rowOff>188118</xdr:rowOff>
    </xdr:to>
    <xdr:cxnSp macro="">
      <xdr:nvCxnSpPr>
        <xdr:cNvPr id="2061" name="直線コネクタ 2060">
          <a:extLst>
            <a:ext uri="{FF2B5EF4-FFF2-40B4-BE49-F238E27FC236}">
              <a16:creationId xmlns:a16="http://schemas.microsoft.com/office/drawing/2014/main" id="{B2599A4A-326E-43F7-A544-468688A98483}"/>
            </a:ext>
          </a:extLst>
        </xdr:cNvPr>
        <xdr:cNvCxnSpPr/>
      </xdr:nvCxnSpPr>
      <xdr:spPr>
        <a:xfrm flipV="1">
          <a:off x="15861507" y="36766499"/>
          <a:ext cx="0" cy="1902619"/>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154782</xdr:colOff>
      <xdr:row>713</xdr:row>
      <xdr:rowOff>4763</xdr:rowOff>
    </xdr:from>
    <xdr:to>
      <xdr:col>28</xdr:col>
      <xdr:colOff>154782</xdr:colOff>
      <xdr:row>723</xdr:row>
      <xdr:rowOff>2381</xdr:rowOff>
    </xdr:to>
    <xdr:cxnSp macro="">
      <xdr:nvCxnSpPr>
        <xdr:cNvPr id="2062" name="直線コネクタ 2061">
          <a:extLst>
            <a:ext uri="{FF2B5EF4-FFF2-40B4-BE49-F238E27FC236}">
              <a16:creationId xmlns:a16="http://schemas.microsoft.com/office/drawing/2014/main" id="{3F4244B2-FC52-48EA-A21B-F242D1221273}"/>
            </a:ext>
          </a:extLst>
        </xdr:cNvPr>
        <xdr:cNvCxnSpPr/>
      </xdr:nvCxnSpPr>
      <xdr:spPr>
        <a:xfrm flipV="1">
          <a:off x="10822782" y="36771263"/>
          <a:ext cx="0" cy="1902618"/>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378620</xdr:colOff>
      <xdr:row>712</xdr:row>
      <xdr:rowOff>93192</xdr:rowOff>
    </xdr:from>
    <xdr:to>
      <xdr:col>28</xdr:col>
      <xdr:colOff>157163</xdr:colOff>
      <xdr:row>712</xdr:row>
      <xdr:rowOff>93192</xdr:rowOff>
    </xdr:to>
    <xdr:cxnSp macro="">
      <xdr:nvCxnSpPr>
        <xdr:cNvPr id="2063" name="直線矢印コネクタ 2062">
          <a:extLst>
            <a:ext uri="{FF2B5EF4-FFF2-40B4-BE49-F238E27FC236}">
              <a16:creationId xmlns:a16="http://schemas.microsoft.com/office/drawing/2014/main" id="{8E781D53-8124-4504-B7CD-DCC9A60CACCE}"/>
            </a:ext>
          </a:extLst>
        </xdr:cNvPr>
        <xdr:cNvCxnSpPr/>
      </xdr:nvCxnSpPr>
      <xdr:spPr>
        <a:xfrm>
          <a:off x="9141620" y="36669192"/>
          <a:ext cx="168354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154783</xdr:colOff>
      <xdr:row>712</xdr:row>
      <xdr:rowOff>7144</xdr:rowOff>
    </xdr:from>
    <xdr:to>
      <xdr:col>28</xdr:col>
      <xdr:colOff>154783</xdr:colOff>
      <xdr:row>713</xdr:row>
      <xdr:rowOff>4762</xdr:rowOff>
    </xdr:to>
    <xdr:cxnSp macro="">
      <xdr:nvCxnSpPr>
        <xdr:cNvPr id="2064" name="直線コネクタ 2063">
          <a:extLst>
            <a:ext uri="{FF2B5EF4-FFF2-40B4-BE49-F238E27FC236}">
              <a16:creationId xmlns:a16="http://schemas.microsoft.com/office/drawing/2014/main" id="{F4600B69-DF9A-4D1C-B47D-A45FF5BE0128}"/>
            </a:ext>
          </a:extLst>
        </xdr:cNvPr>
        <xdr:cNvCxnSpPr/>
      </xdr:nvCxnSpPr>
      <xdr:spPr>
        <a:xfrm>
          <a:off x="10822783" y="36583144"/>
          <a:ext cx="0" cy="188118"/>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309562</xdr:colOff>
      <xdr:row>712</xdr:row>
      <xdr:rowOff>190499</xdr:rowOff>
    </xdr:from>
    <xdr:to>
      <xdr:col>32</xdr:col>
      <xdr:colOff>309562</xdr:colOff>
      <xdr:row>722</xdr:row>
      <xdr:rowOff>190499</xdr:rowOff>
    </xdr:to>
    <xdr:cxnSp macro="">
      <xdr:nvCxnSpPr>
        <xdr:cNvPr id="2065" name="直線コネクタ 2064">
          <a:extLst>
            <a:ext uri="{FF2B5EF4-FFF2-40B4-BE49-F238E27FC236}">
              <a16:creationId xmlns:a16="http://schemas.microsoft.com/office/drawing/2014/main" id="{9E717BA4-96D7-461E-9F5E-F3E99F2D7BDB}"/>
            </a:ext>
          </a:extLst>
        </xdr:cNvPr>
        <xdr:cNvCxnSpPr/>
      </xdr:nvCxnSpPr>
      <xdr:spPr>
        <a:xfrm flipV="1">
          <a:off x="12501562" y="36766499"/>
          <a:ext cx="0" cy="1905000"/>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309561</xdr:colOff>
      <xdr:row>710</xdr:row>
      <xdr:rowOff>4763</xdr:rowOff>
    </xdr:from>
    <xdr:to>
      <xdr:col>32</xdr:col>
      <xdr:colOff>309561</xdr:colOff>
      <xdr:row>713</xdr:row>
      <xdr:rowOff>0</xdr:rowOff>
    </xdr:to>
    <xdr:cxnSp macro="">
      <xdr:nvCxnSpPr>
        <xdr:cNvPr id="2066" name="直線コネクタ 2065">
          <a:extLst>
            <a:ext uri="{FF2B5EF4-FFF2-40B4-BE49-F238E27FC236}">
              <a16:creationId xmlns:a16="http://schemas.microsoft.com/office/drawing/2014/main" id="{3E6F1E59-51D1-458C-B729-5AA4D1710E4D}"/>
            </a:ext>
          </a:extLst>
        </xdr:cNvPr>
        <xdr:cNvCxnSpPr/>
      </xdr:nvCxnSpPr>
      <xdr:spPr>
        <a:xfrm>
          <a:off x="12501561" y="36199763"/>
          <a:ext cx="0" cy="566737"/>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85724</xdr:colOff>
      <xdr:row>712</xdr:row>
      <xdr:rowOff>188119</xdr:rowOff>
    </xdr:from>
    <xdr:to>
      <xdr:col>37</xdr:col>
      <xdr:colOff>85724</xdr:colOff>
      <xdr:row>722</xdr:row>
      <xdr:rowOff>185737</xdr:rowOff>
    </xdr:to>
    <xdr:cxnSp macro="">
      <xdr:nvCxnSpPr>
        <xdr:cNvPr id="2067" name="直線コネクタ 2066">
          <a:extLst>
            <a:ext uri="{FF2B5EF4-FFF2-40B4-BE49-F238E27FC236}">
              <a16:creationId xmlns:a16="http://schemas.microsoft.com/office/drawing/2014/main" id="{E8C43657-B885-4BB5-9CE9-3E831976CD6C}"/>
            </a:ext>
          </a:extLst>
        </xdr:cNvPr>
        <xdr:cNvCxnSpPr/>
      </xdr:nvCxnSpPr>
      <xdr:spPr>
        <a:xfrm flipV="1">
          <a:off x="14182724" y="36764119"/>
          <a:ext cx="0" cy="1902618"/>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2381</xdr:colOff>
      <xdr:row>713</xdr:row>
      <xdr:rowOff>1</xdr:rowOff>
    </xdr:from>
    <xdr:to>
      <xdr:col>41</xdr:col>
      <xdr:colOff>238125</xdr:colOff>
      <xdr:row>713</xdr:row>
      <xdr:rowOff>1</xdr:rowOff>
    </xdr:to>
    <xdr:cxnSp macro="">
      <xdr:nvCxnSpPr>
        <xdr:cNvPr id="2068" name="直線コネクタ 2067">
          <a:extLst>
            <a:ext uri="{FF2B5EF4-FFF2-40B4-BE49-F238E27FC236}">
              <a16:creationId xmlns:a16="http://schemas.microsoft.com/office/drawing/2014/main" id="{E3E30CB1-EAA0-4CDC-B747-E1CDCEA20F9C}"/>
            </a:ext>
          </a:extLst>
        </xdr:cNvPr>
        <xdr:cNvCxnSpPr/>
      </xdr:nvCxnSpPr>
      <xdr:spPr>
        <a:xfrm>
          <a:off x="15623381" y="36766501"/>
          <a:ext cx="235744"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242887</xdr:colOff>
      <xdr:row>708</xdr:row>
      <xdr:rowOff>4763</xdr:rowOff>
    </xdr:from>
    <xdr:to>
      <xdr:col>41</xdr:col>
      <xdr:colOff>242887</xdr:colOff>
      <xdr:row>713</xdr:row>
      <xdr:rowOff>2383</xdr:rowOff>
    </xdr:to>
    <xdr:cxnSp macro="">
      <xdr:nvCxnSpPr>
        <xdr:cNvPr id="2069" name="直線コネクタ 2068">
          <a:extLst>
            <a:ext uri="{FF2B5EF4-FFF2-40B4-BE49-F238E27FC236}">
              <a16:creationId xmlns:a16="http://schemas.microsoft.com/office/drawing/2014/main" id="{6CE6F137-770C-4252-80FE-BE3253250317}"/>
            </a:ext>
          </a:extLst>
        </xdr:cNvPr>
        <xdr:cNvCxnSpPr/>
      </xdr:nvCxnSpPr>
      <xdr:spPr>
        <a:xfrm flipV="1">
          <a:off x="15863887" y="35818763"/>
          <a:ext cx="0" cy="95012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4763</xdr:colOff>
      <xdr:row>723</xdr:row>
      <xdr:rowOff>0</xdr:rowOff>
    </xdr:from>
    <xdr:to>
      <xdr:col>41</xdr:col>
      <xdr:colOff>242888</xdr:colOff>
      <xdr:row>723</xdr:row>
      <xdr:rowOff>0</xdr:rowOff>
    </xdr:to>
    <xdr:cxnSp macro="">
      <xdr:nvCxnSpPr>
        <xdr:cNvPr id="2070" name="直線コネクタ 2069">
          <a:extLst>
            <a:ext uri="{FF2B5EF4-FFF2-40B4-BE49-F238E27FC236}">
              <a16:creationId xmlns:a16="http://schemas.microsoft.com/office/drawing/2014/main" id="{584290F4-8746-49C3-ACC4-2B3B10E60F8F}"/>
            </a:ext>
          </a:extLst>
        </xdr:cNvPr>
        <xdr:cNvCxnSpPr/>
      </xdr:nvCxnSpPr>
      <xdr:spPr>
        <a:xfrm>
          <a:off x="15625763" y="38671500"/>
          <a:ext cx="238125"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378619</xdr:colOff>
      <xdr:row>737</xdr:row>
      <xdr:rowOff>1</xdr:rowOff>
    </xdr:from>
    <xdr:to>
      <xdr:col>14</xdr:col>
      <xdr:colOff>314325</xdr:colOff>
      <xdr:row>737</xdr:row>
      <xdr:rowOff>1</xdr:rowOff>
    </xdr:to>
    <xdr:cxnSp macro="">
      <xdr:nvCxnSpPr>
        <xdr:cNvPr id="2071" name="直線コネクタ 2070">
          <a:extLst>
            <a:ext uri="{FF2B5EF4-FFF2-40B4-BE49-F238E27FC236}">
              <a16:creationId xmlns:a16="http://schemas.microsoft.com/office/drawing/2014/main" id="{AA223708-334B-490C-8A64-A34D4EA3CDDC}"/>
            </a:ext>
          </a:extLst>
        </xdr:cNvPr>
        <xdr:cNvCxnSpPr/>
      </xdr:nvCxnSpPr>
      <xdr:spPr>
        <a:xfrm>
          <a:off x="5331619" y="41338501"/>
          <a:ext cx="316706"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314325</xdr:colOff>
      <xdr:row>735</xdr:row>
      <xdr:rowOff>0</xdr:rowOff>
    </xdr:from>
    <xdr:to>
      <xdr:col>14</xdr:col>
      <xdr:colOff>314325</xdr:colOff>
      <xdr:row>738</xdr:row>
      <xdr:rowOff>188119</xdr:rowOff>
    </xdr:to>
    <xdr:cxnSp macro="">
      <xdr:nvCxnSpPr>
        <xdr:cNvPr id="2072" name="直線コネクタ 2071">
          <a:extLst>
            <a:ext uri="{FF2B5EF4-FFF2-40B4-BE49-F238E27FC236}">
              <a16:creationId xmlns:a16="http://schemas.microsoft.com/office/drawing/2014/main" id="{88D0ADC4-16F0-444C-A898-C47627BEF64F}"/>
            </a:ext>
          </a:extLst>
        </xdr:cNvPr>
        <xdr:cNvCxnSpPr/>
      </xdr:nvCxnSpPr>
      <xdr:spPr>
        <a:xfrm>
          <a:off x="5648325" y="40957500"/>
          <a:ext cx="0" cy="75961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333375</xdr:colOff>
      <xdr:row>735</xdr:row>
      <xdr:rowOff>0</xdr:rowOff>
    </xdr:from>
    <xdr:to>
      <xdr:col>24</xdr:col>
      <xdr:colOff>333375</xdr:colOff>
      <xdr:row>739</xdr:row>
      <xdr:rowOff>0</xdr:rowOff>
    </xdr:to>
    <xdr:cxnSp macro="">
      <xdr:nvCxnSpPr>
        <xdr:cNvPr id="2073" name="直線コネクタ 2072">
          <a:extLst>
            <a:ext uri="{FF2B5EF4-FFF2-40B4-BE49-F238E27FC236}">
              <a16:creationId xmlns:a16="http://schemas.microsoft.com/office/drawing/2014/main" id="{A8D11494-C8AE-4FCB-B199-EF5E1675797F}"/>
            </a:ext>
          </a:extLst>
        </xdr:cNvPr>
        <xdr:cNvCxnSpPr/>
      </xdr:nvCxnSpPr>
      <xdr:spPr>
        <a:xfrm>
          <a:off x="9477375" y="40957500"/>
          <a:ext cx="0" cy="76200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164307</xdr:colOff>
      <xdr:row>735</xdr:row>
      <xdr:rowOff>148180</xdr:rowOff>
    </xdr:from>
    <xdr:to>
      <xdr:col>14</xdr:col>
      <xdr:colOff>164307</xdr:colOff>
      <xdr:row>737</xdr:row>
      <xdr:rowOff>1</xdr:rowOff>
    </xdr:to>
    <xdr:cxnSp macro="">
      <xdr:nvCxnSpPr>
        <xdr:cNvPr id="2074" name="直線コネクタ 2073">
          <a:extLst>
            <a:ext uri="{FF2B5EF4-FFF2-40B4-BE49-F238E27FC236}">
              <a16:creationId xmlns:a16="http://schemas.microsoft.com/office/drawing/2014/main" id="{8EEF9C61-C15C-4CAD-B28B-58F7527A18BA}"/>
            </a:ext>
          </a:extLst>
        </xdr:cNvPr>
        <xdr:cNvCxnSpPr/>
      </xdr:nvCxnSpPr>
      <xdr:spPr>
        <a:xfrm>
          <a:off x="5498307" y="41105680"/>
          <a:ext cx="0" cy="232821"/>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314325</xdr:colOff>
      <xdr:row>735</xdr:row>
      <xdr:rowOff>0</xdr:rowOff>
    </xdr:from>
    <xdr:to>
      <xdr:col>34</xdr:col>
      <xdr:colOff>352339</xdr:colOff>
      <xdr:row>735</xdr:row>
      <xdr:rowOff>5</xdr:rowOff>
    </xdr:to>
    <xdr:cxnSp macro="">
      <xdr:nvCxnSpPr>
        <xdr:cNvPr id="2075" name="直線コネクタ 2074">
          <a:extLst>
            <a:ext uri="{FF2B5EF4-FFF2-40B4-BE49-F238E27FC236}">
              <a16:creationId xmlns:a16="http://schemas.microsoft.com/office/drawing/2014/main" id="{B3118643-B778-46F9-AB55-62281DD1ED14}"/>
            </a:ext>
          </a:extLst>
        </xdr:cNvPr>
        <xdr:cNvCxnSpPr>
          <a:endCxn id="2081" idx="0"/>
        </xdr:cNvCxnSpPr>
      </xdr:nvCxnSpPr>
      <xdr:spPr>
        <a:xfrm>
          <a:off x="5648325" y="40957500"/>
          <a:ext cx="7658014" cy="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204787</xdr:colOff>
      <xdr:row>728</xdr:row>
      <xdr:rowOff>190499</xdr:rowOff>
    </xdr:from>
    <xdr:to>
      <xdr:col>14</xdr:col>
      <xdr:colOff>204787</xdr:colOff>
      <xdr:row>735</xdr:row>
      <xdr:rowOff>47623</xdr:rowOff>
    </xdr:to>
    <xdr:cxnSp macro="">
      <xdr:nvCxnSpPr>
        <xdr:cNvPr id="2076" name="直線コネクタ 2075">
          <a:extLst>
            <a:ext uri="{FF2B5EF4-FFF2-40B4-BE49-F238E27FC236}">
              <a16:creationId xmlns:a16="http://schemas.microsoft.com/office/drawing/2014/main" id="{5BE41933-EB2C-402A-8F94-22F577067C5F}"/>
            </a:ext>
          </a:extLst>
        </xdr:cNvPr>
        <xdr:cNvCxnSpPr/>
      </xdr:nvCxnSpPr>
      <xdr:spPr>
        <a:xfrm>
          <a:off x="5538787" y="39814499"/>
          <a:ext cx="0" cy="1190624"/>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164306</xdr:colOff>
      <xdr:row>735</xdr:row>
      <xdr:rowOff>0</xdr:rowOff>
    </xdr:from>
    <xdr:to>
      <xdr:col>15</xdr:col>
      <xdr:colOff>85724</xdr:colOff>
      <xdr:row>736</xdr:row>
      <xdr:rowOff>104888</xdr:rowOff>
    </xdr:to>
    <xdr:sp macro="" textlink="">
      <xdr:nvSpPr>
        <xdr:cNvPr id="2077" name="円弧 2076">
          <a:extLst>
            <a:ext uri="{FF2B5EF4-FFF2-40B4-BE49-F238E27FC236}">
              <a16:creationId xmlns:a16="http://schemas.microsoft.com/office/drawing/2014/main" id="{FCEC2C7F-3FF7-4066-8FE4-3C56ECF3D2E3}"/>
            </a:ext>
          </a:extLst>
        </xdr:cNvPr>
        <xdr:cNvSpPr/>
      </xdr:nvSpPr>
      <xdr:spPr>
        <a:xfrm>
          <a:off x="5498306" y="40957500"/>
          <a:ext cx="302418" cy="295388"/>
        </a:xfrm>
        <a:prstGeom prst="arc">
          <a:avLst>
            <a:gd name="adj1" fmla="val 10788973"/>
            <a:gd name="adj2" fmla="val 16274198"/>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350044</xdr:colOff>
      <xdr:row>735</xdr:row>
      <xdr:rowOff>0</xdr:rowOff>
    </xdr:from>
    <xdr:to>
      <xdr:col>34</xdr:col>
      <xdr:colOff>350044</xdr:colOff>
      <xdr:row>739</xdr:row>
      <xdr:rowOff>0</xdr:rowOff>
    </xdr:to>
    <xdr:cxnSp macro="">
      <xdr:nvCxnSpPr>
        <xdr:cNvPr id="2078" name="直線コネクタ 2077">
          <a:extLst>
            <a:ext uri="{FF2B5EF4-FFF2-40B4-BE49-F238E27FC236}">
              <a16:creationId xmlns:a16="http://schemas.microsoft.com/office/drawing/2014/main" id="{BB284F21-4CA6-4AF7-9822-14CCE0255D48}"/>
            </a:ext>
          </a:extLst>
        </xdr:cNvPr>
        <xdr:cNvCxnSpPr/>
      </xdr:nvCxnSpPr>
      <xdr:spPr>
        <a:xfrm>
          <a:off x="13304044" y="40957500"/>
          <a:ext cx="0" cy="7620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123826</xdr:colOff>
      <xdr:row>735</xdr:row>
      <xdr:rowOff>142876</xdr:rowOff>
    </xdr:from>
    <xdr:to>
      <xdr:col>35</xdr:col>
      <xdr:colOff>123826</xdr:colOff>
      <xdr:row>737</xdr:row>
      <xdr:rowOff>0</xdr:rowOff>
    </xdr:to>
    <xdr:cxnSp macro="">
      <xdr:nvCxnSpPr>
        <xdr:cNvPr id="2079" name="直線コネクタ 2078">
          <a:extLst>
            <a:ext uri="{FF2B5EF4-FFF2-40B4-BE49-F238E27FC236}">
              <a16:creationId xmlns:a16="http://schemas.microsoft.com/office/drawing/2014/main" id="{CD532BF3-BA0E-4159-B4BF-4367E7B04452}"/>
            </a:ext>
          </a:extLst>
        </xdr:cNvPr>
        <xdr:cNvCxnSpPr/>
      </xdr:nvCxnSpPr>
      <xdr:spPr>
        <a:xfrm>
          <a:off x="13458826" y="41100376"/>
          <a:ext cx="0" cy="238124"/>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350044</xdr:colOff>
      <xdr:row>736</xdr:row>
      <xdr:rowOff>190499</xdr:rowOff>
    </xdr:from>
    <xdr:to>
      <xdr:col>35</xdr:col>
      <xdr:colOff>0</xdr:colOff>
      <xdr:row>736</xdr:row>
      <xdr:rowOff>190499</xdr:rowOff>
    </xdr:to>
    <xdr:cxnSp macro="">
      <xdr:nvCxnSpPr>
        <xdr:cNvPr id="2080" name="直線コネクタ 2079">
          <a:extLst>
            <a:ext uri="{FF2B5EF4-FFF2-40B4-BE49-F238E27FC236}">
              <a16:creationId xmlns:a16="http://schemas.microsoft.com/office/drawing/2014/main" id="{06EA3922-AAA7-4D17-AA47-BDF4753573BB}"/>
            </a:ext>
          </a:extLst>
        </xdr:cNvPr>
        <xdr:cNvCxnSpPr/>
      </xdr:nvCxnSpPr>
      <xdr:spPr>
        <a:xfrm>
          <a:off x="13304044" y="41338499"/>
          <a:ext cx="30956"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202407</xdr:colOff>
      <xdr:row>735</xdr:row>
      <xdr:rowOff>0</xdr:rowOff>
    </xdr:from>
    <xdr:to>
      <xdr:col>35</xdr:col>
      <xdr:colOff>123825</xdr:colOff>
      <xdr:row>736</xdr:row>
      <xdr:rowOff>104888</xdr:rowOff>
    </xdr:to>
    <xdr:sp macro="" textlink="">
      <xdr:nvSpPr>
        <xdr:cNvPr id="2081" name="円弧 2080">
          <a:extLst>
            <a:ext uri="{FF2B5EF4-FFF2-40B4-BE49-F238E27FC236}">
              <a16:creationId xmlns:a16="http://schemas.microsoft.com/office/drawing/2014/main" id="{C0353DC7-0D87-4D76-A58F-A55E5BEB09A6}"/>
            </a:ext>
          </a:extLst>
        </xdr:cNvPr>
        <xdr:cNvSpPr/>
      </xdr:nvSpPr>
      <xdr:spPr>
        <a:xfrm>
          <a:off x="13156407" y="40957500"/>
          <a:ext cx="302418" cy="295388"/>
        </a:xfrm>
        <a:prstGeom prst="arc">
          <a:avLst>
            <a:gd name="adj1" fmla="val 16170276"/>
            <a:gd name="adj2" fmla="val 72826"/>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319087</xdr:colOff>
      <xdr:row>729</xdr:row>
      <xdr:rowOff>0</xdr:rowOff>
    </xdr:from>
    <xdr:to>
      <xdr:col>47</xdr:col>
      <xdr:colOff>319087</xdr:colOff>
      <xdr:row>738</xdr:row>
      <xdr:rowOff>190497</xdr:rowOff>
    </xdr:to>
    <xdr:cxnSp macro="">
      <xdr:nvCxnSpPr>
        <xdr:cNvPr id="2082" name="直線コネクタ 2081">
          <a:extLst>
            <a:ext uri="{FF2B5EF4-FFF2-40B4-BE49-F238E27FC236}">
              <a16:creationId xmlns:a16="http://schemas.microsoft.com/office/drawing/2014/main" id="{989662CE-2BCC-4B01-B133-F450EF4DEC2E}"/>
            </a:ext>
          </a:extLst>
        </xdr:cNvPr>
        <xdr:cNvCxnSpPr/>
      </xdr:nvCxnSpPr>
      <xdr:spPr>
        <a:xfrm flipV="1">
          <a:off x="18226087" y="39814500"/>
          <a:ext cx="0" cy="1904997"/>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348502</xdr:colOff>
      <xdr:row>739</xdr:row>
      <xdr:rowOff>5462</xdr:rowOff>
    </xdr:from>
    <xdr:to>
      <xdr:col>34</xdr:col>
      <xdr:colOff>348502</xdr:colOff>
      <xdr:row>741</xdr:row>
      <xdr:rowOff>66675</xdr:rowOff>
    </xdr:to>
    <xdr:cxnSp macro="">
      <xdr:nvCxnSpPr>
        <xdr:cNvPr id="2083" name="直線コネクタ 2082">
          <a:extLst>
            <a:ext uri="{FF2B5EF4-FFF2-40B4-BE49-F238E27FC236}">
              <a16:creationId xmlns:a16="http://schemas.microsoft.com/office/drawing/2014/main" id="{A1D0AC91-2B72-43A6-9EFE-22C5DC9B1D35}"/>
            </a:ext>
          </a:extLst>
        </xdr:cNvPr>
        <xdr:cNvCxnSpPr/>
      </xdr:nvCxnSpPr>
      <xdr:spPr>
        <a:xfrm>
          <a:off x="13302502" y="41724962"/>
          <a:ext cx="0" cy="442213"/>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83341</xdr:colOff>
      <xdr:row>729</xdr:row>
      <xdr:rowOff>2381</xdr:rowOff>
    </xdr:from>
    <xdr:to>
      <xdr:col>35</xdr:col>
      <xdr:colOff>83341</xdr:colOff>
      <xdr:row>735</xdr:row>
      <xdr:rowOff>40482</xdr:rowOff>
    </xdr:to>
    <xdr:cxnSp macro="">
      <xdr:nvCxnSpPr>
        <xdr:cNvPr id="2084" name="直線コネクタ 2083">
          <a:extLst>
            <a:ext uri="{FF2B5EF4-FFF2-40B4-BE49-F238E27FC236}">
              <a16:creationId xmlns:a16="http://schemas.microsoft.com/office/drawing/2014/main" id="{38B74AB9-6FC3-447F-8B2E-FFA4633F6871}"/>
            </a:ext>
          </a:extLst>
        </xdr:cNvPr>
        <xdr:cNvCxnSpPr/>
      </xdr:nvCxnSpPr>
      <xdr:spPr>
        <a:xfrm>
          <a:off x="13418341" y="39816881"/>
          <a:ext cx="0" cy="1181101"/>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290512</xdr:colOff>
      <xdr:row>729</xdr:row>
      <xdr:rowOff>0</xdr:rowOff>
    </xdr:from>
    <xdr:to>
      <xdr:col>24</xdr:col>
      <xdr:colOff>290512</xdr:colOff>
      <xdr:row>734</xdr:row>
      <xdr:rowOff>188119</xdr:rowOff>
    </xdr:to>
    <xdr:cxnSp macro="">
      <xdr:nvCxnSpPr>
        <xdr:cNvPr id="2085" name="直線コネクタ 2084">
          <a:extLst>
            <a:ext uri="{FF2B5EF4-FFF2-40B4-BE49-F238E27FC236}">
              <a16:creationId xmlns:a16="http://schemas.microsoft.com/office/drawing/2014/main" id="{D4B847D8-DB3F-4579-BFD1-7F6F1617112E}"/>
            </a:ext>
          </a:extLst>
        </xdr:cNvPr>
        <xdr:cNvCxnSpPr/>
      </xdr:nvCxnSpPr>
      <xdr:spPr>
        <a:xfrm>
          <a:off x="9434512" y="39814500"/>
          <a:ext cx="0" cy="114061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2381</xdr:colOff>
      <xdr:row>739</xdr:row>
      <xdr:rowOff>0</xdr:rowOff>
    </xdr:from>
    <xdr:to>
      <xdr:col>47</xdr:col>
      <xdr:colOff>319088</xdr:colOff>
      <xdr:row>739</xdr:row>
      <xdr:rowOff>0</xdr:rowOff>
    </xdr:to>
    <xdr:cxnSp macro="">
      <xdr:nvCxnSpPr>
        <xdr:cNvPr id="2086" name="直線コネクタ 2085">
          <a:extLst>
            <a:ext uri="{FF2B5EF4-FFF2-40B4-BE49-F238E27FC236}">
              <a16:creationId xmlns:a16="http://schemas.microsoft.com/office/drawing/2014/main" id="{EDC91E9A-3389-40C4-BBC5-6C6876953D98}"/>
            </a:ext>
          </a:extLst>
        </xdr:cNvPr>
        <xdr:cNvCxnSpPr/>
      </xdr:nvCxnSpPr>
      <xdr:spPr>
        <a:xfrm>
          <a:off x="17909381" y="41719500"/>
          <a:ext cx="316707"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4762</xdr:colOff>
      <xdr:row>729</xdr:row>
      <xdr:rowOff>0</xdr:rowOff>
    </xdr:from>
    <xdr:to>
      <xdr:col>47</xdr:col>
      <xdr:colOff>319088</xdr:colOff>
      <xdr:row>729</xdr:row>
      <xdr:rowOff>0</xdr:rowOff>
    </xdr:to>
    <xdr:cxnSp macro="">
      <xdr:nvCxnSpPr>
        <xdr:cNvPr id="2087" name="直線コネクタ 2086">
          <a:extLst>
            <a:ext uri="{FF2B5EF4-FFF2-40B4-BE49-F238E27FC236}">
              <a16:creationId xmlns:a16="http://schemas.microsoft.com/office/drawing/2014/main" id="{06645708-556B-4B73-8FBF-500FE8E702D7}"/>
            </a:ext>
          </a:extLst>
        </xdr:cNvPr>
        <xdr:cNvCxnSpPr/>
      </xdr:nvCxnSpPr>
      <xdr:spPr>
        <a:xfrm>
          <a:off x="17911762" y="39814500"/>
          <a:ext cx="314326"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80963</xdr:colOff>
      <xdr:row>728</xdr:row>
      <xdr:rowOff>188120</xdr:rowOff>
    </xdr:from>
    <xdr:to>
      <xdr:col>45</xdr:col>
      <xdr:colOff>80963</xdr:colOff>
      <xdr:row>736</xdr:row>
      <xdr:rowOff>188121</xdr:rowOff>
    </xdr:to>
    <xdr:cxnSp macro="">
      <xdr:nvCxnSpPr>
        <xdr:cNvPr id="2088" name="直線コネクタ 2087">
          <a:extLst>
            <a:ext uri="{FF2B5EF4-FFF2-40B4-BE49-F238E27FC236}">
              <a16:creationId xmlns:a16="http://schemas.microsoft.com/office/drawing/2014/main" id="{7BC587A2-30F3-4545-990D-3253E8A630B4}"/>
            </a:ext>
          </a:extLst>
        </xdr:cNvPr>
        <xdr:cNvCxnSpPr/>
      </xdr:nvCxnSpPr>
      <xdr:spPr>
        <a:xfrm flipV="1">
          <a:off x="17225963" y="39812120"/>
          <a:ext cx="0" cy="1524001"/>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204789</xdr:colOff>
      <xdr:row>728</xdr:row>
      <xdr:rowOff>188120</xdr:rowOff>
    </xdr:from>
    <xdr:to>
      <xdr:col>4</xdr:col>
      <xdr:colOff>204789</xdr:colOff>
      <xdr:row>736</xdr:row>
      <xdr:rowOff>188119</xdr:rowOff>
    </xdr:to>
    <xdr:cxnSp macro="">
      <xdr:nvCxnSpPr>
        <xdr:cNvPr id="2089" name="直線コネクタ 2088">
          <a:extLst>
            <a:ext uri="{FF2B5EF4-FFF2-40B4-BE49-F238E27FC236}">
              <a16:creationId xmlns:a16="http://schemas.microsoft.com/office/drawing/2014/main" id="{15B6B55C-0E3D-4E83-A8A5-45E901031983}"/>
            </a:ext>
          </a:extLst>
        </xdr:cNvPr>
        <xdr:cNvCxnSpPr/>
      </xdr:nvCxnSpPr>
      <xdr:spPr>
        <a:xfrm flipV="1">
          <a:off x="1728789" y="39812120"/>
          <a:ext cx="0" cy="152399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319788</xdr:colOff>
      <xdr:row>739</xdr:row>
      <xdr:rowOff>0</xdr:rowOff>
    </xdr:from>
    <xdr:to>
      <xdr:col>47</xdr:col>
      <xdr:colOff>319788</xdr:colOff>
      <xdr:row>742</xdr:row>
      <xdr:rowOff>80962</xdr:rowOff>
    </xdr:to>
    <xdr:cxnSp macro="">
      <xdr:nvCxnSpPr>
        <xdr:cNvPr id="2090" name="直線コネクタ 2089">
          <a:extLst>
            <a:ext uri="{FF2B5EF4-FFF2-40B4-BE49-F238E27FC236}">
              <a16:creationId xmlns:a16="http://schemas.microsoft.com/office/drawing/2014/main" id="{8F7F6C69-B74E-4A98-AD95-CD61AD74837A}"/>
            </a:ext>
          </a:extLst>
        </xdr:cNvPr>
        <xdr:cNvCxnSpPr/>
      </xdr:nvCxnSpPr>
      <xdr:spPr>
        <a:xfrm>
          <a:off x="18226788" y="41719500"/>
          <a:ext cx="0" cy="652462"/>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313905</xdr:colOff>
      <xdr:row>739</xdr:row>
      <xdr:rowOff>4763</xdr:rowOff>
    </xdr:from>
    <xdr:to>
      <xdr:col>14</xdr:col>
      <xdr:colOff>313905</xdr:colOff>
      <xdr:row>741</xdr:row>
      <xdr:rowOff>88106</xdr:rowOff>
    </xdr:to>
    <xdr:cxnSp macro="">
      <xdr:nvCxnSpPr>
        <xdr:cNvPr id="2091" name="直線コネクタ 2090">
          <a:extLst>
            <a:ext uri="{FF2B5EF4-FFF2-40B4-BE49-F238E27FC236}">
              <a16:creationId xmlns:a16="http://schemas.microsoft.com/office/drawing/2014/main" id="{E1E9FCAE-A5F4-4B36-974C-A8B95E256A4C}"/>
            </a:ext>
          </a:extLst>
        </xdr:cNvPr>
        <xdr:cNvCxnSpPr/>
      </xdr:nvCxnSpPr>
      <xdr:spPr>
        <a:xfrm>
          <a:off x="5647905" y="41724263"/>
          <a:ext cx="0" cy="464343"/>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333795</xdr:colOff>
      <xdr:row>739</xdr:row>
      <xdr:rowOff>2381</xdr:rowOff>
    </xdr:from>
    <xdr:to>
      <xdr:col>24</xdr:col>
      <xdr:colOff>333795</xdr:colOff>
      <xdr:row>740</xdr:row>
      <xdr:rowOff>35719</xdr:rowOff>
    </xdr:to>
    <xdr:cxnSp macro="">
      <xdr:nvCxnSpPr>
        <xdr:cNvPr id="2092" name="直線コネクタ 2091">
          <a:extLst>
            <a:ext uri="{FF2B5EF4-FFF2-40B4-BE49-F238E27FC236}">
              <a16:creationId xmlns:a16="http://schemas.microsoft.com/office/drawing/2014/main" id="{2937C68D-6CEC-4F69-B9C8-D7B971F4C2B7}"/>
            </a:ext>
          </a:extLst>
        </xdr:cNvPr>
        <xdr:cNvCxnSpPr/>
      </xdr:nvCxnSpPr>
      <xdr:spPr>
        <a:xfrm>
          <a:off x="9477795" y="41721881"/>
          <a:ext cx="0" cy="223838"/>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311944</xdr:colOff>
      <xdr:row>740</xdr:row>
      <xdr:rowOff>560</xdr:rowOff>
    </xdr:from>
    <xdr:to>
      <xdr:col>24</xdr:col>
      <xdr:colOff>333375</xdr:colOff>
      <xdr:row>740</xdr:row>
      <xdr:rowOff>560</xdr:rowOff>
    </xdr:to>
    <xdr:cxnSp macro="">
      <xdr:nvCxnSpPr>
        <xdr:cNvPr id="2093" name="直線矢印コネクタ 2092">
          <a:extLst>
            <a:ext uri="{FF2B5EF4-FFF2-40B4-BE49-F238E27FC236}">
              <a16:creationId xmlns:a16="http://schemas.microsoft.com/office/drawing/2014/main" id="{15AE0B9D-8782-49EB-8B0E-B0F626ACC1EF}"/>
            </a:ext>
          </a:extLst>
        </xdr:cNvPr>
        <xdr:cNvCxnSpPr/>
      </xdr:nvCxnSpPr>
      <xdr:spPr>
        <a:xfrm>
          <a:off x="5645944" y="41910560"/>
          <a:ext cx="383143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314325</xdr:colOff>
      <xdr:row>741</xdr:row>
      <xdr:rowOff>700</xdr:rowOff>
    </xdr:from>
    <xdr:to>
      <xdr:col>34</xdr:col>
      <xdr:colOff>350044</xdr:colOff>
      <xdr:row>741</xdr:row>
      <xdr:rowOff>700</xdr:rowOff>
    </xdr:to>
    <xdr:cxnSp macro="">
      <xdr:nvCxnSpPr>
        <xdr:cNvPr id="2094" name="直線矢印コネクタ 2093">
          <a:extLst>
            <a:ext uri="{FF2B5EF4-FFF2-40B4-BE49-F238E27FC236}">
              <a16:creationId xmlns:a16="http://schemas.microsoft.com/office/drawing/2014/main" id="{E6E2AF66-11B4-4E9B-B26F-E4EF4B6370F1}"/>
            </a:ext>
          </a:extLst>
        </xdr:cNvPr>
        <xdr:cNvCxnSpPr/>
      </xdr:nvCxnSpPr>
      <xdr:spPr>
        <a:xfrm>
          <a:off x="5648325" y="42101200"/>
          <a:ext cx="76557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345281</xdr:colOff>
      <xdr:row>741</xdr:row>
      <xdr:rowOff>842</xdr:rowOff>
    </xdr:from>
    <xdr:to>
      <xdr:col>47</xdr:col>
      <xdr:colOff>323850</xdr:colOff>
      <xdr:row>741</xdr:row>
      <xdr:rowOff>842</xdr:rowOff>
    </xdr:to>
    <xdr:cxnSp macro="">
      <xdr:nvCxnSpPr>
        <xdr:cNvPr id="2095" name="直線矢印コネクタ 2094">
          <a:extLst>
            <a:ext uri="{FF2B5EF4-FFF2-40B4-BE49-F238E27FC236}">
              <a16:creationId xmlns:a16="http://schemas.microsoft.com/office/drawing/2014/main" id="{22743AFB-0E73-4C2D-B5E0-4137F97B982C}"/>
            </a:ext>
          </a:extLst>
        </xdr:cNvPr>
        <xdr:cNvCxnSpPr/>
      </xdr:nvCxnSpPr>
      <xdr:spPr>
        <a:xfrm>
          <a:off x="13299281" y="42101342"/>
          <a:ext cx="493156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349764</xdr:colOff>
      <xdr:row>738</xdr:row>
      <xdr:rowOff>188117</xdr:rowOff>
    </xdr:from>
    <xdr:to>
      <xdr:col>1</xdr:col>
      <xdr:colOff>349764</xdr:colOff>
      <xdr:row>742</xdr:row>
      <xdr:rowOff>88106</xdr:rowOff>
    </xdr:to>
    <xdr:cxnSp macro="">
      <xdr:nvCxnSpPr>
        <xdr:cNvPr id="2096" name="直線コネクタ 2095">
          <a:extLst>
            <a:ext uri="{FF2B5EF4-FFF2-40B4-BE49-F238E27FC236}">
              <a16:creationId xmlns:a16="http://schemas.microsoft.com/office/drawing/2014/main" id="{C8F53B2E-384B-494E-B6C7-8D1D926C1F96}"/>
            </a:ext>
          </a:extLst>
        </xdr:cNvPr>
        <xdr:cNvCxnSpPr/>
      </xdr:nvCxnSpPr>
      <xdr:spPr>
        <a:xfrm>
          <a:off x="730764" y="41717117"/>
          <a:ext cx="0" cy="661989"/>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204788</xdr:colOff>
      <xdr:row>732</xdr:row>
      <xdr:rowOff>188221</xdr:rowOff>
    </xdr:from>
    <xdr:to>
      <xdr:col>14</xdr:col>
      <xdr:colOff>204788</xdr:colOff>
      <xdr:row>732</xdr:row>
      <xdr:rowOff>188221</xdr:rowOff>
    </xdr:to>
    <xdr:cxnSp macro="">
      <xdr:nvCxnSpPr>
        <xdr:cNvPr id="2097" name="直線矢印コネクタ 2096">
          <a:extLst>
            <a:ext uri="{FF2B5EF4-FFF2-40B4-BE49-F238E27FC236}">
              <a16:creationId xmlns:a16="http://schemas.microsoft.com/office/drawing/2014/main" id="{A6322E96-64B7-49E5-8B43-85F268B66A29}"/>
            </a:ext>
          </a:extLst>
        </xdr:cNvPr>
        <xdr:cNvCxnSpPr/>
      </xdr:nvCxnSpPr>
      <xdr:spPr>
        <a:xfrm>
          <a:off x="1728788" y="40574221"/>
          <a:ext cx="3810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202406</xdr:colOff>
      <xdr:row>732</xdr:row>
      <xdr:rowOff>185738</xdr:rowOff>
    </xdr:from>
    <xdr:to>
      <xdr:col>24</xdr:col>
      <xdr:colOff>290513</xdr:colOff>
      <xdr:row>732</xdr:row>
      <xdr:rowOff>185738</xdr:rowOff>
    </xdr:to>
    <xdr:cxnSp macro="">
      <xdr:nvCxnSpPr>
        <xdr:cNvPr id="2098" name="直線矢印コネクタ 2097">
          <a:extLst>
            <a:ext uri="{FF2B5EF4-FFF2-40B4-BE49-F238E27FC236}">
              <a16:creationId xmlns:a16="http://schemas.microsoft.com/office/drawing/2014/main" id="{4ABB6E65-44C8-4EB2-BC4C-467FFA3E275C}"/>
            </a:ext>
          </a:extLst>
        </xdr:cNvPr>
        <xdr:cNvCxnSpPr/>
      </xdr:nvCxnSpPr>
      <xdr:spPr>
        <a:xfrm>
          <a:off x="5536406" y="40571738"/>
          <a:ext cx="389810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376238</xdr:colOff>
      <xdr:row>732</xdr:row>
      <xdr:rowOff>187979</xdr:rowOff>
    </xdr:from>
    <xdr:to>
      <xdr:col>35</xdr:col>
      <xdr:colOff>88106</xdr:colOff>
      <xdr:row>732</xdr:row>
      <xdr:rowOff>187979</xdr:rowOff>
    </xdr:to>
    <xdr:cxnSp macro="">
      <xdr:nvCxnSpPr>
        <xdr:cNvPr id="2099" name="直線矢印コネクタ 2098">
          <a:extLst>
            <a:ext uri="{FF2B5EF4-FFF2-40B4-BE49-F238E27FC236}">
              <a16:creationId xmlns:a16="http://schemas.microsoft.com/office/drawing/2014/main" id="{85CD4A78-C4E5-42FF-80BD-812242497F75}"/>
            </a:ext>
          </a:extLst>
        </xdr:cNvPr>
        <xdr:cNvCxnSpPr/>
      </xdr:nvCxnSpPr>
      <xdr:spPr>
        <a:xfrm>
          <a:off x="9520238" y="40573979"/>
          <a:ext cx="3902868"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80963</xdr:colOff>
      <xdr:row>732</xdr:row>
      <xdr:rowOff>188118</xdr:rowOff>
    </xdr:from>
    <xdr:to>
      <xdr:col>45</xdr:col>
      <xdr:colOff>83344</xdr:colOff>
      <xdr:row>732</xdr:row>
      <xdr:rowOff>188118</xdr:rowOff>
    </xdr:to>
    <xdr:cxnSp macro="">
      <xdr:nvCxnSpPr>
        <xdr:cNvPr id="2100" name="直線矢印コネクタ 2099">
          <a:extLst>
            <a:ext uri="{FF2B5EF4-FFF2-40B4-BE49-F238E27FC236}">
              <a16:creationId xmlns:a16="http://schemas.microsoft.com/office/drawing/2014/main" id="{12B7FCED-62B4-451C-92EC-833FB3EEB503}"/>
            </a:ext>
          </a:extLst>
        </xdr:cNvPr>
        <xdr:cNvCxnSpPr/>
      </xdr:nvCxnSpPr>
      <xdr:spPr>
        <a:xfrm>
          <a:off x="13415963" y="40574118"/>
          <a:ext cx="3812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290512</xdr:colOff>
      <xdr:row>726</xdr:row>
      <xdr:rowOff>126206</xdr:rowOff>
    </xdr:from>
    <xdr:to>
      <xdr:col>24</xdr:col>
      <xdr:colOff>290512</xdr:colOff>
      <xdr:row>729</xdr:row>
      <xdr:rowOff>2521</xdr:rowOff>
    </xdr:to>
    <xdr:cxnSp macro="">
      <xdr:nvCxnSpPr>
        <xdr:cNvPr id="2101" name="直線コネクタ 2100">
          <a:extLst>
            <a:ext uri="{FF2B5EF4-FFF2-40B4-BE49-F238E27FC236}">
              <a16:creationId xmlns:a16="http://schemas.microsoft.com/office/drawing/2014/main" id="{02C97E88-1F29-4534-A5FB-2D63E74B5490}"/>
            </a:ext>
          </a:extLst>
        </xdr:cNvPr>
        <xdr:cNvCxnSpPr/>
      </xdr:nvCxnSpPr>
      <xdr:spPr>
        <a:xfrm>
          <a:off x="9434512" y="39369206"/>
          <a:ext cx="0" cy="447815"/>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347663</xdr:colOff>
      <xdr:row>741</xdr:row>
      <xdr:rowOff>2382</xdr:rowOff>
    </xdr:from>
    <xdr:to>
      <xdr:col>14</xdr:col>
      <xdr:colOff>314325</xdr:colOff>
      <xdr:row>741</xdr:row>
      <xdr:rowOff>2382</xdr:rowOff>
    </xdr:to>
    <xdr:cxnSp macro="">
      <xdr:nvCxnSpPr>
        <xdr:cNvPr id="2102" name="直線矢印コネクタ 2101">
          <a:extLst>
            <a:ext uri="{FF2B5EF4-FFF2-40B4-BE49-F238E27FC236}">
              <a16:creationId xmlns:a16="http://schemas.microsoft.com/office/drawing/2014/main" id="{702668D8-FA2D-4E3E-81AD-C70F1C6C5B8D}"/>
            </a:ext>
          </a:extLst>
        </xdr:cNvPr>
        <xdr:cNvCxnSpPr/>
      </xdr:nvCxnSpPr>
      <xdr:spPr>
        <a:xfrm>
          <a:off x="728663" y="42102882"/>
          <a:ext cx="491966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80963</xdr:colOff>
      <xdr:row>732</xdr:row>
      <xdr:rowOff>188119</xdr:rowOff>
    </xdr:from>
    <xdr:to>
      <xdr:col>47</xdr:col>
      <xdr:colOff>316706</xdr:colOff>
      <xdr:row>732</xdr:row>
      <xdr:rowOff>188119</xdr:rowOff>
    </xdr:to>
    <xdr:cxnSp macro="">
      <xdr:nvCxnSpPr>
        <xdr:cNvPr id="2103" name="直線矢印コネクタ 2102">
          <a:extLst>
            <a:ext uri="{FF2B5EF4-FFF2-40B4-BE49-F238E27FC236}">
              <a16:creationId xmlns:a16="http://schemas.microsoft.com/office/drawing/2014/main" id="{8E8E9354-61FF-4A9F-8F7F-0D76C55FF8AD}"/>
            </a:ext>
          </a:extLst>
        </xdr:cNvPr>
        <xdr:cNvCxnSpPr/>
      </xdr:nvCxnSpPr>
      <xdr:spPr>
        <a:xfrm>
          <a:off x="17225963" y="40574119"/>
          <a:ext cx="99774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350044</xdr:colOff>
      <xdr:row>732</xdr:row>
      <xdr:rowOff>188120</xdr:rowOff>
    </xdr:from>
    <xdr:to>
      <xdr:col>4</xdr:col>
      <xdr:colOff>207169</xdr:colOff>
      <xdr:row>732</xdr:row>
      <xdr:rowOff>188120</xdr:rowOff>
    </xdr:to>
    <xdr:cxnSp macro="">
      <xdr:nvCxnSpPr>
        <xdr:cNvPr id="2104" name="直線矢印コネクタ 2103">
          <a:extLst>
            <a:ext uri="{FF2B5EF4-FFF2-40B4-BE49-F238E27FC236}">
              <a16:creationId xmlns:a16="http://schemas.microsoft.com/office/drawing/2014/main" id="{C1CA2324-5421-4A7D-B86F-69BFE0CFA32E}"/>
            </a:ext>
          </a:extLst>
        </xdr:cNvPr>
        <xdr:cNvCxnSpPr/>
      </xdr:nvCxnSpPr>
      <xdr:spPr>
        <a:xfrm>
          <a:off x="731044" y="40574120"/>
          <a:ext cx="100012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376238</xdr:colOff>
      <xdr:row>726</xdr:row>
      <xdr:rowOff>126206</xdr:rowOff>
    </xdr:from>
    <xdr:to>
      <xdr:col>24</xdr:col>
      <xdr:colOff>376238</xdr:colOff>
      <xdr:row>729</xdr:row>
      <xdr:rowOff>0</xdr:rowOff>
    </xdr:to>
    <xdr:cxnSp macro="">
      <xdr:nvCxnSpPr>
        <xdr:cNvPr id="2105" name="直線コネクタ 2104">
          <a:extLst>
            <a:ext uri="{FF2B5EF4-FFF2-40B4-BE49-F238E27FC236}">
              <a16:creationId xmlns:a16="http://schemas.microsoft.com/office/drawing/2014/main" id="{AD437608-73AE-4688-B066-B0CD779AD7F1}"/>
            </a:ext>
          </a:extLst>
        </xdr:cNvPr>
        <xdr:cNvCxnSpPr/>
      </xdr:nvCxnSpPr>
      <xdr:spPr>
        <a:xfrm>
          <a:off x="9520238" y="39369206"/>
          <a:ext cx="0" cy="445294"/>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333375</xdr:colOff>
      <xdr:row>729</xdr:row>
      <xdr:rowOff>2381</xdr:rowOff>
    </xdr:from>
    <xdr:to>
      <xdr:col>24</xdr:col>
      <xdr:colOff>333375</xdr:colOff>
      <xdr:row>735</xdr:row>
      <xdr:rowOff>0</xdr:rowOff>
    </xdr:to>
    <xdr:cxnSp macro="">
      <xdr:nvCxnSpPr>
        <xdr:cNvPr id="2106" name="直線コネクタ 2105">
          <a:extLst>
            <a:ext uri="{FF2B5EF4-FFF2-40B4-BE49-F238E27FC236}">
              <a16:creationId xmlns:a16="http://schemas.microsoft.com/office/drawing/2014/main" id="{48A7BFF8-F325-4C2C-AD2B-823081687DA1}"/>
            </a:ext>
          </a:extLst>
        </xdr:cNvPr>
        <xdr:cNvCxnSpPr/>
      </xdr:nvCxnSpPr>
      <xdr:spPr>
        <a:xfrm>
          <a:off x="9477375" y="39816881"/>
          <a:ext cx="0" cy="1140619"/>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376241</xdr:colOff>
      <xdr:row>727</xdr:row>
      <xdr:rowOff>188118</xdr:rowOff>
    </xdr:from>
    <xdr:to>
      <xdr:col>25</xdr:col>
      <xdr:colOff>83344</xdr:colOff>
      <xdr:row>727</xdr:row>
      <xdr:rowOff>188118</xdr:rowOff>
    </xdr:to>
    <xdr:cxnSp macro="">
      <xdr:nvCxnSpPr>
        <xdr:cNvPr id="2107" name="直線矢印コネクタ 2106">
          <a:extLst>
            <a:ext uri="{FF2B5EF4-FFF2-40B4-BE49-F238E27FC236}">
              <a16:creationId xmlns:a16="http://schemas.microsoft.com/office/drawing/2014/main" id="{708608D8-C084-47A3-B3D7-2E56D37BAF81}"/>
            </a:ext>
          </a:extLst>
        </xdr:cNvPr>
        <xdr:cNvCxnSpPr/>
      </xdr:nvCxnSpPr>
      <xdr:spPr>
        <a:xfrm flipH="1">
          <a:off x="9520241" y="39621618"/>
          <a:ext cx="88103"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354805</xdr:colOff>
      <xdr:row>727</xdr:row>
      <xdr:rowOff>190499</xdr:rowOff>
    </xdr:from>
    <xdr:to>
      <xdr:col>24</xdr:col>
      <xdr:colOff>354805</xdr:colOff>
      <xdr:row>728</xdr:row>
      <xdr:rowOff>95250</xdr:rowOff>
    </xdr:to>
    <xdr:cxnSp macro="">
      <xdr:nvCxnSpPr>
        <xdr:cNvPr id="2108" name="直線コネクタ 2107">
          <a:extLst>
            <a:ext uri="{FF2B5EF4-FFF2-40B4-BE49-F238E27FC236}">
              <a16:creationId xmlns:a16="http://schemas.microsoft.com/office/drawing/2014/main" id="{FD8A5ABE-B35A-44A2-A2F2-2C6A3AFAD2B0}"/>
            </a:ext>
          </a:extLst>
        </xdr:cNvPr>
        <xdr:cNvCxnSpPr/>
      </xdr:nvCxnSpPr>
      <xdr:spPr>
        <a:xfrm>
          <a:off x="9498805" y="39623999"/>
          <a:ext cx="0" cy="95251"/>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250032</xdr:colOff>
      <xdr:row>727</xdr:row>
      <xdr:rowOff>188119</xdr:rowOff>
    </xdr:from>
    <xdr:to>
      <xdr:col>24</xdr:col>
      <xdr:colOff>330993</xdr:colOff>
      <xdr:row>727</xdr:row>
      <xdr:rowOff>188119</xdr:rowOff>
    </xdr:to>
    <xdr:cxnSp macro="">
      <xdr:nvCxnSpPr>
        <xdr:cNvPr id="2109" name="直線矢印コネクタ 2108">
          <a:extLst>
            <a:ext uri="{FF2B5EF4-FFF2-40B4-BE49-F238E27FC236}">
              <a16:creationId xmlns:a16="http://schemas.microsoft.com/office/drawing/2014/main" id="{2477D06E-BC82-4B26-8124-426A5AA39287}"/>
            </a:ext>
          </a:extLst>
        </xdr:cNvPr>
        <xdr:cNvCxnSpPr/>
      </xdr:nvCxnSpPr>
      <xdr:spPr>
        <a:xfrm>
          <a:off x="9394032" y="39621619"/>
          <a:ext cx="80961"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233363</xdr:colOff>
      <xdr:row>728</xdr:row>
      <xdr:rowOff>95249</xdr:rowOff>
    </xdr:from>
    <xdr:to>
      <xdr:col>24</xdr:col>
      <xdr:colOff>357190</xdr:colOff>
      <xdr:row>728</xdr:row>
      <xdr:rowOff>95249</xdr:rowOff>
    </xdr:to>
    <xdr:cxnSp macro="">
      <xdr:nvCxnSpPr>
        <xdr:cNvPr id="2110" name="直線矢印コネクタ 2109">
          <a:extLst>
            <a:ext uri="{FF2B5EF4-FFF2-40B4-BE49-F238E27FC236}">
              <a16:creationId xmlns:a16="http://schemas.microsoft.com/office/drawing/2014/main" id="{EDDCBCED-8557-4906-AFDE-206655050ABD}"/>
            </a:ext>
          </a:extLst>
        </xdr:cNvPr>
        <xdr:cNvCxnSpPr/>
      </xdr:nvCxnSpPr>
      <xdr:spPr>
        <a:xfrm flipH="1">
          <a:off x="9377363" y="39719249"/>
          <a:ext cx="12382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204787</xdr:colOff>
      <xdr:row>727</xdr:row>
      <xdr:rowOff>0</xdr:rowOff>
    </xdr:from>
    <xdr:to>
      <xdr:col>24</xdr:col>
      <xdr:colOff>290512</xdr:colOff>
      <xdr:row>727</xdr:row>
      <xdr:rowOff>0</xdr:rowOff>
    </xdr:to>
    <xdr:cxnSp macro="">
      <xdr:nvCxnSpPr>
        <xdr:cNvPr id="2111" name="直線矢印コネクタ 2110">
          <a:extLst>
            <a:ext uri="{FF2B5EF4-FFF2-40B4-BE49-F238E27FC236}">
              <a16:creationId xmlns:a16="http://schemas.microsoft.com/office/drawing/2014/main" id="{49F1B694-3873-4B6F-8C64-00BE5F95903E}"/>
            </a:ext>
          </a:extLst>
        </xdr:cNvPr>
        <xdr:cNvCxnSpPr/>
      </xdr:nvCxnSpPr>
      <xdr:spPr>
        <a:xfrm>
          <a:off x="9348787" y="39433500"/>
          <a:ext cx="85725"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376238</xdr:colOff>
      <xdr:row>726</xdr:row>
      <xdr:rowOff>185738</xdr:rowOff>
    </xdr:from>
    <xdr:to>
      <xdr:col>25</xdr:col>
      <xdr:colOff>80963</xdr:colOff>
      <xdr:row>726</xdr:row>
      <xdr:rowOff>185738</xdr:rowOff>
    </xdr:to>
    <xdr:cxnSp macro="">
      <xdr:nvCxnSpPr>
        <xdr:cNvPr id="2112" name="直線矢印コネクタ 2111">
          <a:extLst>
            <a:ext uri="{FF2B5EF4-FFF2-40B4-BE49-F238E27FC236}">
              <a16:creationId xmlns:a16="http://schemas.microsoft.com/office/drawing/2014/main" id="{17FAA227-9611-40DA-A3C5-E068D98CC5AD}"/>
            </a:ext>
          </a:extLst>
        </xdr:cNvPr>
        <xdr:cNvCxnSpPr/>
      </xdr:nvCxnSpPr>
      <xdr:spPr>
        <a:xfrm flipH="1">
          <a:off x="9520238" y="39428738"/>
          <a:ext cx="85725"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333374</xdr:colOff>
      <xdr:row>726</xdr:row>
      <xdr:rowOff>100013</xdr:rowOff>
    </xdr:from>
    <xdr:to>
      <xdr:col>24</xdr:col>
      <xdr:colOff>333374</xdr:colOff>
      <xdr:row>726</xdr:row>
      <xdr:rowOff>188119</xdr:rowOff>
    </xdr:to>
    <xdr:cxnSp macro="">
      <xdr:nvCxnSpPr>
        <xdr:cNvPr id="2113" name="直線コネクタ 2112">
          <a:extLst>
            <a:ext uri="{FF2B5EF4-FFF2-40B4-BE49-F238E27FC236}">
              <a16:creationId xmlns:a16="http://schemas.microsoft.com/office/drawing/2014/main" id="{032DE058-E96A-4338-98A6-F071BFA263EC}"/>
            </a:ext>
          </a:extLst>
        </xdr:cNvPr>
        <xdr:cNvCxnSpPr/>
      </xdr:nvCxnSpPr>
      <xdr:spPr>
        <a:xfrm>
          <a:off x="9477374" y="39343013"/>
          <a:ext cx="0" cy="88106"/>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233363</xdr:colOff>
      <xdr:row>726</xdr:row>
      <xdr:rowOff>97630</xdr:rowOff>
    </xdr:from>
    <xdr:to>
      <xdr:col>24</xdr:col>
      <xdr:colOff>333377</xdr:colOff>
      <xdr:row>726</xdr:row>
      <xdr:rowOff>97630</xdr:rowOff>
    </xdr:to>
    <xdr:cxnSp macro="">
      <xdr:nvCxnSpPr>
        <xdr:cNvPr id="2114" name="直線矢印コネクタ 2113">
          <a:extLst>
            <a:ext uri="{FF2B5EF4-FFF2-40B4-BE49-F238E27FC236}">
              <a16:creationId xmlns:a16="http://schemas.microsoft.com/office/drawing/2014/main" id="{7BC7B3AC-C8EC-432E-BD9E-1CF82B155288}"/>
            </a:ext>
          </a:extLst>
        </xdr:cNvPr>
        <xdr:cNvCxnSpPr/>
      </xdr:nvCxnSpPr>
      <xdr:spPr>
        <a:xfrm flipH="1">
          <a:off x="9377363" y="39340630"/>
          <a:ext cx="10001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54769</xdr:colOff>
      <xdr:row>736</xdr:row>
      <xdr:rowOff>188118</xdr:rowOff>
    </xdr:from>
    <xdr:to>
      <xdr:col>2</xdr:col>
      <xdr:colOff>54769</xdr:colOff>
      <xdr:row>738</xdr:row>
      <xdr:rowOff>188119</xdr:rowOff>
    </xdr:to>
    <xdr:cxnSp macro="">
      <xdr:nvCxnSpPr>
        <xdr:cNvPr id="2115" name="直線矢印コネクタ 2114">
          <a:extLst>
            <a:ext uri="{FF2B5EF4-FFF2-40B4-BE49-F238E27FC236}">
              <a16:creationId xmlns:a16="http://schemas.microsoft.com/office/drawing/2014/main" id="{EC29963D-0B36-4566-BCDF-9057FE905787}"/>
            </a:ext>
          </a:extLst>
        </xdr:cNvPr>
        <xdr:cNvCxnSpPr/>
      </xdr:nvCxnSpPr>
      <xdr:spPr>
        <a:xfrm>
          <a:off x="816769" y="41336118"/>
          <a:ext cx="0" cy="38100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195262</xdr:colOff>
      <xdr:row>735</xdr:row>
      <xdr:rowOff>0</xdr:rowOff>
    </xdr:from>
    <xdr:to>
      <xdr:col>19</xdr:col>
      <xdr:colOff>195262</xdr:colOff>
      <xdr:row>739</xdr:row>
      <xdr:rowOff>1</xdr:rowOff>
    </xdr:to>
    <xdr:cxnSp macro="">
      <xdr:nvCxnSpPr>
        <xdr:cNvPr id="2116" name="直線矢印コネクタ 2115">
          <a:extLst>
            <a:ext uri="{FF2B5EF4-FFF2-40B4-BE49-F238E27FC236}">
              <a16:creationId xmlns:a16="http://schemas.microsoft.com/office/drawing/2014/main" id="{1381415F-AFB8-4D8A-BC28-397692EB756C}"/>
            </a:ext>
          </a:extLst>
        </xdr:cNvPr>
        <xdr:cNvCxnSpPr/>
      </xdr:nvCxnSpPr>
      <xdr:spPr>
        <a:xfrm>
          <a:off x="7434262" y="40957500"/>
          <a:ext cx="0" cy="76200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164307</xdr:colOff>
      <xdr:row>733</xdr:row>
      <xdr:rowOff>157163</xdr:rowOff>
    </xdr:from>
    <xdr:to>
      <xdr:col>14</xdr:col>
      <xdr:colOff>164308</xdr:colOff>
      <xdr:row>735</xdr:row>
      <xdr:rowOff>148179</xdr:rowOff>
    </xdr:to>
    <xdr:cxnSp macro="">
      <xdr:nvCxnSpPr>
        <xdr:cNvPr id="2117" name="直線コネクタ 2116">
          <a:extLst>
            <a:ext uri="{FF2B5EF4-FFF2-40B4-BE49-F238E27FC236}">
              <a16:creationId xmlns:a16="http://schemas.microsoft.com/office/drawing/2014/main" id="{7044B22A-4D82-49D9-BB8D-9D653EFDD5D5}"/>
            </a:ext>
          </a:extLst>
        </xdr:cNvPr>
        <xdr:cNvCxnSpPr>
          <a:endCxn id="2077" idx="0"/>
        </xdr:cNvCxnSpPr>
      </xdr:nvCxnSpPr>
      <xdr:spPr>
        <a:xfrm flipH="1">
          <a:off x="5498307" y="40733663"/>
          <a:ext cx="1" cy="372016"/>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76200</xdr:colOff>
      <xdr:row>734</xdr:row>
      <xdr:rowOff>0</xdr:rowOff>
    </xdr:from>
    <xdr:to>
      <xdr:col>14</xdr:col>
      <xdr:colOff>164305</xdr:colOff>
      <xdr:row>734</xdr:row>
      <xdr:rowOff>0</xdr:rowOff>
    </xdr:to>
    <xdr:cxnSp macro="">
      <xdr:nvCxnSpPr>
        <xdr:cNvPr id="2118" name="直線矢印コネクタ 2117">
          <a:extLst>
            <a:ext uri="{FF2B5EF4-FFF2-40B4-BE49-F238E27FC236}">
              <a16:creationId xmlns:a16="http://schemas.microsoft.com/office/drawing/2014/main" id="{10534058-04E8-44F6-A54C-F188A1590B78}"/>
            </a:ext>
          </a:extLst>
        </xdr:cNvPr>
        <xdr:cNvCxnSpPr/>
      </xdr:nvCxnSpPr>
      <xdr:spPr>
        <a:xfrm>
          <a:off x="5410200" y="40767000"/>
          <a:ext cx="88105"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200026</xdr:colOff>
      <xdr:row>733</xdr:row>
      <xdr:rowOff>190499</xdr:rowOff>
    </xdr:from>
    <xdr:to>
      <xdr:col>14</xdr:col>
      <xdr:colOff>288131</xdr:colOff>
      <xdr:row>733</xdr:row>
      <xdr:rowOff>190499</xdr:rowOff>
    </xdr:to>
    <xdr:cxnSp macro="">
      <xdr:nvCxnSpPr>
        <xdr:cNvPr id="2119" name="直線矢印コネクタ 2118">
          <a:extLst>
            <a:ext uri="{FF2B5EF4-FFF2-40B4-BE49-F238E27FC236}">
              <a16:creationId xmlns:a16="http://schemas.microsoft.com/office/drawing/2014/main" id="{C76E25CA-E5CC-4C5B-B508-B45A0F51271C}"/>
            </a:ext>
          </a:extLst>
        </xdr:cNvPr>
        <xdr:cNvCxnSpPr/>
      </xdr:nvCxnSpPr>
      <xdr:spPr>
        <a:xfrm flipH="1">
          <a:off x="5534026" y="40766999"/>
          <a:ext cx="88105"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185738</xdr:colOff>
      <xdr:row>733</xdr:row>
      <xdr:rowOff>104774</xdr:rowOff>
    </xdr:from>
    <xdr:to>
      <xdr:col>14</xdr:col>
      <xdr:colOff>185738</xdr:colOff>
      <xdr:row>733</xdr:row>
      <xdr:rowOff>188259</xdr:rowOff>
    </xdr:to>
    <xdr:cxnSp macro="">
      <xdr:nvCxnSpPr>
        <xdr:cNvPr id="2120" name="直線コネクタ 2119">
          <a:extLst>
            <a:ext uri="{FF2B5EF4-FFF2-40B4-BE49-F238E27FC236}">
              <a16:creationId xmlns:a16="http://schemas.microsoft.com/office/drawing/2014/main" id="{9FAE6F3A-8453-41E6-8061-F57193688FFE}"/>
            </a:ext>
          </a:extLst>
        </xdr:cNvPr>
        <xdr:cNvCxnSpPr/>
      </xdr:nvCxnSpPr>
      <xdr:spPr>
        <a:xfrm>
          <a:off x="5519738" y="40681274"/>
          <a:ext cx="0" cy="83485"/>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335756</xdr:colOff>
      <xdr:row>733</xdr:row>
      <xdr:rowOff>104775</xdr:rowOff>
    </xdr:from>
    <xdr:to>
      <xdr:col>14</xdr:col>
      <xdr:colOff>183356</xdr:colOff>
      <xdr:row>733</xdr:row>
      <xdr:rowOff>104775</xdr:rowOff>
    </xdr:to>
    <xdr:cxnSp macro="">
      <xdr:nvCxnSpPr>
        <xdr:cNvPr id="2121" name="直線矢印コネクタ 2120">
          <a:extLst>
            <a:ext uri="{FF2B5EF4-FFF2-40B4-BE49-F238E27FC236}">
              <a16:creationId xmlns:a16="http://schemas.microsoft.com/office/drawing/2014/main" id="{73D7580F-1A30-46C4-AD8E-44ECA39CE023}"/>
            </a:ext>
          </a:extLst>
        </xdr:cNvPr>
        <xdr:cNvCxnSpPr/>
      </xdr:nvCxnSpPr>
      <xdr:spPr>
        <a:xfrm flipH="1">
          <a:off x="5288756" y="40681275"/>
          <a:ext cx="22860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83344</xdr:colOff>
      <xdr:row>735</xdr:row>
      <xdr:rowOff>188119</xdr:rowOff>
    </xdr:from>
    <xdr:to>
      <xdr:col>14</xdr:col>
      <xdr:colOff>169069</xdr:colOff>
      <xdr:row>735</xdr:row>
      <xdr:rowOff>188119</xdr:rowOff>
    </xdr:to>
    <xdr:cxnSp macro="">
      <xdr:nvCxnSpPr>
        <xdr:cNvPr id="2122" name="直線矢印コネクタ 2121">
          <a:extLst>
            <a:ext uri="{FF2B5EF4-FFF2-40B4-BE49-F238E27FC236}">
              <a16:creationId xmlns:a16="http://schemas.microsoft.com/office/drawing/2014/main" id="{BA4F2D03-EDED-4D97-BFEF-07967F13587F}"/>
            </a:ext>
          </a:extLst>
        </xdr:cNvPr>
        <xdr:cNvCxnSpPr/>
      </xdr:nvCxnSpPr>
      <xdr:spPr>
        <a:xfrm>
          <a:off x="5417344" y="41145619"/>
          <a:ext cx="85725"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311946</xdr:colOff>
      <xdr:row>736</xdr:row>
      <xdr:rowOff>2380</xdr:rowOff>
    </xdr:from>
    <xdr:to>
      <xdr:col>15</xdr:col>
      <xdr:colOff>16669</xdr:colOff>
      <xdr:row>736</xdr:row>
      <xdr:rowOff>2380</xdr:rowOff>
    </xdr:to>
    <xdr:cxnSp macro="">
      <xdr:nvCxnSpPr>
        <xdr:cNvPr id="2123" name="直線矢印コネクタ 2122">
          <a:extLst>
            <a:ext uri="{FF2B5EF4-FFF2-40B4-BE49-F238E27FC236}">
              <a16:creationId xmlns:a16="http://schemas.microsoft.com/office/drawing/2014/main" id="{87E9F7C1-E650-459F-8C8F-83C54EBB8028}"/>
            </a:ext>
          </a:extLst>
        </xdr:cNvPr>
        <xdr:cNvCxnSpPr/>
      </xdr:nvCxnSpPr>
      <xdr:spPr>
        <a:xfrm flipH="1">
          <a:off x="5645946" y="41150380"/>
          <a:ext cx="85723"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240507</xdr:colOff>
      <xdr:row>736</xdr:row>
      <xdr:rowOff>1</xdr:rowOff>
    </xdr:from>
    <xdr:to>
      <xdr:col>14</xdr:col>
      <xdr:colOff>240507</xdr:colOff>
      <xdr:row>736</xdr:row>
      <xdr:rowOff>83486</xdr:rowOff>
    </xdr:to>
    <xdr:cxnSp macro="">
      <xdr:nvCxnSpPr>
        <xdr:cNvPr id="2124" name="直線コネクタ 2123">
          <a:extLst>
            <a:ext uri="{FF2B5EF4-FFF2-40B4-BE49-F238E27FC236}">
              <a16:creationId xmlns:a16="http://schemas.microsoft.com/office/drawing/2014/main" id="{02B06C96-9FB4-4E38-B6E8-1D84233E83BF}"/>
            </a:ext>
          </a:extLst>
        </xdr:cNvPr>
        <xdr:cNvCxnSpPr/>
      </xdr:nvCxnSpPr>
      <xdr:spPr>
        <a:xfrm>
          <a:off x="5574507" y="41148001"/>
          <a:ext cx="0" cy="83485"/>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350044</xdr:colOff>
      <xdr:row>736</xdr:row>
      <xdr:rowOff>1</xdr:rowOff>
    </xdr:from>
    <xdr:to>
      <xdr:col>14</xdr:col>
      <xdr:colOff>240506</xdr:colOff>
      <xdr:row>736</xdr:row>
      <xdr:rowOff>82420</xdr:rowOff>
    </xdr:to>
    <xdr:cxnSp macro="">
      <xdr:nvCxnSpPr>
        <xdr:cNvPr id="2125" name="カギ線コネクタ 2636">
          <a:extLst>
            <a:ext uri="{FF2B5EF4-FFF2-40B4-BE49-F238E27FC236}">
              <a16:creationId xmlns:a16="http://schemas.microsoft.com/office/drawing/2014/main" id="{C1E0A042-FB0B-47AE-AC2B-3C7769EB4ABD}"/>
            </a:ext>
          </a:extLst>
        </xdr:cNvPr>
        <xdr:cNvCxnSpPr/>
      </xdr:nvCxnSpPr>
      <xdr:spPr>
        <a:xfrm rot="10800000">
          <a:off x="5303044" y="41148001"/>
          <a:ext cx="271462" cy="82419"/>
        </a:xfrm>
        <a:prstGeom prst="bentConnector3">
          <a:avLst>
            <a:gd name="adj1" fmla="val 66666"/>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123824</xdr:colOff>
      <xdr:row>733</xdr:row>
      <xdr:rowOff>140494</xdr:rowOff>
    </xdr:from>
    <xdr:to>
      <xdr:col>35</xdr:col>
      <xdr:colOff>123824</xdr:colOff>
      <xdr:row>735</xdr:row>
      <xdr:rowOff>138252</xdr:rowOff>
    </xdr:to>
    <xdr:cxnSp macro="">
      <xdr:nvCxnSpPr>
        <xdr:cNvPr id="2126" name="直線コネクタ 2125">
          <a:extLst>
            <a:ext uri="{FF2B5EF4-FFF2-40B4-BE49-F238E27FC236}">
              <a16:creationId xmlns:a16="http://schemas.microsoft.com/office/drawing/2014/main" id="{539C9BA6-251C-4D94-A77E-37639B52FC5F}"/>
            </a:ext>
          </a:extLst>
        </xdr:cNvPr>
        <xdr:cNvCxnSpPr/>
      </xdr:nvCxnSpPr>
      <xdr:spPr>
        <a:xfrm>
          <a:off x="13458824" y="40716994"/>
          <a:ext cx="0" cy="378758"/>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4762</xdr:colOff>
      <xdr:row>734</xdr:row>
      <xdr:rowOff>1</xdr:rowOff>
    </xdr:from>
    <xdr:to>
      <xdr:col>35</xdr:col>
      <xdr:colOff>85724</xdr:colOff>
      <xdr:row>734</xdr:row>
      <xdr:rowOff>1</xdr:rowOff>
    </xdr:to>
    <xdr:cxnSp macro="">
      <xdr:nvCxnSpPr>
        <xdr:cNvPr id="2127" name="直線矢印コネクタ 2126">
          <a:extLst>
            <a:ext uri="{FF2B5EF4-FFF2-40B4-BE49-F238E27FC236}">
              <a16:creationId xmlns:a16="http://schemas.microsoft.com/office/drawing/2014/main" id="{A9EB754D-D84D-4BDE-9F8C-CB9B38F21E05}"/>
            </a:ext>
          </a:extLst>
        </xdr:cNvPr>
        <xdr:cNvCxnSpPr/>
      </xdr:nvCxnSpPr>
      <xdr:spPr>
        <a:xfrm>
          <a:off x="13339762" y="40767001"/>
          <a:ext cx="80962"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123824</xdr:colOff>
      <xdr:row>734</xdr:row>
      <xdr:rowOff>2381</xdr:rowOff>
    </xdr:from>
    <xdr:to>
      <xdr:col>35</xdr:col>
      <xdr:colOff>209550</xdr:colOff>
      <xdr:row>734</xdr:row>
      <xdr:rowOff>2381</xdr:rowOff>
    </xdr:to>
    <xdr:cxnSp macro="">
      <xdr:nvCxnSpPr>
        <xdr:cNvPr id="2128" name="直線矢印コネクタ 2127">
          <a:extLst>
            <a:ext uri="{FF2B5EF4-FFF2-40B4-BE49-F238E27FC236}">
              <a16:creationId xmlns:a16="http://schemas.microsoft.com/office/drawing/2014/main" id="{48798665-36A2-4B4A-9662-9A314EE6FC79}"/>
            </a:ext>
          </a:extLst>
        </xdr:cNvPr>
        <xdr:cNvCxnSpPr/>
      </xdr:nvCxnSpPr>
      <xdr:spPr>
        <a:xfrm flipH="1">
          <a:off x="13458824" y="40769381"/>
          <a:ext cx="85726"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104774</xdr:colOff>
      <xdr:row>733</xdr:row>
      <xdr:rowOff>104775</xdr:rowOff>
    </xdr:from>
    <xdr:to>
      <xdr:col>35</xdr:col>
      <xdr:colOff>104774</xdr:colOff>
      <xdr:row>733</xdr:row>
      <xdr:rowOff>188260</xdr:rowOff>
    </xdr:to>
    <xdr:cxnSp macro="">
      <xdr:nvCxnSpPr>
        <xdr:cNvPr id="2129" name="直線コネクタ 2128">
          <a:extLst>
            <a:ext uri="{FF2B5EF4-FFF2-40B4-BE49-F238E27FC236}">
              <a16:creationId xmlns:a16="http://schemas.microsoft.com/office/drawing/2014/main" id="{57EDD64A-C199-46AC-98CF-B2E22CD46777}"/>
            </a:ext>
          </a:extLst>
        </xdr:cNvPr>
        <xdr:cNvCxnSpPr/>
      </xdr:nvCxnSpPr>
      <xdr:spPr>
        <a:xfrm>
          <a:off x="13439774" y="40681275"/>
          <a:ext cx="0" cy="83485"/>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45243</xdr:colOff>
      <xdr:row>736</xdr:row>
      <xdr:rowOff>2381</xdr:rowOff>
    </xdr:from>
    <xdr:to>
      <xdr:col>35</xdr:col>
      <xdr:colOff>373856</xdr:colOff>
      <xdr:row>736</xdr:row>
      <xdr:rowOff>84804</xdr:rowOff>
    </xdr:to>
    <xdr:cxnSp macro="">
      <xdr:nvCxnSpPr>
        <xdr:cNvPr id="2130" name="カギ線コネクタ 2647">
          <a:extLst>
            <a:ext uri="{FF2B5EF4-FFF2-40B4-BE49-F238E27FC236}">
              <a16:creationId xmlns:a16="http://schemas.microsoft.com/office/drawing/2014/main" id="{CB4F0BEA-37FC-40FA-BF26-852751CAD364}"/>
            </a:ext>
          </a:extLst>
        </xdr:cNvPr>
        <xdr:cNvCxnSpPr/>
      </xdr:nvCxnSpPr>
      <xdr:spPr>
        <a:xfrm flipV="1">
          <a:off x="13380243" y="41150381"/>
          <a:ext cx="328613" cy="82423"/>
        </a:xfrm>
        <a:prstGeom prst="bentConnector3">
          <a:avLst>
            <a:gd name="adj1" fmla="val 6449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273844</xdr:colOff>
      <xdr:row>735</xdr:row>
      <xdr:rowOff>188119</xdr:rowOff>
    </xdr:from>
    <xdr:to>
      <xdr:col>34</xdr:col>
      <xdr:colOff>352426</xdr:colOff>
      <xdr:row>735</xdr:row>
      <xdr:rowOff>188119</xdr:rowOff>
    </xdr:to>
    <xdr:cxnSp macro="">
      <xdr:nvCxnSpPr>
        <xdr:cNvPr id="2131" name="直線矢印コネクタ 2130">
          <a:extLst>
            <a:ext uri="{FF2B5EF4-FFF2-40B4-BE49-F238E27FC236}">
              <a16:creationId xmlns:a16="http://schemas.microsoft.com/office/drawing/2014/main" id="{3C2833CA-5B1A-47B3-919E-7DAE011BD8E4}"/>
            </a:ext>
          </a:extLst>
        </xdr:cNvPr>
        <xdr:cNvCxnSpPr/>
      </xdr:nvCxnSpPr>
      <xdr:spPr>
        <a:xfrm>
          <a:off x="13227844" y="41145619"/>
          <a:ext cx="78582"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119063</xdr:colOff>
      <xdr:row>736</xdr:row>
      <xdr:rowOff>0</xdr:rowOff>
    </xdr:from>
    <xdr:to>
      <xdr:col>35</xdr:col>
      <xdr:colOff>200026</xdr:colOff>
      <xdr:row>736</xdr:row>
      <xdr:rowOff>0</xdr:rowOff>
    </xdr:to>
    <xdr:cxnSp macro="">
      <xdr:nvCxnSpPr>
        <xdr:cNvPr id="2132" name="直線矢印コネクタ 2131">
          <a:extLst>
            <a:ext uri="{FF2B5EF4-FFF2-40B4-BE49-F238E27FC236}">
              <a16:creationId xmlns:a16="http://schemas.microsoft.com/office/drawing/2014/main" id="{B8F3C42B-4158-4BA3-8E53-814E10047DB8}"/>
            </a:ext>
          </a:extLst>
        </xdr:cNvPr>
        <xdr:cNvCxnSpPr/>
      </xdr:nvCxnSpPr>
      <xdr:spPr>
        <a:xfrm flipH="1">
          <a:off x="13454063" y="41148000"/>
          <a:ext cx="80963"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366713</xdr:colOff>
      <xdr:row>733</xdr:row>
      <xdr:rowOff>104776</xdr:rowOff>
    </xdr:from>
    <xdr:to>
      <xdr:col>35</xdr:col>
      <xdr:colOff>104776</xdr:colOff>
      <xdr:row>733</xdr:row>
      <xdr:rowOff>104776</xdr:rowOff>
    </xdr:to>
    <xdr:cxnSp macro="">
      <xdr:nvCxnSpPr>
        <xdr:cNvPr id="2133" name="直線矢印コネクタ 2132">
          <a:extLst>
            <a:ext uri="{FF2B5EF4-FFF2-40B4-BE49-F238E27FC236}">
              <a16:creationId xmlns:a16="http://schemas.microsoft.com/office/drawing/2014/main" id="{466EE61E-165E-490A-8308-18B32CAB9F0F}"/>
            </a:ext>
          </a:extLst>
        </xdr:cNvPr>
        <xdr:cNvCxnSpPr/>
      </xdr:nvCxnSpPr>
      <xdr:spPr>
        <a:xfrm flipH="1">
          <a:off x="13320713" y="40681276"/>
          <a:ext cx="11906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45245</xdr:colOff>
      <xdr:row>736</xdr:row>
      <xdr:rowOff>2381</xdr:rowOff>
    </xdr:from>
    <xdr:to>
      <xdr:col>35</xdr:col>
      <xdr:colOff>45245</xdr:colOff>
      <xdr:row>736</xdr:row>
      <xdr:rowOff>85866</xdr:rowOff>
    </xdr:to>
    <xdr:cxnSp macro="">
      <xdr:nvCxnSpPr>
        <xdr:cNvPr id="2134" name="直線コネクタ 2133">
          <a:extLst>
            <a:ext uri="{FF2B5EF4-FFF2-40B4-BE49-F238E27FC236}">
              <a16:creationId xmlns:a16="http://schemas.microsoft.com/office/drawing/2014/main" id="{2587CB8F-FD6B-4562-B6F2-6C0515945946}"/>
            </a:ext>
          </a:extLst>
        </xdr:cNvPr>
        <xdr:cNvCxnSpPr/>
      </xdr:nvCxnSpPr>
      <xdr:spPr>
        <a:xfrm>
          <a:off x="13380245" y="41150381"/>
          <a:ext cx="0" cy="83485"/>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190497</xdr:colOff>
      <xdr:row>737</xdr:row>
      <xdr:rowOff>0</xdr:rowOff>
    </xdr:from>
    <xdr:to>
      <xdr:col>35</xdr:col>
      <xdr:colOff>190497</xdr:colOff>
      <xdr:row>739</xdr:row>
      <xdr:rowOff>4762</xdr:rowOff>
    </xdr:to>
    <xdr:cxnSp macro="">
      <xdr:nvCxnSpPr>
        <xdr:cNvPr id="2135" name="直線矢印コネクタ 2134">
          <a:extLst>
            <a:ext uri="{FF2B5EF4-FFF2-40B4-BE49-F238E27FC236}">
              <a16:creationId xmlns:a16="http://schemas.microsoft.com/office/drawing/2014/main" id="{34D8BFAA-4050-4242-BAA4-3BEEDB027B7D}"/>
            </a:ext>
          </a:extLst>
        </xdr:cNvPr>
        <xdr:cNvCxnSpPr/>
      </xdr:nvCxnSpPr>
      <xdr:spPr>
        <a:xfrm>
          <a:off x="13525497" y="41338500"/>
          <a:ext cx="0" cy="38576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202406</xdr:colOff>
      <xdr:row>730</xdr:row>
      <xdr:rowOff>0</xdr:rowOff>
    </xdr:from>
    <xdr:to>
      <xdr:col>24</xdr:col>
      <xdr:colOff>333375</xdr:colOff>
      <xdr:row>730</xdr:row>
      <xdr:rowOff>0</xdr:rowOff>
    </xdr:to>
    <xdr:cxnSp macro="">
      <xdr:nvCxnSpPr>
        <xdr:cNvPr id="2136" name="直線矢印コネクタ 2135">
          <a:extLst>
            <a:ext uri="{FF2B5EF4-FFF2-40B4-BE49-F238E27FC236}">
              <a16:creationId xmlns:a16="http://schemas.microsoft.com/office/drawing/2014/main" id="{02C5BE7C-7A25-4BDE-92B8-9A76308494C9}"/>
            </a:ext>
          </a:extLst>
        </xdr:cNvPr>
        <xdr:cNvCxnSpPr/>
      </xdr:nvCxnSpPr>
      <xdr:spPr>
        <a:xfrm>
          <a:off x="5536406" y="40005000"/>
          <a:ext cx="394096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347663</xdr:colOff>
      <xdr:row>730</xdr:row>
      <xdr:rowOff>0</xdr:rowOff>
    </xdr:from>
    <xdr:to>
      <xdr:col>14</xdr:col>
      <xdr:colOff>202406</xdr:colOff>
      <xdr:row>730</xdr:row>
      <xdr:rowOff>0</xdr:rowOff>
    </xdr:to>
    <xdr:cxnSp macro="">
      <xdr:nvCxnSpPr>
        <xdr:cNvPr id="2137" name="直線矢印コネクタ 2136">
          <a:extLst>
            <a:ext uri="{FF2B5EF4-FFF2-40B4-BE49-F238E27FC236}">
              <a16:creationId xmlns:a16="http://schemas.microsoft.com/office/drawing/2014/main" id="{8D07E5B0-E79F-4926-946D-C60F199E2555}"/>
            </a:ext>
          </a:extLst>
        </xdr:cNvPr>
        <xdr:cNvCxnSpPr/>
      </xdr:nvCxnSpPr>
      <xdr:spPr>
        <a:xfrm>
          <a:off x="728663" y="40005000"/>
          <a:ext cx="480774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335756</xdr:colOff>
      <xdr:row>730</xdr:row>
      <xdr:rowOff>0</xdr:rowOff>
    </xdr:from>
    <xdr:to>
      <xdr:col>35</xdr:col>
      <xdr:colOff>83344</xdr:colOff>
      <xdr:row>730</xdr:row>
      <xdr:rowOff>0</xdr:rowOff>
    </xdr:to>
    <xdr:cxnSp macro="">
      <xdr:nvCxnSpPr>
        <xdr:cNvPr id="2138" name="直線矢印コネクタ 2137">
          <a:extLst>
            <a:ext uri="{FF2B5EF4-FFF2-40B4-BE49-F238E27FC236}">
              <a16:creationId xmlns:a16="http://schemas.microsoft.com/office/drawing/2014/main" id="{3393E382-A025-43ED-8805-0A62B03271F2}"/>
            </a:ext>
          </a:extLst>
        </xdr:cNvPr>
        <xdr:cNvCxnSpPr/>
      </xdr:nvCxnSpPr>
      <xdr:spPr>
        <a:xfrm>
          <a:off x="9479756" y="40005000"/>
          <a:ext cx="3938588"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78581</xdr:colOff>
      <xdr:row>729</xdr:row>
      <xdr:rowOff>188118</xdr:rowOff>
    </xdr:from>
    <xdr:to>
      <xdr:col>47</xdr:col>
      <xdr:colOff>323850</xdr:colOff>
      <xdr:row>729</xdr:row>
      <xdr:rowOff>188118</xdr:rowOff>
    </xdr:to>
    <xdr:cxnSp macro="">
      <xdr:nvCxnSpPr>
        <xdr:cNvPr id="2139" name="直線矢印コネクタ 2138">
          <a:extLst>
            <a:ext uri="{FF2B5EF4-FFF2-40B4-BE49-F238E27FC236}">
              <a16:creationId xmlns:a16="http://schemas.microsoft.com/office/drawing/2014/main" id="{5A9B93F0-6936-4487-93DB-0DB284C89E65}"/>
            </a:ext>
          </a:extLst>
        </xdr:cNvPr>
        <xdr:cNvCxnSpPr/>
      </xdr:nvCxnSpPr>
      <xdr:spPr>
        <a:xfrm>
          <a:off x="13413581" y="40002618"/>
          <a:ext cx="481726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195263</xdr:colOff>
      <xdr:row>736</xdr:row>
      <xdr:rowOff>188119</xdr:rowOff>
    </xdr:from>
    <xdr:to>
      <xdr:col>19</xdr:col>
      <xdr:colOff>376238</xdr:colOff>
      <xdr:row>736</xdr:row>
      <xdr:rowOff>188119</xdr:rowOff>
    </xdr:to>
    <xdr:cxnSp macro="">
      <xdr:nvCxnSpPr>
        <xdr:cNvPr id="2140" name="直線矢印コネクタ 2139">
          <a:extLst>
            <a:ext uri="{FF2B5EF4-FFF2-40B4-BE49-F238E27FC236}">
              <a16:creationId xmlns:a16="http://schemas.microsoft.com/office/drawing/2014/main" id="{EA047584-8F5C-46D6-8543-2D704A5C947B}"/>
            </a:ext>
          </a:extLst>
        </xdr:cNvPr>
        <xdr:cNvCxnSpPr/>
      </xdr:nvCxnSpPr>
      <xdr:spPr>
        <a:xfrm>
          <a:off x="7434263" y="41336119"/>
          <a:ext cx="18097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314325</xdr:colOff>
      <xdr:row>737</xdr:row>
      <xdr:rowOff>0</xdr:rowOff>
    </xdr:from>
    <xdr:to>
      <xdr:col>41</xdr:col>
      <xdr:colOff>314325</xdr:colOff>
      <xdr:row>739</xdr:row>
      <xdr:rowOff>0</xdr:rowOff>
    </xdr:to>
    <xdr:cxnSp macro="">
      <xdr:nvCxnSpPr>
        <xdr:cNvPr id="2141" name="直線コネクタ 2140">
          <a:extLst>
            <a:ext uri="{FF2B5EF4-FFF2-40B4-BE49-F238E27FC236}">
              <a16:creationId xmlns:a16="http://schemas.microsoft.com/office/drawing/2014/main" id="{0BFADDBE-1DB1-44FA-BE57-80CCF188C021}"/>
            </a:ext>
          </a:extLst>
        </xdr:cNvPr>
        <xdr:cNvCxnSpPr/>
      </xdr:nvCxnSpPr>
      <xdr:spPr>
        <a:xfrm>
          <a:off x="15935325" y="41338500"/>
          <a:ext cx="0" cy="3810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314324</xdr:colOff>
      <xdr:row>738</xdr:row>
      <xdr:rowOff>188118</xdr:rowOff>
    </xdr:from>
    <xdr:to>
      <xdr:col>41</xdr:col>
      <xdr:colOff>314324</xdr:colOff>
      <xdr:row>740</xdr:row>
      <xdr:rowOff>54908</xdr:rowOff>
    </xdr:to>
    <xdr:cxnSp macro="">
      <xdr:nvCxnSpPr>
        <xdr:cNvPr id="2142" name="直線コネクタ 2141">
          <a:extLst>
            <a:ext uri="{FF2B5EF4-FFF2-40B4-BE49-F238E27FC236}">
              <a16:creationId xmlns:a16="http://schemas.microsoft.com/office/drawing/2014/main" id="{CFB428EB-DAFD-453F-A848-4BAE8B8921EA}"/>
            </a:ext>
          </a:extLst>
        </xdr:cNvPr>
        <xdr:cNvCxnSpPr/>
      </xdr:nvCxnSpPr>
      <xdr:spPr>
        <a:xfrm>
          <a:off x="15935324" y="41717118"/>
          <a:ext cx="0" cy="24779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350044</xdr:colOff>
      <xdr:row>739</xdr:row>
      <xdr:rowOff>2380</xdr:rowOff>
    </xdr:from>
    <xdr:to>
      <xdr:col>7</xdr:col>
      <xdr:colOff>350044</xdr:colOff>
      <xdr:row>740</xdr:row>
      <xdr:rowOff>66674</xdr:rowOff>
    </xdr:to>
    <xdr:cxnSp macro="">
      <xdr:nvCxnSpPr>
        <xdr:cNvPr id="2143" name="直線コネクタ 2142">
          <a:extLst>
            <a:ext uri="{FF2B5EF4-FFF2-40B4-BE49-F238E27FC236}">
              <a16:creationId xmlns:a16="http://schemas.microsoft.com/office/drawing/2014/main" id="{76F4E085-50C2-4D0A-BAC3-B914369454E8}"/>
            </a:ext>
          </a:extLst>
        </xdr:cNvPr>
        <xdr:cNvCxnSpPr/>
      </xdr:nvCxnSpPr>
      <xdr:spPr>
        <a:xfrm>
          <a:off x="3017044" y="41721880"/>
          <a:ext cx="0" cy="254794"/>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350044</xdr:colOff>
      <xdr:row>740</xdr:row>
      <xdr:rowOff>2</xdr:rowOff>
    </xdr:from>
    <xdr:to>
      <xdr:col>7</xdr:col>
      <xdr:colOff>352424</xdr:colOff>
      <xdr:row>740</xdr:row>
      <xdr:rowOff>2</xdr:rowOff>
    </xdr:to>
    <xdr:cxnSp macro="">
      <xdr:nvCxnSpPr>
        <xdr:cNvPr id="2144" name="直線矢印コネクタ 2143">
          <a:extLst>
            <a:ext uri="{FF2B5EF4-FFF2-40B4-BE49-F238E27FC236}">
              <a16:creationId xmlns:a16="http://schemas.microsoft.com/office/drawing/2014/main" id="{1FE7A513-C895-4F1A-8099-734D9B56B1BD}"/>
            </a:ext>
          </a:extLst>
        </xdr:cNvPr>
        <xdr:cNvCxnSpPr/>
      </xdr:nvCxnSpPr>
      <xdr:spPr>
        <a:xfrm>
          <a:off x="731044" y="41910002"/>
          <a:ext cx="228838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342900</xdr:colOff>
      <xdr:row>740</xdr:row>
      <xdr:rowOff>0</xdr:rowOff>
    </xdr:from>
    <xdr:to>
      <xdr:col>14</xdr:col>
      <xdr:colOff>316706</xdr:colOff>
      <xdr:row>740</xdr:row>
      <xdr:rowOff>0</xdr:rowOff>
    </xdr:to>
    <xdr:cxnSp macro="">
      <xdr:nvCxnSpPr>
        <xdr:cNvPr id="2145" name="直線矢印コネクタ 2144">
          <a:extLst>
            <a:ext uri="{FF2B5EF4-FFF2-40B4-BE49-F238E27FC236}">
              <a16:creationId xmlns:a16="http://schemas.microsoft.com/office/drawing/2014/main" id="{96894DBB-A6DB-403A-BBE7-498E4973CEF8}"/>
            </a:ext>
          </a:extLst>
        </xdr:cNvPr>
        <xdr:cNvCxnSpPr/>
      </xdr:nvCxnSpPr>
      <xdr:spPr>
        <a:xfrm>
          <a:off x="3009900" y="41910000"/>
          <a:ext cx="2640806"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347663</xdr:colOff>
      <xdr:row>739</xdr:row>
      <xdr:rowOff>188120</xdr:rowOff>
    </xdr:from>
    <xdr:to>
      <xdr:col>41</xdr:col>
      <xdr:colOff>316706</xdr:colOff>
      <xdr:row>739</xdr:row>
      <xdr:rowOff>188120</xdr:rowOff>
    </xdr:to>
    <xdr:cxnSp macro="">
      <xdr:nvCxnSpPr>
        <xdr:cNvPr id="2146" name="直線矢印コネクタ 2145">
          <a:extLst>
            <a:ext uri="{FF2B5EF4-FFF2-40B4-BE49-F238E27FC236}">
              <a16:creationId xmlns:a16="http://schemas.microsoft.com/office/drawing/2014/main" id="{09C62D2B-5145-4488-9AA5-001A3ECC60ED}"/>
            </a:ext>
          </a:extLst>
        </xdr:cNvPr>
        <xdr:cNvCxnSpPr/>
      </xdr:nvCxnSpPr>
      <xdr:spPr>
        <a:xfrm>
          <a:off x="13301663" y="41907620"/>
          <a:ext cx="263604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314325</xdr:colOff>
      <xdr:row>739</xdr:row>
      <xdr:rowOff>188119</xdr:rowOff>
    </xdr:from>
    <xdr:to>
      <xdr:col>47</xdr:col>
      <xdr:colOff>321469</xdr:colOff>
      <xdr:row>739</xdr:row>
      <xdr:rowOff>188119</xdr:rowOff>
    </xdr:to>
    <xdr:cxnSp macro="">
      <xdr:nvCxnSpPr>
        <xdr:cNvPr id="2147" name="直線矢印コネクタ 2146">
          <a:extLst>
            <a:ext uri="{FF2B5EF4-FFF2-40B4-BE49-F238E27FC236}">
              <a16:creationId xmlns:a16="http://schemas.microsoft.com/office/drawing/2014/main" id="{1217E2D5-B4C4-47F1-9B90-568F1C0DE19D}"/>
            </a:ext>
          </a:extLst>
        </xdr:cNvPr>
        <xdr:cNvCxnSpPr/>
      </xdr:nvCxnSpPr>
      <xdr:spPr>
        <a:xfrm>
          <a:off x="15935325" y="41907619"/>
          <a:ext cx="229314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352425</xdr:colOff>
      <xdr:row>742</xdr:row>
      <xdr:rowOff>2381</xdr:rowOff>
    </xdr:from>
    <xdr:to>
      <xdr:col>47</xdr:col>
      <xdr:colOff>321469</xdr:colOff>
      <xdr:row>742</xdr:row>
      <xdr:rowOff>2381</xdr:rowOff>
    </xdr:to>
    <xdr:cxnSp macro="">
      <xdr:nvCxnSpPr>
        <xdr:cNvPr id="2148" name="直線矢印コネクタ 2147">
          <a:extLst>
            <a:ext uri="{FF2B5EF4-FFF2-40B4-BE49-F238E27FC236}">
              <a16:creationId xmlns:a16="http://schemas.microsoft.com/office/drawing/2014/main" id="{F8C03599-DC63-4897-AE24-AC9A3F338F99}"/>
            </a:ext>
          </a:extLst>
        </xdr:cNvPr>
        <xdr:cNvCxnSpPr/>
      </xdr:nvCxnSpPr>
      <xdr:spPr>
        <a:xfrm>
          <a:off x="733425" y="42293381"/>
          <a:ext cx="1749504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378618</xdr:colOff>
      <xdr:row>749</xdr:row>
      <xdr:rowOff>188119</xdr:rowOff>
    </xdr:from>
    <xdr:to>
      <xdr:col>9</xdr:col>
      <xdr:colOff>378618</xdr:colOff>
      <xdr:row>765</xdr:row>
      <xdr:rowOff>0</xdr:rowOff>
    </xdr:to>
    <xdr:cxnSp macro="">
      <xdr:nvCxnSpPr>
        <xdr:cNvPr id="2149" name="直線矢印コネクタ 2148">
          <a:extLst>
            <a:ext uri="{FF2B5EF4-FFF2-40B4-BE49-F238E27FC236}">
              <a16:creationId xmlns:a16="http://schemas.microsoft.com/office/drawing/2014/main" id="{EE5DA948-0301-4E20-A309-54E2C84C0789}"/>
            </a:ext>
          </a:extLst>
        </xdr:cNvPr>
        <xdr:cNvCxnSpPr/>
      </xdr:nvCxnSpPr>
      <xdr:spPr>
        <a:xfrm>
          <a:off x="3807618" y="43812619"/>
          <a:ext cx="0" cy="28598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380926</xdr:colOff>
      <xdr:row>757</xdr:row>
      <xdr:rowOff>188119</xdr:rowOff>
    </xdr:from>
    <xdr:to>
      <xdr:col>10</xdr:col>
      <xdr:colOff>380926</xdr:colOff>
      <xdr:row>765</xdr:row>
      <xdr:rowOff>997</xdr:rowOff>
    </xdr:to>
    <xdr:cxnSp macro="">
      <xdr:nvCxnSpPr>
        <xdr:cNvPr id="2150" name="直線矢印コネクタ 2149">
          <a:extLst>
            <a:ext uri="{FF2B5EF4-FFF2-40B4-BE49-F238E27FC236}">
              <a16:creationId xmlns:a16="http://schemas.microsoft.com/office/drawing/2014/main" id="{0E7C7DC9-D400-4AFD-A3CA-2A4767ED9BB1}"/>
            </a:ext>
          </a:extLst>
        </xdr:cNvPr>
        <xdr:cNvCxnSpPr/>
      </xdr:nvCxnSpPr>
      <xdr:spPr>
        <a:xfrm>
          <a:off x="4190926" y="45336619"/>
          <a:ext cx="0" cy="133687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2381</xdr:colOff>
      <xdr:row>759</xdr:row>
      <xdr:rowOff>2</xdr:rowOff>
    </xdr:from>
    <xdr:to>
      <xdr:col>17</xdr:col>
      <xdr:colOff>378619</xdr:colOff>
      <xdr:row>759</xdr:row>
      <xdr:rowOff>2</xdr:rowOff>
    </xdr:to>
    <xdr:cxnSp macro="">
      <xdr:nvCxnSpPr>
        <xdr:cNvPr id="2151" name="直線矢印コネクタ 2150">
          <a:extLst>
            <a:ext uri="{FF2B5EF4-FFF2-40B4-BE49-F238E27FC236}">
              <a16:creationId xmlns:a16="http://schemas.microsoft.com/office/drawing/2014/main" id="{C029BD10-BCBD-480F-A114-34EB0DBB2E08}"/>
            </a:ext>
          </a:extLst>
        </xdr:cNvPr>
        <xdr:cNvCxnSpPr/>
      </xdr:nvCxnSpPr>
      <xdr:spPr>
        <a:xfrm>
          <a:off x="6479381" y="45529502"/>
          <a:ext cx="37623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195262</xdr:colOff>
      <xdr:row>760</xdr:row>
      <xdr:rowOff>189972</xdr:rowOff>
    </xdr:from>
    <xdr:to>
      <xdr:col>13</xdr:col>
      <xdr:colOff>371475</xdr:colOff>
      <xdr:row>760</xdr:row>
      <xdr:rowOff>189972</xdr:rowOff>
    </xdr:to>
    <xdr:cxnSp macro="">
      <xdr:nvCxnSpPr>
        <xdr:cNvPr id="2152" name="直線矢印コネクタ 2151">
          <a:extLst>
            <a:ext uri="{FF2B5EF4-FFF2-40B4-BE49-F238E27FC236}">
              <a16:creationId xmlns:a16="http://schemas.microsoft.com/office/drawing/2014/main" id="{22AF4CE8-320E-4BAE-A57B-B580BEFC200B}"/>
            </a:ext>
          </a:extLst>
        </xdr:cNvPr>
        <xdr:cNvCxnSpPr/>
      </xdr:nvCxnSpPr>
      <xdr:spPr>
        <a:xfrm>
          <a:off x="4767262" y="45909972"/>
          <a:ext cx="557213" cy="0"/>
        </a:xfrm>
        <a:prstGeom prst="straightConnector1">
          <a:avLst/>
        </a:prstGeom>
        <a:ln w="3175">
          <a:solidFill>
            <a:srgbClr val="C00000"/>
          </a:solidFill>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11</xdr:col>
      <xdr:colOff>5</xdr:colOff>
      <xdr:row>765</xdr:row>
      <xdr:rowOff>9525</xdr:rowOff>
    </xdr:from>
    <xdr:to>
      <xdr:col>11</xdr:col>
      <xdr:colOff>5</xdr:colOff>
      <xdr:row>770</xdr:row>
      <xdr:rowOff>2381</xdr:rowOff>
    </xdr:to>
    <xdr:cxnSp macro="">
      <xdr:nvCxnSpPr>
        <xdr:cNvPr id="2153" name="直線矢印コネクタ 2152">
          <a:extLst>
            <a:ext uri="{FF2B5EF4-FFF2-40B4-BE49-F238E27FC236}">
              <a16:creationId xmlns:a16="http://schemas.microsoft.com/office/drawing/2014/main" id="{6B89A731-776B-4764-858C-2E1D2A2AC53B}"/>
            </a:ext>
          </a:extLst>
        </xdr:cNvPr>
        <xdr:cNvCxnSpPr/>
      </xdr:nvCxnSpPr>
      <xdr:spPr>
        <a:xfrm>
          <a:off x="4191005" y="46682025"/>
          <a:ext cx="0" cy="945356"/>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xdr:colOff>
      <xdr:row>749</xdr:row>
      <xdr:rowOff>190497</xdr:rowOff>
    </xdr:from>
    <xdr:to>
      <xdr:col>19</xdr:col>
      <xdr:colOff>376237</xdr:colOff>
      <xdr:row>765</xdr:row>
      <xdr:rowOff>185734</xdr:rowOff>
    </xdr:to>
    <xdr:sp macro="" textlink="">
      <xdr:nvSpPr>
        <xdr:cNvPr id="2154" name="円弧 2153">
          <a:extLst>
            <a:ext uri="{FF2B5EF4-FFF2-40B4-BE49-F238E27FC236}">
              <a16:creationId xmlns:a16="http://schemas.microsoft.com/office/drawing/2014/main" id="{72BA913B-CC7E-4018-A6D3-0B801292A563}"/>
            </a:ext>
          </a:extLst>
        </xdr:cNvPr>
        <xdr:cNvSpPr/>
      </xdr:nvSpPr>
      <xdr:spPr>
        <a:xfrm>
          <a:off x="4572001" y="43814997"/>
          <a:ext cx="3043236" cy="3043237"/>
        </a:xfrm>
        <a:prstGeom prst="arc">
          <a:avLst>
            <a:gd name="adj1" fmla="val 10790780"/>
            <a:gd name="adj2" fmla="val 16213539"/>
          </a:avLst>
        </a:prstGeom>
        <a:ln w="3175">
          <a:solidFill>
            <a:sysClr val="windowText" lastClr="000000"/>
          </a:solidFill>
          <a:prstDash val="solid"/>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380005</xdr:colOff>
      <xdr:row>750</xdr:row>
      <xdr:rowOff>0</xdr:rowOff>
    </xdr:from>
    <xdr:to>
      <xdr:col>10</xdr:col>
      <xdr:colOff>380005</xdr:colOff>
      <xdr:row>758</xdr:row>
      <xdr:rowOff>1329</xdr:rowOff>
    </xdr:to>
    <xdr:cxnSp macro="">
      <xdr:nvCxnSpPr>
        <xdr:cNvPr id="2155" name="直線矢印コネクタ 2154">
          <a:extLst>
            <a:ext uri="{FF2B5EF4-FFF2-40B4-BE49-F238E27FC236}">
              <a16:creationId xmlns:a16="http://schemas.microsoft.com/office/drawing/2014/main" id="{A20C2D60-3FCB-49CB-A745-37CD22BACE7C}"/>
            </a:ext>
          </a:extLst>
        </xdr:cNvPr>
        <xdr:cNvCxnSpPr/>
      </xdr:nvCxnSpPr>
      <xdr:spPr>
        <a:xfrm>
          <a:off x="4190005" y="43815000"/>
          <a:ext cx="0" cy="152532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195263</xdr:colOff>
      <xdr:row>765</xdr:row>
      <xdr:rowOff>97633</xdr:rowOff>
    </xdr:from>
    <xdr:to>
      <xdr:col>12</xdr:col>
      <xdr:colOff>0</xdr:colOff>
      <xdr:row>765</xdr:row>
      <xdr:rowOff>97633</xdr:rowOff>
    </xdr:to>
    <xdr:cxnSp macro="">
      <xdr:nvCxnSpPr>
        <xdr:cNvPr id="2156" name="直線コネクタ 2155">
          <a:extLst>
            <a:ext uri="{FF2B5EF4-FFF2-40B4-BE49-F238E27FC236}">
              <a16:creationId xmlns:a16="http://schemas.microsoft.com/office/drawing/2014/main" id="{7EE57199-B052-4625-986A-3EF67C66F21A}"/>
            </a:ext>
          </a:extLst>
        </xdr:cNvPr>
        <xdr:cNvCxnSpPr/>
      </xdr:nvCxnSpPr>
      <xdr:spPr>
        <a:xfrm>
          <a:off x="2100263" y="46770133"/>
          <a:ext cx="2471737"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2381</xdr:colOff>
      <xdr:row>765</xdr:row>
      <xdr:rowOff>97632</xdr:rowOff>
    </xdr:from>
    <xdr:to>
      <xdr:col>5</xdr:col>
      <xdr:colOff>192883</xdr:colOff>
      <xdr:row>765</xdr:row>
      <xdr:rowOff>97632</xdr:rowOff>
    </xdr:to>
    <xdr:cxnSp macro="">
      <xdr:nvCxnSpPr>
        <xdr:cNvPr id="2157" name="直線矢印コネクタ 2156">
          <a:extLst>
            <a:ext uri="{FF2B5EF4-FFF2-40B4-BE49-F238E27FC236}">
              <a16:creationId xmlns:a16="http://schemas.microsoft.com/office/drawing/2014/main" id="{FA482659-C672-4AD4-861A-A02DD449DE62}"/>
            </a:ext>
          </a:extLst>
        </xdr:cNvPr>
        <xdr:cNvCxnSpPr/>
      </xdr:nvCxnSpPr>
      <xdr:spPr>
        <a:xfrm flipH="1">
          <a:off x="1907381" y="46770132"/>
          <a:ext cx="190502"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195263</xdr:colOff>
      <xdr:row>765</xdr:row>
      <xdr:rowOff>50008</xdr:rowOff>
    </xdr:from>
    <xdr:to>
      <xdr:col>5</xdr:col>
      <xdr:colOff>378619</xdr:colOff>
      <xdr:row>765</xdr:row>
      <xdr:rowOff>50008</xdr:rowOff>
    </xdr:to>
    <xdr:cxnSp macro="">
      <xdr:nvCxnSpPr>
        <xdr:cNvPr id="2158" name="直線コネクタ 2157">
          <a:extLst>
            <a:ext uri="{FF2B5EF4-FFF2-40B4-BE49-F238E27FC236}">
              <a16:creationId xmlns:a16="http://schemas.microsoft.com/office/drawing/2014/main" id="{2C34B9B9-418F-4ACA-BAFA-FB311EBD2010}"/>
            </a:ext>
          </a:extLst>
        </xdr:cNvPr>
        <xdr:cNvCxnSpPr/>
      </xdr:nvCxnSpPr>
      <xdr:spPr>
        <a:xfrm>
          <a:off x="2100263" y="46722508"/>
          <a:ext cx="183356"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197644</xdr:colOff>
      <xdr:row>764</xdr:row>
      <xdr:rowOff>11906</xdr:rowOff>
    </xdr:from>
    <xdr:to>
      <xdr:col>5</xdr:col>
      <xdr:colOff>197644</xdr:colOff>
      <xdr:row>764</xdr:row>
      <xdr:rowOff>190499</xdr:rowOff>
    </xdr:to>
    <xdr:cxnSp macro="">
      <xdr:nvCxnSpPr>
        <xdr:cNvPr id="2159" name="直線矢印コネクタ 2158">
          <a:extLst>
            <a:ext uri="{FF2B5EF4-FFF2-40B4-BE49-F238E27FC236}">
              <a16:creationId xmlns:a16="http://schemas.microsoft.com/office/drawing/2014/main" id="{1585AB67-D8B2-4367-9D9E-339D643DB70C}"/>
            </a:ext>
          </a:extLst>
        </xdr:cNvPr>
        <xdr:cNvCxnSpPr/>
      </xdr:nvCxnSpPr>
      <xdr:spPr>
        <a:xfrm>
          <a:off x="2102644" y="46493906"/>
          <a:ext cx="0" cy="178593"/>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197644</xdr:colOff>
      <xdr:row>765</xdr:row>
      <xdr:rowOff>97631</xdr:rowOff>
    </xdr:from>
    <xdr:to>
      <xdr:col>5</xdr:col>
      <xdr:colOff>197644</xdr:colOff>
      <xdr:row>766</xdr:row>
      <xdr:rowOff>88107</xdr:rowOff>
    </xdr:to>
    <xdr:cxnSp macro="">
      <xdr:nvCxnSpPr>
        <xdr:cNvPr id="2160" name="直線矢印コネクタ 2159">
          <a:extLst>
            <a:ext uri="{FF2B5EF4-FFF2-40B4-BE49-F238E27FC236}">
              <a16:creationId xmlns:a16="http://schemas.microsoft.com/office/drawing/2014/main" id="{72D68136-DEDE-49B7-956D-DD459C518C34}"/>
            </a:ext>
          </a:extLst>
        </xdr:cNvPr>
        <xdr:cNvCxnSpPr/>
      </xdr:nvCxnSpPr>
      <xdr:spPr>
        <a:xfrm flipV="1">
          <a:off x="2102644" y="46770131"/>
          <a:ext cx="0" cy="180976"/>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2381</xdr:colOff>
      <xdr:row>765</xdr:row>
      <xdr:rowOff>0</xdr:rowOff>
    </xdr:from>
    <xdr:to>
      <xdr:col>11</xdr:col>
      <xdr:colOff>2381</xdr:colOff>
      <xdr:row>765</xdr:row>
      <xdr:rowOff>101231</xdr:rowOff>
    </xdr:to>
    <xdr:cxnSp macro="">
      <xdr:nvCxnSpPr>
        <xdr:cNvPr id="2161" name="直線コネクタ 2160">
          <a:extLst>
            <a:ext uri="{FF2B5EF4-FFF2-40B4-BE49-F238E27FC236}">
              <a16:creationId xmlns:a16="http://schemas.microsoft.com/office/drawing/2014/main" id="{AEF162D7-4A84-4FE9-88A5-5C459C632C94}"/>
            </a:ext>
          </a:extLst>
        </xdr:cNvPr>
        <xdr:cNvCxnSpPr/>
      </xdr:nvCxnSpPr>
      <xdr:spPr>
        <a:xfrm>
          <a:off x="4193381" y="46672500"/>
          <a:ext cx="0" cy="101231"/>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376238</xdr:colOff>
      <xdr:row>764</xdr:row>
      <xdr:rowOff>189337</xdr:rowOff>
    </xdr:from>
    <xdr:to>
      <xdr:col>11</xdr:col>
      <xdr:colOff>107156</xdr:colOff>
      <xdr:row>764</xdr:row>
      <xdr:rowOff>189337</xdr:rowOff>
    </xdr:to>
    <xdr:cxnSp macro="">
      <xdr:nvCxnSpPr>
        <xdr:cNvPr id="2162" name="直線コネクタ 2161">
          <a:extLst>
            <a:ext uri="{FF2B5EF4-FFF2-40B4-BE49-F238E27FC236}">
              <a16:creationId xmlns:a16="http://schemas.microsoft.com/office/drawing/2014/main" id="{B3A0BB21-2953-41F2-AF6B-045D2E762F8F}"/>
            </a:ext>
          </a:extLst>
        </xdr:cNvPr>
        <xdr:cNvCxnSpPr/>
      </xdr:nvCxnSpPr>
      <xdr:spPr>
        <a:xfrm flipH="1">
          <a:off x="4186238" y="46671337"/>
          <a:ext cx="111918"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0</xdr:colOff>
      <xdr:row>764</xdr:row>
      <xdr:rowOff>9525</xdr:rowOff>
    </xdr:from>
    <xdr:to>
      <xdr:col>6</xdr:col>
      <xdr:colOff>0</xdr:colOff>
      <xdr:row>765</xdr:row>
      <xdr:rowOff>50007</xdr:rowOff>
    </xdr:to>
    <xdr:cxnSp macro="">
      <xdr:nvCxnSpPr>
        <xdr:cNvPr id="2163" name="直線矢印コネクタ 2162">
          <a:extLst>
            <a:ext uri="{FF2B5EF4-FFF2-40B4-BE49-F238E27FC236}">
              <a16:creationId xmlns:a16="http://schemas.microsoft.com/office/drawing/2014/main" id="{E3F05C6B-BCFC-48E4-A0FC-EBF823258C3F}"/>
            </a:ext>
          </a:extLst>
        </xdr:cNvPr>
        <xdr:cNvCxnSpPr/>
      </xdr:nvCxnSpPr>
      <xdr:spPr>
        <a:xfrm flipV="1">
          <a:off x="2286000" y="46491525"/>
          <a:ext cx="0" cy="230982"/>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190500</xdr:colOff>
      <xdr:row>760</xdr:row>
      <xdr:rowOff>188119</xdr:rowOff>
    </xdr:from>
    <xdr:to>
      <xdr:col>12</xdr:col>
      <xdr:colOff>190500</xdr:colOff>
      <xdr:row>763</xdr:row>
      <xdr:rowOff>3</xdr:rowOff>
    </xdr:to>
    <xdr:cxnSp macro="">
      <xdr:nvCxnSpPr>
        <xdr:cNvPr id="2164" name="直線コネクタ 2163">
          <a:extLst>
            <a:ext uri="{FF2B5EF4-FFF2-40B4-BE49-F238E27FC236}">
              <a16:creationId xmlns:a16="http://schemas.microsoft.com/office/drawing/2014/main" id="{2F7B75B1-F66E-489E-8361-2CBDD1E82396}"/>
            </a:ext>
          </a:extLst>
        </xdr:cNvPr>
        <xdr:cNvCxnSpPr/>
      </xdr:nvCxnSpPr>
      <xdr:spPr>
        <a:xfrm flipV="1">
          <a:off x="4762500" y="45908119"/>
          <a:ext cx="0" cy="383384"/>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207169</xdr:colOff>
      <xdr:row>761</xdr:row>
      <xdr:rowOff>95252</xdr:rowOff>
    </xdr:from>
    <xdr:to>
      <xdr:col>11</xdr:col>
      <xdr:colOff>0</xdr:colOff>
      <xdr:row>761</xdr:row>
      <xdr:rowOff>95252</xdr:rowOff>
    </xdr:to>
    <xdr:cxnSp macro="">
      <xdr:nvCxnSpPr>
        <xdr:cNvPr id="2165" name="直線矢印コネクタ 2164">
          <a:extLst>
            <a:ext uri="{FF2B5EF4-FFF2-40B4-BE49-F238E27FC236}">
              <a16:creationId xmlns:a16="http://schemas.microsoft.com/office/drawing/2014/main" id="{CE7B6431-2FBE-41C2-A24C-828DD6EDC911}"/>
            </a:ext>
          </a:extLst>
        </xdr:cNvPr>
        <xdr:cNvCxnSpPr/>
      </xdr:nvCxnSpPr>
      <xdr:spPr>
        <a:xfrm flipH="1">
          <a:off x="3255169" y="46005752"/>
          <a:ext cx="93583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100954</xdr:colOff>
      <xdr:row>764</xdr:row>
      <xdr:rowOff>187121</xdr:rowOff>
    </xdr:from>
    <xdr:to>
      <xdr:col>13</xdr:col>
      <xdr:colOff>376238</xdr:colOff>
      <xdr:row>765</xdr:row>
      <xdr:rowOff>97631</xdr:rowOff>
    </xdr:to>
    <xdr:cxnSp macro="">
      <xdr:nvCxnSpPr>
        <xdr:cNvPr id="2166" name="曲線コネクタ 2733">
          <a:extLst>
            <a:ext uri="{FF2B5EF4-FFF2-40B4-BE49-F238E27FC236}">
              <a16:creationId xmlns:a16="http://schemas.microsoft.com/office/drawing/2014/main" id="{56D1749D-BBEC-4294-AEC2-18789C2D8750}"/>
            </a:ext>
          </a:extLst>
        </xdr:cNvPr>
        <xdr:cNvCxnSpPr/>
      </xdr:nvCxnSpPr>
      <xdr:spPr>
        <a:xfrm>
          <a:off x="4291954" y="46669121"/>
          <a:ext cx="1037284" cy="101010"/>
        </a:xfrm>
        <a:prstGeom prst="curvedConnector3">
          <a:avLst>
            <a:gd name="adj1" fmla="val -275"/>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369095</xdr:colOff>
      <xdr:row>762</xdr:row>
      <xdr:rowOff>188119</xdr:rowOff>
    </xdr:from>
    <xdr:to>
      <xdr:col>13</xdr:col>
      <xdr:colOff>0</xdr:colOff>
      <xdr:row>762</xdr:row>
      <xdr:rowOff>188119</xdr:rowOff>
    </xdr:to>
    <xdr:cxnSp macro="">
      <xdr:nvCxnSpPr>
        <xdr:cNvPr id="2167" name="直線矢印コネクタ 2166">
          <a:extLst>
            <a:ext uri="{FF2B5EF4-FFF2-40B4-BE49-F238E27FC236}">
              <a16:creationId xmlns:a16="http://schemas.microsoft.com/office/drawing/2014/main" id="{DE212B20-2226-4F08-A732-DA6C28CCC960}"/>
            </a:ext>
          </a:extLst>
        </xdr:cNvPr>
        <xdr:cNvCxnSpPr/>
      </xdr:nvCxnSpPr>
      <xdr:spPr>
        <a:xfrm>
          <a:off x="4560095" y="46289119"/>
          <a:ext cx="392905" cy="0"/>
        </a:xfrm>
        <a:prstGeom prst="straightConnector1">
          <a:avLst/>
        </a:prstGeom>
        <a:ln w="3175">
          <a:solidFill>
            <a:srgbClr val="0070C0"/>
          </a:solidFill>
          <a:headEnd type="arrow"/>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10</xdr:col>
      <xdr:colOff>378619</xdr:colOff>
      <xdr:row>762</xdr:row>
      <xdr:rowOff>188119</xdr:rowOff>
    </xdr:from>
    <xdr:to>
      <xdr:col>12</xdr:col>
      <xdr:colOff>0</xdr:colOff>
      <xdr:row>762</xdr:row>
      <xdr:rowOff>188120</xdr:rowOff>
    </xdr:to>
    <xdr:cxnSp macro="">
      <xdr:nvCxnSpPr>
        <xdr:cNvPr id="2168" name="直線矢印コネクタ 2167">
          <a:extLst>
            <a:ext uri="{FF2B5EF4-FFF2-40B4-BE49-F238E27FC236}">
              <a16:creationId xmlns:a16="http://schemas.microsoft.com/office/drawing/2014/main" id="{51824B34-F8F3-4642-AFD9-15472CFDF162}"/>
            </a:ext>
          </a:extLst>
        </xdr:cNvPr>
        <xdr:cNvCxnSpPr/>
      </xdr:nvCxnSpPr>
      <xdr:spPr>
        <a:xfrm>
          <a:off x="4188619" y="46289119"/>
          <a:ext cx="383381" cy="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192881</xdr:colOff>
      <xdr:row>764</xdr:row>
      <xdr:rowOff>1</xdr:rowOff>
    </xdr:from>
    <xdr:to>
      <xdr:col>13</xdr:col>
      <xdr:colOff>376238</xdr:colOff>
      <xdr:row>764</xdr:row>
      <xdr:rowOff>1</xdr:rowOff>
    </xdr:to>
    <xdr:cxnSp macro="">
      <xdr:nvCxnSpPr>
        <xdr:cNvPr id="2169" name="直線矢印コネクタ 2168">
          <a:extLst>
            <a:ext uri="{FF2B5EF4-FFF2-40B4-BE49-F238E27FC236}">
              <a16:creationId xmlns:a16="http://schemas.microsoft.com/office/drawing/2014/main" id="{8C091180-0A93-482D-A7DB-3BD5D151FBB6}"/>
            </a:ext>
          </a:extLst>
        </xdr:cNvPr>
        <xdr:cNvCxnSpPr/>
      </xdr:nvCxnSpPr>
      <xdr:spPr>
        <a:xfrm>
          <a:off x="4383881" y="46482001"/>
          <a:ext cx="94535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190500</xdr:colOff>
      <xdr:row>763</xdr:row>
      <xdr:rowOff>0</xdr:rowOff>
    </xdr:from>
    <xdr:to>
      <xdr:col>11</xdr:col>
      <xdr:colOff>190500</xdr:colOff>
      <xdr:row>764</xdr:row>
      <xdr:rowOff>0</xdr:rowOff>
    </xdr:to>
    <xdr:cxnSp macro="">
      <xdr:nvCxnSpPr>
        <xdr:cNvPr id="2170" name="直線コネクタ 2169">
          <a:extLst>
            <a:ext uri="{FF2B5EF4-FFF2-40B4-BE49-F238E27FC236}">
              <a16:creationId xmlns:a16="http://schemas.microsoft.com/office/drawing/2014/main" id="{277EA2E0-A352-463A-808B-57FC4C8C07DD}"/>
            </a:ext>
          </a:extLst>
        </xdr:cNvPr>
        <xdr:cNvCxnSpPr/>
      </xdr:nvCxnSpPr>
      <xdr:spPr>
        <a:xfrm flipV="1">
          <a:off x="4381500" y="46291500"/>
          <a:ext cx="0" cy="19050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202406</xdr:colOff>
      <xdr:row>754</xdr:row>
      <xdr:rowOff>2379</xdr:rowOff>
    </xdr:from>
    <xdr:to>
      <xdr:col>10</xdr:col>
      <xdr:colOff>378620</xdr:colOff>
      <xdr:row>754</xdr:row>
      <xdr:rowOff>2379</xdr:rowOff>
    </xdr:to>
    <xdr:cxnSp macro="">
      <xdr:nvCxnSpPr>
        <xdr:cNvPr id="2171" name="直線矢印コネクタ 2170">
          <a:extLst>
            <a:ext uri="{FF2B5EF4-FFF2-40B4-BE49-F238E27FC236}">
              <a16:creationId xmlns:a16="http://schemas.microsoft.com/office/drawing/2014/main" id="{56BE5AFF-59B9-4CB2-836F-7536127C02B9}"/>
            </a:ext>
          </a:extLst>
        </xdr:cNvPr>
        <xdr:cNvCxnSpPr/>
      </xdr:nvCxnSpPr>
      <xdr:spPr>
        <a:xfrm flipH="1">
          <a:off x="3250406" y="44579379"/>
          <a:ext cx="93821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204788</xdr:colOff>
      <xdr:row>757</xdr:row>
      <xdr:rowOff>0</xdr:rowOff>
    </xdr:from>
    <xdr:to>
      <xdr:col>9</xdr:col>
      <xdr:colOff>378618</xdr:colOff>
      <xdr:row>757</xdr:row>
      <xdr:rowOff>0</xdr:rowOff>
    </xdr:to>
    <xdr:cxnSp macro="">
      <xdr:nvCxnSpPr>
        <xdr:cNvPr id="2172" name="直線矢印コネクタ 2171">
          <a:extLst>
            <a:ext uri="{FF2B5EF4-FFF2-40B4-BE49-F238E27FC236}">
              <a16:creationId xmlns:a16="http://schemas.microsoft.com/office/drawing/2014/main" id="{752C53F1-836D-4E64-9BEE-2EEAF07C7230}"/>
            </a:ext>
          </a:extLst>
        </xdr:cNvPr>
        <xdr:cNvCxnSpPr/>
      </xdr:nvCxnSpPr>
      <xdr:spPr>
        <a:xfrm flipH="1">
          <a:off x="3252788" y="45148500"/>
          <a:ext cx="55483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750</xdr:row>
      <xdr:rowOff>0</xdr:rowOff>
    </xdr:from>
    <xdr:to>
      <xdr:col>17</xdr:col>
      <xdr:colOff>0</xdr:colOff>
      <xdr:row>770</xdr:row>
      <xdr:rowOff>0</xdr:rowOff>
    </xdr:to>
    <xdr:cxnSp macro="">
      <xdr:nvCxnSpPr>
        <xdr:cNvPr id="2173" name="直線矢印コネクタ 2172">
          <a:extLst>
            <a:ext uri="{FF2B5EF4-FFF2-40B4-BE49-F238E27FC236}">
              <a16:creationId xmlns:a16="http://schemas.microsoft.com/office/drawing/2014/main" id="{73829F53-9CBD-4EC1-A868-20919976E8A7}"/>
            </a:ext>
          </a:extLst>
        </xdr:cNvPr>
        <xdr:cNvCxnSpPr/>
      </xdr:nvCxnSpPr>
      <xdr:spPr>
        <a:xfrm>
          <a:off x="6477000" y="43815000"/>
          <a:ext cx="0" cy="38100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188119</xdr:colOff>
      <xdr:row>767</xdr:row>
      <xdr:rowOff>2382</xdr:rowOff>
    </xdr:from>
    <xdr:to>
      <xdr:col>11</xdr:col>
      <xdr:colOff>1</xdr:colOff>
      <xdr:row>767</xdr:row>
      <xdr:rowOff>2382</xdr:rowOff>
    </xdr:to>
    <xdr:cxnSp macro="">
      <xdr:nvCxnSpPr>
        <xdr:cNvPr id="2174" name="直線矢印コネクタ 2173">
          <a:extLst>
            <a:ext uri="{FF2B5EF4-FFF2-40B4-BE49-F238E27FC236}">
              <a16:creationId xmlns:a16="http://schemas.microsoft.com/office/drawing/2014/main" id="{B228BCC0-E230-48A3-8526-9496CC0C58FB}"/>
            </a:ext>
          </a:extLst>
        </xdr:cNvPr>
        <xdr:cNvCxnSpPr/>
      </xdr:nvCxnSpPr>
      <xdr:spPr>
        <a:xfrm flipH="1">
          <a:off x="3998119" y="47055882"/>
          <a:ext cx="192882"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380190</xdr:colOff>
      <xdr:row>786</xdr:row>
      <xdr:rowOff>2381</xdr:rowOff>
    </xdr:from>
    <xdr:to>
      <xdr:col>14</xdr:col>
      <xdr:colOff>380190</xdr:colOff>
      <xdr:row>787</xdr:row>
      <xdr:rowOff>45244</xdr:rowOff>
    </xdr:to>
    <xdr:cxnSp macro="">
      <xdr:nvCxnSpPr>
        <xdr:cNvPr id="2175" name="直線コネクタ 2174">
          <a:extLst>
            <a:ext uri="{FF2B5EF4-FFF2-40B4-BE49-F238E27FC236}">
              <a16:creationId xmlns:a16="http://schemas.microsoft.com/office/drawing/2014/main" id="{F6834779-2252-4FB7-AEEA-3C785E4D3957}"/>
            </a:ext>
          </a:extLst>
        </xdr:cNvPr>
        <xdr:cNvCxnSpPr/>
      </xdr:nvCxnSpPr>
      <xdr:spPr>
        <a:xfrm>
          <a:off x="5714190" y="50675381"/>
          <a:ext cx="0" cy="233363"/>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153041</xdr:colOff>
      <xdr:row>782</xdr:row>
      <xdr:rowOff>0</xdr:rowOff>
    </xdr:from>
    <xdr:to>
      <xdr:col>22</xdr:col>
      <xdr:colOff>153041</xdr:colOff>
      <xdr:row>798</xdr:row>
      <xdr:rowOff>185739</xdr:rowOff>
    </xdr:to>
    <xdr:cxnSp macro="">
      <xdr:nvCxnSpPr>
        <xdr:cNvPr id="2176" name="直線コネクタ 2175">
          <a:extLst>
            <a:ext uri="{FF2B5EF4-FFF2-40B4-BE49-F238E27FC236}">
              <a16:creationId xmlns:a16="http://schemas.microsoft.com/office/drawing/2014/main" id="{4BF78B60-1118-4EC0-84B6-9098CFBCFC70}"/>
            </a:ext>
          </a:extLst>
        </xdr:cNvPr>
        <xdr:cNvCxnSpPr/>
      </xdr:nvCxnSpPr>
      <xdr:spPr>
        <a:xfrm>
          <a:off x="8535041" y="49911000"/>
          <a:ext cx="0" cy="3233739"/>
        </a:xfrm>
        <a:prstGeom prst="line">
          <a:avLst/>
        </a:prstGeom>
        <a:ln w="317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378619</xdr:colOff>
      <xdr:row>785</xdr:row>
      <xdr:rowOff>99447</xdr:rowOff>
    </xdr:from>
    <xdr:to>
      <xdr:col>15</xdr:col>
      <xdr:colOff>2381</xdr:colOff>
      <xdr:row>785</xdr:row>
      <xdr:rowOff>99447</xdr:rowOff>
    </xdr:to>
    <xdr:cxnSp macro="">
      <xdr:nvCxnSpPr>
        <xdr:cNvPr id="2177" name="直線矢印コネクタ 2176">
          <a:extLst>
            <a:ext uri="{FF2B5EF4-FFF2-40B4-BE49-F238E27FC236}">
              <a16:creationId xmlns:a16="http://schemas.microsoft.com/office/drawing/2014/main" id="{7B8D37D9-11D9-4176-80BF-FF55005727CF}"/>
            </a:ext>
          </a:extLst>
        </xdr:cNvPr>
        <xdr:cNvCxnSpPr/>
      </xdr:nvCxnSpPr>
      <xdr:spPr>
        <a:xfrm>
          <a:off x="2283619" y="50581947"/>
          <a:ext cx="343376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378619</xdr:colOff>
      <xdr:row>799</xdr:row>
      <xdr:rowOff>3049</xdr:rowOff>
    </xdr:from>
    <xdr:to>
      <xdr:col>22</xdr:col>
      <xdr:colOff>152402</xdr:colOff>
      <xdr:row>799</xdr:row>
      <xdr:rowOff>3049</xdr:rowOff>
    </xdr:to>
    <xdr:cxnSp macro="">
      <xdr:nvCxnSpPr>
        <xdr:cNvPr id="2178" name="直線矢印コネクタ 2177">
          <a:extLst>
            <a:ext uri="{FF2B5EF4-FFF2-40B4-BE49-F238E27FC236}">
              <a16:creationId xmlns:a16="http://schemas.microsoft.com/office/drawing/2014/main" id="{CEDEEEBA-1B2D-4C94-AFE2-7B2932992AC6}"/>
            </a:ext>
          </a:extLst>
        </xdr:cNvPr>
        <xdr:cNvCxnSpPr/>
      </xdr:nvCxnSpPr>
      <xdr:spPr>
        <a:xfrm flipH="1">
          <a:off x="2283619" y="53152549"/>
          <a:ext cx="625078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815</xdr:row>
      <xdr:rowOff>844</xdr:rowOff>
    </xdr:from>
    <xdr:to>
      <xdr:col>22</xdr:col>
      <xdr:colOff>154782</xdr:colOff>
      <xdr:row>815</xdr:row>
      <xdr:rowOff>844</xdr:rowOff>
    </xdr:to>
    <xdr:cxnSp macro="">
      <xdr:nvCxnSpPr>
        <xdr:cNvPr id="2179" name="直線矢印コネクタ 2178">
          <a:extLst>
            <a:ext uri="{FF2B5EF4-FFF2-40B4-BE49-F238E27FC236}">
              <a16:creationId xmlns:a16="http://schemas.microsoft.com/office/drawing/2014/main" id="{09984DB1-C0B7-452F-A5CB-F8E245C94038}"/>
            </a:ext>
          </a:extLst>
        </xdr:cNvPr>
        <xdr:cNvCxnSpPr/>
      </xdr:nvCxnSpPr>
      <xdr:spPr>
        <a:xfrm flipH="1">
          <a:off x="2286000" y="56198344"/>
          <a:ext cx="625078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373856</xdr:colOff>
      <xdr:row>818</xdr:row>
      <xdr:rowOff>158646</xdr:rowOff>
    </xdr:from>
    <xdr:to>
      <xdr:col>22</xdr:col>
      <xdr:colOff>157165</xdr:colOff>
      <xdr:row>818</xdr:row>
      <xdr:rowOff>158646</xdr:rowOff>
    </xdr:to>
    <xdr:cxnSp macro="">
      <xdr:nvCxnSpPr>
        <xdr:cNvPr id="2180" name="直線矢印コネクタ 2179">
          <a:extLst>
            <a:ext uri="{FF2B5EF4-FFF2-40B4-BE49-F238E27FC236}">
              <a16:creationId xmlns:a16="http://schemas.microsoft.com/office/drawing/2014/main" id="{1FEF8DB9-B20A-40B1-9A91-BA114417E8C3}"/>
            </a:ext>
          </a:extLst>
        </xdr:cNvPr>
        <xdr:cNvCxnSpPr/>
      </xdr:nvCxnSpPr>
      <xdr:spPr>
        <a:xfrm flipH="1">
          <a:off x="2278856" y="56927646"/>
          <a:ext cx="626030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379598</xdr:colOff>
      <xdr:row>786</xdr:row>
      <xdr:rowOff>2381</xdr:rowOff>
    </xdr:from>
    <xdr:to>
      <xdr:col>3</xdr:col>
      <xdr:colOff>379598</xdr:colOff>
      <xdr:row>825</xdr:row>
      <xdr:rowOff>188119</xdr:rowOff>
    </xdr:to>
    <xdr:cxnSp macro="">
      <xdr:nvCxnSpPr>
        <xdr:cNvPr id="2181" name="直線矢印コネクタ 2180">
          <a:extLst>
            <a:ext uri="{FF2B5EF4-FFF2-40B4-BE49-F238E27FC236}">
              <a16:creationId xmlns:a16="http://schemas.microsoft.com/office/drawing/2014/main" id="{D512EACA-981F-40E1-8F04-DCC6C9DB3B2F}"/>
            </a:ext>
          </a:extLst>
        </xdr:cNvPr>
        <xdr:cNvCxnSpPr/>
      </xdr:nvCxnSpPr>
      <xdr:spPr>
        <a:xfrm flipV="1">
          <a:off x="1522598" y="50675381"/>
          <a:ext cx="0" cy="761523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378618</xdr:colOff>
      <xdr:row>782</xdr:row>
      <xdr:rowOff>100012</xdr:rowOff>
    </xdr:from>
    <xdr:to>
      <xdr:col>22</xdr:col>
      <xdr:colOff>154781</xdr:colOff>
      <xdr:row>782</xdr:row>
      <xdr:rowOff>100012</xdr:rowOff>
    </xdr:to>
    <xdr:cxnSp macro="">
      <xdr:nvCxnSpPr>
        <xdr:cNvPr id="2182" name="直線矢印コネクタ 2181">
          <a:extLst>
            <a:ext uri="{FF2B5EF4-FFF2-40B4-BE49-F238E27FC236}">
              <a16:creationId xmlns:a16="http://schemas.microsoft.com/office/drawing/2014/main" id="{8088A6FD-0BFF-47D8-BEB2-6999397A60C7}"/>
            </a:ext>
          </a:extLst>
        </xdr:cNvPr>
        <xdr:cNvCxnSpPr/>
      </xdr:nvCxnSpPr>
      <xdr:spPr>
        <a:xfrm flipH="1">
          <a:off x="2283618" y="50011012"/>
          <a:ext cx="625316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787</xdr:row>
      <xdr:rowOff>45245</xdr:rowOff>
    </xdr:from>
    <xdr:to>
      <xdr:col>16</xdr:col>
      <xdr:colOff>154781</xdr:colOff>
      <xdr:row>787</xdr:row>
      <xdr:rowOff>45245</xdr:rowOff>
    </xdr:to>
    <xdr:cxnSp macro="">
      <xdr:nvCxnSpPr>
        <xdr:cNvPr id="2183" name="直線コネクタ 2182">
          <a:extLst>
            <a:ext uri="{FF2B5EF4-FFF2-40B4-BE49-F238E27FC236}">
              <a16:creationId xmlns:a16="http://schemas.microsoft.com/office/drawing/2014/main" id="{1DD07797-6987-45C4-B74A-EE1AA95EF6CD}"/>
            </a:ext>
          </a:extLst>
        </xdr:cNvPr>
        <xdr:cNvCxnSpPr/>
      </xdr:nvCxnSpPr>
      <xdr:spPr>
        <a:xfrm>
          <a:off x="4191000" y="50908745"/>
          <a:ext cx="2059781"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xdr:colOff>
      <xdr:row>787</xdr:row>
      <xdr:rowOff>42862</xdr:rowOff>
    </xdr:from>
    <xdr:to>
      <xdr:col>16</xdr:col>
      <xdr:colOff>1</xdr:colOff>
      <xdr:row>788</xdr:row>
      <xdr:rowOff>33337</xdr:rowOff>
    </xdr:to>
    <xdr:cxnSp macro="">
      <xdr:nvCxnSpPr>
        <xdr:cNvPr id="2184" name="直線矢印コネクタ 2183">
          <a:extLst>
            <a:ext uri="{FF2B5EF4-FFF2-40B4-BE49-F238E27FC236}">
              <a16:creationId xmlns:a16="http://schemas.microsoft.com/office/drawing/2014/main" id="{E3DDB313-D576-41C6-83C6-A1B68E68E8D4}"/>
            </a:ext>
          </a:extLst>
        </xdr:cNvPr>
        <xdr:cNvCxnSpPr/>
      </xdr:nvCxnSpPr>
      <xdr:spPr>
        <a:xfrm flipV="1">
          <a:off x="6096001" y="50906362"/>
          <a:ext cx="0" cy="180975"/>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195262</xdr:colOff>
      <xdr:row>818</xdr:row>
      <xdr:rowOff>157163</xdr:rowOff>
    </xdr:from>
    <xdr:to>
      <xdr:col>21</xdr:col>
      <xdr:colOff>195262</xdr:colOff>
      <xdr:row>826</xdr:row>
      <xdr:rowOff>0</xdr:rowOff>
    </xdr:to>
    <xdr:cxnSp macro="">
      <xdr:nvCxnSpPr>
        <xdr:cNvPr id="2185" name="直線矢印コネクタ 2184">
          <a:extLst>
            <a:ext uri="{FF2B5EF4-FFF2-40B4-BE49-F238E27FC236}">
              <a16:creationId xmlns:a16="http://schemas.microsoft.com/office/drawing/2014/main" id="{A155C9EA-497B-49A5-B5EC-7D11A4077ABB}"/>
            </a:ext>
          </a:extLst>
        </xdr:cNvPr>
        <xdr:cNvCxnSpPr/>
      </xdr:nvCxnSpPr>
      <xdr:spPr>
        <a:xfrm>
          <a:off x="8196262" y="56926163"/>
          <a:ext cx="0" cy="1366837"/>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226220</xdr:colOff>
      <xdr:row>821</xdr:row>
      <xdr:rowOff>97635</xdr:rowOff>
    </xdr:from>
    <xdr:to>
      <xdr:col>21</xdr:col>
      <xdr:colOff>195263</xdr:colOff>
      <xdr:row>821</xdr:row>
      <xdr:rowOff>97635</xdr:rowOff>
    </xdr:to>
    <xdr:cxnSp macro="">
      <xdr:nvCxnSpPr>
        <xdr:cNvPr id="2186" name="直線矢印コネクタ 2185">
          <a:extLst>
            <a:ext uri="{FF2B5EF4-FFF2-40B4-BE49-F238E27FC236}">
              <a16:creationId xmlns:a16="http://schemas.microsoft.com/office/drawing/2014/main" id="{125D6904-516D-42A5-BF23-B9B35B65F57B}"/>
            </a:ext>
          </a:extLst>
        </xdr:cNvPr>
        <xdr:cNvCxnSpPr/>
      </xdr:nvCxnSpPr>
      <xdr:spPr>
        <a:xfrm flipH="1">
          <a:off x="7846220" y="57438135"/>
          <a:ext cx="35004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78581</xdr:colOff>
      <xdr:row>786</xdr:row>
      <xdr:rowOff>0</xdr:rowOff>
    </xdr:from>
    <xdr:to>
      <xdr:col>25</xdr:col>
      <xdr:colOff>78581</xdr:colOff>
      <xdr:row>826</xdr:row>
      <xdr:rowOff>2</xdr:rowOff>
    </xdr:to>
    <xdr:cxnSp macro="">
      <xdr:nvCxnSpPr>
        <xdr:cNvPr id="2187" name="直線コネクタ 2186">
          <a:extLst>
            <a:ext uri="{FF2B5EF4-FFF2-40B4-BE49-F238E27FC236}">
              <a16:creationId xmlns:a16="http://schemas.microsoft.com/office/drawing/2014/main" id="{D308E5B4-E42A-4335-8D89-3472DA9585AD}"/>
            </a:ext>
          </a:extLst>
        </xdr:cNvPr>
        <xdr:cNvCxnSpPr/>
      </xdr:nvCxnSpPr>
      <xdr:spPr>
        <a:xfrm flipV="1">
          <a:off x="9603581" y="50673000"/>
          <a:ext cx="0" cy="7620002"/>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2381</xdr:colOff>
      <xdr:row>786</xdr:row>
      <xdr:rowOff>0</xdr:rowOff>
    </xdr:from>
    <xdr:to>
      <xdr:col>25</xdr:col>
      <xdr:colOff>78581</xdr:colOff>
      <xdr:row>786</xdr:row>
      <xdr:rowOff>0</xdr:rowOff>
    </xdr:to>
    <xdr:cxnSp macro="">
      <xdr:nvCxnSpPr>
        <xdr:cNvPr id="2188" name="直線コネクタ 2187">
          <a:extLst>
            <a:ext uri="{FF2B5EF4-FFF2-40B4-BE49-F238E27FC236}">
              <a16:creationId xmlns:a16="http://schemas.microsoft.com/office/drawing/2014/main" id="{09B2A7D0-A61B-4F1D-8CF9-501C5ABFFD1F}"/>
            </a:ext>
          </a:extLst>
        </xdr:cNvPr>
        <xdr:cNvCxnSpPr/>
      </xdr:nvCxnSpPr>
      <xdr:spPr>
        <a:xfrm>
          <a:off x="9527381" y="50673000"/>
          <a:ext cx="76200"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826</xdr:row>
      <xdr:rowOff>0</xdr:rowOff>
    </xdr:from>
    <xdr:to>
      <xdr:col>25</xdr:col>
      <xdr:colOff>76200</xdr:colOff>
      <xdr:row>826</xdr:row>
      <xdr:rowOff>0</xdr:rowOff>
    </xdr:to>
    <xdr:cxnSp macro="">
      <xdr:nvCxnSpPr>
        <xdr:cNvPr id="2189" name="直線コネクタ 2188">
          <a:extLst>
            <a:ext uri="{FF2B5EF4-FFF2-40B4-BE49-F238E27FC236}">
              <a16:creationId xmlns:a16="http://schemas.microsoft.com/office/drawing/2014/main" id="{9B3A7FE7-B54B-421F-B66D-147865E06FBD}"/>
            </a:ext>
          </a:extLst>
        </xdr:cNvPr>
        <xdr:cNvCxnSpPr/>
      </xdr:nvCxnSpPr>
      <xdr:spPr>
        <a:xfrm>
          <a:off x="9525000" y="58293000"/>
          <a:ext cx="76200"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4762</xdr:colOff>
      <xdr:row>787</xdr:row>
      <xdr:rowOff>14288</xdr:rowOff>
    </xdr:from>
    <xdr:to>
      <xdr:col>16</xdr:col>
      <xdr:colOff>145256</xdr:colOff>
      <xdr:row>787</xdr:row>
      <xdr:rowOff>14288</xdr:rowOff>
    </xdr:to>
    <xdr:cxnSp macro="">
      <xdr:nvCxnSpPr>
        <xdr:cNvPr id="2190" name="直線コネクタ 2189">
          <a:extLst>
            <a:ext uri="{FF2B5EF4-FFF2-40B4-BE49-F238E27FC236}">
              <a16:creationId xmlns:a16="http://schemas.microsoft.com/office/drawing/2014/main" id="{078A9A9E-72AF-4B60-BD68-C6EE00C80AED}"/>
            </a:ext>
          </a:extLst>
        </xdr:cNvPr>
        <xdr:cNvCxnSpPr/>
      </xdr:nvCxnSpPr>
      <xdr:spPr>
        <a:xfrm>
          <a:off x="2290762" y="50877788"/>
          <a:ext cx="3950494"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73819</xdr:colOff>
      <xdr:row>818</xdr:row>
      <xdr:rowOff>159543</xdr:rowOff>
    </xdr:from>
    <xdr:to>
      <xdr:col>22</xdr:col>
      <xdr:colOff>154781</xdr:colOff>
      <xdr:row>818</xdr:row>
      <xdr:rowOff>159543</xdr:rowOff>
    </xdr:to>
    <xdr:cxnSp macro="">
      <xdr:nvCxnSpPr>
        <xdr:cNvPr id="2191" name="直線コネクタ 2190">
          <a:extLst>
            <a:ext uri="{FF2B5EF4-FFF2-40B4-BE49-F238E27FC236}">
              <a16:creationId xmlns:a16="http://schemas.microsoft.com/office/drawing/2014/main" id="{EA705432-AB50-4BA3-9C36-22E3CE304828}"/>
            </a:ext>
          </a:extLst>
        </xdr:cNvPr>
        <xdr:cNvCxnSpPr/>
      </xdr:nvCxnSpPr>
      <xdr:spPr>
        <a:xfrm>
          <a:off x="5407819" y="56928543"/>
          <a:ext cx="3128962"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154781</xdr:colOff>
      <xdr:row>799</xdr:row>
      <xdr:rowOff>14288</xdr:rowOff>
    </xdr:from>
    <xdr:to>
      <xdr:col>22</xdr:col>
      <xdr:colOff>154781</xdr:colOff>
      <xdr:row>826</xdr:row>
      <xdr:rowOff>1</xdr:rowOff>
    </xdr:to>
    <xdr:cxnSp macro="">
      <xdr:nvCxnSpPr>
        <xdr:cNvPr id="2192" name="直線コネクタ 2191">
          <a:extLst>
            <a:ext uri="{FF2B5EF4-FFF2-40B4-BE49-F238E27FC236}">
              <a16:creationId xmlns:a16="http://schemas.microsoft.com/office/drawing/2014/main" id="{B126325E-A2D7-43BB-834C-6EA405E0117D}"/>
            </a:ext>
          </a:extLst>
        </xdr:cNvPr>
        <xdr:cNvCxnSpPr/>
      </xdr:nvCxnSpPr>
      <xdr:spPr>
        <a:xfrm flipV="1">
          <a:off x="8536781" y="53163788"/>
          <a:ext cx="0" cy="5129213"/>
        </a:xfrm>
        <a:prstGeom prst="line">
          <a:avLst/>
        </a:prstGeom>
        <a:ln w="3175">
          <a:solidFill>
            <a:srgbClr val="C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154782</xdr:colOff>
      <xdr:row>787</xdr:row>
      <xdr:rowOff>11906</xdr:rowOff>
    </xdr:from>
    <xdr:to>
      <xdr:col>22</xdr:col>
      <xdr:colOff>154782</xdr:colOff>
      <xdr:row>811</xdr:row>
      <xdr:rowOff>7143</xdr:rowOff>
    </xdr:to>
    <xdr:sp macro="" textlink="">
      <xdr:nvSpPr>
        <xdr:cNvPr id="2193" name="円弧 2192">
          <a:extLst>
            <a:ext uri="{FF2B5EF4-FFF2-40B4-BE49-F238E27FC236}">
              <a16:creationId xmlns:a16="http://schemas.microsoft.com/office/drawing/2014/main" id="{5A970EB6-64E5-4D0F-8E11-193C38F6DBB5}"/>
            </a:ext>
          </a:extLst>
        </xdr:cNvPr>
        <xdr:cNvSpPr/>
      </xdr:nvSpPr>
      <xdr:spPr>
        <a:xfrm>
          <a:off x="3964782" y="50875406"/>
          <a:ext cx="4572000" cy="4567237"/>
        </a:xfrm>
        <a:prstGeom prst="arc">
          <a:avLst>
            <a:gd name="adj1" fmla="val 16200615"/>
            <a:gd name="adj2" fmla="val 3567"/>
          </a:avLst>
        </a:prstGeom>
        <a:ln w="3175">
          <a:solidFill>
            <a:srgbClr val="C00000"/>
          </a:solidFill>
          <a:prstDash val="lgDashDot"/>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71438</xdr:colOff>
      <xdr:row>818</xdr:row>
      <xdr:rowOff>164306</xdr:rowOff>
    </xdr:from>
    <xdr:to>
      <xdr:col>14</xdr:col>
      <xdr:colOff>71438</xdr:colOff>
      <xdr:row>825</xdr:row>
      <xdr:rowOff>188119</xdr:rowOff>
    </xdr:to>
    <xdr:cxnSp macro="">
      <xdr:nvCxnSpPr>
        <xdr:cNvPr id="2194" name="直線コネクタ 2193">
          <a:extLst>
            <a:ext uri="{FF2B5EF4-FFF2-40B4-BE49-F238E27FC236}">
              <a16:creationId xmlns:a16="http://schemas.microsoft.com/office/drawing/2014/main" id="{E12E0D18-8586-4393-BBBD-4C601CFF4673}"/>
            </a:ext>
          </a:extLst>
        </xdr:cNvPr>
        <xdr:cNvCxnSpPr/>
      </xdr:nvCxnSpPr>
      <xdr:spPr>
        <a:xfrm>
          <a:off x="5405438" y="56933306"/>
          <a:ext cx="0" cy="1357313"/>
        </a:xfrm>
        <a:prstGeom prst="line">
          <a:avLst/>
        </a:prstGeom>
        <a:ln w="317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66675</xdr:colOff>
      <xdr:row>818</xdr:row>
      <xdr:rowOff>157163</xdr:rowOff>
    </xdr:from>
    <xdr:to>
      <xdr:col>14</xdr:col>
      <xdr:colOff>71438</xdr:colOff>
      <xdr:row>819</xdr:row>
      <xdr:rowOff>1</xdr:rowOff>
    </xdr:to>
    <xdr:cxnSp macro="">
      <xdr:nvCxnSpPr>
        <xdr:cNvPr id="2195" name="直線コネクタ 2194">
          <a:extLst>
            <a:ext uri="{FF2B5EF4-FFF2-40B4-BE49-F238E27FC236}">
              <a16:creationId xmlns:a16="http://schemas.microsoft.com/office/drawing/2014/main" id="{34F1C957-88A5-4822-B0A2-3E73CD27E99C}"/>
            </a:ext>
          </a:extLst>
        </xdr:cNvPr>
        <xdr:cNvCxnSpPr/>
      </xdr:nvCxnSpPr>
      <xdr:spPr>
        <a:xfrm flipV="1">
          <a:off x="4638675" y="56926163"/>
          <a:ext cx="766763" cy="33338"/>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66674</xdr:colOff>
      <xdr:row>819</xdr:row>
      <xdr:rowOff>2382</xdr:rowOff>
    </xdr:from>
    <xdr:to>
      <xdr:col>12</xdr:col>
      <xdr:colOff>66674</xdr:colOff>
      <xdr:row>820</xdr:row>
      <xdr:rowOff>38100</xdr:rowOff>
    </xdr:to>
    <xdr:cxnSp macro="">
      <xdr:nvCxnSpPr>
        <xdr:cNvPr id="2196" name="直線コネクタ 2195">
          <a:extLst>
            <a:ext uri="{FF2B5EF4-FFF2-40B4-BE49-F238E27FC236}">
              <a16:creationId xmlns:a16="http://schemas.microsoft.com/office/drawing/2014/main" id="{A48BDE07-23C5-4B4C-AD8F-198A62DE7B60}"/>
            </a:ext>
          </a:extLst>
        </xdr:cNvPr>
        <xdr:cNvCxnSpPr/>
      </xdr:nvCxnSpPr>
      <xdr:spPr>
        <a:xfrm>
          <a:off x="4638674" y="56961882"/>
          <a:ext cx="0" cy="226218"/>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71437</xdr:colOff>
      <xdr:row>818</xdr:row>
      <xdr:rowOff>9525</xdr:rowOff>
    </xdr:from>
    <xdr:to>
      <xdr:col>14</xdr:col>
      <xdr:colOff>71437</xdr:colOff>
      <xdr:row>818</xdr:row>
      <xdr:rowOff>159543</xdr:rowOff>
    </xdr:to>
    <xdr:cxnSp macro="">
      <xdr:nvCxnSpPr>
        <xdr:cNvPr id="2197" name="直線コネクタ 2196">
          <a:extLst>
            <a:ext uri="{FF2B5EF4-FFF2-40B4-BE49-F238E27FC236}">
              <a16:creationId xmlns:a16="http://schemas.microsoft.com/office/drawing/2014/main" id="{8BCCCE4C-4664-4D58-9968-A83A444C8627}"/>
            </a:ext>
          </a:extLst>
        </xdr:cNvPr>
        <xdr:cNvCxnSpPr/>
      </xdr:nvCxnSpPr>
      <xdr:spPr>
        <a:xfrm>
          <a:off x="5405437" y="56778525"/>
          <a:ext cx="0" cy="150018"/>
        </a:xfrm>
        <a:prstGeom prst="line">
          <a:avLst/>
        </a:prstGeom>
        <a:ln w="317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147638</xdr:colOff>
      <xdr:row>787</xdr:row>
      <xdr:rowOff>11907</xdr:rowOff>
    </xdr:from>
    <xdr:to>
      <xdr:col>26</xdr:col>
      <xdr:colOff>2381</xdr:colOff>
      <xdr:row>787</xdr:row>
      <xdr:rowOff>11907</xdr:rowOff>
    </xdr:to>
    <xdr:cxnSp macro="">
      <xdr:nvCxnSpPr>
        <xdr:cNvPr id="2198" name="直線コネクタ 2197">
          <a:extLst>
            <a:ext uri="{FF2B5EF4-FFF2-40B4-BE49-F238E27FC236}">
              <a16:creationId xmlns:a16="http://schemas.microsoft.com/office/drawing/2014/main" id="{B55B96F7-C6D1-4369-A9EA-280F17A7CFE1}"/>
            </a:ext>
          </a:extLst>
        </xdr:cNvPr>
        <xdr:cNvCxnSpPr/>
      </xdr:nvCxnSpPr>
      <xdr:spPr>
        <a:xfrm>
          <a:off x="6243638" y="50875407"/>
          <a:ext cx="3664743"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2381</xdr:colOff>
      <xdr:row>786</xdr:row>
      <xdr:rowOff>0</xdr:rowOff>
    </xdr:from>
    <xdr:to>
      <xdr:col>25</xdr:col>
      <xdr:colOff>2381</xdr:colOff>
      <xdr:row>813</xdr:row>
      <xdr:rowOff>121444</xdr:rowOff>
    </xdr:to>
    <xdr:cxnSp macro="">
      <xdr:nvCxnSpPr>
        <xdr:cNvPr id="2199" name="直線コネクタ 2198">
          <a:extLst>
            <a:ext uri="{FF2B5EF4-FFF2-40B4-BE49-F238E27FC236}">
              <a16:creationId xmlns:a16="http://schemas.microsoft.com/office/drawing/2014/main" id="{9EBCDAF6-6560-4AEA-825F-6105AA407423}"/>
            </a:ext>
          </a:extLst>
        </xdr:cNvPr>
        <xdr:cNvCxnSpPr/>
      </xdr:nvCxnSpPr>
      <xdr:spPr>
        <a:xfrm flipV="1">
          <a:off x="9527381" y="50673000"/>
          <a:ext cx="0" cy="5264944"/>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66676</xdr:colOff>
      <xdr:row>787</xdr:row>
      <xdr:rowOff>45244</xdr:rowOff>
    </xdr:from>
    <xdr:to>
      <xdr:col>12</xdr:col>
      <xdr:colOff>66676</xdr:colOff>
      <xdr:row>819</xdr:row>
      <xdr:rowOff>0</xdr:rowOff>
    </xdr:to>
    <xdr:cxnSp macro="">
      <xdr:nvCxnSpPr>
        <xdr:cNvPr id="2200" name="直線矢印コネクタ 2199">
          <a:extLst>
            <a:ext uri="{FF2B5EF4-FFF2-40B4-BE49-F238E27FC236}">
              <a16:creationId xmlns:a16="http://schemas.microsoft.com/office/drawing/2014/main" id="{DAF86BCC-B783-4E90-B50C-C8BB2E3D9B09}"/>
            </a:ext>
          </a:extLst>
        </xdr:cNvPr>
        <xdr:cNvCxnSpPr/>
      </xdr:nvCxnSpPr>
      <xdr:spPr>
        <a:xfrm>
          <a:off x="4638676" y="50908744"/>
          <a:ext cx="0" cy="6050756"/>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71436</xdr:colOff>
      <xdr:row>787</xdr:row>
      <xdr:rowOff>42863</xdr:rowOff>
    </xdr:from>
    <xdr:to>
      <xdr:col>14</xdr:col>
      <xdr:colOff>71436</xdr:colOff>
      <xdr:row>818</xdr:row>
      <xdr:rowOff>161926</xdr:rowOff>
    </xdr:to>
    <xdr:cxnSp macro="">
      <xdr:nvCxnSpPr>
        <xdr:cNvPr id="2201" name="直線矢印コネクタ 2200">
          <a:extLst>
            <a:ext uri="{FF2B5EF4-FFF2-40B4-BE49-F238E27FC236}">
              <a16:creationId xmlns:a16="http://schemas.microsoft.com/office/drawing/2014/main" id="{00A705FE-FA8B-4F06-B96F-E02BD12AC990}"/>
            </a:ext>
          </a:extLst>
        </xdr:cNvPr>
        <xdr:cNvCxnSpPr/>
      </xdr:nvCxnSpPr>
      <xdr:spPr>
        <a:xfrm>
          <a:off x="5405436" y="50906363"/>
          <a:ext cx="0" cy="602456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4762</xdr:colOff>
      <xdr:row>787</xdr:row>
      <xdr:rowOff>11905</xdr:rowOff>
    </xdr:from>
    <xdr:to>
      <xdr:col>34</xdr:col>
      <xdr:colOff>316705</xdr:colOff>
      <xdr:row>787</xdr:row>
      <xdr:rowOff>11905</xdr:rowOff>
    </xdr:to>
    <xdr:cxnSp macro="">
      <xdr:nvCxnSpPr>
        <xdr:cNvPr id="2202" name="直線コネクタ 2201">
          <a:extLst>
            <a:ext uri="{FF2B5EF4-FFF2-40B4-BE49-F238E27FC236}">
              <a16:creationId xmlns:a16="http://schemas.microsoft.com/office/drawing/2014/main" id="{C2C15DFF-6ED1-44C4-8704-DE31E62EF155}"/>
            </a:ext>
          </a:extLst>
        </xdr:cNvPr>
        <xdr:cNvCxnSpPr/>
      </xdr:nvCxnSpPr>
      <xdr:spPr>
        <a:xfrm>
          <a:off x="9910762" y="50875405"/>
          <a:ext cx="3359943"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150019</xdr:colOff>
      <xdr:row>799</xdr:row>
      <xdr:rowOff>2381</xdr:rowOff>
    </xdr:from>
    <xdr:to>
      <xdr:col>25</xdr:col>
      <xdr:colOff>4763</xdr:colOff>
      <xdr:row>799</xdr:row>
      <xdr:rowOff>2381</xdr:rowOff>
    </xdr:to>
    <xdr:cxnSp macro="">
      <xdr:nvCxnSpPr>
        <xdr:cNvPr id="2203" name="直線矢印コネクタ 2202">
          <a:extLst>
            <a:ext uri="{FF2B5EF4-FFF2-40B4-BE49-F238E27FC236}">
              <a16:creationId xmlns:a16="http://schemas.microsoft.com/office/drawing/2014/main" id="{A52ED71D-7918-402B-92CB-BA7F0F049F04}"/>
            </a:ext>
          </a:extLst>
        </xdr:cNvPr>
        <xdr:cNvCxnSpPr/>
      </xdr:nvCxnSpPr>
      <xdr:spPr>
        <a:xfrm>
          <a:off x="8532019" y="53151881"/>
          <a:ext cx="99774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147637</xdr:colOff>
      <xdr:row>798</xdr:row>
      <xdr:rowOff>188119</xdr:rowOff>
    </xdr:from>
    <xdr:to>
      <xdr:col>28</xdr:col>
      <xdr:colOff>304800</xdr:colOff>
      <xdr:row>798</xdr:row>
      <xdr:rowOff>188119</xdr:rowOff>
    </xdr:to>
    <xdr:cxnSp macro="">
      <xdr:nvCxnSpPr>
        <xdr:cNvPr id="2204" name="直線矢印コネクタ 2203">
          <a:extLst>
            <a:ext uri="{FF2B5EF4-FFF2-40B4-BE49-F238E27FC236}">
              <a16:creationId xmlns:a16="http://schemas.microsoft.com/office/drawing/2014/main" id="{A56154DD-D08B-4CAB-854E-B1ADDE73C466}"/>
            </a:ext>
          </a:extLst>
        </xdr:cNvPr>
        <xdr:cNvCxnSpPr/>
      </xdr:nvCxnSpPr>
      <xdr:spPr>
        <a:xfrm>
          <a:off x="10053637" y="53147119"/>
          <a:ext cx="91916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300038</xdr:colOff>
      <xdr:row>786</xdr:row>
      <xdr:rowOff>0</xdr:rowOff>
    </xdr:from>
    <xdr:to>
      <xdr:col>28</xdr:col>
      <xdr:colOff>300038</xdr:colOff>
      <xdr:row>798</xdr:row>
      <xdr:rowOff>183356</xdr:rowOff>
    </xdr:to>
    <xdr:cxnSp macro="">
      <xdr:nvCxnSpPr>
        <xdr:cNvPr id="2205" name="直線コネクタ 2204">
          <a:extLst>
            <a:ext uri="{FF2B5EF4-FFF2-40B4-BE49-F238E27FC236}">
              <a16:creationId xmlns:a16="http://schemas.microsoft.com/office/drawing/2014/main" id="{A7841BE7-AB59-49B4-A42E-B66C95AAA19F}"/>
            </a:ext>
          </a:extLst>
        </xdr:cNvPr>
        <xdr:cNvCxnSpPr/>
      </xdr:nvCxnSpPr>
      <xdr:spPr>
        <a:xfrm>
          <a:off x="10968038" y="50673000"/>
          <a:ext cx="0" cy="2469356"/>
        </a:xfrm>
        <a:prstGeom prst="line">
          <a:avLst/>
        </a:prstGeom>
        <a:ln w="317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300038</xdr:colOff>
      <xdr:row>799</xdr:row>
      <xdr:rowOff>1</xdr:rowOff>
    </xdr:from>
    <xdr:to>
      <xdr:col>28</xdr:col>
      <xdr:colOff>300038</xdr:colOff>
      <xdr:row>826</xdr:row>
      <xdr:rowOff>2381</xdr:rowOff>
    </xdr:to>
    <xdr:cxnSp macro="">
      <xdr:nvCxnSpPr>
        <xdr:cNvPr id="2206" name="直線コネクタ 2205">
          <a:extLst>
            <a:ext uri="{FF2B5EF4-FFF2-40B4-BE49-F238E27FC236}">
              <a16:creationId xmlns:a16="http://schemas.microsoft.com/office/drawing/2014/main" id="{036455C6-E083-42E1-A1FC-F1C4213F5276}"/>
            </a:ext>
          </a:extLst>
        </xdr:cNvPr>
        <xdr:cNvCxnSpPr/>
      </xdr:nvCxnSpPr>
      <xdr:spPr>
        <a:xfrm flipV="1">
          <a:off x="10968038" y="53149501"/>
          <a:ext cx="0" cy="5145880"/>
        </a:xfrm>
        <a:prstGeom prst="line">
          <a:avLst/>
        </a:prstGeom>
        <a:ln w="3175">
          <a:solidFill>
            <a:srgbClr val="C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319088</xdr:colOff>
      <xdr:row>787</xdr:row>
      <xdr:rowOff>11907</xdr:rowOff>
    </xdr:from>
    <xdr:to>
      <xdr:col>39</xdr:col>
      <xdr:colOff>0</xdr:colOff>
      <xdr:row>787</xdr:row>
      <xdr:rowOff>11907</xdr:rowOff>
    </xdr:to>
    <xdr:cxnSp macro="">
      <xdr:nvCxnSpPr>
        <xdr:cNvPr id="2207" name="直線コネクタ 2206">
          <a:extLst>
            <a:ext uri="{FF2B5EF4-FFF2-40B4-BE49-F238E27FC236}">
              <a16:creationId xmlns:a16="http://schemas.microsoft.com/office/drawing/2014/main" id="{266B8514-CE86-4A2B-B354-6D309AA8DB5C}"/>
            </a:ext>
          </a:extLst>
        </xdr:cNvPr>
        <xdr:cNvCxnSpPr/>
      </xdr:nvCxnSpPr>
      <xdr:spPr>
        <a:xfrm>
          <a:off x="13273088" y="50875407"/>
          <a:ext cx="1585912"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228600</xdr:colOff>
      <xdr:row>787</xdr:row>
      <xdr:rowOff>45244</xdr:rowOff>
    </xdr:from>
    <xdr:to>
      <xdr:col>39</xdr:col>
      <xdr:colOff>0</xdr:colOff>
      <xdr:row>787</xdr:row>
      <xdr:rowOff>45244</xdr:rowOff>
    </xdr:to>
    <xdr:cxnSp macro="">
      <xdr:nvCxnSpPr>
        <xdr:cNvPr id="2208" name="直線コネクタ 2207">
          <a:extLst>
            <a:ext uri="{FF2B5EF4-FFF2-40B4-BE49-F238E27FC236}">
              <a16:creationId xmlns:a16="http://schemas.microsoft.com/office/drawing/2014/main" id="{FDA43D6E-2DFC-46E5-B9DB-DE41DDE4FFF0}"/>
            </a:ext>
          </a:extLst>
        </xdr:cNvPr>
        <xdr:cNvCxnSpPr/>
      </xdr:nvCxnSpPr>
      <xdr:spPr>
        <a:xfrm>
          <a:off x="13182600" y="50908744"/>
          <a:ext cx="1676400"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185737</xdr:colOff>
      <xdr:row>787</xdr:row>
      <xdr:rowOff>42862</xdr:rowOff>
    </xdr:from>
    <xdr:to>
      <xdr:col>15</xdr:col>
      <xdr:colOff>185737</xdr:colOff>
      <xdr:row>788</xdr:row>
      <xdr:rowOff>33337</xdr:rowOff>
    </xdr:to>
    <xdr:cxnSp macro="">
      <xdr:nvCxnSpPr>
        <xdr:cNvPr id="2209" name="直線矢印コネクタ 2208">
          <a:extLst>
            <a:ext uri="{FF2B5EF4-FFF2-40B4-BE49-F238E27FC236}">
              <a16:creationId xmlns:a16="http://schemas.microsoft.com/office/drawing/2014/main" id="{E2B7997E-4B95-4AB3-9F2B-69C66446116E}"/>
            </a:ext>
          </a:extLst>
        </xdr:cNvPr>
        <xdr:cNvCxnSpPr/>
      </xdr:nvCxnSpPr>
      <xdr:spPr>
        <a:xfrm flipV="1">
          <a:off x="5900737" y="50906362"/>
          <a:ext cx="0" cy="180975"/>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40481</xdr:colOff>
      <xdr:row>787</xdr:row>
      <xdr:rowOff>28575</xdr:rowOff>
    </xdr:from>
    <xdr:to>
      <xdr:col>15</xdr:col>
      <xdr:colOff>185738</xdr:colOff>
      <xdr:row>787</xdr:row>
      <xdr:rowOff>28575</xdr:rowOff>
    </xdr:to>
    <xdr:cxnSp macro="">
      <xdr:nvCxnSpPr>
        <xdr:cNvPr id="2210" name="直線コネクタ 2209">
          <a:extLst>
            <a:ext uri="{FF2B5EF4-FFF2-40B4-BE49-F238E27FC236}">
              <a16:creationId xmlns:a16="http://schemas.microsoft.com/office/drawing/2014/main" id="{C7FE9E45-8CCD-409C-A23C-2509F7C5ED73}"/>
            </a:ext>
          </a:extLst>
        </xdr:cNvPr>
        <xdr:cNvCxnSpPr/>
      </xdr:nvCxnSpPr>
      <xdr:spPr>
        <a:xfrm>
          <a:off x="5755481" y="50892075"/>
          <a:ext cx="145257"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40482</xdr:colOff>
      <xdr:row>783</xdr:row>
      <xdr:rowOff>102393</xdr:rowOff>
    </xdr:from>
    <xdr:to>
      <xdr:col>15</xdr:col>
      <xdr:colOff>40482</xdr:colOff>
      <xdr:row>787</xdr:row>
      <xdr:rowOff>28575</xdr:rowOff>
    </xdr:to>
    <xdr:cxnSp macro="">
      <xdr:nvCxnSpPr>
        <xdr:cNvPr id="2211" name="直線コネクタ 2210">
          <a:extLst>
            <a:ext uri="{FF2B5EF4-FFF2-40B4-BE49-F238E27FC236}">
              <a16:creationId xmlns:a16="http://schemas.microsoft.com/office/drawing/2014/main" id="{F0D3D9C1-3A16-4230-8EE9-C6F29D7D6A03}"/>
            </a:ext>
          </a:extLst>
        </xdr:cNvPr>
        <xdr:cNvCxnSpPr/>
      </xdr:nvCxnSpPr>
      <xdr:spPr>
        <a:xfrm>
          <a:off x="5755482" y="50203893"/>
          <a:ext cx="0" cy="688182"/>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40482</xdr:colOff>
      <xdr:row>783</xdr:row>
      <xdr:rowOff>102395</xdr:rowOff>
    </xdr:from>
    <xdr:to>
      <xdr:col>15</xdr:col>
      <xdr:colOff>147638</xdr:colOff>
      <xdr:row>783</xdr:row>
      <xdr:rowOff>102395</xdr:rowOff>
    </xdr:to>
    <xdr:cxnSp macro="">
      <xdr:nvCxnSpPr>
        <xdr:cNvPr id="2212" name="直線矢印コネクタ 2211">
          <a:extLst>
            <a:ext uri="{FF2B5EF4-FFF2-40B4-BE49-F238E27FC236}">
              <a16:creationId xmlns:a16="http://schemas.microsoft.com/office/drawing/2014/main" id="{765C6580-AD81-4EF8-9E65-781CEEB9AAD1}"/>
            </a:ext>
          </a:extLst>
        </xdr:cNvPr>
        <xdr:cNvCxnSpPr/>
      </xdr:nvCxnSpPr>
      <xdr:spPr>
        <a:xfrm>
          <a:off x="5755482" y="50203895"/>
          <a:ext cx="10715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xdr:colOff>
      <xdr:row>824</xdr:row>
      <xdr:rowOff>154781</xdr:rowOff>
    </xdr:from>
    <xdr:to>
      <xdr:col>22</xdr:col>
      <xdr:colOff>161925</xdr:colOff>
      <xdr:row>824</xdr:row>
      <xdr:rowOff>154781</xdr:rowOff>
    </xdr:to>
    <xdr:cxnSp macro="">
      <xdr:nvCxnSpPr>
        <xdr:cNvPr id="2213" name="直線コネクタ 2212">
          <a:extLst>
            <a:ext uri="{FF2B5EF4-FFF2-40B4-BE49-F238E27FC236}">
              <a16:creationId xmlns:a16="http://schemas.microsoft.com/office/drawing/2014/main" id="{3202380D-2381-4406-9E09-B3BE58D14FFA}"/>
            </a:ext>
          </a:extLst>
        </xdr:cNvPr>
        <xdr:cNvCxnSpPr/>
      </xdr:nvCxnSpPr>
      <xdr:spPr>
        <a:xfrm>
          <a:off x="771525" y="58066781"/>
          <a:ext cx="7772400"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271464</xdr:colOff>
      <xdr:row>799</xdr:row>
      <xdr:rowOff>0</xdr:rowOff>
    </xdr:from>
    <xdr:to>
      <xdr:col>23</xdr:col>
      <xdr:colOff>271464</xdr:colOff>
      <xdr:row>800</xdr:row>
      <xdr:rowOff>188119</xdr:rowOff>
    </xdr:to>
    <xdr:cxnSp macro="">
      <xdr:nvCxnSpPr>
        <xdr:cNvPr id="2214" name="直線コネクタ 2213">
          <a:extLst>
            <a:ext uri="{FF2B5EF4-FFF2-40B4-BE49-F238E27FC236}">
              <a16:creationId xmlns:a16="http://schemas.microsoft.com/office/drawing/2014/main" id="{9A2C2025-48C2-46F3-84AA-E20B5F1CB9C7}"/>
            </a:ext>
          </a:extLst>
        </xdr:cNvPr>
        <xdr:cNvCxnSpPr/>
      </xdr:nvCxnSpPr>
      <xdr:spPr>
        <a:xfrm>
          <a:off x="9034464" y="53149500"/>
          <a:ext cx="0" cy="378619"/>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233363</xdr:colOff>
      <xdr:row>813</xdr:row>
      <xdr:rowOff>119062</xdr:rowOff>
    </xdr:from>
    <xdr:to>
      <xdr:col>26</xdr:col>
      <xdr:colOff>304800</xdr:colOff>
      <xdr:row>813</xdr:row>
      <xdr:rowOff>119062</xdr:rowOff>
    </xdr:to>
    <xdr:cxnSp macro="">
      <xdr:nvCxnSpPr>
        <xdr:cNvPr id="2215" name="直線コネクタ 2214">
          <a:extLst>
            <a:ext uri="{FF2B5EF4-FFF2-40B4-BE49-F238E27FC236}">
              <a16:creationId xmlns:a16="http://schemas.microsoft.com/office/drawing/2014/main" id="{8BBEDD8A-658E-44A7-BF20-99135482C425}"/>
            </a:ext>
          </a:extLst>
        </xdr:cNvPr>
        <xdr:cNvCxnSpPr/>
      </xdr:nvCxnSpPr>
      <xdr:spPr>
        <a:xfrm>
          <a:off x="9377363" y="55935562"/>
          <a:ext cx="833437"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147637</xdr:colOff>
      <xdr:row>786</xdr:row>
      <xdr:rowOff>0</xdr:rowOff>
    </xdr:from>
    <xdr:to>
      <xdr:col>26</xdr:col>
      <xdr:colOff>147637</xdr:colOff>
      <xdr:row>813</xdr:row>
      <xdr:rowOff>119065</xdr:rowOff>
    </xdr:to>
    <xdr:cxnSp macro="">
      <xdr:nvCxnSpPr>
        <xdr:cNvPr id="2216" name="直線コネクタ 2215">
          <a:extLst>
            <a:ext uri="{FF2B5EF4-FFF2-40B4-BE49-F238E27FC236}">
              <a16:creationId xmlns:a16="http://schemas.microsoft.com/office/drawing/2014/main" id="{2A98E3B7-9019-4F31-82FF-FCD3117729FE}"/>
            </a:ext>
          </a:extLst>
        </xdr:cNvPr>
        <xdr:cNvCxnSpPr/>
      </xdr:nvCxnSpPr>
      <xdr:spPr>
        <a:xfrm flipV="1">
          <a:off x="10053637" y="50673000"/>
          <a:ext cx="0" cy="5262565"/>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311944</xdr:colOff>
      <xdr:row>824</xdr:row>
      <xdr:rowOff>157163</xdr:rowOff>
    </xdr:from>
    <xdr:to>
      <xdr:col>36</xdr:col>
      <xdr:colOff>378619</xdr:colOff>
      <xdr:row>824</xdr:row>
      <xdr:rowOff>157163</xdr:rowOff>
    </xdr:to>
    <xdr:cxnSp macro="">
      <xdr:nvCxnSpPr>
        <xdr:cNvPr id="2217" name="直線コネクタ 2216">
          <a:extLst>
            <a:ext uri="{FF2B5EF4-FFF2-40B4-BE49-F238E27FC236}">
              <a16:creationId xmlns:a16="http://schemas.microsoft.com/office/drawing/2014/main" id="{2579CF72-14D3-4DE1-B173-0C0B9ABA600C}"/>
            </a:ext>
          </a:extLst>
        </xdr:cNvPr>
        <xdr:cNvCxnSpPr/>
      </xdr:nvCxnSpPr>
      <xdr:spPr>
        <a:xfrm>
          <a:off x="10979944" y="58069163"/>
          <a:ext cx="3114675"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378618</xdr:colOff>
      <xdr:row>818</xdr:row>
      <xdr:rowOff>161925</xdr:rowOff>
    </xdr:from>
    <xdr:to>
      <xdr:col>36</xdr:col>
      <xdr:colOff>378618</xdr:colOff>
      <xdr:row>826</xdr:row>
      <xdr:rowOff>1</xdr:rowOff>
    </xdr:to>
    <xdr:cxnSp macro="">
      <xdr:nvCxnSpPr>
        <xdr:cNvPr id="2218" name="直線コネクタ 2217">
          <a:extLst>
            <a:ext uri="{FF2B5EF4-FFF2-40B4-BE49-F238E27FC236}">
              <a16:creationId xmlns:a16="http://schemas.microsoft.com/office/drawing/2014/main" id="{7E85335D-D89D-4806-8519-2DC239C2532B}"/>
            </a:ext>
          </a:extLst>
        </xdr:cNvPr>
        <xdr:cNvCxnSpPr/>
      </xdr:nvCxnSpPr>
      <xdr:spPr>
        <a:xfrm>
          <a:off x="14094618" y="56930925"/>
          <a:ext cx="0" cy="1362076"/>
        </a:xfrm>
        <a:prstGeom prst="line">
          <a:avLst/>
        </a:prstGeom>
        <a:ln w="317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300038</xdr:colOff>
      <xdr:row>818</xdr:row>
      <xdr:rowOff>159543</xdr:rowOff>
    </xdr:from>
    <xdr:to>
      <xdr:col>36</xdr:col>
      <xdr:colOff>378619</xdr:colOff>
      <xdr:row>818</xdr:row>
      <xdr:rowOff>159543</xdr:rowOff>
    </xdr:to>
    <xdr:cxnSp macro="">
      <xdr:nvCxnSpPr>
        <xdr:cNvPr id="2219" name="直線コネクタ 2218">
          <a:extLst>
            <a:ext uri="{FF2B5EF4-FFF2-40B4-BE49-F238E27FC236}">
              <a16:creationId xmlns:a16="http://schemas.microsoft.com/office/drawing/2014/main" id="{D32D276C-3E43-4F77-B27B-2FBEB7A9181C}"/>
            </a:ext>
          </a:extLst>
        </xdr:cNvPr>
        <xdr:cNvCxnSpPr/>
      </xdr:nvCxnSpPr>
      <xdr:spPr>
        <a:xfrm>
          <a:off x="10968038" y="56928543"/>
          <a:ext cx="3126581"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300038</xdr:colOff>
      <xdr:row>787</xdr:row>
      <xdr:rowOff>11908</xdr:rowOff>
    </xdr:from>
    <xdr:to>
      <xdr:col>40</xdr:col>
      <xdr:colOff>300038</xdr:colOff>
      <xdr:row>811</xdr:row>
      <xdr:rowOff>7145</xdr:rowOff>
    </xdr:to>
    <xdr:sp macro="" textlink="">
      <xdr:nvSpPr>
        <xdr:cNvPr id="2220" name="円弧 2219">
          <a:extLst>
            <a:ext uri="{FF2B5EF4-FFF2-40B4-BE49-F238E27FC236}">
              <a16:creationId xmlns:a16="http://schemas.microsoft.com/office/drawing/2014/main" id="{7E020642-97F9-431A-9B27-13EE282CF36B}"/>
            </a:ext>
          </a:extLst>
        </xdr:cNvPr>
        <xdr:cNvSpPr/>
      </xdr:nvSpPr>
      <xdr:spPr>
        <a:xfrm>
          <a:off x="10968038" y="50875408"/>
          <a:ext cx="4572000" cy="4567237"/>
        </a:xfrm>
        <a:prstGeom prst="arc">
          <a:avLst>
            <a:gd name="adj1" fmla="val 10795276"/>
            <a:gd name="adj2" fmla="val 16204978"/>
          </a:avLst>
        </a:prstGeom>
        <a:ln w="3175">
          <a:solidFill>
            <a:srgbClr val="C00000"/>
          </a:solidFill>
          <a:prstDash val="lgDashDot"/>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228600</xdr:colOff>
      <xdr:row>813</xdr:row>
      <xdr:rowOff>116681</xdr:rowOff>
    </xdr:from>
    <xdr:to>
      <xdr:col>25</xdr:col>
      <xdr:colOff>228600</xdr:colOff>
      <xdr:row>826</xdr:row>
      <xdr:rowOff>0</xdr:rowOff>
    </xdr:to>
    <xdr:cxnSp macro="">
      <xdr:nvCxnSpPr>
        <xdr:cNvPr id="2221" name="直線矢印コネクタ 2220">
          <a:extLst>
            <a:ext uri="{FF2B5EF4-FFF2-40B4-BE49-F238E27FC236}">
              <a16:creationId xmlns:a16="http://schemas.microsoft.com/office/drawing/2014/main" id="{DABC7919-CB15-4A96-8F24-6898C38843D6}"/>
            </a:ext>
          </a:extLst>
        </xdr:cNvPr>
        <xdr:cNvCxnSpPr/>
      </xdr:nvCxnSpPr>
      <xdr:spPr>
        <a:xfrm>
          <a:off x="9753600" y="55933181"/>
          <a:ext cx="0" cy="235981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78581</xdr:colOff>
      <xdr:row>826</xdr:row>
      <xdr:rowOff>0</xdr:rowOff>
    </xdr:from>
    <xdr:to>
      <xdr:col>25</xdr:col>
      <xdr:colOff>378616</xdr:colOff>
      <xdr:row>826</xdr:row>
      <xdr:rowOff>0</xdr:rowOff>
    </xdr:to>
    <xdr:cxnSp macro="">
      <xdr:nvCxnSpPr>
        <xdr:cNvPr id="2222" name="直線コネクタ 2221">
          <a:extLst>
            <a:ext uri="{FF2B5EF4-FFF2-40B4-BE49-F238E27FC236}">
              <a16:creationId xmlns:a16="http://schemas.microsoft.com/office/drawing/2014/main" id="{D3ECE13E-9F69-416A-BC1B-19E7AB1B4389}"/>
            </a:ext>
          </a:extLst>
        </xdr:cNvPr>
        <xdr:cNvCxnSpPr/>
      </xdr:nvCxnSpPr>
      <xdr:spPr>
        <a:xfrm>
          <a:off x="9603581" y="58293000"/>
          <a:ext cx="300035"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230981</xdr:colOff>
      <xdr:row>819</xdr:row>
      <xdr:rowOff>95250</xdr:rowOff>
    </xdr:from>
    <xdr:to>
      <xdr:col>26</xdr:col>
      <xdr:colOff>2381</xdr:colOff>
      <xdr:row>819</xdr:row>
      <xdr:rowOff>95250</xdr:rowOff>
    </xdr:to>
    <xdr:cxnSp macro="">
      <xdr:nvCxnSpPr>
        <xdr:cNvPr id="2223" name="直線矢印コネクタ 2222">
          <a:extLst>
            <a:ext uri="{FF2B5EF4-FFF2-40B4-BE49-F238E27FC236}">
              <a16:creationId xmlns:a16="http://schemas.microsoft.com/office/drawing/2014/main" id="{86C2688E-A52A-4409-B83F-88E8933D2EF9}"/>
            </a:ext>
          </a:extLst>
        </xdr:cNvPr>
        <xdr:cNvCxnSpPr/>
      </xdr:nvCxnSpPr>
      <xdr:spPr>
        <a:xfrm>
          <a:off x="9755981" y="57054750"/>
          <a:ext cx="15240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2381</xdr:colOff>
      <xdr:row>818</xdr:row>
      <xdr:rowOff>157163</xdr:rowOff>
    </xdr:from>
    <xdr:to>
      <xdr:col>21</xdr:col>
      <xdr:colOff>2381</xdr:colOff>
      <xdr:row>824</xdr:row>
      <xdr:rowOff>154781</xdr:rowOff>
    </xdr:to>
    <xdr:cxnSp macro="">
      <xdr:nvCxnSpPr>
        <xdr:cNvPr id="2224" name="直線矢印コネクタ 2223">
          <a:extLst>
            <a:ext uri="{FF2B5EF4-FFF2-40B4-BE49-F238E27FC236}">
              <a16:creationId xmlns:a16="http://schemas.microsoft.com/office/drawing/2014/main" id="{A3619C0B-D6D7-40ED-AFC5-1E9CF343CA9D}"/>
            </a:ext>
          </a:extLst>
        </xdr:cNvPr>
        <xdr:cNvCxnSpPr/>
      </xdr:nvCxnSpPr>
      <xdr:spPr>
        <a:xfrm>
          <a:off x="8003381" y="56926163"/>
          <a:ext cx="0" cy="114061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223839</xdr:colOff>
      <xdr:row>822</xdr:row>
      <xdr:rowOff>95250</xdr:rowOff>
    </xdr:from>
    <xdr:to>
      <xdr:col>21</xdr:col>
      <xdr:colOff>4763</xdr:colOff>
      <xdr:row>822</xdr:row>
      <xdr:rowOff>95250</xdr:rowOff>
    </xdr:to>
    <xdr:cxnSp macro="">
      <xdr:nvCxnSpPr>
        <xdr:cNvPr id="2225" name="直線矢印コネクタ 2224">
          <a:extLst>
            <a:ext uri="{FF2B5EF4-FFF2-40B4-BE49-F238E27FC236}">
              <a16:creationId xmlns:a16="http://schemas.microsoft.com/office/drawing/2014/main" id="{927F13C4-747D-44C1-88D1-B36C49E9F626}"/>
            </a:ext>
          </a:extLst>
        </xdr:cNvPr>
        <xdr:cNvCxnSpPr/>
      </xdr:nvCxnSpPr>
      <xdr:spPr>
        <a:xfrm flipH="1">
          <a:off x="7843839" y="57626250"/>
          <a:ext cx="16192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2383</xdr:colOff>
      <xdr:row>824</xdr:row>
      <xdr:rowOff>152401</xdr:rowOff>
    </xdr:from>
    <xdr:to>
      <xdr:col>21</xdr:col>
      <xdr:colOff>2383</xdr:colOff>
      <xdr:row>825</xdr:row>
      <xdr:rowOff>188120</xdr:rowOff>
    </xdr:to>
    <xdr:cxnSp macro="">
      <xdr:nvCxnSpPr>
        <xdr:cNvPr id="2226" name="直線矢印コネクタ 2225">
          <a:extLst>
            <a:ext uri="{FF2B5EF4-FFF2-40B4-BE49-F238E27FC236}">
              <a16:creationId xmlns:a16="http://schemas.microsoft.com/office/drawing/2014/main" id="{71DCC1C1-786A-444F-BB1F-6797CAA2B211}"/>
            </a:ext>
          </a:extLst>
        </xdr:cNvPr>
        <xdr:cNvCxnSpPr/>
      </xdr:nvCxnSpPr>
      <xdr:spPr>
        <a:xfrm>
          <a:off x="8003383" y="58064401"/>
          <a:ext cx="0" cy="22621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226219</xdr:colOff>
      <xdr:row>825</xdr:row>
      <xdr:rowOff>78581</xdr:rowOff>
    </xdr:from>
    <xdr:to>
      <xdr:col>20</xdr:col>
      <xdr:colOff>378618</xdr:colOff>
      <xdr:row>825</xdr:row>
      <xdr:rowOff>78581</xdr:rowOff>
    </xdr:to>
    <xdr:cxnSp macro="">
      <xdr:nvCxnSpPr>
        <xdr:cNvPr id="2227" name="直線矢印コネクタ 2226">
          <a:extLst>
            <a:ext uri="{FF2B5EF4-FFF2-40B4-BE49-F238E27FC236}">
              <a16:creationId xmlns:a16="http://schemas.microsoft.com/office/drawing/2014/main" id="{79B4EBC4-D403-4BB5-89A3-E40AB8062CFF}"/>
            </a:ext>
          </a:extLst>
        </xdr:cNvPr>
        <xdr:cNvCxnSpPr/>
      </xdr:nvCxnSpPr>
      <xdr:spPr>
        <a:xfrm flipH="1">
          <a:off x="7846219" y="58181081"/>
          <a:ext cx="15239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52388</xdr:colOff>
      <xdr:row>800</xdr:row>
      <xdr:rowOff>188119</xdr:rowOff>
    </xdr:from>
    <xdr:to>
      <xdr:col>23</xdr:col>
      <xdr:colOff>273844</xdr:colOff>
      <xdr:row>800</xdr:row>
      <xdr:rowOff>188119</xdr:rowOff>
    </xdr:to>
    <xdr:cxnSp macro="">
      <xdr:nvCxnSpPr>
        <xdr:cNvPr id="2228" name="直線矢印コネクタ 2227">
          <a:extLst>
            <a:ext uri="{FF2B5EF4-FFF2-40B4-BE49-F238E27FC236}">
              <a16:creationId xmlns:a16="http://schemas.microsoft.com/office/drawing/2014/main" id="{60084CBD-D673-48A6-9B3E-E8D9292E3246}"/>
            </a:ext>
          </a:extLst>
        </xdr:cNvPr>
        <xdr:cNvCxnSpPr/>
      </xdr:nvCxnSpPr>
      <xdr:spPr>
        <a:xfrm flipH="1">
          <a:off x="8434388" y="53528119"/>
          <a:ext cx="60245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219075</xdr:colOff>
      <xdr:row>800</xdr:row>
      <xdr:rowOff>188119</xdr:rowOff>
    </xdr:from>
    <xdr:to>
      <xdr:col>29</xdr:col>
      <xdr:colOff>11906</xdr:colOff>
      <xdr:row>800</xdr:row>
      <xdr:rowOff>188119</xdr:rowOff>
    </xdr:to>
    <xdr:cxnSp macro="">
      <xdr:nvCxnSpPr>
        <xdr:cNvPr id="2229" name="直線矢印コネクタ 2228">
          <a:extLst>
            <a:ext uri="{FF2B5EF4-FFF2-40B4-BE49-F238E27FC236}">
              <a16:creationId xmlns:a16="http://schemas.microsoft.com/office/drawing/2014/main" id="{A0AAA449-35F5-4BAE-8D23-FA16602397FC}"/>
            </a:ext>
          </a:extLst>
        </xdr:cNvPr>
        <xdr:cNvCxnSpPr/>
      </xdr:nvCxnSpPr>
      <xdr:spPr>
        <a:xfrm>
          <a:off x="10506075" y="53528119"/>
          <a:ext cx="55483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221456</xdr:colOff>
      <xdr:row>799</xdr:row>
      <xdr:rowOff>0</xdr:rowOff>
    </xdr:from>
    <xdr:to>
      <xdr:col>27</xdr:col>
      <xdr:colOff>221456</xdr:colOff>
      <xdr:row>800</xdr:row>
      <xdr:rowOff>188119</xdr:rowOff>
    </xdr:to>
    <xdr:cxnSp macro="">
      <xdr:nvCxnSpPr>
        <xdr:cNvPr id="2230" name="直線コネクタ 2229">
          <a:extLst>
            <a:ext uri="{FF2B5EF4-FFF2-40B4-BE49-F238E27FC236}">
              <a16:creationId xmlns:a16="http://schemas.microsoft.com/office/drawing/2014/main" id="{E94B98DA-2996-41BD-B584-3A7CEED29863}"/>
            </a:ext>
          </a:extLst>
        </xdr:cNvPr>
        <xdr:cNvCxnSpPr/>
      </xdr:nvCxnSpPr>
      <xdr:spPr>
        <a:xfrm>
          <a:off x="10508456" y="53149500"/>
          <a:ext cx="0" cy="378619"/>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785</xdr:row>
      <xdr:rowOff>4763</xdr:rowOff>
    </xdr:from>
    <xdr:to>
      <xdr:col>16</xdr:col>
      <xdr:colOff>0</xdr:colOff>
      <xdr:row>786</xdr:row>
      <xdr:rowOff>0</xdr:rowOff>
    </xdr:to>
    <xdr:cxnSp macro="">
      <xdr:nvCxnSpPr>
        <xdr:cNvPr id="2231" name="直線矢印コネクタ 2230">
          <a:extLst>
            <a:ext uri="{FF2B5EF4-FFF2-40B4-BE49-F238E27FC236}">
              <a16:creationId xmlns:a16="http://schemas.microsoft.com/office/drawing/2014/main" id="{21FF6242-F953-4E60-8561-6C325C6DE1B6}"/>
            </a:ext>
          </a:extLst>
        </xdr:cNvPr>
        <xdr:cNvCxnSpPr/>
      </xdr:nvCxnSpPr>
      <xdr:spPr>
        <a:xfrm>
          <a:off x="6096000" y="50487263"/>
          <a:ext cx="0" cy="185737"/>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228600</xdr:colOff>
      <xdr:row>820</xdr:row>
      <xdr:rowOff>92869</xdr:rowOff>
    </xdr:from>
    <xdr:to>
      <xdr:col>29</xdr:col>
      <xdr:colOff>7144</xdr:colOff>
      <xdr:row>820</xdr:row>
      <xdr:rowOff>92869</xdr:rowOff>
    </xdr:to>
    <xdr:cxnSp macro="">
      <xdr:nvCxnSpPr>
        <xdr:cNvPr id="2232" name="直線矢印コネクタ 2231">
          <a:extLst>
            <a:ext uri="{FF2B5EF4-FFF2-40B4-BE49-F238E27FC236}">
              <a16:creationId xmlns:a16="http://schemas.microsoft.com/office/drawing/2014/main" id="{B57E9AD9-D8A5-4E3D-960B-448F49025A2D}"/>
            </a:ext>
          </a:extLst>
        </xdr:cNvPr>
        <xdr:cNvCxnSpPr/>
      </xdr:nvCxnSpPr>
      <xdr:spPr>
        <a:xfrm>
          <a:off x="9753600" y="57242869"/>
          <a:ext cx="130254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78581</xdr:colOff>
      <xdr:row>779</xdr:row>
      <xdr:rowOff>4763</xdr:rowOff>
    </xdr:from>
    <xdr:to>
      <xdr:col>25</xdr:col>
      <xdr:colOff>78581</xdr:colOff>
      <xdr:row>785</xdr:row>
      <xdr:rowOff>188119</xdr:rowOff>
    </xdr:to>
    <xdr:cxnSp macro="">
      <xdr:nvCxnSpPr>
        <xdr:cNvPr id="2233" name="直線コネクタ 2232">
          <a:extLst>
            <a:ext uri="{FF2B5EF4-FFF2-40B4-BE49-F238E27FC236}">
              <a16:creationId xmlns:a16="http://schemas.microsoft.com/office/drawing/2014/main" id="{E01BF3E7-1451-46B6-ACCD-D9120293AADA}"/>
            </a:ext>
          </a:extLst>
        </xdr:cNvPr>
        <xdr:cNvCxnSpPr/>
      </xdr:nvCxnSpPr>
      <xdr:spPr>
        <a:xfrm>
          <a:off x="9603581" y="49344263"/>
          <a:ext cx="0" cy="1326356"/>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2</xdr:colOff>
      <xdr:row>779</xdr:row>
      <xdr:rowOff>100012</xdr:rowOff>
    </xdr:from>
    <xdr:to>
      <xdr:col>25</xdr:col>
      <xdr:colOff>76200</xdr:colOff>
      <xdr:row>779</xdr:row>
      <xdr:rowOff>100012</xdr:rowOff>
    </xdr:to>
    <xdr:cxnSp macro="">
      <xdr:nvCxnSpPr>
        <xdr:cNvPr id="2234" name="直線矢印コネクタ 2233">
          <a:extLst>
            <a:ext uri="{FF2B5EF4-FFF2-40B4-BE49-F238E27FC236}">
              <a16:creationId xmlns:a16="http://schemas.microsoft.com/office/drawing/2014/main" id="{EC8B71D4-0D0E-4D53-AD9F-70B600013ACC}"/>
            </a:ext>
          </a:extLst>
        </xdr:cNvPr>
        <xdr:cNvCxnSpPr/>
      </xdr:nvCxnSpPr>
      <xdr:spPr>
        <a:xfrm flipH="1">
          <a:off x="2286002" y="49439512"/>
          <a:ext cx="7315198"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0</xdr:colOff>
      <xdr:row>783</xdr:row>
      <xdr:rowOff>90488</xdr:rowOff>
    </xdr:from>
    <xdr:to>
      <xdr:col>52</xdr:col>
      <xdr:colOff>2380</xdr:colOff>
      <xdr:row>783</xdr:row>
      <xdr:rowOff>90488</xdr:rowOff>
    </xdr:to>
    <xdr:cxnSp macro="">
      <xdr:nvCxnSpPr>
        <xdr:cNvPr id="2235" name="直線矢印コネクタ 2234">
          <a:extLst>
            <a:ext uri="{FF2B5EF4-FFF2-40B4-BE49-F238E27FC236}">
              <a16:creationId xmlns:a16="http://schemas.microsoft.com/office/drawing/2014/main" id="{EB2162BA-6E86-4694-9DDB-133FEC0A3031}"/>
            </a:ext>
          </a:extLst>
        </xdr:cNvPr>
        <xdr:cNvCxnSpPr/>
      </xdr:nvCxnSpPr>
      <xdr:spPr>
        <a:xfrm>
          <a:off x="16383000" y="50191988"/>
          <a:ext cx="343138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380999</xdr:colOff>
      <xdr:row>785</xdr:row>
      <xdr:rowOff>90488</xdr:rowOff>
    </xdr:from>
    <xdr:to>
      <xdr:col>46</xdr:col>
      <xdr:colOff>378618</xdr:colOff>
      <xdr:row>785</xdr:row>
      <xdr:rowOff>90488</xdr:rowOff>
    </xdr:to>
    <xdr:cxnSp macro="">
      <xdr:nvCxnSpPr>
        <xdr:cNvPr id="2236" name="直線矢印コネクタ 2235">
          <a:extLst>
            <a:ext uri="{FF2B5EF4-FFF2-40B4-BE49-F238E27FC236}">
              <a16:creationId xmlns:a16="http://schemas.microsoft.com/office/drawing/2014/main" id="{FB6976BC-5049-4D59-8036-E7523EFB3234}"/>
            </a:ext>
          </a:extLst>
        </xdr:cNvPr>
        <xdr:cNvCxnSpPr/>
      </xdr:nvCxnSpPr>
      <xdr:spPr>
        <a:xfrm>
          <a:off x="16382999" y="50572988"/>
          <a:ext cx="15216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0</xdr:colOff>
      <xdr:row>784</xdr:row>
      <xdr:rowOff>188119</xdr:rowOff>
    </xdr:from>
    <xdr:to>
      <xdr:col>47</xdr:col>
      <xdr:colOff>0</xdr:colOff>
      <xdr:row>786</xdr:row>
      <xdr:rowOff>61913</xdr:rowOff>
    </xdr:to>
    <xdr:cxnSp macro="">
      <xdr:nvCxnSpPr>
        <xdr:cNvPr id="2237" name="直線コネクタ 2236">
          <a:extLst>
            <a:ext uri="{FF2B5EF4-FFF2-40B4-BE49-F238E27FC236}">
              <a16:creationId xmlns:a16="http://schemas.microsoft.com/office/drawing/2014/main" id="{1B59A1B8-3208-42D2-BE68-8E8C006EEE2B}"/>
            </a:ext>
          </a:extLst>
        </xdr:cNvPr>
        <xdr:cNvCxnSpPr/>
      </xdr:nvCxnSpPr>
      <xdr:spPr>
        <a:xfrm>
          <a:off x="17907000" y="50480119"/>
          <a:ext cx="0" cy="254794"/>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19049</xdr:colOff>
      <xdr:row>802</xdr:row>
      <xdr:rowOff>2381</xdr:rowOff>
    </xdr:from>
    <xdr:to>
      <xdr:col>47</xdr:col>
      <xdr:colOff>19049</xdr:colOff>
      <xdr:row>802</xdr:row>
      <xdr:rowOff>188119</xdr:rowOff>
    </xdr:to>
    <xdr:cxnSp macro="">
      <xdr:nvCxnSpPr>
        <xdr:cNvPr id="2238" name="直線コネクタ 2237">
          <a:extLst>
            <a:ext uri="{FF2B5EF4-FFF2-40B4-BE49-F238E27FC236}">
              <a16:creationId xmlns:a16="http://schemas.microsoft.com/office/drawing/2014/main" id="{E2A4C35D-9137-4F4F-912E-09564AC635AF}"/>
            </a:ext>
          </a:extLst>
        </xdr:cNvPr>
        <xdr:cNvCxnSpPr/>
      </xdr:nvCxnSpPr>
      <xdr:spPr>
        <a:xfrm>
          <a:off x="17926049" y="53723381"/>
          <a:ext cx="0" cy="185738"/>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38099</xdr:colOff>
      <xdr:row>786</xdr:row>
      <xdr:rowOff>0</xdr:rowOff>
    </xdr:from>
    <xdr:to>
      <xdr:col>51</xdr:col>
      <xdr:colOff>38099</xdr:colOff>
      <xdr:row>805</xdr:row>
      <xdr:rowOff>188119</xdr:rowOff>
    </xdr:to>
    <xdr:cxnSp macro="">
      <xdr:nvCxnSpPr>
        <xdr:cNvPr id="2239" name="直線コネクタ 2238">
          <a:extLst>
            <a:ext uri="{FF2B5EF4-FFF2-40B4-BE49-F238E27FC236}">
              <a16:creationId xmlns:a16="http://schemas.microsoft.com/office/drawing/2014/main" id="{B05ED7FD-0D5B-4CBD-81AD-7A51808A4795}"/>
            </a:ext>
          </a:extLst>
        </xdr:cNvPr>
        <xdr:cNvCxnSpPr/>
      </xdr:nvCxnSpPr>
      <xdr:spPr>
        <a:xfrm>
          <a:off x="19469099" y="50673000"/>
          <a:ext cx="0" cy="3807619"/>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0</xdr:colOff>
      <xdr:row>786</xdr:row>
      <xdr:rowOff>66675</xdr:rowOff>
    </xdr:from>
    <xdr:to>
      <xdr:col>51</xdr:col>
      <xdr:colOff>40481</xdr:colOff>
      <xdr:row>786</xdr:row>
      <xdr:rowOff>66675</xdr:rowOff>
    </xdr:to>
    <xdr:cxnSp macro="">
      <xdr:nvCxnSpPr>
        <xdr:cNvPr id="2240" name="直線矢印コネクタ 2239">
          <a:extLst>
            <a:ext uri="{FF2B5EF4-FFF2-40B4-BE49-F238E27FC236}">
              <a16:creationId xmlns:a16="http://schemas.microsoft.com/office/drawing/2014/main" id="{82EE79CB-A31E-428B-BE2C-2F0AAE8AD9AE}"/>
            </a:ext>
          </a:extLst>
        </xdr:cNvPr>
        <xdr:cNvCxnSpPr/>
      </xdr:nvCxnSpPr>
      <xdr:spPr>
        <a:xfrm>
          <a:off x="16383000" y="50739675"/>
          <a:ext cx="30884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4761</xdr:colOff>
      <xdr:row>795</xdr:row>
      <xdr:rowOff>2381</xdr:rowOff>
    </xdr:from>
    <xdr:to>
      <xdr:col>51</xdr:col>
      <xdr:colOff>38100</xdr:colOff>
      <xdr:row>795</xdr:row>
      <xdr:rowOff>2381</xdr:rowOff>
    </xdr:to>
    <xdr:cxnSp macro="">
      <xdr:nvCxnSpPr>
        <xdr:cNvPr id="2241" name="直線矢印コネクタ 2240">
          <a:extLst>
            <a:ext uri="{FF2B5EF4-FFF2-40B4-BE49-F238E27FC236}">
              <a16:creationId xmlns:a16="http://schemas.microsoft.com/office/drawing/2014/main" id="{3F2607E5-FC8B-432A-9449-6573CDA464E5}"/>
            </a:ext>
          </a:extLst>
        </xdr:cNvPr>
        <xdr:cNvCxnSpPr/>
      </xdr:nvCxnSpPr>
      <xdr:spPr>
        <a:xfrm>
          <a:off x="16387761" y="52389881"/>
          <a:ext cx="308133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380999</xdr:colOff>
      <xdr:row>802</xdr:row>
      <xdr:rowOff>104775</xdr:rowOff>
    </xdr:from>
    <xdr:to>
      <xdr:col>51</xdr:col>
      <xdr:colOff>38099</xdr:colOff>
      <xdr:row>802</xdr:row>
      <xdr:rowOff>104775</xdr:rowOff>
    </xdr:to>
    <xdr:cxnSp macro="">
      <xdr:nvCxnSpPr>
        <xdr:cNvPr id="2242" name="直線矢印コネクタ 2241">
          <a:extLst>
            <a:ext uri="{FF2B5EF4-FFF2-40B4-BE49-F238E27FC236}">
              <a16:creationId xmlns:a16="http://schemas.microsoft.com/office/drawing/2014/main" id="{82FB1C3B-CB44-4CF8-AEE4-7A7BB0071C8A}"/>
            </a:ext>
          </a:extLst>
        </xdr:cNvPr>
        <xdr:cNvCxnSpPr/>
      </xdr:nvCxnSpPr>
      <xdr:spPr>
        <a:xfrm>
          <a:off x="16382999" y="53825775"/>
          <a:ext cx="30861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0</xdr:colOff>
      <xdr:row>802</xdr:row>
      <xdr:rowOff>0</xdr:rowOff>
    </xdr:from>
    <xdr:to>
      <xdr:col>47</xdr:col>
      <xdr:colOff>16669</xdr:colOff>
      <xdr:row>802</xdr:row>
      <xdr:rowOff>0</xdr:rowOff>
    </xdr:to>
    <xdr:cxnSp macro="">
      <xdr:nvCxnSpPr>
        <xdr:cNvPr id="2243" name="直線矢印コネクタ 2242">
          <a:extLst>
            <a:ext uri="{FF2B5EF4-FFF2-40B4-BE49-F238E27FC236}">
              <a16:creationId xmlns:a16="http://schemas.microsoft.com/office/drawing/2014/main" id="{EFD46F71-0B66-4974-A63F-608CFAB219AC}"/>
            </a:ext>
          </a:extLst>
        </xdr:cNvPr>
        <xdr:cNvCxnSpPr/>
      </xdr:nvCxnSpPr>
      <xdr:spPr>
        <a:xfrm>
          <a:off x="16383000" y="53721000"/>
          <a:ext cx="154066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340519</xdr:colOff>
      <xdr:row>808</xdr:row>
      <xdr:rowOff>0</xdr:rowOff>
    </xdr:from>
    <xdr:to>
      <xdr:col>60</xdr:col>
      <xdr:colOff>378619</xdr:colOff>
      <xdr:row>808</xdr:row>
      <xdr:rowOff>0</xdr:rowOff>
    </xdr:to>
    <xdr:cxnSp macro="">
      <xdr:nvCxnSpPr>
        <xdr:cNvPr id="2244" name="直線コネクタ 2243">
          <a:extLst>
            <a:ext uri="{FF2B5EF4-FFF2-40B4-BE49-F238E27FC236}">
              <a16:creationId xmlns:a16="http://schemas.microsoft.com/office/drawing/2014/main" id="{8938FA0C-C118-41B6-8742-ABD346E150A8}"/>
            </a:ext>
          </a:extLst>
        </xdr:cNvPr>
        <xdr:cNvCxnSpPr/>
      </xdr:nvCxnSpPr>
      <xdr:spPr>
        <a:xfrm>
          <a:off x="23200519" y="54864000"/>
          <a:ext cx="38100"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340520</xdr:colOff>
      <xdr:row>800</xdr:row>
      <xdr:rowOff>3</xdr:rowOff>
    </xdr:from>
    <xdr:to>
      <xdr:col>60</xdr:col>
      <xdr:colOff>340520</xdr:colOff>
      <xdr:row>808</xdr:row>
      <xdr:rowOff>0</xdr:rowOff>
    </xdr:to>
    <xdr:cxnSp macro="">
      <xdr:nvCxnSpPr>
        <xdr:cNvPr id="2245" name="直線コネクタ 2244">
          <a:extLst>
            <a:ext uri="{FF2B5EF4-FFF2-40B4-BE49-F238E27FC236}">
              <a16:creationId xmlns:a16="http://schemas.microsoft.com/office/drawing/2014/main" id="{95DD2B85-CF24-4C4C-A596-2195B371A6E4}"/>
            </a:ext>
          </a:extLst>
        </xdr:cNvPr>
        <xdr:cNvCxnSpPr/>
      </xdr:nvCxnSpPr>
      <xdr:spPr>
        <a:xfrm flipV="1">
          <a:off x="23200520" y="53340003"/>
          <a:ext cx="0" cy="1523997"/>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342900</xdr:colOff>
      <xdr:row>800</xdr:row>
      <xdr:rowOff>0</xdr:rowOff>
    </xdr:from>
    <xdr:to>
      <xdr:col>61</xdr:col>
      <xdr:colOff>4763</xdr:colOff>
      <xdr:row>800</xdr:row>
      <xdr:rowOff>0</xdr:rowOff>
    </xdr:to>
    <xdr:cxnSp macro="">
      <xdr:nvCxnSpPr>
        <xdr:cNvPr id="2246" name="直線コネクタ 2245">
          <a:extLst>
            <a:ext uri="{FF2B5EF4-FFF2-40B4-BE49-F238E27FC236}">
              <a16:creationId xmlns:a16="http://schemas.microsoft.com/office/drawing/2014/main" id="{9BA1E040-E47D-478B-8E2A-B05086A36889}"/>
            </a:ext>
          </a:extLst>
        </xdr:cNvPr>
        <xdr:cNvCxnSpPr/>
      </xdr:nvCxnSpPr>
      <xdr:spPr>
        <a:xfrm>
          <a:off x="23202900" y="53340000"/>
          <a:ext cx="42863"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342900</xdr:colOff>
      <xdr:row>800</xdr:row>
      <xdr:rowOff>0</xdr:rowOff>
    </xdr:from>
    <xdr:to>
      <xdr:col>75</xdr:col>
      <xdr:colOff>4763</xdr:colOff>
      <xdr:row>800</xdr:row>
      <xdr:rowOff>0</xdr:rowOff>
    </xdr:to>
    <xdr:cxnSp macro="">
      <xdr:nvCxnSpPr>
        <xdr:cNvPr id="2247" name="直線コネクタ 2246">
          <a:extLst>
            <a:ext uri="{FF2B5EF4-FFF2-40B4-BE49-F238E27FC236}">
              <a16:creationId xmlns:a16="http://schemas.microsoft.com/office/drawing/2014/main" id="{EDF8E668-DF99-449D-A7E3-99FDB37A7D2F}"/>
            </a:ext>
          </a:extLst>
        </xdr:cNvPr>
        <xdr:cNvCxnSpPr/>
      </xdr:nvCxnSpPr>
      <xdr:spPr>
        <a:xfrm>
          <a:off x="28536900" y="53340000"/>
          <a:ext cx="42863"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342900</xdr:colOff>
      <xdr:row>808</xdr:row>
      <xdr:rowOff>0</xdr:rowOff>
    </xdr:from>
    <xdr:to>
      <xdr:col>75</xdr:col>
      <xdr:colOff>4763</xdr:colOff>
      <xdr:row>808</xdr:row>
      <xdr:rowOff>0</xdr:rowOff>
    </xdr:to>
    <xdr:cxnSp macro="">
      <xdr:nvCxnSpPr>
        <xdr:cNvPr id="2248" name="直線コネクタ 2247">
          <a:extLst>
            <a:ext uri="{FF2B5EF4-FFF2-40B4-BE49-F238E27FC236}">
              <a16:creationId xmlns:a16="http://schemas.microsoft.com/office/drawing/2014/main" id="{9B9E902A-5603-4FC4-840F-1521627535FD}"/>
            </a:ext>
          </a:extLst>
        </xdr:cNvPr>
        <xdr:cNvCxnSpPr/>
      </xdr:nvCxnSpPr>
      <xdr:spPr>
        <a:xfrm>
          <a:off x="28536900" y="54864000"/>
          <a:ext cx="42863"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88</xdr:col>
      <xdr:colOff>342900</xdr:colOff>
      <xdr:row>808</xdr:row>
      <xdr:rowOff>0</xdr:rowOff>
    </xdr:from>
    <xdr:to>
      <xdr:col>89</xdr:col>
      <xdr:colOff>4763</xdr:colOff>
      <xdr:row>808</xdr:row>
      <xdr:rowOff>0</xdr:rowOff>
    </xdr:to>
    <xdr:cxnSp macro="">
      <xdr:nvCxnSpPr>
        <xdr:cNvPr id="2249" name="直線コネクタ 2248">
          <a:extLst>
            <a:ext uri="{FF2B5EF4-FFF2-40B4-BE49-F238E27FC236}">
              <a16:creationId xmlns:a16="http://schemas.microsoft.com/office/drawing/2014/main" id="{DA81F3AE-FB7D-499E-9532-C944C38061B6}"/>
            </a:ext>
          </a:extLst>
        </xdr:cNvPr>
        <xdr:cNvCxnSpPr/>
      </xdr:nvCxnSpPr>
      <xdr:spPr>
        <a:xfrm>
          <a:off x="33870900" y="54864000"/>
          <a:ext cx="42863"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89</xdr:col>
      <xdr:colOff>44124</xdr:colOff>
      <xdr:row>800</xdr:row>
      <xdr:rowOff>2381</xdr:rowOff>
    </xdr:from>
    <xdr:to>
      <xdr:col>89</xdr:col>
      <xdr:colOff>44124</xdr:colOff>
      <xdr:row>808</xdr:row>
      <xdr:rowOff>839</xdr:rowOff>
    </xdr:to>
    <xdr:cxnSp macro="">
      <xdr:nvCxnSpPr>
        <xdr:cNvPr id="2250" name="直線コネクタ 2249">
          <a:extLst>
            <a:ext uri="{FF2B5EF4-FFF2-40B4-BE49-F238E27FC236}">
              <a16:creationId xmlns:a16="http://schemas.microsoft.com/office/drawing/2014/main" id="{B7892D00-2A3F-427E-AE06-8581826C01B1}"/>
            </a:ext>
          </a:extLst>
        </xdr:cNvPr>
        <xdr:cNvCxnSpPr/>
      </xdr:nvCxnSpPr>
      <xdr:spPr>
        <a:xfrm flipV="1">
          <a:off x="33953124" y="53342381"/>
          <a:ext cx="0" cy="152245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89</xdr:col>
      <xdr:colOff>2380</xdr:colOff>
      <xdr:row>807</xdr:row>
      <xdr:rowOff>190499</xdr:rowOff>
    </xdr:from>
    <xdr:to>
      <xdr:col>89</xdr:col>
      <xdr:colOff>40480</xdr:colOff>
      <xdr:row>807</xdr:row>
      <xdr:rowOff>190499</xdr:rowOff>
    </xdr:to>
    <xdr:cxnSp macro="">
      <xdr:nvCxnSpPr>
        <xdr:cNvPr id="2251" name="直線コネクタ 2250">
          <a:extLst>
            <a:ext uri="{FF2B5EF4-FFF2-40B4-BE49-F238E27FC236}">
              <a16:creationId xmlns:a16="http://schemas.microsoft.com/office/drawing/2014/main" id="{534DA1E9-AEE4-470B-BD9D-A8363C5D9A62}"/>
            </a:ext>
          </a:extLst>
        </xdr:cNvPr>
        <xdr:cNvCxnSpPr/>
      </xdr:nvCxnSpPr>
      <xdr:spPr>
        <a:xfrm>
          <a:off x="33911380" y="54863999"/>
          <a:ext cx="38100"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89</xdr:col>
      <xdr:colOff>1</xdr:colOff>
      <xdr:row>800</xdr:row>
      <xdr:rowOff>1</xdr:rowOff>
    </xdr:from>
    <xdr:to>
      <xdr:col>89</xdr:col>
      <xdr:colOff>45244</xdr:colOff>
      <xdr:row>800</xdr:row>
      <xdr:rowOff>1</xdr:rowOff>
    </xdr:to>
    <xdr:cxnSp macro="">
      <xdr:nvCxnSpPr>
        <xdr:cNvPr id="2252" name="直線コネクタ 2251">
          <a:extLst>
            <a:ext uri="{FF2B5EF4-FFF2-40B4-BE49-F238E27FC236}">
              <a16:creationId xmlns:a16="http://schemas.microsoft.com/office/drawing/2014/main" id="{87C550F2-6953-4205-87E1-094EFC651904}"/>
            </a:ext>
          </a:extLst>
        </xdr:cNvPr>
        <xdr:cNvCxnSpPr/>
      </xdr:nvCxnSpPr>
      <xdr:spPr>
        <a:xfrm>
          <a:off x="33909001" y="53340001"/>
          <a:ext cx="45243"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88</xdr:col>
      <xdr:colOff>200025</xdr:colOff>
      <xdr:row>800</xdr:row>
      <xdr:rowOff>2383</xdr:rowOff>
    </xdr:from>
    <xdr:to>
      <xdr:col>88</xdr:col>
      <xdr:colOff>200025</xdr:colOff>
      <xdr:row>808</xdr:row>
      <xdr:rowOff>0</xdr:rowOff>
    </xdr:to>
    <xdr:cxnSp macro="">
      <xdr:nvCxnSpPr>
        <xdr:cNvPr id="2253" name="直線コネクタ 2252">
          <a:extLst>
            <a:ext uri="{FF2B5EF4-FFF2-40B4-BE49-F238E27FC236}">
              <a16:creationId xmlns:a16="http://schemas.microsoft.com/office/drawing/2014/main" id="{49517BF7-BC7C-4C8E-8F03-B123F06FDBAB}"/>
            </a:ext>
          </a:extLst>
        </xdr:cNvPr>
        <xdr:cNvCxnSpPr/>
      </xdr:nvCxnSpPr>
      <xdr:spPr>
        <a:xfrm flipV="1">
          <a:off x="33728025" y="53342383"/>
          <a:ext cx="0" cy="1521617"/>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185737</xdr:colOff>
      <xdr:row>800</xdr:row>
      <xdr:rowOff>4763</xdr:rowOff>
    </xdr:from>
    <xdr:to>
      <xdr:col>61</xdr:col>
      <xdr:colOff>185737</xdr:colOff>
      <xdr:row>808</xdr:row>
      <xdr:rowOff>4760</xdr:rowOff>
    </xdr:to>
    <xdr:cxnSp macro="">
      <xdr:nvCxnSpPr>
        <xdr:cNvPr id="2254" name="直線コネクタ 2253">
          <a:extLst>
            <a:ext uri="{FF2B5EF4-FFF2-40B4-BE49-F238E27FC236}">
              <a16:creationId xmlns:a16="http://schemas.microsoft.com/office/drawing/2014/main" id="{5387297D-4FF4-457F-BD84-ED45EA25D0B5}"/>
            </a:ext>
          </a:extLst>
        </xdr:cNvPr>
        <xdr:cNvCxnSpPr/>
      </xdr:nvCxnSpPr>
      <xdr:spPr>
        <a:xfrm flipV="1">
          <a:off x="23426737" y="53344763"/>
          <a:ext cx="0" cy="1523997"/>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380720</xdr:colOff>
      <xdr:row>784</xdr:row>
      <xdr:rowOff>841</xdr:rowOff>
    </xdr:from>
    <xdr:to>
      <xdr:col>75</xdr:col>
      <xdr:colOff>43001</xdr:colOff>
      <xdr:row>784</xdr:row>
      <xdr:rowOff>841</xdr:rowOff>
    </xdr:to>
    <xdr:cxnSp macro="">
      <xdr:nvCxnSpPr>
        <xdr:cNvPr id="2255" name="直線コネクタ 2254">
          <a:extLst>
            <a:ext uri="{FF2B5EF4-FFF2-40B4-BE49-F238E27FC236}">
              <a16:creationId xmlns:a16="http://schemas.microsoft.com/office/drawing/2014/main" id="{FDD6F623-263E-4741-A25E-DDD39B6080F3}"/>
            </a:ext>
          </a:extLst>
        </xdr:cNvPr>
        <xdr:cNvCxnSpPr/>
      </xdr:nvCxnSpPr>
      <xdr:spPr>
        <a:xfrm>
          <a:off x="23240720" y="50292841"/>
          <a:ext cx="5377281" cy="0"/>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350044</xdr:colOff>
      <xdr:row>806</xdr:row>
      <xdr:rowOff>154780</xdr:rowOff>
    </xdr:from>
    <xdr:to>
      <xdr:col>89</xdr:col>
      <xdr:colOff>47626</xdr:colOff>
      <xdr:row>806</xdr:row>
      <xdr:rowOff>154780</xdr:rowOff>
    </xdr:to>
    <xdr:cxnSp macro="">
      <xdr:nvCxnSpPr>
        <xdr:cNvPr id="2256" name="直線コネクタ 2255">
          <a:extLst>
            <a:ext uri="{FF2B5EF4-FFF2-40B4-BE49-F238E27FC236}">
              <a16:creationId xmlns:a16="http://schemas.microsoft.com/office/drawing/2014/main" id="{356619C8-2989-4FA9-AFB3-FED370C74D30}"/>
            </a:ext>
          </a:extLst>
        </xdr:cNvPr>
        <xdr:cNvCxnSpPr/>
      </xdr:nvCxnSpPr>
      <xdr:spPr>
        <a:xfrm>
          <a:off x="23210044" y="54637780"/>
          <a:ext cx="10746582"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89</xdr:col>
      <xdr:colOff>47626</xdr:colOff>
      <xdr:row>800</xdr:row>
      <xdr:rowOff>0</xdr:rowOff>
    </xdr:from>
    <xdr:to>
      <xdr:col>90</xdr:col>
      <xdr:colOff>52388</xdr:colOff>
      <xdr:row>800</xdr:row>
      <xdr:rowOff>0</xdr:rowOff>
    </xdr:to>
    <xdr:cxnSp macro="">
      <xdr:nvCxnSpPr>
        <xdr:cNvPr id="2257" name="直線コネクタ 2256">
          <a:extLst>
            <a:ext uri="{FF2B5EF4-FFF2-40B4-BE49-F238E27FC236}">
              <a16:creationId xmlns:a16="http://schemas.microsoft.com/office/drawing/2014/main" id="{8CA8C51A-E873-45B5-8CA8-C3C450D27770}"/>
            </a:ext>
          </a:extLst>
        </xdr:cNvPr>
        <xdr:cNvCxnSpPr/>
      </xdr:nvCxnSpPr>
      <xdr:spPr>
        <a:xfrm>
          <a:off x="33956626" y="53340000"/>
          <a:ext cx="385762"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0</xdr:colOff>
      <xdr:row>800</xdr:row>
      <xdr:rowOff>7143</xdr:rowOff>
    </xdr:from>
    <xdr:to>
      <xdr:col>90</xdr:col>
      <xdr:colOff>0</xdr:colOff>
      <xdr:row>808</xdr:row>
      <xdr:rowOff>4762</xdr:rowOff>
    </xdr:to>
    <xdr:cxnSp macro="">
      <xdr:nvCxnSpPr>
        <xdr:cNvPr id="2258" name="直線矢印コネクタ 2257">
          <a:extLst>
            <a:ext uri="{FF2B5EF4-FFF2-40B4-BE49-F238E27FC236}">
              <a16:creationId xmlns:a16="http://schemas.microsoft.com/office/drawing/2014/main" id="{9C8D3892-C591-422D-94F7-1F75E3344239}"/>
            </a:ext>
          </a:extLst>
        </xdr:cNvPr>
        <xdr:cNvCxnSpPr/>
      </xdr:nvCxnSpPr>
      <xdr:spPr>
        <a:xfrm>
          <a:off x="34290000" y="53347143"/>
          <a:ext cx="0" cy="152161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89</xdr:col>
      <xdr:colOff>45244</xdr:colOff>
      <xdr:row>808</xdr:row>
      <xdr:rowOff>0</xdr:rowOff>
    </xdr:from>
    <xdr:to>
      <xdr:col>90</xdr:col>
      <xdr:colOff>50006</xdr:colOff>
      <xdr:row>808</xdr:row>
      <xdr:rowOff>0</xdr:rowOff>
    </xdr:to>
    <xdr:cxnSp macro="">
      <xdr:nvCxnSpPr>
        <xdr:cNvPr id="2259" name="直線コネクタ 2258">
          <a:extLst>
            <a:ext uri="{FF2B5EF4-FFF2-40B4-BE49-F238E27FC236}">
              <a16:creationId xmlns:a16="http://schemas.microsoft.com/office/drawing/2014/main" id="{985D8C57-7797-463F-B172-71E875AF3A0B}"/>
            </a:ext>
          </a:extLst>
        </xdr:cNvPr>
        <xdr:cNvCxnSpPr/>
      </xdr:nvCxnSpPr>
      <xdr:spPr>
        <a:xfrm>
          <a:off x="33954244" y="54864000"/>
          <a:ext cx="385762"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89</xdr:col>
      <xdr:colOff>45243</xdr:colOff>
      <xdr:row>795</xdr:row>
      <xdr:rowOff>9525</xdr:rowOff>
    </xdr:from>
    <xdr:to>
      <xdr:col>89</xdr:col>
      <xdr:colOff>45243</xdr:colOff>
      <xdr:row>799</xdr:row>
      <xdr:rowOff>188119</xdr:rowOff>
    </xdr:to>
    <xdr:cxnSp macro="">
      <xdr:nvCxnSpPr>
        <xdr:cNvPr id="2260" name="直線コネクタ 2259">
          <a:extLst>
            <a:ext uri="{FF2B5EF4-FFF2-40B4-BE49-F238E27FC236}">
              <a16:creationId xmlns:a16="http://schemas.microsoft.com/office/drawing/2014/main" id="{BF4ABEBA-AAB8-4783-A4B7-53B99063EAF4}"/>
            </a:ext>
          </a:extLst>
        </xdr:cNvPr>
        <xdr:cNvCxnSpPr/>
      </xdr:nvCxnSpPr>
      <xdr:spPr>
        <a:xfrm>
          <a:off x="33954243" y="52397025"/>
          <a:ext cx="0" cy="940594"/>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2382</xdr:colOff>
      <xdr:row>799</xdr:row>
      <xdr:rowOff>188119</xdr:rowOff>
    </xdr:from>
    <xdr:to>
      <xdr:col>62</xdr:col>
      <xdr:colOff>2382</xdr:colOff>
      <xdr:row>801</xdr:row>
      <xdr:rowOff>40481</xdr:rowOff>
    </xdr:to>
    <xdr:cxnSp macro="">
      <xdr:nvCxnSpPr>
        <xdr:cNvPr id="2261" name="直線矢印コネクタ 2260">
          <a:extLst>
            <a:ext uri="{FF2B5EF4-FFF2-40B4-BE49-F238E27FC236}">
              <a16:creationId xmlns:a16="http://schemas.microsoft.com/office/drawing/2014/main" id="{263010F6-5532-423A-9DE0-14A37EBC516B}"/>
            </a:ext>
          </a:extLst>
        </xdr:cNvPr>
        <xdr:cNvCxnSpPr/>
      </xdr:nvCxnSpPr>
      <xdr:spPr>
        <a:xfrm>
          <a:off x="23624382" y="53337619"/>
          <a:ext cx="0" cy="23336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2382</xdr:colOff>
      <xdr:row>806</xdr:row>
      <xdr:rowOff>152400</xdr:rowOff>
    </xdr:from>
    <xdr:to>
      <xdr:col>62</xdr:col>
      <xdr:colOff>2382</xdr:colOff>
      <xdr:row>808</xdr:row>
      <xdr:rowOff>4762</xdr:rowOff>
    </xdr:to>
    <xdr:cxnSp macro="">
      <xdr:nvCxnSpPr>
        <xdr:cNvPr id="2262" name="直線矢印コネクタ 2261">
          <a:extLst>
            <a:ext uri="{FF2B5EF4-FFF2-40B4-BE49-F238E27FC236}">
              <a16:creationId xmlns:a16="http://schemas.microsoft.com/office/drawing/2014/main" id="{81E3BBEF-2186-41EC-B1BE-3C73D52A70A7}"/>
            </a:ext>
          </a:extLst>
        </xdr:cNvPr>
        <xdr:cNvCxnSpPr/>
      </xdr:nvCxnSpPr>
      <xdr:spPr>
        <a:xfrm>
          <a:off x="23624382" y="54635400"/>
          <a:ext cx="0" cy="23336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380999</xdr:colOff>
      <xdr:row>799</xdr:row>
      <xdr:rowOff>0</xdr:rowOff>
    </xdr:from>
    <xdr:to>
      <xdr:col>65</xdr:col>
      <xdr:colOff>380999</xdr:colOff>
      <xdr:row>801</xdr:row>
      <xdr:rowOff>38100</xdr:rowOff>
    </xdr:to>
    <xdr:cxnSp macro="">
      <xdr:nvCxnSpPr>
        <xdr:cNvPr id="2263" name="直線コネクタ 2262">
          <a:extLst>
            <a:ext uri="{FF2B5EF4-FFF2-40B4-BE49-F238E27FC236}">
              <a16:creationId xmlns:a16="http://schemas.microsoft.com/office/drawing/2014/main" id="{A4ABD91D-1F12-4F80-B493-2F7E551A9758}"/>
            </a:ext>
          </a:extLst>
        </xdr:cNvPr>
        <xdr:cNvCxnSpPr/>
      </xdr:nvCxnSpPr>
      <xdr:spPr>
        <a:xfrm flipV="1">
          <a:off x="25145999" y="53149500"/>
          <a:ext cx="0" cy="419100"/>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84</xdr:col>
      <xdr:colOff>2381</xdr:colOff>
      <xdr:row>799</xdr:row>
      <xdr:rowOff>2381</xdr:rowOff>
    </xdr:from>
    <xdr:to>
      <xdr:col>84</xdr:col>
      <xdr:colOff>2381</xdr:colOff>
      <xdr:row>801</xdr:row>
      <xdr:rowOff>35718</xdr:rowOff>
    </xdr:to>
    <xdr:cxnSp macro="">
      <xdr:nvCxnSpPr>
        <xdr:cNvPr id="2264" name="直線コネクタ 2263">
          <a:extLst>
            <a:ext uri="{FF2B5EF4-FFF2-40B4-BE49-F238E27FC236}">
              <a16:creationId xmlns:a16="http://schemas.microsoft.com/office/drawing/2014/main" id="{4E199862-DFB6-4D0A-8F07-23716B988720}"/>
            </a:ext>
          </a:extLst>
        </xdr:cNvPr>
        <xdr:cNvCxnSpPr/>
      </xdr:nvCxnSpPr>
      <xdr:spPr>
        <a:xfrm flipV="1">
          <a:off x="32006381" y="53151881"/>
          <a:ext cx="0" cy="414337"/>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66</xdr:col>
      <xdr:colOff>0</xdr:colOff>
      <xdr:row>799</xdr:row>
      <xdr:rowOff>95251</xdr:rowOff>
    </xdr:from>
    <xdr:to>
      <xdr:col>75</xdr:col>
      <xdr:colOff>1</xdr:colOff>
      <xdr:row>799</xdr:row>
      <xdr:rowOff>95251</xdr:rowOff>
    </xdr:to>
    <xdr:cxnSp macro="">
      <xdr:nvCxnSpPr>
        <xdr:cNvPr id="2265" name="直線矢印コネクタ 2264">
          <a:extLst>
            <a:ext uri="{FF2B5EF4-FFF2-40B4-BE49-F238E27FC236}">
              <a16:creationId xmlns:a16="http://schemas.microsoft.com/office/drawing/2014/main" id="{7ADFC600-F985-4636-B93B-CFC7920DF9CE}"/>
            </a:ext>
          </a:extLst>
        </xdr:cNvPr>
        <xdr:cNvCxnSpPr/>
      </xdr:nvCxnSpPr>
      <xdr:spPr>
        <a:xfrm flipH="1">
          <a:off x="25146000" y="53244751"/>
          <a:ext cx="342900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75</xdr:col>
      <xdr:colOff>0</xdr:colOff>
      <xdr:row>797</xdr:row>
      <xdr:rowOff>7144</xdr:rowOff>
    </xdr:from>
    <xdr:to>
      <xdr:col>75</xdr:col>
      <xdr:colOff>0</xdr:colOff>
      <xdr:row>800</xdr:row>
      <xdr:rowOff>9526</xdr:rowOff>
    </xdr:to>
    <xdr:cxnSp macro="">
      <xdr:nvCxnSpPr>
        <xdr:cNvPr id="2266" name="直線コネクタ 2265">
          <a:extLst>
            <a:ext uri="{FF2B5EF4-FFF2-40B4-BE49-F238E27FC236}">
              <a16:creationId xmlns:a16="http://schemas.microsoft.com/office/drawing/2014/main" id="{C9E0187A-10A9-419F-B154-D7AF171EB7DE}"/>
            </a:ext>
          </a:extLst>
        </xdr:cNvPr>
        <xdr:cNvCxnSpPr/>
      </xdr:nvCxnSpPr>
      <xdr:spPr>
        <a:xfrm flipV="1">
          <a:off x="28575000" y="52775644"/>
          <a:ext cx="0" cy="573882"/>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378619</xdr:colOff>
      <xdr:row>799</xdr:row>
      <xdr:rowOff>95250</xdr:rowOff>
    </xdr:from>
    <xdr:to>
      <xdr:col>83</xdr:col>
      <xdr:colOff>378620</xdr:colOff>
      <xdr:row>799</xdr:row>
      <xdr:rowOff>95250</xdr:rowOff>
    </xdr:to>
    <xdr:cxnSp macro="">
      <xdr:nvCxnSpPr>
        <xdr:cNvPr id="2267" name="直線矢印コネクタ 2266">
          <a:extLst>
            <a:ext uri="{FF2B5EF4-FFF2-40B4-BE49-F238E27FC236}">
              <a16:creationId xmlns:a16="http://schemas.microsoft.com/office/drawing/2014/main" id="{76B42DEE-6E47-4A56-B466-F807107298D4}"/>
            </a:ext>
          </a:extLst>
        </xdr:cNvPr>
        <xdr:cNvCxnSpPr/>
      </xdr:nvCxnSpPr>
      <xdr:spPr>
        <a:xfrm flipH="1">
          <a:off x="28572619" y="53244750"/>
          <a:ext cx="342900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342901</xdr:colOff>
      <xdr:row>801</xdr:row>
      <xdr:rowOff>188118</xdr:rowOff>
    </xdr:from>
    <xdr:to>
      <xdr:col>61</xdr:col>
      <xdr:colOff>188119</xdr:colOff>
      <xdr:row>801</xdr:row>
      <xdr:rowOff>188118</xdr:rowOff>
    </xdr:to>
    <xdr:cxnSp macro="">
      <xdr:nvCxnSpPr>
        <xdr:cNvPr id="2268" name="直線矢印コネクタ 2267">
          <a:extLst>
            <a:ext uri="{FF2B5EF4-FFF2-40B4-BE49-F238E27FC236}">
              <a16:creationId xmlns:a16="http://schemas.microsoft.com/office/drawing/2014/main" id="{69B0873B-980D-45E7-AC49-4099D5AD7B31}"/>
            </a:ext>
          </a:extLst>
        </xdr:cNvPr>
        <xdr:cNvCxnSpPr/>
      </xdr:nvCxnSpPr>
      <xdr:spPr>
        <a:xfrm flipH="1">
          <a:off x="23202901" y="53718618"/>
          <a:ext cx="226218"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76200</xdr:colOff>
      <xdr:row>802</xdr:row>
      <xdr:rowOff>0</xdr:rowOff>
    </xdr:from>
    <xdr:to>
      <xdr:col>61</xdr:col>
      <xdr:colOff>76200</xdr:colOff>
      <xdr:row>802</xdr:row>
      <xdr:rowOff>104775</xdr:rowOff>
    </xdr:to>
    <xdr:cxnSp macro="">
      <xdr:nvCxnSpPr>
        <xdr:cNvPr id="2269" name="直線コネクタ 2268">
          <a:extLst>
            <a:ext uri="{FF2B5EF4-FFF2-40B4-BE49-F238E27FC236}">
              <a16:creationId xmlns:a16="http://schemas.microsoft.com/office/drawing/2014/main" id="{453566F4-5B3F-41BE-86A5-9A6BEAB8472E}"/>
            </a:ext>
          </a:extLst>
        </xdr:cNvPr>
        <xdr:cNvCxnSpPr/>
      </xdr:nvCxnSpPr>
      <xdr:spPr>
        <a:xfrm>
          <a:off x="23317200" y="53721000"/>
          <a:ext cx="0" cy="104775"/>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73819</xdr:colOff>
      <xdr:row>802</xdr:row>
      <xdr:rowOff>107157</xdr:rowOff>
    </xdr:from>
    <xdr:to>
      <xdr:col>61</xdr:col>
      <xdr:colOff>378619</xdr:colOff>
      <xdr:row>802</xdr:row>
      <xdr:rowOff>107157</xdr:rowOff>
    </xdr:to>
    <xdr:cxnSp macro="">
      <xdr:nvCxnSpPr>
        <xdr:cNvPr id="2270" name="直線矢印コネクタ 2269">
          <a:extLst>
            <a:ext uri="{FF2B5EF4-FFF2-40B4-BE49-F238E27FC236}">
              <a16:creationId xmlns:a16="http://schemas.microsoft.com/office/drawing/2014/main" id="{54046E25-C7C7-454B-9463-8D5FDAF8A8F6}"/>
            </a:ext>
          </a:extLst>
        </xdr:cNvPr>
        <xdr:cNvCxnSpPr/>
      </xdr:nvCxnSpPr>
      <xdr:spPr>
        <a:xfrm>
          <a:off x="23314819" y="53828157"/>
          <a:ext cx="30480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88</xdr:col>
      <xdr:colOff>200025</xdr:colOff>
      <xdr:row>802</xdr:row>
      <xdr:rowOff>2382</xdr:rowOff>
    </xdr:from>
    <xdr:to>
      <xdr:col>89</xdr:col>
      <xdr:colOff>45243</xdr:colOff>
      <xdr:row>802</xdr:row>
      <xdr:rowOff>2382</xdr:rowOff>
    </xdr:to>
    <xdr:cxnSp macro="">
      <xdr:nvCxnSpPr>
        <xdr:cNvPr id="2271" name="直線矢印コネクタ 2270">
          <a:extLst>
            <a:ext uri="{FF2B5EF4-FFF2-40B4-BE49-F238E27FC236}">
              <a16:creationId xmlns:a16="http://schemas.microsoft.com/office/drawing/2014/main" id="{17411E53-82C5-4ED3-A615-C761C842CCBA}"/>
            </a:ext>
          </a:extLst>
        </xdr:cNvPr>
        <xdr:cNvCxnSpPr/>
      </xdr:nvCxnSpPr>
      <xdr:spPr>
        <a:xfrm flipH="1">
          <a:off x="33728025" y="53723382"/>
          <a:ext cx="226218"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88</xdr:col>
      <xdr:colOff>314325</xdr:colOff>
      <xdr:row>802</xdr:row>
      <xdr:rowOff>2381</xdr:rowOff>
    </xdr:from>
    <xdr:to>
      <xdr:col>88</xdr:col>
      <xdr:colOff>314325</xdr:colOff>
      <xdr:row>802</xdr:row>
      <xdr:rowOff>92869</xdr:rowOff>
    </xdr:to>
    <xdr:cxnSp macro="">
      <xdr:nvCxnSpPr>
        <xdr:cNvPr id="2272" name="直線コネクタ 2271">
          <a:extLst>
            <a:ext uri="{FF2B5EF4-FFF2-40B4-BE49-F238E27FC236}">
              <a16:creationId xmlns:a16="http://schemas.microsoft.com/office/drawing/2014/main" id="{F5A9DF03-D30D-4885-A86C-788D20DE7955}"/>
            </a:ext>
          </a:extLst>
        </xdr:cNvPr>
        <xdr:cNvCxnSpPr/>
      </xdr:nvCxnSpPr>
      <xdr:spPr>
        <a:xfrm>
          <a:off x="33842325" y="53723381"/>
          <a:ext cx="0" cy="90488"/>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88</xdr:col>
      <xdr:colOff>0</xdr:colOff>
      <xdr:row>802</xdr:row>
      <xdr:rowOff>95251</xdr:rowOff>
    </xdr:from>
    <xdr:to>
      <xdr:col>88</xdr:col>
      <xdr:colOff>316706</xdr:colOff>
      <xdr:row>802</xdr:row>
      <xdr:rowOff>95251</xdr:rowOff>
    </xdr:to>
    <xdr:cxnSp macro="">
      <xdr:nvCxnSpPr>
        <xdr:cNvPr id="2273" name="直線矢印コネクタ 2272">
          <a:extLst>
            <a:ext uri="{FF2B5EF4-FFF2-40B4-BE49-F238E27FC236}">
              <a16:creationId xmlns:a16="http://schemas.microsoft.com/office/drawing/2014/main" id="{C5458DB7-4F73-45A6-BAA3-027CB156BF11}"/>
            </a:ext>
          </a:extLst>
        </xdr:cNvPr>
        <xdr:cNvCxnSpPr/>
      </xdr:nvCxnSpPr>
      <xdr:spPr>
        <a:xfrm flipH="1">
          <a:off x="33528000" y="53816251"/>
          <a:ext cx="31670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342900</xdr:colOff>
      <xdr:row>795</xdr:row>
      <xdr:rowOff>97631</xdr:rowOff>
    </xdr:from>
    <xdr:to>
      <xdr:col>89</xdr:col>
      <xdr:colOff>40627</xdr:colOff>
      <xdr:row>795</xdr:row>
      <xdr:rowOff>97631</xdr:rowOff>
    </xdr:to>
    <xdr:cxnSp macro="">
      <xdr:nvCxnSpPr>
        <xdr:cNvPr id="2274" name="直線矢印コネクタ 2273">
          <a:extLst>
            <a:ext uri="{FF2B5EF4-FFF2-40B4-BE49-F238E27FC236}">
              <a16:creationId xmlns:a16="http://schemas.microsoft.com/office/drawing/2014/main" id="{B673F2B0-A87A-47A7-8D4A-42171B37D359}"/>
            </a:ext>
          </a:extLst>
        </xdr:cNvPr>
        <xdr:cNvCxnSpPr/>
      </xdr:nvCxnSpPr>
      <xdr:spPr>
        <a:xfrm flipH="1">
          <a:off x="23202900" y="52485131"/>
          <a:ext cx="1074672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340519</xdr:colOff>
      <xdr:row>795</xdr:row>
      <xdr:rowOff>7144</xdr:rowOff>
    </xdr:from>
    <xdr:to>
      <xdr:col>60</xdr:col>
      <xdr:colOff>340519</xdr:colOff>
      <xdr:row>799</xdr:row>
      <xdr:rowOff>188119</xdr:rowOff>
    </xdr:to>
    <xdr:cxnSp macro="">
      <xdr:nvCxnSpPr>
        <xdr:cNvPr id="2275" name="直線コネクタ 2274">
          <a:extLst>
            <a:ext uri="{FF2B5EF4-FFF2-40B4-BE49-F238E27FC236}">
              <a16:creationId xmlns:a16="http://schemas.microsoft.com/office/drawing/2014/main" id="{0609CD23-CC7E-4955-848C-DF4B4961EB2D}"/>
            </a:ext>
          </a:extLst>
        </xdr:cNvPr>
        <xdr:cNvCxnSpPr/>
      </xdr:nvCxnSpPr>
      <xdr:spPr>
        <a:xfrm>
          <a:off x="23200519" y="52394644"/>
          <a:ext cx="0" cy="942975"/>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75</xdr:col>
      <xdr:colOff>41883</xdr:colOff>
      <xdr:row>784</xdr:row>
      <xdr:rowOff>1960</xdr:rowOff>
    </xdr:from>
    <xdr:to>
      <xdr:col>75</xdr:col>
      <xdr:colOff>41883</xdr:colOff>
      <xdr:row>792</xdr:row>
      <xdr:rowOff>418</xdr:rowOff>
    </xdr:to>
    <xdr:cxnSp macro="">
      <xdr:nvCxnSpPr>
        <xdr:cNvPr id="2276" name="直線コネクタ 2275">
          <a:extLst>
            <a:ext uri="{FF2B5EF4-FFF2-40B4-BE49-F238E27FC236}">
              <a16:creationId xmlns:a16="http://schemas.microsoft.com/office/drawing/2014/main" id="{4B287AEF-89E3-4013-9371-8F7432A16A5E}"/>
            </a:ext>
          </a:extLst>
        </xdr:cNvPr>
        <xdr:cNvCxnSpPr/>
      </xdr:nvCxnSpPr>
      <xdr:spPr>
        <a:xfrm flipV="1">
          <a:off x="28616883" y="50293960"/>
          <a:ext cx="0" cy="1522458"/>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342900</xdr:colOff>
      <xdr:row>801</xdr:row>
      <xdr:rowOff>37540</xdr:rowOff>
    </xdr:from>
    <xdr:to>
      <xdr:col>89</xdr:col>
      <xdr:colOff>45244</xdr:colOff>
      <xdr:row>801</xdr:row>
      <xdr:rowOff>37540</xdr:rowOff>
    </xdr:to>
    <xdr:cxnSp macro="">
      <xdr:nvCxnSpPr>
        <xdr:cNvPr id="2277" name="直線コネクタ 2276">
          <a:extLst>
            <a:ext uri="{FF2B5EF4-FFF2-40B4-BE49-F238E27FC236}">
              <a16:creationId xmlns:a16="http://schemas.microsoft.com/office/drawing/2014/main" id="{8F81072A-7B68-4BE4-9B61-806C2E488EE0}"/>
            </a:ext>
          </a:extLst>
        </xdr:cNvPr>
        <xdr:cNvCxnSpPr/>
      </xdr:nvCxnSpPr>
      <xdr:spPr>
        <a:xfrm>
          <a:off x="23202900" y="53568040"/>
          <a:ext cx="10751344"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380720</xdr:colOff>
      <xdr:row>792</xdr:row>
      <xdr:rowOff>5883</xdr:rowOff>
    </xdr:from>
    <xdr:to>
      <xdr:col>75</xdr:col>
      <xdr:colOff>43001</xdr:colOff>
      <xdr:row>792</xdr:row>
      <xdr:rowOff>5883</xdr:rowOff>
    </xdr:to>
    <xdr:cxnSp macro="">
      <xdr:nvCxnSpPr>
        <xdr:cNvPr id="2278" name="直線コネクタ 2277">
          <a:extLst>
            <a:ext uri="{FF2B5EF4-FFF2-40B4-BE49-F238E27FC236}">
              <a16:creationId xmlns:a16="http://schemas.microsoft.com/office/drawing/2014/main" id="{88491EFD-2A80-4F8E-8710-08112EA40E16}"/>
            </a:ext>
          </a:extLst>
        </xdr:cNvPr>
        <xdr:cNvCxnSpPr/>
      </xdr:nvCxnSpPr>
      <xdr:spPr>
        <a:xfrm>
          <a:off x="23240720" y="51821883"/>
          <a:ext cx="5377281" cy="0"/>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376099</xdr:colOff>
      <xdr:row>784</xdr:row>
      <xdr:rowOff>98051</xdr:rowOff>
    </xdr:from>
    <xdr:to>
      <xdr:col>69</xdr:col>
      <xdr:colOff>376100</xdr:colOff>
      <xdr:row>784</xdr:row>
      <xdr:rowOff>98051</xdr:rowOff>
    </xdr:to>
    <xdr:cxnSp macro="">
      <xdr:nvCxnSpPr>
        <xdr:cNvPr id="2279" name="直線矢印コネクタ 2278">
          <a:extLst>
            <a:ext uri="{FF2B5EF4-FFF2-40B4-BE49-F238E27FC236}">
              <a16:creationId xmlns:a16="http://schemas.microsoft.com/office/drawing/2014/main" id="{10B78083-46A6-4EF0-86B0-3BFD23705B3F}"/>
            </a:ext>
          </a:extLst>
        </xdr:cNvPr>
        <xdr:cNvCxnSpPr/>
      </xdr:nvCxnSpPr>
      <xdr:spPr>
        <a:xfrm flipH="1">
          <a:off x="23236099" y="50390051"/>
          <a:ext cx="342900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75</xdr:col>
      <xdr:colOff>0</xdr:colOff>
      <xdr:row>797</xdr:row>
      <xdr:rowOff>97911</xdr:rowOff>
    </xdr:from>
    <xdr:to>
      <xdr:col>89</xdr:col>
      <xdr:colOff>47626</xdr:colOff>
      <xdr:row>797</xdr:row>
      <xdr:rowOff>97911</xdr:rowOff>
    </xdr:to>
    <xdr:cxnSp macro="">
      <xdr:nvCxnSpPr>
        <xdr:cNvPr id="2280" name="直線矢印コネクタ 2279">
          <a:extLst>
            <a:ext uri="{FF2B5EF4-FFF2-40B4-BE49-F238E27FC236}">
              <a16:creationId xmlns:a16="http://schemas.microsoft.com/office/drawing/2014/main" id="{4EBB0465-BAC4-4F85-AD7E-DA3700D3D9AD}"/>
            </a:ext>
          </a:extLst>
        </xdr:cNvPr>
        <xdr:cNvCxnSpPr/>
      </xdr:nvCxnSpPr>
      <xdr:spPr>
        <a:xfrm flipH="1">
          <a:off x="28575000" y="52866411"/>
          <a:ext cx="5381626"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342900</xdr:colOff>
      <xdr:row>797</xdr:row>
      <xdr:rowOff>97770</xdr:rowOff>
    </xdr:from>
    <xdr:to>
      <xdr:col>74</xdr:col>
      <xdr:colOff>378478</xdr:colOff>
      <xdr:row>797</xdr:row>
      <xdr:rowOff>97770</xdr:rowOff>
    </xdr:to>
    <xdr:cxnSp macro="">
      <xdr:nvCxnSpPr>
        <xdr:cNvPr id="2281" name="直線矢印コネクタ 2280">
          <a:extLst>
            <a:ext uri="{FF2B5EF4-FFF2-40B4-BE49-F238E27FC236}">
              <a16:creationId xmlns:a16="http://schemas.microsoft.com/office/drawing/2014/main" id="{2FE6BC2D-5794-4079-8248-0B85D5594993}"/>
            </a:ext>
          </a:extLst>
        </xdr:cNvPr>
        <xdr:cNvCxnSpPr/>
      </xdr:nvCxnSpPr>
      <xdr:spPr>
        <a:xfrm flipH="1">
          <a:off x="23202900" y="52866270"/>
          <a:ext cx="5369578"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75</xdr:col>
      <xdr:colOff>43002</xdr:colOff>
      <xdr:row>783</xdr:row>
      <xdr:rowOff>11906</xdr:rowOff>
    </xdr:from>
    <xdr:to>
      <xdr:col>75</xdr:col>
      <xdr:colOff>43002</xdr:colOff>
      <xdr:row>783</xdr:row>
      <xdr:rowOff>189800</xdr:rowOff>
    </xdr:to>
    <xdr:cxnSp macro="">
      <xdr:nvCxnSpPr>
        <xdr:cNvPr id="2282" name="直線コネクタ 2281">
          <a:extLst>
            <a:ext uri="{FF2B5EF4-FFF2-40B4-BE49-F238E27FC236}">
              <a16:creationId xmlns:a16="http://schemas.microsoft.com/office/drawing/2014/main" id="{E3DDD461-86C3-49C4-B59F-279317C1E1C6}"/>
            </a:ext>
          </a:extLst>
        </xdr:cNvPr>
        <xdr:cNvCxnSpPr/>
      </xdr:nvCxnSpPr>
      <xdr:spPr>
        <a:xfrm flipV="1">
          <a:off x="28618002" y="50113406"/>
          <a:ext cx="0" cy="177894"/>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375957</xdr:colOff>
      <xdr:row>783</xdr:row>
      <xdr:rowOff>100572</xdr:rowOff>
    </xdr:from>
    <xdr:to>
      <xdr:col>75</xdr:col>
      <xdr:colOff>45244</xdr:colOff>
      <xdr:row>783</xdr:row>
      <xdr:rowOff>100572</xdr:rowOff>
    </xdr:to>
    <xdr:cxnSp macro="">
      <xdr:nvCxnSpPr>
        <xdr:cNvPr id="2283" name="直線矢印コネクタ 2282">
          <a:extLst>
            <a:ext uri="{FF2B5EF4-FFF2-40B4-BE49-F238E27FC236}">
              <a16:creationId xmlns:a16="http://schemas.microsoft.com/office/drawing/2014/main" id="{2F541E85-448F-4686-A9BF-4637A606D921}"/>
            </a:ext>
          </a:extLst>
        </xdr:cNvPr>
        <xdr:cNvCxnSpPr/>
      </xdr:nvCxnSpPr>
      <xdr:spPr>
        <a:xfrm flipH="1">
          <a:off x="23235957" y="50202072"/>
          <a:ext cx="538428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75</xdr:col>
      <xdr:colOff>43563</xdr:colOff>
      <xdr:row>784</xdr:row>
      <xdr:rowOff>0</xdr:rowOff>
    </xdr:from>
    <xdr:to>
      <xdr:col>76</xdr:col>
      <xdr:colOff>48325</xdr:colOff>
      <xdr:row>784</xdr:row>
      <xdr:rowOff>0</xdr:rowOff>
    </xdr:to>
    <xdr:cxnSp macro="">
      <xdr:nvCxnSpPr>
        <xdr:cNvPr id="2284" name="直線コネクタ 2283">
          <a:extLst>
            <a:ext uri="{FF2B5EF4-FFF2-40B4-BE49-F238E27FC236}">
              <a16:creationId xmlns:a16="http://schemas.microsoft.com/office/drawing/2014/main" id="{5D9A88CF-41D4-4D1A-A0B1-8578038E0188}"/>
            </a:ext>
          </a:extLst>
        </xdr:cNvPr>
        <xdr:cNvCxnSpPr/>
      </xdr:nvCxnSpPr>
      <xdr:spPr>
        <a:xfrm>
          <a:off x="28618563" y="50292000"/>
          <a:ext cx="385762"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75</xdr:col>
      <xdr:colOff>46645</xdr:colOff>
      <xdr:row>792</xdr:row>
      <xdr:rowOff>4763</xdr:rowOff>
    </xdr:from>
    <xdr:to>
      <xdr:col>76</xdr:col>
      <xdr:colOff>51407</xdr:colOff>
      <xdr:row>792</xdr:row>
      <xdr:rowOff>4763</xdr:rowOff>
    </xdr:to>
    <xdr:cxnSp macro="">
      <xdr:nvCxnSpPr>
        <xdr:cNvPr id="2285" name="直線コネクタ 2284">
          <a:extLst>
            <a:ext uri="{FF2B5EF4-FFF2-40B4-BE49-F238E27FC236}">
              <a16:creationId xmlns:a16="http://schemas.microsoft.com/office/drawing/2014/main" id="{9B277ED9-E7F8-4C78-A6F2-16C859F2D168}"/>
            </a:ext>
          </a:extLst>
        </xdr:cNvPr>
        <xdr:cNvCxnSpPr/>
      </xdr:nvCxnSpPr>
      <xdr:spPr>
        <a:xfrm>
          <a:off x="28621645" y="51820763"/>
          <a:ext cx="385762"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75</xdr:col>
      <xdr:colOff>378198</xdr:colOff>
      <xdr:row>784</xdr:row>
      <xdr:rowOff>0</xdr:rowOff>
    </xdr:from>
    <xdr:to>
      <xdr:col>75</xdr:col>
      <xdr:colOff>378198</xdr:colOff>
      <xdr:row>792</xdr:row>
      <xdr:rowOff>7144</xdr:rowOff>
    </xdr:to>
    <xdr:cxnSp macro="">
      <xdr:nvCxnSpPr>
        <xdr:cNvPr id="2286" name="直線矢印コネクタ 2285">
          <a:extLst>
            <a:ext uri="{FF2B5EF4-FFF2-40B4-BE49-F238E27FC236}">
              <a16:creationId xmlns:a16="http://schemas.microsoft.com/office/drawing/2014/main" id="{D9645E67-BF33-4C4A-99EF-E45180F4194D}"/>
            </a:ext>
          </a:extLst>
        </xdr:cNvPr>
        <xdr:cNvCxnSpPr/>
      </xdr:nvCxnSpPr>
      <xdr:spPr>
        <a:xfrm>
          <a:off x="28953198" y="50292000"/>
          <a:ext cx="0" cy="153114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2381</xdr:colOff>
      <xdr:row>814</xdr:row>
      <xdr:rowOff>71438</xdr:rowOff>
    </xdr:from>
    <xdr:to>
      <xdr:col>117</xdr:col>
      <xdr:colOff>150018</xdr:colOff>
      <xdr:row>814</xdr:row>
      <xdr:rowOff>71438</xdr:rowOff>
    </xdr:to>
    <xdr:cxnSp macro="">
      <xdr:nvCxnSpPr>
        <xdr:cNvPr id="2287" name="直線コネクタ 2286">
          <a:extLst>
            <a:ext uri="{FF2B5EF4-FFF2-40B4-BE49-F238E27FC236}">
              <a16:creationId xmlns:a16="http://schemas.microsoft.com/office/drawing/2014/main" id="{F607BDFF-0780-494A-B72F-E0AF2BCE0BD0}"/>
            </a:ext>
          </a:extLst>
        </xdr:cNvPr>
        <xdr:cNvCxnSpPr/>
      </xdr:nvCxnSpPr>
      <xdr:spPr>
        <a:xfrm>
          <a:off x="20195381" y="61602938"/>
          <a:ext cx="5100637" cy="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98</xdr:col>
      <xdr:colOff>304800</xdr:colOff>
      <xdr:row>808</xdr:row>
      <xdr:rowOff>74034</xdr:rowOff>
    </xdr:from>
    <xdr:to>
      <xdr:col>117</xdr:col>
      <xdr:colOff>69056</xdr:colOff>
      <xdr:row>808</xdr:row>
      <xdr:rowOff>74034</xdr:rowOff>
    </xdr:to>
    <xdr:cxnSp macro="">
      <xdr:nvCxnSpPr>
        <xdr:cNvPr id="2288" name="直線コネクタ 2287">
          <a:extLst>
            <a:ext uri="{FF2B5EF4-FFF2-40B4-BE49-F238E27FC236}">
              <a16:creationId xmlns:a16="http://schemas.microsoft.com/office/drawing/2014/main" id="{6780FC39-5315-48E9-81E9-7D8976391DEF}"/>
            </a:ext>
          </a:extLst>
        </xdr:cNvPr>
        <xdr:cNvCxnSpPr/>
      </xdr:nvCxnSpPr>
      <xdr:spPr>
        <a:xfrm>
          <a:off x="18211800" y="60462534"/>
          <a:ext cx="7003256" cy="0"/>
        </a:xfrm>
        <a:prstGeom prst="line">
          <a:avLst/>
        </a:prstGeom>
        <a:ln w="6350" cmpd="dbl">
          <a:solidFill>
            <a:schemeClr val="bg1">
              <a:lumMod val="50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66676</xdr:colOff>
      <xdr:row>808</xdr:row>
      <xdr:rowOff>69057</xdr:rowOff>
    </xdr:from>
    <xdr:to>
      <xdr:col>117</xdr:col>
      <xdr:colOff>150020</xdr:colOff>
      <xdr:row>814</xdr:row>
      <xdr:rowOff>64295</xdr:rowOff>
    </xdr:to>
    <xdr:cxnSp macro="">
      <xdr:nvCxnSpPr>
        <xdr:cNvPr id="2289" name="直線コネクタ 2288">
          <a:extLst>
            <a:ext uri="{FF2B5EF4-FFF2-40B4-BE49-F238E27FC236}">
              <a16:creationId xmlns:a16="http://schemas.microsoft.com/office/drawing/2014/main" id="{65AFE0AF-4665-4344-A5CA-53353E0F9AD3}"/>
            </a:ext>
          </a:extLst>
        </xdr:cNvPr>
        <xdr:cNvCxnSpPr/>
      </xdr:nvCxnSpPr>
      <xdr:spPr>
        <a:xfrm flipH="1" flipV="1">
          <a:off x="25212676" y="60457557"/>
          <a:ext cx="83344" cy="1138238"/>
        </a:xfrm>
        <a:prstGeom prst="line">
          <a:avLst/>
        </a:prstGeom>
        <a:ln w="6350" cmpd="dbl">
          <a:solidFill>
            <a:schemeClr val="bg1">
              <a:lumMod val="50000"/>
            </a:schemeClr>
          </a:solidFill>
          <a:prstDash val="sysDot"/>
        </a:ln>
      </xdr:spPr>
      <xdr:style>
        <a:lnRef idx="1">
          <a:schemeClr val="dk1"/>
        </a:lnRef>
        <a:fillRef idx="0">
          <a:schemeClr val="dk1"/>
        </a:fillRef>
        <a:effectRef idx="0">
          <a:schemeClr val="dk1"/>
        </a:effectRef>
        <a:fontRef idx="minor">
          <a:schemeClr val="tx1"/>
        </a:fontRef>
      </xdr:style>
    </xdr:cxnSp>
    <xdr:clientData/>
  </xdr:twoCellAnchor>
  <xdr:twoCellAnchor>
    <xdr:from>
      <xdr:col>113</xdr:col>
      <xdr:colOff>346478</xdr:colOff>
      <xdr:row>782</xdr:row>
      <xdr:rowOff>2382</xdr:rowOff>
    </xdr:from>
    <xdr:to>
      <xdr:col>113</xdr:col>
      <xdr:colOff>346478</xdr:colOff>
      <xdr:row>794</xdr:row>
      <xdr:rowOff>69056</xdr:rowOff>
    </xdr:to>
    <xdr:cxnSp macro="">
      <xdr:nvCxnSpPr>
        <xdr:cNvPr id="2290" name="直線コネクタ 2289">
          <a:extLst>
            <a:ext uri="{FF2B5EF4-FFF2-40B4-BE49-F238E27FC236}">
              <a16:creationId xmlns:a16="http://schemas.microsoft.com/office/drawing/2014/main" id="{4356BE7A-6572-4BCC-8D28-D2F05CE77CB3}"/>
            </a:ext>
          </a:extLst>
        </xdr:cNvPr>
        <xdr:cNvCxnSpPr/>
      </xdr:nvCxnSpPr>
      <xdr:spPr>
        <a:xfrm flipV="1">
          <a:off x="23968478" y="55437882"/>
          <a:ext cx="0" cy="2352674"/>
        </a:xfrm>
        <a:prstGeom prst="line">
          <a:avLst/>
        </a:prstGeom>
        <a:ln w="3175">
          <a:solidFill>
            <a:srgbClr val="C00000"/>
          </a:solidFill>
          <a:prstDash val="lgDashDot"/>
        </a:ln>
      </xdr:spPr>
      <xdr:style>
        <a:lnRef idx="1">
          <a:schemeClr val="dk1"/>
        </a:lnRef>
        <a:fillRef idx="0">
          <a:schemeClr val="dk1"/>
        </a:fillRef>
        <a:effectRef idx="0">
          <a:schemeClr val="dk1"/>
        </a:effectRef>
        <a:fontRef idx="minor">
          <a:schemeClr val="tx1"/>
        </a:fontRef>
      </xdr:style>
    </xdr:cxnSp>
    <xdr:clientData/>
  </xdr:twoCellAnchor>
  <xdr:twoCellAnchor>
    <xdr:from>
      <xdr:col>98</xdr:col>
      <xdr:colOff>7144</xdr:colOff>
      <xdr:row>783</xdr:row>
      <xdr:rowOff>188119</xdr:rowOff>
    </xdr:from>
    <xdr:to>
      <xdr:col>113</xdr:col>
      <xdr:colOff>345281</xdr:colOff>
      <xdr:row>783</xdr:row>
      <xdr:rowOff>188119</xdr:rowOff>
    </xdr:to>
    <xdr:cxnSp macro="">
      <xdr:nvCxnSpPr>
        <xdr:cNvPr id="2291" name="直線矢印コネクタ 2290">
          <a:extLst>
            <a:ext uri="{FF2B5EF4-FFF2-40B4-BE49-F238E27FC236}">
              <a16:creationId xmlns:a16="http://schemas.microsoft.com/office/drawing/2014/main" id="{1386FEA3-523B-4138-8B52-539F0087B6DA}"/>
            </a:ext>
          </a:extLst>
        </xdr:cNvPr>
        <xdr:cNvCxnSpPr/>
      </xdr:nvCxnSpPr>
      <xdr:spPr>
        <a:xfrm>
          <a:off x="17914144" y="55814119"/>
          <a:ext cx="605313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98</xdr:col>
      <xdr:colOff>0</xdr:colOff>
      <xdr:row>794</xdr:row>
      <xdr:rowOff>73819</xdr:rowOff>
    </xdr:from>
    <xdr:to>
      <xdr:col>113</xdr:col>
      <xdr:colOff>345281</xdr:colOff>
      <xdr:row>794</xdr:row>
      <xdr:rowOff>73819</xdr:rowOff>
    </xdr:to>
    <xdr:cxnSp macro="">
      <xdr:nvCxnSpPr>
        <xdr:cNvPr id="2292" name="直線矢印コネクタ 2291">
          <a:extLst>
            <a:ext uri="{FF2B5EF4-FFF2-40B4-BE49-F238E27FC236}">
              <a16:creationId xmlns:a16="http://schemas.microsoft.com/office/drawing/2014/main" id="{83F9E2B3-04CE-4CAC-ACB4-3396E64EA605}"/>
            </a:ext>
          </a:extLst>
        </xdr:cNvPr>
        <xdr:cNvCxnSpPr/>
      </xdr:nvCxnSpPr>
      <xdr:spPr>
        <a:xfrm>
          <a:off x="17907000" y="57795319"/>
          <a:ext cx="60602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98</xdr:col>
      <xdr:colOff>2381</xdr:colOff>
      <xdr:row>799</xdr:row>
      <xdr:rowOff>188119</xdr:rowOff>
    </xdr:from>
    <xdr:to>
      <xdr:col>98</xdr:col>
      <xdr:colOff>71437</xdr:colOff>
      <xdr:row>799</xdr:row>
      <xdr:rowOff>188119</xdr:rowOff>
    </xdr:to>
    <xdr:cxnSp macro="">
      <xdr:nvCxnSpPr>
        <xdr:cNvPr id="2293" name="直線コネクタ 2292">
          <a:extLst>
            <a:ext uri="{FF2B5EF4-FFF2-40B4-BE49-F238E27FC236}">
              <a16:creationId xmlns:a16="http://schemas.microsoft.com/office/drawing/2014/main" id="{DA8776FC-5D89-489D-A709-5E12A716CAC9}"/>
            </a:ext>
          </a:extLst>
        </xdr:cNvPr>
        <xdr:cNvCxnSpPr/>
      </xdr:nvCxnSpPr>
      <xdr:spPr>
        <a:xfrm>
          <a:off x="17909381" y="58862119"/>
          <a:ext cx="69056" cy="0"/>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184761</xdr:colOff>
      <xdr:row>782</xdr:row>
      <xdr:rowOff>4763</xdr:rowOff>
    </xdr:from>
    <xdr:to>
      <xdr:col>97</xdr:col>
      <xdr:colOff>184761</xdr:colOff>
      <xdr:row>800</xdr:row>
      <xdr:rowOff>2381</xdr:rowOff>
    </xdr:to>
    <xdr:cxnSp macro="">
      <xdr:nvCxnSpPr>
        <xdr:cNvPr id="2294" name="直線矢印コネクタ 2293">
          <a:extLst>
            <a:ext uri="{FF2B5EF4-FFF2-40B4-BE49-F238E27FC236}">
              <a16:creationId xmlns:a16="http://schemas.microsoft.com/office/drawing/2014/main" id="{C1D811B1-F8E3-4D12-B8C6-6A12B8CBFEAE}"/>
            </a:ext>
          </a:extLst>
        </xdr:cNvPr>
        <xdr:cNvCxnSpPr/>
      </xdr:nvCxnSpPr>
      <xdr:spPr>
        <a:xfrm>
          <a:off x="17710761" y="55440263"/>
          <a:ext cx="0" cy="342661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1</xdr:colOff>
      <xdr:row>794</xdr:row>
      <xdr:rowOff>69056</xdr:rowOff>
    </xdr:from>
    <xdr:to>
      <xdr:col>99</xdr:col>
      <xdr:colOff>1</xdr:colOff>
      <xdr:row>798</xdr:row>
      <xdr:rowOff>76200</xdr:rowOff>
    </xdr:to>
    <xdr:cxnSp macro="">
      <xdr:nvCxnSpPr>
        <xdr:cNvPr id="2295" name="直線矢印コネクタ 2294">
          <a:extLst>
            <a:ext uri="{FF2B5EF4-FFF2-40B4-BE49-F238E27FC236}">
              <a16:creationId xmlns:a16="http://schemas.microsoft.com/office/drawing/2014/main" id="{6BA504E3-2968-46DC-92F8-CF0A3567DED1}"/>
            </a:ext>
          </a:extLst>
        </xdr:cNvPr>
        <xdr:cNvCxnSpPr/>
      </xdr:nvCxnSpPr>
      <xdr:spPr>
        <a:xfrm>
          <a:off x="18288001" y="57790556"/>
          <a:ext cx="0" cy="76914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378619</xdr:colOff>
      <xdr:row>798</xdr:row>
      <xdr:rowOff>76199</xdr:rowOff>
    </xdr:from>
    <xdr:to>
      <xdr:col>113</xdr:col>
      <xdr:colOff>309564</xdr:colOff>
      <xdr:row>798</xdr:row>
      <xdr:rowOff>76199</xdr:rowOff>
    </xdr:to>
    <xdr:cxnSp macro="">
      <xdr:nvCxnSpPr>
        <xdr:cNvPr id="2296" name="直線矢印コネクタ 2295">
          <a:extLst>
            <a:ext uri="{FF2B5EF4-FFF2-40B4-BE49-F238E27FC236}">
              <a16:creationId xmlns:a16="http://schemas.microsoft.com/office/drawing/2014/main" id="{70277E1B-424D-416C-A9EB-FF78D8C76961}"/>
            </a:ext>
          </a:extLst>
        </xdr:cNvPr>
        <xdr:cNvCxnSpPr/>
      </xdr:nvCxnSpPr>
      <xdr:spPr>
        <a:xfrm flipH="1">
          <a:off x="17904619" y="58559699"/>
          <a:ext cx="602694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98</xdr:col>
      <xdr:colOff>378619</xdr:colOff>
      <xdr:row>782</xdr:row>
      <xdr:rowOff>0</xdr:rowOff>
    </xdr:from>
    <xdr:to>
      <xdr:col>98</xdr:col>
      <xdr:colOff>378619</xdr:colOff>
      <xdr:row>784</xdr:row>
      <xdr:rowOff>0</xdr:rowOff>
    </xdr:to>
    <xdr:cxnSp macro="">
      <xdr:nvCxnSpPr>
        <xdr:cNvPr id="2297" name="直線矢印コネクタ 2296">
          <a:extLst>
            <a:ext uri="{FF2B5EF4-FFF2-40B4-BE49-F238E27FC236}">
              <a16:creationId xmlns:a16="http://schemas.microsoft.com/office/drawing/2014/main" id="{FB2CBE67-72A7-4BCC-9458-9DBACDA0C5A2}"/>
            </a:ext>
          </a:extLst>
        </xdr:cNvPr>
        <xdr:cNvCxnSpPr/>
      </xdr:nvCxnSpPr>
      <xdr:spPr>
        <a:xfrm>
          <a:off x="18285619" y="55435500"/>
          <a:ext cx="0" cy="3810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183357</xdr:colOff>
      <xdr:row>799</xdr:row>
      <xdr:rowOff>190499</xdr:rowOff>
    </xdr:from>
    <xdr:to>
      <xdr:col>97</xdr:col>
      <xdr:colOff>183357</xdr:colOff>
      <xdr:row>814</xdr:row>
      <xdr:rowOff>71437</xdr:rowOff>
    </xdr:to>
    <xdr:cxnSp macro="">
      <xdr:nvCxnSpPr>
        <xdr:cNvPr id="2298" name="直線矢印コネクタ 2297">
          <a:extLst>
            <a:ext uri="{FF2B5EF4-FFF2-40B4-BE49-F238E27FC236}">
              <a16:creationId xmlns:a16="http://schemas.microsoft.com/office/drawing/2014/main" id="{33256E93-17FF-4AD9-9EA5-06D2952656AB}"/>
            </a:ext>
          </a:extLst>
        </xdr:cNvPr>
        <xdr:cNvCxnSpPr/>
      </xdr:nvCxnSpPr>
      <xdr:spPr>
        <a:xfrm>
          <a:off x="17709357" y="58864499"/>
          <a:ext cx="0" cy="273843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0</xdr:colOff>
      <xdr:row>783</xdr:row>
      <xdr:rowOff>185738</xdr:rowOff>
    </xdr:from>
    <xdr:to>
      <xdr:col>99</xdr:col>
      <xdr:colOff>0</xdr:colOff>
      <xdr:row>794</xdr:row>
      <xdr:rowOff>73819</xdr:rowOff>
    </xdr:to>
    <xdr:cxnSp macro="">
      <xdr:nvCxnSpPr>
        <xdr:cNvPr id="2299" name="直線矢印コネクタ 2298">
          <a:extLst>
            <a:ext uri="{FF2B5EF4-FFF2-40B4-BE49-F238E27FC236}">
              <a16:creationId xmlns:a16="http://schemas.microsoft.com/office/drawing/2014/main" id="{58B97AD2-DD41-40BA-BB6D-716532FE6D89}"/>
            </a:ext>
          </a:extLst>
        </xdr:cNvPr>
        <xdr:cNvCxnSpPr/>
      </xdr:nvCxnSpPr>
      <xdr:spPr>
        <a:xfrm>
          <a:off x="18288000" y="55811738"/>
          <a:ext cx="0" cy="19835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115</xdr:col>
      <xdr:colOff>1</xdr:colOff>
      <xdr:row>781</xdr:row>
      <xdr:rowOff>190499</xdr:rowOff>
    </xdr:from>
    <xdr:to>
      <xdr:col>115</xdr:col>
      <xdr:colOff>1</xdr:colOff>
      <xdr:row>798</xdr:row>
      <xdr:rowOff>80963</xdr:rowOff>
    </xdr:to>
    <xdr:cxnSp macro="">
      <xdr:nvCxnSpPr>
        <xdr:cNvPr id="2300" name="直線矢印コネクタ 2299">
          <a:extLst>
            <a:ext uri="{FF2B5EF4-FFF2-40B4-BE49-F238E27FC236}">
              <a16:creationId xmlns:a16="http://schemas.microsoft.com/office/drawing/2014/main" id="{31B88071-AB00-4B2B-9E04-7A4960177B44}"/>
            </a:ext>
          </a:extLst>
        </xdr:cNvPr>
        <xdr:cNvCxnSpPr/>
      </xdr:nvCxnSpPr>
      <xdr:spPr>
        <a:xfrm>
          <a:off x="24384001" y="55435499"/>
          <a:ext cx="0" cy="312896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113</xdr:col>
      <xdr:colOff>380999</xdr:colOff>
      <xdr:row>783</xdr:row>
      <xdr:rowOff>54769</xdr:rowOff>
    </xdr:from>
    <xdr:to>
      <xdr:col>114</xdr:col>
      <xdr:colOff>185737</xdr:colOff>
      <xdr:row>783</xdr:row>
      <xdr:rowOff>54769</xdr:rowOff>
    </xdr:to>
    <xdr:cxnSp macro="">
      <xdr:nvCxnSpPr>
        <xdr:cNvPr id="2301" name="直線コネクタ 2300">
          <a:extLst>
            <a:ext uri="{FF2B5EF4-FFF2-40B4-BE49-F238E27FC236}">
              <a16:creationId xmlns:a16="http://schemas.microsoft.com/office/drawing/2014/main" id="{15E8F3AD-AB2F-43E7-9BE7-AD08ABB3A192}"/>
            </a:ext>
          </a:extLst>
        </xdr:cNvPr>
        <xdr:cNvCxnSpPr/>
      </xdr:nvCxnSpPr>
      <xdr:spPr>
        <a:xfrm>
          <a:off x="24002999" y="55680769"/>
          <a:ext cx="185738" cy="0"/>
        </a:xfrm>
        <a:prstGeom prst="line">
          <a:avLst/>
        </a:prstGeom>
        <a:ln w="3175">
          <a:no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152400</xdr:colOff>
      <xdr:row>781</xdr:row>
      <xdr:rowOff>188119</xdr:rowOff>
    </xdr:from>
    <xdr:to>
      <xdr:col>117</xdr:col>
      <xdr:colOff>152400</xdr:colOff>
      <xdr:row>814</xdr:row>
      <xdr:rowOff>71439</xdr:rowOff>
    </xdr:to>
    <xdr:cxnSp macro="">
      <xdr:nvCxnSpPr>
        <xdr:cNvPr id="2302" name="直線コネクタ 2301">
          <a:extLst>
            <a:ext uri="{FF2B5EF4-FFF2-40B4-BE49-F238E27FC236}">
              <a16:creationId xmlns:a16="http://schemas.microsoft.com/office/drawing/2014/main" id="{541D66A7-4774-417C-BBEE-BA7F0352F410}"/>
            </a:ext>
          </a:extLst>
        </xdr:cNvPr>
        <xdr:cNvCxnSpPr/>
      </xdr:nvCxnSpPr>
      <xdr:spPr>
        <a:xfrm flipV="1">
          <a:off x="25298400" y="55433119"/>
          <a:ext cx="0" cy="6169820"/>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378622</xdr:colOff>
      <xdr:row>790</xdr:row>
      <xdr:rowOff>76201</xdr:rowOff>
    </xdr:from>
    <xdr:to>
      <xdr:col>109</xdr:col>
      <xdr:colOff>378622</xdr:colOff>
      <xdr:row>814</xdr:row>
      <xdr:rowOff>71438</xdr:rowOff>
    </xdr:to>
    <xdr:sp macro="" textlink="">
      <xdr:nvSpPr>
        <xdr:cNvPr id="2303" name="円弧 2302">
          <a:extLst>
            <a:ext uri="{FF2B5EF4-FFF2-40B4-BE49-F238E27FC236}">
              <a16:creationId xmlns:a16="http://schemas.microsoft.com/office/drawing/2014/main" id="{F97BF249-5B65-408B-829D-6377FA2EAF75}"/>
            </a:ext>
          </a:extLst>
        </xdr:cNvPr>
        <xdr:cNvSpPr/>
      </xdr:nvSpPr>
      <xdr:spPr>
        <a:xfrm>
          <a:off x="17904622" y="57035701"/>
          <a:ext cx="4572000" cy="4567237"/>
        </a:xfrm>
        <a:prstGeom prst="arc">
          <a:avLst>
            <a:gd name="adj1" fmla="val 5397832"/>
            <a:gd name="adj2" fmla="val 10806985"/>
          </a:avLst>
        </a:prstGeom>
        <a:ln w="3175">
          <a:solidFill>
            <a:sysClr val="windowText" lastClr="000000"/>
          </a:solidFill>
          <a:prstDash val="solid"/>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97</xdr:col>
      <xdr:colOff>378619</xdr:colOff>
      <xdr:row>800</xdr:row>
      <xdr:rowOff>0</xdr:rowOff>
    </xdr:from>
    <xdr:to>
      <xdr:col>97</xdr:col>
      <xdr:colOff>378619</xdr:colOff>
      <xdr:row>802</xdr:row>
      <xdr:rowOff>78581</xdr:rowOff>
    </xdr:to>
    <xdr:cxnSp macro="">
      <xdr:nvCxnSpPr>
        <xdr:cNvPr id="2304" name="直線コネクタ 2303">
          <a:extLst>
            <a:ext uri="{FF2B5EF4-FFF2-40B4-BE49-F238E27FC236}">
              <a16:creationId xmlns:a16="http://schemas.microsoft.com/office/drawing/2014/main" id="{48F5C11E-843A-4B50-B685-FD57A74B17F2}"/>
            </a:ext>
          </a:extLst>
        </xdr:cNvPr>
        <xdr:cNvCxnSpPr/>
      </xdr:nvCxnSpPr>
      <xdr:spPr>
        <a:xfrm>
          <a:off x="17904619" y="58864500"/>
          <a:ext cx="0" cy="459581"/>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113</xdr:col>
      <xdr:colOff>304800</xdr:colOff>
      <xdr:row>798</xdr:row>
      <xdr:rowOff>78581</xdr:rowOff>
    </xdr:from>
    <xdr:to>
      <xdr:col>113</xdr:col>
      <xdr:colOff>304800</xdr:colOff>
      <xdr:row>814</xdr:row>
      <xdr:rowOff>64294</xdr:rowOff>
    </xdr:to>
    <xdr:cxnSp macro="">
      <xdr:nvCxnSpPr>
        <xdr:cNvPr id="2305" name="直線コネクタ 2304">
          <a:extLst>
            <a:ext uri="{FF2B5EF4-FFF2-40B4-BE49-F238E27FC236}">
              <a16:creationId xmlns:a16="http://schemas.microsoft.com/office/drawing/2014/main" id="{F728B1C4-EE47-4100-A21A-359C6F3A3AAB}"/>
            </a:ext>
          </a:extLst>
        </xdr:cNvPr>
        <xdr:cNvCxnSpPr/>
      </xdr:nvCxnSpPr>
      <xdr:spPr>
        <a:xfrm>
          <a:off x="23926800" y="58562081"/>
          <a:ext cx="0" cy="3033713"/>
        </a:xfrm>
        <a:prstGeom prst="line">
          <a:avLst/>
        </a:prstGeom>
        <a:ln w="3175">
          <a:solidFill>
            <a:sysClr val="windowText" lastClr="000000"/>
          </a:solidFill>
          <a:prstDash val="lgDashDotDot"/>
        </a:ln>
      </xdr:spPr>
      <xdr:style>
        <a:lnRef idx="1">
          <a:schemeClr val="dk1"/>
        </a:lnRef>
        <a:fillRef idx="0">
          <a:schemeClr val="dk1"/>
        </a:fillRef>
        <a:effectRef idx="0">
          <a:schemeClr val="dk1"/>
        </a:effectRef>
        <a:fontRef idx="minor">
          <a:schemeClr val="tx1"/>
        </a:fontRef>
      </xdr:style>
    </xdr:cxnSp>
    <xdr:clientData/>
  </xdr:twoCellAnchor>
  <xdr:twoCellAnchor>
    <xdr:from>
      <xdr:col>113</xdr:col>
      <xdr:colOff>304799</xdr:colOff>
      <xdr:row>798</xdr:row>
      <xdr:rowOff>76200</xdr:rowOff>
    </xdr:from>
    <xdr:to>
      <xdr:col>117</xdr:col>
      <xdr:colOff>152400</xdr:colOff>
      <xdr:row>798</xdr:row>
      <xdr:rowOff>76200</xdr:rowOff>
    </xdr:to>
    <xdr:cxnSp macro="">
      <xdr:nvCxnSpPr>
        <xdr:cNvPr id="2306" name="直線コネクタ 2305">
          <a:extLst>
            <a:ext uri="{FF2B5EF4-FFF2-40B4-BE49-F238E27FC236}">
              <a16:creationId xmlns:a16="http://schemas.microsoft.com/office/drawing/2014/main" id="{D341B7B5-452E-40AC-AB39-26E2B6F4C911}"/>
            </a:ext>
          </a:extLst>
        </xdr:cNvPr>
        <xdr:cNvCxnSpPr/>
      </xdr:nvCxnSpPr>
      <xdr:spPr>
        <a:xfrm>
          <a:off x="23926799" y="58559700"/>
          <a:ext cx="1371601" cy="0"/>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113</xdr:col>
      <xdr:colOff>307181</xdr:colOff>
      <xdr:row>794</xdr:row>
      <xdr:rowOff>73819</xdr:rowOff>
    </xdr:from>
    <xdr:to>
      <xdr:col>113</xdr:col>
      <xdr:colOff>347663</xdr:colOff>
      <xdr:row>798</xdr:row>
      <xdr:rowOff>73819</xdr:rowOff>
    </xdr:to>
    <xdr:cxnSp macro="">
      <xdr:nvCxnSpPr>
        <xdr:cNvPr id="2307" name="直線コネクタ 2306">
          <a:extLst>
            <a:ext uri="{FF2B5EF4-FFF2-40B4-BE49-F238E27FC236}">
              <a16:creationId xmlns:a16="http://schemas.microsoft.com/office/drawing/2014/main" id="{9B253944-A6D5-426F-9B0E-6D94130EB0A7}"/>
            </a:ext>
          </a:extLst>
        </xdr:cNvPr>
        <xdr:cNvCxnSpPr/>
      </xdr:nvCxnSpPr>
      <xdr:spPr>
        <a:xfrm flipH="1">
          <a:off x="23929181" y="57795319"/>
          <a:ext cx="40482" cy="76200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378619</xdr:colOff>
      <xdr:row>230</xdr:row>
      <xdr:rowOff>188119</xdr:rowOff>
    </xdr:from>
    <xdr:to>
      <xdr:col>43</xdr:col>
      <xdr:colOff>378619</xdr:colOff>
      <xdr:row>236</xdr:row>
      <xdr:rowOff>2381</xdr:rowOff>
    </xdr:to>
    <xdr:cxnSp macro="">
      <xdr:nvCxnSpPr>
        <xdr:cNvPr id="2308" name="直線矢印コネクタ 2307">
          <a:extLst>
            <a:ext uri="{FF2B5EF4-FFF2-40B4-BE49-F238E27FC236}">
              <a16:creationId xmlns:a16="http://schemas.microsoft.com/office/drawing/2014/main" id="{A4B03284-B558-486C-BEDF-ACF45B0472A3}"/>
            </a:ext>
          </a:extLst>
        </xdr:cNvPr>
        <xdr:cNvCxnSpPr/>
      </xdr:nvCxnSpPr>
      <xdr:spPr>
        <a:xfrm>
          <a:off x="16761619" y="131442619"/>
          <a:ext cx="0" cy="95726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378619</xdr:colOff>
      <xdr:row>808</xdr:row>
      <xdr:rowOff>71438</xdr:rowOff>
    </xdr:from>
    <xdr:to>
      <xdr:col>104</xdr:col>
      <xdr:colOff>378619</xdr:colOff>
      <xdr:row>814</xdr:row>
      <xdr:rowOff>71438</xdr:rowOff>
    </xdr:to>
    <xdr:cxnSp macro="">
      <xdr:nvCxnSpPr>
        <xdr:cNvPr id="2309" name="直線矢印コネクタ 2308">
          <a:extLst>
            <a:ext uri="{FF2B5EF4-FFF2-40B4-BE49-F238E27FC236}">
              <a16:creationId xmlns:a16="http://schemas.microsoft.com/office/drawing/2014/main" id="{C25F32D0-2975-4DB4-9C0B-BF476EFA52ED}"/>
            </a:ext>
          </a:extLst>
        </xdr:cNvPr>
        <xdr:cNvCxnSpPr/>
      </xdr:nvCxnSpPr>
      <xdr:spPr>
        <a:xfrm>
          <a:off x="20571619" y="60459938"/>
          <a:ext cx="0" cy="11430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378619</xdr:colOff>
      <xdr:row>802</xdr:row>
      <xdr:rowOff>69056</xdr:rowOff>
    </xdr:from>
    <xdr:to>
      <xdr:col>113</xdr:col>
      <xdr:colOff>302419</xdr:colOff>
      <xdr:row>802</xdr:row>
      <xdr:rowOff>69056</xdr:rowOff>
    </xdr:to>
    <xdr:cxnSp macro="">
      <xdr:nvCxnSpPr>
        <xdr:cNvPr id="2310" name="直線矢印コネクタ 2309">
          <a:extLst>
            <a:ext uri="{FF2B5EF4-FFF2-40B4-BE49-F238E27FC236}">
              <a16:creationId xmlns:a16="http://schemas.microsoft.com/office/drawing/2014/main" id="{34ECD1F4-AF4B-4DA8-8600-C08031BFCA71}"/>
            </a:ext>
          </a:extLst>
        </xdr:cNvPr>
        <xdr:cNvCxnSpPr/>
      </xdr:nvCxnSpPr>
      <xdr:spPr>
        <a:xfrm flipH="1">
          <a:off x="17904619" y="59314556"/>
          <a:ext cx="60198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378619</xdr:colOff>
      <xdr:row>814</xdr:row>
      <xdr:rowOff>71438</xdr:rowOff>
    </xdr:from>
    <xdr:to>
      <xdr:col>103</xdr:col>
      <xdr:colOff>378619</xdr:colOff>
      <xdr:row>814</xdr:row>
      <xdr:rowOff>71438</xdr:rowOff>
    </xdr:to>
    <xdr:cxnSp macro="">
      <xdr:nvCxnSpPr>
        <xdr:cNvPr id="2311" name="直線コネクタ 2310">
          <a:extLst>
            <a:ext uri="{FF2B5EF4-FFF2-40B4-BE49-F238E27FC236}">
              <a16:creationId xmlns:a16="http://schemas.microsoft.com/office/drawing/2014/main" id="{D277186B-C942-4B75-95EA-7171C2E00F9F}"/>
            </a:ext>
          </a:extLst>
        </xdr:cNvPr>
        <xdr:cNvCxnSpPr/>
      </xdr:nvCxnSpPr>
      <xdr:spPr>
        <a:xfrm>
          <a:off x="17523619" y="61602938"/>
          <a:ext cx="2667000" cy="0"/>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0</xdr:colOff>
      <xdr:row>802</xdr:row>
      <xdr:rowOff>66675</xdr:rowOff>
    </xdr:from>
    <xdr:to>
      <xdr:col>99</xdr:col>
      <xdr:colOff>0</xdr:colOff>
      <xdr:row>814</xdr:row>
      <xdr:rowOff>69057</xdr:rowOff>
    </xdr:to>
    <xdr:cxnSp macro="">
      <xdr:nvCxnSpPr>
        <xdr:cNvPr id="2312" name="直線矢印コネクタ 2311">
          <a:extLst>
            <a:ext uri="{FF2B5EF4-FFF2-40B4-BE49-F238E27FC236}">
              <a16:creationId xmlns:a16="http://schemas.microsoft.com/office/drawing/2014/main" id="{9D20BE0E-5784-45F8-AA70-8609CCCE611F}"/>
            </a:ext>
          </a:extLst>
        </xdr:cNvPr>
        <xdr:cNvCxnSpPr/>
      </xdr:nvCxnSpPr>
      <xdr:spPr>
        <a:xfrm>
          <a:off x="18288000" y="59312175"/>
          <a:ext cx="0" cy="228838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2381</xdr:colOff>
      <xdr:row>240</xdr:row>
      <xdr:rowOff>188119</xdr:rowOff>
    </xdr:from>
    <xdr:to>
      <xdr:col>44</xdr:col>
      <xdr:colOff>2381</xdr:colOff>
      <xdr:row>246</xdr:row>
      <xdr:rowOff>2381</xdr:rowOff>
    </xdr:to>
    <xdr:cxnSp macro="">
      <xdr:nvCxnSpPr>
        <xdr:cNvPr id="2313" name="直線矢印コネクタ 2312">
          <a:extLst>
            <a:ext uri="{FF2B5EF4-FFF2-40B4-BE49-F238E27FC236}">
              <a16:creationId xmlns:a16="http://schemas.microsoft.com/office/drawing/2014/main" id="{12BC8B96-6606-47EE-BD7D-8F9EBA04E756}"/>
            </a:ext>
          </a:extLst>
        </xdr:cNvPr>
        <xdr:cNvCxnSpPr/>
      </xdr:nvCxnSpPr>
      <xdr:spPr>
        <a:xfrm>
          <a:off x="16766381" y="133347619"/>
          <a:ext cx="0" cy="95726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38100</xdr:colOff>
      <xdr:row>831</xdr:row>
      <xdr:rowOff>190497</xdr:rowOff>
    </xdr:from>
    <xdr:to>
      <xdr:col>82</xdr:col>
      <xdr:colOff>342900</xdr:colOff>
      <xdr:row>831</xdr:row>
      <xdr:rowOff>190497</xdr:rowOff>
    </xdr:to>
    <xdr:cxnSp macro="">
      <xdr:nvCxnSpPr>
        <xdr:cNvPr id="2314" name="直線コネクタ 2313">
          <a:extLst>
            <a:ext uri="{FF2B5EF4-FFF2-40B4-BE49-F238E27FC236}">
              <a16:creationId xmlns:a16="http://schemas.microsoft.com/office/drawing/2014/main" id="{4D90B034-4E96-4C4E-9F2D-1373B4B78AEC}"/>
            </a:ext>
          </a:extLst>
        </xdr:cNvPr>
        <xdr:cNvCxnSpPr/>
      </xdr:nvCxnSpPr>
      <xdr:spPr>
        <a:xfrm>
          <a:off x="800100" y="62483997"/>
          <a:ext cx="30784800"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73818</xdr:colOff>
      <xdr:row>855</xdr:row>
      <xdr:rowOff>57150</xdr:rowOff>
    </xdr:from>
    <xdr:to>
      <xdr:col>50</xdr:col>
      <xdr:colOff>73818</xdr:colOff>
      <xdr:row>856</xdr:row>
      <xdr:rowOff>0</xdr:rowOff>
    </xdr:to>
    <xdr:cxnSp macro="">
      <xdr:nvCxnSpPr>
        <xdr:cNvPr id="2315" name="直線コネクタ 2314">
          <a:extLst>
            <a:ext uri="{FF2B5EF4-FFF2-40B4-BE49-F238E27FC236}">
              <a16:creationId xmlns:a16="http://schemas.microsoft.com/office/drawing/2014/main" id="{EEF47E5D-CF40-4A6D-A1F2-B6C77ABB2D40}"/>
            </a:ext>
          </a:extLst>
        </xdr:cNvPr>
        <xdr:cNvCxnSpPr/>
      </xdr:nvCxnSpPr>
      <xdr:spPr>
        <a:xfrm>
          <a:off x="19123818" y="66922650"/>
          <a:ext cx="0" cy="133350"/>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78581</xdr:colOff>
      <xdr:row>837</xdr:row>
      <xdr:rowOff>188117</xdr:rowOff>
    </xdr:from>
    <xdr:to>
      <xdr:col>73</xdr:col>
      <xdr:colOff>342900</xdr:colOff>
      <xdr:row>837</xdr:row>
      <xdr:rowOff>188117</xdr:rowOff>
    </xdr:to>
    <xdr:cxnSp macro="">
      <xdr:nvCxnSpPr>
        <xdr:cNvPr id="2316" name="直線コネクタ 2315">
          <a:extLst>
            <a:ext uri="{FF2B5EF4-FFF2-40B4-BE49-F238E27FC236}">
              <a16:creationId xmlns:a16="http://schemas.microsoft.com/office/drawing/2014/main" id="{BF5F8E61-8BF7-4422-B4A3-AFA858865CC3}"/>
            </a:ext>
          </a:extLst>
        </xdr:cNvPr>
        <xdr:cNvCxnSpPr/>
      </xdr:nvCxnSpPr>
      <xdr:spPr>
        <a:xfrm>
          <a:off x="21033581" y="63624617"/>
          <a:ext cx="7122319"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76201</xdr:colOff>
      <xdr:row>859</xdr:row>
      <xdr:rowOff>42864</xdr:rowOff>
    </xdr:from>
    <xdr:to>
      <xdr:col>41</xdr:col>
      <xdr:colOff>76201</xdr:colOff>
      <xdr:row>864</xdr:row>
      <xdr:rowOff>1</xdr:rowOff>
    </xdr:to>
    <xdr:cxnSp macro="">
      <xdr:nvCxnSpPr>
        <xdr:cNvPr id="2317" name="直線コネクタ 2316">
          <a:extLst>
            <a:ext uri="{FF2B5EF4-FFF2-40B4-BE49-F238E27FC236}">
              <a16:creationId xmlns:a16="http://schemas.microsoft.com/office/drawing/2014/main" id="{3C728D54-91DA-4C2B-9EBE-E81A07BD4D29}"/>
            </a:ext>
          </a:extLst>
        </xdr:cNvPr>
        <xdr:cNvCxnSpPr/>
      </xdr:nvCxnSpPr>
      <xdr:spPr>
        <a:xfrm flipV="1">
          <a:off x="15697201" y="67670364"/>
          <a:ext cx="0" cy="909637"/>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226218</xdr:colOff>
      <xdr:row>859</xdr:row>
      <xdr:rowOff>19049</xdr:rowOff>
    </xdr:from>
    <xdr:to>
      <xdr:col>41</xdr:col>
      <xdr:colOff>226218</xdr:colOff>
      <xdr:row>864</xdr:row>
      <xdr:rowOff>0</xdr:rowOff>
    </xdr:to>
    <xdr:cxnSp macro="">
      <xdr:nvCxnSpPr>
        <xdr:cNvPr id="2318" name="直線コネクタ 2317">
          <a:extLst>
            <a:ext uri="{FF2B5EF4-FFF2-40B4-BE49-F238E27FC236}">
              <a16:creationId xmlns:a16="http://schemas.microsoft.com/office/drawing/2014/main" id="{336BCDBC-C21D-4F01-8040-223C4F09E102}"/>
            </a:ext>
          </a:extLst>
        </xdr:cNvPr>
        <xdr:cNvCxnSpPr/>
      </xdr:nvCxnSpPr>
      <xdr:spPr>
        <a:xfrm flipV="1">
          <a:off x="15847218" y="67646549"/>
          <a:ext cx="0" cy="933451"/>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40481</xdr:colOff>
      <xdr:row>837</xdr:row>
      <xdr:rowOff>188117</xdr:rowOff>
    </xdr:from>
    <xdr:to>
      <xdr:col>28</xdr:col>
      <xdr:colOff>304800</xdr:colOff>
      <xdr:row>837</xdr:row>
      <xdr:rowOff>188117</xdr:rowOff>
    </xdr:to>
    <xdr:cxnSp macro="">
      <xdr:nvCxnSpPr>
        <xdr:cNvPr id="2319" name="直線コネクタ 2318">
          <a:extLst>
            <a:ext uri="{FF2B5EF4-FFF2-40B4-BE49-F238E27FC236}">
              <a16:creationId xmlns:a16="http://schemas.microsoft.com/office/drawing/2014/main" id="{EF536162-BF89-49E3-8F45-4F85334D2D77}"/>
            </a:ext>
          </a:extLst>
        </xdr:cNvPr>
        <xdr:cNvCxnSpPr/>
      </xdr:nvCxnSpPr>
      <xdr:spPr>
        <a:xfrm>
          <a:off x="802481" y="63624617"/>
          <a:ext cx="10170319"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57150</xdr:colOff>
      <xdr:row>855</xdr:row>
      <xdr:rowOff>190499</xdr:rowOff>
    </xdr:from>
    <xdr:to>
      <xdr:col>82</xdr:col>
      <xdr:colOff>342900</xdr:colOff>
      <xdr:row>855</xdr:row>
      <xdr:rowOff>190499</xdr:rowOff>
    </xdr:to>
    <xdr:cxnSp macro="">
      <xdr:nvCxnSpPr>
        <xdr:cNvPr id="2320" name="直線コネクタ 2319">
          <a:extLst>
            <a:ext uri="{FF2B5EF4-FFF2-40B4-BE49-F238E27FC236}">
              <a16:creationId xmlns:a16="http://schemas.microsoft.com/office/drawing/2014/main" id="{FFCF2497-64E4-4A96-824D-F6F6ECF73234}"/>
            </a:ext>
          </a:extLst>
        </xdr:cNvPr>
        <xdr:cNvCxnSpPr/>
      </xdr:nvCxnSpPr>
      <xdr:spPr>
        <a:xfrm>
          <a:off x="16440150" y="67055999"/>
          <a:ext cx="15144750" cy="0"/>
        </a:xfrm>
        <a:prstGeom prst="line">
          <a:avLst/>
        </a:prstGeom>
        <a:noFill/>
        <a:ln w="3175" cap="flat" cmpd="sng" algn="ctr">
          <a:solidFill>
            <a:sysClr val="windowText" lastClr="000000"/>
          </a:solidFill>
          <a:prstDash val="solid"/>
          <a:miter lim="800000"/>
        </a:ln>
        <a:effectLst/>
      </xdr:spPr>
    </xdr:cxnSp>
    <xdr:clientData/>
  </xdr:twoCellAnchor>
  <xdr:twoCellAnchor>
    <xdr:from>
      <xdr:col>2</xdr:col>
      <xdr:colOff>38100</xdr:colOff>
      <xdr:row>864</xdr:row>
      <xdr:rowOff>0</xdr:rowOff>
    </xdr:from>
    <xdr:to>
      <xdr:col>41</xdr:col>
      <xdr:colOff>223838</xdr:colOff>
      <xdr:row>864</xdr:row>
      <xdr:rowOff>0</xdr:rowOff>
    </xdr:to>
    <xdr:cxnSp macro="">
      <xdr:nvCxnSpPr>
        <xdr:cNvPr id="2321" name="直線コネクタ 2320">
          <a:extLst>
            <a:ext uri="{FF2B5EF4-FFF2-40B4-BE49-F238E27FC236}">
              <a16:creationId xmlns:a16="http://schemas.microsoft.com/office/drawing/2014/main" id="{D8C241BA-C03C-43FA-9EDB-EF8189D927F7}"/>
            </a:ext>
          </a:extLst>
        </xdr:cNvPr>
        <xdr:cNvCxnSpPr/>
      </xdr:nvCxnSpPr>
      <xdr:spPr>
        <a:xfrm>
          <a:off x="800100" y="68580000"/>
          <a:ext cx="15044738"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40481</xdr:colOff>
      <xdr:row>862</xdr:row>
      <xdr:rowOff>38099</xdr:rowOff>
    </xdr:from>
    <xdr:to>
      <xdr:col>41</xdr:col>
      <xdr:colOff>223838</xdr:colOff>
      <xdr:row>862</xdr:row>
      <xdr:rowOff>38099</xdr:rowOff>
    </xdr:to>
    <xdr:cxnSp macro="">
      <xdr:nvCxnSpPr>
        <xdr:cNvPr id="2322" name="直線コネクタ 2321">
          <a:extLst>
            <a:ext uri="{FF2B5EF4-FFF2-40B4-BE49-F238E27FC236}">
              <a16:creationId xmlns:a16="http://schemas.microsoft.com/office/drawing/2014/main" id="{1D0153CA-B055-4C1F-B8D5-098CFF07FD59}"/>
            </a:ext>
          </a:extLst>
        </xdr:cNvPr>
        <xdr:cNvCxnSpPr/>
      </xdr:nvCxnSpPr>
      <xdr:spPr>
        <a:xfrm>
          <a:off x="802481" y="68237099"/>
          <a:ext cx="15042357"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226217</xdr:colOff>
      <xdr:row>856</xdr:row>
      <xdr:rowOff>2</xdr:rowOff>
    </xdr:from>
    <xdr:to>
      <xdr:col>44</xdr:col>
      <xdr:colOff>283369</xdr:colOff>
      <xdr:row>862</xdr:row>
      <xdr:rowOff>50008</xdr:rowOff>
    </xdr:to>
    <xdr:sp macro="" textlink="">
      <xdr:nvSpPr>
        <xdr:cNvPr id="2323" name="円弧 2322">
          <a:extLst>
            <a:ext uri="{FF2B5EF4-FFF2-40B4-BE49-F238E27FC236}">
              <a16:creationId xmlns:a16="http://schemas.microsoft.com/office/drawing/2014/main" id="{AD89A80D-9557-49A6-92AA-F17AF2B4092E}"/>
            </a:ext>
          </a:extLst>
        </xdr:cNvPr>
        <xdr:cNvSpPr/>
      </xdr:nvSpPr>
      <xdr:spPr>
        <a:xfrm>
          <a:off x="15847217" y="67056002"/>
          <a:ext cx="1200152" cy="1193006"/>
        </a:xfrm>
        <a:prstGeom prst="arc">
          <a:avLst>
            <a:gd name="adj1" fmla="val 10787698"/>
            <a:gd name="adj2" fmla="val 16203528"/>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41</xdr:col>
      <xdr:colOff>76199</xdr:colOff>
      <xdr:row>855</xdr:row>
      <xdr:rowOff>52387</xdr:rowOff>
    </xdr:from>
    <xdr:to>
      <xdr:col>45</xdr:col>
      <xdr:colOff>76198</xdr:colOff>
      <xdr:row>863</xdr:row>
      <xdr:rowOff>40481</xdr:rowOff>
    </xdr:to>
    <xdr:sp macro="" textlink="">
      <xdr:nvSpPr>
        <xdr:cNvPr id="2324" name="円弧 2323">
          <a:extLst>
            <a:ext uri="{FF2B5EF4-FFF2-40B4-BE49-F238E27FC236}">
              <a16:creationId xmlns:a16="http://schemas.microsoft.com/office/drawing/2014/main" id="{F881ED15-94C0-4471-9595-E4BF99373937}"/>
            </a:ext>
          </a:extLst>
        </xdr:cNvPr>
        <xdr:cNvSpPr/>
      </xdr:nvSpPr>
      <xdr:spPr>
        <a:xfrm>
          <a:off x="15697199" y="66917887"/>
          <a:ext cx="1523999" cy="1512094"/>
        </a:xfrm>
        <a:prstGeom prst="arc">
          <a:avLst>
            <a:gd name="adj1" fmla="val 10795213"/>
            <a:gd name="adj2" fmla="val 16216300"/>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43</xdr:col>
      <xdr:colOff>73819</xdr:colOff>
      <xdr:row>855</xdr:row>
      <xdr:rowOff>52387</xdr:rowOff>
    </xdr:from>
    <xdr:to>
      <xdr:col>60</xdr:col>
      <xdr:colOff>345281</xdr:colOff>
      <xdr:row>855</xdr:row>
      <xdr:rowOff>52387</xdr:rowOff>
    </xdr:to>
    <xdr:cxnSp macro="">
      <xdr:nvCxnSpPr>
        <xdr:cNvPr id="2325" name="直線コネクタ 2324">
          <a:extLst>
            <a:ext uri="{FF2B5EF4-FFF2-40B4-BE49-F238E27FC236}">
              <a16:creationId xmlns:a16="http://schemas.microsoft.com/office/drawing/2014/main" id="{2F14EC0F-4797-437B-9C8F-705417E1BD32}"/>
            </a:ext>
          </a:extLst>
        </xdr:cNvPr>
        <xdr:cNvCxnSpPr/>
      </xdr:nvCxnSpPr>
      <xdr:spPr>
        <a:xfrm>
          <a:off x="16456819" y="66917887"/>
          <a:ext cx="6748462" cy="0"/>
        </a:xfrm>
        <a:prstGeom prst="line">
          <a:avLst/>
        </a:prstGeom>
        <a:noFill/>
        <a:ln w="3175" cap="flat" cmpd="sng" algn="ctr">
          <a:solidFill>
            <a:srgbClr val="C00000"/>
          </a:solidFill>
          <a:prstDash val="lgDashDot"/>
          <a:miter lim="800000"/>
        </a:ln>
        <a:effectLst/>
      </xdr:spPr>
    </xdr:cxnSp>
    <xdr:clientData/>
  </xdr:twoCellAnchor>
  <xdr:twoCellAnchor>
    <xdr:from>
      <xdr:col>73</xdr:col>
      <xdr:colOff>345281</xdr:colOff>
      <xdr:row>837</xdr:row>
      <xdr:rowOff>188118</xdr:rowOff>
    </xdr:from>
    <xdr:to>
      <xdr:col>75</xdr:col>
      <xdr:colOff>7145</xdr:colOff>
      <xdr:row>855</xdr:row>
      <xdr:rowOff>185737</xdr:rowOff>
    </xdr:to>
    <xdr:cxnSp macro="">
      <xdr:nvCxnSpPr>
        <xdr:cNvPr id="2326" name="直線コネクタ 2325">
          <a:extLst>
            <a:ext uri="{FF2B5EF4-FFF2-40B4-BE49-F238E27FC236}">
              <a16:creationId xmlns:a16="http://schemas.microsoft.com/office/drawing/2014/main" id="{42791026-D363-4FAC-9EA1-62E06646CA75}"/>
            </a:ext>
          </a:extLst>
        </xdr:cNvPr>
        <xdr:cNvCxnSpPr/>
      </xdr:nvCxnSpPr>
      <xdr:spPr>
        <a:xfrm flipH="1" flipV="1">
          <a:off x="28158281" y="63624618"/>
          <a:ext cx="423864" cy="3426619"/>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79</xdr:col>
      <xdr:colOff>352429</xdr:colOff>
      <xdr:row>837</xdr:row>
      <xdr:rowOff>78583</xdr:rowOff>
    </xdr:from>
    <xdr:to>
      <xdr:col>81</xdr:col>
      <xdr:colOff>14288</xdr:colOff>
      <xdr:row>856</xdr:row>
      <xdr:rowOff>4762</xdr:rowOff>
    </xdr:to>
    <xdr:cxnSp macro="">
      <xdr:nvCxnSpPr>
        <xdr:cNvPr id="2327" name="直線コネクタ 2326">
          <a:extLst>
            <a:ext uri="{FF2B5EF4-FFF2-40B4-BE49-F238E27FC236}">
              <a16:creationId xmlns:a16="http://schemas.microsoft.com/office/drawing/2014/main" id="{39717758-532A-4DC4-AEF6-B39CADD9637A}"/>
            </a:ext>
          </a:extLst>
        </xdr:cNvPr>
        <xdr:cNvCxnSpPr/>
      </xdr:nvCxnSpPr>
      <xdr:spPr>
        <a:xfrm flipH="1" flipV="1">
          <a:off x="30451429" y="63515083"/>
          <a:ext cx="423859" cy="3545679"/>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352425</xdr:colOff>
      <xdr:row>853</xdr:row>
      <xdr:rowOff>188120</xdr:rowOff>
    </xdr:from>
    <xdr:to>
      <xdr:col>74</xdr:col>
      <xdr:colOff>340519</xdr:colOff>
      <xdr:row>855</xdr:row>
      <xdr:rowOff>52388</xdr:rowOff>
    </xdr:to>
    <xdr:cxnSp macro="">
      <xdr:nvCxnSpPr>
        <xdr:cNvPr id="2328" name="直線コネクタ 2327">
          <a:extLst>
            <a:ext uri="{FF2B5EF4-FFF2-40B4-BE49-F238E27FC236}">
              <a16:creationId xmlns:a16="http://schemas.microsoft.com/office/drawing/2014/main" id="{8E357E9D-0F79-401A-BF62-394966889784}"/>
            </a:ext>
          </a:extLst>
        </xdr:cNvPr>
        <xdr:cNvCxnSpPr/>
      </xdr:nvCxnSpPr>
      <xdr:spPr>
        <a:xfrm flipV="1">
          <a:off x="23212425" y="66672620"/>
          <a:ext cx="5322094" cy="245268"/>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309562</xdr:colOff>
      <xdr:row>862</xdr:row>
      <xdr:rowOff>42863</xdr:rowOff>
    </xdr:from>
    <xdr:to>
      <xdr:col>33</xdr:col>
      <xdr:colOff>309562</xdr:colOff>
      <xdr:row>863</xdr:row>
      <xdr:rowOff>188120</xdr:rowOff>
    </xdr:to>
    <xdr:cxnSp macro="">
      <xdr:nvCxnSpPr>
        <xdr:cNvPr id="2329" name="直線コネクタ 2328">
          <a:extLst>
            <a:ext uri="{FF2B5EF4-FFF2-40B4-BE49-F238E27FC236}">
              <a16:creationId xmlns:a16="http://schemas.microsoft.com/office/drawing/2014/main" id="{097632D5-FFB1-4B7C-BCC3-52291DB71F8D}"/>
            </a:ext>
          </a:extLst>
        </xdr:cNvPr>
        <xdr:cNvCxnSpPr/>
      </xdr:nvCxnSpPr>
      <xdr:spPr>
        <a:xfrm flipV="1">
          <a:off x="12882562" y="68241863"/>
          <a:ext cx="0" cy="335757"/>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73818</xdr:colOff>
      <xdr:row>832</xdr:row>
      <xdr:rowOff>2381</xdr:rowOff>
    </xdr:from>
    <xdr:to>
      <xdr:col>50</xdr:col>
      <xdr:colOff>73818</xdr:colOff>
      <xdr:row>837</xdr:row>
      <xdr:rowOff>90487</xdr:rowOff>
    </xdr:to>
    <xdr:cxnSp macro="">
      <xdr:nvCxnSpPr>
        <xdr:cNvPr id="2330" name="直線コネクタ 2329">
          <a:extLst>
            <a:ext uri="{FF2B5EF4-FFF2-40B4-BE49-F238E27FC236}">
              <a16:creationId xmlns:a16="http://schemas.microsoft.com/office/drawing/2014/main" id="{AE3D0FE0-0525-492C-9AEF-7ED06967F481}"/>
            </a:ext>
          </a:extLst>
        </xdr:cNvPr>
        <xdr:cNvCxnSpPr/>
      </xdr:nvCxnSpPr>
      <xdr:spPr>
        <a:xfrm flipV="1">
          <a:off x="19123818" y="62486381"/>
          <a:ext cx="0" cy="1040606"/>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76201</xdr:colOff>
      <xdr:row>832</xdr:row>
      <xdr:rowOff>4</xdr:rowOff>
    </xdr:from>
    <xdr:to>
      <xdr:col>55</xdr:col>
      <xdr:colOff>76201</xdr:colOff>
      <xdr:row>838</xdr:row>
      <xdr:rowOff>2382</xdr:rowOff>
    </xdr:to>
    <xdr:cxnSp macro="">
      <xdr:nvCxnSpPr>
        <xdr:cNvPr id="2331" name="直線コネクタ 2330">
          <a:extLst>
            <a:ext uri="{FF2B5EF4-FFF2-40B4-BE49-F238E27FC236}">
              <a16:creationId xmlns:a16="http://schemas.microsoft.com/office/drawing/2014/main" id="{ED5B9480-7563-4FD5-83E0-915D6D3F560F}"/>
            </a:ext>
          </a:extLst>
        </xdr:cNvPr>
        <xdr:cNvCxnSpPr/>
      </xdr:nvCxnSpPr>
      <xdr:spPr>
        <a:xfrm flipV="1">
          <a:off x="21031201" y="62484004"/>
          <a:ext cx="0" cy="1145378"/>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76200</xdr:colOff>
      <xdr:row>855</xdr:row>
      <xdr:rowOff>50006</xdr:rowOff>
    </xdr:from>
    <xdr:to>
      <xdr:col>55</xdr:col>
      <xdr:colOff>76200</xdr:colOff>
      <xdr:row>855</xdr:row>
      <xdr:rowOff>185738</xdr:rowOff>
    </xdr:to>
    <xdr:cxnSp macro="">
      <xdr:nvCxnSpPr>
        <xdr:cNvPr id="2332" name="直線コネクタ 2331">
          <a:extLst>
            <a:ext uri="{FF2B5EF4-FFF2-40B4-BE49-F238E27FC236}">
              <a16:creationId xmlns:a16="http://schemas.microsoft.com/office/drawing/2014/main" id="{91E0751C-9B40-4C1E-A7A8-80BB3191E409}"/>
            </a:ext>
          </a:extLst>
        </xdr:cNvPr>
        <xdr:cNvCxnSpPr/>
      </xdr:nvCxnSpPr>
      <xdr:spPr>
        <a:xfrm flipV="1">
          <a:off x="21031200" y="66915506"/>
          <a:ext cx="0" cy="135732"/>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307182</xdr:colOff>
      <xdr:row>831</xdr:row>
      <xdr:rowOff>188119</xdr:rowOff>
    </xdr:from>
    <xdr:to>
      <xdr:col>28</xdr:col>
      <xdr:colOff>307182</xdr:colOff>
      <xdr:row>837</xdr:row>
      <xdr:rowOff>185738</xdr:rowOff>
    </xdr:to>
    <xdr:cxnSp macro="">
      <xdr:nvCxnSpPr>
        <xdr:cNvPr id="2333" name="直線コネクタ 2332">
          <a:extLst>
            <a:ext uri="{FF2B5EF4-FFF2-40B4-BE49-F238E27FC236}">
              <a16:creationId xmlns:a16="http://schemas.microsoft.com/office/drawing/2014/main" id="{26AA9FF4-5166-49C3-84DB-1FDDACDF3D11}"/>
            </a:ext>
          </a:extLst>
        </xdr:cNvPr>
        <xdr:cNvCxnSpPr/>
      </xdr:nvCxnSpPr>
      <xdr:spPr>
        <a:xfrm flipV="1">
          <a:off x="10975182" y="62481619"/>
          <a:ext cx="0" cy="1140619"/>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307181</xdr:colOff>
      <xdr:row>862</xdr:row>
      <xdr:rowOff>38100</xdr:rowOff>
    </xdr:from>
    <xdr:to>
      <xdr:col>28</xdr:col>
      <xdr:colOff>307181</xdr:colOff>
      <xdr:row>863</xdr:row>
      <xdr:rowOff>185738</xdr:rowOff>
    </xdr:to>
    <xdr:cxnSp macro="">
      <xdr:nvCxnSpPr>
        <xdr:cNvPr id="2334" name="直線コネクタ 2333">
          <a:extLst>
            <a:ext uri="{FF2B5EF4-FFF2-40B4-BE49-F238E27FC236}">
              <a16:creationId xmlns:a16="http://schemas.microsoft.com/office/drawing/2014/main" id="{628A8B66-78F9-4AFA-ADA5-C390CFBEBF38}"/>
            </a:ext>
          </a:extLst>
        </xdr:cNvPr>
        <xdr:cNvCxnSpPr/>
      </xdr:nvCxnSpPr>
      <xdr:spPr>
        <a:xfrm flipV="1">
          <a:off x="10975181" y="68237100"/>
          <a:ext cx="0" cy="338138"/>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832</xdr:row>
      <xdr:rowOff>2</xdr:rowOff>
    </xdr:from>
    <xdr:to>
      <xdr:col>41</xdr:col>
      <xdr:colOff>0</xdr:colOff>
      <xdr:row>836</xdr:row>
      <xdr:rowOff>157163</xdr:rowOff>
    </xdr:to>
    <xdr:cxnSp macro="">
      <xdr:nvCxnSpPr>
        <xdr:cNvPr id="2335" name="直線コネクタ 2334">
          <a:extLst>
            <a:ext uri="{FF2B5EF4-FFF2-40B4-BE49-F238E27FC236}">
              <a16:creationId xmlns:a16="http://schemas.microsoft.com/office/drawing/2014/main" id="{B37A4C32-F71C-4CFC-B98A-5B79AD0E5173}"/>
            </a:ext>
          </a:extLst>
        </xdr:cNvPr>
        <xdr:cNvCxnSpPr/>
      </xdr:nvCxnSpPr>
      <xdr:spPr>
        <a:xfrm flipV="1">
          <a:off x="15621000" y="62484002"/>
          <a:ext cx="0" cy="919161"/>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2382</xdr:colOff>
      <xdr:row>832</xdr:row>
      <xdr:rowOff>4763</xdr:rowOff>
    </xdr:from>
    <xdr:to>
      <xdr:col>43</xdr:col>
      <xdr:colOff>2382</xdr:colOff>
      <xdr:row>836</xdr:row>
      <xdr:rowOff>161926</xdr:rowOff>
    </xdr:to>
    <xdr:cxnSp macro="">
      <xdr:nvCxnSpPr>
        <xdr:cNvPr id="2336" name="直線コネクタ 2335">
          <a:extLst>
            <a:ext uri="{FF2B5EF4-FFF2-40B4-BE49-F238E27FC236}">
              <a16:creationId xmlns:a16="http://schemas.microsoft.com/office/drawing/2014/main" id="{7EA657F4-2AE1-40D3-AF52-CDB78096273A}"/>
            </a:ext>
          </a:extLst>
        </xdr:cNvPr>
        <xdr:cNvCxnSpPr/>
      </xdr:nvCxnSpPr>
      <xdr:spPr>
        <a:xfrm flipV="1">
          <a:off x="16385382" y="62488763"/>
          <a:ext cx="0" cy="919163"/>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307183</xdr:colOff>
      <xdr:row>838</xdr:row>
      <xdr:rowOff>0</xdr:rowOff>
    </xdr:from>
    <xdr:to>
      <xdr:col>28</xdr:col>
      <xdr:colOff>307183</xdr:colOff>
      <xdr:row>862</xdr:row>
      <xdr:rowOff>35719</xdr:rowOff>
    </xdr:to>
    <xdr:cxnSp macro="">
      <xdr:nvCxnSpPr>
        <xdr:cNvPr id="2337" name="直線矢印コネクタ 2336">
          <a:extLst>
            <a:ext uri="{FF2B5EF4-FFF2-40B4-BE49-F238E27FC236}">
              <a16:creationId xmlns:a16="http://schemas.microsoft.com/office/drawing/2014/main" id="{FFCFD447-8283-45D6-921D-1606E947FF74}"/>
            </a:ext>
          </a:extLst>
        </xdr:cNvPr>
        <xdr:cNvCxnSpPr/>
      </xdr:nvCxnSpPr>
      <xdr:spPr>
        <a:xfrm>
          <a:off x="10975183" y="63627000"/>
          <a:ext cx="0" cy="460771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38100</xdr:colOff>
      <xdr:row>837</xdr:row>
      <xdr:rowOff>188119</xdr:rowOff>
    </xdr:from>
    <xdr:to>
      <xdr:col>10</xdr:col>
      <xdr:colOff>38100</xdr:colOff>
      <xdr:row>862</xdr:row>
      <xdr:rowOff>40481</xdr:rowOff>
    </xdr:to>
    <xdr:cxnSp macro="">
      <xdr:nvCxnSpPr>
        <xdr:cNvPr id="2338" name="直線矢印コネクタ 2337">
          <a:extLst>
            <a:ext uri="{FF2B5EF4-FFF2-40B4-BE49-F238E27FC236}">
              <a16:creationId xmlns:a16="http://schemas.microsoft.com/office/drawing/2014/main" id="{87BF2BAF-C69E-40DD-A291-D8703CC5A141}"/>
            </a:ext>
          </a:extLst>
        </xdr:cNvPr>
        <xdr:cNvCxnSpPr/>
      </xdr:nvCxnSpPr>
      <xdr:spPr>
        <a:xfrm>
          <a:off x="3848100" y="63624619"/>
          <a:ext cx="0" cy="461486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35719</xdr:colOff>
      <xdr:row>837</xdr:row>
      <xdr:rowOff>185738</xdr:rowOff>
    </xdr:from>
    <xdr:to>
      <xdr:col>4</xdr:col>
      <xdr:colOff>35719</xdr:colOff>
      <xdr:row>862</xdr:row>
      <xdr:rowOff>38100</xdr:rowOff>
    </xdr:to>
    <xdr:cxnSp macro="">
      <xdr:nvCxnSpPr>
        <xdr:cNvPr id="2339" name="直線矢印コネクタ 2338">
          <a:extLst>
            <a:ext uri="{FF2B5EF4-FFF2-40B4-BE49-F238E27FC236}">
              <a16:creationId xmlns:a16="http://schemas.microsoft.com/office/drawing/2014/main" id="{986AD48F-40E0-4E46-9D0A-977FF89C231A}"/>
            </a:ext>
          </a:extLst>
        </xdr:cNvPr>
        <xdr:cNvCxnSpPr/>
      </xdr:nvCxnSpPr>
      <xdr:spPr>
        <a:xfrm>
          <a:off x="1559719" y="63622238"/>
          <a:ext cx="0" cy="461486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342901</xdr:colOff>
      <xdr:row>838</xdr:row>
      <xdr:rowOff>0</xdr:rowOff>
    </xdr:from>
    <xdr:to>
      <xdr:col>73</xdr:col>
      <xdr:colOff>342901</xdr:colOff>
      <xdr:row>856</xdr:row>
      <xdr:rowOff>0</xdr:rowOff>
    </xdr:to>
    <xdr:cxnSp macro="">
      <xdr:nvCxnSpPr>
        <xdr:cNvPr id="2340" name="直線矢印コネクタ 2339">
          <a:extLst>
            <a:ext uri="{FF2B5EF4-FFF2-40B4-BE49-F238E27FC236}">
              <a16:creationId xmlns:a16="http://schemas.microsoft.com/office/drawing/2014/main" id="{03F8397F-4748-4B0F-86AE-6B726B96DBC5}"/>
            </a:ext>
          </a:extLst>
        </xdr:cNvPr>
        <xdr:cNvCxnSpPr/>
      </xdr:nvCxnSpPr>
      <xdr:spPr>
        <a:xfrm>
          <a:off x="28155901" y="63627000"/>
          <a:ext cx="0" cy="34290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76199</xdr:colOff>
      <xdr:row>837</xdr:row>
      <xdr:rowOff>185738</xdr:rowOff>
    </xdr:from>
    <xdr:to>
      <xdr:col>55</xdr:col>
      <xdr:colOff>76199</xdr:colOff>
      <xdr:row>856</xdr:row>
      <xdr:rowOff>0</xdr:rowOff>
    </xdr:to>
    <xdr:cxnSp macro="">
      <xdr:nvCxnSpPr>
        <xdr:cNvPr id="2341" name="直線矢印コネクタ 2340">
          <a:extLst>
            <a:ext uri="{FF2B5EF4-FFF2-40B4-BE49-F238E27FC236}">
              <a16:creationId xmlns:a16="http://schemas.microsoft.com/office/drawing/2014/main" id="{79F1DD8E-E388-41CA-9C4D-34A62B650859}"/>
            </a:ext>
          </a:extLst>
        </xdr:cNvPr>
        <xdr:cNvCxnSpPr/>
      </xdr:nvCxnSpPr>
      <xdr:spPr>
        <a:xfrm>
          <a:off x="21031199" y="63622238"/>
          <a:ext cx="0" cy="343376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228600</xdr:colOff>
      <xdr:row>862</xdr:row>
      <xdr:rowOff>38100</xdr:rowOff>
    </xdr:from>
    <xdr:to>
      <xdr:col>42</xdr:col>
      <xdr:colOff>376238</xdr:colOff>
      <xdr:row>862</xdr:row>
      <xdr:rowOff>38100</xdr:rowOff>
    </xdr:to>
    <xdr:cxnSp macro="">
      <xdr:nvCxnSpPr>
        <xdr:cNvPr id="2342" name="直線コネクタ 2341">
          <a:extLst>
            <a:ext uri="{FF2B5EF4-FFF2-40B4-BE49-F238E27FC236}">
              <a16:creationId xmlns:a16="http://schemas.microsoft.com/office/drawing/2014/main" id="{E59C06B6-C313-42D6-8760-8E7816421962}"/>
            </a:ext>
          </a:extLst>
        </xdr:cNvPr>
        <xdr:cNvCxnSpPr/>
      </xdr:nvCxnSpPr>
      <xdr:spPr>
        <a:xfrm>
          <a:off x="15849600" y="68237100"/>
          <a:ext cx="528638" cy="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152400</xdr:colOff>
      <xdr:row>846</xdr:row>
      <xdr:rowOff>4762</xdr:rowOff>
    </xdr:from>
    <xdr:to>
      <xdr:col>44</xdr:col>
      <xdr:colOff>0</xdr:colOff>
      <xdr:row>846</xdr:row>
      <xdr:rowOff>4762</xdr:rowOff>
    </xdr:to>
    <xdr:cxnSp macro="">
      <xdr:nvCxnSpPr>
        <xdr:cNvPr id="2343" name="直線矢印コネクタ 2342">
          <a:extLst>
            <a:ext uri="{FF2B5EF4-FFF2-40B4-BE49-F238E27FC236}">
              <a16:creationId xmlns:a16="http://schemas.microsoft.com/office/drawing/2014/main" id="{AD9A1F41-E809-4BFC-BDDE-9E6821C3CEC6}"/>
            </a:ext>
          </a:extLst>
        </xdr:cNvPr>
        <xdr:cNvCxnSpPr/>
      </xdr:nvCxnSpPr>
      <xdr:spPr>
        <a:xfrm>
          <a:off x="16154400" y="65155762"/>
          <a:ext cx="60960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836</xdr:row>
      <xdr:rowOff>159544</xdr:rowOff>
    </xdr:from>
    <xdr:to>
      <xdr:col>41</xdr:col>
      <xdr:colOff>76201</xdr:colOff>
      <xdr:row>862</xdr:row>
      <xdr:rowOff>40483</xdr:rowOff>
    </xdr:to>
    <xdr:cxnSp macro="">
      <xdr:nvCxnSpPr>
        <xdr:cNvPr id="2344" name="直線矢印コネクタ 2343">
          <a:extLst>
            <a:ext uri="{FF2B5EF4-FFF2-40B4-BE49-F238E27FC236}">
              <a16:creationId xmlns:a16="http://schemas.microsoft.com/office/drawing/2014/main" id="{7B65A0A3-3CA2-4D71-A30C-26D540CC3BC6}"/>
            </a:ext>
          </a:extLst>
        </xdr:cNvPr>
        <xdr:cNvCxnSpPr/>
      </xdr:nvCxnSpPr>
      <xdr:spPr>
        <a:xfrm>
          <a:off x="15621000" y="63405544"/>
          <a:ext cx="76201" cy="483393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76200</xdr:colOff>
      <xdr:row>864</xdr:row>
      <xdr:rowOff>1</xdr:rowOff>
    </xdr:from>
    <xdr:to>
      <xdr:col>41</xdr:col>
      <xdr:colOff>76200</xdr:colOff>
      <xdr:row>864</xdr:row>
      <xdr:rowOff>185738</xdr:rowOff>
    </xdr:to>
    <xdr:cxnSp macro="">
      <xdr:nvCxnSpPr>
        <xdr:cNvPr id="2345" name="直線コネクタ 2344">
          <a:extLst>
            <a:ext uri="{FF2B5EF4-FFF2-40B4-BE49-F238E27FC236}">
              <a16:creationId xmlns:a16="http://schemas.microsoft.com/office/drawing/2014/main" id="{8C1C87AD-DBAD-4EB3-A540-854AA85535E7}"/>
            </a:ext>
          </a:extLst>
        </xdr:cNvPr>
        <xdr:cNvCxnSpPr/>
      </xdr:nvCxnSpPr>
      <xdr:spPr>
        <a:xfrm flipV="1">
          <a:off x="15697200" y="68580001"/>
          <a:ext cx="0" cy="185737"/>
        </a:xfrm>
        <a:prstGeom prst="line">
          <a:avLst/>
        </a:prstGeom>
        <a:ln w="31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2381</xdr:colOff>
      <xdr:row>857</xdr:row>
      <xdr:rowOff>2382</xdr:rowOff>
    </xdr:from>
    <xdr:to>
      <xdr:col>42</xdr:col>
      <xdr:colOff>2381</xdr:colOff>
      <xdr:row>863</xdr:row>
      <xdr:rowOff>188119</xdr:rowOff>
    </xdr:to>
    <xdr:cxnSp macro="">
      <xdr:nvCxnSpPr>
        <xdr:cNvPr id="2346" name="直線コネクタ 2345">
          <a:extLst>
            <a:ext uri="{FF2B5EF4-FFF2-40B4-BE49-F238E27FC236}">
              <a16:creationId xmlns:a16="http://schemas.microsoft.com/office/drawing/2014/main" id="{6F1CBB0D-8F74-41E9-95F7-D3054E662665}"/>
            </a:ext>
          </a:extLst>
        </xdr:cNvPr>
        <xdr:cNvCxnSpPr/>
      </xdr:nvCxnSpPr>
      <xdr:spPr>
        <a:xfrm flipV="1">
          <a:off x="16004381" y="67248882"/>
          <a:ext cx="0" cy="1328737"/>
        </a:xfrm>
        <a:prstGeom prst="line">
          <a:avLst/>
        </a:prstGeom>
        <a:ln w="31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380999</xdr:colOff>
      <xdr:row>863</xdr:row>
      <xdr:rowOff>95250</xdr:rowOff>
    </xdr:from>
    <xdr:to>
      <xdr:col>42</xdr:col>
      <xdr:colOff>161924</xdr:colOff>
      <xdr:row>863</xdr:row>
      <xdr:rowOff>95250</xdr:rowOff>
    </xdr:to>
    <xdr:cxnSp macro="">
      <xdr:nvCxnSpPr>
        <xdr:cNvPr id="2347" name="直線矢印コネクタ 2346">
          <a:extLst>
            <a:ext uri="{FF2B5EF4-FFF2-40B4-BE49-F238E27FC236}">
              <a16:creationId xmlns:a16="http://schemas.microsoft.com/office/drawing/2014/main" id="{E07D6C62-C45A-4C0F-830C-982160A04494}"/>
            </a:ext>
          </a:extLst>
        </xdr:cNvPr>
        <xdr:cNvCxnSpPr/>
      </xdr:nvCxnSpPr>
      <xdr:spPr>
        <a:xfrm flipH="1">
          <a:off x="16001999" y="68484750"/>
          <a:ext cx="161925"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71437</xdr:colOff>
      <xdr:row>863</xdr:row>
      <xdr:rowOff>95250</xdr:rowOff>
    </xdr:from>
    <xdr:to>
      <xdr:col>41</xdr:col>
      <xdr:colOff>221456</xdr:colOff>
      <xdr:row>863</xdr:row>
      <xdr:rowOff>95250</xdr:rowOff>
    </xdr:to>
    <xdr:cxnSp macro="">
      <xdr:nvCxnSpPr>
        <xdr:cNvPr id="2348" name="直線矢印コネクタ 2347">
          <a:extLst>
            <a:ext uri="{FF2B5EF4-FFF2-40B4-BE49-F238E27FC236}">
              <a16:creationId xmlns:a16="http://schemas.microsoft.com/office/drawing/2014/main" id="{7FEF149F-B815-41F9-8039-A12D0C952BE1}"/>
            </a:ext>
          </a:extLst>
        </xdr:cNvPr>
        <xdr:cNvCxnSpPr/>
      </xdr:nvCxnSpPr>
      <xdr:spPr>
        <a:xfrm>
          <a:off x="15692437" y="68484750"/>
          <a:ext cx="150019"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302419</xdr:colOff>
      <xdr:row>864</xdr:row>
      <xdr:rowOff>95250</xdr:rowOff>
    </xdr:from>
    <xdr:to>
      <xdr:col>41</xdr:col>
      <xdr:colOff>71438</xdr:colOff>
      <xdr:row>864</xdr:row>
      <xdr:rowOff>95250</xdr:rowOff>
    </xdr:to>
    <xdr:cxnSp macro="">
      <xdr:nvCxnSpPr>
        <xdr:cNvPr id="2349" name="直線矢印コネクタ 2348">
          <a:extLst>
            <a:ext uri="{FF2B5EF4-FFF2-40B4-BE49-F238E27FC236}">
              <a16:creationId xmlns:a16="http://schemas.microsoft.com/office/drawing/2014/main" id="{2D029645-1C4F-4161-98F0-FDB54CAC7615}"/>
            </a:ext>
          </a:extLst>
        </xdr:cNvPr>
        <xdr:cNvCxnSpPr/>
      </xdr:nvCxnSpPr>
      <xdr:spPr>
        <a:xfrm>
          <a:off x="15542419" y="68675250"/>
          <a:ext cx="150019"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228599</xdr:colOff>
      <xdr:row>864</xdr:row>
      <xdr:rowOff>92868</xdr:rowOff>
    </xdr:from>
    <xdr:to>
      <xdr:col>42</xdr:col>
      <xdr:colOff>9524</xdr:colOff>
      <xdr:row>864</xdr:row>
      <xdr:rowOff>92868</xdr:rowOff>
    </xdr:to>
    <xdr:cxnSp macro="">
      <xdr:nvCxnSpPr>
        <xdr:cNvPr id="2350" name="直線矢印コネクタ 2349">
          <a:extLst>
            <a:ext uri="{FF2B5EF4-FFF2-40B4-BE49-F238E27FC236}">
              <a16:creationId xmlns:a16="http://schemas.microsoft.com/office/drawing/2014/main" id="{E2FC83B4-6AA0-4D82-B3C2-C061FDAC77F1}"/>
            </a:ext>
          </a:extLst>
        </xdr:cNvPr>
        <xdr:cNvCxnSpPr/>
      </xdr:nvCxnSpPr>
      <xdr:spPr>
        <a:xfrm flipH="1">
          <a:off x="15849599" y="68672868"/>
          <a:ext cx="161925"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378618</xdr:colOff>
      <xdr:row>833</xdr:row>
      <xdr:rowOff>0</xdr:rowOff>
    </xdr:from>
    <xdr:to>
      <xdr:col>42</xdr:col>
      <xdr:colOff>0</xdr:colOff>
      <xdr:row>833</xdr:row>
      <xdr:rowOff>0</xdr:rowOff>
    </xdr:to>
    <xdr:cxnSp macro="">
      <xdr:nvCxnSpPr>
        <xdr:cNvPr id="2351" name="直線矢印コネクタ 2350">
          <a:extLst>
            <a:ext uri="{FF2B5EF4-FFF2-40B4-BE49-F238E27FC236}">
              <a16:creationId xmlns:a16="http://schemas.microsoft.com/office/drawing/2014/main" id="{3D47A31C-04AE-47B2-A5D5-FDDF1B909AEF}"/>
            </a:ext>
          </a:extLst>
        </xdr:cNvPr>
        <xdr:cNvCxnSpPr/>
      </xdr:nvCxnSpPr>
      <xdr:spPr>
        <a:xfrm>
          <a:off x="15618618" y="62674500"/>
          <a:ext cx="38338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0</xdr:colOff>
      <xdr:row>832</xdr:row>
      <xdr:rowOff>188119</xdr:rowOff>
    </xdr:from>
    <xdr:to>
      <xdr:col>43</xdr:col>
      <xdr:colOff>2381</xdr:colOff>
      <xdr:row>832</xdr:row>
      <xdr:rowOff>188119</xdr:rowOff>
    </xdr:to>
    <xdr:cxnSp macro="">
      <xdr:nvCxnSpPr>
        <xdr:cNvPr id="2352" name="直線矢印コネクタ 2351">
          <a:extLst>
            <a:ext uri="{FF2B5EF4-FFF2-40B4-BE49-F238E27FC236}">
              <a16:creationId xmlns:a16="http://schemas.microsoft.com/office/drawing/2014/main" id="{12065D42-A354-4978-8788-6DDC3940ED25}"/>
            </a:ext>
          </a:extLst>
        </xdr:cNvPr>
        <xdr:cNvCxnSpPr/>
      </xdr:nvCxnSpPr>
      <xdr:spPr>
        <a:xfrm>
          <a:off x="16002000" y="62672119"/>
          <a:ext cx="383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180973</xdr:colOff>
      <xdr:row>832</xdr:row>
      <xdr:rowOff>67546</xdr:rowOff>
    </xdr:from>
    <xdr:to>
      <xdr:col>42</xdr:col>
      <xdr:colOff>189640</xdr:colOff>
      <xdr:row>832</xdr:row>
      <xdr:rowOff>188122</xdr:rowOff>
    </xdr:to>
    <xdr:sp macro="" textlink="">
      <xdr:nvSpPr>
        <xdr:cNvPr id="2353" name="左中かっこ 2352">
          <a:extLst>
            <a:ext uri="{FF2B5EF4-FFF2-40B4-BE49-F238E27FC236}">
              <a16:creationId xmlns:a16="http://schemas.microsoft.com/office/drawing/2014/main" id="{34963205-B905-488E-89D7-33045B79F130}"/>
            </a:ext>
          </a:extLst>
        </xdr:cNvPr>
        <xdr:cNvSpPr/>
      </xdr:nvSpPr>
      <xdr:spPr>
        <a:xfrm rot="5400000">
          <a:off x="15936519" y="62417000"/>
          <a:ext cx="120576" cy="389667"/>
        </a:xfrm>
        <a:prstGeom prst="leftBrace">
          <a:avLst>
            <a:gd name="adj1" fmla="val 4301"/>
            <a:gd name="adj2" fmla="val 48777"/>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42</xdr:col>
      <xdr:colOff>0</xdr:colOff>
      <xdr:row>832</xdr:row>
      <xdr:rowOff>0</xdr:rowOff>
    </xdr:from>
    <xdr:to>
      <xdr:col>42</xdr:col>
      <xdr:colOff>0</xdr:colOff>
      <xdr:row>832</xdr:row>
      <xdr:rowOff>66675</xdr:rowOff>
    </xdr:to>
    <xdr:cxnSp macro="">
      <xdr:nvCxnSpPr>
        <xdr:cNvPr id="2354" name="直線矢印コネクタ 2353">
          <a:extLst>
            <a:ext uri="{FF2B5EF4-FFF2-40B4-BE49-F238E27FC236}">
              <a16:creationId xmlns:a16="http://schemas.microsoft.com/office/drawing/2014/main" id="{C3CF3EA7-0BB4-447E-9082-2F1EC05DABAC}"/>
            </a:ext>
          </a:extLst>
        </xdr:cNvPr>
        <xdr:cNvCxnSpPr/>
      </xdr:nvCxnSpPr>
      <xdr:spPr>
        <a:xfrm flipV="1">
          <a:off x="16002000" y="62484000"/>
          <a:ext cx="0" cy="66675"/>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836</xdr:row>
      <xdr:rowOff>161925</xdr:rowOff>
    </xdr:from>
    <xdr:to>
      <xdr:col>43</xdr:col>
      <xdr:colOff>0</xdr:colOff>
      <xdr:row>836</xdr:row>
      <xdr:rowOff>161925</xdr:rowOff>
    </xdr:to>
    <xdr:cxnSp macro="">
      <xdr:nvCxnSpPr>
        <xdr:cNvPr id="2355" name="直線コネクタ 2354">
          <a:extLst>
            <a:ext uri="{FF2B5EF4-FFF2-40B4-BE49-F238E27FC236}">
              <a16:creationId xmlns:a16="http://schemas.microsoft.com/office/drawing/2014/main" id="{3B14FB9F-EA6F-4D05-A7E0-EF507A5E6668}"/>
            </a:ext>
          </a:extLst>
        </xdr:cNvPr>
        <xdr:cNvCxnSpPr/>
      </xdr:nvCxnSpPr>
      <xdr:spPr>
        <a:xfrm>
          <a:off x="15621000" y="63407925"/>
          <a:ext cx="762000"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307181</xdr:colOff>
      <xdr:row>836</xdr:row>
      <xdr:rowOff>161927</xdr:rowOff>
    </xdr:from>
    <xdr:to>
      <xdr:col>40</xdr:col>
      <xdr:colOff>376237</xdr:colOff>
      <xdr:row>837</xdr:row>
      <xdr:rowOff>188119</xdr:rowOff>
    </xdr:to>
    <xdr:cxnSp macro="">
      <xdr:nvCxnSpPr>
        <xdr:cNvPr id="2356" name="直線コネクタ 2355">
          <a:extLst>
            <a:ext uri="{FF2B5EF4-FFF2-40B4-BE49-F238E27FC236}">
              <a16:creationId xmlns:a16="http://schemas.microsoft.com/office/drawing/2014/main" id="{58DE7F95-042E-4813-BD5F-F76D0A6C6276}"/>
            </a:ext>
          </a:extLst>
        </xdr:cNvPr>
        <xdr:cNvCxnSpPr/>
      </xdr:nvCxnSpPr>
      <xdr:spPr>
        <a:xfrm flipV="1">
          <a:off x="10975181" y="63407927"/>
          <a:ext cx="4641056" cy="216692"/>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2381</xdr:colOff>
      <xdr:row>836</xdr:row>
      <xdr:rowOff>161925</xdr:rowOff>
    </xdr:from>
    <xdr:to>
      <xdr:col>55</xdr:col>
      <xdr:colOff>76200</xdr:colOff>
      <xdr:row>837</xdr:row>
      <xdr:rowOff>188119</xdr:rowOff>
    </xdr:to>
    <xdr:cxnSp macro="">
      <xdr:nvCxnSpPr>
        <xdr:cNvPr id="2357" name="直線コネクタ 2356">
          <a:extLst>
            <a:ext uri="{FF2B5EF4-FFF2-40B4-BE49-F238E27FC236}">
              <a16:creationId xmlns:a16="http://schemas.microsoft.com/office/drawing/2014/main" id="{E0670486-2711-4A78-81DA-A0CC7E7D5249}"/>
            </a:ext>
          </a:extLst>
        </xdr:cNvPr>
        <xdr:cNvCxnSpPr/>
      </xdr:nvCxnSpPr>
      <xdr:spPr>
        <a:xfrm>
          <a:off x="16385381" y="63407925"/>
          <a:ext cx="4645819" cy="216694"/>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309563</xdr:colOff>
      <xdr:row>835</xdr:row>
      <xdr:rowOff>188119</xdr:rowOff>
    </xdr:from>
    <xdr:to>
      <xdr:col>42</xdr:col>
      <xdr:colOff>0</xdr:colOff>
      <xdr:row>835</xdr:row>
      <xdr:rowOff>188119</xdr:rowOff>
    </xdr:to>
    <xdr:cxnSp macro="">
      <xdr:nvCxnSpPr>
        <xdr:cNvPr id="2358" name="直線矢印コネクタ 2357">
          <a:extLst>
            <a:ext uri="{FF2B5EF4-FFF2-40B4-BE49-F238E27FC236}">
              <a16:creationId xmlns:a16="http://schemas.microsoft.com/office/drawing/2014/main" id="{14D57AE5-B314-4512-A6AB-62901109AD31}"/>
            </a:ext>
          </a:extLst>
        </xdr:cNvPr>
        <xdr:cNvCxnSpPr/>
      </xdr:nvCxnSpPr>
      <xdr:spPr>
        <a:xfrm>
          <a:off x="12882563" y="63243619"/>
          <a:ext cx="311943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304800</xdr:colOff>
      <xdr:row>835</xdr:row>
      <xdr:rowOff>188120</xdr:rowOff>
    </xdr:from>
    <xdr:to>
      <xdr:col>33</xdr:col>
      <xdr:colOff>309563</xdr:colOff>
      <xdr:row>835</xdr:row>
      <xdr:rowOff>188120</xdr:rowOff>
    </xdr:to>
    <xdr:cxnSp macro="">
      <xdr:nvCxnSpPr>
        <xdr:cNvPr id="2359" name="直線矢印コネクタ 2358">
          <a:extLst>
            <a:ext uri="{FF2B5EF4-FFF2-40B4-BE49-F238E27FC236}">
              <a16:creationId xmlns:a16="http://schemas.microsoft.com/office/drawing/2014/main" id="{10FE9773-A0B2-4967-93C9-CDD7B27D717C}"/>
            </a:ext>
          </a:extLst>
        </xdr:cNvPr>
        <xdr:cNvCxnSpPr/>
      </xdr:nvCxnSpPr>
      <xdr:spPr>
        <a:xfrm>
          <a:off x="10972800" y="63243620"/>
          <a:ext cx="190976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309561</xdr:colOff>
      <xdr:row>837</xdr:row>
      <xdr:rowOff>95250</xdr:rowOff>
    </xdr:from>
    <xdr:to>
      <xdr:col>33</xdr:col>
      <xdr:colOff>309561</xdr:colOff>
      <xdr:row>862</xdr:row>
      <xdr:rowOff>38100</xdr:rowOff>
    </xdr:to>
    <xdr:cxnSp macro="">
      <xdr:nvCxnSpPr>
        <xdr:cNvPr id="2360" name="直線矢印コネクタ 2359">
          <a:extLst>
            <a:ext uri="{FF2B5EF4-FFF2-40B4-BE49-F238E27FC236}">
              <a16:creationId xmlns:a16="http://schemas.microsoft.com/office/drawing/2014/main" id="{017EE514-7736-48C0-8ACD-51E20D52B8D7}"/>
            </a:ext>
          </a:extLst>
        </xdr:cNvPr>
        <xdr:cNvCxnSpPr/>
      </xdr:nvCxnSpPr>
      <xdr:spPr>
        <a:xfrm>
          <a:off x="12882561" y="63531750"/>
          <a:ext cx="0" cy="470535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152400</xdr:colOff>
      <xdr:row>836</xdr:row>
      <xdr:rowOff>157161</xdr:rowOff>
    </xdr:from>
    <xdr:to>
      <xdr:col>42</xdr:col>
      <xdr:colOff>152400</xdr:colOff>
      <xdr:row>862</xdr:row>
      <xdr:rowOff>38099</xdr:rowOff>
    </xdr:to>
    <xdr:cxnSp macro="">
      <xdr:nvCxnSpPr>
        <xdr:cNvPr id="2361" name="直線矢印コネクタ 2360">
          <a:extLst>
            <a:ext uri="{FF2B5EF4-FFF2-40B4-BE49-F238E27FC236}">
              <a16:creationId xmlns:a16="http://schemas.microsoft.com/office/drawing/2014/main" id="{52D966CF-F251-4FA5-B8DC-D26BCE32B3C6}"/>
            </a:ext>
          </a:extLst>
        </xdr:cNvPr>
        <xdr:cNvCxnSpPr/>
      </xdr:nvCxnSpPr>
      <xdr:spPr>
        <a:xfrm>
          <a:off x="16154400" y="63403161"/>
          <a:ext cx="0" cy="483393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309562</xdr:colOff>
      <xdr:row>831</xdr:row>
      <xdr:rowOff>183358</xdr:rowOff>
    </xdr:from>
    <xdr:to>
      <xdr:col>33</xdr:col>
      <xdr:colOff>309562</xdr:colOff>
      <xdr:row>837</xdr:row>
      <xdr:rowOff>100013</xdr:rowOff>
    </xdr:to>
    <xdr:cxnSp macro="">
      <xdr:nvCxnSpPr>
        <xdr:cNvPr id="2362" name="直線コネクタ 2361">
          <a:extLst>
            <a:ext uri="{FF2B5EF4-FFF2-40B4-BE49-F238E27FC236}">
              <a16:creationId xmlns:a16="http://schemas.microsoft.com/office/drawing/2014/main" id="{4EE76862-95D2-45E8-B268-D7D6F1170419}"/>
            </a:ext>
          </a:extLst>
        </xdr:cNvPr>
        <xdr:cNvCxnSpPr/>
      </xdr:nvCxnSpPr>
      <xdr:spPr>
        <a:xfrm flipV="1">
          <a:off x="12882562" y="62476858"/>
          <a:ext cx="0" cy="1059655"/>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2382</xdr:colOff>
      <xdr:row>836</xdr:row>
      <xdr:rowOff>154781</xdr:rowOff>
    </xdr:from>
    <xdr:to>
      <xdr:col>43</xdr:col>
      <xdr:colOff>2382</xdr:colOff>
      <xdr:row>856</xdr:row>
      <xdr:rowOff>2381</xdr:rowOff>
    </xdr:to>
    <xdr:cxnSp macro="">
      <xdr:nvCxnSpPr>
        <xdr:cNvPr id="2363" name="直線矢印コネクタ 2362">
          <a:extLst>
            <a:ext uri="{FF2B5EF4-FFF2-40B4-BE49-F238E27FC236}">
              <a16:creationId xmlns:a16="http://schemas.microsoft.com/office/drawing/2014/main" id="{F71F1BFD-05BF-44CA-BC04-D89755110B7D}"/>
            </a:ext>
          </a:extLst>
        </xdr:cNvPr>
        <xdr:cNvCxnSpPr/>
      </xdr:nvCxnSpPr>
      <xdr:spPr>
        <a:xfrm>
          <a:off x="16385382" y="63400781"/>
          <a:ext cx="0" cy="36576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80963</xdr:colOff>
      <xdr:row>856</xdr:row>
      <xdr:rowOff>1</xdr:rowOff>
    </xdr:from>
    <xdr:to>
      <xdr:col>43</xdr:col>
      <xdr:colOff>61913</xdr:colOff>
      <xdr:row>856</xdr:row>
      <xdr:rowOff>1</xdr:rowOff>
    </xdr:to>
    <xdr:cxnSp macro="">
      <xdr:nvCxnSpPr>
        <xdr:cNvPr id="2364" name="直線コネクタ 2363">
          <a:extLst>
            <a:ext uri="{FF2B5EF4-FFF2-40B4-BE49-F238E27FC236}">
              <a16:creationId xmlns:a16="http://schemas.microsoft.com/office/drawing/2014/main" id="{D49103D2-DF3B-4A2A-8D99-72109355F709}"/>
            </a:ext>
          </a:extLst>
        </xdr:cNvPr>
        <xdr:cNvCxnSpPr/>
      </xdr:nvCxnSpPr>
      <xdr:spPr>
        <a:xfrm>
          <a:off x="16082963" y="67056001"/>
          <a:ext cx="361950" cy="0"/>
        </a:xfrm>
        <a:prstGeom prst="line">
          <a:avLst/>
        </a:prstGeom>
        <a:ln w="3175">
          <a:solidFill>
            <a:srgbClr val="C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73819</xdr:colOff>
      <xdr:row>835</xdr:row>
      <xdr:rowOff>188117</xdr:rowOff>
    </xdr:from>
    <xdr:to>
      <xdr:col>55</xdr:col>
      <xdr:colOff>78581</xdr:colOff>
      <xdr:row>835</xdr:row>
      <xdr:rowOff>188117</xdr:rowOff>
    </xdr:to>
    <xdr:cxnSp macro="">
      <xdr:nvCxnSpPr>
        <xdr:cNvPr id="2365" name="直線矢印コネクタ 2364">
          <a:extLst>
            <a:ext uri="{FF2B5EF4-FFF2-40B4-BE49-F238E27FC236}">
              <a16:creationId xmlns:a16="http://schemas.microsoft.com/office/drawing/2014/main" id="{A4D01F2D-E795-4735-A6BA-826A2BA25F51}"/>
            </a:ext>
          </a:extLst>
        </xdr:cNvPr>
        <xdr:cNvCxnSpPr/>
      </xdr:nvCxnSpPr>
      <xdr:spPr>
        <a:xfrm>
          <a:off x="19123819" y="63243617"/>
          <a:ext cx="190976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378619</xdr:colOff>
      <xdr:row>835</xdr:row>
      <xdr:rowOff>188120</xdr:rowOff>
    </xdr:from>
    <xdr:to>
      <xdr:col>50</xdr:col>
      <xdr:colOff>76200</xdr:colOff>
      <xdr:row>835</xdr:row>
      <xdr:rowOff>188120</xdr:rowOff>
    </xdr:to>
    <xdr:cxnSp macro="">
      <xdr:nvCxnSpPr>
        <xdr:cNvPr id="2366" name="直線矢印コネクタ 2365">
          <a:extLst>
            <a:ext uri="{FF2B5EF4-FFF2-40B4-BE49-F238E27FC236}">
              <a16:creationId xmlns:a16="http://schemas.microsoft.com/office/drawing/2014/main" id="{611BB799-60E4-42C8-B142-073C6DD613C8}"/>
            </a:ext>
          </a:extLst>
        </xdr:cNvPr>
        <xdr:cNvCxnSpPr/>
      </xdr:nvCxnSpPr>
      <xdr:spPr>
        <a:xfrm>
          <a:off x="15999619" y="63243620"/>
          <a:ext cx="31265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380999</xdr:colOff>
      <xdr:row>856</xdr:row>
      <xdr:rowOff>4764</xdr:rowOff>
    </xdr:from>
    <xdr:to>
      <xdr:col>54</xdr:col>
      <xdr:colOff>380999</xdr:colOff>
      <xdr:row>858</xdr:row>
      <xdr:rowOff>0</xdr:rowOff>
    </xdr:to>
    <xdr:cxnSp macro="">
      <xdr:nvCxnSpPr>
        <xdr:cNvPr id="2367" name="直線コネクタ 2366">
          <a:extLst>
            <a:ext uri="{FF2B5EF4-FFF2-40B4-BE49-F238E27FC236}">
              <a16:creationId xmlns:a16="http://schemas.microsoft.com/office/drawing/2014/main" id="{252EA17D-CC4B-4C4C-ADF9-3FA6B25465F1}"/>
            </a:ext>
          </a:extLst>
        </xdr:cNvPr>
        <xdr:cNvCxnSpPr/>
      </xdr:nvCxnSpPr>
      <xdr:spPr>
        <a:xfrm flipV="1">
          <a:off x="20954999" y="67060764"/>
          <a:ext cx="0" cy="376236"/>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74777</xdr:colOff>
      <xdr:row>837</xdr:row>
      <xdr:rowOff>97631</xdr:rowOff>
    </xdr:from>
    <xdr:to>
      <xdr:col>50</xdr:col>
      <xdr:colOff>74777</xdr:colOff>
      <xdr:row>856</xdr:row>
      <xdr:rowOff>0</xdr:rowOff>
    </xdr:to>
    <xdr:cxnSp macro="">
      <xdr:nvCxnSpPr>
        <xdr:cNvPr id="2368" name="直線矢印コネクタ 2367">
          <a:extLst>
            <a:ext uri="{FF2B5EF4-FFF2-40B4-BE49-F238E27FC236}">
              <a16:creationId xmlns:a16="http://schemas.microsoft.com/office/drawing/2014/main" id="{083A4441-A5B4-42E2-8BCA-8A8BD7481BE6}"/>
            </a:ext>
          </a:extLst>
        </xdr:cNvPr>
        <xdr:cNvCxnSpPr/>
      </xdr:nvCxnSpPr>
      <xdr:spPr>
        <a:xfrm>
          <a:off x="19124777" y="63534131"/>
          <a:ext cx="0" cy="352186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2382</xdr:colOff>
      <xdr:row>855</xdr:row>
      <xdr:rowOff>45246</xdr:rowOff>
    </xdr:from>
    <xdr:to>
      <xdr:col>43</xdr:col>
      <xdr:colOff>2382</xdr:colOff>
      <xdr:row>855</xdr:row>
      <xdr:rowOff>185737</xdr:rowOff>
    </xdr:to>
    <xdr:cxnSp macro="">
      <xdr:nvCxnSpPr>
        <xdr:cNvPr id="2369" name="直線コネクタ 2368">
          <a:extLst>
            <a:ext uri="{FF2B5EF4-FFF2-40B4-BE49-F238E27FC236}">
              <a16:creationId xmlns:a16="http://schemas.microsoft.com/office/drawing/2014/main" id="{48338623-1810-4E00-9F16-EB4419C20CA7}"/>
            </a:ext>
          </a:extLst>
        </xdr:cNvPr>
        <xdr:cNvCxnSpPr/>
      </xdr:nvCxnSpPr>
      <xdr:spPr>
        <a:xfrm flipV="1">
          <a:off x="16385382" y="66910746"/>
          <a:ext cx="0" cy="140491"/>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0</xdr:colOff>
      <xdr:row>857</xdr:row>
      <xdr:rowOff>92869</xdr:rowOff>
    </xdr:from>
    <xdr:to>
      <xdr:col>55</xdr:col>
      <xdr:colOff>0</xdr:colOff>
      <xdr:row>857</xdr:row>
      <xdr:rowOff>92869</xdr:rowOff>
    </xdr:to>
    <xdr:cxnSp macro="">
      <xdr:nvCxnSpPr>
        <xdr:cNvPr id="2370" name="直線矢印コネクタ 2369">
          <a:extLst>
            <a:ext uri="{FF2B5EF4-FFF2-40B4-BE49-F238E27FC236}">
              <a16:creationId xmlns:a16="http://schemas.microsoft.com/office/drawing/2014/main" id="{D7784CC7-42CD-46FC-A7F8-325E7A0C3997}"/>
            </a:ext>
          </a:extLst>
        </xdr:cNvPr>
        <xdr:cNvCxnSpPr/>
      </xdr:nvCxnSpPr>
      <xdr:spPr>
        <a:xfrm>
          <a:off x="16002000" y="67339369"/>
          <a:ext cx="4953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309562</xdr:colOff>
      <xdr:row>862</xdr:row>
      <xdr:rowOff>35719</xdr:rowOff>
    </xdr:from>
    <xdr:to>
      <xdr:col>33</xdr:col>
      <xdr:colOff>309562</xdr:colOff>
      <xdr:row>864</xdr:row>
      <xdr:rowOff>2381</xdr:rowOff>
    </xdr:to>
    <xdr:cxnSp macro="">
      <xdr:nvCxnSpPr>
        <xdr:cNvPr id="2371" name="直線矢印コネクタ 2370">
          <a:extLst>
            <a:ext uri="{FF2B5EF4-FFF2-40B4-BE49-F238E27FC236}">
              <a16:creationId xmlns:a16="http://schemas.microsoft.com/office/drawing/2014/main" id="{2CEA5819-A6A5-46E4-9A4F-188971DB6B4D}"/>
            </a:ext>
          </a:extLst>
        </xdr:cNvPr>
        <xdr:cNvCxnSpPr/>
      </xdr:nvCxnSpPr>
      <xdr:spPr>
        <a:xfrm>
          <a:off x="12882562" y="68234719"/>
          <a:ext cx="0" cy="34766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38100</xdr:colOff>
      <xdr:row>837</xdr:row>
      <xdr:rowOff>188119</xdr:rowOff>
    </xdr:from>
    <xdr:to>
      <xdr:col>42</xdr:col>
      <xdr:colOff>0</xdr:colOff>
      <xdr:row>837</xdr:row>
      <xdr:rowOff>188119</xdr:rowOff>
    </xdr:to>
    <xdr:cxnSp macro="">
      <xdr:nvCxnSpPr>
        <xdr:cNvPr id="2372" name="直線矢印コネクタ 2371">
          <a:extLst>
            <a:ext uri="{FF2B5EF4-FFF2-40B4-BE49-F238E27FC236}">
              <a16:creationId xmlns:a16="http://schemas.microsoft.com/office/drawing/2014/main" id="{45E9AF61-9971-473A-93AB-491242C2CEDD}"/>
            </a:ext>
          </a:extLst>
        </xdr:cNvPr>
        <xdr:cNvCxnSpPr/>
      </xdr:nvCxnSpPr>
      <xdr:spPr>
        <a:xfrm>
          <a:off x="3848100" y="63624619"/>
          <a:ext cx="121539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376238</xdr:colOff>
      <xdr:row>837</xdr:row>
      <xdr:rowOff>188119</xdr:rowOff>
    </xdr:from>
    <xdr:to>
      <xdr:col>73</xdr:col>
      <xdr:colOff>342900</xdr:colOff>
      <xdr:row>837</xdr:row>
      <xdr:rowOff>188119</xdr:rowOff>
    </xdr:to>
    <xdr:cxnSp macro="">
      <xdr:nvCxnSpPr>
        <xdr:cNvPr id="2373" name="直線矢印コネクタ 2372">
          <a:extLst>
            <a:ext uri="{FF2B5EF4-FFF2-40B4-BE49-F238E27FC236}">
              <a16:creationId xmlns:a16="http://schemas.microsoft.com/office/drawing/2014/main" id="{C7CF24CF-4225-46D7-BB29-5F12A438BCA6}"/>
            </a:ext>
          </a:extLst>
        </xdr:cNvPr>
        <xdr:cNvCxnSpPr/>
      </xdr:nvCxnSpPr>
      <xdr:spPr>
        <a:xfrm>
          <a:off x="15997238" y="63624619"/>
          <a:ext cx="1215866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35718</xdr:colOff>
      <xdr:row>837</xdr:row>
      <xdr:rowOff>188119</xdr:rowOff>
    </xdr:from>
    <xdr:to>
      <xdr:col>10</xdr:col>
      <xdr:colOff>38099</xdr:colOff>
      <xdr:row>837</xdr:row>
      <xdr:rowOff>188119</xdr:rowOff>
    </xdr:to>
    <xdr:cxnSp macro="">
      <xdr:nvCxnSpPr>
        <xdr:cNvPr id="2374" name="直線矢印コネクタ 2373">
          <a:extLst>
            <a:ext uri="{FF2B5EF4-FFF2-40B4-BE49-F238E27FC236}">
              <a16:creationId xmlns:a16="http://schemas.microsoft.com/office/drawing/2014/main" id="{4D2A1FE9-70F4-45A1-A4F6-5C146855D24D}"/>
            </a:ext>
          </a:extLst>
        </xdr:cNvPr>
        <xdr:cNvCxnSpPr/>
      </xdr:nvCxnSpPr>
      <xdr:spPr>
        <a:xfrm>
          <a:off x="1559718" y="63624619"/>
          <a:ext cx="2288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342900</xdr:colOff>
      <xdr:row>835</xdr:row>
      <xdr:rowOff>185737</xdr:rowOff>
    </xdr:from>
    <xdr:to>
      <xdr:col>79</xdr:col>
      <xdr:colOff>352425</xdr:colOff>
      <xdr:row>835</xdr:row>
      <xdr:rowOff>185737</xdr:rowOff>
    </xdr:to>
    <xdr:cxnSp macro="">
      <xdr:nvCxnSpPr>
        <xdr:cNvPr id="2375" name="直線矢印コネクタ 2374">
          <a:extLst>
            <a:ext uri="{FF2B5EF4-FFF2-40B4-BE49-F238E27FC236}">
              <a16:creationId xmlns:a16="http://schemas.microsoft.com/office/drawing/2014/main" id="{A0A2398C-0B6E-4954-AF55-6AC829BFAAEC}"/>
            </a:ext>
          </a:extLst>
        </xdr:cNvPr>
        <xdr:cNvCxnSpPr/>
      </xdr:nvCxnSpPr>
      <xdr:spPr>
        <a:xfrm>
          <a:off x="28155900" y="63241237"/>
          <a:ext cx="229552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345281</xdr:colOff>
      <xdr:row>853</xdr:row>
      <xdr:rowOff>188120</xdr:rowOff>
    </xdr:from>
    <xdr:to>
      <xdr:col>80</xdr:col>
      <xdr:colOff>352425</xdr:colOff>
      <xdr:row>853</xdr:row>
      <xdr:rowOff>188120</xdr:rowOff>
    </xdr:to>
    <xdr:cxnSp macro="">
      <xdr:nvCxnSpPr>
        <xdr:cNvPr id="2376" name="直線矢印コネクタ 2375">
          <a:extLst>
            <a:ext uri="{FF2B5EF4-FFF2-40B4-BE49-F238E27FC236}">
              <a16:creationId xmlns:a16="http://schemas.microsoft.com/office/drawing/2014/main" id="{07370B52-5E83-434F-B86C-5A80367B1F85}"/>
            </a:ext>
          </a:extLst>
        </xdr:cNvPr>
        <xdr:cNvCxnSpPr/>
      </xdr:nvCxnSpPr>
      <xdr:spPr>
        <a:xfrm>
          <a:off x="28539281" y="66672620"/>
          <a:ext cx="229314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35719</xdr:colOff>
      <xdr:row>837</xdr:row>
      <xdr:rowOff>188119</xdr:rowOff>
    </xdr:from>
    <xdr:to>
      <xdr:col>4</xdr:col>
      <xdr:colOff>35719</xdr:colOff>
      <xdr:row>837</xdr:row>
      <xdr:rowOff>188119</xdr:rowOff>
    </xdr:to>
    <xdr:cxnSp macro="">
      <xdr:nvCxnSpPr>
        <xdr:cNvPr id="2377" name="直線矢印コネクタ 2376">
          <a:extLst>
            <a:ext uri="{FF2B5EF4-FFF2-40B4-BE49-F238E27FC236}">
              <a16:creationId xmlns:a16="http://schemas.microsoft.com/office/drawing/2014/main" id="{47D9070F-AD9F-4498-93A8-DCD2970336A0}"/>
            </a:ext>
          </a:extLst>
        </xdr:cNvPr>
        <xdr:cNvCxnSpPr/>
      </xdr:nvCxnSpPr>
      <xdr:spPr>
        <a:xfrm>
          <a:off x="797719" y="63624619"/>
          <a:ext cx="762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347664</xdr:colOff>
      <xdr:row>854</xdr:row>
      <xdr:rowOff>0</xdr:rowOff>
    </xdr:from>
    <xdr:to>
      <xdr:col>82</xdr:col>
      <xdr:colOff>342900</xdr:colOff>
      <xdr:row>854</xdr:row>
      <xdr:rowOff>0</xdr:rowOff>
    </xdr:to>
    <xdr:cxnSp macro="">
      <xdr:nvCxnSpPr>
        <xdr:cNvPr id="2378" name="直線矢印コネクタ 2377">
          <a:extLst>
            <a:ext uri="{FF2B5EF4-FFF2-40B4-BE49-F238E27FC236}">
              <a16:creationId xmlns:a16="http://schemas.microsoft.com/office/drawing/2014/main" id="{D7A4BCDC-7A39-4831-8A74-5F1C80F518B9}"/>
            </a:ext>
          </a:extLst>
        </xdr:cNvPr>
        <xdr:cNvCxnSpPr/>
      </xdr:nvCxnSpPr>
      <xdr:spPr>
        <a:xfrm>
          <a:off x="30827664" y="66675000"/>
          <a:ext cx="757236"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0</xdr:colOff>
      <xdr:row>854</xdr:row>
      <xdr:rowOff>0</xdr:rowOff>
    </xdr:from>
    <xdr:to>
      <xdr:col>74</xdr:col>
      <xdr:colOff>340519</xdr:colOff>
      <xdr:row>854</xdr:row>
      <xdr:rowOff>0</xdr:rowOff>
    </xdr:to>
    <xdr:cxnSp macro="">
      <xdr:nvCxnSpPr>
        <xdr:cNvPr id="2379" name="直線矢印コネクタ 2378">
          <a:extLst>
            <a:ext uri="{FF2B5EF4-FFF2-40B4-BE49-F238E27FC236}">
              <a16:creationId xmlns:a16="http://schemas.microsoft.com/office/drawing/2014/main" id="{376C449C-A6C9-4593-90AF-FBFCDDB2867D}"/>
            </a:ext>
          </a:extLst>
        </xdr:cNvPr>
        <xdr:cNvCxnSpPr/>
      </xdr:nvCxnSpPr>
      <xdr:spPr>
        <a:xfrm>
          <a:off x="16002000" y="66675000"/>
          <a:ext cx="125325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342900</xdr:colOff>
      <xdr:row>835</xdr:row>
      <xdr:rowOff>0</xdr:rowOff>
    </xdr:from>
    <xdr:to>
      <xdr:col>73</xdr:col>
      <xdr:colOff>342900</xdr:colOff>
      <xdr:row>837</xdr:row>
      <xdr:rowOff>185738</xdr:rowOff>
    </xdr:to>
    <xdr:cxnSp macro="">
      <xdr:nvCxnSpPr>
        <xdr:cNvPr id="2380" name="直線コネクタ 2379">
          <a:extLst>
            <a:ext uri="{FF2B5EF4-FFF2-40B4-BE49-F238E27FC236}">
              <a16:creationId xmlns:a16="http://schemas.microsoft.com/office/drawing/2014/main" id="{55F19DDD-B04D-4FEC-9270-AC681C0E8C19}"/>
            </a:ext>
          </a:extLst>
        </xdr:cNvPr>
        <xdr:cNvCxnSpPr/>
      </xdr:nvCxnSpPr>
      <xdr:spPr>
        <a:xfrm>
          <a:off x="28155900" y="63055500"/>
          <a:ext cx="0" cy="566738"/>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79</xdr:col>
      <xdr:colOff>347663</xdr:colOff>
      <xdr:row>835</xdr:row>
      <xdr:rowOff>185739</xdr:rowOff>
    </xdr:from>
    <xdr:to>
      <xdr:col>82</xdr:col>
      <xdr:colOff>345281</xdr:colOff>
      <xdr:row>835</xdr:row>
      <xdr:rowOff>185739</xdr:rowOff>
    </xdr:to>
    <xdr:cxnSp macro="">
      <xdr:nvCxnSpPr>
        <xdr:cNvPr id="2381" name="直線矢印コネクタ 2380">
          <a:extLst>
            <a:ext uri="{FF2B5EF4-FFF2-40B4-BE49-F238E27FC236}">
              <a16:creationId xmlns:a16="http://schemas.microsoft.com/office/drawing/2014/main" id="{F84EAB62-F664-4951-90FC-E6C300BE787B}"/>
            </a:ext>
          </a:extLst>
        </xdr:cNvPr>
        <xdr:cNvCxnSpPr/>
      </xdr:nvCxnSpPr>
      <xdr:spPr>
        <a:xfrm>
          <a:off x="30446663" y="63241239"/>
          <a:ext cx="1140618"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354806</xdr:colOff>
      <xdr:row>853</xdr:row>
      <xdr:rowOff>2380</xdr:rowOff>
    </xdr:from>
    <xdr:to>
      <xdr:col>83</xdr:col>
      <xdr:colOff>69056</xdr:colOff>
      <xdr:row>853</xdr:row>
      <xdr:rowOff>2380</xdr:rowOff>
    </xdr:to>
    <xdr:cxnSp macro="">
      <xdr:nvCxnSpPr>
        <xdr:cNvPr id="2382" name="直線矢印コネクタ 2381">
          <a:extLst>
            <a:ext uri="{FF2B5EF4-FFF2-40B4-BE49-F238E27FC236}">
              <a16:creationId xmlns:a16="http://schemas.microsoft.com/office/drawing/2014/main" id="{5C3BD16A-2286-434A-9FC7-D1822030D526}"/>
            </a:ext>
          </a:extLst>
        </xdr:cNvPr>
        <xdr:cNvCxnSpPr/>
      </xdr:nvCxnSpPr>
      <xdr:spPr>
        <a:xfrm>
          <a:off x="31215806" y="66486880"/>
          <a:ext cx="47625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352425</xdr:colOff>
      <xdr:row>853</xdr:row>
      <xdr:rowOff>2381</xdr:rowOff>
    </xdr:from>
    <xdr:to>
      <xdr:col>81</xdr:col>
      <xdr:colOff>352425</xdr:colOff>
      <xdr:row>853</xdr:row>
      <xdr:rowOff>188120</xdr:rowOff>
    </xdr:to>
    <xdr:cxnSp macro="">
      <xdr:nvCxnSpPr>
        <xdr:cNvPr id="2383" name="直線コネクタ 2382">
          <a:extLst>
            <a:ext uri="{FF2B5EF4-FFF2-40B4-BE49-F238E27FC236}">
              <a16:creationId xmlns:a16="http://schemas.microsoft.com/office/drawing/2014/main" id="{FB47D764-173B-4F4A-B947-7A3E73E01677}"/>
            </a:ext>
          </a:extLst>
        </xdr:cNvPr>
        <xdr:cNvCxnSpPr/>
      </xdr:nvCxnSpPr>
      <xdr:spPr>
        <a:xfrm flipV="1">
          <a:off x="31213425" y="66486881"/>
          <a:ext cx="0" cy="185739"/>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38100</xdr:colOff>
      <xdr:row>862</xdr:row>
      <xdr:rowOff>38100</xdr:rowOff>
    </xdr:from>
    <xdr:to>
      <xdr:col>41</xdr:col>
      <xdr:colOff>226219</xdr:colOff>
      <xdr:row>862</xdr:row>
      <xdr:rowOff>38100</xdr:rowOff>
    </xdr:to>
    <xdr:cxnSp macro="">
      <xdr:nvCxnSpPr>
        <xdr:cNvPr id="2384" name="直線矢印コネクタ 2383">
          <a:extLst>
            <a:ext uri="{FF2B5EF4-FFF2-40B4-BE49-F238E27FC236}">
              <a16:creationId xmlns:a16="http://schemas.microsoft.com/office/drawing/2014/main" id="{51D16BC6-E2D7-4EF8-A661-496B554BCF4B}"/>
            </a:ext>
          </a:extLst>
        </xdr:cNvPr>
        <xdr:cNvCxnSpPr/>
      </xdr:nvCxnSpPr>
      <xdr:spPr>
        <a:xfrm>
          <a:off x="3848100" y="68237100"/>
          <a:ext cx="119991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38101</xdr:colOff>
      <xdr:row>831</xdr:row>
      <xdr:rowOff>188120</xdr:rowOff>
    </xdr:from>
    <xdr:to>
      <xdr:col>10</xdr:col>
      <xdr:colOff>38101</xdr:colOff>
      <xdr:row>837</xdr:row>
      <xdr:rowOff>185738</xdr:rowOff>
    </xdr:to>
    <xdr:cxnSp macro="">
      <xdr:nvCxnSpPr>
        <xdr:cNvPr id="2385" name="直線矢印コネクタ 2384">
          <a:extLst>
            <a:ext uri="{FF2B5EF4-FFF2-40B4-BE49-F238E27FC236}">
              <a16:creationId xmlns:a16="http://schemas.microsoft.com/office/drawing/2014/main" id="{33CC4574-1DD3-4818-9742-8B470DD20791}"/>
            </a:ext>
          </a:extLst>
        </xdr:cNvPr>
        <xdr:cNvCxnSpPr/>
      </xdr:nvCxnSpPr>
      <xdr:spPr>
        <a:xfrm>
          <a:off x="3848101" y="62481620"/>
          <a:ext cx="0" cy="114061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76619</xdr:colOff>
      <xdr:row>832</xdr:row>
      <xdr:rowOff>4763</xdr:rowOff>
    </xdr:from>
    <xdr:to>
      <xdr:col>55</xdr:col>
      <xdr:colOff>76619</xdr:colOff>
      <xdr:row>838</xdr:row>
      <xdr:rowOff>0</xdr:rowOff>
    </xdr:to>
    <xdr:cxnSp macro="">
      <xdr:nvCxnSpPr>
        <xdr:cNvPr id="2386" name="直線矢印コネクタ 2385">
          <a:extLst>
            <a:ext uri="{FF2B5EF4-FFF2-40B4-BE49-F238E27FC236}">
              <a16:creationId xmlns:a16="http://schemas.microsoft.com/office/drawing/2014/main" id="{16D5B089-86F1-4389-8D81-6F5FFEF9E53B}"/>
            </a:ext>
          </a:extLst>
        </xdr:cNvPr>
        <xdr:cNvCxnSpPr/>
      </xdr:nvCxnSpPr>
      <xdr:spPr>
        <a:xfrm>
          <a:off x="21031619" y="62488763"/>
          <a:ext cx="0" cy="1138237"/>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78581</xdr:colOff>
      <xdr:row>835</xdr:row>
      <xdr:rowOff>0</xdr:rowOff>
    </xdr:from>
    <xdr:to>
      <xdr:col>55</xdr:col>
      <xdr:colOff>376238</xdr:colOff>
      <xdr:row>835</xdr:row>
      <xdr:rowOff>0</xdr:rowOff>
    </xdr:to>
    <xdr:cxnSp macro="">
      <xdr:nvCxnSpPr>
        <xdr:cNvPr id="2387" name="直線矢印コネクタ 2386">
          <a:extLst>
            <a:ext uri="{FF2B5EF4-FFF2-40B4-BE49-F238E27FC236}">
              <a16:creationId xmlns:a16="http://schemas.microsoft.com/office/drawing/2014/main" id="{5B975F2B-D542-473A-84B0-88AF2DA603EB}"/>
            </a:ext>
          </a:extLst>
        </xdr:cNvPr>
        <xdr:cNvCxnSpPr/>
      </xdr:nvCxnSpPr>
      <xdr:spPr>
        <a:xfrm>
          <a:off x="21033581" y="63055500"/>
          <a:ext cx="29765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xdr:colOff>
      <xdr:row>855</xdr:row>
      <xdr:rowOff>50008</xdr:rowOff>
    </xdr:from>
    <xdr:to>
      <xdr:col>55</xdr:col>
      <xdr:colOff>1</xdr:colOff>
      <xdr:row>856</xdr:row>
      <xdr:rowOff>1</xdr:rowOff>
    </xdr:to>
    <xdr:cxnSp macro="">
      <xdr:nvCxnSpPr>
        <xdr:cNvPr id="2388" name="直線矢印コネクタ 2387">
          <a:extLst>
            <a:ext uri="{FF2B5EF4-FFF2-40B4-BE49-F238E27FC236}">
              <a16:creationId xmlns:a16="http://schemas.microsoft.com/office/drawing/2014/main" id="{8AF5F5DE-D128-4A59-9AE6-3D3ACD482C50}"/>
            </a:ext>
          </a:extLst>
        </xdr:cNvPr>
        <xdr:cNvCxnSpPr/>
      </xdr:nvCxnSpPr>
      <xdr:spPr>
        <a:xfrm>
          <a:off x="20955001" y="66915508"/>
          <a:ext cx="0" cy="14049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340519</xdr:colOff>
      <xdr:row>853</xdr:row>
      <xdr:rowOff>185737</xdr:rowOff>
    </xdr:from>
    <xdr:to>
      <xdr:col>74</xdr:col>
      <xdr:colOff>340519</xdr:colOff>
      <xdr:row>855</xdr:row>
      <xdr:rowOff>185737</xdr:rowOff>
    </xdr:to>
    <xdr:cxnSp macro="">
      <xdr:nvCxnSpPr>
        <xdr:cNvPr id="2389" name="直線矢印コネクタ 2388">
          <a:extLst>
            <a:ext uri="{FF2B5EF4-FFF2-40B4-BE49-F238E27FC236}">
              <a16:creationId xmlns:a16="http://schemas.microsoft.com/office/drawing/2014/main" id="{A2F4301E-A2BE-44FB-88CB-4824AA4A5448}"/>
            </a:ext>
          </a:extLst>
        </xdr:cNvPr>
        <xdr:cNvCxnSpPr/>
      </xdr:nvCxnSpPr>
      <xdr:spPr>
        <a:xfrm>
          <a:off x="28534519" y="66670237"/>
          <a:ext cx="0" cy="3810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40481</xdr:colOff>
      <xdr:row>852</xdr:row>
      <xdr:rowOff>0</xdr:rowOff>
    </xdr:from>
    <xdr:to>
      <xdr:col>42</xdr:col>
      <xdr:colOff>147638</xdr:colOff>
      <xdr:row>852</xdr:row>
      <xdr:rowOff>0</xdr:rowOff>
    </xdr:to>
    <xdr:cxnSp macro="">
      <xdr:nvCxnSpPr>
        <xdr:cNvPr id="2390" name="直線矢印コネクタ 2389">
          <a:extLst>
            <a:ext uri="{FF2B5EF4-FFF2-40B4-BE49-F238E27FC236}">
              <a16:creationId xmlns:a16="http://schemas.microsoft.com/office/drawing/2014/main" id="{8C6905E6-0CAD-4BF8-9685-3FD722F6439B}"/>
            </a:ext>
          </a:extLst>
        </xdr:cNvPr>
        <xdr:cNvCxnSpPr/>
      </xdr:nvCxnSpPr>
      <xdr:spPr>
        <a:xfrm>
          <a:off x="802481" y="66294000"/>
          <a:ext cx="1534715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152400</xdr:colOff>
      <xdr:row>852</xdr:row>
      <xdr:rowOff>0</xdr:rowOff>
    </xdr:from>
    <xdr:to>
      <xdr:col>82</xdr:col>
      <xdr:colOff>347663</xdr:colOff>
      <xdr:row>852</xdr:row>
      <xdr:rowOff>0</xdr:rowOff>
    </xdr:to>
    <xdr:cxnSp macro="">
      <xdr:nvCxnSpPr>
        <xdr:cNvPr id="2391" name="直線矢印コネクタ 2390">
          <a:extLst>
            <a:ext uri="{FF2B5EF4-FFF2-40B4-BE49-F238E27FC236}">
              <a16:creationId xmlns:a16="http://schemas.microsoft.com/office/drawing/2014/main" id="{0AABF554-EFDF-410A-A7FC-933C3F67B381}"/>
            </a:ext>
          </a:extLst>
        </xdr:cNvPr>
        <xdr:cNvCxnSpPr/>
      </xdr:nvCxnSpPr>
      <xdr:spPr>
        <a:xfrm>
          <a:off x="16154400" y="66294000"/>
          <a:ext cx="1543526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347663</xdr:colOff>
      <xdr:row>854</xdr:row>
      <xdr:rowOff>4764</xdr:rowOff>
    </xdr:from>
    <xdr:to>
      <xdr:col>80</xdr:col>
      <xdr:colOff>347663</xdr:colOff>
      <xdr:row>855</xdr:row>
      <xdr:rowOff>176213</xdr:rowOff>
    </xdr:to>
    <xdr:cxnSp macro="">
      <xdr:nvCxnSpPr>
        <xdr:cNvPr id="2392" name="直線コネクタ 2391">
          <a:extLst>
            <a:ext uri="{FF2B5EF4-FFF2-40B4-BE49-F238E27FC236}">
              <a16:creationId xmlns:a16="http://schemas.microsoft.com/office/drawing/2014/main" id="{CCD330DE-E3AE-4145-B1B4-EA5E18850B9C}"/>
            </a:ext>
          </a:extLst>
        </xdr:cNvPr>
        <xdr:cNvCxnSpPr/>
      </xdr:nvCxnSpPr>
      <xdr:spPr>
        <a:xfrm>
          <a:off x="30827663" y="66679764"/>
          <a:ext cx="0" cy="361949"/>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340521</xdr:colOff>
      <xdr:row>853</xdr:row>
      <xdr:rowOff>188118</xdr:rowOff>
    </xdr:from>
    <xdr:to>
      <xdr:col>74</xdr:col>
      <xdr:colOff>340521</xdr:colOff>
      <xdr:row>856</xdr:row>
      <xdr:rowOff>4763</xdr:rowOff>
    </xdr:to>
    <xdr:cxnSp macro="">
      <xdr:nvCxnSpPr>
        <xdr:cNvPr id="2393" name="直線コネクタ 2392">
          <a:extLst>
            <a:ext uri="{FF2B5EF4-FFF2-40B4-BE49-F238E27FC236}">
              <a16:creationId xmlns:a16="http://schemas.microsoft.com/office/drawing/2014/main" id="{25621349-5508-44B3-9968-E538FA11B005}"/>
            </a:ext>
          </a:extLst>
        </xdr:cNvPr>
        <xdr:cNvCxnSpPr/>
      </xdr:nvCxnSpPr>
      <xdr:spPr>
        <a:xfrm>
          <a:off x="28534521" y="66672618"/>
          <a:ext cx="0" cy="388145"/>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19051</xdr:colOff>
      <xdr:row>832</xdr:row>
      <xdr:rowOff>4763</xdr:rowOff>
    </xdr:from>
    <xdr:to>
      <xdr:col>3</xdr:col>
      <xdr:colOff>19051</xdr:colOff>
      <xdr:row>837</xdr:row>
      <xdr:rowOff>185739</xdr:rowOff>
    </xdr:to>
    <xdr:cxnSp macro="">
      <xdr:nvCxnSpPr>
        <xdr:cNvPr id="2394" name="直線矢印コネクタ 2393">
          <a:extLst>
            <a:ext uri="{FF2B5EF4-FFF2-40B4-BE49-F238E27FC236}">
              <a16:creationId xmlns:a16="http://schemas.microsoft.com/office/drawing/2014/main" id="{25B6A382-2756-4D48-9E6E-C9F80D339E60}"/>
            </a:ext>
          </a:extLst>
        </xdr:cNvPr>
        <xdr:cNvCxnSpPr/>
      </xdr:nvCxnSpPr>
      <xdr:spPr>
        <a:xfrm flipV="1">
          <a:off x="1162051" y="62488763"/>
          <a:ext cx="0" cy="1133476"/>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1401</xdr:colOff>
      <xdr:row>858</xdr:row>
      <xdr:rowOff>184898</xdr:rowOff>
    </xdr:from>
    <xdr:to>
      <xdr:col>98</xdr:col>
      <xdr:colOff>2381</xdr:colOff>
      <xdr:row>858</xdr:row>
      <xdr:rowOff>184898</xdr:rowOff>
    </xdr:to>
    <xdr:cxnSp macro="">
      <xdr:nvCxnSpPr>
        <xdr:cNvPr id="2395" name="直線矢印コネクタ 2394">
          <a:extLst>
            <a:ext uri="{FF2B5EF4-FFF2-40B4-BE49-F238E27FC236}">
              <a16:creationId xmlns:a16="http://schemas.microsoft.com/office/drawing/2014/main" id="{BE2750B9-6B48-4144-B0F5-C11FB502059D}"/>
            </a:ext>
          </a:extLst>
        </xdr:cNvPr>
        <xdr:cNvCxnSpPr/>
      </xdr:nvCxnSpPr>
      <xdr:spPr>
        <a:xfrm>
          <a:off x="34291401" y="67621898"/>
          <a:ext cx="304898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211931</xdr:colOff>
      <xdr:row>845</xdr:row>
      <xdr:rowOff>45244</xdr:rowOff>
    </xdr:from>
    <xdr:to>
      <xdr:col>91</xdr:col>
      <xdr:colOff>107158</xdr:colOff>
      <xdr:row>857</xdr:row>
      <xdr:rowOff>26194</xdr:rowOff>
    </xdr:to>
    <xdr:cxnSp macro="">
      <xdr:nvCxnSpPr>
        <xdr:cNvPr id="2396" name="直線矢印コネクタ 2395">
          <a:extLst>
            <a:ext uri="{FF2B5EF4-FFF2-40B4-BE49-F238E27FC236}">
              <a16:creationId xmlns:a16="http://schemas.microsoft.com/office/drawing/2014/main" id="{A4DF3071-3A33-4D83-82F4-BBDC10FB328B}"/>
            </a:ext>
          </a:extLst>
        </xdr:cNvPr>
        <xdr:cNvCxnSpPr/>
      </xdr:nvCxnSpPr>
      <xdr:spPr>
        <a:xfrm flipH="1">
          <a:off x="34501931" y="65005744"/>
          <a:ext cx="276227" cy="226695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98</xdr:col>
      <xdr:colOff>380999</xdr:colOff>
      <xdr:row>859</xdr:row>
      <xdr:rowOff>40483</xdr:rowOff>
    </xdr:from>
    <xdr:to>
      <xdr:col>98</xdr:col>
      <xdr:colOff>380999</xdr:colOff>
      <xdr:row>859</xdr:row>
      <xdr:rowOff>185738</xdr:rowOff>
    </xdr:to>
    <xdr:cxnSp macro="">
      <xdr:nvCxnSpPr>
        <xdr:cNvPr id="2397" name="直線矢印コネクタ 2396">
          <a:extLst>
            <a:ext uri="{FF2B5EF4-FFF2-40B4-BE49-F238E27FC236}">
              <a16:creationId xmlns:a16="http://schemas.microsoft.com/office/drawing/2014/main" id="{C59F8E46-CBC8-40B6-85CE-B45C5DCA767C}"/>
            </a:ext>
          </a:extLst>
        </xdr:cNvPr>
        <xdr:cNvCxnSpPr/>
      </xdr:nvCxnSpPr>
      <xdr:spPr>
        <a:xfrm>
          <a:off x="37718999" y="67667983"/>
          <a:ext cx="0" cy="145255"/>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100</xdr:col>
      <xdr:colOff>105</xdr:colOff>
      <xdr:row>835</xdr:row>
      <xdr:rowOff>58536</xdr:rowOff>
    </xdr:from>
    <xdr:to>
      <xdr:col>100</xdr:col>
      <xdr:colOff>157163</xdr:colOff>
      <xdr:row>836</xdr:row>
      <xdr:rowOff>76200</xdr:rowOff>
    </xdr:to>
    <xdr:cxnSp macro="">
      <xdr:nvCxnSpPr>
        <xdr:cNvPr id="2398" name="直線コネクタ 2397">
          <a:extLst>
            <a:ext uri="{FF2B5EF4-FFF2-40B4-BE49-F238E27FC236}">
              <a16:creationId xmlns:a16="http://schemas.microsoft.com/office/drawing/2014/main" id="{4F99CB3A-8404-41ED-82A3-E02C3FE6F9AF}"/>
            </a:ext>
          </a:extLst>
        </xdr:cNvPr>
        <xdr:cNvCxnSpPr/>
      </xdr:nvCxnSpPr>
      <xdr:spPr>
        <a:xfrm>
          <a:off x="38100105" y="63114036"/>
          <a:ext cx="157058" cy="208164"/>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100</xdr:col>
      <xdr:colOff>73686</xdr:colOff>
      <xdr:row>835</xdr:row>
      <xdr:rowOff>92869</xdr:rowOff>
    </xdr:from>
    <xdr:to>
      <xdr:col>100</xdr:col>
      <xdr:colOff>376238</xdr:colOff>
      <xdr:row>835</xdr:row>
      <xdr:rowOff>159098</xdr:rowOff>
    </xdr:to>
    <xdr:cxnSp macro="">
      <xdr:nvCxnSpPr>
        <xdr:cNvPr id="2399" name="曲線コネクタ 2984">
          <a:extLst>
            <a:ext uri="{FF2B5EF4-FFF2-40B4-BE49-F238E27FC236}">
              <a16:creationId xmlns:a16="http://schemas.microsoft.com/office/drawing/2014/main" id="{FC649EAB-52D2-4B1E-831B-B27B0874826D}"/>
            </a:ext>
          </a:extLst>
        </xdr:cNvPr>
        <xdr:cNvCxnSpPr/>
      </xdr:nvCxnSpPr>
      <xdr:spPr>
        <a:xfrm flipV="1">
          <a:off x="38173686" y="63148369"/>
          <a:ext cx="302552" cy="66229"/>
        </a:xfrm>
        <a:prstGeom prst="curved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0</xdr:colOff>
      <xdr:row>833</xdr:row>
      <xdr:rowOff>188118</xdr:rowOff>
    </xdr:from>
    <xdr:to>
      <xdr:col>100</xdr:col>
      <xdr:colOff>178594</xdr:colOff>
      <xdr:row>833</xdr:row>
      <xdr:rowOff>188118</xdr:rowOff>
    </xdr:to>
    <xdr:cxnSp macro="">
      <xdr:nvCxnSpPr>
        <xdr:cNvPr id="2400" name="直線矢印コネクタ 2399">
          <a:extLst>
            <a:ext uri="{FF2B5EF4-FFF2-40B4-BE49-F238E27FC236}">
              <a16:creationId xmlns:a16="http://schemas.microsoft.com/office/drawing/2014/main" id="{FAE006E2-2120-4E1D-930C-495C1A05374F}"/>
            </a:ext>
          </a:extLst>
        </xdr:cNvPr>
        <xdr:cNvCxnSpPr/>
      </xdr:nvCxnSpPr>
      <xdr:spPr>
        <a:xfrm>
          <a:off x="37719000" y="62862618"/>
          <a:ext cx="55959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280988</xdr:colOff>
      <xdr:row>834</xdr:row>
      <xdr:rowOff>85725</xdr:rowOff>
    </xdr:from>
    <xdr:to>
      <xdr:col>99</xdr:col>
      <xdr:colOff>280988</xdr:colOff>
      <xdr:row>835</xdr:row>
      <xdr:rowOff>42863</xdr:rowOff>
    </xdr:to>
    <xdr:cxnSp macro="">
      <xdr:nvCxnSpPr>
        <xdr:cNvPr id="2401" name="直線コネクタ 2400">
          <a:extLst>
            <a:ext uri="{FF2B5EF4-FFF2-40B4-BE49-F238E27FC236}">
              <a16:creationId xmlns:a16="http://schemas.microsoft.com/office/drawing/2014/main" id="{C86AD5EE-51CF-4FA4-957A-5D17237CC6F7}"/>
            </a:ext>
          </a:extLst>
        </xdr:cNvPr>
        <xdr:cNvCxnSpPr/>
      </xdr:nvCxnSpPr>
      <xdr:spPr>
        <a:xfrm flipV="1">
          <a:off x="37999988" y="62950725"/>
          <a:ext cx="0" cy="147638"/>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280987</xdr:colOff>
      <xdr:row>834</xdr:row>
      <xdr:rowOff>85725</xdr:rowOff>
    </xdr:from>
    <xdr:to>
      <xdr:col>100</xdr:col>
      <xdr:colOff>373856</xdr:colOff>
      <xdr:row>834</xdr:row>
      <xdr:rowOff>85725</xdr:rowOff>
    </xdr:to>
    <xdr:cxnSp macro="">
      <xdr:nvCxnSpPr>
        <xdr:cNvPr id="2402" name="直線矢印コネクタ 2401">
          <a:extLst>
            <a:ext uri="{FF2B5EF4-FFF2-40B4-BE49-F238E27FC236}">
              <a16:creationId xmlns:a16="http://schemas.microsoft.com/office/drawing/2014/main" id="{309FC3F5-FF3D-463D-A03A-DCC902B05546}"/>
            </a:ext>
          </a:extLst>
        </xdr:cNvPr>
        <xdr:cNvCxnSpPr/>
      </xdr:nvCxnSpPr>
      <xdr:spPr>
        <a:xfrm>
          <a:off x="37999987" y="62950725"/>
          <a:ext cx="47386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98</xdr:col>
      <xdr:colOff>333375</xdr:colOff>
      <xdr:row>847</xdr:row>
      <xdr:rowOff>64294</xdr:rowOff>
    </xdr:from>
    <xdr:to>
      <xdr:col>99</xdr:col>
      <xdr:colOff>283369</xdr:colOff>
      <xdr:row>847</xdr:row>
      <xdr:rowOff>64294</xdr:rowOff>
    </xdr:to>
    <xdr:cxnSp macro="">
      <xdr:nvCxnSpPr>
        <xdr:cNvPr id="2403" name="直線コネクタ 2402">
          <a:extLst>
            <a:ext uri="{FF2B5EF4-FFF2-40B4-BE49-F238E27FC236}">
              <a16:creationId xmlns:a16="http://schemas.microsoft.com/office/drawing/2014/main" id="{E34A7ACF-1BB0-4B47-BC10-A90042399AE5}"/>
            </a:ext>
          </a:extLst>
        </xdr:cNvPr>
        <xdr:cNvCxnSpPr/>
      </xdr:nvCxnSpPr>
      <xdr:spPr>
        <a:xfrm>
          <a:off x="37671375" y="65405794"/>
          <a:ext cx="330994"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89</xdr:col>
      <xdr:colOff>378619</xdr:colOff>
      <xdr:row>857</xdr:row>
      <xdr:rowOff>0</xdr:rowOff>
    </xdr:from>
    <xdr:to>
      <xdr:col>99</xdr:col>
      <xdr:colOff>0</xdr:colOff>
      <xdr:row>859</xdr:row>
      <xdr:rowOff>45244</xdr:rowOff>
    </xdr:to>
    <xdr:cxnSp macro="">
      <xdr:nvCxnSpPr>
        <xdr:cNvPr id="2404" name="直線コネクタ 2403">
          <a:extLst>
            <a:ext uri="{FF2B5EF4-FFF2-40B4-BE49-F238E27FC236}">
              <a16:creationId xmlns:a16="http://schemas.microsoft.com/office/drawing/2014/main" id="{8A5E879B-0900-4457-8F02-E3CE895321E2}"/>
            </a:ext>
          </a:extLst>
        </xdr:cNvPr>
        <xdr:cNvCxnSpPr/>
      </xdr:nvCxnSpPr>
      <xdr:spPr>
        <a:xfrm>
          <a:off x="34287619" y="67246500"/>
          <a:ext cx="3431381" cy="426244"/>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100</xdr:col>
      <xdr:colOff>178593</xdr:colOff>
      <xdr:row>833</xdr:row>
      <xdr:rowOff>140494</xdr:rowOff>
    </xdr:from>
    <xdr:to>
      <xdr:col>100</xdr:col>
      <xdr:colOff>178593</xdr:colOff>
      <xdr:row>835</xdr:row>
      <xdr:rowOff>78583</xdr:rowOff>
    </xdr:to>
    <xdr:cxnSp macro="">
      <xdr:nvCxnSpPr>
        <xdr:cNvPr id="2405" name="直線コネクタ 2404">
          <a:extLst>
            <a:ext uri="{FF2B5EF4-FFF2-40B4-BE49-F238E27FC236}">
              <a16:creationId xmlns:a16="http://schemas.microsoft.com/office/drawing/2014/main" id="{8E5768B7-6780-4832-AFF1-279F300C2EC3}"/>
            </a:ext>
          </a:extLst>
        </xdr:cNvPr>
        <xdr:cNvCxnSpPr/>
      </xdr:nvCxnSpPr>
      <xdr:spPr>
        <a:xfrm flipV="1">
          <a:off x="38278593" y="62814994"/>
          <a:ext cx="0" cy="319089"/>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89</xdr:col>
      <xdr:colOff>378619</xdr:colOff>
      <xdr:row>844</xdr:row>
      <xdr:rowOff>176212</xdr:rowOff>
    </xdr:from>
    <xdr:to>
      <xdr:col>99</xdr:col>
      <xdr:colOff>280988</xdr:colOff>
      <xdr:row>847</xdr:row>
      <xdr:rowOff>64294</xdr:rowOff>
    </xdr:to>
    <xdr:cxnSp macro="">
      <xdr:nvCxnSpPr>
        <xdr:cNvPr id="2406" name="直線コネクタ 2405">
          <a:extLst>
            <a:ext uri="{FF2B5EF4-FFF2-40B4-BE49-F238E27FC236}">
              <a16:creationId xmlns:a16="http://schemas.microsoft.com/office/drawing/2014/main" id="{A5B18FD2-3C71-4BF4-A801-1E11F7B6848D}"/>
            </a:ext>
          </a:extLst>
        </xdr:cNvPr>
        <xdr:cNvCxnSpPr/>
      </xdr:nvCxnSpPr>
      <xdr:spPr>
        <a:xfrm>
          <a:off x="34287619" y="64946212"/>
          <a:ext cx="3712369" cy="459582"/>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2381</xdr:colOff>
      <xdr:row>833</xdr:row>
      <xdr:rowOff>38100</xdr:rowOff>
    </xdr:from>
    <xdr:to>
      <xdr:col>91</xdr:col>
      <xdr:colOff>178595</xdr:colOff>
      <xdr:row>857</xdr:row>
      <xdr:rowOff>2381</xdr:rowOff>
    </xdr:to>
    <xdr:cxnSp macro="">
      <xdr:nvCxnSpPr>
        <xdr:cNvPr id="2407" name="直線コネクタ 2406">
          <a:extLst>
            <a:ext uri="{FF2B5EF4-FFF2-40B4-BE49-F238E27FC236}">
              <a16:creationId xmlns:a16="http://schemas.microsoft.com/office/drawing/2014/main" id="{BCBF0972-8894-443E-BA92-2352AC5742D6}"/>
            </a:ext>
          </a:extLst>
        </xdr:cNvPr>
        <xdr:cNvCxnSpPr/>
      </xdr:nvCxnSpPr>
      <xdr:spPr>
        <a:xfrm flipH="1">
          <a:off x="34292381" y="62712600"/>
          <a:ext cx="557214" cy="4536281"/>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2381</xdr:colOff>
      <xdr:row>832</xdr:row>
      <xdr:rowOff>157162</xdr:rowOff>
    </xdr:from>
    <xdr:to>
      <xdr:col>100</xdr:col>
      <xdr:colOff>178594</xdr:colOff>
      <xdr:row>835</xdr:row>
      <xdr:rowOff>80963</xdr:rowOff>
    </xdr:to>
    <xdr:cxnSp macro="">
      <xdr:nvCxnSpPr>
        <xdr:cNvPr id="2408" name="直線コネクタ 2407">
          <a:extLst>
            <a:ext uri="{FF2B5EF4-FFF2-40B4-BE49-F238E27FC236}">
              <a16:creationId xmlns:a16="http://schemas.microsoft.com/office/drawing/2014/main" id="{9EC832EE-4930-4288-ADB5-8453B068B5EE}"/>
            </a:ext>
          </a:extLst>
        </xdr:cNvPr>
        <xdr:cNvCxnSpPr/>
      </xdr:nvCxnSpPr>
      <xdr:spPr>
        <a:xfrm>
          <a:off x="34292381" y="62641162"/>
          <a:ext cx="3986213" cy="495301"/>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2380</xdr:colOff>
      <xdr:row>835</xdr:row>
      <xdr:rowOff>80963</xdr:rowOff>
    </xdr:from>
    <xdr:to>
      <xdr:col>100</xdr:col>
      <xdr:colOff>178594</xdr:colOff>
      <xdr:row>859</xdr:row>
      <xdr:rowOff>45244</xdr:rowOff>
    </xdr:to>
    <xdr:cxnSp macro="">
      <xdr:nvCxnSpPr>
        <xdr:cNvPr id="2409" name="直線コネクタ 2408">
          <a:extLst>
            <a:ext uri="{FF2B5EF4-FFF2-40B4-BE49-F238E27FC236}">
              <a16:creationId xmlns:a16="http://schemas.microsoft.com/office/drawing/2014/main" id="{F4B8CBFB-A773-4DB4-881B-E20A41457E3D}"/>
            </a:ext>
          </a:extLst>
        </xdr:cNvPr>
        <xdr:cNvCxnSpPr/>
      </xdr:nvCxnSpPr>
      <xdr:spPr>
        <a:xfrm flipH="1">
          <a:off x="37721380" y="63136463"/>
          <a:ext cx="557214" cy="4536281"/>
        </a:xfrm>
        <a:prstGeom prst="line">
          <a:avLst/>
        </a:prstGeom>
        <a:noFill/>
        <a:ln w="3175" cap="flat" cmpd="sng" algn="ctr">
          <a:solidFill>
            <a:sysClr val="windowText" lastClr="000000"/>
          </a:solidFill>
          <a:prstDash val="solid"/>
          <a:miter lim="800000"/>
        </a:ln>
        <a:effectLst/>
      </xdr:spPr>
    </xdr:cxnSp>
    <xdr:clientData/>
  </xdr:twoCellAnchor>
  <xdr:twoCellAnchor>
    <xdr:from>
      <xdr:col>98</xdr:col>
      <xdr:colOff>1</xdr:colOff>
      <xdr:row>834</xdr:row>
      <xdr:rowOff>154781</xdr:rowOff>
    </xdr:from>
    <xdr:to>
      <xdr:col>98</xdr:col>
      <xdr:colOff>1</xdr:colOff>
      <xdr:row>834</xdr:row>
      <xdr:rowOff>188118</xdr:rowOff>
    </xdr:to>
    <xdr:cxnSp macro="">
      <xdr:nvCxnSpPr>
        <xdr:cNvPr id="2410" name="直線コネクタ 2409">
          <a:extLst>
            <a:ext uri="{FF2B5EF4-FFF2-40B4-BE49-F238E27FC236}">
              <a16:creationId xmlns:a16="http://schemas.microsoft.com/office/drawing/2014/main" id="{56BC1CF4-BCE8-4164-929A-0D5C51D9F63F}"/>
            </a:ext>
          </a:extLst>
        </xdr:cNvPr>
        <xdr:cNvCxnSpPr/>
      </xdr:nvCxnSpPr>
      <xdr:spPr>
        <a:xfrm>
          <a:off x="37338001" y="63019781"/>
          <a:ext cx="0" cy="33337"/>
        </a:xfrm>
        <a:prstGeom prst="line">
          <a:avLst/>
        </a:prstGeom>
        <a:ln w="3175">
          <a:solidFill>
            <a:schemeClr val="tx2"/>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0</xdr:colOff>
      <xdr:row>835</xdr:row>
      <xdr:rowOff>14288</xdr:rowOff>
    </xdr:from>
    <xdr:to>
      <xdr:col>99</xdr:col>
      <xdr:colOff>0</xdr:colOff>
      <xdr:row>859</xdr:row>
      <xdr:rowOff>42863</xdr:rowOff>
    </xdr:to>
    <xdr:cxnSp macro="">
      <xdr:nvCxnSpPr>
        <xdr:cNvPr id="2411" name="直線コネクタ 2410">
          <a:extLst>
            <a:ext uri="{FF2B5EF4-FFF2-40B4-BE49-F238E27FC236}">
              <a16:creationId xmlns:a16="http://schemas.microsoft.com/office/drawing/2014/main" id="{318F2FC2-BF1C-4C8C-9259-263F643565E1}"/>
            </a:ext>
          </a:extLst>
        </xdr:cNvPr>
        <xdr:cNvCxnSpPr/>
      </xdr:nvCxnSpPr>
      <xdr:spPr>
        <a:xfrm>
          <a:off x="37719000" y="63069788"/>
          <a:ext cx="0" cy="4600575"/>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89</xdr:col>
      <xdr:colOff>378620</xdr:colOff>
      <xdr:row>831</xdr:row>
      <xdr:rowOff>188820</xdr:rowOff>
    </xdr:from>
    <xdr:to>
      <xdr:col>99</xdr:col>
      <xdr:colOff>0</xdr:colOff>
      <xdr:row>831</xdr:row>
      <xdr:rowOff>188820</xdr:rowOff>
    </xdr:to>
    <xdr:cxnSp macro="">
      <xdr:nvCxnSpPr>
        <xdr:cNvPr id="2412" name="直線矢印コネクタ 2411">
          <a:extLst>
            <a:ext uri="{FF2B5EF4-FFF2-40B4-BE49-F238E27FC236}">
              <a16:creationId xmlns:a16="http://schemas.microsoft.com/office/drawing/2014/main" id="{EA1647F5-6AD2-4CAA-AEAE-2AE99B8C86CE}"/>
            </a:ext>
          </a:extLst>
        </xdr:cNvPr>
        <xdr:cNvCxnSpPr/>
      </xdr:nvCxnSpPr>
      <xdr:spPr>
        <a:xfrm>
          <a:off x="34287620" y="62482320"/>
          <a:ext cx="343138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2381</xdr:colOff>
      <xdr:row>835</xdr:row>
      <xdr:rowOff>11906</xdr:rowOff>
    </xdr:from>
    <xdr:to>
      <xdr:col>100</xdr:col>
      <xdr:colOff>178594</xdr:colOff>
      <xdr:row>835</xdr:row>
      <xdr:rowOff>80963</xdr:rowOff>
    </xdr:to>
    <xdr:cxnSp macro="">
      <xdr:nvCxnSpPr>
        <xdr:cNvPr id="2413" name="直線矢印コネクタ 2412">
          <a:extLst>
            <a:ext uri="{FF2B5EF4-FFF2-40B4-BE49-F238E27FC236}">
              <a16:creationId xmlns:a16="http://schemas.microsoft.com/office/drawing/2014/main" id="{62D35328-5820-4008-9A45-E4E79F2482DB}"/>
            </a:ext>
          </a:extLst>
        </xdr:cNvPr>
        <xdr:cNvCxnSpPr/>
      </xdr:nvCxnSpPr>
      <xdr:spPr>
        <a:xfrm>
          <a:off x="37721381" y="63067406"/>
          <a:ext cx="557213" cy="69057"/>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0</xdr:colOff>
      <xdr:row>830</xdr:row>
      <xdr:rowOff>2381</xdr:rowOff>
    </xdr:from>
    <xdr:to>
      <xdr:col>99</xdr:col>
      <xdr:colOff>0</xdr:colOff>
      <xdr:row>835</xdr:row>
      <xdr:rowOff>9527</xdr:rowOff>
    </xdr:to>
    <xdr:cxnSp macro="">
      <xdr:nvCxnSpPr>
        <xdr:cNvPr id="2414" name="直線コネクタ 2413">
          <a:extLst>
            <a:ext uri="{FF2B5EF4-FFF2-40B4-BE49-F238E27FC236}">
              <a16:creationId xmlns:a16="http://schemas.microsoft.com/office/drawing/2014/main" id="{29CB815A-E15B-48CE-A29F-7E5062A6F0E8}"/>
            </a:ext>
          </a:extLst>
        </xdr:cNvPr>
        <xdr:cNvCxnSpPr/>
      </xdr:nvCxnSpPr>
      <xdr:spPr>
        <a:xfrm flipV="1">
          <a:off x="37719000" y="62105381"/>
          <a:ext cx="0" cy="959646"/>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278607</xdr:colOff>
      <xdr:row>833</xdr:row>
      <xdr:rowOff>104775</xdr:rowOff>
    </xdr:from>
    <xdr:to>
      <xdr:col>99</xdr:col>
      <xdr:colOff>278607</xdr:colOff>
      <xdr:row>833</xdr:row>
      <xdr:rowOff>185738</xdr:rowOff>
    </xdr:to>
    <xdr:cxnSp macro="">
      <xdr:nvCxnSpPr>
        <xdr:cNvPr id="2415" name="直線コネクタ 2414">
          <a:extLst>
            <a:ext uri="{FF2B5EF4-FFF2-40B4-BE49-F238E27FC236}">
              <a16:creationId xmlns:a16="http://schemas.microsoft.com/office/drawing/2014/main" id="{89DCFF3B-45F7-4CBA-8AAA-F2511C2A1DB3}"/>
            </a:ext>
          </a:extLst>
        </xdr:cNvPr>
        <xdr:cNvCxnSpPr/>
      </xdr:nvCxnSpPr>
      <xdr:spPr>
        <a:xfrm flipV="1">
          <a:off x="37997607" y="62779275"/>
          <a:ext cx="0" cy="80963"/>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276225</xdr:colOff>
      <xdr:row>833</xdr:row>
      <xdr:rowOff>104775</xdr:rowOff>
    </xdr:from>
    <xdr:to>
      <xdr:col>100</xdr:col>
      <xdr:colOff>378619</xdr:colOff>
      <xdr:row>833</xdr:row>
      <xdr:rowOff>104775</xdr:rowOff>
    </xdr:to>
    <xdr:cxnSp macro="">
      <xdr:nvCxnSpPr>
        <xdr:cNvPr id="2416" name="直線矢印コネクタ 2415">
          <a:extLst>
            <a:ext uri="{FF2B5EF4-FFF2-40B4-BE49-F238E27FC236}">
              <a16:creationId xmlns:a16="http://schemas.microsoft.com/office/drawing/2014/main" id="{B6BAC1CE-5349-4DBD-A7FD-20671DF61778}"/>
            </a:ext>
          </a:extLst>
        </xdr:cNvPr>
        <xdr:cNvCxnSpPr/>
      </xdr:nvCxnSpPr>
      <xdr:spPr>
        <a:xfrm>
          <a:off x="37995225" y="62779275"/>
          <a:ext cx="48339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98</xdr:col>
      <xdr:colOff>378620</xdr:colOff>
      <xdr:row>847</xdr:row>
      <xdr:rowOff>64294</xdr:rowOff>
    </xdr:from>
    <xdr:to>
      <xdr:col>99</xdr:col>
      <xdr:colOff>283369</xdr:colOff>
      <xdr:row>847</xdr:row>
      <xdr:rowOff>64294</xdr:rowOff>
    </xdr:to>
    <xdr:cxnSp macro="">
      <xdr:nvCxnSpPr>
        <xdr:cNvPr id="2417" name="直線矢印コネクタ 2416">
          <a:extLst>
            <a:ext uri="{FF2B5EF4-FFF2-40B4-BE49-F238E27FC236}">
              <a16:creationId xmlns:a16="http://schemas.microsoft.com/office/drawing/2014/main" id="{BA546B26-A6EC-421F-A123-CE7CDA4D82F3}"/>
            </a:ext>
          </a:extLst>
        </xdr:cNvPr>
        <xdr:cNvCxnSpPr/>
      </xdr:nvCxnSpPr>
      <xdr:spPr>
        <a:xfrm>
          <a:off x="37716620" y="65405794"/>
          <a:ext cx="28574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145256</xdr:colOff>
      <xdr:row>846</xdr:row>
      <xdr:rowOff>102394</xdr:rowOff>
    </xdr:from>
    <xdr:to>
      <xdr:col>99</xdr:col>
      <xdr:colOff>145256</xdr:colOff>
      <xdr:row>847</xdr:row>
      <xdr:rowOff>66676</xdr:rowOff>
    </xdr:to>
    <xdr:cxnSp macro="">
      <xdr:nvCxnSpPr>
        <xdr:cNvPr id="2418" name="直線コネクタ 2417">
          <a:extLst>
            <a:ext uri="{FF2B5EF4-FFF2-40B4-BE49-F238E27FC236}">
              <a16:creationId xmlns:a16="http://schemas.microsoft.com/office/drawing/2014/main" id="{9CC10B00-0BAD-487E-A655-36333D56C6DB}"/>
            </a:ext>
          </a:extLst>
        </xdr:cNvPr>
        <xdr:cNvCxnSpPr/>
      </xdr:nvCxnSpPr>
      <xdr:spPr>
        <a:xfrm flipV="1">
          <a:off x="37864256" y="65253394"/>
          <a:ext cx="0" cy="154782"/>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145256</xdr:colOff>
      <xdr:row>846</xdr:row>
      <xdr:rowOff>102395</xdr:rowOff>
    </xdr:from>
    <xdr:to>
      <xdr:col>100</xdr:col>
      <xdr:colOff>373856</xdr:colOff>
      <xdr:row>846</xdr:row>
      <xdr:rowOff>102395</xdr:rowOff>
    </xdr:to>
    <xdr:cxnSp macro="">
      <xdr:nvCxnSpPr>
        <xdr:cNvPr id="2419" name="直線矢印コネクタ 2418">
          <a:extLst>
            <a:ext uri="{FF2B5EF4-FFF2-40B4-BE49-F238E27FC236}">
              <a16:creationId xmlns:a16="http://schemas.microsoft.com/office/drawing/2014/main" id="{5EA5375C-98F3-4099-85B3-5E6B9EB7406E}"/>
            </a:ext>
          </a:extLst>
        </xdr:cNvPr>
        <xdr:cNvCxnSpPr/>
      </xdr:nvCxnSpPr>
      <xdr:spPr>
        <a:xfrm>
          <a:off x="37864256" y="65253395"/>
          <a:ext cx="60960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0</xdr:colOff>
      <xdr:row>847</xdr:row>
      <xdr:rowOff>66675</xdr:rowOff>
    </xdr:from>
    <xdr:to>
      <xdr:col>99</xdr:col>
      <xdr:colOff>0</xdr:colOff>
      <xdr:row>859</xdr:row>
      <xdr:rowOff>45244</xdr:rowOff>
    </xdr:to>
    <xdr:cxnSp macro="">
      <xdr:nvCxnSpPr>
        <xdr:cNvPr id="2420" name="直線矢印コネクタ 2419">
          <a:extLst>
            <a:ext uri="{FF2B5EF4-FFF2-40B4-BE49-F238E27FC236}">
              <a16:creationId xmlns:a16="http://schemas.microsoft.com/office/drawing/2014/main" id="{F54C9F94-1AF1-4CE2-B45C-2FCB7BD1C800}"/>
            </a:ext>
          </a:extLst>
        </xdr:cNvPr>
        <xdr:cNvCxnSpPr/>
      </xdr:nvCxnSpPr>
      <xdr:spPr>
        <a:xfrm>
          <a:off x="37719000" y="65408175"/>
          <a:ext cx="0" cy="226456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9525</xdr:colOff>
      <xdr:row>852</xdr:row>
      <xdr:rowOff>95250</xdr:rowOff>
    </xdr:from>
    <xdr:to>
      <xdr:col>99</xdr:col>
      <xdr:colOff>376238</xdr:colOff>
      <xdr:row>852</xdr:row>
      <xdr:rowOff>95250</xdr:rowOff>
    </xdr:to>
    <xdr:cxnSp macro="">
      <xdr:nvCxnSpPr>
        <xdr:cNvPr id="2421" name="直線矢印コネクタ 2420">
          <a:extLst>
            <a:ext uri="{FF2B5EF4-FFF2-40B4-BE49-F238E27FC236}">
              <a16:creationId xmlns:a16="http://schemas.microsoft.com/office/drawing/2014/main" id="{711EDB34-AF1D-4D40-A39B-5E9EB08EEF35}"/>
            </a:ext>
          </a:extLst>
        </xdr:cNvPr>
        <xdr:cNvCxnSpPr/>
      </xdr:nvCxnSpPr>
      <xdr:spPr>
        <a:xfrm>
          <a:off x="37728525" y="66389250"/>
          <a:ext cx="36671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378618</xdr:colOff>
      <xdr:row>858</xdr:row>
      <xdr:rowOff>185738</xdr:rowOff>
    </xdr:from>
    <xdr:to>
      <xdr:col>99</xdr:col>
      <xdr:colOff>2381</xdr:colOff>
      <xdr:row>858</xdr:row>
      <xdr:rowOff>185738</xdr:rowOff>
    </xdr:to>
    <xdr:cxnSp macro="">
      <xdr:nvCxnSpPr>
        <xdr:cNvPr id="2422" name="直線矢印コネクタ 2421">
          <a:extLst>
            <a:ext uri="{FF2B5EF4-FFF2-40B4-BE49-F238E27FC236}">
              <a16:creationId xmlns:a16="http://schemas.microsoft.com/office/drawing/2014/main" id="{7942D4C1-BE16-4F7A-9A37-5F42098868C0}"/>
            </a:ext>
          </a:extLst>
        </xdr:cNvPr>
        <xdr:cNvCxnSpPr/>
      </xdr:nvCxnSpPr>
      <xdr:spPr>
        <a:xfrm>
          <a:off x="37335618" y="67622738"/>
          <a:ext cx="38576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98</xdr:col>
      <xdr:colOff>190500</xdr:colOff>
      <xdr:row>858</xdr:row>
      <xdr:rowOff>0</xdr:rowOff>
    </xdr:from>
    <xdr:to>
      <xdr:col>98</xdr:col>
      <xdr:colOff>190500</xdr:colOff>
      <xdr:row>858</xdr:row>
      <xdr:rowOff>183358</xdr:rowOff>
    </xdr:to>
    <xdr:cxnSp macro="">
      <xdr:nvCxnSpPr>
        <xdr:cNvPr id="2423" name="直線コネクタ 2422">
          <a:extLst>
            <a:ext uri="{FF2B5EF4-FFF2-40B4-BE49-F238E27FC236}">
              <a16:creationId xmlns:a16="http://schemas.microsoft.com/office/drawing/2014/main" id="{B3A8983E-831B-4A85-871A-AB28D416F322}"/>
            </a:ext>
          </a:extLst>
        </xdr:cNvPr>
        <xdr:cNvCxnSpPr/>
      </xdr:nvCxnSpPr>
      <xdr:spPr>
        <a:xfrm flipV="1">
          <a:off x="37528500" y="67437000"/>
          <a:ext cx="0" cy="183358"/>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98</xdr:col>
      <xdr:colOff>188119</xdr:colOff>
      <xdr:row>858</xdr:row>
      <xdr:rowOff>0</xdr:rowOff>
    </xdr:from>
    <xdr:to>
      <xdr:col>99</xdr:col>
      <xdr:colOff>364331</xdr:colOff>
      <xdr:row>858</xdr:row>
      <xdr:rowOff>0</xdr:rowOff>
    </xdr:to>
    <xdr:cxnSp macro="">
      <xdr:nvCxnSpPr>
        <xdr:cNvPr id="2424" name="直線矢印コネクタ 2423">
          <a:extLst>
            <a:ext uri="{FF2B5EF4-FFF2-40B4-BE49-F238E27FC236}">
              <a16:creationId xmlns:a16="http://schemas.microsoft.com/office/drawing/2014/main" id="{DEE8352A-6BAB-4426-A36E-AAFF40F5C753}"/>
            </a:ext>
          </a:extLst>
        </xdr:cNvPr>
        <xdr:cNvCxnSpPr/>
      </xdr:nvCxnSpPr>
      <xdr:spPr>
        <a:xfrm>
          <a:off x="37526119" y="67437000"/>
          <a:ext cx="557212"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0</xdr:colOff>
      <xdr:row>857</xdr:row>
      <xdr:rowOff>2381</xdr:rowOff>
    </xdr:from>
    <xdr:to>
      <xdr:col>90</xdr:col>
      <xdr:colOff>0</xdr:colOff>
      <xdr:row>858</xdr:row>
      <xdr:rowOff>188119</xdr:rowOff>
    </xdr:to>
    <xdr:cxnSp macro="">
      <xdr:nvCxnSpPr>
        <xdr:cNvPr id="2425" name="直線矢印コネクタ 2424">
          <a:extLst>
            <a:ext uri="{FF2B5EF4-FFF2-40B4-BE49-F238E27FC236}">
              <a16:creationId xmlns:a16="http://schemas.microsoft.com/office/drawing/2014/main" id="{0616FF6A-22B9-4791-8729-E591083C20FE}"/>
            </a:ext>
          </a:extLst>
        </xdr:cNvPr>
        <xdr:cNvCxnSpPr/>
      </xdr:nvCxnSpPr>
      <xdr:spPr>
        <a:xfrm>
          <a:off x="34290000" y="67248881"/>
          <a:ext cx="0" cy="37623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89</xdr:col>
      <xdr:colOff>4763</xdr:colOff>
      <xdr:row>857</xdr:row>
      <xdr:rowOff>185738</xdr:rowOff>
    </xdr:from>
    <xdr:to>
      <xdr:col>90</xdr:col>
      <xdr:colOff>2382</xdr:colOff>
      <xdr:row>857</xdr:row>
      <xdr:rowOff>185738</xdr:rowOff>
    </xdr:to>
    <xdr:cxnSp macro="">
      <xdr:nvCxnSpPr>
        <xdr:cNvPr id="2426" name="直線矢印コネクタ 2425">
          <a:extLst>
            <a:ext uri="{FF2B5EF4-FFF2-40B4-BE49-F238E27FC236}">
              <a16:creationId xmlns:a16="http://schemas.microsoft.com/office/drawing/2014/main" id="{0D87C8D7-D278-4267-BE02-B3CC789B7263}"/>
            </a:ext>
          </a:extLst>
        </xdr:cNvPr>
        <xdr:cNvCxnSpPr/>
      </xdr:nvCxnSpPr>
      <xdr:spPr>
        <a:xfrm flipH="1">
          <a:off x="33913763" y="67432238"/>
          <a:ext cx="37861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192879</xdr:colOff>
      <xdr:row>738</xdr:row>
      <xdr:rowOff>0</xdr:rowOff>
    </xdr:from>
    <xdr:to>
      <xdr:col>36</xdr:col>
      <xdr:colOff>80963</xdr:colOff>
      <xdr:row>738</xdr:row>
      <xdr:rowOff>107156</xdr:rowOff>
    </xdr:to>
    <xdr:cxnSp macro="">
      <xdr:nvCxnSpPr>
        <xdr:cNvPr id="2449" name="カギ線コネクタ 9806">
          <a:extLst>
            <a:ext uri="{FF2B5EF4-FFF2-40B4-BE49-F238E27FC236}">
              <a16:creationId xmlns:a16="http://schemas.microsoft.com/office/drawing/2014/main" id="{44079055-F86A-4B68-B650-16EFC26CA86B}"/>
            </a:ext>
          </a:extLst>
        </xdr:cNvPr>
        <xdr:cNvCxnSpPr/>
      </xdr:nvCxnSpPr>
      <xdr:spPr>
        <a:xfrm>
          <a:off x="13527879" y="41529000"/>
          <a:ext cx="269084" cy="107156"/>
        </a:xfrm>
        <a:prstGeom prst="bentConnector3">
          <a:avLst>
            <a:gd name="adj1" fmla="val 50000"/>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59531</xdr:colOff>
      <xdr:row>738</xdr:row>
      <xdr:rowOff>0</xdr:rowOff>
    </xdr:from>
    <xdr:to>
      <xdr:col>2</xdr:col>
      <xdr:colOff>189277</xdr:colOff>
      <xdr:row>738</xdr:row>
      <xdr:rowOff>76200</xdr:rowOff>
    </xdr:to>
    <xdr:cxnSp macro="">
      <xdr:nvCxnSpPr>
        <xdr:cNvPr id="2450" name="カギ線コネクタ 3077">
          <a:extLst>
            <a:ext uri="{FF2B5EF4-FFF2-40B4-BE49-F238E27FC236}">
              <a16:creationId xmlns:a16="http://schemas.microsoft.com/office/drawing/2014/main" id="{5E88EC27-9229-4DE2-A8BB-BCA124C89424}"/>
            </a:ext>
          </a:extLst>
        </xdr:cNvPr>
        <xdr:cNvCxnSpPr/>
      </xdr:nvCxnSpPr>
      <xdr:spPr>
        <a:xfrm>
          <a:off x="821531" y="41529000"/>
          <a:ext cx="129746" cy="76200"/>
        </a:xfrm>
        <a:prstGeom prst="bentConnector3">
          <a:avLst>
            <a:gd name="adj1" fmla="val 26140"/>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130968</xdr:colOff>
      <xdr:row>836</xdr:row>
      <xdr:rowOff>14288</xdr:rowOff>
    </xdr:from>
    <xdr:to>
      <xdr:col>80</xdr:col>
      <xdr:colOff>130968</xdr:colOff>
      <xdr:row>837</xdr:row>
      <xdr:rowOff>76200</xdr:rowOff>
    </xdr:to>
    <xdr:cxnSp macro="">
      <xdr:nvCxnSpPr>
        <xdr:cNvPr id="2489" name="直線コネクタ 2488">
          <a:extLst>
            <a:ext uri="{FF2B5EF4-FFF2-40B4-BE49-F238E27FC236}">
              <a16:creationId xmlns:a16="http://schemas.microsoft.com/office/drawing/2014/main" id="{27323EA6-1B55-4E1A-ADA1-F7028953C6C7}"/>
            </a:ext>
          </a:extLst>
        </xdr:cNvPr>
        <xdr:cNvCxnSpPr/>
      </xdr:nvCxnSpPr>
      <xdr:spPr>
        <a:xfrm>
          <a:off x="30610968" y="63260288"/>
          <a:ext cx="0" cy="252412"/>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79</xdr:col>
      <xdr:colOff>195264</xdr:colOff>
      <xdr:row>837</xdr:row>
      <xdr:rowOff>2</xdr:rowOff>
    </xdr:from>
    <xdr:to>
      <xdr:col>79</xdr:col>
      <xdr:colOff>350045</xdr:colOff>
      <xdr:row>837</xdr:row>
      <xdr:rowOff>2</xdr:rowOff>
    </xdr:to>
    <xdr:cxnSp macro="">
      <xdr:nvCxnSpPr>
        <xdr:cNvPr id="2490" name="直線矢印コネクタ 2489">
          <a:extLst>
            <a:ext uri="{FF2B5EF4-FFF2-40B4-BE49-F238E27FC236}">
              <a16:creationId xmlns:a16="http://schemas.microsoft.com/office/drawing/2014/main" id="{CB7B8465-CE6D-4782-8CEF-15959D188D7A}"/>
            </a:ext>
          </a:extLst>
        </xdr:cNvPr>
        <xdr:cNvCxnSpPr/>
      </xdr:nvCxnSpPr>
      <xdr:spPr>
        <a:xfrm>
          <a:off x="30294264" y="63436502"/>
          <a:ext cx="154781"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130970</xdr:colOff>
      <xdr:row>837</xdr:row>
      <xdr:rowOff>1</xdr:rowOff>
    </xdr:from>
    <xdr:to>
      <xdr:col>80</xdr:col>
      <xdr:colOff>288133</xdr:colOff>
      <xdr:row>837</xdr:row>
      <xdr:rowOff>1</xdr:rowOff>
    </xdr:to>
    <xdr:cxnSp macro="">
      <xdr:nvCxnSpPr>
        <xdr:cNvPr id="2491" name="直線矢印コネクタ 2490">
          <a:extLst>
            <a:ext uri="{FF2B5EF4-FFF2-40B4-BE49-F238E27FC236}">
              <a16:creationId xmlns:a16="http://schemas.microsoft.com/office/drawing/2014/main" id="{5D83045D-28EF-448D-87C3-891FDA9C5526}"/>
            </a:ext>
          </a:extLst>
        </xdr:cNvPr>
        <xdr:cNvCxnSpPr/>
      </xdr:nvCxnSpPr>
      <xdr:spPr>
        <a:xfrm flipH="1">
          <a:off x="30610970" y="63436501"/>
          <a:ext cx="157163"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342900</xdr:colOff>
      <xdr:row>837</xdr:row>
      <xdr:rowOff>78581</xdr:rowOff>
    </xdr:from>
    <xdr:to>
      <xdr:col>79</xdr:col>
      <xdr:colOff>352425</xdr:colOff>
      <xdr:row>837</xdr:row>
      <xdr:rowOff>188124</xdr:rowOff>
    </xdr:to>
    <xdr:cxnSp macro="">
      <xdr:nvCxnSpPr>
        <xdr:cNvPr id="2492" name="直線コネクタ 2491">
          <a:extLst>
            <a:ext uri="{FF2B5EF4-FFF2-40B4-BE49-F238E27FC236}">
              <a16:creationId xmlns:a16="http://schemas.microsoft.com/office/drawing/2014/main" id="{E76A31EB-6D94-47BE-A27C-ABFFE1D2F31E}"/>
            </a:ext>
          </a:extLst>
        </xdr:cNvPr>
        <xdr:cNvCxnSpPr/>
      </xdr:nvCxnSpPr>
      <xdr:spPr>
        <a:xfrm flipV="1">
          <a:off x="28155900" y="63515081"/>
          <a:ext cx="2295525" cy="109543"/>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79</xdr:col>
      <xdr:colOff>350044</xdr:colOff>
      <xdr:row>837</xdr:row>
      <xdr:rowOff>80963</xdr:rowOff>
    </xdr:from>
    <xdr:to>
      <xdr:col>79</xdr:col>
      <xdr:colOff>350044</xdr:colOff>
      <xdr:row>856</xdr:row>
      <xdr:rowOff>2381</xdr:rowOff>
    </xdr:to>
    <xdr:cxnSp macro="">
      <xdr:nvCxnSpPr>
        <xdr:cNvPr id="2493" name="直線矢印コネクタ 2492">
          <a:extLst>
            <a:ext uri="{FF2B5EF4-FFF2-40B4-BE49-F238E27FC236}">
              <a16:creationId xmlns:a16="http://schemas.microsoft.com/office/drawing/2014/main" id="{45869E7F-6067-4136-9DB2-C6494597097D}"/>
            </a:ext>
          </a:extLst>
        </xdr:cNvPr>
        <xdr:cNvCxnSpPr/>
      </xdr:nvCxnSpPr>
      <xdr:spPr>
        <a:xfrm>
          <a:off x="30449044" y="63517463"/>
          <a:ext cx="0" cy="354091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226219</xdr:colOff>
      <xdr:row>916</xdr:row>
      <xdr:rowOff>50006</xdr:rowOff>
    </xdr:from>
    <xdr:to>
      <xdr:col>32</xdr:col>
      <xdr:colOff>226219</xdr:colOff>
      <xdr:row>917</xdr:row>
      <xdr:rowOff>0</xdr:rowOff>
    </xdr:to>
    <xdr:cxnSp macro="">
      <xdr:nvCxnSpPr>
        <xdr:cNvPr id="2494" name="直線コネクタ 2493">
          <a:extLst>
            <a:ext uri="{FF2B5EF4-FFF2-40B4-BE49-F238E27FC236}">
              <a16:creationId xmlns:a16="http://schemas.microsoft.com/office/drawing/2014/main" id="{75D4015A-7B13-4248-A1F5-2F2A11BB0614}"/>
            </a:ext>
          </a:extLst>
        </xdr:cNvPr>
        <xdr:cNvCxnSpPr/>
      </xdr:nvCxnSpPr>
      <xdr:spPr>
        <a:xfrm>
          <a:off x="12418219" y="78536006"/>
          <a:ext cx="0" cy="140494"/>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228601</xdr:colOff>
      <xdr:row>920</xdr:row>
      <xdr:rowOff>42863</xdr:rowOff>
    </xdr:from>
    <xdr:to>
      <xdr:col>23</xdr:col>
      <xdr:colOff>228601</xdr:colOff>
      <xdr:row>925</xdr:row>
      <xdr:rowOff>0</xdr:rowOff>
    </xdr:to>
    <xdr:cxnSp macro="">
      <xdr:nvCxnSpPr>
        <xdr:cNvPr id="2495" name="直線コネクタ 2494">
          <a:extLst>
            <a:ext uri="{FF2B5EF4-FFF2-40B4-BE49-F238E27FC236}">
              <a16:creationId xmlns:a16="http://schemas.microsoft.com/office/drawing/2014/main" id="{1D8BB7E3-E934-4AF8-A51A-A8801826634B}"/>
            </a:ext>
          </a:extLst>
        </xdr:cNvPr>
        <xdr:cNvCxnSpPr/>
      </xdr:nvCxnSpPr>
      <xdr:spPr>
        <a:xfrm flipV="1">
          <a:off x="8991601" y="79290863"/>
          <a:ext cx="0" cy="909637"/>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380999</xdr:colOff>
      <xdr:row>920</xdr:row>
      <xdr:rowOff>16669</xdr:rowOff>
    </xdr:from>
    <xdr:to>
      <xdr:col>23</xdr:col>
      <xdr:colOff>380999</xdr:colOff>
      <xdr:row>924</xdr:row>
      <xdr:rowOff>188120</xdr:rowOff>
    </xdr:to>
    <xdr:cxnSp macro="">
      <xdr:nvCxnSpPr>
        <xdr:cNvPr id="2496" name="直線コネクタ 2495">
          <a:extLst>
            <a:ext uri="{FF2B5EF4-FFF2-40B4-BE49-F238E27FC236}">
              <a16:creationId xmlns:a16="http://schemas.microsoft.com/office/drawing/2014/main" id="{467F36E8-E024-4F02-B688-EBFEE900F6CB}"/>
            </a:ext>
          </a:extLst>
        </xdr:cNvPr>
        <xdr:cNvCxnSpPr/>
      </xdr:nvCxnSpPr>
      <xdr:spPr>
        <a:xfrm flipV="1">
          <a:off x="9143999" y="79264669"/>
          <a:ext cx="0" cy="933451"/>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152400</xdr:colOff>
      <xdr:row>893</xdr:row>
      <xdr:rowOff>1</xdr:rowOff>
    </xdr:from>
    <xdr:to>
      <xdr:col>24</xdr:col>
      <xdr:colOff>152400</xdr:colOff>
      <xdr:row>918</xdr:row>
      <xdr:rowOff>16669</xdr:rowOff>
    </xdr:to>
    <xdr:cxnSp macro="">
      <xdr:nvCxnSpPr>
        <xdr:cNvPr id="2497" name="直線コネクタ 2496">
          <a:extLst>
            <a:ext uri="{FF2B5EF4-FFF2-40B4-BE49-F238E27FC236}">
              <a16:creationId xmlns:a16="http://schemas.microsoft.com/office/drawing/2014/main" id="{2250E136-9A16-4290-966B-43D3DB0AF691}"/>
            </a:ext>
          </a:extLst>
        </xdr:cNvPr>
        <xdr:cNvCxnSpPr/>
      </xdr:nvCxnSpPr>
      <xdr:spPr>
        <a:xfrm flipV="1">
          <a:off x="9296400" y="74104501"/>
          <a:ext cx="0" cy="4779168"/>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0</xdr:colOff>
      <xdr:row>917</xdr:row>
      <xdr:rowOff>2382</xdr:rowOff>
    </xdr:from>
    <xdr:to>
      <xdr:col>27</xdr:col>
      <xdr:colOff>57152</xdr:colOff>
      <xdr:row>923</xdr:row>
      <xdr:rowOff>52388</xdr:rowOff>
    </xdr:to>
    <xdr:sp macro="" textlink="">
      <xdr:nvSpPr>
        <xdr:cNvPr id="2498" name="円弧 2497">
          <a:extLst>
            <a:ext uri="{FF2B5EF4-FFF2-40B4-BE49-F238E27FC236}">
              <a16:creationId xmlns:a16="http://schemas.microsoft.com/office/drawing/2014/main" id="{5CE6DE37-7B40-4BB2-BC4F-B5965CA43114}"/>
            </a:ext>
          </a:extLst>
        </xdr:cNvPr>
        <xdr:cNvSpPr/>
      </xdr:nvSpPr>
      <xdr:spPr>
        <a:xfrm>
          <a:off x="9144000" y="78678882"/>
          <a:ext cx="1200152" cy="1193006"/>
        </a:xfrm>
        <a:prstGeom prst="arc">
          <a:avLst>
            <a:gd name="adj1" fmla="val 10787698"/>
            <a:gd name="adj2" fmla="val 16162572"/>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228599</xdr:colOff>
      <xdr:row>916</xdr:row>
      <xdr:rowOff>52387</xdr:rowOff>
    </xdr:from>
    <xdr:to>
      <xdr:col>27</xdr:col>
      <xdr:colOff>228598</xdr:colOff>
      <xdr:row>924</xdr:row>
      <xdr:rowOff>40481</xdr:rowOff>
    </xdr:to>
    <xdr:sp macro="" textlink="">
      <xdr:nvSpPr>
        <xdr:cNvPr id="2499" name="円弧 2498">
          <a:extLst>
            <a:ext uri="{FF2B5EF4-FFF2-40B4-BE49-F238E27FC236}">
              <a16:creationId xmlns:a16="http://schemas.microsoft.com/office/drawing/2014/main" id="{54E60E10-42BD-42E7-8773-C441E592C798}"/>
            </a:ext>
          </a:extLst>
        </xdr:cNvPr>
        <xdr:cNvSpPr/>
      </xdr:nvSpPr>
      <xdr:spPr>
        <a:xfrm>
          <a:off x="8991599" y="78538387"/>
          <a:ext cx="1523999" cy="1512094"/>
        </a:xfrm>
        <a:prstGeom prst="arc">
          <a:avLst>
            <a:gd name="adj1" fmla="val 10795213"/>
            <a:gd name="adj2" fmla="val 16216300"/>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230981</xdr:colOff>
      <xdr:row>916</xdr:row>
      <xdr:rowOff>52387</xdr:rowOff>
    </xdr:from>
    <xdr:to>
      <xdr:col>41</xdr:col>
      <xdr:colOff>219075</xdr:colOff>
      <xdr:row>916</xdr:row>
      <xdr:rowOff>52387</xdr:rowOff>
    </xdr:to>
    <xdr:cxnSp macro="">
      <xdr:nvCxnSpPr>
        <xdr:cNvPr id="2500" name="直線コネクタ 2499">
          <a:extLst>
            <a:ext uri="{FF2B5EF4-FFF2-40B4-BE49-F238E27FC236}">
              <a16:creationId xmlns:a16="http://schemas.microsoft.com/office/drawing/2014/main" id="{9F628F8A-2F8E-4682-AABA-99732BE3ACD0}"/>
            </a:ext>
          </a:extLst>
        </xdr:cNvPr>
        <xdr:cNvCxnSpPr/>
      </xdr:nvCxnSpPr>
      <xdr:spPr>
        <a:xfrm>
          <a:off x="9755981" y="78538387"/>
          <a:ext cx="6084094" cy="0"/>
        </a:xfrm>
        <a:prstGeom prst="line">
          <a:avLst/>
        </a:prstGeom>
        <a:noFill/>
        <a:ln w="3175" cap="flat" cmpd="sng" algn="ctr">
          <a:solidFill>
            <a:srgbClr val="C00000"/>
          </a:solidFill>
          <a:prstDash val="lgDashDot"/>
          <a:miter lim="800000"/>
        </a:ln>
        <a:effectLst/>
      </xdr:spPr>
    </xdr:cxnSp>
    <xdr:clientData/>
  </xdr:twoCellAnchor>
  <xdr:twoCellAnchor>
    <xdr:from>
      <xdr:col>16</xdr:col>
      <xdr:colOff>80962</xdr:colOff>
      <xdr:row>923</xdr:row>
      <xdr:rowOff>35719</xdr:rowOff>
    </xdr:from>
    <xdr:to>
      <xdr:col>16</xdr:col>
      <xdr:colOff>80962</xdr:colOff>
      <xdr:row>925</xdr:row>
      <xdr:rowOff>2385</xdr:rowOff>
    </xdr:to>
    <xdr:cxnSp macro="">
      <xdr:nvCxnSpPr>
        <xdr:cNvPr id="2501" name="直線コネクタ 2500">
          <a:extLst>
            <a:ext uri="{FF2B5EF4-FFF2-40B4-BE49-F238E27FC236}">
              <a16:creationId xmlns:a16="http://schemas.microsoft.com/office/drawing/2014/main" id="{F49928CA-18AF-49C0-8A46-3F0FD50B06FB}"/>
            </a:ext>
          </a:extLst>
        </xdr:cNvPr>
        <xdr:cNvCxnSpPr/>
      </xdr:nvCxnSpPr>
      <xdr:spPr>
        <a:xfrm flipV="1">
          <a:off x="6176962" y="79855219"/>
          <a:ext cx="0" cy="347666"/>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226218</xdr:colOff>
      <xdr:row>893</xdr:row>
      <xdr:rowOff>2</xdr:rowOff>
    </xdr:from>
    <xdr:to>
      <xdr:col>32</xdr:col>
      <xdr:colOff>226218</xdr:colOff>
      <xdr:row>898</xdr:row>
      <xdr:rowOff>102394</xdr:rowOff>
    </xdr:to>
    <xdr:cxnSp macro="">
      <xdr:nvCxnSpPr>
        <xdr:cNvPr id="2502" name="直線コネクタ 2501">
          <a:extLst>
            <a:ext uri="{FF2B5EF4-FFF2-40B4-BE49-F238E27FC236}">
              <a16:creationId xmlns:a16="http://schemas.microsoft.com/office/drawing/2014/main" id="{6A449DBA-D9FE-4819-8C44-72A048A2E3B4}"/>
            </a:ext>
          </a:extLst>
        </xdr:cNvPr>
        <xdr:cNvCxnSpPr/>
      </xdr:nvCxnSpPr>
      <xdr:spPr>
        <a:xfrm flipV="1">
          <a:off x="12418218" y="74104502"/>
          <a:ext cx="0" cy="1054892"/>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230981</xdr:colOff>
      <xdr:row>893</xdr:row>
      <xdr:rowOff>4766</xdr:rowOff>
    </xdr:from>
    <xdr:to>
      <xdr:col>37</xdr:col>
      <xdr:colOff>230981</xdr:colOff>
      <xdr:row>899</xdr:row>
      <xdr:rowOff>7144</xdr:rowOff>
    </xdr:to>
    <xdr:cxnSp macro="">
      <xdr:nvCxnSpPr>
        <xdr:cNvPr id="2503" name="直線コネクタ 2502">
          <a:extLst>
            <a:ext uri="{FF2B5EF4-FFF2-40B4-BE49-F238E27FC236}">
              <a16:creationId xmlns:a16="http://schemas.microsoft.com/office/drawing/2014/main" id="{BCEFF131-0871-40C7-9163-FF95EE04818E}"/>
            </a:ext>
          </a:extLst>
        </xdr:cNvPr>
        <xdr:cNvCxnSpPr/>
      </xdr:nvCxnSpPr>
      <xdr:spPr>
        <a:xfrm flipV="1">
          <a:off x="14327981" y="74109266"/>
          <a:ext cx="0" cy="1145378"/>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230981</xdr:colOff>
      <xdr:row>916</xdr:row>
      <xdr:rowOff>42863</xdr:rowOff>
    </xdr:from>
    <xdr:to>
      <xdr:col>37</xdr:col>
      <xdr:colOff>230981</xdr:colOff>
      <xdr:row>917</xdr:row>
      <xdr:rowOff>2382</xdr:rowOff>
    </xdr:to>
    <xdr:cxnSp macro="">
      <xdr:nvCxnSpPr>
        <xdr:cNvPr id="2504" name="直線コネクタ 2503">
          <a:extLst>
            <a:ext uri="{FF2B5EF4-FFF2-40B4-BE49-F238E27FC236}">
              <a16:creationId xmlns:a16="http://schemas.microsoft.com/office/drawing/2014/main" id="{1F8D1E90-5A52-4D8D-91A0-D713CCC6F051}"/>
            </a:ext>
          </a:extLst>
        </xdr:cNvPr>
        <xdr:cNvCxnSpPr/>
      </xdr:nvCxnSpPr>
      <xdr:spPr>
        <a:xfrm flipV="1">
          <a:off x="14327981" y="78528863"/>
          <a:ext cx="0" cy="150019"/>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69056</xdr:colOff>
      <xdr:row>896</xdr:row>
      <xdr:rowOff>7144</xdr:rowOff>
    </xdr:from>
    <xdr:to>
      <xdr:col>11</xdr:col>
      <xdr:colOff>69056</xdr:colOff>
      <xdr:row>898</xdr:row>
      <xdr:rowOff>188120</xdr:rowOff>
    </xdr:to>
    <xdr:cxnSp macro="">
      <xdr:nvCxnSpPr>
        <xdr:cNvPr id="2505" name="直線コネクタ 2504">
          <a:extLst>
            <a:ext uri="{FF2B5EF4-FFF2-40B4-BE49-F238E27FC236}">
              <a16:creationId xmlns:a16="http://schemas.microsoft.com/office/drawing/2014/main" id="{F9548881-CCC6-443C-9E37-E0FBC9AD9637}"/>
            </a:ext>
          </a:extLst>
        </xdr:cNvPr>
        <xdr:cNvCxnSpPr/>
      </xdr:nvCxnSpPr>
      <xdr:spPr>
        <a:xfrm flipV="1">
          <a:off x="4260056" y="74683144"/>
          <a:ext cx="0" cy="561976"/>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69056</xdr:colOff>
      <xdr:row>923</xdr:row>
      <xdr:rowOff>42863</xdr:rowOff>
    </xdr:from>
    <xdr:to>
      <xdr:col>11</xdr:col>
      <xdr:colOff>69056</xdr:colOff>
      <xdr:row>925</xdr:row>
      <xdr:rowOff>2382</xdr:rowOff>
    </xdr:to>
    <xdr:cxnSp macro="">
      <xdr:nvCxnSpPr>
        <xdr:cNvPr id="2506" name="直線コネクタ 2505">
          <a:extLst>
            <a:ext uri="{FF2B5EF4-FFF2-40B4-BE49-F238E27FC236}">
              <a16:creationId xmlns:a16="http://schemas.microsoft.com/office/drawing/2014/main" id="{75CAEF13-4BE4-411C-BCAE-A807C92E4701}"/>
            </a:ext>
          </a:extLst>
        </xdr:cNvPr>
        <xdr:cNvCxnSpPr/>
      </xdr:nvCxnSpPr>
      <xdr:spPr>
        <a:xfrm flipV="1">
          <a:off x="4260056" y="79862363"/>
          <a:ext cx="0" cy="340519"/>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147637</xdr:colOff>
      <xdr:row>893</xdr:row>
      <xdr:rowOff>2383</xdr:rowOff>
    </xdr:from>
    <xdr:to>
      <xdr:col>23</xdr:col>
      <xdr:colOff>147637</xdr:colOff>
      <xdr:row>897</xdr:row>
      <xdr:rowOff>159544</xdr:rowOff>
    </xdr:to>
    <xdr:cxnSp macro="">
      <xdr:nvCxnSpPr>
        <xdr:cNvPr id="2507" name="直線コネクタ 2506">
          <a:extLst>
            <a:ext uri="{FF2B5EF4-FFF2-40B4-BE49-F238E27FC236}">
              <a16:creationId xmlns:a16="http://schemas.microsoft.com/office/drawing/2014/main" id="{3F836626-9CC1-44D2-AB97-E93B00923C3B}"/>
            </a:ext>
          </a:extLst>
        </xdr:cNvPr>
        <xdr:cNvCxnSpPr/>
      </xdr:nvCxnSpPr>
      <xdr:spPr>
        <a:xfrm flipV="1">
          <a:off x="8910637" y="74106883"/>
          <a:ext cx="0" cy="919161"/>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157163</xdr:colOff>
      <xdr:row>893</xdr:row>
      <xdr:rowOff>2382</xdr:rowOff>
    </xdr:from>
    <xdr:to>
      <xdr:col>25</xdr:col>
      <xdr:colOff>157163</xdr:colOff>
      <xdr:row>897</xdr:row>
      <xdr:rowOff>157163</xdr:rowOff>
    </xdr:to>
    <xdr:cxnSp macro="">
      <xdr:nvCxnSpPr>
        <xdr:cNvPr id="2508" name="直線コネクタ 2507">
          <a:extLst>
            <a:ext uri="{FF2B5EF4-FFF2-40B4-BE49-F238E27FC236}">
              <a16:creationId xmlns:a16="http://schemas.microsoft.com/office/drawing/2014/main" id="{75065860-CC6A-4C86-893E-8D0962651DA8}"/>
            </a:ext>
          </a:extLst>
        </xdr:cNvPr>
        <xdr:cNvCxnSpPr/>
      </xdr:nvCxnSpPr>
      <xdr:spPr>
        <a:xfrm flipV="1">
          <a:off x="9682163" y="74106882"/>
          <a:ext cx="0" cy="916781"/>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69057</xdr:colOff>
      <xdr:row>898</xdr:row>
      <xdr:rowOff>185738</xdr:rowOff>
    </xdr:from>
    <xdr:to>
      <xdr:col>11</xdr:col>
      <xdr:colOff>69057</xdr:colOff>
      <xdr:row>923</xdr:row>
      <xdr:rowOff>42863</xdr:rowOff>
    </xdr:to>
    <xdr:cxnSp macro="">
      <xdr:nvCxnSpPr>
        <xdr:cNvPr id="2509" name="直線矢印コネクタ 2508">
          <a:extLst>
            <a:ext uri="{FF2B5EF4-FFF2-40B4-BE49-F238E27FC236}">
              <a16:creationId xmlns:a16="http://schemas.microsoft.com/office/drawing/2014/main" id="{E8916584-E51C-4422-AB7C-C5C70EFFB07E}"/>
            </a:ext>
          </a:extLst>
        </xdr:cNvPr>
        <xdr:cNvCxnSpPr/>
      </xdr:nvCxnSpPr>
      <xdr:spPr>
        <a:xfrm>
          <a:off x="4260057" y="75242738"/>
          <a:ext cx="0" cy="461962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230980</xdr:colOff>
      <xdr:row>898</xdr:row>
      <xdr:rowOff>188119</xdr:rowOff>
    </xdr:from>
    <xdr:to>
      <xdr:col>37</xdr:col>
      <xdr:colOff>230980</xdr:colOff>
      <xdr:row>917</xdr:row>
      <xdr:rowOff>4763</xdr:rowOff>
    </xdr:to>
    <xdr:cxnSp macro="">
      <xdr:nvCxnSpPr>
        <xdr:cNvPr id="2510" name="直線矢印コネクタ 2509">
          <a:extLst>
            <a:ext uri="{FF2B5EF4-FFF2-40B4-BE49-F238E27FC236}">
              <a16:creationId xmlns:a16="http://schemas.microsoft.com/office/drawing/2014/main" id="{93D63DF1-AB57-486B-81F8-F294FADCF15F}"/>
            </a:ext>
          </a:extLst>
        </xdr:cNvPr>
        <xdr:cNvCxnSpPr/>
      </xdr:nvCxnSpPr>
      <xdr:spPr>
        <a:xfrm>
          <a:off x="14327980" y="75245119"/>
          <a:ext cx="0" cy="343614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145256</xdr:colOff>
      <xdr:row>916</xdr:row>
      <xdr:rowOff>50007</xdr:rowOff>
    </xdr:from>
    <xdr:to>
      <xdr:col>37</xdr:col>
      <xdr:colOff>145256</xdr:colOff>
      <xdr:row>917</xdr:row>
      <xdr:rowOff>4763</xdr:rowOff>
    </xdr:to>
    <xdr:cxnSp macro="">
      <xdr:nvCxnSpPr>
        <xdr:cNvPr id="2511" name="直線コネクタ 2510">
          <a:extLst>
            <a:ext uri="{FF2B5EF4-FFF2-40B4-BE49-F238E27FC236}">
              <a16:creationId xmlns:a16="http://schemas.microsoft.com/office/drawing/2014/main" id="{EE12463E-ACF7-47A2-8849-E7F5691CCD26}"/>
            </a:ext>
          </a:extLst>
        </xdr:cNvPr>
        <xdr:cNvCxnSpPr/>
      </xdr:nvCxnSpPr>
      <xdr:spPr>
        <a:xfrm flipV="1">
          <a:off x="14242256" y="78536007"/>
          <a:ext cx="0" cy="145256"/>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376238</xdr:colOff>
      <xdr:row>923</xdr:row>
      <xdr:rowOff>38100</xdr:rowOff>
    </xdr:from>
    <xdr:to>
      <xdr:col>24</xdr:col>
      <xdr:colOff>376238</xdr:colOff>
      <xdr:row>923</xdr:row>
      <xdr:rowOff>38100</xdr:rowOff>
    </xdr:to>
    <xdr:cxnSp macro="">
      <xdr:nvCxnSpPr>
        <xdr:cNvPr id="2512" name="直線コネクタ 2511">
          <a:extLst>
            <a:ext uri="{FF2B5EF4-FFF2-40B4-BE49-F238E27FC236}">
              <a16:creationId xmlns:a16="http://schemas.microsoft.com/office/drawing/2014/main" id="{6FF67BF4-35C2-4CC6-8035-58563516A789}"/>
            </a:ext>
          </a:extLst>
        </xdr:cNvPr>
        <xdr:cNvCxnSpPr/>
      </xdr:nvCxnSpPr>
      <xdr:spPr>
        <a:xfrm>
          <a:off x="9139238" y="79857600"/>
          <a:ext cx="381000" cy="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152400</xdr:colOff>
      <xdr:row>907</xdr:row>
      <xdr:rowOff>4762</xdr:rowOff>
    </xdr:from>
    <xdr:to>
      <xdr:col>26</xdr:col>
      <xdr:colOff>0</xdr:colOff>
      <xdr:row>907</xdr:row>
      <xdr:rowOff>4762</xdr:rowOff>
    </xdr:to>
    <xdr:cxnSp macro="">
      <xdr:nvCxnSpPr>
        <xdr:cNvPr id="2513" name="直線矢印コネクタ 2512">
          <a:extLst>
            <a:ext uri="{FF2B5EF4-FFF2-40B4-BE49-F238E27FC236}">
              <a16:creationId xmlns:a16="http://schemas.microsoft.com/office/drawing/2014/main" id="{26B2CBF7-0A92-41C5-8881-1E7C35C4CAC4}"/>
            </a:ext>
          </a:extLst>
        </xdr:cNvPr>
        <xdr:cNvCxnSpPr/>
      </xdr:nvCxnSpPr>
      <xdr:spPr>
        <a:xfrm>
          <a:off x="9296400" y="76776262"/>
          <a:ext cx="60960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147638</xdr:colOff>
      <xdr:row>897</xdr:row>
      <xdr:rowOff>159544</xdr:rowOff>
    </xdr:from>
    <xdr:to>
      <xdr:col>23</xdr:col>
      <xdr:colOff>228600</xdr:colOff>
      <xdr:row>923</xdr:row>
      <xdr:rowOff>42863</xdr:rowOff>
    </xdr:to>
    <xdr:cxnSp macro="">
      <xdr:nvCxnSpPr>
        <xdr:cNvPr id="2514" name="直線矢印コネクタ 2513">
          <a:extLst>
            <a:ext uri="{FF2B5EF4-FFF2-40B4-BE49-F238E27FC236}">
              <a16:creationId xmlns:a16="http://schemas.microsoft.com/office/drawing/2014/main" id="{1CF52343-9FEF-4D55-A9C4-8A15B39D3CC6}"/>
            </a:ext>
          </a:extLst>
        </xdr:cNvPr>
        <xdr:cNvCxnSpPr/>
      </xdr:nvCxnSpPr>
      <xdr:spPr>
        <a:xfrm>
          <a:off x="8910638" y="75026044"/>
          <a:ext cx="80962" cy="483631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338138</xdr:colOff>
      <xdr:row>907</xdr:row>
      <xdr:rowOff>2</xdr:rowOff>
    </xdr:from>
    <xdr:to>
      <xdr:col>23</xdr:col>
      <xdr:colOff>171450</xdr:colOff>
      <xdr:row>907</xdr:row>
      <xdr:rowOff>3</xdr:rowOff>
    </xdr:to>
    <xdr:cxnSp macro="">
      <xdr:nvCxnSpPr>
        <xdr:cNvPr id="2515" name="直線矢印コネクタ 2514">
          <a:extLst>
            <a:ext uri="{FF2B5EF4-FFF2-40B4-BE49-F238E27FC236}">
              <a16:creationId xmlns:a16="http://schemas.microsoft.com/office/drawing/2014/main" id="{B075DFBE-4D40-4BD8-8A73-C7DCC6CCCFDB}"/>
            </a:ext>
          </a:extLst>
        </xdr:cNvPr>
        <xdr:cNvCxnSpPr/>
      </xdr:nvCxnSpPr>
      <xdr:spPr>
        <a:xfrm flipH="1">
          <a:off x="8720138" y="76771502"/>
          <a:ext cx="214312" cy="1"/>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228600</xdr:colOff>
      <xdr:row>925</xdr:row>
      <xdr:rowOff>1</xdr:rowOff>
    </xdr:from>
    <xdr:to>
      <xdr:col>23</xdr:col>
      <xdr:colOff>228600</xdr:colOff>
      <xdr:row>925</xdr:row>
      <xdr:rowOff>185738</xdr:rowOff>
    </xdr:to>
    <xdr:cxnSp macro="">
      <xdr:nvCxnSpPr>
        <xdr:cNvPr id="2516" name="直線コネクタ 2515">
          <a:extLst>
            <a:ext uri="{FF2B5EF4-FFF2-40B4-BE49-F238E27FC236}">
              <a16:creationId xmlns:a16="http://schemas.microsoft.com/office/drawing/2014/main" id="{523B2EED-B82F-44F9-B129-B23F4B914DE7}"/>
            </a:ext>
          </a:extLst>
        </xdr:cNvPr>
        <xdr:cNvCxnSpPr/>
      </xdr:nvCxnSpPr>
      <xdr:spPr>
        <a:xfrm flipV="1">
          <a:off x="8991600" y="80200501"/>
          <a:ext cx="0" cy="185737"/>
        </a:xfrm>
        <a:prstGeom prst="line">
          <a:avLst/>
        </a:prstGeom>
        <a:ln w="31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152400</xdr:colOff>
      <xdr:row>923</xdr:row>
      <xdr:rowOff>35719</xdr:rowOff>
    </xdr:from>
    <xdr:to>
      <xdr:col>24</xdr:col>
      <xdr:colOff>152400</xdr:colOff>
      <xdr:row>926</xdr:row>
      <xdr:rowOff>4764</xdr:rowOff>
    </xdr:to>
    <xdr:cxnSp macro="">
      <xdr:nvCxnSpPr>
        <xdr:cNvPr id="2517" name="直線コネクタ 2516">
          <a:extLst>
            <a:ext uri="{FF2B5EF4-FFF2-40B4-BE49-F238E27FC236}">
              <a16:creationId xmlns:a16="http://schemas.microsoft.com/office/drawing/2014/main" id="{3D48B3B5-4E0A-4800-996B-15FFE178336B}"/>
            </a:ext>
          </a:extLst>
        </xdr:cNvPr>
        <xdr:cNvCxnSpPr/>
      </xdr:nvCxnSpPr>
      <xdr:spPr>
        <a:xfrm flipV="1">
          <a:off x="9296400" y="79855219"/>
          <a:ext cx="0" cy="540545"/>
        </a:xfrm>
        <a:prstGeom prst="line">
          <a:avLst/>
        </a:prstGeom>
        <a:ln w="31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150018</xdr:colOff>
      <xdr:row>924</xdr:row>
      <xdr:rowOff>95250</xdr:rowOff>
    </xdr:from>
    <xdr:to>
      <xdr:col>24</xdr:col>
      <xdr:colOff>311943</xdr:colOff>
      <xdr:row>924</xdr:row>
      <xdr:rowOff>95250</xdr:rowOff>
    </xdr:to>
    <xdr:cxnSp macro="">
      <xdr:nvCxnSpPr>
        <xdr:cNvPr id="2518" name="直線矢印コネクタ 2517">
          <a:extLst>
            <a:ext uri="{FF2B5EF4-FFF2-40B4-BE49-F238E27FC236}">
              <a16:creationId xmlns:a16="http://schemas.microsoft.com/office/drawing/2014/main" id="{CA8BEA93-6CBD-4C40-89E0-4890FD128DF1}"/>
            </a:ext>
          </a:extLst>
        </xdr:cNvPr>
        <xdr:cNvCxnSpPr/>
      </xdr:nvCxnSpPr>
      <xdr:spPr>
        <a:xfrm flipH="1">
          <a:off x="9294018" y="80105250"/>
          <a:ext cx="161925"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228600</xdr:colOff>
      <xdr:row>924</xdr:row>
      <xdr:rowOff>97631</xdr:rowOff>
    </xdr:from>
    <xdr:to>
      <xdr:col>23</xdr:col>
      <xdr:colOff>378619</xdr:colOff>
      <xdr:row>924</xdr:row>
      <xdr:rowOff>97631</xdr:rowOff>
    </xdr:to>
    <xdr:cxnSp macro="">
      <xdr:nvCxnSpPr>
        <xdr:cNvPr id="2519" name="直線矢印コネクタ 2518">
          <a:extLst>
            <a:ext uri="{FF2B5EF4-FFF2-40B4-BE49-F238E27FC236}">
              <a16:creationId xmlns:a16="http://schemas.microsoft.com/office/drawing/2014/main" id="{27CB83D9-07F8-4220-8C69-CCD4CC4DC609}"/>
            </a:ext>
          </a:extLst>
        </xdr:cNvPr>
        <xdr:cNvCxnSpPr/>
      </xdr:nvCxnSpPr>
      <xdr:spPr>
        <a:xfrm>
          <a:off x="8991600" y="80107631"/>
          <a:ext cx="150019"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78581</xdr:colOff>
      <xdr:row>925</xdr:row>
      <xdr:rowOff>95250</xdr:rowOff>
    </xdr:from>
    <xdr:to>
      <xdr:col>23</xdr:col>
      <xdr:colOff>228600</xdr:colOff>
      <xdr:row>925</xdr:row>
      <xdr:rowOff>95250</xdr:rowOff>
    </xdr:to>
    <xdr:cxnSp macro="">
      <xdr:nvCxnSpPr>
        <xdr:cNvPr id="2520" name="直線矢印コネクタ 2519">
          <a:extLst>
            <a:ext uri="{FF2B5EF4-FFF2-40B4-BE49-F238E27FC236}">
              <a16:creationId xmlns:a16="http://schemas.microsoft.com/office/drawing/2014/main" id="{8526F24C-39B1-4129-8C96-F615DEDB1964}"/>
            </a:ext>
          </a:extLst>
        </xdr:cNvPr>
        <xdr:cNvCxnSpPr/>
      </xdr:nvCxnSpPr>
      <xdr:spPr>
        <a:xfrm>
          <a:off x="8841581" y="80295750"/>
          <a:ext cx="150019"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378618</xdr:colOff>
      <xdr:row>925</xdr:row>
      <xdr:rowOff>95250</xdr:rowOff>
    </xdr:from>
    <xdr:to>
      <xdr:col>24</xdr:col>
      <xdr:colOff>159543</xdr:colOff>
      <xdr:row>925</xdr:row>
      <xdr:rowOff>95250</xdr:rowOff>
    </xdr:to>
    <xdr:cxnSp macro="">
      <xdr:nvCxnSpPr>
        <xdr:cNvPr id="2521" name="直線矢印コネクタ 2520">
          <a:extLst>
            <a:ext uri="{FF2B5EF4-FFF2-40B4-BE49-F238E27FC236}">
              <a16:creationId xmlns:a16="http://schemas.microsoft.com/office/drawing/2014/main" id="{7F54A41D-C6C0-4313-8DBA-A02918AD4E82}"/>
            </a:ext>
          </a:extLst>
        </xdr:cNvPr>
        <xdr:cNvCxnSpPr/>
      </xdr:nvCxnSpPr>
      <xdr:spPr>
        <a:xfrm flipH="1">
          <a:off x="9141618" y="80295750"/>
          <a:ext cx="161925"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145256</xdr:colOff>
      <xdr:row>894</xdr:row>
      <xdr:rowOff>2382</xdr:rowOff>
    </xdr:from>
    <xdr:to>
      <xdr:col>24</xdr:col>
      <xdr:colOff>152400</xdr:colOff>
      <xdr:row>894</xdr:row>
      <xdr:rowOff>2382</xdr:rowOff>
    </xdr:to>
    <xdr:cxnSp macro="">
      <xdr:nvCxnSpPr>
        <xdr:cNvPr id="2522" name="直線矢印コネクタ 2521">
          <a:extLst>
            <a:ext uri="{FF2B5EF4-FFF2-40B4-BE49-F238E27FC236}">
              <a16:creationId xmlns:a16="http://schemas.microsoft.com/office/drawing/2014/main" id="{C8A6ABD3-7A94-4E32-9CC8-F025388C1C51}"/>
            </a:ext>
          </a:extLst>
        </xdr:cNvPr>
        <xdr:cNvCxnSpPr/>
      </xdr:nvCxnSpPr>
      <xdr:spPr>
        <a:xfrm>
          <a:off x="8908256" y="74297382"/>
          <a:ext cx="38814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150018</xdr:colOff>
      <xdr:row>894</xdr:row>
      <xdr:rowOff>0</xdr:rowOff>
    </xdr:from>
    <xdr:to>
      <xdr:col>25</xdr:col>
      <xdr:colOff>157162</xdr:colOff>
      <xdr:row>894</xdr:row>
      <xdr:rowOff>0</xdr:rowOff>
    </xdr:to>
    <xdr:cxnSp macro="">
      <xdr:nvCxnSpPr>
        <xdr:cNvPr id="2523" name="直線矢印コネクタ 2522">
          <a:extLst>
            <a:ext uri="{FF2B5EF4-FFF2-40B4-BE49-F238E27FC236}">
              <a16:creationId xmlns:a16="http://schemas.microsoft.com/office/drawing/2014/main" id="{CC08E90A-0CEC-4CBC-9794-3AE2F8629669}"/>
            </a:ext>
          </a:extLst>
        </xdr:cNvPr>
        <xdr:cNvCxnSpPr/>
      </xdr:nvCxnSpPr>
      <xdr:spPr>
        <a:xfrm>
          <a:off x="9294018" y="74295000"/>
          <a:ext cx="38814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333373</xdr:colOff>
      <xdr:row>893</xdr:row>
      <xdr:rowOff>72307</xdr:rowOff>
    </xdr:from>
    <xdr:to>
      <xdr:col>24</xdr:col>
      <xdr:colOff>342040</xdr:colOff>
      <xdr:row>894</xdr:row>
      <xdr:rowOff>2383</xdr:rowOff>
    </xdr:to>
    <xdr:sp macro="" textlink="">
      <xdr:nvSpPr>
        <xdr:cNvPr id="2524" name="左中かっこ 2523">
          <a:extLst>
            <a:ext uri="{FF2B5EF4-FFF2-40B4-BE49-F238E27FC236}">
              <a16:creationId xmlns:a16="http://schemas.microsoft.com/office/drawing/2014/main" id="{8470617B-3907-4F65-8889-F32293C4C063}"/>
            </a:ext>
          </a:extLst>
        </xdr:cNvPr>
        <xdr:cNvSpPr/>
      </xdr:nvSpPr>
      <xdr:spPr>
        <a:xfrm rot="5400000">
          <a:off x="9230919" y="74042261"/>
          <a:ext cx="120576" cy="389667"/>
        </a:xfrm>
        <a:prstGeom prst="leftBrace">
          <a:avLst>
            <a:gd name="adj1" fmla="val 4301"/>
            <a:gd name="adj2" fmla="val 48777"/>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24</xdr:col>
      <xdr:colOff>152400</xdr:colOff>
      <xdr:row>893</xdr:row>
      <xdr:rowOff>4763</xdr:rowOff>
    </xdr:from>
    <xdr:to>
      <xdr:col>24</xdr:col>
      <xdr:colOff>152400</xdr:colOff>
      <xdr:row>893</xdr:row>
      <xdr:rowOff>71438</xdr:rowOff>
    </xdr:to>
    <xdr:cxnSp macro="">
      <xdr:nvCxnSpPr>
        <xdr:cNvPr id="2525" name="直線矢印コネクタ 2524">
          <a:extLst>
            <a:ext uri="{FF2B5EF4-FFF2-40B4-BE49-F238E27FC236}">
              <a16:creationId xmlns:a16="http://schemas.microsoft.com/office/drawing/2014/main" id="{7E378245-74CA-40D8-9491-F865296B7A9E}"/>
            </a:ext>
          </a:extLst>
        </xdr:cNvPr>
        <xdr:cNvCxnSpPr/>
      </xdr:nvCxnSpPr>
      <xdr:spPr>
        <a:xfrm flipV="1">
          <a:off x="9296400" y="74109263"/>
          <a:ext cx="0" cy="66675"/>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152400</xdr:colOff>
      <xdr:row>897</xdr:row>
      <xdr:rowOff>161925</xdr:rowOff>
    </xdr:from>
    <xdr:to>
      <xdr:col>25</xdr:col>
      <xdr:colOff>161925</xdr:colOff>
      <xdr:row>897</xdr:row>
      <xdr:rowOff>161925</xdr:rowOff>
    </xdr:to>
    <xdr:cxnSp macro="">
      <xdr:nvCxnSpPr>
        <xdr:cNvPr id="2526" name="直線コネクタ 2525">
          <a:extLst>
            <a:ext uri="{FF2B5EF4-FFF2-40B4-BE49-F238E27FC236}">
              <a16:creationId xmlns:a16="http://schemas.microsoft.com/office/drawing/2014/main" id="{5877DEF2-0155-41FD-9408-6FF0E34FD948}"/>
            </a:ext>
          </a:extLst>
        </xdr:cNvPr>
        <xdr:cNvCxnSpPr/>
      </xdr:nvCxnSpPr>
      <xdr:spPr>
        <a:xfrm>
          <a:off x="8915400" y="75028425"/>
          <a:ext cx="771525"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69056</xdr:colOff>
      <xdr:row>897</xdr:row>
      <xdr:rowOff>159546</xdr:rowOff>
    </xdr:from>
    <xdr:to>
      <xdr:col>23</xdr:col>
      <xdr:colOff>150019</xdr:colOff>
      <xdr:row>899</xdr:row>
      <xdr:rowOff>0</xdr:rowOff>
    </xdr:to>
    <xdr:cxnSp macro="">
      <xdr:nvCxnSpPr>
        <xdr:cNvPr id="2527" name="直線コネクタ 2526">
          <a:extLst>
            <a:ext uri="{FF2B5EF4-FFF2-40B4-BE49-F238E27FC236}">
              <a16:creationId xmlns:a16="http://schemas.microsoft.com/office/drawing/2014/main" id="{E50BF148-E801-4E99-9356-69D3FAEA4910}"/>
            </a:ext>
          </a:extLst>
        </xdr:cNvPr>
        <xdr:cNvCxnSpPr/>
      </xdr:nvCxnSpPr>
      <xdr:spPr>
        <a:xfrm flipV="1">
          <a:off x="4260056" y="75026046"/>
          <a:ext cx="4652963" cy="221454"/>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157163</xdr:colOff>
      <xdr:row>897</xdr:row>
      <xdr:rowOff>161925</xdr:rowOff>
    </xdr:from>
    <xdr:to>
      <xdr:col>37</xdr:col>
      <xdr:colOff>226219</xdr:colOff>
      <xdr:row>898</xdr:row>
      <xdr:rowOff>188119</xdr:rowOff>
    </xdr:to>
    <xdr:cxnSp macro="">
      <xdr:nvCxnSpPr>
        <xdr:cNvPr id="2528" name="直線コネクタ 2527">
          <a:extLst>
            <a:ext uri="{FF2B5EF4-FFF2-40B4-BE49-F238E27FC236}">
              <a16:creationId xmlns:a16="http://schemas.microsoft.com/office/drawing/2014/main" id="{7250D670-68F7-4AAD-89A6-B948C590D002}"/>
            </a:ext>
          </a:extLst>
        </xdr:cNvPr>
        <xdr:cNvCxnSpPr/>
      </xdr:nvCxnSpPr>
      <xdr:spPr>
        <a:xfrm>
          <a:off x="9682163" y="75028425"/>
          <a:ext cx="4641056" cy="216694"/>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80962</xdr:colOff>
      <xdr:row>897</xdr:row>
      <xdr:rowOff>2382</xdr:rowOff>
    </xdr:from>
    <xdr:to>
      <xdr:col>23</xdr:col>
      <xdr:colOff>147638</xdr:colOff>
      <xdr:row>897</xdr:row>
      <xdr:rowOff>2382</xdr:rowOff>
    </xdr:to>
    <xdr:cxnSp macro="">
      <xdr:nvCxnSpPr>
        <xdr:cNvPr id="2529" name="直線矢印コネクタ 2528">
          <a:extLst>
            <a:ext uri="{FF2B5EF4-FFF2-40B4-BE49-F238E27FC236}">
              <a16:creationId xmlns:a16="http://schemas.microsoft.com/office/drawing/2014/main" id="{074DC90F-C2F5-4501-A2B2-C518BBD019BB}"/>
            </a:ext>
          </a:extLst>
        </xdr:cNvPr>
        <xdr:cNvCxnSpPr/>
      </xdr:nvCxnSpPr>
      <xdr:spPr>
        <a:xfrm>
          <a:off x="6176962" y="74868882"/>
          <a:ext cx="2733676"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69056</xdr:colOff>
      <xdr:row>897</xdr:row>
      <xdr:rowOff>2381</xdr:rowOff>
    </xdr:from>
    <xdr:to>
      <xdr:col>16</xdr:col>
      <xdr:colOff>83344</xdr:colOff>
      <xdr:row>897</xdr:row>
      <xdr:rowOff>2381</xdr:rowOff>
    </xdr:to>
    <xdr:cxnSp macro="">
      <xdr:nvCxnSpPr>
        <xdr:cNvPr id="2530" name="直線矢印コネクタ 2529">
          <a:extLst>
            <a:ext uri="{FF2B5EF4-FFF2-40B4-BE49-F238E27FC236}">
              <a16:creationId xmlns:a16="http://schemas.microsoft.com/office/drawing/2014/main" id="{9B426DE8-B596-48E9-83D7-E7413F0E5DC9}"/>
            </a:ext>
          </a:extLst>
        </xdr:cNvPr>
        <xdr:cNvCxnSpPr/>
      </xdr:nvCxnSpPr>
      <xdr:spPr>
        <a:xfrm>
          <a:off x="4260056" y="74868881"/>
          <a:ext cx="1919288"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338138</xdr:colOff>
      <xdr:row>907</xdr:row>
      <xdr:rowOff>2</xdr:rowOff>
    </xdr:from>
    <xdr:to>
      <xdr:col>23</xdr:col>
      <xdr:colOff>171450</xdr:colOff>
      <xdr:row>907</xdr:row>
      <xdr:rowOff>3</xdr:rowOff>
    </xdr:to>
    <xdr:cxnSp macro="">
      <xdr:nvCxnSpPr>
        <xdr:cNvPr id="2531" name="直線矢印コネクタ 2530">
          <a:extLst>
            <a:ext uri="{FF2B5EF4-FFF2-40B4-BE49-F238E27FC236}">
              <a16:creationId xmlns:a16="http://schemas.microsoft.com/office/drawing/2014/main" id="{5C68A43A-F914-41ED-8A52-9C89BB4487D8}"/>
            </a:ext>
          </a:extLst>
        </xdr:cNvPr>
        <xdr:cNvCxnSpPr/>
      </xdr:nvCxnSpPr>
      <xdr:spPr>
        <a:xfrm flipH="1">
          <a:off x="8720138" y="76771502"/>
          <a:ext cx="214312" cy="1"/>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80963</xdr:colOff>
      <xdr:row>898</xdr:row>
      <xdr:rowOff>100013</xdr:rowOff>
    </xdr:from>
    <xdr:to>
      <xdr:col>16</xdr:col>
      <xdr:colOff>80963</xdr:colOff>
      <xdr:row>923</xdr:row>
      <xdr:rowOff>38100</xdr:rowOff>
    </xdr:to>
    <xdr:cxnSp macro="">
      <xdr:nvCxnSpPr>
        <xdr:cNvPr id="2532" name="直線矢印コネクタ 2531">
          <a:extLst>
            <a:ext uri="{FF2B5EF4-FFF2-40B4-BE49-F238E27FC236}">
              <a16:creationId xmlns:a16="http://schemas.microsoft.com/office/drawing/2014/main" id="{4E5294F9-AACC-4BBD-9158-C548C1C9E06D}"/>
            </a:ext>
          </a:extLst>
        </xdr:cNvPr>
        <xdr:cNvCxnSpPr/>
      </xdr:nvCxnSpPr>
      <xdr:spPr>
        <a:xfrm>
          <a:off x="6176963" y="75157013"/>
          <a:ext cx="0" cy="4700587"/>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152400</xdr:colOff>
      <xdr:row>897</xdr:row>
      <xdr:rowOff>157161</xdr:rowOff>
    </xdr:from>
    <xdr:to>
      <xdr:col>24</xdr:col>
      <xdr:colOff>152400</xdr:colOff>
      <xdr:row>923</xdr:row>
      <xdr:rowOff>38099</xdr:rowOff>
    </xdr:to>
    <xdr:cxnSp macro="">
      <xdr:nvCxnSpPr>
        <xdr:cNvPr id="2533" name="直線矢印コネクタ 2532">
          <a:extLst>
            <a:ext uri="{FF2B5EF4-FFF2-40B4-BE49-F238E27FC236}">
              <a16:creationId xmlns:a16="http://schemas.microsoft.com/office/drawing/2014/main" id="{11F843D5-B293-4D24-8688-80EF38C74CAE}"/>
            </a:ext>
          </a:extLst>
        </xdr:cNvPr>
        <xdr:cNvCxnSpPr/>
      </xdr:nvCxnSpPr>
      <xdr:spPr>
        <a:xfrm>
          <a:off x="9296400" y="75023661"/>
          <a:ext cx="0" cy="483393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80962</xdr:colOff>
      <xdr:row>896</xdr:row>
      <xdr:rowOff>11906</xdr:rowOff>
    </xdr:from>
    <xdr:to>
      <xdr:col>16</xdr:col>
      <xdr:colOff>80962</xdr:colOff>
      <xdr:row>898</xdr:row>
      <xdr:rowOff>92869</xdr:rowOff>
    </xdr:to>
    <xdr:cxnSp macro="">
      <xdr:nvCxnSpPr>
        <xdr:cNvPr id="2534" name="直線コネクタ 2533">
          <a:extLst>
            <a:ext uri="{FF2B5EF4-FFF2-40B4-BE49-F238E27FC236}">
              <a16:creationId xmlns:a16="http://schemas.microsoft.com/office/drawing/2014/main" id="{1520277B-BC0D-48F1-AE2D-D1A982E7F15A}"/>
            </a:ext>
          </a:extLst>
        </xdr:cNvPr>
        <xdr:cNvCxnSpPr/>
      </xdr:nvCxnSpPr>
      <xdr:spPr>
        <a:xfrm flipV="1">
          <a:off x="6176962" y="74687906"/>
          <a:ext cx="0" cy="461963"/>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157163</xdr:colOff>
      <xdr:row>897</xdr:row>
      <xdr:rowOff>159544</xdr:rowOff>
    </xdr:from>
    <xdr:to>
      <xdr:col>25</xdr:col>
      <xdr:colOff>157163</xdr:colOff>
      <xdr:row>917</xdr:row>
      <xdr:rowOff>7144</xdr:rowOff>
    </xdr:to>
    <xdr:cxnSp macro="">
      <xdr:nvCxnSpPr>
        <xdr:cNvPr id="2535" name="直線矢印コネクタ 2534">
          <a:extLst>
            <a:ext uri="{FF2B5EF4-FFF2-40B4-BE49-F238E27FC236}">
              <a16:creationId xmlns:a16="http://schemas.microsoft.com/office/drawing/2014/main" id="{B2CCFE67-641B-438C-9247-32790289CA2A}"/>
            </a:ext>
          </a:extLst>
        </xdr:cNvPr>
        <xdr:cNvCxnSpPr/>
      </xdr:nvCxnSpPr>
      <xdr:spPr>
        <a:xfrm>
          <a:off x="9682163" y="75026044"/>
          <a:ext cx="0" cy="36576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233363</xdr:colOff>
      <xdr:row>917</xdr:row>
      <xdr:rowOff>2382</xdr:rowOff>
    </xdr:from>
    <xdr:to>
      <xdr:col>25</xdr:col>
      <xdr:colOff>214313</xdr:colOff>
      <xdr:row>917</xdr:row>
      <xdr:rowOff>2382</xdr:rowOff>
    </xdr:to>
    <xdr:cxnSp macro="">
      <xdr:nvCxnSpPr>
        <xdr:cNvPr id="2536" name="直線コネクタ 2535">
          <a:extLst>
            <a:ext uri="{FF2B5EF4-FFF2-40B4-BE49-F238E27FC236}">
              <a16:creationId xmlns:a16="http://schemas.microsoft.com/office/drawing/2014/main" id="{44521B69-5AD4-4353-A88F-2F831A259E70}"/>
            </a:ext>
          </a:extLst>
        </xdr:cNvPr>
        <xdr:cNvCxnSpPr/>
      </xdr:nvCxnSpPr>
      <xdr:spPr>
        <a:xfrm>
          <a:off x="9377363" y="78678882"/>
          <a:ext cx="36195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157163</xdr:colOff>
      <xdr:row>908</xdr:row>
      <xdr:rowOff>188118</xdr:rowOff>
    </xdr:from>
    <xdr:to>
      <xdr:col>25</xdr:col>
      <xdr:colOff>376238</xdr:colOff>
      <xdr:row>908</xdr:row>
      <xdr:rowOff>188118</xdr:rowOff>
    </xdr:to>
    <xdr:cxnSp macro="">
      <xdr:nvCxnSpPr>
        <xdr:cNvPr id="2537" name="直線矢印コネクタ 2536">
          <a:extLst>
            <a:ext uri="{FF2B5EF4-FFF2-40B4-BE49-F238E27FC236}">
              <a16:creationId xmlns:a16="http://schemas.microsoft.com/office/drawing/2014/main" id="{9F7CBE87-0FB2-43D7-AA95-27E4B00CDC79}"/>
            </a:ext>
          </a:extLst>
        </xdr:cNvPr>
        <xdr:cNvCxnSpPr/>
      </xdr:nvCxnSpPr>
      <xdr:spPr>
        <a:xfrm>
          <a:off x="9682163" y="77150118"/>
          <a:ext cx="21907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223838</xdr:colOff>
      <xdr:row>897</xdr:row>
      <xdr:rowOff>2381</xdr:rowOff>
    </xdr:from>
    <xdr:to>
      <xdr:col>37</xdr:col>
      <xdr:colOff>233363</xdr:colOff>
      <xdr:row>897</xdr:row>
      <xdr:rowOff>2381</xdr:rowOff>
    </xdr:to>
    <xdr:cxnSp macro="">
      <xdr:nvCxnSpPr>
        <xdr:cNvPr id="2538" name="直線矢印コネクタ 2537">
          <a:extLst>
            <a:ext uri="{FF2B5EF4-FFF2-40B4-BE49-F238E27FC236}">
              <a16:creationId xmlns:a16="http://schemas.microsoft.com/office/drawing/2014/main" id="{A97BCAF6-4AB0-44E7-82C4-B49752509226}"/>
            </a:ext>
          </a:extLst>
        </xdr:cNvPr>
        <xdr:cNvCxnSpPr/>
      </xdr:nvCxnSpPr>
      <xdr:spPr>
        <a:xfrm>
          <a:off x="12415838" y="74868881"/>
          <a:ext cx="191452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154781</xdr:colOff>
      <xdr:row>897</xdr:row>
      <xdr:rowOff>2382</xdr:rowOff>
    </xdr:from>
    <xdr:to>
      <xdr:col>32</xdr:col>
      <xdr:colOff>226219</xdr:colOff>
      <xdr:row>897</xdr:row>
      <xdr:rowOff>2382</xdr:rowOff>
    </xdr:to>
    <xdr:cxnSp macro="">
      <xdr:nvCxnSpPr>
        <xdr:cNvPr id="2539" name="直線矢印コネクタ 2538">
          <a:extLst>
            <a:ext uri="{FF2B5EF4-FFF2-40B4-BE49-F238E27FC236}">
              <a16:creationId xmlns:a16="http://schemas.microsoft.com/office/drawing/2014/main" id="{7DC38ECA-52CB-4629-AA1D-68E8E1223CD4}"/>
            </a:ext>
          </a:extLst>
        </xdr:cNvPr>
        <xdr:cNvCxnSpPr/>
      </xdr:nvCxnSpPr>
      <xdr:spPr>
        <a:xfrm>
          <a:off x="9679781" y="74868882"/>
          <a:ext cx="2738438"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145257</xdr:colOff>
      <xdr:row>917</xdr:row>
      <xdr:rowOff>2381</xdr:rowOff>
    </xdr:from>
    <xdr:to>
      <xdr:col>37</xdr:col>
      <xdr:colOff>145257</xdr:colOff>
      <xdr:row>919</xdr:row>
      <xdr:rowOff>2381</xdr:rowOff>
    </xdr:to>
    <xdr:cxnSp macro="">
      <xdr:nvCxnSpPr>
        <xdr:cNvPr id="2540" name="直線コネクタ 2539">
          <a:extLst>
            <a:ext uri="{FF2B5EF4-FFF2-40B4-BE49-F238E27FC236}">
              <a16:creationId xmlns:a16="http://schemas.microsoft.com/office/drawing/2014/main" id="{BC328CDE-6712-4338-8587-A971AEC39634}"/>
            </a:ext>
          </a:extLst>
        </xdr:cNvPr>
        <xdr:cNvCxnSpPr/>
      </xdr:nvCxnSpPr>
      <xdr:spPr>
        <a:xfrm flipV="1">
          <a:off x="14242257" y="78678881"/>
          <a:ext cx="0" cy="38100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227177</xdr:colOff>
      <xdr:row>898</xdr:row>
      <xdr:rowOff>97631</xdr:rowOff>
    </xdr:from>
    <xdr:to>
      <xdr:col>32</xdr:col>
      <xdr:colOff>227177</xdr:colOff>
      <xdr:row>917</xdr:row>
      <xdr:rowOff>2381</xdr:rowOff>
    </xdr:to>
    <xdr:cxnSp macro="">
      <xdr:nvCxnSpPr>
        <xdr:cNvPr id="2541" name="直線矢印コネクタ 2540">
          <a:extLst>
            <a:ext uri="{FF2B5EF4-FFF2-40B4-BE49-F238E27FC236}">
              <a16:creationId xmlns:a16="http://schemas.microsoft.com/office/drawing/2014/main" id="{422B2713-EA83-49E4-8EB4-7916E0E50C4B}"/>
            </a:ext>
          </a:extLst>
        </xdr:cNvPr>
        <xdr:cNvCxnSpPr/>
      </xdr:nvCxnSpPr>
      <xdr:spPr>
        <a:xfrm>
          <a:off x="12419177" y="75154631"/>
          <a:ext cx="0" cy="352425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157162</xdr:colOff>
      <xdr:row>916</xdr:row>
      <xdr:rowOff>57153</xdr:rowOff>
    </xdr:from>
    <xdr:to>
      <xdr:col>25</xdr:col>
      <xdr:colOff>157162</xdr:colOff>
      <xdr:row>917</xdr:row>
      <xdr:rowOff>7144</xdr:rowOff>
    </xdr:to>
    <xdr:cxnSp macro="">
      <xdr:nvCxnSpPr>
        <xdr:cNvPr id="2542" name="直線コネクタ 2541">
          <a:extLst>
            <a:ext uri="{FF2B5EF4-FFF2-40B4-BE49-F238E27FC236}">
              <a16:creationId xmlns:a16="http://schemas.microsoft.com/office/drawing/2014/main" id="{CFBE55DA-0ECE-4357-8D23-B0850C9B3B54}"/>
            </a:ext>
          </a:extLst>
        </xdr:cNvPr>
        <xdr:cNvCxnSpPr/>
      </xdr:nvCxnSpPr>
      <xdr:spPr>
        <a:xfrm flipV="1">
          <a:off x="9682162" y="78543153"/>
          <a:ext cx="0" cy="140491"/>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80962</xdr:colOff>
      <xdr:row>923</xdr:row>
      <xdr:rowOff>38100</xdr:rowOff>
    </xdr:from>
    <xdr:to>
      <xdr:col>16</xdr:col>
      <xdr:colOff>80962</xdr:colOff>
      <xdr:row>925</xdr:row>
      <xdr:rowOff>2381</xdr:rowOff>
    </xdr:to>
    <xdr:cxnSp macro="">
      <xdr:nvCxnSpPr>
        <xdr:cNvPr id="2543" name="直線矢印コネクタ 2542">
          <a:extLst>
            <a:ext uri="{FF2B5EF4-FFF2-40B4-BE49-F238E27FC236}">
              <a16:creationId xmlns:a16="http://schemas.microsoft.com/office/drawing/2014/main" id="{B60FE0B6-675B-4606-98D6-DC8FC795AA55}"/>
            </a:ext>
          </a:extLst>
        </xdr:cNvPr>
        <xdr:cNvCxnSpPr/>
      </xdr:nvCxnSpPr>
      <xdr:spPr>
        <a:xfrm>
          <a:off x="6176962" y="79857600"/>
          <a:ext cx="0" cy="3452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231401</xdr:colOff>
      <xdr:row>893</xdr:row>
      <xdr:rowOff>0</xdr:rowOff>
    </xdr:from>
    <xdr:to>
      <xdr:col>37</xdr:col>
      <xdr:colOff>231401</xdr:colOff>
      <xdr:row>898</xdr:row>
      <xdr:rowOff>188119</xdr:rowOff>
    </xdr:to>
    <xdr:cxnSp macro="">
      <xdr:nvCxnSpPr>
        <xdr:cNvPr id="2544" name="直線矢印コネクタ 2543">
          <a:extLst>
            <a:ext uri="{FF2B5EF4-FFF2-40B4-BE49-F238E27FC236}">
              <a16:creationId xmlns:a16="http://schemas.microsoft.com/office/drawing/2014/main" id="{56DA4DDB-7077-4DAB-B84F-63474E9A0E8F}"/>
            </a:ext>
          </a:extLst>
        </xdr:cNvPr>
        <xdr:cNvCxnSpPr/>
      </xdr:nvCxnSpPr>
      <xdr:spPr>
        <a:xfrm>
          <a:off x="14328401" y="74104500"/>
          <a:ext cx="0" cy="114061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145257</xdr:colOff>
      <xdr:row>916</xdr:row>
      <xdr:rowOff>47626</xdr:rowOff>
    </xdr:from>
    <xdr:to>
      <xdr:col>37</xdr:col>
      <xdr:colOff>145257</xdr:colOff>
      <xdr:row>916</xdr:row>
      <xdr:rowOff>188119</xdr:rowOff>
    </xdr:to>
    <xdr:cxnSp macro="">
      <xdr:nvCxnSpPr>
        <xdr:cNvPr id="2545" name="直線矢印コネクタ 2544">
          <a:extLst>
            <a:ext uri="{FF2B5EF4-FFF2-40B4-BE49-F238E27FC236}">
              <a16:creationId xmlns:a16="http://schemas.microsoft.com/office/drawing/2014/main" id="{5082B7CE-8B14-4F0E-8C7A-0B2B61763306}"/>
            </a:ext>
          </a:extLst>
        </xdr:cNvPr>
        <xdr:cNvCxnSpPr/>
      </xdr:nvCxnSpPr>
      <xdr:spPr>
        <a:xfrm>
          <a:off x="14242257" y="78533626"/>
          <a:ext cx="0" cy="14049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150019</xdr:colOff>
      <xdr:row>916</xdr:row>
      <xdr:rowOff>119063</xdr:rowOff>
    </xdr:from>
    <xdr:to>
      <xdr:col>37</xdr:col>
      <xdr:colOff>373856</xdr:colOff>
      <xdr:row>917</xdr:row>
      <xdr:rowOff>102394</xdr:rowOff>
    </xdr:to>
    <xdr:cxnSp macro="">
      <xdr:nvCxnSpPr>
        <xdr:cNvPr id="2546" name="カギ線コネクタ 3133">
          <a:extLst>
            <a:ext uri="{FF2B5EF4-FFF2-40B4-BE49-F238E27FC236}">
              <a16:creationId xmlns:a16="http://schemas.microsoft.com/office/drawing/2014/main" id="{FB089514-FEAE-4201-A9A9-95D58AC89D1E}"/>
            </a:ext>
          </a:extLst>
        </xdr:cNvPr>
        <xdr:cNvCxnSpPr/>
      </xdr:nvCxnSpPr>
      <xdr:spPr>
        <a:xfrm>
          <a:off x="14247019" y="78605063"/>
          <a:ext cx="223837" cy="173831"/>
        </a:xfrm>
        <a:prstGeom prst="bentConnector3">
          <a:avLst>
            <a:gd name="adj1" fmla="val 13830"/>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66675</xdr:colOff>
      <xdr:row>893</xdr:row>
      <xdr:rowOff>1</xdr:rowOff>
    </xdr:from>
    <xdr:to>
      <xdr:col>42</xdr:col>
      <xdr:colOff>230981</xdr:colOff>
      <xdr:row>893</xdr:row>
      <xdr:rowOff>1</xdr:rowOff>
    </xdr:to>
    <xdr:cxnSp macro="">
      <xdr:nvCxnSpPr>
        <xdr:cNvPr id="2547" name="直線コネクタ 2546">
          <a:extLst>
            <a:ext uri="{FF2B5EF4-FFF2-40B4-BE49-F238E27FC236}">
              <a16:creationId xmlns:a16="http://schemas.microsoft.com/office/drawing/2014/main" id="{B5374864-8DDE-44F9-BE6F-8E995BF4E905}"/>
            </a:ext>
          </a:extLst>
        </xdr:cNvPr>
        <xdr:cNvCxnSpPr/>
      </xdr:nvCxnSpPr>
      <xdr:spPr>
        <a:xfrm>
          <a:off x="2352675" y="74104501"/>
          <a:ext cx="13880306"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211932</xdr:colOff>
      <xdr:row>917</xdr:row>
      <xdr:rowOff>2381</xdr:rowOff>
    </xdr:from>
    <xdr:to>
      <xdr:col>42</xdr:col>
      <xdr:colOff>235744</xdr:colOff>
      <xdr:row>917</xdr:row>
      <xdr:rowOff>2381</xdr:rowOff>
    </xdr:to>
    <xdr:cxnSp macro="">
      <xdr:nvCxnSpPr>
        <xdr:cNvPr id="2548" name="直線コネクタ 2547">
          <a:extLst>
            <a:ext uri="{FF2B5EF4-FFF2-40B4-BE49-F238E27FC236}">
              <a16:creationId xmlns:a16="http://schemas.microsoft.com/office/drawing/2014/main" id="{04FD54F8-E4BD-4391-B6DA-54E60858FC8D}"/>
            </a:ext>
          </a:extLst>
        </xdr:cNvPr>
        <xdr:cNvCxnSpPr/>
      </xdr:nvCxnSpPr>
      <xdr:spPr>
        <a:xfrm>
          <a:off x="9736932" y="78678881"/>
          <a:ext cx="6500812" cy="0"/>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64294</xdr:colOff>
      <xdr:row>925</xdr:row>
      <xdr:rowOff>0</xdr:rowOff>
    </xdr:from>
    <xdr:to>
      <xdr:col>24</xdr:col>
      <xdr:colOff>0</xdr:colOff>
      <xdr:row>925</xdr:row>
      <xdr:rowOff>0</xdr:rowOff>
    </xdr:to>
    <xdr:cxnSp macro="">
      <xdr:nvCxnSpPr>
        <xdr:cNvPr id="2549" name="直線コネクタ 2548">
          <a:extLst>
            <a:ext uri="{FF2B5EF4-FFF2-40B4-BE49-F238E27FC236}">
              <a16:creationId xmlns:a16="http://schemas.microsoft.com/office/drawing/2014/main" id="{1F75C47F-1155-4759-B792-C284BAAC9EE3}"/>
            </a:ext>
          </a:extLst>
        </xdr:cNvPr>
        <xdr:cNvCxnSpPr/>
      </xdr:nvCxnSpPr>
      <xdr:spPr>
        <a:xfrm>
          <a:off x="2350294" y="80200500"/>
          <a:ext cx="6793706" cy="0"/>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64293</xdr:colOff>
      <xdr:row>893</xdr:row>
      <xdr:rowOff>2383</xdr:rowOff>
    </xdr:from>
    <xdr:to>
      <xdr:col>6</xdr:col>
      <xdr:colOff>64293</xdr:colOff>
      <xdr:row>925</xdr:row>
      <xdr:rowOff>0</xdr:rowOff>
    </xdr:to>
    <xdr:cxnSp macro="">
      <xdr:nvCxnSpPr>
        <xdr:cNvPr id="2550" name="直線コネクタ 2549">
          <a:extLst>
            <a:ext uri="{FF2B5EF4-FFF2-40B4-BE49-F238E27FC236}">
              <a16:creationId xmlns:a16="http://schemas.microsoft.com/office/drawing/2014/main" id="{5E029389-12B7-43BD-A5B6-3BDCDB929E78}"/>
            </a:ext>
          </a:extLst>
        </xdr:cNvPr>
        <xdr:cNvCxnSpPr/>
      </xdr:nvCxnSpPr>
      <xdr:spPr>
        <a:xfrm flipV="1">
          <a:off x="2350293" y="74106883"/>
          <a:ext cx="0" cy="6093617"/>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79</xdr:col>
      <xdr:colOff>359569</xdr:colOff>
      <xdr:row>837</xdr:row>
      <xdr:rowOff>78581</xdr:rowOff>
    </xdr:from>
    <xdr:to>
      <xdr:col>80</xdr:col>
      <xdr:colOff>126207</xdr:colOff>
      <xdr:row>837</xdr:row>
      <xdr:rowOff>78581</xdr:rowOff>
    </xdr:to>
    <xdr:cxnSp macro="">
      <xdr:nvCxnSpPr>
        <xdr:cNvPr id="2551" name="直線コネクタ 2550">
          <a:extLst>
            <a:ext uri="{FF2B5EF4-FFF2-40B4-BE49-F238E27FC236}">
              <a16:creationId xmlns:a16="http://schemas.microsoft.com/office/drawing/2014/main" id="{86E5455D-1707-4DF0-BF02-F1CA7D339C99}"/>
            </a:ext>
          </a:extLst>
        </xdr:cNvPr>
        <xdr:cNvCxnSpPr/>
      </xdr:nvCxnSpPr>
      <xdr:spPr>
        <a:xfrm>
          <a:off x="30458569" y="63515081"/>
          <a:ext cx="147638"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235743</xdr:colOff>
      <xdr:row>898</xdr:row>
      <xdr:rowOff>188119</xdr:rowOff>
    </xdr:from>
    <xdr:to>
      <xdr:col>41</xdr:col>
      <xdr:colOff>228600</xdr:colOff>
      <xdr:row>898</xdr:row>
      <xdr:rowOff>188119</xdr:rowOff>
    </xdr:to>
    <xdr:cxnSp macro="">
      <xdr:nvCxnSpPr>
        <xdr:cNvPr id="2552" name="直線コネクタ 2551">
          <a:extLst>
            <a:ext uri="{FF2B5EF4-FFF2-40B4-BE49-F238E27FC236}">
              <a16:creationId xmlns:a16="http://schemas.microsoft.com/office/drawing/2014/main" id="{FA93AF1C-1038-41E4-BC6F-EDD230FC3C10}"/>
            </a:ext>
          </a:extLst>
        </xdr:cNvPr>
        <xdr:cNvCxnSpPr/>
      </xdr:nvCxnSpPr>
      <xdr:spPr>
        <a:xfrm>
          <a:off x="14332743" y="75245119"/>
          <a:ext cx="1516857"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230981</xdr:colOff>
      <xdr:row>905</xdr:row>
      <xdr:rowOff>188118</xdr:rowOff>
    </xdr:from>
    <xdr:to>
      <xdr:col>42</xdr:col>
      <xdr:colOff>83343</xdr:colOff>
      <xdr:row>905</xdr:row>
      <xdr:rowOff>188118</xdr:rowOff>
    </xdr:to>
    <xdr:cxnSp macro="">
      <xdr:nvCxnSpPr>
        <xdr:cNvPr id="2553" name="直線矢印コネクタ 2552">
          <a:extLst>
            <a:ext uri="{FF2B5EF4-FFF2-40B4-BE49-F238E27FC236}">
              <a16:creationId xmlns:a16="http://schemas.microsoft.com/office/drawing/2014/main" id="{B7E76C22-A9EE-40E8-A38C-71522D492AED}"/>
            </a:ext>
          </a:extLst>
        </xdr:cNvPr>
        <xdr:cNvCxnSpPr/>
      </xdr:nvCxnSpPr>
      <xdr:spPr>
        <a:xfrm>
          <a:off x="15851981" y="76578618"/>
          <a:ext cx="23336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311945</xdr:colOff>
      <xdr:row>907</xdr:row>
      <xdr:rowOff>0</xdr:rowOff>
    </xdr:from>
    <xdr:to>
      <xdr:col>42</xdr:col>
      <xdr:colOff>78582</xdr:colOff>
      <xdr:row>907</xdr:row>
      <xdr:rowOff>0</xdr:rowOff>
    </xdr:to>
    <xdr:cxnSp macro="">
      <xdr:nvCxnSpPr>
        <xdr:cNvPr id="2554" name="直線矢印コネクタ 2553">
          <a:extLst>
            <a:ext uri="{FF2B5EF4-FFF2-40B4-BE49-F238E27FC236}">
              <a16:creationId xmlns:a16="http://schemas.microsoft.com/office/drawing/2014/main" id="{B9E30E7A-FE1D-4ED8-A704-51FCC9713369}"/>
            </a:ext>
          </a:extLst>
        </xdr:cNvPr>
        <xdr:cNvCxnSpPr/>
      </xdr:nvCxnSpPr>
      <xdr:spPr>
        <a:xfrm>
          <a:off x="15932945" y="76771500"/>
          <a:ext cx="147637"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230982</xdr:colOff>
      <xdr:row>907</xdr:row>
      <xdr:rowOff>0</xdr:rowOff>
    </xdr:from>
    <xdr:to>
      <xdr:col>43</xdr:col>
      <xdr:colOff>7144</xdr:colOff>
      <xdr:row>907</xdr:row>
      <xdr:rowOff>0</xdr:rowOff>
    </xdr:to>
    <xdr:cxnSp macro="">
      <xdr:nvCxnSpPr>
        <xdr:cNvPr id="2555" name="直線矢印コネクタ 2554">
          <a:extLst>
            <a:ext uri="{FF2B5EF4-FFF2-40B4-BE49-F238E27FC236}">
              <a16:creationId xmlns:a16="http://schemas.microsoft.com/office/drawing/2014/main" id="{279BA662-096F-4EE8-8DFA-99F9C6C4443A}"/>
            </a:ext>
          </a:extLst>
        </xdr:cNvPr>
        <xdr:cNvCxnSpPr/>
      </xdr:nvCxnSpPr>
      <xdr:spPr>
        <a:xfrm flipH="1">
          <a:off x="16232982" y="76771500"/>
          <a:ext cx="157162"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228600</xdr:colOff>
      <xdr:row>897</xdr:row>
      <xdr:rowOff>0</xdr:rowOff>
    </xdr:from>
    <xdr:to>
      <xdr:col>41</xdr:col>
      <xdr:colOff>233363</xdr:colOff>
      <xdr:row>897</xdr:row>
      <xdr:rowOff>0</xdr:rowOff>
    </xdr:to>
    <xdr:cxnSp macro="">
      <xdr:nvCxnSpPr>
        <xdr:cNvPr id="2556" name="直線矢印コネクタ 2555">
          <a:extLst>
            <a:ext uri="{FF2B5EF4-FFF2-40B4-BE49-F238E27FC236}">
              <a16:creationId xmlns:a16="http://schemas.microsoft.com/office/drawing/2014/main" id="{B628C711-D087-479F-B1DA-7E48AB6BB9C2}"/>
            </a:ext>
          </a:extLst>
        </xdr:cNvPr>
        <xdr:cNvCxnSpPr/>
      </xdr:nvCxnSpPr>
      <xdr:spPr>
        <a:xfrm>
          <a:off x="14325600" y="74866500"/>
          <a:ext cx="152876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347662</xdr:colOff>
      <xdr:row>905</xdr:row>
      <xdr:rowOff>0</xdr:rowOff>
    </xdr:from>
    <xdr:to>
      <xdr:col>41</xdr:col>
      <xdr:colOff>347662</xdr:colOff>
      <xdr:row>906</xdr:row>
      <xdr:rowOff>2</xdr:rowOff>
    </xdr:to>
    <xdr:cxnSp macro="">
      <xdr:nvCxnSpPr>
        <xdr:cNvPr id="2557" name="直線コネクタ 2556">
          <a:extLst>
            <a:ext uri="{FF2B5EF4-FFF2-40B4-BE49-F238E27FC236}">
              <a16:creationId xmlns:a16="http://schemas.microsoft.com/office/drawing/2014/main" id="{B93A1722-CB7D-46A8-B2D0-657DB383ABB4}"/>
            </a:ext>
          </a:extLst>
        </xdr:cNvPr>
        <xdr:cNvCxnSpPr/>
      </xdr:nvCxnSpPr>
      <xdr:spPr>
        <a:xfrm>
          <a:off x="15968662" y="76390500"/>
          <a:ext cx="0" cy="190502"/>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157163</xdr:colOff>
      <xdr:row>907</xdr:row>
      <xdr:rowOff>2381</xdr:rowOff>
    </xdr:from>
    <xdr:to>
      <xdr:col>42</xdr:col>
      <xdr:colOff>157163</xdr:colOff>
      <xdr:row>908</xdr:row>
      <xdr:rowOff>2381</xdr:rowOff>
    </xdr:to>
    <xdr:cxnSp macro="">
      <xdr:nvCxnSpPr>
        <xdr:cNvPr id="2558" name="直線コネクタ 2557">
          <a:extLst>
            <a:ext uri="{FF2B5EF4-FFF2-40B4-BE49-F238E27FC236}">
              <a16:creationId xmlns:a16="http://schemas.microsoft.com/office/drawing/2014/main" id="{9F335DED-6E63-4FAC-A9EC-5DEC93819411}"/>
            </a:ext>
          </a:extLst>
        </xdr:cNvPr>
        <xdr:cNvCxnSpPr/>
      </xdr:nvCxnSpPr>
      <xdr:spPr>
        <a:xfrm>
          <a:off x="16159163" y="76773881"/>
          <a:ext cx="0" cy="19050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40481</xdr:colOff>
      <xdr:row>905</xdr:row>
      <xdr:rowOff>1</xdr:rowOff>
    </xdr:from>
    <xdr:to>
      <xdr:col>41</xdr:col>
      <xdr:colOff>345281</xdr:colOff>
      <xdr:row>905</xdr:row>
      <xdr:rowOff>1</xdr:rowOff>
    </xdr:to>
    <xdr:cxnSp macro="">
      <xdr:nvCxnSpPr>
        <xdr:cNvPr id="2559" name="直線矢印コネクタ 2558">
          <a:extLst>
            <a:ext uri="{FF2B5EF4-FFF2-40B4-BE49-F238E27FC236}">
              <a16:creationId xmlns:a16="http://schemas.microsoft.com/office/drawing/2014/main" id="{95E94B96-6BFD-4DE5-AA07-A76F99BA42DC}"/>
            </a:ext>
          </a:extLst>
        </xdr:cNvPr>
        <xdr:cNvCxnSpPr/>
      </xdr:nvCxnSpPr>
      <xdr:spPr>
        <a:xfrm flipH="1">
          <a:off x="15661481" y="76390501"/>
          <a:ext cx="30480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150019</xdr:colOff>
      <xdr:row>903</xdr:row>
      <xdr:rowOff>0</xdr:rowOff>
    </xdr:from>
    <xdr:to>
      <xdr:col>42</xdr:col>
      <xdr:colOff>230981</xdr:colOff>
      <xdr:row>903</xdr:row>
      <xdr:rowOff>0</xdr:rowOff>
    </xdr:to>
    <xdr:cxnSp macro="">
      <xdr:nvCxnSpPr>
        <xdr:cNvPr id="2560" name="直線矢印コネクタ 2559">
          <a:extLst>
            <a:ext uri="{FF2B5EF4-FFF2-40B4-BE49-F238E27FC236}">
              <a16:creationId xmlns:a16="http://schemas.microsoft.com/office/drawing/2014/main" id="{586559DE-7DCB-4E85-BD6F-985CD2BC5F5F}"/>
            </a:ext>
          </a:extLst>
        </xdr:cNvPr>
        <xdr:cNvCxnSpPr/>
      </xdr:nvCxnSpPr>
      <xdr:spPr>
        <a:xfrm>
          <a:off x="9294019" y="76009500"/>
          <a:ext cx="693896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64294</xdr:colOff>
      <xdr:row>891</xdr:row>
      <xdr:rowOff>9525</xdr:rowOff>
    </xdr:from>
    <xdr:to>
      <xdr:col>6</xdr:col>
      <xdr:colOff>64294</xdr:colOff>
      <xdr:row>893</xdr:row>
      <xdr:rowOff>2384</xdr:rowOff>
    </xdr:to>
    <xdr:cxnSp macro="">
      <xdr:nvCxnSpPr>
        <xdr:cNvPr id="2561" name="直線コネクタ 2560">
          <a:extLst>
            <a:ext uri="{FF2B5EF4-FFF2-40B4-BE49-F238E27FC236}">
              <a16:creationId xmlns:a16="http://schemas.microsoft.com/office/drawing/2014/main" id="{BCA35D5F-ADC0-4421-B865-A94D33D7B8CF}"/>
            </a:ext>
          </a:extLst>
        </xdr:cNvPr>
        <xdr:cNvCxnSpPr/>
      </xdr:nvCxnSpPr>
      <xdr:spPr>
        <a:xfrm flipV="1">
          <a:off x="2350294" y="73733025"/>
          <a:ext cx="0" cy="373859"/>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233362</xdr:colOff>
      <xdr:row>891</xdr:row>
      <xdr:rowOff>14288</xdr:rowOff>
    </xdr:from>
    <xdr:to>
      <xdr:col>42</xdr:col>
      <xdr:colOff>233362</xdr:colOff>
      <xdr:row>893</xdr:row>
      <xdr:rowOff>4765</xdr:rowOff>
    </xdr:to>
    <xdr:cxnSp macro="">
      <xdr:nvCxnSpPr>
        <xdr:cNvPr id="2562" name="直線コネクタ 2561">
          <a:extLst>
            <a:ext uri="{FF2B5EF4-FFF2-40B4-BE49-F238E27FC236}">
              <a16:creationId xmlns:a16="http://schemas.microsoft.com/office/drawing/2014/main" id="{6C32DF09-73E2-46C8-AF38-ABE51E0BFA84}"/>
            </a:ext>
          </a:extLst>
        </xdr:cNvPr>
        <xdr:cNvCxnSpPr/>
      </xdr:nvCxnSpPr>
      <xdr:spPr>
        <a:xfrm flipV="1">
          <a:off x="16235362" y="73737788"/>
          <a:ext cx="0" cy="371477"/>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63393</xdr:colOff>
      <xdr:row>892</xdr:row>
      <xdr:rowOff>901</xdr:rowOff>
    </xdr:from>
    <xdr:to>
      <xdr:col>42</xdr:col>
      <xdr:colOff>230981</xdr:colOff>
      <xdr:row>892</xdr:row>
      <xdr:rowOff>901</xdr:rowOff>
    </xdr:to>
    <xdr:cxnSp macro="">
      <xdr:nvCxnSpPr>
        <xdr:cNvPr id="2563" name="直線矢印コネクタ 2562">
          <a:extLst>
            <a:ext uri="{FF2B5EF4-FFF2-40B4-BE49-F238E27FC236}">
              <a16:creationId xmlns:a16="http://schemas.microsoft.com/office/drawing/2014/main" id="{FD1871F0-0433-4BD0-B4E8-E4A802318D16}"/>
            </a:ext>
          </a:extLst>
        </xdr:cNvPr>
        <xdr:cNvCxnSpPr/>
      </xdr:nvCxnSpPr>
      <xdr:spPr>
        <a:xfrm>
          <a:off x="2349393" y="73914901"/>
          <a:ext cx="13883588"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216693</xdr:colOff>
      <xdr:row>893</xdr:row>
      <xdr:rowOff>0</xdr:rowOff>
    </xdr:from>
    <xdr:to>
      <xdr:col>6</xdr:col>
      <xdr:colOff>216693</xdr:colOff>
      <xdr:row>925</xdr:row>
      <xdr:rowOff>0</xdr:rowOff>
    </xdr:to>
    <xdr:cxnSp macro="">
      <xdr:nvCxnSpPr>
        <xdr:cNvPr id="2564" name="直線コネクタ 2563">
          <a:extLst>
            <a:ext uri="{FF2B5EF4-FFF2-40B4-BE49-F238E27FC236}">
              <a16:creationId xmlns:a16="http://schemas.microsoft.com/office/drawing/2014/main" id="{72F74B83-D1C6-4822-BE3B-D21BE859E052}"/>
            </a:ext>
          </a:extLst>
        </xdr:cNvPr>
        <xdr:cNvCxnSpPr/>
      </xdr:nvCxnSpPr>
      <xdr:spPr>
        <a:xfrm flipV="1">
          <a:off x="2502693" y="74104500"/>
          <a:ext cx="0" cy="609600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221456</xdr:colOff>
      <xdr:row>906</xdr:row>
      <xdr:rowOff>0</xdr:rowOff>
    </xdr:from>
    <xdr:to>
      <xdr:col>7</xdr:col>
      <xdr:colOff>61913</xdr:colOff>
      <xdr:row>906</xdr:row>
      <xdr:rowOff>0</xdr:rowOff>
    </xdr:to>
    <xdr:cxnSp macro="">
      <xdr:nvCxnSpPr>
        <xdr:cNvPr id="2565" name="直線矢印コネクタ 2564">
          <a:extLst>
            <a:ext uri="{FF2B5EF4-FFF2-40B4-BE49-F238E27FC236}">
              <a16:creationId xmlns:a16="http://schemas.microsoft.com/office/drawing/2014/main" id="{89AC0C10-2BC7-4957-8026-A7622BA6F120}"/>
            </a:ext>
          </a:extLst>
        </xdr:cNvPr>
        <xdr:cNvCxnSpPr/>
      </xdr:nvCxnSpPr>
      <xdr:spPr>
        <a:xfrm>
          <a:off x="2507456" y="76581000"/>
          <a:ext cx="22145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300038</xdr:colOff>
      <xdr:row>906</xdr:row>
      <xdr:rowOff>188119</xdr:rowOff>
    </xdr:from>
    <xdr:to>
      <xdr:col>6</xdr:col>
      <xdr:colOff>66675</xdr:colOff>
      <xdr:row>906</xdr:row>
      <xdr:rowOff>188119</xdr:rowOff>
    </xdr:to>
    <xdr:cxnSp macro="">
      <xdr:nvCxnSpPr>
        <xdr:cNvPr id="2566" name="直線矢印コネクタ 2565">
          <a:extLst>
            <a:ext uri="{FF2B5EF4-FFF2-40B4-BE49-F238E27FC236}">
              <a16:creationId xmlns:a16="http://schemas.microsoft.com/office/drawing/2014/main" id="{852FD404-3E6B-4911-937A-85565170F703}"/>
            </a:ext>
          </a:extLst>
        </xdr:cNvPr>
        <xdr:cNvCxnSpPr/>
      </xdr:nvCxnSpPr>
      <xdr:spPr>
        <a:xfrm>
          <a:off x="2205038" y="76769119"/>
          <a:ext cx="147637"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216694</xdr:colOff>
      <xdr:row>907</xdr:row>
      <xdr:rowOff>0</xdr:rowOff>
    </xdr:from>
    <xdr:to>
      <xdr:col>6</xdr:col>
      <xdr:colOff>373856</xdr:colOff>
      <xdr:row>907</xdr:row>
      <xdr:rowOff>0</xdr:rowOff>
    </xdr:to>
    <xdr:cxnSp macro="">
      <xdr:nvCxnSpPr>
        <xdr:cNvPr id="2567" name="直線矢印コネクタ 2566">
          <a:extLst>
            <a:ext uri="{FF2B5EF4-FFF2-40B4-BE49-F238E27FC236}">
              <a16:creationId xmlns:a16="http://schemas.microsoft.com/office/drawing/2014/main" id="{AB7CB4CD-023B-45E7-BA56-EFCE89D1D80A}"/>
            </a:ext>
          </a:extLst>
        </xdr:cNvPr>
        <xdr:cNvCxnSpPr/>
      </xdr:nvCxnSpPr>
      <xdr:spPr>
        <a:xfrm flipH="1">
          <a:off x="2502694" y="76771500"/>
          <a:ext cx="157162"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328613</xdr:colOff>
      <xdr:row>904</xdr:row>
      <xdr:rowOff>188119</xdr:rowOff>
    </xdr:from>
    <xdr:to>
      <xdr:col>6</xdr:col>
      <xdr:colOff>328613</xdr:colOff>
      <xdr:row>905</xdr:row>
      <xdr:rowOff>188120</xdr:rowOff>
    </xdr:to>
    <xdr:cxnSp macro="">
      <xdr:nvCxnSpPr>
        <xdr:cNvPr id="2568" name="直線コネクタ 2567">
          <a:extLst>
            <a:ext uri="{FF2B5EF4-FFF2-40B4-BE49-F238E27FC236}">
              <a16:creationId xmlns:a16="http://schemas.microsoft.com/office/drawing/2014/main" id="{CF05BFE0-C5CC-438C-9927-50EE513EFA43}"/>
            </a:ext>
          </a:extLst>
        </xdr:cNvPr>
        <xdr:cNvCxnSpPr/>
      </xdr:nvCxnSpPr>
      <xdr:spPr>
        <a:xfrm flipV="1">
          <a:off x="2614613" y="76388119"/>
          <a:ext cx="0" cy="190501"/>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145256</xdr:colOff>
      <xdr:row>906</xdr:row>
      <xdr:rowOff>188119</xdr:rowOff>
    </xdr:from>
    <xdr:to>
      <xdr:col>6</xdr:col>
      <xdr:colOff>145256</xdr:colOff>
      <xdr:row>907</xdr:row>
      <xdr:rowOff>188119</xdr:rowOff>
    </xdr:to>
    <xdr:cxnSp macro="">
      <xdr:nvCxnSpPr>
        <xdr:cNvPr id="2569" name="直線コネクタ 2568">
          <a:extLst>
            <a:ext uri="{FF2B5EF4-FFF2-40B4-BE49-F238E27FC236}">
              <a16:creationId xmlns:a16="http://schemas.microsoft.com/office/drawing/2014/main" id="{944679B4-B2DF-47EE-8651-0CC81B50D07F}"/>
            </a:ext>
          </a:extLst>
        </xdr:cNvPr>
        <xdr:cNvCxnSpPr/>
      </xdr:nvCxnSpPr>
      <xdr:spPr>
        <a:xfrm>
          <a:off x="2431256" y="76769119"/>
          <a:ext cx="0" cy="19050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333375</xdr:colOff>
      <xdr:row>904</xdr:row>
      <xdr:rowOff>190499</xdr:rowOff>
    </xdr:from>
    <xdr:to>
      <xdr:col>7</xdr:col>
      <xdr:colOff>376238</xdr:colOff>
      <xdr:row>904</xdr:row>
      <xdr:rowOff>190499</xdr:rowOff>
    </xdr:to>
    <xdr:cxnSp macro="">
      <xdr:nvCxnSpPr>
        <xdr:cNvPr id="2570" name="直線矢印コネクタ 2569">
          <a:extLst>
            <a:ext uri="{FF2B5EF4-FFF2-40B4-BE49-F238E27FC236}">
              <a16:creationId xmlns:a16="http://schemas.microsoft.com/office/drawing/2014/main" id="{6AB86BAC-F010-43F5-A8AC-3CEF3651A001}"/>
            </a:ext>
          </a:extLst>
        </xdr:cNvPr>
        <xdr:cNvCxnSpPr/>
      </xdr:nvCxnSpPr>
      <xdr:spPr>
        <a:xfrm>
          <a:off x="2619375" y="76390499"/>
          <a:ext cx="42386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142875</xdr:colOff>
      <xdr:row>907</xdr:row>
      <xdr:rowOff>190499</xdr:rowOff>
    </xdr:from>
    <xdr:to>
      <xdr:col>7</xdr:col>
      <xdr:colOff>376238</xdr:colOff>
      <xdr:row>907</xdr:row>
      <xdr:rowOff>190499</xdr:rowOff>
    </xdr:to>
    <xdr:cxnSp macro="">
      <xdr:nvCxnSpPr>
        <xdr:cNvPr id="2571" name="直線矢印コネクタ 2570">
          <a:extLst>
            <a:ext uri="{FF2B5EF4-FFF2-40B4-BE49-F238E27FC236}">
              <a16:creationId xmlns:a16="http://schemas.microsoft.com/office/drawing/2014/main" id="{269CFC25-1C7C-40A7-A6F2-CD83255020DF}"/>
            </a:ext>
          </a:extLst>
        </xdr:cNvPr>
        <xdr:cNvCxnSpPr/>
      </xdr:nvCxnSpPr>
      <xdr:spPr>
        <a:xfrm>
          <a:off x="2428875" y="76961999"/>
          <a:ext cx="61436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61912</xdr:colOff>
      <xdr:row>893</xdr:row>
      <xdr:rowOff>2382</xdr:rowOff>
    </xdr:from>
    <xdr:to>
      <xdr:col>7</xdr:col>
      <xdr:colOff>61912</xdr:colOff>
      <xdr:row>925</xdr:row>
      <xdr:rowOff>2381</xdr:rowOff>
    </xdr:to>
    <xdr:cxnSp macro="">
      <xdr:nvCxnSpPr>
        <xdr:cNvPr id="2572" name="直線コネクタ 2571">
          <a:extLst>
            <a:ext uri="{FF2B5EF4-FFF2-40B4-BE49-F238E27FC236}">
              <a16:creationId xmlns:a16="http://schemas.microsoft.com/office/drawing/2014/main" id="{C28F1906-6104-4CA9-9B84-D4FC65E24CD7}"/>
            </a:ext>
          </a:extLst>
        </xdr:cNvPr>
        <xdr:cNvCxnSpPr/>
      </xdr:nvCxnSpPr>
      <xdr:spPr>
        <a:xfrm flipV="1">
          <a:off x="2728912" y="74106882"/>
          <a:ext cx="0" cy="6095999"/>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233281</xdr:colOff>
      <xdr:row>893</xdr:row>
      <xdr:rowOff>2</xdr:rowOff>
    </xdr:from>
    <xdr:to>
      <xdr:col>42</xdr:col>
      <xdr:colOff>233281</xdr:colOff>
      <xdr:row>917</xdr:row>
      <xdr:rowOff>0</xdr:rowOff>
    </xdr:to>
    <xdr:cxnSp macro="">
      <xdr:nvCxnSpPr>
        <xdr:cNvPr id="2573" name="直線コネクタ 2572">
          <a:extLst>
            <a:ext uri="{FF2B5EF4-FFF2-40B4-BE49-F238E27FC236}">
              <a16:creationId xmlns:a16="http://schemas.microsoft.com/office/drawing/2014/main" id="{4A99CF52-F6B7-466C-9614-3D4CE22005A2}"/>
            </a:ext>
          </a:extLst>
        </xdr:cNvPr>
        <xdr:cNvCxnSpPr/>
      </xdr:nvCxnSpPr>
      <xdr:spPr>
        <a:xfrm flipV="1">
          <a:off x="16235281" y="74104502"/>
          <a:ext cx="0" cy="457199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66675</xdr:colOff>
      <xdr:row>923</xdr:row>
      <xdr:rowOff>40481</xdr:rowOff>
    </xdr:from>
    <xdr:to>
      <xdr:col>23</xdr:col>
      <xdr:colOff>376238</xdr:colOff>
      <xdr:row>923</xdr:row>
      <xdr:rowOff>40481</xdr:rowOff>
    </xdr:to>
    <xdr:cxnSp macro="">
      <xdr:nvCxnSpPr>
        <xdr:cNvPr id="2574" name="直線コネクタ 2573">
          <a:extLst>
            <a:ext uri="{FF2B5EF4-FFF2-40B4-BE49-F238E27FC236}">
              <a16:creationId xmlns:a16="http://schemas.microsoft.com/office/drawing/2014/main" id="{8F7D6A55-ECC2-42BB-964A-A2A9F147A3A2}"/>
            </a:ext>
          </a:extLst>
        </xdr:cNvPr>
        <xdr:cNvCxnSpPr/>
      </xdr:nvCxnSpPr>
      <xdr:spPr>
        <a:xfrm>
          <a:off x="2352675" y="79859981"/>
          <a:ext cx="6786563"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80962</xdr:colOff>
      <xdr:row>893</xdr:row>
      <xdr:rowOff>1</xdr:rowOff>
    </xdr:from>
    <xdr:to>
      <xdr:col>42</xdr:col>
      <xdr:colOff>80962</xdr:colOff>
      <xdr:row>917</xdr:row>
      <xdr:rowOff>2381</xdr:rowOff>
    </xdr:to>
    <xdr:cxnSp macro="">
      <xdr:nvCxnSpPr>
        <xdr:cNvPr id="2575" name="直線コネクタ 2574">
          <a:extLst>
            <a:ext uri="{FF2B5EF4-FFF2-40B4-BE49-F238E27FC236}">
              <a16:creationId xmlns:a16="http://schemas.microsoft.com/office/drawing/2014/main" id="{EDE97D15-FF74-4EFC-9975-26BCF2CF0A59}"/>
            </a:ext>
          </a:extLst>
        </xdr:cNvPr>
        <xdr:cNvCxnSpPr/>
      </xdr:nvCxnSpPr>
      <xdr:spPr>
        <a:xfrm flipV="1">
          <a:off x="16082962" y="74104501"/>
          <a:ext cx="0" cy="457438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228599</xdr:colOff>
      <xdr:row>893</xdr:row>
      <xdr:rowOff>1</xdr:rowOff>
    </xdr:from>
    <xdr:to>
      <xdr:col>41</xdr:col>
      <xdr:colOff>228599</xdr:colOff>
      <xdr:row>917</xdr:row>
      <xdr:rowOff>2381</xdr:rowOff>
    </xdr:to>
    <xdr:cxnSp macro="">
      <xdr:nvCxnSpPr>
        <xdr:cNvPr id="2576" name="直線コネクタ 2575">
          <a:extLst>
            <a:ext uri="{FF2B5EF4-FFF2-40B4-BE49-F238E27FC236}">
              <a16:creationId xmlns:a16="http://schemas.microsoft.com/office/drawing/2014/main" id="{343A3288-63DF-49E6-B695-C2AF305E8D1E}"/>
            </a:ext>
          </a:extLst>
        </xdr:cNvPr>
        <xdr:cNvCxnSpPr/>
      </xdr:nvCxnSpPr>
      <xdr:spPr>
        <a:xfrm flipV="1">
          <a:off x="15849599" y="74104501"/>
          <a:ext cx="0" cy="457438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233362</xdr:colOff>
      <xdr:row>895</xdr:row>
      <xdr:rowOff>0</xdr:rowOff>
    </xdr:from>
    <xdr:to>
      <xdr:col>37</xdr:col>
      <xdr:colOff>371475</xdr:colOff>
      <xdr:row>895</xdr:row>
      <xdr:rowOff>0</xdr:rowOff>
    </xdr:to>
    <xdr:cxnSp macro="">
      <xdr:nvCxnSpPr>
        <xdr:cNvPr id="2577" name="直線矢印コネクタ 2576">
          <a:extLst>
            <a:ext uri="{FF2B5EF4-FFF2-40B4-BE49-F238E27FC236}">
              <a16:creationId xmlns:a16="http://schemas.microsoft.com/office/drawing/2014/main" id="{4CF00CC6-DBA3-49FF-854D-7206CDEFBC4C}"/>
            </a:ext>
          </a:extLst>
        </xdr:cNvPr>
        <xdr:cNvCxnSpPr/>
      </xdr:nvCxnSpPr>
      <xdr:spPr>
        <a:xfrm>
          <a:off x="14330362" y="74485500"/>
          <a:ext cx="13811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66675</xdr:colOff>
      <xdr:row>899</xdr:row>
      <xdr:rowOff>0</xdr:rowOff>
    </xdr:from>
    <xdr:to>
      <xdr:col>11</xdr:col>
      <xdr:colOff>71437</xdr:colOff>
      <xdr:row>899</xdr:row>
      <xdr:rowOff>0</xdr:rowOff>
    </xdr:to>
    <xdr:cxnSp macro="">
      <xdr:nvCxnSpPr>
        <xdr:cNvPr id="2578" name="直線コネクタ 2577">
          <a:extLst>
            <a:ext uri="{FF2B5EF4-FFF2-40B4-BE49-F238E27FC236}">
              <a16:creationId xmlns:a16="http://schemas.microsoft.com/office/drawing/2014/main" id="{B276AD13-9BDE-48A5-8467-6372EE46306A}"/>
            </a:ext>
          </a:extLst>
        </xdr:cNvPr>
        <xdr:cNvCxnSpPr/>
      </xdr:nvCxnSpPr>
      <xdr:spPr>
        <a:xfrm>
          <a:off x="2733675" y="75247500"/>
          <a:ext cx="1528762"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69056</xdr:colOff>
      <xdr:row>893</xdr:row>
      <xdr:rowOff>4762</xdr:rowOff>
    </xdr:from>
    <xdr:to>
      <xdr:col>11</xdr:col>
      <xdr:colOff>69056</xdr:colOff>
      <xdr:row>899</xdr:row>
      <xdr:rowOff>2381</xdr:rowOff>
    </xdr:to>
    <xdr:cxnSp macro="">
      <xdr:nvCxnSpPr>
        <xdr:cNvPr id="2579" name="直線矢印コネクタ 2578">
          <a:extLst>
            <a:ext uri="{FF2B5EF4-FFF2-40B4-BE49-F238E27FC236}">
              <a16:creationId xmlns:a16="http://schemas.microsoft.com/office/drawing/2014/main" id="{07C86376-DEB2-4B0D-8A41-2103CC505196}"/>
            </a:ext>
          </a:extLst>
        </xdr:cNvPr>
        <xdr:cNvCxnSpPr/>
      </xdr:nvCxnSpPr>
      <xdr:spPr>
        <a:xfrm>
          <a:off x="4260056" y="74109262"/>
          <a:ext cx="0" cy="114061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192881</xdr:colOff>
      <xdr:row>895</xdr:row>
      <xdr:rowOff>0</xdr:rowOff>
    </xdr:from>
    <xdr:to>
      <xdr:col>11</xdr:col>
      <xdr:colOff>69056</xdr:colOff>
      <xdr:row>895</xdr:row>
      <xdr:rowOff>0</xdr:rowOff>
    </xdr:to>
    <xdr:cxnSp macro="">
      <xdr:nvCxnSpPr>
        <xdr:cNvPr id="2580" name="直線矢印コネクタ 2579">
          <a:extLst>
            <a:ext uri="{FF2B5EF4-FFF2-40B4-BE49-F238E27FC236}">
              <a16:creationId xmlns:a16="http://schemas.microsoft.com/office/drawing/2014/main" id="{28DF041A-41E4-4E8B-9537-AD107A93DE82}"/>
            </a:ext>
          </a:extLst>
        </xdr:cNvPr>
        <xdr:cNvCxnSpPr/>
      </xdr:nvCxnSpPr>
      <xdr:spPr>
        <a:xfrm flipH="1">
          <a:off x="4002881" y="74485500"/>
          <a:ext cx="25717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40481</xdr:colOff>
      <xdr:row>908</xdr:row>
      <xdr:rowOff>2382</xdr:rowOff>
    </xdr:from>
    <xdr:to>
      <xdr:col>42</xdr:col>
      <xdr:colOff>157164</xdr:colOff>
      <xdr:row>908</xdr:row>
      <xdr:rowOff>2382</xdr:rowOff>
    </xdr:to>
    <xdr:cxnSp macro="">
      <xdr:nvCxnSpPr>
        <xdr:cNvPr id="2581" name="直線矢印コネクタ 2580">
          <a:extLst>
            <a:ext uri="{FF2B5EF4-FFF2-40B4-BE49-F238E27FC236}">
              <a16:creationId xmlns:a16="http://schemas.microsoft.com/office/drawing/2014/main" id="{1A5700CB-DF72-470D-9BB7-B6E175FD8A29}"/>
            </a:ext>
          </a:extLst>
        </xdr:cNvPr>
        <xdr:cNvCxnSpPr/>
      </xdr:nvCxnSpPr>
      <xdr:spPr>
        <a:xfrm flipH="1">
          <a:off x="15661481" y="76964382"/>
          <a:ext cx="49768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59531</xdr:colOff>
      <xdr:row>896</xdr:row>
      <xdr:rowOff>190499</xdr:rowOff>
    </xdr:from>
    <xdr:to>
      <xdr:col>11</xdr:col>
      <xdr:colOff>73820</xdr:colOff>
      <xdr:row>896</xdr:row>
      <xdr:rowOff>190499</xdr:rowOff>
    </xdr:to>
    <xdr:cxnSp macro="">
      <xdr:nvCxnSpPr>
        <xdr:cNvPr id="2582" name="直線矢印コネクタ 2581">
          <a:extLst>
            <a:ext uri="{FF2B5EF4-FFF2-40B4-BE49-F238E27FC236}">
              <a16:creationId xmlns:a16="http://schemas.microsoft.com/office/drawing/2014/main" id="{374FD9C3-D7CB-4B93-9B4A-D0E09DE48CAF}"/>
            </a:ext>
          </a:extLst>
        </xdr:cNvPr>
        <xdr:cNvCxnSpPr/>
      </xdr:nvCxnSpPr>
      <xdr:spPr>
        <a:xfrm>
          <a:off x="2726531" y="74866499"/>
          <a:ext cx="153828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295275</xdr:colOff>
      <xdr:row>832</xdr:row>
      <xdr:rowOff>2381</xdr:rowOff>
    </xdr:from>
    <xdr:to>
      <xdr:col>42</xdr:col>
      <xdr:colOff>295275</xdr:colOff>
      <xdr:row>836</xdr:row>
      <xdr:rowOff>161925</xdr:rowOff>
    </xdr:to>
    <xdr:cxnSp macro="">
      <xdr:nvCxnSpPr>
        <xdr:cNvPr id="2583" name="直線矢印コネクタ 2582">
          <a:extLst>
            <a:ext uri="{FF2B5EF4-FFF2-40B4-BE49-F238E27FC236}">
              <a16:creationId xmlns:a16="http://schemas.microsoft.com/office/drawing/2014/main" id="{306BB234-4231-41A7-8F57-DA68DD2CB155}"/>
            </a:ext>
          </a:extLst>
        </xdr:cNvPr>
        <xdr:cNvCxnSpPr/>
      </xdr:nvCxnSpPr>
      <xdr:spPr>
        <a:xfrm>
          <a:off x="16297275" y="62486381"/>
          <a:ext cx="0" cy="92154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297656</xdr:colOff>
      <xdr:row>833</xdr:row>
      <xdr:rowOff>188119</xdr:rowOff>
    </xdr:from>
    <xdr:to>
      <xdr:col>43</xdr:col>
      <xdr:colOff>373856</xdr:colOff>
      <xdr:row>833</xdr:row>
      <xdr:rowOff>188119</xdr:rowOff>
    </xdr:to>
    <xdr:cxnSp macro="">
      <xdr:nvCxnSpPr>
        <xdr:cNvPr id="2584" name="直線矢印コネクタ 2583">
          <a:extLst>
            <a:ext uri="{FF2B5EF4-FFF2-40B4-BE49-F238E27FC236}">
              <a16:creationId xmlns:a16="http://schemas.microsoft.com/office/drawing/2014/main" id="{44594BBF-1D2B-4BE5-9B31-7BB90F93AEB8}"/>
            </a:ext>
          </a:extLst>
        </xdr:cNvPr>
        <xdr:cNvCxnSpPr/>
      </xdr:nvCxnSpPr>
      <xdr:spPr>
        <a:xfrm>
          <a:off x="16299656" y="62862619"/>
          <a:ext cx="45720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893</xdr:row>
      <xdr:rowOff>0</xdr:rowOff>
    </xdr:from>
    <xdr:to>
      <xdr:col>25</xdr:col>
      <xdr:colOff>0</xdr:colOff>
      <xdr:row>897</xdr:row>
      <xdr:rowOff>164306</xdr:rowOff>
    </xdr:to>
    <xdr:cxnSp macro="">
      <xdr:nvCxnSpPr>
        <xdr:cNvPr id="2585" name="直線矢印コネクタ 2584">
          <a:extLst>
            <a:ext uri="{FF2B5EF4-FFF2-40B4-BE49-F238E27FC236}">
              <a16:creationId xmlns:a16="http://schemas.microsoft.com/office/drawing/2014/main" id="{35DEDE6A-EAB0-4EE4-8A3A-CCA9597744D0}"/>
            </a:ext>
          </a:extLst>
        </xdr:cNvPr>
        <xdr:cNvCxnSpPr/>
      </xdr:nvCxnSpPr>
      <xdr:spPr>
        <a:xfrm>
          <a:off x="9525000" y="74104500"/>
          <a:ext cx="0" cy="926306"/>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895</xdr:row>
      <xdr:rowOff>2381</xdr:rowOff>
    </xdr:from>
    <xdr:to>
      <xdr:col>25</xdr:col>
      <xdr:colOff>373856</xdr:colOff>
      <xdr:row>895</xdr:row>
      <xdr:rowOff>2381</xdr:rowOff>
    </xdr:to>
    <xdr:cxnSp macro="">
      <xdr:nvCxnSpPr>
        <xdr:cNvPr id="2586" name="直線矢印コネクタ 2585">
          <a:extLst>
            <a:ext uri="{FF2B5EF4-FFF2-40B4-BE49-F238E27FC236}">
              <a16:creationId xmlns:a16="http://schemas.microsoft.com/office/drawing/2014/main" id="{86C2185A-6FFD-4A57-B183-5345E05D6923}"/>
            </a:ext>
          </a:extLst>
        </xdr:cNvPr>
        <xdr:cNvCxnSpPr/>
      </xdr:nvCxnSpPr>
      <xdr:spPr>
        <a:xfrm>
          <a:off x="9525000" y="74487881"/>
          <a:ext cx="37385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925</xdr:row>
      <xdr:rowOff>1</xdr:rowOff>
    </xdr:from>
    <xdr:to>
      <xdr:col>6</xdr:col>
      <xdr:colOff>59531</xdr:colOff>
      <xdr:row>925</xdr:row>
      <xdr:rowOff>1</xdr:rowOff>
    </xdr:to>
    <xdr:cxnSp macro="">
      <xdr:nvCxnSpPr>
        <xdr:cNvPr id="2587" name="直線コネクタ 2586">
          <a:extLst>
            <a:ext uri="{FF2B5EF4-FFF2-40B4-BE49-F238E27FC236}">
              <a16:creationId xmlns:a16="http://schemas.microsoft.com/office/drawing/2014/main" id="{46AC771D-CD3F-4C06-BA38-2C8D37EE11ED}"/>
            </a:ext>
          </a:extLst>
        </xdr:cNvPr>
        <xdr:cNvCxnSpPr/>
      </xdr:nvCxnSpPr>
      <xdr:spPr>
        <a:xfrm>
          <a:off x="1905000" y="80200501"/>
          <a:ext cx="440531"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7144</xdr:colOff>
      <xdr:row>893</xdr:row>
      <xdr:rowOff>2382</xdr:rowOff>
    </xdr:from>
    <xdr:to>
      <xdr:col>6</xdr:col>
      <xdr:colOff>61913</xdr:colOff>
      <xdr:row>893</xdr:row>
      <xdr:rowOff>2382</xdr:rowOff>
    </xdr:to>
    <xdr:cxnSp macro="">
      <xdr:nvCxnSpPr>
        <xdr:cNvPr id="2588" name="直線コネクタ 2587">
          <a:extLst>
            <a:ext uri="{FF2B5EF4-FFF2-40B4-BE49-F238E27FC236}">
              <a16:creationId xmlns:a16="http://schemas.microsoft.com/office/drawing/2014/main" id="{B80F2D3F-F763-4929-8492-B0247C7223FB}"/>
            </a:ext>
          </a:extLst>
        </xdr:cNvPr>
        <xdr:cNvCxnSpPr/>
      </xdr:nvCxnSpPr>
      <xdr:spPr>
        <a:xfrm>
          <a:off x="1912144" y="74106882"/>
          <a:ext cx="435769"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197644</xdr:colOff>
      <xdr:row>893</xdr:row>
      <xdr:rowOff>0</xdr:rowOff>
    </xdr:from>
    <xdr:to>
      <xdr:col>5</xdr:col>
      <xdr:colOff>197644</xdr:colOff>
      <xdr:row>925</xdr:row>
      <xdr:rowOff>2381</xdr:rowOff>
    </xdr:to>
    <xdr:cxnSp macro="">
      <xdr:nvCxnSpPr>
        <xdr:cNvPr id="2589" name="直線矢印コネクタ 2588">
          <a:extLst>
            <a:ext uri="{FF2B5EF4-FFF2-40B4-BE49-F238E27FC236}">
              <a16:creationId xmlns:a16="http://schemas.microsoft.com/office/drawing/2014/main" id="{42710BD7-DDC2-4CC6-8B85-087BE05D8838}"/>
            </a:ext>
          </a:extLst>
        </xdr:cNvPr>
        <xdr:cNvCxnSpPr/>
      </xdr:nvCxnSpPr>
      <xdr:spPr>
        <a:xfrm>
          <a:off x="2102644" y="74104500"/>
          <a:ext cx="0" cy="60983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4763</xdr:colOff>
      <xdr:row>909</xdr:row>
      <xdr:rowOff>2382</xdr:rowOff>
    </xdr:from>
    <xdr:to>
      <xdr:col>5</xdr:col>
      <xdr:colOff>195262</xdr:colOff>
      <xdr:row>909</xdr:row>
      <xdr:rowOff>2382</xdr:rowOff>
    </xdr:to>
    <xdr:cxnSp macro="">
      <xdr:nvCxnSpPr>
        <xdr:cNvPr id="2590" name="直線矢印コネクタ 2589">
          <a:extLst>
            <a:ext uri="{FF2B5EF4-FFF2-40B4-BE49-F238E27FC236}">
              <a16:creationId xmlns:a16="http://schemas.microsoft.com/office/drawing/2014/main" id="{00BC982F-10E7-4C39-A5D8-B35462993CA0}"/>
            </a:ext>
          </a:extLst>
        </xdr:cNvPr>
        <xdr:cNvCxnSpPr/>
      </xdr:nvCxnSpPr>
      <xdr:spPr>
        <a:xfrm flipH="1">
          <a:off x="1909763" y="77154882"/>
          <a:ext cx="19049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61913</xdr:colOff>
      <xdr:row>902</xdr:row>
      <xdr:rowOff>188118</xdr:rowOff>
    </xdr:from>
    <xdr:to>
      <xdr:col>24</xdr:col>
      <xdr:colOff>147637</xdr:colOff>
      <xdr:row>902</xdr:row>
      <xdr:rowOff>188118</xdr:rowOff>
    </xdr:to>
    <xdr:cxnSp macro="">
      <xdr:nvCxnSpPr>
        <xdr:cNvPr id="2591" name="直線矢印コネクタ 2590">
          <a:extLst>
            <a:ext uri="{FF2B5EF4-FFF2-40B4-BE49-F238E27FC236}">
              <a16:creationId xmlns:a16="http://schemas.microsoft.com/office/drawing/2014/main" id="{33D4FDC4-8811-4206-91A0-3B01E3069A6C}"/>
            </a:ext>
          </a:extLst>
        </xdr:cNvPr>
        <xdr:cNvCxnSpPr/>
      </xdr:nvCxnSpPr>
      <xdr:spPr>
        <a:xfrm>
          <a:off x="2347913" y="76007118"/>
          <a:ext cx="694372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994</xdr:row>
      <xdr:rowOff>0</xdr:rowOff>
    </xdr:from>
    <xdr:to>
      <xdr:col>12</xdr:col>
      <xdr:colOff>0</xdr:colOff>
      <xdr:row>994</xdr:row>
      <xdr:rowOff>16669</xdr:rowOff>
    </xdr:to>
    <xdr:cxnSp macro="">
      <xdr:nvCxnSpPr>
        <xdr:cNvPr id="2592" name="直線コネクタ 2591">
          <a:extLst>
            <a:ext uri="{FF2B5EF4-FFF2-40B4-BE49-F238E27FC236}">
              <a16:creationId xmlns:a16="http://schemas.microsoft.com/office/drawing/2014/main" id="{B60948E1-1901-4EAD-A2DF-6F633AB939B5}"/>
            </a:ext>
          </a:extLst>
        </xdr:cNvPr>
        <xdr:cNvCxnSpPr/>
      </xdr:nvCxnSpPr>
      <xdr:spPr>
        <a:xfrm>
          <a:off x="4572000" y="93345000"/>
          <a:ext cx="0" cy="16669"/>
        </a:xfrm>
        <a:prstGeom prst="line">
          <a:avLst/>
        </a:prstGeom>
        <a:ln w="3175">
          <a:solidFill>
            <a:srgbClr val="00B05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197646</xdr:colOff>
      <xdr:row>932</xdr:row>
      <xdr:rowOff>66675</xdr:rowOff>
    </xdr:from>
    <xdr:to>
      <xdr:col>4</xdr:col>
      <xdr:colOff>197646</xdr:colOff>
      <xdr:row>933</xdr:row>
      <xdr:rowOff>61912</xdr:rowOff>
    </xdr:to>
    <xdr:cxnSp macro="">
      <xdr:nvCxnSpPr>
        <xdr:cNvPr id="2593" name="直線矢印コネクタ 2592">
          <a:extLst>
            <a:ext uri="{FF2B5EF4-FFF2-40B4-BE49-F238E27FC236}">
              <a16:creationId xmlns:a16="http://schemas.microsoft.com/office/drawing/2014/main" id="{890758B6-C1ED-4EAE-90CB-0CDEFE3EAE15}"/>
            </a:ext>
          </a:extLst>
        </xdr:cNvPr>
        <xdr:cNvCxnSpPr/>
      </xdr:nvCxnSpPr>
      <xdr:spPr>
        <a:xfrm flipV="1">
          <a:off x="1721646" y="81600675"/>
          <a:ext cx="0" cy="185737"/>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200025</xdr:colOff>
      <xdr:row>931</xdr:row>
      <xdr:rowOff>7144</xdr:rowOff>
    </xdr:from>
    <xdr:to>
      <xdr:col>4</xdr:col>
      <xdr:colOff>200025</xdr:colOff>
      <xdr:row>931</xdr:row>
      <xdr:rowOff>188119</xdr:rowOff>
    </xdr:to>
    <xdr:cxnSp macro="">
      <xdr:nvCxnSpPr>
        <xdr:cNvPr id="2594" name="直線矢印コネクタ 2593">
          <a:extLst>
            <a:ext uri="{FF2B5EF4-FFF2-40B4-BE49-F238E27FC236}">
              <a16:creationId xmlns:a16="http://schemas.microsoft.com/office/drawing/2014/main" id="{780D19F4-8BB5-433A-AEB1-9EB21D13F942}"/>
            </a:ext>
          </a:extLst>
        </xdr:cNvPr>
        <xdr:cNvCxnSpPr/>
      </xdr:nvCxnSpPr>
      <xdr:spPr>
        <a:xfrm>
          <a:off x="1724025" y="81350644"/>
          <a:ext cx="0" cy="180975"/>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333215</xdr:colOff>
      <xdr:row>932</xdr:row>
      <xdr:rowOff>1183</xdr:rowOff>
    </xdr:from>
    <xdr:to>
      <xdr:col>2</xdr:col>
      <xdr:colOff>333215</xdr:colOff>
      <xdr:row>947</xdr:row>
      <xdr:rowOff>188119</xdr:rowOff>
    </xdr:to>
    <xdr:cxnSp macro="">
      <xdr:nvCxnSpPr>
        <xdr:cNvPr id="2595" name="直線矢印コネクタ 2594">
          <a:extLst>
            <a:ext uri="{FF2B5EF4-FFF2-40B4-BE49-F238E27FC236}">
              <a16:creationId xmlns:a16="http://schemas.microsoft.com/office/drawing/2014/main" id="{DE887239-2AB3-4DE5-B21F-0695A24F0E5A}"/>
            </a:ext>
          </a:extLst>
        </xdr:cNvPr>
        <xdr:cNvCxnSpPr/>
      </xdr:nvCxnSpPr>
      <xdr:spPr>
        <a:xfrm flipV="1">
          <a:off x="1095215" y="81535183"/>
          <a:ext cx="0" cy="3044436"/>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38100</xdr:colOff>
      <xdr:row>832</xdr:row>
      <xdr:rowOff>4763</xdr:rowOff>
    </xdr:from>
    <xdr:to>
      <xdr:col>10</xdr:col>
      <xdr:colOff>38100</xdr:colOff>
      <xdr:row>863</xdr:row>
      <xdr:rowOff>188119</xdr:rowOff>
    </xdr:to>
    <xdr:cxnSp macro="">
      <xdr:nvCxnSpPr>
        <xdr:cNvPr id="2608" name="直線コネクタ 2607">
          <a:extLst>
            <a:ext uri="{FF2B5EF4-FFF2-40B4-BE49-F238E27FC236}">
              <a16:creationId xmlns:a16="http://schemas.microsoft.com/office/drawing/2014/main" id="{9AED2630-E207-4322-A5D8-3D425DF8015C}"/>
            </a:ext>
          </a:extLst>
        </xdr:cNvPr>
        <xdr:cNvCxnSpPr/>
      </xdr:nvCxnSpPr>
      <xdr:spPr>
        <a:xfrm flipV="1">
          <a:off x="3848100" y="62488763"/>
          <a:ext cx="0" cy="6088856"/>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207169</xdr:colOff>
      <xdr:row>855</xdr:row>
      <xdr:rowOff>121444</xdr:rowOff>
    </xdr:from>
    <xdr:to>
      <xdr:col>54</xdr:col>
      <xdr:colOff>378619</xdr:colOff>
      <xdr:row>855</xdr:row>
      <xdr:rowOff>121444</xdr:rowOff>
    </xdr:to>
    <xdr:cxnSp macro="">
      <xdr:nvCxnSpPr>
        <xdr:cNvPr id="2609" name="直線コネクタ 2608">
          <a:extLst>
            <a:ext uri="{FF2B5EF4-FFF2-40B4-BE49-F238E27FC236}">
              <a16:creationId xmlns:a16="http://schemas.microsoft.com/office/drawing/2014/main" id="{E97D635D-54CC-4CED-9875-B8B90E946341}"/>
            </a:ext>
          </a:extLst>
        </xdr:cNvPr>
        <xdr:cNvCxnSpPr/>
      </xdr:nvCxnSpPr>
      <xdr:spPr>
        <a:xfrm>
          <a:off x="20781169" y="66986944"/>
          <a:ext cx="171450"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207169</xdr:colOff>
      <xdr:row>855</xdr:row>
      <xdr:rowOff>121444</xdr:rowOff>
    </xdr:from>
    <xdr:to>
      <xdr:col>54</xdr:col>
      <xdr:colOff>207169</xdr:colOff>
      <xdr:row>856</xdr:row>
      <xdr:rowOff>100012</xdr:rowOff>
    </xdr:to>
    <xdr:cxnSp macro="">
      <xdr:nvCxnSpPr>
        <xdr:cNvPr id="2610" name="直線コネクタ 2609">
          <a:extLst>
            <a:ext uri="{FF2B5EF4-FFF2-40B4-BE49-F238E27FC236}">
              <a16:creationId xmlns:a16="http://schemas.microsoft.com/office/drawing/2014/main" id="{888A9400-966D-47D7-95EA-71B9ED6A51A0}"/>
            </a:ext>
          </a:extLst>
        </xdr:cNvPr>
        <xdr:cNvCxnSpPr/>
      </xdr:nvCxnSpPr>
      <xdr:spPr>
        <a:xfrm>
          <a:off x="20781169" y="66986944"/>
          <a:ext cx="0" cy="169068"/>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209551</xdr:colOff>
      <xdr:row>856</xdr:row>
      <xdr:rowOff>100013</xdr:rowOff>
    </xdr:from>
    <xdr:to>
      <xdr:col>54</xdr:col>
      <xdr:colOff>373856</xdr:colOff>
      <xdr:row>856</xdr:row>
      <xdr:rowOff>100013</xdr:rowOff>
    </xdr:to>
    <xdr:cxnSp macro="">
      <xdr:nvCxnSpPr>
        <xdr:cNvPr id="2611" name="直線矢印コネクタ 2610">
          <a:extLst>
            <a:ext uri="{FF2B5EF4-FFF2-40B4-BE49-F238E27FC236}">
              <a16:creationId xmlns:a16="http://schemas.microsoft.com/office/drawing/2014/main" id="{6CB67315-C8AA-42B3-AEFB-7A2B70A7279E}"/>
            </a:ext>
          </a:extLst>
        </xdr:cNvPr>
        <xdr:cNvCxnSpPr/>
      </xdr:nvCxnSpPr>
      <xdr:spPr>
        <a:xfrm>
          <a:off x="20783551" y="67156013"/>
          <a:ext cx="16430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0</xdr:colOff>
      <xdr:row>855</xdr:row>
      <xdr:rowOff>183356</xdr:rowOff>
    </xdr:from>
    <xdr:to>
      <xdr:col>42</xdr:col>
      <xdr:colOff>0</xdr:colOff>
      <xdr:row>857</xdr:row>
      <xdr:rowOff>4763</xdr:rowOff>
    </xdr:to>
    <xdr:cxnSp macro="">
      <xdr:nvCxnSpPr>
        <xdr:cNvPr id="2612" name="直線コネクタ 2611">
          <a:extLst>
            <a:ext uri="{FF2B5EF4-FFF2-40B4-BE49-F238E27FC236}">
              <a16:creationId xmlns:a16="http://schemas.microsoft.com/office/drawing/2014/main" id="{48007B65-74E7-401C-8D1E-B9441CA9DC02}"/>
            </a:ext>
          </a:extLst>
        </xdr:cNvPr>
        <xdr:cNvCxnSpPr/>
      </xdr:nvCxnSpPr>
      <xdr:spPr>
        <a:xfrm flipV="1">
          <a:off x="16002000" y="67048856"/>
          <a:ext cx="0" cy="202407"/>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226219</xdr:colOff>
      <xdr:row>864</xdr:row>
      <xdr:rowOff>0</xdr:rowOff>
    </xdr:from>
    <xdr:to>
      <xdr:col>41</xdr:col>
      <xdr:colOff>226219</xdr:colOff>
      <xdr:row>864</xdr:row>
      <xdr:rowOff>185737</xdr:rowOff>
    </xdr:to>
    <xdr:cxnSp macro="">
      <xdr:nvCxnSpPr>
        <xdr:cNvPr id="2613" name="直線コネクタ 2612">
          <a:extLst>
            <a:ext uri="{FF2B5EF4-FFF2-40B4-BE49-F238E27FC236}">
              <a16:creationId xmlns:a16="http://schemas.microsoft.com/office/drawing/2014/main" id="{A41007D7-7388-47F6-99CB-EB0C643D49D0}"/>
            </a:ext>
          </a:extLst>
        </xdr:cNvPr>
        <xdr:cNvCxnSpPr/>
      </xdr:nvCxnSpPr>
      <xdr:spPr>
        <a:xfrm flipV="1">
          <a:off x="15847219" y="68580000"/>
          <a:ext cx="0" cy="185737"/>
        </a:xfrm>
        <a:prstGeom prst="line">
          <a:avLst/>
        </a:prstGeom>
        <a:ln w="31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35719</xdr:colOff>
      <xdr:row>832</xdr:row>
      <xdr:rowOff>2381</xdr:rowOff>
    </xdr:from>
    <xdr:to>
      <xdr:col>2</xdr:col>
      <xdr:colOff>35719</xdr:colOff>
      <xdr:row>864</xdr:row>
      <xdr:rowOff>0</xdr:rowOff>
    </xdr:to>
    <xdr:cxnSp macro="">
      <xdr:nvCxnSpPr>
        <xdr:cNvPr id="2614" name="直線コネクタ 2613">
          <a:extLst>
            <a:ext uri="{FF2B5EF4-FFF2-40B4-BE49-F238E27FC236}">
              <a16:creationId xmlns:a16="http://schemas.microsoft.com/office/drawing/2014/main" id="{1E71F8B2-8B5D-4836-A511-47E4604B879D}"/>
            </a:ext>
          </a:extLst>
        </xdr:cNvPr>
        <xdr:cNvCxnSpPr/>
      </xdr:nvCxnSpPr>
      <xdr:spPr>
        <a:xfrm flipV="1">
          <a:off x="797719" y="62486381"/>
          <a:ext cx="0" cy="609361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35719</xdr:colOff>
      <xdr:row>832</xdr:row>
      <xdr:rowOff>2381</xdr:rowOff>
    </xdr:from>
    <xdr:to>
      <xdr:col>4</xdr:col>
      <xdr:colOff>35719</xdr:colOff>
      <xdr:row>864</xdr:row>
      <xdr:rowOff>0</xdr:rowOff>
    </xdr:to>
    <xdr:cxnSp macro="">
      <xdr:nvCxnSpPr>
        <xdr:cNvPr id="2615" name="直線コネクタ 2614">
          <a:extLst>
            <a:ext uri="{FF2B5EF4-FFF2-40B4-BE49-F238E27FC236}">
              <a16:creationId xmlns:a16="http://schemas.microsoft.com/office/drawing/2014/main" id="{5BD4C35E-E17C-4FA5-B422-4EF450D8C9A0}"/>
            </a:ext>
          </a:extLst>
        </xdr:cNvPr>
        <xdr:cNvCxnSpPr/>
      </xdr:nvCxnSpPr>
      <xdr:spPr>
        <a:xfrm flipV="1">
          <a:off x="1559719" y="62486381"/>
          <a:ext cx="0" cy="6093619"/>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82</xdr:col>
      <xdr:colOff>342900</xdr:colOff>
      <xdr:row>832</xdr:row>
      <xdr:rowOff>2382</xdr:rowOff>
    </xdr:from>
    <xdr:to>
      <xdr:col>82</xdr:col>
      <xdr:colOff>342900</xdr:colOff>
      <xdr:row>856</xdr:row>
      <xdr:rowOff>2381</xdr:rowOff>
    </xdr:to>
    <xdr:cxnSp macro="">
      <xdr:nvCxnSpPr>
        <xdr:cNvPr id="2616" name="直線コネクタ 2615">
          <a:extLst>
            <a:ext uri="{FF2B5EF4-FFF2-40B4-BE49-F238E27FC236}">
              <a16:creationId xmlns:a16="http://schemas.microsoft.com/office/drawing/2014/main" id="{79390DFF-2620-422A-8E3A-C6837AF7335F}"/>
            </a:ext>
          </a:extLst>
        </xdr:cNvPr>
        <xdr:cNvCxnSpPr/>
      </xdr:nvCxnSpPr>
      <xdr:spPr>
        <a:xfrm flipV="1">
          <a:off x="31584900" y="62486382"/>
          <a:ext cx="0" cy="457199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79</xdr:col>
      <xdr:colOff>350044</xdr:colOff>
      <xdr:row>835</xdr:row>
      <xdr:rowOff>0</xdr:rowOff>
    </xdr:from>
    <xdr:to>
      <xdr:col>79</xdr:col>
      <xdr:colOff>350044</xdr:colOff>
      <xdr:row>837</xdr:row>
      <xdr:rowOff>80963</xdr:rowOff>
    </xdr:to>
    <xdr:cxnSp macro="">
      <xdr:nvCxnSpPr>
        <xdr:cNvPr id="2617" name="直線コネクタ 2616">
          <a:extLst>
            <a:ext uri="{FF2B5EF4-FFF2-40B4-BE49-F238E27FC236}">
              <a16:creationId xmlns:a16="http://schemas.microsoft.com/office/drawing/2014/main" id="{9EEB2135-DA35-49DB-A35A-207F82E84E62}"/>
            </a:ext>
          </a:extLst>
        </xdr:cNvPr>
        <xdr:cNvCxnSpPr/>
      </xdr:nvCxnSpPr>
      <xdr:spPr>
        <a:xfrm flipV="1">
          <a:off x="30449044" y="63055500"/>
          <a:ext cx="0" cy="461963"/>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352425</xdr:colOff>
      <xdr:row>729</xdr:row>
      <xdr:rowOff>1</xdr:rowOff>
    </xdr:from>
    <xdr:to>
      <xdr:col>2</xdr:col>
      <xdr:colOff>1</xdr:colOff>
      <xdr:row>729</xdr:row>
      <xdr:rowOff>1</xdr:rowOff>
    </xdr:to>
    <xdr:cxnSp macro="">
      <xdr:nvCxnSpPr>
        <xdr:cNvPr id="2618" name="直線コネクタ 2617">
          <a:extLst>
            <a:ext uri="{FF2B5EF4-FFF2-40B4-BE49-F238E27FC236}">
              <a16:creationId xmlns:a16="http://schemas.microsoft.com/office/drawing/2014/main" id="{DE84AAED-4AC2-4FF4-BDE0-321BF25D0F73}"/>
            </a:ext>
          </a:extLst>
        </xdr:cNvPr>
        <xdr:cNvCxnSpPr/>
      </xdr:nvCxnSpPr>
      <xdr:spPr>
        <a:xfrm flipH="1">
          <a:off x="733425" y="39814501"/>
          <a:ext cx="28576"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350043</xdr:colOff>
      <xdr:row>729</xdr:row>
      <xdr:rowOff>1</xdr:rowOff>
    </xdr:from>
    <xdr:to>
      <xdr:col>1</xdr:col>
      <xdr:colOff>350043</xdr:colOff>
      <xdr:row>738</xdr:row>
      <xdr:rowOff>190499</xdr:rowOff>
    </xdr:to>
    <xdr:cxnSp macro="">
      <xdr:nvCxnSpPr>
        <xdr:cNvPr id="2619" name="直線コネクタ 2618">
          <a:extLst>
            <a:ext uri="{FF2B5EF4-FFF2-40B4-BE49-F238E27FC236}">
              <a16:creationId xmlns:a16="http://schemas.microsoft.com/office/drawing/2014/main" id="{B137579C-E2FF-4764-A302-CD0720AA09AF}"/>
            </a:ext>
          </a:extLst>
        </xdr:cNvPr>
        <xdr:cNvCxnSpPr/>
      </xdr:nvCxnSpPr>
      <xdr:spPr>
        <a:xfrm flipV="1">
          <a:off x="731043" y="39814501"/>
          <a:ext cx="0" cy="190499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350044</xdr:colOff>
      <xdr:row>739</xdr:row>
      <xdr:rowOff>0</xdr:rowOff>
    </xdr:from>
    <xdr:to>
      <xdr:col>2</xdr:col>
      <xdr:colOff>2383</xdr:colOff>
      <xdr:row>739</xdr:row>
      <xdr:rowOff>0</xdr:rowOff>
    </xdr:to>
    <xdr:cxnSp macro="">
      <xdr:nvCxnSpPr>
        <xdr:cNvPr id="2620" name="直線コネクタ 2619">
          <a:extLst>
            <a:ext uri="{FF2B5EF4-FFF2-40B4-BE49-F238E27FC236}">
              <a16:creationId xmlns:a16="http://schemas.microsoft.com/office/drawing/2014/main" id="{D077C247-1D9F-46DC-99DD-9096193913ED}"/>
            </a:ext>
          </a:extLst>
        </xdr:cNvPr>
        <xdr:cNvCxnSpPr/>
      </xdr:nvCxnSpPr>
      <xdr:spPr>
        <a:xfrm flipH="1">
          <a:off x="731044" y="41719500"/>
          <a:ext cx="33339"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350044</xdr:colOff>
      <xdr:row>737</xdr:row>
      <xdr:rowOff>2</xdr:rowOff>
    </xdr:from>
    <xdr:to>
      <xdr:col>1</xdr:col>
      <xdr:colOff>378619</xdr:colOff>
      <xdr:row>737</xdr:row>
      <xdr:rowOff>2</xdr:rowOff>
    </xdr:to>
    <xdr:cxnSp macro="">
      <xdr:nvCxnSpPr>
        <xdr:cNvPr id="2621" name="直線コネクタ 2620">
          <a:extLst>
            <a:ext uri="{FF2B5EF4-FFF2-40B4-BE49-F238E27FC236}">
              <a16:creationId xmlns:a16="http://schemas.microsoft.com/office/drawing/2014/main" id="{A1C6DDDF-D8AA-4E08-9A04-EB665DF65544}"/>
            </a:ext>
          </a:extLst>
        </xdr:cNvPr>
        <xdr:cNvCxnSpPr/>
      </xdr:nvCxnSpPr>
      <xdr:spPr>
        <a:xfrm flipH="1">
          <a:off x="731044" y="41338502"/>
          <a:ext cx="28575"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350044</xdr:colOff>
      <xdr:row>736</xdr:row>
      <xdr:rowOff>188119</xdr:rowOff>
    </xdr:from>
    <xdr:to>
      <xdr:col>7</xdr:col>
      <xdr:colOff>350044</xdr:colOff>
      <xdr:row>739</xdr:row>
      <xdr:rowOff>0</xdr:rowOff>
    </xdr:to>
    <xdr:cxnSp macro="">
      <xdr:nvCxnSpPr>
        <xdr:cNvPr id="2622" name="直線コネクタ 2621">
          <a:extLst>
            <a:ext uri="{FF2B5EF4-FFF2-40B4-BE49-F238E27FC236}">
              <a16:creationId xmlns:a16="http://schemas.microsoft.com/office/drawing/2014/main" id="{5550CE55-7767-4AD4-94E2-351057C81EDE}"/>
            </a:ext>
          </a:extLst>
        </xdr:cNvPr>
        <xdr:cNvCxnSpPr/>
      </xdr:nvCxnSpPr>
      <xdr:spPr>
        <a:xfrm>
          <a:off x="3017044" y="41336119"/>
          <a:ext cx="0" cy="383381"/>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364331</xdr:colOff>
      <xdr:row>738</xdr:row>
      <xdr:rowOff>107156</xdr:rowOff>
    </xdr:from>
    <xdr:to>
      <xdr:col>2</xdr:col>
      <xdr:colOff>42863</xdr:colOff>
      <xdr:row>738</xdr:row>
      <xdr:rowOff>107156</xdr:rowOff>
    </xdr:to>
    <xdr:cxnSp macro="">
      <xdr:nvCxnSpPr>
        <xdr:cNvPr id="2623" name="直線コネクタ 2622">
          <a:extLst>
            <a:ext uri="{FF2B5EF4-FFF2-40B4-BE49-F238E27FC236}">
              <a16:creationId xmlns:a16="http://schemas.microsoft.com/office/drawing/2014/main" id="{CDF88B71-87BC-4DF8-A6AD-B09E65AC9BDF}"/>
            </a:ext>
          </a:extLst>
        </xdr:cNvPr>
        <xdr:cNvCxnSpPr/>
      </xdr:nvCxnSpPr>
      <xdr:spPr>
        <a:xfrm>
          <a:off x="745331" y="41636156"/>
          <a:ext cx="59532" cy="0"/>
        </a:xfrm>
        <a:prstGeom prst="line">
          <a:avLst/>
        </a:prstGeom>
        <a:ln w="952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371475</xdr:colOff>
      <xdr:row>736</xdr:row>
      <xdr:rowOff>107156</xdr:rowOff>
    </xdr:from>
    <xdr:to>
      <xdr:col>2</xdr:col>
      <xdr:colOff>50007</xdr:colOff>
      <xdr:row>736</xdr:row>
      <xdr:rowOff>107156</xdr:rowOff>
    </xdr:to>
    <xdr:cxnSp macro="">
      <xdr:nvCxnSpPr>
        <xdr:cNvPr id="2624" name="直線コネクタ 2623">
          <a:extLst>
            <a:ext uri="{FF2B5EF4-FFF2-40B4-BE49-F238E27FC236}">
              <a16:creationId xmlns:a16="http://schemas.microsoft.com/office/drawing/2014/main" id="{5EEC8007-0EDD-4E41-BB1F-28D5A0408327}"/>
            </a:ext>
          </a:extLst>
        </xdr:cNvPr>
        <xdr:cNvCxnSpPr/>
      </xdr:nvCxnSpPr>
      <xdr:spPr>
        <a:xfrm>
          <a:off x="752475" y="41255156"/>
          <a:ext cx="59532" cy="0"/>
        </a:xfrm>
        <a:prstGeom prst="line">
          <a:avLst/>
        </a:prstGeom>
        <a:ln w="952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376238</xdr:colOff>
      <xdr:row>728</xdr:row>
      <xdr:rowOff>188119</xdr:rowOff>
    </xdr:from>
    <xdr:to>
      <xdr:col>24</xdr:col>
      <xdr:colOff>376238</xdr:colOff>
      <xdr:row>735</xdr:row>
      <xdr:rowOff>0</xdr:rowOff>
    </xdr:to>
    <xdr:cxnSp macro="">
      <xdr:nvCxnSpPr>
        <xdr:cNvPr id="2625" name="直線コネクタ 2624">
          <a:extLst>
            <a:ext uri="{FF2B5EF4-FFF2-40B4-BE49-F238E27FC236}">
              <a16:creationId xmlns:a16="http://schemas.microsoft.com/office/drawing/2014/main" id="{0B57F137-D9BB-46DD-B236-8EFE14F6C803}"/>
            </a:ext>
          </a:extLst>
        </xdr:cNvPr>
        <xdr:cNvCxnSpPr/>
      </xdr:nvCxnSpPr>
      <xdr:spPr>
        <a:xfrm>
          <a:off x="9520238" y="39812119"/>
          <a:ext cx="0" cy="1145381"/>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333375</xdr:colOff>
      <xdr:row>727</xdr:row>
      <xdr:rowOff>130969</xdr:rowOff>
    </xdr:from>
    <xdr:to>
      <xdr:col>24</xdr:col>
      <xdr:colOff>333375</xdr:colOff>
      <xdr:row>729</xdr:row>
      <xdr:rowOff>2380</xdr:rowOff>
    </xdr:to>
    <xdr:cxnSp macro="">
      <xdr:nvCxnSpPr>
        <xdr:cNvPr id="2626" name="直線コネクタ 2625">
          <a:extLst>
            <a:ext uri="{FF2B5EF4-FFF2-40B4-BE49-F238E27FC236}">
              <a16:creationId xmlns:a16="http://schemas.microsoft.com/office/drawing/2014/main" id="{5434B20B-E143-420B-8A40-034779BEA69F}"/>
            </a:ext>
          </a:extLst>
        </xdr:cNvPr>
        <xdr:cNvCxnSpPr/>
      </xdr:nvCxnSpPr>
      <xdr:spPr>
        <a:xfrm>
          <a:off x="9477375" y="39564469"/>
          <a:ext cx="0" cy="252411"/>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0</xdr:colOff>
      <xdr:row>737</xdr:row>
      <xdr:rowOff>0</xdr:rowOff>
    </xdr:from>
    <xdr:to>
      <xdr:col>47</xdr:col>
      <xdr:colOff>316707</xdr:colOff>
      <xdr:row>737</xdr:row>
      <xdr:rowOff>0</xdr:rowOff>
    </xdr:to>
    <xdr:cxnSp macro="">
      <xdr:nvCxnSpPr>
        <xdr:cNvPr id="2627" name="直線コネクタ 2626">
          <a:extLst>
            <a:ext uri="{FF2B5EF4-FFF2-40B4-BE49-F238E27FC236}">
              <a16:creationId xmlns:a16="http://schemas.microsoft.com/office/drawing/2014/main" id="{198BA982-FA21-49CD-93DF-9F859118E000}"/>
            </a:ext>
          </a:extLst>
        </xdr:cNvPr>
        <xdr:cNvCxnSpPr/>
      </xdr:nvCxnSpPr>
      <xdr:spPr>
        <a:xfrm>
          <a:off x="17907000" y="41338500"/>
          <a:ext cx="316707"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2381</xdr:colOff>
      <xdr:row>625</xdr:row>
      <xdr:rowOff>100013</xdr:rowOff>
    </xdr:from>
    <xdr:to>
      <xdr:col>54</xdr:col>
      <xdr:colOff>2381</xdr:colOff>
      <xdr:row>631</xdr:row>
      <xdr:rowOff>95251</xdr:rowOff>
    </xdr:to>
    <xdr:cxnSp macro="">
      <xdr:nvCxnSpPr>
        <xdr:cNvPr id="2628" name="直線コネクタ 2627">
          <a:extLst>
            <a:ext uri="{FF2B5EF4-FFF2-40B4-BE49-F238E27FC236}">
              <a16:creationId xmlns:a16="http://schemas.microsoft.com/office/drawing/2014/main" id="{00954CE9-FDB4-4ACC-8563-E8C5C0A49BF7}"/>
            </a:ext>
          </a:extLst>
        </xdr:cNvPr>
        <xdr:cNvCxnSpPr/>
      </xdr:nvCxnSpPr>
      <xdr:spPr>
        <a:xfrm>
          <a:off x="20576381" y="20102513"/>
          <a:ext cx="0" cy="1138238"/>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152400</xdr:colOff>
      <xdr:row>631</xdr:row>
      <xdr:rowOff>100012</xdr:rowOff>
    </xdr:from>
    <xdr:to>
      <xdr:col>17</xdr:col>
      <xdr:colOff>230981</xdr:colOff>
      <xdr:row>631</xdr:row>
      <xdr:rowOff>100012</xdr:rowOff>
    </xdr:to>
    <xdr:cxnSp macro="">
      <xdr:nvCxnSpPr>
        <xdr:cNvPr id="2629" name="直線コネクタ 2628">
          <a:extLst>
            <a:ext uri="{FF2B5EF4-FFF2-40B4-BE49-F238E27FC236}">
              <a16:creationId xmlns:a16="http://schemas.microsoft.com/office/drawing/2014/main" id="{875CC273-D396-4792-99D4-45BAA9AECDF8}"/>
            </a:ext>
          </a:extLst>
        </xdr:cNvPr>
        <xdr:cNvCxnSpPr/>
      </xdr:nvCxnSpPr>
      <xdr:spPr>
        <a:xfrm>
          <a:off x="5486400" y="21245512"/>
          <a:ext cx="1221581"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342901</xdr:colOff>
      <xdr:row>631</xdr:row>
      <xdr:rowOff>100015</xdr:rowOff>
    </xdr:from>
    <xdr:to>
      <xdr:col>22</xdr:col>
      <xdr:colOff>7144</xdr:colOff>
      <xdr:row>632</xdr:row>
      <xdr:rowOff>47625</xdr:rowOff>
    </xdr:to>
    <xdr:cxnSp macro="">
      <xdr:nvCxnSpPr>
        <xdr:cNvPr id="2630" name="直線コネクタ 2629">
          <a:extLst>
            <a:ext uri="{FF2B5EF4-FFF2-40B4-BE49-F238E27FC236}">
              <a16:creationId xmlns:a16="http://schemas.microsoft.com/office/drawing/2014/main" id="{3289A6A9-D60C-4C11-B2BC-0E696FA9C50E}"/>
            </a:ext>
          </a:extLst>
        </xdr:cNvPr>
        <xdr:cNvCxnSpPr/>
      </xdr:nvCxnSpPr>
      <xdr:spPr>
        <a:xfrm flipV="1">
          <a:off x="7200901" y="21245515"/>
          <a:ext cx="1188243" cy="13811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2381</xdr:colOff>
      <xdr:row>631</xdr:row>
      <xdr:rowOff>100013</xdr:rowOff>
    </xdr:from>
    <xdr:to>
      <xdr:col>13</xdr:col>
      <xdr:colOff>47626</xdr:colOff>
      <xdr:row>632</xdr:row>
      <xdr:rowOff>45244</xdr:rowOff>
    </xdr:to>
    <xdr:cxnSp macro="">
      <xdr:nvCxnSpPr>
        <xdr:cNvPr id="2631" name="直線コネクタ 2630">
          <a:extLst>
            <a:ext uri="{FF2B5EF4-FFF2-40B4-BE49-F238E27FC236}">
              <a16:creationId xmlns:a16="http://schemas.microsoft.com/office/drawing/2014/main" id="{0B8A8146-4189-4E80-8DBA-117D787449C4}"/>
            </a:ext>
          </a:extLst>
        </xdr:cNvPr>
        <xdr:cNvCxnSpPr/>
      </xdr:nvCxnSpPr>
      <xdr:spPr>
        <a:xfrm flipH="1" flipV="1">
          <a:off x="3812381" y="21245513"/>
          <a:ext cx="1188245" cy="135731"/>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345282</xdr:colOff>
      <xdr:row>632</xdr:row>
      <xdr:rowOff>107154</xdr:rowOff>
    </xdr:from>
    <xdr:to>
      <xdr:col>17</xdr:col>
      <xdr:colOff>238126</xdr:colOff>
      <xdr:row>632</xdr:row>
      <xdr:rowOff>107154</xdr:rowOff>
    </xdr:to>
    <xdr:cxnSp macro="">
      <xdr:nvCxnSpPr>
        <xdr:cNvPr id="2632" name="直線コネクタ 2631">
          <a:extLst>
            <a:ext uri="{FF2B5EF4-FFF2-40B4-BE49-F238E27FC236}">
              <a16:creationId xmlns:a16="http://schemas.microsoft.com/office/drawing/2014/main" id="{DAE41004-405D-4B78-BDBB-3DBF5E341935}"/>
            </a:ext>
          </a:extLst>
        </xdr:cNvPr>
        <xdr:cNvCxnSpPr/>
      </xdr:nvCxnSpPr>
      <xdr:spPr>
        <a:xfrm>
          <a:off x="6441282" y="21443154"/>
          <a:ext cx="273844"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631</xdr:row>
      <xdr:rowOff>100012</xdr:rowOff>
    </xdr:from>
    <xdr:to>
      <xdr:col>10</xdr:col>
      <xdr:colOff>0</xdr:colOff>
      <xdr:row>633</xdr:row>
      <xdr:rowOff>180975</xdr:rowOff>
    </xdr:to>
    <xdr:cxnSp macro="">
      <xdr:nvCxnSpPr>
        <xdr:cNvPr id="2633" name="直線コネクタ 2632">
          <a:extLst>
            <a:ext uri="{FF2B5EF4-FFF2-40B4-BE49-F238E27FC236}">
              <a16:creationId xmlns:a16="http://schemas.microsoft.com/office/drawing/2014/main" id="{E1FE86C9-1185-40F7-B2BC-C97AA0D7B823}"/>
            </a:ext>
          </a:extLst>
        </xdr:cNvPr>
        <xdr:cNvCxnSpPr/>
      </xdr:nvCxnSpPr>
      <xdr:spPr>
        <a:xfrm>
          <a:off x="3810000" y="21245512"/>
          <a:ext cx="0" cy="461963"/>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633</xdr:row>
      <xdr:rowOff>0</xdr:rowOff>
    </xdr:from>
    <xdr:to>
      <xdr:col>14</xdr:col>
      <xdr:colOff>119062</xdr:colOff>
      <xdr:row>633</xdr:row>
      <xdr:rowOff>0</xdr:rowOff>
    </xdr:to>
    <xdr:cxnSp macro="">
      <xdr:nvCxnSpPr>
        <xdr:cNvPr id="2634" name="直線矢印コネクタ 2633">
          <a:extLst>
            <a:ext uri="{FF2B5EF4-FFF2-40B4-BE49-F238E27FC236}">
              <a16:creationId xmlns:a16="http://schemas.microsoft.com/office/drawing/2014/main" id="{C3012259-3038-40F4-A32E-B5EB524D4D44}"/>
            </a:ext>
          </a:extLst>
        </xdr:cNvPr>
        <xdr:cNvCxnSpPr/>
      </xdr:nvCxnSpPr>
      <xdr:spPr>
        <a:xfrm>
          <a:off x="3810000" y="21526500"/>
          <a:ext cx="164306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2381</xdr:colOff>
      <xdr:row>631</xdr:row>
      <xdr:rowOff>100013</xdr:rowOff>
    </xdr:from>
    <xdr:to>
      <xdr:col>22</xdr:col>
      <xdr:colOff>2381</xdr:colOff>
      <xdr:row>632</xdr:row>
      <xdr:rowOff>100013</xdr:rowOff>
    </xdr:to>
    <xdr:cxnSp macro="">
      <xdr:nvCxnSpPr>
        <xdr:cNvPr id="2635" name="直線コネクタ 2634">
          <a:extLst>
            <a:ext uri="{FF2B5EF4-FFF2-40B4-BE49-F238E27FC236}">
              <a16:creationId xmlns:a16="http://schemas.microsoft.com/office/drawing/2014/main" id="{CA6676EB-5976-4F4C-9CCB-E969D656526A}"/>
            </a:ext>
          </a:extLst>
        </xdr:cNvPr>
        <xdr:cNvCxnSpPr/>
      </xdr:nvCxnSpPr>
      <xdr:spPr>
        <a:xfrm>
          <a:off x="8384381" y="21245513"/>
          <a:ext cx="0" cy="19050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257175</xdr:colOff>
      <xdr:row>631</xdr:row>
      <xdr:rowOff>95251</xdr:rowOff>
    </xdr:from>
    <xdr:to>
      <xdr:col>22</xdr:col>
      <xdr:colOff>257175</xdr:colOff>
      <xdr:row>632</xdr:row>
      <xdr:rowOff>95251</xdr:rowOff>
    </xdr:to>
    <xdr:cxnSp macro="">
      <xdr:nvCxnSpPr>
        <xdr:cNvPr id="2636" name="直線コネクタ 2635">
          <a:extLst>
            <a:ext uri="{FF2B5EF4-FFF2-40B4-BE49-F238E27FC236}">
              <a16:creationId xmlns:a16="http://schemas.microsoft.com/office/drawing/2014/main" id="{2AF2057A-8379-4F72-A162-A72D315801EE}"/>
            </a:ext>
          </a:extLst>
        </xdr:cNvPr>
        <xdr:cNvCxnSpPr/>
      </xdr:nvCxnSpPr>
      <xdr:spPr>
        <a:xfrm>
          <a:off x="8639175" y="21240751"/>
          <a:ext cx="0" cy="19050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4765</xdr:colOff>
      <xdr:row>631</xdr:row>
      <xdr:rowOff>159543</xdr:rowOff>
    </xdr:from>
    <xdr:to>
      <xdr:col>22</xdr:col>
      <xdr:colOff>188120</xdr:colOff>
      <xdr:row>632</xdr:row>
      <xdr:rowOff>50006</xdr:rowOff>
    </xdr:to>
    <xdr:sp macro="" textlink="">
      <xdr:nvSpPr>
        <xdr:cNvPr id="2637" name="円弧 2636">
          <a:extLst>
            <a:ext uri="{FF2B5EF4-FFF2-40B4-BE49-F238E27FC236}">
              <a16:creationId xmlns:a16="http://schemas.microsoft.com/office/drawing/2014/main" id="{075C20B8-35F6-427D-BED4-D5395AFC58BD}"/>
            </a:ext>
          </a:extLst>
        </xdr:cNvPr>
        <xdr:cNvSpPr/>
      </xdr:nvSpPr>
      <xdr:spPr>
        <a:xfrm>
          <a:off x="8386765" y="21305043"/>
          <a:ext cx="183355" cy="80963"/>
        </a:xfrm>
        <a:prstGeom prst="arc">
          <a:avLst>
            <a:gd name="adj1" fmla="val 5586274"/>
            <a:gd name="adj2" fmla="val 15963695"/>
          </a:avLst>
        </a:prstGeom>
        <a:ln w="3175">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90487</xdr:colOff>
      <xdr:row>632</xdr:row>
      <xdr:rowOff>50007</xdr:rowOff>
    </xdr:from>
    <xdr:to>
      <xdr:col>22</xdr:col>
      <xdr:colOff>257175</xdr:colOff>
      <xdr:row>632</xdr:row>
      <xdr:rowOff>50007</xdr:rowOff>
    </xdr:to>
    <xdr:cxnSp macro="">
      <xdr:nvCxnSpPr>
        <xdr:cNvPr id="2638" name="直線矢印コネクタ 2637">
          <a:extLst>
            <a:ext uri="{FF2B5EF4-FFF2-40B4-BE49-F238E27FC236}">
              <a16:creationId xmlns:a16="http://schemas.microsoft.com/office/drawing/2014/main" id="{6533C902-38DF-4033-8480-BCA34723F9FA}"/>
            </a:ext>
          </a:extLst>
        </xdr:cNvPr>
        <xdr:cNvCxnSpPr/>
      </xdr:nvCxnSpPr>
      <xdr:spPr>
        <a:xfrm>
          <a:off x="8472487" y="21386007"/>
          <a:ext cx="166688" cy="0"/>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114300</xdr:colOff>
      <xdr:row>631</xdr:row>
      <xdr:rowOff>97631</xdr:rowOff>
    </xdr:from>
    <xdr:to>
      <xdr:col>17</xdr:col>
      <xdr:colOff>114300</xdr:colOff>
      <xdr:row>632</xdr:row>
      <xdr:rowOff>109538</xdr:rowOff>
    </xdr:to>
    <xdr:cxnSp macro="">
      <xdr:nvCxnSpPr>
        <xdr:cNvPr id="2639" name="直線矢印コネクタ 2638">
          <a:extLst>
            <a:ext uri="{FF2B5EF4-FFF2-40B4-BE49-F238E27FC236}">
              <a16:creationId xmlns:a16="http://schemas.microsoft.com/office/drawing/2014/main" id="{3C6AD465-EA16-426C-9AAA-ADCC659A2F49}"/>
            </a:ext>
          </a:extLst>
        </xdr:cNvPr>
        <xdr:cNvCxnSpPr/>
      </xdr:nvCxnSpPr>
      <xdr:spPr>
        <a:xfrm>
          <a:off x="6591300" y="21243131"/>
          <a:ext cx="0" cy="202407"/>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211931</xdr:colOff>
      <xdr:row>632</xdr:row>
      <xdr:rowOff>2384</xdr:rowOff>
    </xdr:from>
    <xdr:to>
      <xdr:col>17</xdr:col>
      <xdr:colOff>109538</xdr:colOff>
      <xdr:row>632</xdr:row>
      <xdr:rowOff>2384</xdr:rowOff>
    </xdr:to>
    <xdr:cxnSp macro="">
      <xdr:nvCxnSpPr>
        <xdr:cNvPr id="2640" name="直線コネクタ 2639">
          <a:extLst>
            <a:ext uri="{FF2B5EF4-FFF2-40B4-BE49-F238E27FC236}">
              <a16:creationId xmlns:a16="http://schemas.microsoft.com/office/drawing/2014/main" id="{66EE7C88-EFC2-47EE-93CF-B4DA342FC939}"/>
            </a:ext>
          </a:extLst>
        </xdr:cNvPr>
        <xdr:cNvCxnSpPr/>
      </xdr:nvCxnSpPr>
      <xdr:spPr>
        <a:xfrm>
          <a:off x="5926931" y="21338384"/>
          <a:ext cx="659607"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209550</xdr:colOff>
      <xdr:row>632</xdr:row>
      <xdr:rowOff>0</xdr:rowOff>
    </xdr:from>
    <xdr:to>
      <xdr:col>15</xdr:col>
      <xdr:colOff>209550</xdr:colOff>
      <xdr:row>633</xdr:row>
      <xdr:rowOff>85726</xdr:rowOff>
    </xdr:to>
    <xdr:cxnSp macro="">
      <xdr:nvCxnSpPr>
        <xdr:cNvPr id="2641" name="直線コネクタ 2640">
          <a:extLst>
            <a:ext uri="{FF2B5EF4-FFF2-40B4-BE49-F238E27FC236}">
              <a16:creationId xmlns:a16="http://schemas.microsoft.com/office/drawing/2014/main" id="{63EDB5DD-2D09-451C-9766-C2247CCD80C6}"/>
            </a:ext>
          </a:extLst>
        </xdr:cNvPr>
        <xdr:cNvCxnSpPr/>
      </xdr:nvCxnSpPr>
      <xdr:spPr>
        <a:xfrm>
          <a:off x="5924550" y="21336000"/>
          <a:ext cx="0" cy="276226"/>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209549</xdr:colOff>
      <xdr:row>633</xdr:row>
      <xdr:rowOff>85726</xdr:rowOff>
    </xdr:from>
    <xdr:to>
      <xdr:col>15</xdr:col>
      <xdr:colOff>335756</xdr:colOff>
      <xdr:row>633</xdr:row>
      <xdr:rowOff>85726</xdr:rowOff>
    </xdr:to>
    <xdr:cxnSp macro="">
      <xdr:nvCxnSpPr>
        <xdr:cNvPr id="2642" name="直線矢印コネクタ 2641">
          <a:extLst>
            <a:ext uri="{FF2B5EF4-FFF2-40B4-BE49-F238E27FC236}">
              <a16:creationId xmlns:a16="http://schemas.microsoft.com/office/drawing/2014/main" id="{B303B598-1F7B-4FFF-A30D-DD35D50D5850}"/>
            </a:ext>
          </a:extLst>
        </xdr:cNvPr>
        <xdr:cNvCxnSpPr/>
      </xdr:nvCxnSpPr>
      <xdr:spPr>
        <a:xfrm>
          <a:off x="5924549" y="21612226"/>
          <a:ext cx="12620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114300</xdr:colOff>
      <xdr:row>625</xdr:row>
      <xdr:rowOff>95250</xdr:rowOff>
    </xdr:from>
    <xdr:to>
      <xdr:col>17</xdr:col>
      <xdr:colOff>114300</xdr:colOff>
      <xdr:row>631</xdr:row>
      <xdr:rowOff>100013</xdr:rowOff>
    </xdr:to>
    <xdr:cxnSp macro="">
      <xdr:nvCxnSpPr>
        <xdr:cNvPr id="2643" name="直線矢印コネクタ 2642">
          <a:extLst>
            <a:ext uri="{FF2B5EF4-FFF2-40B4-BE49-F238E27FC236}">
              <a16:creationId xmlns:a16="http://schemas.microsoft.com/office/drawing/2014/main" id="{A36E81EC-3F08-4144-A140-743C8758CB12}"/>
            </a:ext>
          </a:extLst>
        </xdr:cNvPr>
        <xdr:cNvCxnSpPr/>
      </xdr:nvCxnSpPr>
      <xdr:spPr>
        <a:xfrm>
          <a:off x="6591300" y="20097750"/>
          <a:ext cx="0" cy="114776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109538</xdr:colOff>
      <xdr:row>628</xdr:row>
      <xdr:rowOff>97632</xdr:rowOff>
    </xdr:from>
    <xdr:to>
      <xdr:col>19</xdr:col>
      <xdr:colOff>4763</xdr:colOff>
      <xdr:row>628</xdr:row>
      <xdr:rowOff>97632</xdr:rowOff>
    </xdr:to>
    <xdr:cxnSp macro="">
      <xdr:nvCxnSpPr>
        <xdr:cNvPr id="2644" name="直線矢印コネクタ 2643">
          <a:extLst>
            <a:ext uri="{FF2B5EF4-FFF2-40B4-BE49-F238E27FC236}">
              <a16:creationId xmlns:a16="http://schemas.microsoft.com/office/drawing/2014/main" id="{9EC61AFE-8FEC-4BA9-A788-007236F411DD}"/>
            </a:ext>
          </a:extLst>
        </xdr:cNvPr>
        <xdr:cNvCxnSpPr/>
      </xdr:nvCxnSpPr>
      <xdr:spPr>
        <a:xfrm>
          <a:off x="6586538" y="20671632"/>
          <a:ext cx="65722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4762</xdr:colOff>
      <xdr:row>625</xdr:row>
      <xdr:rowOff>100013</xdr:rowOff>
    </xdr:from>
    <xdr:to>
      <xdr:col>13</xdr:col>
      <xdr:colOff>45244</xdr:colOff>
      <xdr:row>626</xdr:row>
      <xdr:rowOff>47626</xdr:rowOff>
    </xdr:to>
    <xdr:cxnSp macro="">
      <xdr:nvCxnSpPr>
        <xdr:cNvPr id="2645" name="直線コネクタ 2644">
          <a:extLst>
            <a:ext uri="{FF2B5EF4-FFF2-40B4-BE49-F238E27FC236}">
              <a16:creationId xmlns:a16="http://schemas.microsoft.com/office/drawing/2014/main" id="{828C8B53-BB74-49D4-8439-6A36C4411A0E}"/>
            </a:ext>
          </a:extLst>
        </xdr:cNvPr>
        <xdr:cNvCxnSpPr/>
      </xdr:nvCxnSpPr>
      <xdr:spPr>
        <a:xfrm>
          <a:off x="3814762" y="20102513"/>
          <a:ext cx="1183482" cy="138113"/>
        </a:xfrm>
        <a:prstGeom prst="line">
          <a:avLst/>
        </a:prstGeom>
        <a:ln w="3175">
          <a:solidFill>
            <a:schemeClr val="tx2"/>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345281</xdr:colOff>
      <xdr:row>625</xdr:row>
      <xdr:rowOff>97632</xdr:rowOff>
    </xdr:from>
    <xdr:to>
      <xdr:col>22</xdr:col>
      <xdr:colOff>4763</xdr:colOff>
      <xdr:row>626</xdr:row>
      <xdr:rowOff>45244</xdr:rowOff>
    </xdr:to>
    <xdr:cxnSp macro="">
      <xdr:nvCxnSpPr>
        <xdr:cNvPr id="2646" name="直線コネクタ 2645">
          <a:extLst>
            <a:ext uri="{FF2B5EF4-FFF2-40B4-BE49-F238E27FC236}">
              <a16:creationId xmlns:a16="http://schemas.microsoft.com/office/drawing/2014/main" id="{BB6570E7-4E84-47A4-A048-7D544412B4A4}"/>
            </a:ext>
          </a:extLst>
        </xdr:cNvPr>
        <xdr:cNvCxnSpPr/>
      </xdr:nvCxnSpPr>
      <xdr:spPr>
        <a:xfrm flipV="1">
          <a:off x="7203281" y="20100132"/>
          <a:ext cx="1183482" cy="138112"/>
        </a:xfrm>
        <a:prstGeom prst="line">
          <a:avLst/>
        </a:prstGeom>
        <a:ln w="3175">
          <a:solidFill>
            <a:schemeClr val="tx2"/>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154781</xdr:colOff>
      <xdr:row>625</xdr:row>
      <xdr:rowOff>97632</xdr:rowOff>
    </xdr:from>
    <xdr:to>
      <xdr:col>17</xdr:col>
      <xdr:colOff>233363</xdr:colOff>
      <xdr:row>625</xdr:row>
      <xdr:rowOff>97632</xdr:rowOff>
    </xdr:to>
    <xdr:cxnSp macro="">
      <xdr:nvCxnSpPr>
        <xdr:cNvPr id="2647" name="直線コネクタ 2646">
          <a:extLst>
            <a:ext uri="{FF2B5EF4-FFF2-40B4-BE49-F238E27FC236}">
              <a16:creationId xmlns:a16="http://schemas.microsoft.com/office/drawing/2014/main" id="{F1E001F7-DB79-4CF3-B9C9-A2F2E9C2842C}"/>
            </a:ext>
          </a:extLst>
        </xdr:cNvPr>
        <xdr:cNvCxnSpPr/>
      </xdr:nvCxnSpPr>
      <xdr:spPr>
        <a:xfrm>
          <a:off x="5488781" y="20100132"/>
          <a:ext cx="1221582"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47625</xdr:colOff>
      <xdr:row>632</xdr:row>
      <xdr:rowOff>107156</xdr:rowOff>
    </xdr:from>
    <xdr:to>
      <xdr:col>14</xdr:col>
      <xdr:colOff>147637</xdr:colOff>
      <xdr:row>632</xdr:row>
      <xdr:rowOff>107156</xdr:rowOff>
    </xdr:to>
    <xdr:cxnSp macro="">
      <xdr:nvCxnSpPr>
        <xdr:cNvPr id="2648" name="直線コネクタ 2647">
          <a:extLst>
            <a:ext uri="{FF2B5EF4-FFF2-40B4-BE49-F238E27FC236}">
              <a16:creationId xmlns:a16="http://schemas.microsoft.com/office/drawing/2014/main" id="{463EDE4A-3F65-4DD9-BCD0-DAE3FF2D66C4}"/>
            </a:ext>
          </a:extLst>
        </xdr:cNvPr>
        <xdr:cNvCxnSpPr/>
      </xdr:nvCxnSpPr>
      <xdr:spPr>
        <a:xfrm>
          <a:off x="5000625" y="21443156"/>
          <a:ext cx="481012"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230981</xdr:colOff>
      <xdr:row>632</xdr:row>
      <xdr:rowOff>107157</xdr:rowOff>
    </xdr:from>
    <xdr:to>
      <xdr:col>18</xdr:col>
      <xdr:colOff>338137</xdr:colOff>
      <xdr:row>632</xdr:row>
      <xdr:rowOff>107157</xdr:rowOff>
    </xdr:to>
    <xdr:cxnSp macro="">
      <xdr:nvCxnSpPr>
        <xdr:cNvPr id="2649" name="直線コネクタ 2648">
          <a:extLst>
            <a:ext uri="{FF2B5EF4-FFF2-40B4-BE49-F238E27FC236}">
              <a16:creationId xmlns:a16="http://schemas.microsoft.com/office/drawing/2014/main" id="{B982E5ED-78AB-4370-9C8C-0F688DC35D8C}"/>
            </a:ext>
          </a:extLst>
        </xdr:cNvPr>
        <xdr:cNvCxnSpPr/>
      </xdr:nvCxnSpPr>
      <xdr:spPr>
        <a:xfrm>
          <a:off x="6707981" y="21443157"/>
          <a:ext cx="488156"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7144</xdr:colOff>
      <xdr:row>631</xdr:row>
      <xdr:rowOff>100013</xdr:rowOff>
    </xdr:from>
    <xdr:to>
      <xdr:col>22</xdr:col>
      <xdr:colOff>257175</xdr:colOff>
      <xdr:row>631</xdr:row>
      <xdr:rowOff>100013</xdr:rowOff>
    </xdr:to>
    <xdr:cxnSp macro="">
      <xdr:nvCxnSpPr>
        <xdr:cNvPr id="2650" name="直線コネクタ 2649">
          <a:extLst>
            <a:ext uri="{FF2B5EF4-FFF2-40B4-BE49-F238E27FC236}">
              <a16:creationId xmlns:a16="http://schemas.microsoft.com/office/drawing/2014/main" id="{89CA5D1D-DD7C-4F0C-A427-16884A42582F}"/>
            </a:ext>
          </a:extLst>
        </xdr:cNvPr>
        <xdr:cNvCxnSpPr/>
      </xdr:nvCxnSpPr>
      <xdr:spPr>
        <a:xfrm>
          <a:off x="8389144" y="21245513"/>
          <a:ext cx="250031"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133350</xdr:colOff>
      <xdr:row>631</xdr:row>
      <xdr:rowOff>100013</xdr:rowOff>
    </xdr:from>
    <xdr:to>
      <xdr:col>9</xdr:col>
      <xdr:colOff>378619</xdr:colOff>
      <xdr:row>631</xdr:row>
      <xdr:rowOff>100013</xdr:rowOff>
    </xdr:to>
    <xdr:cxnSp macro="">
      <xdr:nvCxnSpPr>
        <xdr:cNvPr id="2651" name="直線コネクタ 2650">
          <a:extLst>
            <a:ext uri="{FF2B5EF4-FFF2-40B4-BE49-F238E27FC236}">
              <a16:creationId xmlns:a16="http://schemas.microsoft.com/office/drawing/2014/main" id="{7212D4E8-A8DE-43FF-92FD-0E5E2DB24D97}"/>
            </a:ext>
          </a:extLst>
        </xdr:cNvPr>
        <xdr:cNvCxnSpPr/>
      </xdr:nvCxnSpPr>
      <xdr:spPr>
        <a:xfrm>
          <a:off x="3562350" y="21245513"/>
          <a:ext cx="245269"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95251</xdr:colOff>
      <xdr:row>631</xdr:row>
      <xdr:rowOff>159542</xdr:rowOff>
    </xdr:from>
    <xdr:to>
      <xdr:col>22</xdr:col>
      <xdr:colOff>254794</xdr:colOff>
      <xdr:row>631</xdr:row>
      <xdr:rowOff>159542</xdr:rowOff>
    </xdr:to>
    <xdr:cxnSp macro="">
      <xdr:nvCxnSpPr>
        <xdr:cNvPr id="2652" name="直線矢印コネクタ 2651">
          <a:extLst>
            <a:ext uri="{FF2B5EF4-FFF2-40B4-BE49-F238E27FC236}">
              <a16:creationId xmlns:a16="http://schemas.microsoft.com/office/drawing/2014/main" id="{32EBDE65-D989-4640-B281-5544AD9F2CE0}"/>
            </a:ext>
          </a:extLst>
        </xdr:cNvPr>
        <xdr:cNvCxnSpPr/>
      </xdr:nvCxnSpPr>
      <xdr:spPr>
        <a:xfrm>
          <a:off x="8477251" y="21305042"/>
          <a:ext cx="159543" cy="0"/>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2381</xdr:colOff>
      <xdr:row>625</xdr:row>
      <xdr:rowOff>100013</xdr:rowOff>
    </xdr:from>
    <xdr:to>
      <xdr:col>16</xdr:col>
      <xdr:colOff>2381</xdr:colOff>
      <xdr:row>631</xdr:row>
      <xdr:rowOff>95251</xdr:rowOff>
    </xdr:to>
    <xdr:cxnSp macro="">
      <xdr:nvCxnSpPr>
        <xdr:cNvPr id="2653" name="直線コネクタ 2652">
          <a:extLst>
            <a:ext uri="{FF2B5EF4-FFF2-40B4-BE49-F238E27FC236}">
              <a16:creationId xmlns:a16="http://schemas.microsoft.com/office/drawing/2014/main" id="{B2056EF1-03D7-48F0-919B-157D8F31AD9F}"/>
            </a:ext>
          </a:extLst>
        </xdr:cNvPr>
        <xdr:cNvCxnSpPr/>
      </xdr:nvCxnSpPr>
      <xdr:spPr>
        <a:xfrm>
          <a:off x="6098381" y="20102513"/>
          <a:ext cx="0" cy="1138238"/>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71439</xdr:colOff>
      <xdr:row>672</xdr:row>
      <xdr:rowOff>185735</xdr:rowOff>
    </xdr:from>
    <xdr:to>
      <xdr:col>55</xdr:col>
      <xdr:colOff>116682</xdr:colOff>
      <xdr:row>673</xdr:row>
      <xdr:rowOff>92868</xdr:rowOff>
    </xdr:to>
    <xdr:cxnSp macro="">
      <xdr:nvCxnSpPr>
        <xdr:cNvPr id="2654" name="カギ線コネクタ 7878">
          <a:extLst>
            <a:ext uri="{FF2B5EF4-FFF2-40B4-BE49-F238E27FC236}">
              <a16:creationId xmlns:a16="http://schemas.microsoft.com/office/drawing/2014/main" id="{D69C8792-CF19-4F5B-86F0-58203F90E728}"/>
            </a:ext>
          </a:extLst>
        </xdr:cNvPr>
        <xdr:cNvCxnSpPr/>
      </xdr:nvCxnSpPr>
      <xdr:spPr>
        <a:xfrm rot="10800000" flipV="1">
          <a:off x="20645439" y="29141735"/>
          <a:ext cx="426243" cy="97633"/>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45242</xdr:colOff>
      <xdr:row>673</xdr:row>
      <xdr:rowOff>42863</xdr:rowOff>
    </xdr:from>
    <xdr:to>
      <xdr:col>13</xdr:col>
      <xdr:colOff>45242</xdr:colOff>
      <xdr:row>673</xdr:row>
      <xdr:rowOff>95250</xdr:rowOff>
    </xdr:to>
    <xdr:cxnSp macro="">
      <xdr:nvCxnSpPr>
        <xdr:cNvPr id="2655" name="直線コネクタ 2654">
          <a:extLst>
            <a:ext uri="{FF2B5EF4-FFF2-40B4-BE49-F238E27FC236}">
              <a16:creationId xmlns:a16="http://schemas.microsoft.com/office/drawing/2014/main" id="{17CDC45A-D30E-4548-B70D-4D21C7479135}"/>
            </a:ext>
          </a:extLst>
        </xdr:cNvPr>
        <xdr:cNvCxnSpPr/>
      </xdr:nvCxnSpPr>
      <xdr:spPr>
        <a:xfrm flipV="1">
          <a:off x="4998242" y="29189363"/>
          <a:ext cx="0" cy="52387"/>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130969</xdr:colOff>
      <xdr:row>672</xdr:row>
      <xdr:rowOff>100011</xdr:rowOff>
    </xdr:from>
    <xdr:to>
      <xdr:col>22</xdr:col>
      <xdr:colOff>247651</xdr:colOff>
      <xdr:row>672</xdr:row>
      <xdr:rowOff>100011</xdr:rowOff>
    </xdr:to>
    <xdr:cxnSp macro="">
      <xdr:nvCxnSpPr>
        <xdr:cNvPr id="2656" name="直線コネクタ 2655">
          <a:extLst>
            <a:ext uri="{FF2B5EF4-FFF2-40B4-BE49-F238E27FC236}">
              <a16:creationId xmlns:a16="http://schemas.microsoft.com/office/drawing/2014/main" id="{BF4A5D6A-F04E-476C-A9E0-FDB3B5DAB99E}"/>
            </a:ext>
          </a:extLst>
        </xdr:cNvPr>
        <xdr:cNvCxnSpPr/>
      </xdr:nvCxnSpPr>
      <xdr:spPr>
        <a:xfrm>
          <a:off x="3559969" y="29056011"/>
          <a:ext cx="5069682"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259557</xdr:colOff>
      <xdr:row>672</xdr:row>
      <xdr:rowOff>100013</xdr:rowOff>
    </xdr:from>
    <xdr:to>
      <xdr:col>21</xdr:col>
      <xdr:colOff>378619</xdr:colOff>
      <xdr:row>673</xdr:row>
      <xdr:rowOff>95254</xdr:rowOff>
    </xdr:to>
    <xdr:cxnSp macro="">
      <xdr:nvCxnSpPr>
        <xdr:cNvPr id="2657" name="直線コネクタ 2656">
          <a:extLst>
            <a:ext uri="{FF2B5EF4-FFF2-40B4-BE49-F238E27FC236}">
              <a16:creationId xmlns:a16="http://schemas.microsoft.com/office/drawing/2014/main" id="{2ADFA375-8876-44C8-9346-92FA3D01C840}"/>
            </a:ext>
          </a:extLst>
        </xdr:cNvPr>
        <xdr:cNvCxnSpPr/>
      </xdr:nvCxnSpPr>
      <xdr:spPr>
        <a:xfrm flipV="1">
          <a:off x="6736557" y="29056013"/>
          <a:ext cx="1643062" cy="185741"/>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2382</xdr:colOff>
      <xdr:row>672</xdr:row>
      <xdr:rowOff>100013</xdr:rowOff>
    </xdr:from>
    <xdr:to>
      <xdr:col>14</xdr:col>
      <xdr:colOff>119062</xdr:colOff>
      <xdr:row>673</xdr:row>
      <xdr:rowOff>95250</xdr:rowOff>
    </xdr:to>
    <xdr:cxnSp macro="">
      <xdr:nvCxnSpPr>
        <xdr:cNvPr id="2658" name="直線コネクタ 2657">
          <a:extLst>
            <a:ext uri="{FF2B5EF4-FFF2-40B4-BE49-F238E27FC236}">
              <a16:creationId xmlns:a16="http://schemas.microsoft.com/office/drawing/2014/main" id="{12706CE0-B5BE-4DE3-A649-0D7F5D506277}"/>
            </a:ext>
          </a:extLst>
        </xdr:cNvPr>
        <xdr:cNvCxnSpPr/>
      </xdr:nvCxnSpPr>
      <xdr:spPr>
        <a:xfrm flipH="1" flipV="1">
          <a:off x="3812382" y="29056013"/>
          <a:ext cx="1640680" cy="185737"/>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2381</xdr:colOff>
      <xdr:row>673</xdr:row>
      <xdr:rowOff>95249</xdr:rowOff>
    </xdr:from>
    <xdr:to>
      <xdr:col>17</xdr:col>
      <xdr:colOff>266700</xdr:colOff>
      <xdr:row>673</xdr:row>
      <xdr:rowOff>95249</xdr:rowOff>
    </xdr:to>
    <xdr:cxnSp macro="">
      <xdr:nvCxnSpPr>
        <xdr:cNvPr id="2659" name="直線コネクタ 2658">
          <a:extLst>
            <a:ext uri="{FF2B5EF4-FFF2-40B4-BE49-F238E27FC236}">
              <a16:creationId xmlns:a16="http://schemas.microsoft.com/office/drawing/2014/main" id="{2C619D27-AEC3-4DEF-A2D2-E31F9D90629C}"/>
            </a:ext>
          </a:extLst>
        </xdr:cNvPr>
        <xdr:cNvCxnSpPr/>
      </xdr:nvCxnSpPr>
      <xdr:spPr>
        <a:xfrm>
          <a:off x="6479381" y="29241749"/>
          <a:ext cx="264319"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2381</xdr:colOff>
      <xdr:row>672</xdr:row>
      <xdr:rowOff>100013</xdr:rowOff>
    </xdr:from>
    <xdr:to>
      <xdr:col>10</xdr:col>
      <xdr:colOff>2381</xdr:colOff>
      <xdr:row>675</xdr:row>
      <xdr:rowOff>95250</xdr:rowOff>
    </xdr:to>
    <xdr:cxnSp macro="">
      <xdr:nvCxnSpPr>
        <xdr:cNvPr id="2660" name="直線コネクタ 2659">
          <a:extLst>
            <a:ext uri="{FF2B5EF4-FFF2-40B4-BE49-F238E27FC236}">
              <a16:creationId xmlns:a16="http://schemas.microsoft.com/office/drawing/2014/main" id="{3069FF12-B603-421A-9E69-72265C4DD5E7}"/>
            </a:ext>
          </a:extLst>
        </xdr:cNvPr>
        <xdr:cNvCxnSpPr/>
      </xdr:nvCxnSpPr>
      <xdr:spPr>
        <a:xfrm>
          <a:off x="3812381" y="29056013"/>
          <a:ext cx="0" cy="566737"/>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2383</xdr:colOff>
      <xdr:row>674</xdr:row>
      <xdr:rowOff>190499</xdr:rowOff>
    </xdr:from>
    <xdr:to>
      <xdr:col>14</xdr:col>
      <xdr:colOff>121445</xdr:colOff>
      <xdr:row>674</xdr:row>
      <xdr:rowOff>190499</xdr:rowOff>
    </xdr:to>
    <xdr:cxnSp macro="">
      <xdr:nvCxnSpPr>
        <xdr:cNvPr id="2661" name="直線矢印コネクタ 2660">
          <a:extLst>
            <a:ext uri="{FF2B5EF4-FFF2-40B4-BE49-F238E27FC236}">
              <a16:creationId xmlns:a16="http://schemas.microsoft.com/office/drawing/2014/main" id="{5F6B5E85-07D1-46D0-9CD7-12F2FF3E179E}"/>
            </a:ext>
          </a:extLst>
        </xdr:cNvPr>
        <xdr:cNvCxnSpPr/>
      </xdr:nvCxnSpPr>
      <xdr:spPr>
        <a:xfrm>
          <a:off x="3812383" y="29527499"/>
          <a:ext cx="164306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2381</xdr:colOff>
      <xdr:row>672</xdr:row>
      <xdr:rowOff>102394</xdr:rowOff>
    </xdr:from>
    <xdr:to>
      <xdr:col>22</xdr:col>
      <xdr:colOff>2381</xdr:colOff>
      <xdr:row>673</xdr:row>
      <xdr:rowOff>180975</xdr:rowOff>
    </xdr:to>
    <xdr:cxnSp macro="">
      <xdr:nvCxnSpPr>
        <xdr:cNvPr id="2662" name="直線コネクタ 2661">
          <a:extLst>
            <a:ext uri="{FF2B5EF4-FFF2-40B4-BE49-F238E27FC236}">
              <a16:creationId xmlns:a16="http://schemas.microsoft.com/office/drawing/2014/main" id="{039C9325-A34A-4F28-BD53-AC3CE9B9DA38}"/>
            </a:ext>
          </a:extLst>
        </xdr:cNvPr>
        <xdr:cNvCxnSpPr/>
      </xdr:nvCxnSpPr>
      <xdr:spPr>
        <a:xfrm>
          <a:off x="8384381" y="29058394"/>
          <a:ext cx="0" cy="269081"/>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250031</xdr:colOff>
      <xdr:row>672</xdr:row>
      <xdr:rowOff>102394</xdr:rowOff>
    </xdr:from>
    <xdr:to>
      <xdr:col>22</xdr:col>
      <xdr:colOff>250031</xdr:colOff>
      <xdr:row>674</xdr:row>
      <xdr:rowOff>0</xdr:rowOff>
    </xdr:to>
    <xdr:cxnSp macro="">
      <xdr:nvCxnSpPr>
        <xdr:cNvPr id="2663" name="直線コネクタ 2662">
          <a:extLst>
            <a:ext uri="{FF2B5EF4-FFF2-40B4-BE49-F238E27FC236}">
              <a16:creationId xmlns:a16="http://schemas.microsoft.com/office/drawing/2014/main" id="{FE9442E8-085E-4924-B5E4-7C638223B530}"/>
            </a:ext>
          </a:extLst>
        </xdr:cNvPr>
        <xdr:cNvCxnSpPr/>
      </xdr:nvCxnSpPr>
      <xdr:spPr>
        <a:xfrm>
          <a:off x="8632031" y="29058394"/>
          <a:ext cx="0" cy="278606"/>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xdr:colOff>
      <xdr:row>673</xdr:row>
      <xdr:rowOff>0</xdr:rowOff>
    </xdr:from>
    <xdr:to>
      <xdr:col>22</xdr:col>
      <xdr:colOff>183357</xdr:colOff>
      <xdr:row>673</xdr:row>
      <xdr:rowOff>80963</xdr:rowOff>
    </xdr:to>
    <xdr:sp macro="" textlink="">
      <xdr:nvSpPr>
        <xdr:cNvPr id="2664" name="円弧 2663">
          <a:extLst>
            <a:ext uri="{FF2B5EF4-FFF2-40B4-BE49-F238E27FC236}">
              <a16:creationId xmlns:a16="http://schemas.microsoft.com/office/drawing/2014/main" id="{FBD2504A-8F10-406C-8EE4-11684F7F8C5C}"/>
            </a:ext>
          </a:extLst>
        </xdr:cNvPr>
        <xdr:cNvSpPr/>
      </xdr:nvSpPr>
      <xdr:spPr>
        <a:xfrm>
          <a:off x="8382002" y="29146500"/>
          <a:ext cx="183355" cy="80963"/>
        </a:xfrm>
        <a:prstGeom prst="arc">
          <a:avLst>
            <a:gd name="adj1" fmla="val 5586274"/>
            <a:gd name="adj2" fmla="val 15963695"/>
          </a:avLst>
        </a:prstGeom>
        <a:ln w="3175">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90487</xdr:colOff>
      <xdr:row>673</xdr:row>
      <xdr:rowOff>80963</xdr:rowOff>
    </xdr:from>
    <xdr:to>
      <xdr:col>22</xdr:col>
      <xdr:colOff>250032</xdr:colOff>
      <xdr:row>673</xdr:row>
      <xdr:rowOff>80963</xdr:rowOff>
    </xdr:to>
    <xdr:cxnSp macro="">
      <xdr:nvCxnSpPr>
        <xdr:cNvPr id="2665" name="直線矢印コネクタ 2664">
          <a:extLst>
            <a:ext uri="{FF2B5EF4-FFF2-40B4-BE49-F238E27FC236}">
              <a16:creationId xmlns:a16="http://schemas.microsoft.com/office/drawing/2014/main" id="{D7F01A72-D7FE-4DEE-9581-8B8737589505}"/>
            </a:ext>
          </a:extLst>
        </xdr:cNvPr>
        <xdr:cNvCxnSpPr/>
      </xdr:nvCxnSpPr>
      <xdr:spPr>
        <a:xfrm>
          <a:off x="8472487" y="29227463"/>
          <a:ext cx="159545" cy="0"/>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114300</xdr:colOff>
      <xdr:row>672</xdr:row>
      <xdr:rowOff>92869</xdr:rowOff>
    </xdr:from>
    <xdr:to>
      <xdr:col>17</xdr:col>
      <xdr:colOff>114300</xdr:colOff>
      <xdr:row>673</xdr:row>
      <xdr:rowOff>95250</xdr:rowOff>
    </xdr:to>
    <xdr:cxnSp macro="">
      <xdr:nvCxnSpPr>
        <xdr:cNvPr id="2666" name="直線矢印コネクタ 2665">
          <a:extLst>
            <a:ext uri="{FF2B5EF4-FFF2-40B4-BE49-F238E27FC236}">
              <a16:creationId xmlns:a16="http://schemas.microsoft.com/office/drawing/2014/main" id="{5688E2A8-E343-4BF6-A1DF-88F67F9718EF}"/>
            </a:ext>
          </a:extLst>
        </xdr:cNvPr>
        <xdr:cNvCxnSpPr/>
      </xdr:nvCxnSpPr>
      <xdr:spPr>
        <a:xfrm>
          <a:off x="6591300" y="29048869"/>
          <a:ext cx="0" cy="1928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xdr:colOff>
      <xdr:row>666</xdr:row>
      <xdr:rowOff>100013</xdr:rowOff>
    </xdr:from>
    <xdr:to>
      <xdr:col>18</xdr:col>
      <xdr:colOff>1</xdr:colOff>
      <xdr:row>672</xdr:row>
      <xdr:rowOff>102393</xdr:rowOff>
    </xdr:to>
    <xdr:cxnSp macro="">
      <xdr:nvCxnSpPr>
        <xdr:cNvPr id="2667" name="直線矢印コネクタ 2666">
          <a:extLst>
            <a:ext uri="{FF2B5EF4-FFF2-40B4-BE49-F238E27FC236}">
              <a16:creationId xmlns:a16="http://schemas.microsoft.com/office/drawing/2014/main" id="{D764A988-5DAA-44C9-B180-69CA7BBAB6A5}"/>
            </a:ext>
          </a:extLst>
        </xdr:cNvPr>
        <xdr:cNvCxnSpPr/>
      </xdr:nvCxnSpPr>
      <xdr:spPr>
        <a:xfrm>
          <a:off x="6858001" y="27913013"/>
          <a:ext cx="0" cy="114538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116682</xdr:colOff>
      <xdr:row>672</xdr:row>
      <xdr:rowOff>130969</xdr:rowOff>
    </xdr:from>
    <xdr:to>
      <xdr:col>14</xdr:col>
      <xdr:colOff>116682</xdr:colOff>
      <xdr:row>675</xdr:row>
      <xdr:rowOff>104775</xdr:rowOff>
    </xdr:to>
    <xdr:cxnSp macro="">
      <xdr:nvCxnSpPr>
        <xdr:cNvPr id="2668" name="直線コネクタ 2667">
          <a:extLst>
            <a:ext uri="{FF2B5EF4-FFF2-40B4-BE49-F238E27FC236}">
              <a16:creationId xmlns:a16="http://schemas.microsoft.com/office/drawing/2014/main" id="{06EFD675-4802-4178-AD9D-82FEAFF3E00C}"/>
            </a:ext>
          </a:extLst>
        </xdr:cNvPr>
        <xdr:cNvCxnSpPr/>
      </xdr:nvCxnSpPr>
      <xdr:spPr>
        <a:xfrm>
          <a:off x="5450682" y="29086969"/>
          <a:ext cx="0" cy="545306"/>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230983</xdr:colOff>
      <xdr:row>672</xdr:row>
      <xdr:rowOff>100013</xdr:rowOff>
    </xdr:from>
    <xdr:to>
      <xdr:col>17</xdr:col>
      <xdr:colOff>230983</xdr:colOff>
      <xdr:row>673</xdr:row>
      <xdr:rowOff>92869</xdr:rowOff>
    </xdr:to>
    <xdr:cxnSp macro="">
      <xdr:nvCxnSpPr>
        <xdr:cNvPr id="2669" name="直線コネクタ 2668">
          <a:extLst>
            <a:ext uri="{FF2B5EF4-FFF2-40B4-BE49-F238E27FC236}">
              <a16:creationId xmlns:a16="http://schemas.microsoft.com/office/drawing/2014/main" id="{7AF40685-D3FE-4B9F-BBCF-EB37A5064F24}"/>
            </a:ext>
          </a:extLst>
        </xdr:cNvPr>
        <xdr:cNvCxnSpPr/>
      </xdr:nvCxnSpPr>
      <xdr:spPr>
        <a:xfrm flipV="1">
          <a:off x="6707983" y="29056013"/>
          <a:ext cx="0" cy="183356"/>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152400</xdr:colOff>
      <xdr:row>672</xdr:row>
      <xdr:rowOff>100013</xdr:rowOff>
    </xdr:from>
    <xdr:to>
      <xdr:col>14</xdr:col>
      <xdr:colOff>152400</xdr:colOff>
      <xdr:row>673</xdr:row>
      <xdr:rowOff>95250</xdr:rowOff>
    </xdr:to>
    <xdr:cxnSp macro="">
      <xdr:nvCxnSpPr>
        <xdr:cNvPr id="2670" name="直線コネクタ 2669">
          <a:extLst>
            <a:ext uri="{FF2B5EF4-FFF2-40B4-BE49-F238E27FC236}">
              <a16:creationId xmlns:a16="http://schemas.microsoft.com/office/drawing/2014/main" id="{14CAB7D2-B986-4AE1-8DAC-586E5F42DDD0}"/>
            </a:ext>
          </a:extLst>
        </xdr:cNvPr>
        <xdr:cNvCxnSpPr/>
      </xdr:nvCxnSpPr>
      <xdr:spPr>
        <a:xfrm flipV="1">
          <a:off x="5486400" y="29056013"/>
          <a:ext cx="0" cy="185737"/>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340519</xdr:colOff>
      <xdr:row>673</xdr:row>
      <xdr:rowOff>40481</xdr:rowOff>
    </xdr:from>
    <xdr:to>
      <xdr:col>18</xdr:col>
      <xdr:colOff>340519</xdr:colOff>
      <xdr:row>673</xdr:row>
      <xdr:rowOff>92870</xdr:rowOff>
    </xdr:to>
    <xdr:cxnSp macro="">
      <xdr:nvCxnSpPr>
        <xdr:cNvPr id="2671" name="直線コネクタ 2670">
          <a:extLst>
            <a:ext uri="{FF2B5EF4-FFF2-40B4-BE49-F238E27FC236}">
              <a16:creationId xmlns:a16="http://schemas.microsoft.com/office/drawing/2014/main" id="{01193053-4A7F-491E-ACFA-74239A52DD52}"/>
            </a:ext>
          </a:extLst>
        </xdr:cNvPr>
        <xdr:cNvCxnSpPr/>
      </xdr:nvCxnSpPr>
      <xdr:spPr>
        <a:xfrm flipV="1">
          <a:off x="7198519" y="29186981"/>
          <a:ext cx="0" cy="5238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183356</xdr:colOff>
      <xdr:row>666</xdr:row>
      <xdr:rowOff>100012</xdr:rowOff>
    </xdr:from>
    <xdr:to>
      <xdr:col>22</xdr:col>
      <xdr:colOff>202406</xdr:colOff>
      <xdr:row>666</xdr:row>
      <xdr:rowOff>100012</xdr:rowOff>
    </xdr:to>
    <xdr:cxnSp macro="">
      <xdr:nvCxnSpPr>
        <xdr:cNvPr id="2672" name="直線コネクタ 2671">
          <a:extLst>
            <a:ext uri="{FF2B5EF4-FFF2-40B4-BE49-F238E27FC236}">
              <a16:creationId xmlns:a16="http://schemas.microsoft.com/office/drawing/2014/main" id="{6CD53529-0831-428E-B2DC-87D2AF264148}"/>
            </a:ext>
          </a:extLst>
        </xdr:cNvPr>
        <xdr:cNvCxnSpPr/>
      </xdr:nvCxnSpPr>
      <xdr:spPr>
        <a:xfrm>
          <a:off x="3612356" y="27913012"/>
          <a:ext cx="4972050" cy="0"/>
        </a:xfrm>
        <a:prstGeom prst="line">
          <a:avLst/>
        </a:prstGeom>
        <a:ln w="3175">
          <a:solidFill>
            <a:schemeClr val="tx2"/>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47625</xdr:colOff>
      <xdr:row>673</xdr:row>
      <xdr:rowOff>95250</xdr:rowOff>
    </xdr:from>
    <xdr:to>
      <xdr:col>14</xdr:col>
      <xdr:colOff>152400</xdr:colOff>
      <xdr:row>673</xdr:row>
      <xdr:rowOff>95250</xdr:rowOff>
    </xdr:to>
    <xdr:cxnSp macro="">
      <xdr:nvCxnSpPr>
        <xdr:cNvPr id="2673" name="直線コネクタ 2672">
          <a:extLst>
            <a:ext uri="{FF2B5EF4-FFF2-40B4-BE49-F238E27FC236}">
              <a16:creationId xmlns:a16="http://schemas.microsoft.com/office/drawing/2014/main" id="{C1BC5669-2D40-4B25-845C-4E5BC5EADA97}"/>
            </a:ext>
          </a:extLst>
        </xdr:cNvPr>
        <xdr:cNvCxnSpPr/>
      </xdr:nvCxnSpPr>
      <xdr:spPr>
        <a:xfrm>
          <a:off x="5000625" y="29241750"/>
          <a:ext cx="485775"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233363</xdr:colOff>
      <xdr:row>673</xdr:row>
      <xdr:rowOff>95250</xdr:rowOff>
    </xdr:from>
    <xdr:to>
      <xdr:col>18</xdr:col>
      <xdr:colOff>340519</xdr:colOff>
      <xdr:row>673</xdr:row>
      <xdr:rowOff>95250</xdr:rowOff>
    </xdr:to>
    <xdr:cxnSp macro="">
      <xdr:nvCxnSpPr>
        <xdr:cNvPr id="2674" name="直線コネクタ 2673">
          <a:extLst>
            <a:ext uri="{FF2B5EF4-FFF2-40B4-BE49-F238E27FC236}">
              <a16:creationId xmlns:a16="http://schemas.microsoft.com/office/drawing/2014/main" id="{5E1D4A73-CCD9-478B-A8E6-C231D4213A06}"/>
            </a:ext>
          </a:extLst>
        </xdr:cNvPr>
        <xdr:cNvCxnSpPr/>
      </xdr:nvCxnSpPr>
      <xdr:spPr>
        <a:xfrm>
          <a:off x="6710363" y="29241750"/>
          <a:ext cx="488156"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264319</xdr:colOff>
      <xdr:row>672</xdr:row>
      <xdr:rowOff>128588</xdr:rowOff>
    </xdr:from>
    <xdr:to>
      <xdr:col>17</xdr:col>
      <xdr:colOff>264319</xdr:colOff>
      <xdr:row>673</xdr:row>
      <xdr:rowOff>97631</xdr:rowOff>
    </xdr:to>
    <xdr:cxnSp macro="">
      <xdr:nvCxnSpPr>
        <xdr:cNvPr id="2675" name="直線コネクタ 2674">
          <a:extLst>
            <a:ext uri="{FF2B5EF4-FFF2-40B4-BE49-F238E27FC236}">
              <a16:creationId xmlns:a16="http://schemas.microsoft.com/office/drawing/2014/main" id="{4A27CA83-4E15-456A-9E20-CB4396AA9239}"/>
            </a:ext>
          </a:extLst>
        </xdr:cNvPr>
        <xdr:cNvCxnSpPr/>
      </xdr:nvCxnSpPr>
      <xdr:spPr>
        <a:xfrm flipV="1">
          <a:off x="6741319" y="29084588"/>
          <a:ext cx="0" cy="159543"/>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85726</xdr:colOff>
      <xdr:row>672</xdr:row>
      <xdr:rowOff>190499</xdr:rowOff>
    </xdr:from>
    <xdr:to>
      <xdr:col>22</xdr:col>
      <xdr:colOff>252413</xdr:colOff>
      <xdr:row>672</xdr:row>
      <xdr:rowOff>190499</xdr:rowOff>
    </xdr:to>
    <xdr:cxnSp macro="">
      <xdr:nvCxnSpPr>
        <xdr:cNvPr id="2676" name="直線矢印コネクタ 2675">
          <a:extLst>
            <a:ext uri="{FF2B5EF4-FFF2-40B4-BE49-F238E27FC236}">
              <a16:creationId xmlns:a16="http://schemas.microsoft.com/office/drawing/2014/main" id="{480820FD-76DF-4AA1-98FA-415304CD0954}"/>
            </a:ext>
          </a:extLst>
        </xdr:cNvPr>
        <xdr:cNvCxnSpPr/>
      </xdr:nvCxnSpPr>
      <xdr:spPr>
        <a:xfrm>
          <a:off x="8467726" y="29146499"/>
          <a:ext cx="166687" cy="0"/>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672</xdr:row>
      <xdr:rowOff>0</xdr:rowOff>
    </xdr:from>
    <xdr:to>
      <xdr:col>16</xdr:col>
      <xdr:colOff>0</xdr:colOff>
      <xdr:row>672</xdr:row>
      <xdr:rowOff>0</xdr:rowOff>
    </xdr:to>
    <xdr:cxnSp macro="">
      <xdr:nvCxnSpPr>
        <xdr:cNvPr id="2677" name="直線矢印コネクタ 2676">
          <a:extLst>
            <a:ext uri="{FF2B5EF4-FFF2-40B4-BE49-F238E27FC236}">
              <a16:creationId xmlns:a16="http://schemas.microsoft.com/office/drawing/2014/main" id="{91332585-1C99-4C12-90D4-BE86839BF2B4}"/>
            </a:ext>
          </a:extLst>
        </xdr:cNvPr>
        <xdr:cNvCxnSpPr/>
      </xdr:nvCxnSpPr>
      <xdr:spPr>
        <a:xfrm>
          <a:off x="3810000" y="28956000"/>
          <a:ext cx="2286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71439</xdr:colOff>
      <xdr:row>672</xdr:row>
      <xdr:rowOff>185735</xdr:rowOff>
    </xdr:from>
    <xdr:to>
      <xdr:col>17</xdr:col>
      <xdr:colOff>116682</xdr:colOff>
      <xdr:row>673</xdr:row>
      <xdr:rowOff>92868</xdr:rowOff>
    </xdr:to>
    <xdr:cxnSp macro="">
      <xdr:nvCxnSpPr>
        <xdr:cNvPr id="2678" name="カギ線コネクタ 3376">
          <a:extLst>
            <a:ext uri="{FF2B5EF4-FFF2-40B4-BE49-F238E27FC236}">
              <a16:creationId xmlns:a16="http://schemas.microsoft.com/office/drawing/2014/main" id="{4D0E447C-A59F-45F0-9EE8-F70ED182419C}"/>
            </a:ext>
          </a:extLst>
        </xdr:cNvPr>
        <xdr:cNvCxnSpPr/>
      </xdr:nvCxnSpPr>
      <xdr:spPr>
        <a:xfrm rot="10800000" flipV="1">
          <a:off x="6167439" y="29141735"/>
          <a:ext cx="426243" cy="97633"/>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2381</xdr:colOff>
      <xdr:row>925</xdr:row>
      <xdr:rowOff>2381</xdr:rowOff>
    </xdr:from>
    <xdr:to>
      <xdr:col>32</xdr:col>
      <xdr:colOff>378619</xdr:colOff>
      <xdr:row>925</xdr:row>
      <xdr:rowOff>2381</xdr:rowOff>
    </xdr:to>
    <xdr:cxnSp macro="">
      <xdr:nvCxnSpPr>
        <xdr:cNvPr id="2679" name="直線コネクタ 2678">
          <a:extLst>
            <a:ext uri="{FF2B5EF4-FFF2-40B4-BE49-F238E27FC236}">
              <a16:creationId xmlns:a16="http://schemas.microsoft.com/office/drawing/2014/main" id="{68D4D665-6F81-4232-BB4E-7E600D0856D3}"/>
            </a:ext>
          </a:extLst>
        </xdr:cNvPr>
        <xdr:cNvCxnSpPr/>
      </xdr:nvCxnSpPr>
      <xdr:spPr>
        <a:xfrm>
          <a:off x="9146381" y="80202881"/>
          <a:ext cx="3424238" cy="0"/>
        </a:xfrm>
        <a:prstGeom prst="line">
          <a:avLst/>
        </a:prstGeom>
        <a:noFill/>
        <a:ln w="3175" cap="flat" cmpd="sng" algn="ctr">
          <a:solidFill>
            <a:schemeClr val="accent1"/>
          </a:solidFill>
          <a:prstDash val="sysDash"/>
          <a:miter lim="800000"/>
        </a:ln>
        <a:effectLst/>
      </xdr:spPr>
    </xdr:cxnSp>
    <xdr:clientData/>
  </xdr:twoCellAnchor>
  <xdr:twoCellAnchor>
    <xdr:from>
      <xdr:col>32</xdr:col>
      <xdr:colOff>0</xdr:colOff>
      <xdr:row>917</xdr:row>
      <xdr:rowOff>2381</xdr:rowOff>
    </xdr:from>
    <xdr:to>
      <xdr:col>32</xdr:col>
      <xdr:colOff>0</xdr:colOff>
      <xdr:row>925</xdr:row>
      <xdr:rowOff>2381</xdr:rowOff>
    </xdr:to>
    <xdr:cxnSp macro="">
      <xdr:nvCxnSpPr>
        <xdr:cNvPr id="2680" name="直線矢印コネクタ 2679">
          <a:extLst>
            <a:ext uri="{FF2B5EF4-FFF2-40B4-BE49-F238E27FC236}">
              <a16:creationId xmlns:a16="http://schemas.microsoft.com/office/drawing/2014/main" id="{26C05CC5-69D6-4A5D-BD97-E3F0935C389D}"/>
            </a:ext>
          </a:extLst>
        </xdr:cNvPr>
        <xdr:cNvCxnSpPr/>
      </xdr:nvCxnSpPr>
      <xdr:spPr>
        <a:xfrm>
          <a:off x="12192000" y="78678881"/>
          <a:ext cx="0" cy="15240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200025</xdr:colOff>
      <xdr:row>931</xdr:row>
      <xdr:rowOff>100013</xdr:rowOff>
    </xdr:from>
    <xdr:to>
      <xdr:col>4</xdr:col>
      <xdr:colOff>373856</xdr:colOff>
      <xdr:row>932</xdr:row>
      <xdr:rowOff>30957</xdr:rowOff>
    </xdr:to>
    <xdr:cxnSp macro="">
      <xdr:nvCxnSpPr>
        <xdr:cNvPr id="2681" name="カギ線コネクタ 3234">
          <a:extLst>
            <a:ext uri="{FF2B5EF4-FFF2-40B4-BE49-F238E27FC236}">
              <a16:creationId xmlns:a16="http://schemas.microsoft.com/office/drawing/2014/main" id="{E7E8CA92-E5B0-40CE-8CE9-1A005F66F837}"/>
            </a:ext>
          </a:extLst>
        </xdr:cNvPr>
        <xdr:cNvCxnSpPr/>
      </xdr:nvCxnSpPr>
      <xdr:spPr>
        <a:xfrm flipV="1">
          <a:off x="1724025" y="81443513"/>
          <a:ext cx="173831" cy="121444"/>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378617</xdr:colOff>
      <xdr:row>932</xdr:row>
      <xdr:rowOff>69058</xdr:rowOff>
    </xdr:from>
    <xdr:to>
      <xdr:col>21</xdr:col>
      <xdr:colOff>378619</xdr:colOff>
      <xdr:row>932</xdr:row>
      <xdr:rowOff>69058</xdr:rowOff>
    </xdr:to>
    <xdr:cxnSp macro="">
      <xdr:nvCxnSpPr>
        <xdr:cNvPr id="2682" name="直線矢印コネクタ 2681">
          <a:extLst>
            <a:ext uri="{FF2B5EF4-FFF2-40B4-BE49-F238E27FC236}">
              <a16:creationId xmlns:a16="http://schemas.microsoft.com/office/drawing/2014/main" id="{162AD1C8-D99F-4841-850A-DD7DB8AA51AD}"/>
            </a:ext>
          </a:extLst>
        </xdr:cNvPr>
        <xdr:cNvCxnSpPr/>
      </xdr:nvCxnSpPr>
      <xdr:spPr>
        <a:xfrm>
          <a:off x="759617" y="81603058"/>
          <a:ext cx="7620002" cy="0"/>
        </a:xfrm>
        <a:prstGeom prst="straightConnector1">
          <a:avLst/>
        </a:prstGeom>
        <a:ln w="3175">
          <a:solidFill>
            <a:srgbClr val="C00000"/>
          </a:solidFill>
          <a:prstDash val="lgDashDot"/>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197646</xdr:colOff>
      <xdr:row>952</xdr:row>
      <xdr:rowOff>150019</xdr:rowOff>
    </xdr:from>
    <xdr:to>
      <xdr:col>9</xdr:col>
      <xdr:colOff>197646</xdr:colOff>
      <xdr:row>953</xdr:row>
      <xdr:rowOff>145256</xdr:rowOff>
    </xdr:to>
    <xdr:cxnSp macro="">
      <xdr:nvCxnSpPr>
        <xdr:cNvPr id="2683" name="直線矢印コネクタ 2682">
          <a:extLst>
            <a:ext uri="{FF2B5EF4-FFF2-40B4-BE49-F238E27FC236}">
              <a16:creationId xmlns:a16="http://schemas.microsoft.com/office/drawing/2014/main" id="{7F667CD6-905C-459C-958A-BC4E17EA4541}"/>
            </a:ext>
          </a:extLst>
        </xdr:cNvPr>
        <xdr:cNvCxnSpPr/>
      </xdr:nvCxnSpPr>
      <xdr:spPr>
        <a:xfrm flipV="1">
          <a:off x="3626646" y="85494019"/>
          <a:ext cx="0" cy="185737"/>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200025</xdr:colOff>
      <xdr:row>951</xdr:row>
      <xdr:rowOff>7144</xdr:rowOff>
    </xdr:from>
    <xdr:to>
      <xdr:col>9</xdr:col>
      <xdr:colOff>200025</xdr:colOff>
      <xdr:row>951</xdr:row>
      <xdr:rowOff>188119</xdr:rowOff>
    </xdr:to>
    <xdr:cxnSp macro="">
      <xdr:nvCxnSpPr>
        <xdr:cNvPr id="2684" name="直線矢印コネクタ 2683">
          <a:extLst>
            <a:ext uri="{FF2B5EF4-FFF2-40B4-BE49-F238E27FC236}">
              <a16:creationId xmlns:a16="http://schemas.microsoft.com/office/drawing/2014/main" id="{B145469A-6E03-4666-BDCF-98D5B1C664F7}"/>
            </a:ext>
          </a:extLst>
        </xdr:cNvPr>
        <xdr:cNvCxnSpPr/>
      </xdr:nvCxnSpPr>
      <xdr:spPr>
        <a:xfrm>
          <a:off x="3629025" y="85160644"/>
          <a:ext cx="0" cy="180975"/>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333215</xdr:colOff>
      <xdr:row>953</xdr:row>
      <xdr:rowOff>45244</xdr:rowOff>
    </xdr:from>
    <xdr:to>
      <xdr:col>2</xdr:col>
      <xdr:colOff>333215</xdr:colOff>
      <xdr:row>967</xdr:row>
      <xdr:rowOff>188119</xdr:rowOff>
    </xdr:to>
    <xdr:cxnSp macro="">
      <xdr:nvCxnSpPr>
        <xdr:cNvPr id="2685" name="直線矢印コネクタ 2684">
          <a:extLst>
            <a:ext uri="{FF2B5EF4-FFF2-40B4-BE49-F238E27FC236}">
              <a16:creationId xmlns:a16="http://schemas.microsoft.com/office/drawing/2014/main" id="{D6676555-B245-4F56-9A7A-560DC67E0886}"/>
            </a:ext>
          </a:extLst>
        </xdr:cNvPr>
        <xdr:cNvCxnSpPr/>
      </xdr:nvCxnSpPr>
      <xdr:spPr>
        <a:xfrm flipV="1">
          <a:off x="1095215" y="85579744"/>
          <a:ext cx="0" cy="280987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378619</xdr:colOff>
      <xdr:row>952</xdr:row>
      <xdr:rowOff>150018</xdr:rowOff>
    </xdr:from>
    <xdr:to>
      <xdr:col>22</xdr:col>
      <xdr:colOff>2381</xdr:colOff>
      <xdr:row>952</xdr:row>
      <xdr:rowOff>150018</xdr:rowOff>
    </xdr:to>
    <xdr:cxnSp macro="">
      <xdr:nvCxnSpPr>
        <xdr:cNvPr id="2686" name="直線コネクタ 2685">
          <a:extLst>
            <a:ext uri="{FF2B5EF4-FFF2-40B4-BE49-F238E27FC236}">
              <a16:creationId xmlns:a16="http://schemas.microsoft.com/office/drawing/2014/main" id="{D2EB84FA-34E1-470B-8F10-3712F3213077}"/>
            </a:ext>
          </a:extLst>
        </xdr:cNvPr>
        <xdr:cNvCxnSpPr/>
      </xdr:nvCxnSpPr>
      <xdr:spPr>
        <a:xfrm>
          <a:off x="759619" y="85494018"/>
          <a:ext cx="7624762" cy="0"/>
        </a:xfrm>
        <a:prstGeom prst="line">
          <a:avLst/>
        </a:prstGeom>
        <a:noFill/>
        <a:ln w="3175" cap="flat" cmpd="sng" algn="ctr">
          <a:solidFill>
            <a:srgbClr val="C00000"/>
          </a:solidFill>
          <a:prstDash val="lgDashDot"/>
          <a:miter lim="800000"/>
        </a:ln>
        <a:effectLst/>
      </xdr:spPr>
    </xdr:cxnSp>
    <xdr:clientData/>
  </xdr:twoCellAnchor>
  <xdr:twoCellAnchor>
    <xdr:from>
      <xdr:col>9</xdr:col>
      <xdr:colOff>197644</xdr:colOff>
      <xdr:row>952</xdr:row>
      <xdr:rowOff>92869</xdr:rowOff>
    </xdr:from>
    <xdr:to>
      <xdr:col>9</xdr:col>
      <xdr:colOff>278606</xdr:colOff>
      <xdr:row>952</xdr:row>
      <xdr:rowOff>92869</xdr:rowOff>
    </xdr:to>
    <xdr:cxnSp macro="">
      <xdr:nvCxnSpPr>
        <xdr:cNvPr id="2687" name="直線コネクタ 2686">
          <a:extLst>
            <a:ext uri="{FF2B5EF4-FFF2-40B4-BE49-F238E27FC236}">
              <a16:creationId xmlns:a16="http://schemas.microsoft.com/office/drawing/2014/main" id="{9AF8DE8E-6B1D-4AE4-8064-AF1D79260027}"/>
            </a:ext>
          </a:extLst>
        </xdr:cNvPr>
        <xdr:cNvCxnSpPr/>
      </xdr:nvCxnSpPr>
      <xdr:spPr>
        <a:xfrm>
          <a:off x="3626644" y="85436869"/>
          <a:ext cx="80962"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280987</xdr:colOff>
      <xdr:row>951</xdr:row>
      <xdr:rowOff>0</xdr:rowOff>
    </xdr:from>
    <xdr:to>
      <xdr:col>9</xdr:col>
      <xdr:colOff>280987</xdr:colOff>
      <xdr:row>952</xdr:row>
      <xdr:rowOff>92871</xdr:rowOff>
    </xdr:to>
    <xdr:cxnSp macro="">
      <xdr:nvCxnSpPr>
        <xdr:cNvPr id="2688" name="直線コネクタ 2687">
          <a:extLst>
            <a:ext uri="{FF2B5EF4-FFF2-40B4-BE49-F238E27FC236}">
              <a16:creationId xmlns:a16="http://schemas.microsoft.com/office/drawing/2014/main" id="{950CCCFC-AFD1-46C5-ADC8-35D849FF2D74}"/>
            </a:ext>
          </a:extLst>
        </xdr:cNvPr>
        <xdr:cNvCxnSpPr/>
      </xdr:nvCxnSpPr>
      <xdr:spPr>
        <a:xfrm flipV="1">
          <a:off x="3709987" y="85153500"/>
          <a:ext cx="0" cy="283371"/>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283368</xdr:colOff>
      <xdr:row>951</xdr:row>
      <xdr:rowOff>1</xdr:rowOff>
    </xdr:from>
    <xdr:to>
      <xdr:col>10</xdr:col>
      <xdr:colOff>0</xdr:colOff>
      <xdr:row>951</xdr:row>
      <xdr:rowOff>1</xdr:rowOff>
    </xdr:to>
    <xdr:cxnSp macro="">
      <xdr:nvCxnSpPr>
        <xdr:cNvPr id="2689" name="直線矢印コネクタ 2688">
          <a:extLst>
            <a:ext uri="{FF2B5EF4-FFF2-40B4-BE49-F238E27FC236}">
              <a16:creationId xmlns:a16="http://schemas.microsoft.com/office/drawing/2014/main" id="{2E982669-F23B-4070-8B04-495A72DAF0CF}"/>
            </a:ext>
          </a:extLst>
        </xdr:cNvPr>
        <xdr:cNvCxnSpPr/>
      </xdr:nvCxnSpPr>
      <xdr:spPr>
        <a:xfrm>
          <a:off x="3712368" y="85153501"/>
          <a:ext cx="97632"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380999</xdr:colOff>
      <xdr:row>952</xdr:row>
      <xdr:rowOff>150020</xdr:rowOff>
    </xdr:from>
    <xdr:to>
      <xdr:col>22</xdr:col>
      <xdr:colOff>373856</xdr:colOff>
      <xdr:row>953</xdr:row>
      <xdr:rowOff>83360</xdr:rowOff>
    </xdr:to>
    <xdr:cxnSp macro="">
      <xdr:nvCxnSpPr>
        <xdr:cNvPr id="2690" name="カギ線コネクタ 3253">
          <a:extLst>
            <a:ext uri="{FF2B5EF4-FFF2-40B4-BE49-F238E27FC236}">
              <a16:creationId xmlns:a16="http://schemas.microsoft.com/office/drawing/2014/main" id="{EBA58928-9F31-44EE-8E2D-2FF919B86715}"/>
            </a:ext>
          </a:extLst>
        </xdr:cNvPr>
        <xdr:cNvCxnSpPr/>
      </xdr:nvCxnSpPr>
      <xdr:spPr>
        <a:xfrm>
          <a:off x="8381999" y="85494020"/>
          <a:ext cx="373857" cy="123840"/>
        </a:xfrm>
        <a:prstGeom prst="bentConnector3">
          <a:avLst>
            <a:gd name="adj1" fmla="val 50000"/>
          </a:avLst>
        </a:prstGeom>
        <a:ln w="3175">
          <a:solidFill>
            <a:srgbClr val="C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953</xdr:row>
      <xdr:rowOff>42863</xdr:rowOff>
    </xdr:from>
    <xdr:to>
      <xdr:col>21</xdr:col>
      <xdr:colOff>378619</xdr:colOff>
      <xdr:row>953</xdr:row>
      <xdr:rowOff>42863</xdr:rowOff>
    </xdr:to>
    <xdr:cxnSp macro="">
      <xdr:nvCxnSpPr>
        <xdr:cNvPr id="2691" name="直線コネクタ 2690">
          <a:extLst>
            <a:ext uri="{FF2B5EF4-FFF2-40B4-BE49-F238E27FC236}">
              <a16:creationId xmlns:a16="http://schemas.microsoft.com/office/drawing/2014/main" id="{FE58A184-4632-48F5-9E6F-9B859C6823FC}"/>
            </a:ext>
          </a:extLst>
        </xdr:cNvPr>
        <xdr:cNvCxnSpPr/>
      </xdr:nvCxnSpPr>
      <xdr:spPr>
        <a:xfrm>
          <a:off x="762000" y="85577363"/>
          <a:ext cx="7617619" cy="0"/>
        </a:xfrm>
        <a:prstGeom prst="line">
          <a:avLst/>
        </a:prstGeom>
        <a:noFill/>
        <a:ln w="3175" cap="flat" cmpd="sng" algn="ctr">
          <a:solidFill>
            <a:sysClr val="windowText" lastClr="000000"/>
          </a:solidFill>
          <a:prstDash val="lgDashDotDot"/>
          <a:miter lim="800000"/>
        </a:ln>
        <a:effectLst/>
      </xdr:spPr>
    </xdr:cxnSp>
    <xdr:clientData/>
  </xdr:twoCellAnchor>
  <xdr:twoCellAnchor>
    <xdr:from>
      <xdr:col>22</xdr:col>
      <xdr:colOff>1</xdr:colOff>
      <xdr:row>953</xdr:row>
      <xdr:rowOff>42862</xdr:rowOff>
    </xdr:from>
    <xdr:to>
      <xdr:col>22</xdr:col>
      <xdr:colOff>378619</xdr:colOff>
      <xdr:row>954</xdr:row>
      <xdr:rowOff>97631</xdr:rowOff>
    </xdr:to>
    <xdr:cxnSp macro="">
      <xdr:nvCxnSpPr>
        <xdr:cNvPr id="2692" name="カギ線コネクタ 3286">
          <a:extLst>
            <a:ext uri="{FF2B5EF4-FFF2-40B4-BE49-F238E27FC236}">
              <a16:creationId xmlns:a16="http://schemas.microsoft.com/office/drawing/2014/main" id="{F701E67C-6CE4-444E-8259-10D654013FF6}"/>
            </a:ext>
          </a:extLst>
        </xdr:cNvPr>
        <xdr:cNvCxnSpPr/>
      </xdr:nvCxnSpPr>
      <xdr:spPr>
        <a:xfrm>
          <a:off x="8382001" y="85577362"/>
          <a:ext cx="378618" cy="245269"/>
        </a:xfrm>
        <a:prstGeom prst="bentConnector3">
          <a:avLst>
            <a:gd name="adj1" fmla="val 26100"/>
          </a:avLst>
        </a:prstGeom>
        <a:ln w="3175">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380999</xdr:colOff>
      <xdr:row>952</xdr:row>
      <xdr:rowOff>78582</xdr:rowOff>
    </xdr:from>
    <xdr:to>
      <xdr:col>22</xdr:col>
      <xdr:colOff>373855</xdr:colOff>
      <xdr:row>952</xdr:row>
      <xdr:rowOff>78582</xdr:rowOff>
    </xdr:to>
    <xdr:cxnSp macro="">
      <xdr:nvCxnSpPr>
        <xdr:cNvPr id="2693" name="直線矢印コネクタ 2692">
          <a:extLst>
            <a:ext uri="{FF2B5EF4-FFF2-40B4-BE49-F238E27FC236}">
              <a16:creationId xmlns:a16="http://schemas.microsoft.com/office/drawing/2014/main" id="{7E9DAD94-98F9-47BF-A54F-F513D4A97B7D}"/>
            </a:ext>
          </a:extLst>
        </xdr:cNvPr>
        <xdr:cNvCxnSpPr/>
      </xdr:nvCxnSpPr>
      <xdr:spPr>
        <a:xfrm>
          <a:off x="8381999" y="85422582"/>
          <a:ext cx="37385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200025</xdr:colOff>
      <xdr:row>952</xdr:row>
      <xdr:rowOff>114298</xdr:rowOff>
    </xdr:from>
    <xdr:to>
      <xdr:col>13</xdr:col>
      <xdr:colOff>278606</xdr:colOff>
      <xdr:row>952</xdr:row>
      <xdr:rowOff>114298</xdr:rowOff>
    </xdr:to>
    <xdr:cxnSp macro="">
      <xdr:nvCxnSpPr>
        <xdr:cNvPr id="2694" name="直線コネクタ 2693">
          <a:extLst>
            <a:ext uri="{FF2B5EF4-FFF2-40B4-BE49-F238E27FC236}">
              <a16:creationId xmlns:a16="http://schemas.microsoft.com/office/drawing/2014/main" id="{D9056E34-0BA1-4934-BD8E-F72124CF2CB1}"/>
            </a:ext>
          </a:extLst>
        </xdr:cNvPr>
        <xdr:cNvCxnSpPr/>
      </xdr:nvCxnSpPr>
      <xdr:spPr>
        <a:xfrm>
          <a:off x="5153025" y="85458298"/>
          <a:ext cx="78581"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278606</xdr:colOff>
      <xdr:row>951</xdr:row>
      <xdr:rowOff>0</xdr:rowOff>
    </xdr:from>
    <xdr:to>
      <xdr:col>13</xdr:col>
      <xdr:colOff>278606</xdr:colOff>
      <xdr:row>952</xdr:row>
      <xdr:rowOff>114301</xdr:rowOff>
    </xdr:to>
    <xdr:cxnSp macro="">
      <xdr:nvCxnSpPr>
        <xdr:cNvPr id="2695" name="直線コネクタ 2694">
          <a:extLst>
            <a:ext uri="{FF2B5EF4-FFF2-40B4-BE49-F238E27FC236}">
              <a16:creationId xmlns:a16="http://schemas.microsoft.com/office/drawing/2014/main" id="{0D5F616C-F569-4B9B-B40B-DAC827FEC4DB}"/>
            </a:ext>
          </a:extLst>
        </xdr:cNvPr>
        <xdr:cNvCxnSpPr/>
      </xdr:nvCxnSpPr>
      <xdr:spPr>
        <a:xfrm flipV="1">
          <a:off x="5231606" y="85153500"/>
          <a:ext cx="0" cy="304801"/>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283369</xdr:colOff>
      <xdr:row>950</xdr:row>
      <xdr:rowOff>190499</xdr:rowOff>
    </xdr:from>
    <xdr:to>
      <xdr:col>13</xdr:col>
      <xdr:colOff>380999</xdr:colOff>
      <xdr:row>950</xdr:row>
      <xdr:rowOff>190499</xdr:rowOff>
    </xdr:to>
    <xdr:cxnSp macro="">
      <xdr:nvCxnSpPr>
        <xdr:cNvPr id="2696" name="直線矢印コネクタ 2695">
          <a:extLst>
            <a:ext uri="{FF2B5EF4-FFF2-40B4-BE49-F238E27FC236}">
              <a16:creationId xmlns:a16="http://schemas.microsoft.com/office/drawing/2014/main" id="{D5BCF4A7-AA57-42FD-A200-1C4F4D617290}"/>
            </a:ext>
          </a:extLst>
        </xdr:cNvPr>
        <xdr:cNvCxnSpPr/>
      </xdr:nvCxnSpPr>
      <xdr:spPr>
        <a:xfrm>
          <a:off x="5236369" y="85153499"/>
          <a:ext cx="9763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197644</xdr:colOff>
      <xdr:row>952</xdr:row>
      <xdr:rowOff>0</xdr:rowOff>
    </xdr:from>
    <xdr:to>
      <xdr:col>13</xdr:col>
      <xdr:colOff>197644</xdr:colOff>
      <xdr:row>953</xdr:row>
      <xdr:rowOff>45244</xdr:rowOff>
    </xdr:to>
    <xdr:cxnSp macro="">
      <xdr:nvCxnSpPr>
        <xdr:cNvPr id="2697" name="直線矢印コネクタ 2696">
          <a:extLst>
            <a:ext uri="{FF2B5EF4-FFF2-40B4-BE49-F238E27FC236}">
              <a16:creationId xmlns:a16="http://schemas.microsoft.com/office/drawing/2014/main" id="{DFA909DB-FF6C-4D59-A729-5A93537E3EBE}"/>
            </a:ext>
          </a:extLst>
        </xdr:cNvPr>
        <xdr:cNvCxnSpPr/>
      </xdr:nvCxnSpPr>
      <xdr:spPr>
        <a:xfrm>
          <a:off x="5150644" y="85344000"/>
          <a:ext cx="0" cy="23574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4763</xdr:colOff>
      <xdr:row>952</xdr:row>
      <xdr:rowOff>78582</xdr:rowOff>
    </xdr:from>
    <xdr:to>
      <xdr:col>21</xdr:col>
      <xdr:colOff>373857</xdr:colOff>
      <xdr:row>952</xdr:row>
      <xdr:rowOff>78582</xdr:rowOff>
    </xdr:to>
    <xdr:cxnSp macro="">
      <xdr:nvCxnSpPr>
        <xdr:cNvPr id="2698" name="直線コネクタ 2697">
          <a:extLst>
            <a:ext uri="{FF2B5EF4-FFF2-40B4-BE49-F238E27FC236}">
              <a16:creationId xmlns:a16="http://schemas.microsoft.com/office/drawing/2014/main" id="{3B034FFD-BC7C-4992-98E2-22495E4105E7}"/>
            </a:ext>
          </a:extLst>
        </xdr:cNvPr>
        <xdr:cNvCxnSpPr/>
      </xdr:nvCxnSpPr>
      <xdr:spPr>
        <a:xfrm>
          <a:off x="766763" y="85422582"/>
          <a:ext cx="7608094" cy="0"/>
        </a:xfrm>
        <a:prstGeom prst="line">
          <a:avLst/>
        </a:prstGeom>
        <a:noFill/>
        <a:ln w="3175" cap="flat" cmpd="sng" algn="ctr">
          <a:solidFill>
            <a:srgbClr val="C00000"/>
          </a:solidFill>
          <a:prstDash val="lgDashDot"/>
          <a:miter lim="800000"/>
        </a:ln>
        <a:effectLst/>
      </xdr:spPr>
    </xdr:cxnSp>
    <xdr:clientData/>
  </xdr:twoCellAnchor>
  <xdr:twoCellAnchor>
    <xdr:from>
      <xdr:col>1</xdr:col>
      <xdr:colOff>376237</xdr:colOff>
      <xdr:row>958</xdr:row>
      <xdr:rowOff>85724</xdr:rowOff>
    </xdr:from>
    <xdr:to>
      <xdr:col>21</xdr:col>
      <xdr:colOff>373856</xdr:colOff>
      <xdr:row>958</xdr:row>
      <xdr:rowOff>85724</xdr:rowOff>
    </xdr:to>
    <xdr:cxnSp macro="">
      <xdr:nvCxnSpPr>
        <xdr:cNvPr id="2699" name="直線コネクタ 2698">
          <a:extLst>
            <a:ext uri="{FF2B5EF4-FFF2-40B4-BE49-F238E27FC236}">
              <a16:creationId xmlns:a16="http://schemas.microsoft.com/office/drawing/2014/main" id="{9D517614-E64E-4A36-8A69-81D7FA1A22F1}"/>
            </a:ext>
          </a:extLst>
        </xdr:cNvPr>
        <xdr:cNvCxnSpPr/>
      </xdr:nvCxnSpPr>
      <xdr:spPr>
        <a:xfrm>
          <a:off x="757237" y="86572724"/>
          <a:ext cx="7617619" cy="0"/>
        </a:xfrm>
        <a:prstGeom prst="line">
          <a:avLst/>
        </a:prstGeom>
        <a:noFill/>
        <a:ln w="3175" cap="flat" cmpd="sng" algn="ctr">
          <a:solidFill>
            <a:sysClr val="windowText" lastClr="000000"/>
          </a:solidFill>
          <a:prstDash val="lgDashDotDot"/>
          <a:miter lim="800000"/>
        </a:ln>
        <a:effectLst/>
      </xdr:spPr>
    </xdr:cxnSp>
    <xdr:clientData/>
  </xdr:twoCellAnchor>
  <xdr:twoCellAnchor>
    <xdr:from>
      <xdr:col>1</xdr:col>
      <xdr:colOff>378619</xdr:colOff>
      <xdr:row>963</xdr:row>
      <xdr:rowOff>47625</xdr:rowOff>
    </xdr:from>
    <xdr:to>
      <xdr:col>21</xdr:col>
      <xdr:colOff>376238</xdr:colOff>
      <xdr:row>963</xdr:row>
      <xdr:rowOff>47625</xdr:rowOff>
    </xdr:to>
    <xdr:cxnSp macro="">
      <xdr:nvCxnSpPr>
        <xdr:cNvPr id="2700" name="直線コネクタ 2699">
          <a:extLst>
            <a:ext uri="{FF2B5EF4-FFF2-40B4-BE49-F238E27FC236}">
              <a16:creationId xmlns:a16="http://schemas.microsoft.com/office/drawing/2014/main" id="{630E32CA-9C09-4117-9D30-37FED2CED122}"/>
            </a:ext>
          </a:extLst>
        </xdr:cNvPr>
        <xdr:cNvCxnSpPr/>
      </xdr:nvCxnSpPr>
      <xdr:spPr>
        <a:xfrm>
          <a:off x="759619" y="87487125"/>
          <a:ext cx="7617619" cy="0"/>
        </a:xfrm>
        <a:prstGeom prst="line">
          <a:avLst/>
        </a:prstGeom>
        <a:noFill/>
        <a:ln w="3175" cap="flat" cmpd="sng" algn="ctr">
          <a:solidFill>
            <a:sysClr val="windowText" lastClr="000000"/>
          </a:solidFill>
          <a:prstDash val="lgDashDotDot"/>
          <a:miter lim="800000"/>
        </a:ln>
        <a:effectLst/>
      </xdr:spPr>
    </xdr:cxnSp>
    <xdr:clientData/>
  </xdr:twoCellAnchor>
  <xdr:twoCellAnchor>
    <xdr:from>
      <xdr:col>13</xdr:col>
      <xdr:colOff>197644</xdr:colOff>
      <xdr:row>953</xdr:row>
      <xdr:rowOff>42863</xdr:rowOff>
    </xdr:from>
    <xdr:to>
      <xdr:col>13</xdr:col>
      <xdr:colOff>197644</xdr:colOff>
      <xdr:row>958</xdr:row>
      <xdr:rowOff>88106</xdr:rowOff>
    </xdr:to>
    <xdr:cxnSp macro="">
      <xdr:nvCxnSpPr>
        <xdr:cNvPr id="2701" name="直線矢印コネクタ 2700">
          <a:extLst>
            <a:ext uri="{FF2B5EF4-FFF2-40B4-BE49-F238E27FC236}">
              <a16:creationId xmlns:a16="http://schemas.microsoft.com/office/drawing/2014/main" id="{BB08E629-FE14-4868-B955-01CE102C044E}"/>
            </a:ext>
          </a:extLst>
        </xdr:cNvPr>
        <xdr:cNvCxnSpPr/>
      </xdr:nvCxnSpPr>
      <xdr:spPr>
        <a:xfrm>
          <a:off x="5150644" y="85577363"/>
          <a:ext cx="0" cy="99774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197644</xdr:colOff>
      <xdr:row>958</xdr:row>
      <xdr:rowOff>85725</xdr:rowOff>
    </xdr:from>
    <xdr:to>
      <xdr:col>13</xdr:col>
      <xdr:colOff>197644</xdr:colOff>
      <xdr:row>963</xdr:row>
      <xdr:rowOff>52388</xdr:rowOff>
    </xdr:to>
    <xdr:cxnSp macro="">
      <xdr:nvCxnSpPr>
        <xdr:cNvPr id="2702" name="直線矢印コネクタ 2701">
          <a:extLst>
            <a:ext uri="{FF2B5EF4-FFF2-40B4-BE49-F238E27FC236}">
              <a16:creationId xmlns:a16="http://schemas.microsoft.com/office/drawing/2014/main" id="{FFBAB5C2-6BC8-4105-9CE1-ACAA3A701341}"/>
            </a:ext>
          </a:extLst>
        </xdr:cNvPr>
        <xdr:cNvCxnSpPr/>
      </xdr:nvCxnSpPr>
      <xdr:spPr>
        <a:xfrm>
          <a:off x="5150644" y="86572725"/>
          <a:ext cx="0" cy="91916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197644</xdr:colOff>
      <xdr:row>963</xdr:row>
      <xdr:rowOff>50006</xdr:rowOff>
    </xdr:from>
    <xdr:to>
      <xdr:col>13</xdr:col>
      <xdr:colOff>197644</xdr:colOff>
      <xdr:row>968</xdr:row>
      <xdr:rowOff>2381</xdr:rowOff>
    </xdr:to>
    <xdr:cxnSp macro="">
      <xdr:nvCxnSpPr>
        <xdr:cNvPr id="2703" name="直線矢印コネクタ 2702">
          <a:extLst>
            <a:ext uri="{FF2B5EF4-FFF2-40B4-BE49-F238E27FC236}">
              <a16:creationId xmlns:a16="http://schemas.microsoft.com/office/drawing/2014/main" id="{82BB2334-12DB-4748-943A-E9938F6DD158}"/>
            </a:ext>
          </a:extLst>
        </xdr:cNvPr>
        <xdr:cNvCxnSpPr/>
      </xdr:nvCxnSpPr>
      <xdr:spPr>
        <a:xfrm>
          <a:off x="5150644" y="87489506"/>
          <a:ext cx="0" cy="90487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197644</xdr:colOff>
      <xdr:row>955</xdr:row>
      <xdr:rowOff>95250</xdr:rowOff>
    </xdr:from>
    <xdr:to>
      <xdr:col>13</xdr:col>
      <xdr:colOff>378619</xdr:colOff>
      <xdr:row>955</xdr:row>
      <xdr:rowOff>95250</xdr:rowOff>
    </xdr:to>
    <xdr:cxnSp macro="">
      <xdr:nvCxnSpPr>
        <xdr:cNvPr id="2704" name="直線矢印コネクタ 2703">
          <a:extLst>
            <a:ext uri="{FF2B5EF4-FFF2-40B4-BE49-F238E27FC236}">
              <a16:creationId xmlns:a16="http://schemas.microsoft.com/office/drawing/2014/main" id="{71EBC8B0-EB66-4760-9B15-04417902F5E0}"/>
            </a:ext>
          </a:extLst>
        </xdr:cNvPr>
        <xdr:cNvCxnSpPr/>
      </xdr:nvCxnSpPr>
      <xdr:spPr>
        <a:xfrm>
          <a:off x="5150644" y="86010750"/>
          <a:ext cx="18097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197644</xdr:colOff>
      <xdr:row>960</xdr:row>
      <xdr:rowOff>95250</xdr:rowOff>
    </xdr:from>
    <xdr:to>
      <xdr:col>13</xdr:col>
      <xdr:colOff>378619</xdr:colOff>
      <xdr:row>960</xdr:row>
      <xdr:rowOff>95250</xdr:rowOff>
    </xdr:to>
    <xdr:cxnSp macro="">
      <xdr:nvCxnSpPr>
        <xdr:cNvPr id="2705" name="直線矢印コネクタ 2704">
          <a:extLst>
            <a:ext uri="{FF2B5EF4-FFF2-40B4-BE49-F238E27FC236}">
              <a16:creationId xmlns:a16="http://schemas.microsoft.com/office/drawing/2014/main" id="{4B0E3295-5D62-4B93-8E9A-2763276A6AC4}"/>
            </a:ext>
          </a:extLst>
        </xdr:cNvPr>
        <xdr:cNvCxnSpPr/>
      </xdr:nvCxnSpPr>
      <xdr:spPr>
        <a:xfrm>
          <a:off x="5150644" y="86963250"/>
          <a:ext cx="18097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202406</xdr:colOff>
      <xdr:row>965</xdr:row>
      <xdr:rowOff>95250</xdr:rowOff>
    </xdr:from>
    <xdr:to>
      <xdr:col>14</xdr:col>
      <xdr:colOff>2381</xdr:colOff>
      <xdr:row>965</xdr:row>
      <xdr:rowOff>95250</xdr:rowOff>
    </xdr:to>
    <xdr:cxnSp macro="">
      <xdr:nvCxnSpPr>
        <xdr:cNvPr id="2706" name="直線矢印コネクタ 2705">
          <a:extLst>
            <a:ext uri="{FF2B5EF4-FFF2-40B4-BE49-F238E27FC236}">
              <a16:creationId xmlns:a16="http://schemas.microsoft.com/office/drawing/2014/main" id="{33931977-715E-43ED-9EF7-B2691DC7A395}"/>
            </a:ext>
          </a:extLst>
        </xdr:cNvPr>
        <xdr:cNvCxnSpPr/>
      </xdr:nvCxnSpPr>
      <xdr:spPr>
        <a:xfrm>
          <a:off x="5155406" y="87915750"/>
          <a:ext cx="18097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378619</xdr:colOff>
      <xdr:row>963</xdr:row>
      <xdr:rowOff>45244</xdr:rowOff>
    </xdr:from>
    <xdr:to>
      <xdr:col>22</xdr:col>
      <xdr:colOff>376237</xdr:colOff>
      <xdr:row>964</xdr:row>
      <xdr:rowOff>100013</xdr:rowOff>
    </xdr:to>
    <xdr:cxnSp macro="">
      <xdr:nvCxnSpPr>
        <xdr:cNvPr id="2707" name="カギ線コネクタ 3346">
          <a:extLst>
            <a:ext uri="{FF2B5EF4-FFF2-40B4-BE49-F238E27FC236}">
              <a16:creationId xmlns:a16="http://schemas.microsoft.com/office/drawing/2014/main" id="{CF90179A-CA72-4A85-A1D7-5AC24CF29E92}"/>
            </a:ext>
          </a:extLst>
        </xdr:cNvPr>
        <xdr:cNvCxnSpPr/>
      </xdr:nvCxnSpPr>
      <xdr:spPr>
        <a:xfrm>
          <a:off x="8379619" y="87484744"/>
          <a:ext cx="378618" cy="245269"/>
        </a:xfrm>
        <a:prstGeom prst="bentConnector3">
          <a:avLst>
            <a:gd name="adj1" fmla="val 26100"/>
          </a:avLst>
        </a:prstGeom>
        <a:ln w="3175">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7143</xdr:colOff>
      <xdr:row>958</xdr:row>
      <xdr:rowOff>85725</xdr:rowOff>
    </xdr:from>
    <xdr:to>
      <xdr:col>22</xdr:col>
      <xdr:colOff>380999</xdr:colOff>
      <xdr:row>958</xdr:row>
      <xdr:rowOff>85725</xdr:rowOff>
    </xdr:to>
    <xdr:cxnSp macro="">
      <xdr:nvCxnSpPr>
        <xdr:cNvPr id="2708" name="直線矢印コネクタ 2707">
          <a:extLst>
            <a:ext uri="{FF2B5EF4-FFF2-40B4-BE49-F238E27FC236}">
              <a16:creationId xmlns:a16="http://schemas.microsoft.com/office/drawing/2014/main" id="{7B844C3C-69F0-4685-A047-0B927FC30998}"/>
            </a:ext>
          </a:extLst>
        </xdr:cNvPr>
        <xdr:cNvCxnSpPr/>
      </xdr:nvCxnSpPr>
      <xdr:spPr>
        <a:xfrm>
          <a:off x="8389143" y="86572725"/>
          <a:ext cx="373856" cy="0"/>
        </a:xfrm>
        <a:prstGeom prst="straightConnector1">
          <a:avLst/>
        </a:prstGeom>
        <a:ln w="31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276225</xdr:colOff>
      <xdr:row>956</xdr:row>
      <xdr:rowOff>188119</xdr:rowOff>
    </xdr:from>
    <xdr:to>
      <xdr:col>29</xdr:col>
      <xdr:colOff>0</xdr:colOff>
      <xdr:row>957</xdr:row>
      <xdr:rowOff>188119</xdr:rowOff>
    </xdr:to>
    <xdr:cxnSp macro="">
      <xdr:nvCxnSpPr>
        <xdr:cNvPr id="2709" name="直線コネクタ 2708">
          <a:extLst>
            <a:ext uri="{FF2B5EF4-FFF2-40B4-BE49-F238E27FC236}">
              <a16:creationId xmlns:a16="http://schemas.microsoft.com/office/drawing/2014/main" id="{324A876A-A774-419E-97A9-C81B34A2661A}"/>
            </a:ext>
          </a:extLst>
        </xdr:cNvPr>
        <xdr:cNvCxnSpPr/>
      </xdr:nvCxnSpPr>
      <xdr:spPr>
        <a:xfrm flipH="1">
          <a:off x="10944225" y="86294119"/>
          <a:ext cx="104775" cy="1905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273844</xdr:colOff>
      <xdr:row>958</xdr:row>
      <xdr:rowOff>2381</xdr:rowOff>
    </xdr:from>
    <xdr:to>
      <xdr:col>31</xdr:col>
      <xdr:colOff>276225</xdr:colOff>
      <xdr:row>958</xdr:row>
      <xdr:rowOff>2381</xdr:rowOff>
    </xdr:to>
    <xdr:cxnSp macro="">
      <xdr:nvCxnSpPr>
        <xdr:cNvPr id="2710" name="直線コネクタ 2709">
          <a:extLst>
            <a:ext uri="{FF2B5EF4-FFF2-40B4-BE49-F238E27FC236}">
              <a16:creationId xmlns:a16="http://schemas.microsoft.com/office/drawing/2014/main" id="{A2686463-0902-413A-8261-50536E52C7A5}"/>
            </a:ext>
          </a:extLst>
        </xdr:cNvPr>
        <xdr:cNvCxnSpPr/>
      </xdr:nvCxnSpPr>
      <xdr:spPr>
        <a:xfrm>
          <a:off x="10941844" y="86489381"/>
          <a:ext cx="1145381"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276225</xdr:colOff>
      <xdr:row>957</xdr:row>
      <xdr:rowOff>0</xdr:rowOff>
    </xdr:from>
    <xdr:to>
      <xdr:col>32</xdr:col>
      <xdr:colOff>0</xdr:colOff>
      <xdr:row>958</xdr:row>
      <xdr:rowOff>0</xdr:rowOff>
    </xdr:to>
    <xdr:cxnSp macro="">
      <xdr:nvCxnSpPr>
        <xdr:cNvPr id="2711" name="直線コネクタ 2710">
          <a:extLst>
            <a:ext uri="{FF2B5EF4-FFF2-40B4-BE49-F238E27FC236}">
              <a16:creationId xmlns:a16="http://schemas.microsoft.com/office/drawing/2014/main" id="{2B17681B-A229-486D-BC18-2D437033FCEC}"/>
            </a:ext>
          </a:extLst>
        </xdr:cNvPr>
        <xdr:cNvCxnSpPr/>
      </xdr:nvCxnSpPr>
      <xdr:spPr>
        <a:xfrm flipH="1">
          <a:off x="12087225" y="86296500"/>
          <a:ext cx="104775" cy="1905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4763</xdr:colOff>
      <xdr:row>972</xdr:row>
      <xdr:rowOff>73819</xdr:rowOff>
    </xdr:from>
    <xdr:to>
      <xdr:col>21</xdr:col>
      <xdr:colOff>364331</xdr:colOff>
      <xdr:row>972</xdr:row>
      <xdr:rowOff>73819</xdr:rowOff>
    </xdr:to>
    <xdr:cxnSp macro="">
      <xdr:nvCxnSpPr>
        <xdr:cNvPr id="2712" name="直線コネクタ 2711">
          <a:extLst>
            <a:ext uri="{FF2B5EF4-FFF2-40B4-BE49-F238E27FC236}">
              <a16:creationId xmlns:a16="http://schemas.microsoft.com/office/drawing/2014/main" id="{52D017BE-5325-481E-80F4-BECBD3D2144B}"/>
            </a:ext>
          </a:extLst>
        </xdr:cNvPr>
        <xdr:cNvCxnSpPr/>
      </xdr:nvCxnSpPr>
      <xdr:spPr>
        <a:xfrm>
          <a:off x="766763" y="89227819"/>
          <a:ext cx="7598568" cy="0"/>
        </a:xfrm>
        <a:prstGeom prst="line">
          <a:avLst/>
        </a:prstGeom>
        <a:noFill/>
        <a:ln w="3175" cap="flat" cmpd="sng" algn="ctr">
          <a:solidFill>
            <a:srgbClr val="C00000"/>
          </a:solidFill>
          <a:prstDash val="lgDashDot"/>
          <a:miter lim="800000"/>
        </a:ln>
        <a:effectLst/>
      </xdr:spPr>
    </xdr:cxnSp>
    <xdr:clientData/>
  </xdr:twoCellAnchor>
  <xdr:twoCellAnchor>
    <xdr:from>
      <xdr:col>9</xdr:col>
      <xdr:colOff>283368</xdr:colOff>
      <xdr:row>971</xdr:row>
      <xdr:rowOff>104775</xdr:rowOff>
    </xdr:from>
    <xdr:to>
      <xdr:col>9</xdr:col>
      <xdr:colOff>283368</xdr:colOff>
      <xdr:row>972</xdr:row>
      <xdr:rowOff>145259</xdr:rowOff>
    </xdr:to>
    <xdr:cxnSp macro="">
      <xdr:nvCxnSpPr>
        <xdr:cNvPr id="2713" name="直線コネクタ 2712">
          <a:extLst>
            <a:ext uri="{FF2B5EF4-FFF2-40B4-BE49-F238E27FC236}">
              <a16:creationId xmlns:a16="http://schemas.microsoft.com/office/drawing/2014/main" id="{8CDF468C-2DDA-4CF0-BF83-947445F3E19A}"/>
            </a:ext>
          </a:extLst>
        </xdr:cNvPr>
        <xdr:cNvCxnSpPr/>
      </xdr:nvCxnSpPr>
      <xdr:spPr>
        <a:xfrm flipV="1">
          <a:off x="3712368" y="89068275"/>
          <a:ext cx="0" cy="230984"/>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285749</xdr:colOff>
      <xdr:row>971</xdr:row>
      <xdr:rowOff>104774</xdr:rowOff>
    </xdr:from>
    <xdr:to>
      <xdr:col>9</xdr:col>
      <xdr:colOff>373857</xdr:colOff>
      <xdr:row>971</xdr:row>
      <xdr:rowOff>104774</xdr:rowOff>
    </xdr:to>
    <xdr:cxnSp macro="">
      <xdr:nvCxnSpPr>
        <xdr:cNvPr id="2714" name="直線矢印コネクタ 2713">
          <a:extLst>
            <a:ext uri="{FF2B5EF4-FFF2-40B4-BE49-F238E27FC236}">
              <a16:creationId xmlns:a16="http://schemas.microsoft.com/office/drawing/2014/main" id="{FDC7437C-A928-4F3A-94F8-10037898DE62}"/>
            </a:ext>
          </a:extLst>
        </xdr:cNvPr>
        <xdr:cNvCxnSpPr/>
      </xdr:nvCxnSpPr>
      <xdr:spPr>
        <a:xfrm>
          <a:off x="3714749" y="89068274"/>
          <a:ext cx="8810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378618</xdr:colOff>
      <xdr:row>977</xdr:row>
      <xdr:rowOff>38102</xdr:rowOff>
    </xdr:from>
    <xdr:to>
      <xdr:col>22</xdr:col>
      <xdr:colOff>376238</xdr:colOff>
      <xdr:row>977</xdr:row>
      <xdr:rowOff>100013</xdr:rowOff>
    </xdr:to>
    <xdr:cxnSp macro="">
      <xdr:nvCxnSpPr>
        <xdr:cNvPr id="2715" name="カギ線コネクタ 3235">
          <a:extLst>
            <a:ext uri="{FF2B5EF4-FFF2-40B4-BE49-F238E27FC236}">
              <a16:creationId xmlns:a16="http://schemas.microsoft.com/office/drawing/2014/main" id="{3C033709-D8D7-4C89-8A91-82FDEDF47351}"/>
            </a:ext>
          </a:extLst>
        </xdr:cNvPr>
        <xdr:cNvCxnSpPr/>
      </xdr:nvCxnSpPr>
      <xdr:spPr>
        <a:xfrm>
          <a:off x="8379618" y="90144602"/>
          <a:ext cx="378620" cy="61911"/>
        </a:xfrm>
        <a:prstGeom prst="bentConnector3">
          <a:avLst>
            <a:gd name="adj1" fmla="val 50000"/>
          </a:avLst>
        </a:prstGeom>
        <a:ln w="3175">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200025</xdr:colOff>
      <xdr:row>971</xdr:row>
      <xdr:rowOff>88107</xdr:rowOff>
    </xdr:from>
    <xdr:to>
      <xdr:col>9</xdr:col>
      <xdr:colOff>200025</xdr:colOff>
      <xdr:row>972</xdr:row>
      <xdr:rowOff>78582</xdr:rowOff>
    </xdr:to>
    <xdr:cxnSp macro="">
      <xdr:nvCxnSpPr>
        <xdr:cNvPr id="2716" name="直線矢印コネクタ 2715">
          <a:extLst>
            <a:ext uri="{FF2B5EF4-FFF2-40B4-BE49-F238E27FC236}">
              <a16:creationId xmlns:a16="http://schemas.microsoft.com/office/drawing/2014/main" id="{01684CFC-FA42-4AE5-8676-EE65244D0A01}"/>
            </a:ext>
          </a:extLst>
        </xdr:cNvPr>
        <xdr:cNvCxnSpPr/>
      </xdr:nvCxnSpPr>
      <xdr:spPr>
        <a:xfrm>
          <a:off x="3629025" y="89051607"/>
          <a:ext cx="0" cy="180975"/>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200025</xdr:colOff>
      <xdr:row>972</xdr:row>
      <xdr:rowOff>145256</xdr:rowOff>
    </xdr:from>
    <xdr:to>
      <xdr:col>9</xdr:col>
      <xdr:colOff>280987</xdr:colOff>
      <xdr:row>972</xdr:row>
      <xdr:rowOff>145256</xdr:rowOff>
    </xdr:to>
    <xdr:cxnSp macro="">
      <xdr:nvCxnSpPr>
        <xdr:cNvPr id="2717" name="直線コネクタ 2716">
          <a:extLst>
            <a:ext uri="{FF2B5EF4-FFF2-40B4-BE49-F238E27FC236}">
              <a16:creationId xmlns:a16="http://schemas.microsoft.com/office/drawing/2014/main" id="{7D3A1AA2-8632-46ED-A912-5C6750BE8D0E}"/>
            </a:ext>
          </a:extLst>
        </xdr:cNvPr>
        <xdr:cNvCxnSpPr/>
      </xdr:nvCxnSpPr>
      <xdr:spPr>
        <a:xfrm>
          <a:off x="3629025" y="89299256"/>
          <a:ext cx="80962"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361951</xdr:colOff>
      <xdr:row>972</xdr:row>
      <xdr:rowOff>73818</xdr:rowOff>
    </xdr:from>
    <xdr:to>
      <xdr:col>22</xdr:col>
      <xdr:colOff>376238</xdr:colOff>
      <xdr:row>972</xdr:row>
      <xdr:rowOff>104775</xdr:rowOff>
    </xdr:to>
    <xdr:cxnSp macro="">
      <xdr:nvCxnSpPr>
        <xdr:cNvPr id="2718" name="カギ線コネクタ 3246">
          <a:extLst>
            <a:ext uri="{FF2B5EF4-FFF2-40B4-BE49-F238E27FC236}">
              <a16:creationId xmlns:a16="http://schemas.microsoft.com/office/drawing/2014/main" id="{82E74EF1-CE42-4D6C-AA6B-E349BA46FD5F}"/>
            </a:ext>
          </a:extLst>
        </xdr:cNvPr>
        <xdr:cNvCxnSpPr/>
      </xdr:nvCxnSpPr>
      <xdr:spPr>
        <a:xfrm>
          <a:off x="8362951" y="89227818"/>
          <a:ext cx="395287" cy="30957"/>
        </a:xfrm>
        <a:prstGeom prst="bentConnector3">
          <a:avLst>
            <a:gd name="adj1" fmla="val 50000"/>
          </a:avLst>
        </a:prstGeom>
        <a:ln w="3175">
          <a:solidFill>
            <a:srgbClr val="C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197644</xdr:colOff>
      <xdr:row>972</xdr:row>
      <xdr:rowOff>123823</xdr:rowOff>
    </xdr:from>
    <xdr:to>
      <xdr:col>13</xdr:col>
      <xdr:colOff>276225</xdr:colOff>
      <xdr:row>972</xdr:row>
      <xdr:rowOff>123823</xdr:rowOff>
    </xdr:to>
    <xdr:cxnSp macro="">
      <xdr:nvCxnSpPr>
        <xdr:cNvPr id="2719" name="直線コネクタ 2718">
          <a:extLst>
            <a:ext uri="{FF2B5EF4-FFF2-40B4-BE49-F238E27FC236}">
              <a16:creationId xmlns:a16="http://schemas.microsoft.com/office/drawing/2014/main" id="{89B034F8-8468-43E8-B195-02D56A667DAF}"/>
            </a:ext>
          </a:extLst>
        </xdr:cNvPr>
        <xdr:cNvCxnSpPr/>
      </xdr:nvCxnSpPr>
      <xdr:spPr>
        <a:xfrm>
          <a:off x="5150644" y="89277823"/>
          <a:ext cx="78581"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278606</xdr:colOff>
      <xdr:row>971</xdr:row>
      <xdr:rowOff>0</xdr:rowOff>
    </xdr:from>
    <xdr:to>
      <xdr:col>13</xdr:col>
      <xdr:colOff>278606</xdr:colOff>
      <xdr:row>972</xdr:row>
      <xdr:rowOff>123826</xdr:rowOff>
    </xdr:to>
    <xdr:cxnSp macro="">
      <xdr:nvCxnSpPr>
        <xdr:cNvPr id="2720" name="直線コネクタ 2719">
          <a:extLst>
            <a:ext uri="{FF2B5EF4-FFF2-40B4-BE49-F238E27FC236}">
              <a16:creationId xmlns:a16="http://schemas.microsoft.com/office/drawing/2014/main" id="{D95AEDD0-1008-4EA0-888B-3E4A08BA162F}"/>
            </a:ext>
          </a:extLst>
        </xdr:cNvPr>
        <xdr:cNvCxnSpPr/>
      </xdr:nvCxnSpPr>
      <xdr:spPr>
        <a:xfrm flipV="1">
          <a:off x="5231606" y="88963500"/>
          <a:ext cx="0" cy="314326"/>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280988</xdr:colOff>
      <xdr:row>970</xdr:row>
      <xdr:rowOff>188118</xdr:rowOff>
    </xdr:from>
    <xdr:to>
      <xdr:col>13</xdr:col>
      <xdr:colOff>371475</xdr:colOff>
      <xdr:row>970</xdr:row>
      <xdr:rowOff>188118</xdr:rowOff>
    </xdr:to>
    <xdr:cxnSp macro="">
      <xdr:nvCxnSpPr>
        <xdr:cNvPr id="2721" name="直線矢印コネクタ 2720">
          <a:extLst>
            <a:ext uri="{FF2B5EF4-FFF2-40B4-BE49-F238E27FC236}">
              <a16:creationId xmlns:a16="http://schemas.microsoft.com/office/drawing/2014/main" id="{AC5184C9-F7F3-4499-BEA7-63B16ACEADD0}"/>
            </a:ext>
          </a:extLst>
        </xdr:cNvPr>
        <xdr:cNvCxnSpPr/>
      </xdr:nvCxnSpPr>
      <xdr:spPr>
        <a:xfrm>
          <a:off x="5233988" y="88961118"/>
          <a:ext cx="9048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197644</xdr:colOff>
      <xdr:row>972</xdr:row>
      <xdr:rowOff>1</xdr:rowOff>
    </xdr:from>
    <xdr:to>
      <xdr:col>13</xdr:col>
      <xdr:colOff>197644</xdr:colOff>
      <xdr:row>973</xdr:row>
      <xdr:rowOff>45245</xdr:rowOff>
    </xdr:to>
    <xdr:cxnSp macro="">
      <xdr:nvCxnSpPr>
        <xdr:cNvPr id="2722" name="直線矢印コネクタ 2721">
          <a:extLst>
            <a:ext uri="{FF2B5EF4-FFF2-40B4-BE49-F238E27FC236}">
              <a16:creationId xmlns:a16="http://schemas.microsoft.com/office/drawing/2014/main" id="{5CF3BB87-7F7D-4435-B515-377894C284CC}"/>
            </a:ext>
          </a:extLst>
        </xdr:cNvPr>
        <xdr:cNvCxnSpPr/>
      </xdr:nvCxnSpPr>
      <xdr:spPr>
        <a:xfrm>
          <a:off x="5150644" y="89154001"/>
          <a:ext cx="0" cy="23574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4763</xdr:colOff>
      <xdr:row>977</xdr:row>
      <xdr:rowOff>54768</xdr:rowOff>
    </xdr:from>
    <xdr:to>
      <xdr:col>21</xdr:col>
      <xdr:colOff>347663</xdr:colOff>
      <xdr:row>977</xdr:row>
      <xdr:rowOff>54768</xdr:rowOff>
    </xdr:to>
    <xdr:cxnSp macro="">
      <xdr:nvCxnSpPr>
        <xdr:cNvPr id="2723" name="直線コネクタ 2722">
          <a:extLst>
            <a:ext uri="{FF2B5EF4-FFF2-40B4-BE49-F238E27FC236}">
              <a16:creationId xmlns:a16="http://schemas.microsoft.com/office/drawing/2014/main" id="{63271352-206A-4300-B377-EA2271B70955}"/>
            </a:ext>
          </a:extLst>
        </xdr:cNvPr>
        <xdr:cNvCxnSpPr/>
      </xdr:nvCxnSpPr>
      <xdr:spPr>
        <a:xfrm>
          <a:off x="766763" y="90161268"/>
          <a:ext cx="7581900" cy="0"/>
        </a:xfrm>
        <a:prstGeom prst="line">
          <a:avLst/>
        </a:prstGeom>
        <a:noFill/>
        <a:ln w="6350" cap="flat" cmpd="dbl" algn="ctr">
          <a:solidFill>
            <a:sysClr val="windowText" lastClr="000000"/>
          </a:solidFill>
          <a:prstDash val="solid"/>
          <a:miter lim="800000"/>
        </a:ln>
        <a:effectLst/>
      </xdr:spPr>
    </xdr:cxnSp>
    <xdr:clientData/>
  </xdr:twoCellAnchor>
  <xdr:twoCellAnchor>
    <xdr:from>
      <xdr:col>22</xdr:col>
      <xdr:colOff>0</xdr:colOff>
      <xdr:row>982</xdr:row>
      <xdr:rowOff>1</xdr:rowOff>
    </xdr:from>
    <xdr:to>
      <xdr:col>22</xdr:col>
      <xdr:colOff>371475</xdr:colOff>
      <xdr:row>982</xdr:row>
      <xdr:rowOff>111919</xdr:rowOff>
    </xdr:to>
    <xdr:cxnSp macro="">
      <xdr:nvCxnSpPr>
        <xdr:cNvPr id="2724" name="カギ線コネクタ 3379">
          <a:extLst>
            <a:ext uri="{FF2B5EF4-FFF2-40B4-BE49-F238E27FC236}">
              <a16:creationId xmlns:a16="http://schemas.microsoft.com/office/drawing/2014/main" id="{63E32AB3-84B1-41D3-BDF2-FD7F0615D3E3}"/>
            </a:ext>
          </a:extLst>
        </xdr:cNvPr>
        <xdr:cNvCxnSpPr/>
      </xdr:nvCxnSpPr>
      <xdr:spPr>
        <a:xfrm>
          <a:off x="8382000" y="91059001"/>
          <a:ext cx="371475" cy="111918"/>
        </a:xfrm>
        <a:prstGeom prst="bentConnector3">
          <a:avLst>
            <a:gd name="adj1" fmla="val 50000"/>
          </a:avLst>
        </a:prstGeom>
        <a:ln w="3175">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276225</xdr:colOff>
      <xdr:row>975</xdr:row>
      <xdr:rowOff>188119</xdr:rowOff>
    </xdr:from>
    <xdr:to>
      <xdr:col>29</xdr:col>
      <xdr:colOff>0</xdr:colOff>
      <xdr:row>976</xdr:row>
      <xdr:rowOff>188119</xdr:rowOff>
    </xdr:to>
    <xdr:cxnSp macro="">
      <xdr:nvCxnSpPr>
        <xdr:cNvPr id="2725" name="直線コネクタ 2724">
          <a:extLst>
            <a:ext uri="{FF2B5EF4-FFF2-40B4-BE49-F238E27FC236}">
              <a16:creationId xmlns:a16="http://schemas.microsoft.com/office/drawing/2014/main" id="{3515992C-66D4-4F6B-A735-1BFE225F20CE}"/>
            </a:ext>
          </a:extLst>
        </xdr:cNvPr>
        <xdr:cNvCxnSpPr/>
      </xdr:nvCxnSpPr>
      <xdr:spPr>
        <a:xfrm flipH="1">
          <a:off x="10944225" y="89913619"/>
          <a:ext cx="104775" cy="1905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273844</xdr:colOff>
      <xdr:row>977</xdr:row>
      <xdr:rowOff>2381</xdr:rowOff>
    </xdr:from>
    <xdr:to>
      <xdr:col>31</xdr:col>
      <xdr:colOff>276225</xdr:colOff>
      <xdr:row>977</xdr:row>
      <xdr:rowOff>2381</xdr:rowOff>
    </xdr:to>
    <xdr:cxnSp macro="">
      <xdr:nvCxnSpPr>
        <xdr:cNvPr id="2726" name="直線コネクタ 2725">
          <a:extLst>
            <a:ext uri="{FF2B5EF4-FFF2-40B4-BE49-F238E27FC236}">
              <a16:creationId xmlns:a16="http://schemas.microsoft.com/office/drawing/2014/main" id="{AC083541-BD70-443C-9839-C9FE8FF9A606}"/>
            </a:ext>
          </a:extLst>
        </xdr:cNvPr>
        <xdr:cNvCxnSpPr/>
      </xdr:nvCxnSpPr>
      <xdr:spPr>
        <a:xfrm>
          <a:off x="10941844" y="90108881"/>
          <a:ext cx="1145381"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276225</xdr:colOff>
      <xdr:row>976</xdr:row>
      <xdr:rowOff>0</xdr:rowOff>
    </xdr:from>
    <xdr:to>
      <xdr:col>32</xdr:col>
      <xdr:colOff>0</xdr:colOff>
      <xdr:row>977</xdr:row>
      <xdr:rowOff>0</xdr:rowOff>
    </xdr:to>
    <xdr:cxnSp macro="">
      <xdr:nvCxnSpPr>
        <xdr:cNvPr id="2727" name="直線コネクタ 2726">
          <a:extLst>
            <a:ext uri="{FF2B5EF4-FFF2-40B4-BE49-F238E27FC236}">
              <a16:creationId xmlns:a16="http://schemas.microsoft.com/office/drawing/2014/main" id="{0452E7E2-8409-4E24-A0C4-13C3067FEC35}"/>
            </a:ext>
          </a:extLst>
        </xdr:cNvPr>
        <xdr:cNvCxnSpPr/>
      </xdr:nvCxnSpPr>
      <xdr:spPr>
        <a:xfrm flipH="1">
          <a:off x="12087225" y="89916000"/>
          <a:ext cx="104775" cy="1905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4762</xdr:colOff>
      <xdr:row>973</xdr:row>
      <xdr:rowOff>40481</xdr:rowOff>
    </xdr:from>
    <xdr:to>
      <xdr:col>21</xdr:col>
      <xdr:colOff>347663</xdr:colOff>
      <xdr:row>973</xdr:row>
      <xdr:rowOff>40481</xdr:rowOff>
    </xdr:to>
    <xdr:cxnSp macro="">
      <xdr:nvCxnSpPr>
        <xdr:cNvPr id="2728" name="直線コネクタ 2727">
          <a:extLst>
            <a:ext uri="{FF2B5EF4-FFF2-40B4-BE49-F238E27FC236}">
              <a16:creationId xmlns:a16="http://schemas.microsoft.com/office/drawing/2014/main" id="{E2608768-1549-4E58-AF18-B10F17F49DA8}"/>
            </a:ext>
          </a:extLst>
        </xdr:cNvPr>
        <xdr:cNvCxnSpPr/>
      </xdr:nvCxnSpPr>
      <xdr:spPr>
        <a:xfrm>
          <a:off x="766762" y="89384981"/>
          <a:ext cx="7581901" cy="0"/>
        </a:xfrm>
        <a:prstGeom prst="line">
          <a:avLst/>
        </a:prstGeom>
        <a:noFill/>
        <a:ln w="6350" cap="flat" cmpd="dbl" algn="ctr">
          <a:solidFill>
            <a:sysClr val="windowText" lastClr="000000"/>
          </a:solidFill>
          <a:prstDash val="solid"/>
          <a:miter lim="800000"/>
        </a:ln>
        <a:effectLst/>
      </xdr:spPr>
    </xdr:cxnSp>
    <xdr:clientData/>
  </xdr:twoCellAnchor>
  <xdr:twoCellAnchor>
    <xdr:from>
      <xdr:col>21</xdr:col>
      <xdr:colOff>342899</xdr:colOff>
      <xdr:row>972</xdr:row>
      <xdr:rowOff>2382</xdr:rowOff>
    </xdr:from>
    <xdr:to>
      <xdr:col>21</xdr:col>
      <xdr:colOff>380999</xdr:colOff>
      <xdr:row>973</xdr:row>
      <xdr:rowOff>40483</xdr:rowOff>
    </xdr:to>
    <xdr:cxnSp macro="">
      <xdr:nvCxnSpPr>
        <xdr:cNvPr id="2729" name="直線コネクタ 2728">
          <a:extLst>
            <a:ext uri="{FF2B5EF4-FFF2-40B4-BE49-F238E27FC236}">
              <a16:creationId xmlns:a16="http://schemas.microsoft.com/office/drawing/2014/main" id="{590A16D9-FA09-4EED-ADDE-941B58AC1946}"/>
            </a:ext>
          </a:extLst>
        </xdr:cNvPr>
        <xdr:cNvCxnSpPr/>
      </xdr:nvCxnSpPr>
      <xdr:spPr>
        <a:xfrm flipV="1">
          <a:off x="8343899" y="89156382"/>
          <a:ext cx="38100" cy="228601"/>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345282</xdr:colOff>
      <xdr:row>977</xdr:row>
      <xdr:rowOff>57151</xdr:rowOff>
    </xdr:from>
    <xdr:to>
      <xdr:col>21</xdr:col>
      <xdr:colOff>378619</xdr:colOff>
      <xdr:row>982</xdr:row>
      <xdr:rowOff>0</xdr:rowOff>
    </xdr:to>
    <xdr:cxnSp macro="">
      <xdr:nvCxnSpPr>
        <xdr:cNvPr id="2730" name="直線コネクタ 2729">
          <a:extLst>
            <a:ext uri="{FF2B5EF4-FFF2-40B4-BE49-F238E27FC236}">
              <a16:creationId xmlns:a16="http://schemas.microsoft.com/office/drawing/2014/main" id="{4C7C6AE8-8F6F-4688-84FA-9E887763358D}"/>
            </a:ext>
          </a:extLst>
        </xdr:cNvPr>
        <xdr:cNvCxnSpPr/>
      </xdr:nvCxnSpPr>
      <xdr:spPr>
        <a:xfrm flipH="1" flipV="1">
          <a:off x="8346282" y="90163651"/>
          <a:ext cx="33337" cy="895349"/>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380999</xdr:colOff>
      <xdr:row>977</xdr:row>
      <xdr:rowOff>57150</xdr:rowOff>
    </xdr:from>
    <xdr:to>
      <xdr:col>12</xdr:col>
      <xdr:colOff>380999</xdr:colOff>
      <xdr:row>982</xdr:row>
      <xdr:rowOff>2381</xdr:rowOff>
    </xdr:to>
    <xdr:cxnSp macro="">
      <xdr:nvCxnSpPr>
        <xdr:cNvPr id="2731" name="直線矢印コネクタ 2730">
          <a:extLst>
            <a:ext uri="{FF2B5EF4-FFF2-40B4-BE49-F238E27FC236}">
              <a16:creationId xmlns:a16="http://schemas.microsoft.com/office/drawing/2014/main" id="{808F5B78-A310-49B8-8A66-A663D0D7C1A3}"/>
            </a:ext>
          </a:extLst>
        </xdr:cNvPr>
        <xdr:cNvCxnSpPr/>
      </xdr:nvCxnSpPr>
      <xdr:spPr>
        <a:xfrm>
          <a:off x="4952999" y="90163650"/>
          <a:ext cx="0" cy="89773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7144</xdr:colOff>
      <xdr:row>971</xdr:row>
      <xdr:rowOff>97631</xdr:rowOff>
    </xdr:from>
    <xdr:to>
      <xdr:col>22</xdr:col>
      <xdr:colOff>376238</xdr:colOff>
      <xdr:row>972</xdr:row>
      <xdr:rowOff>0</xdr:rowOff>
    </xdr:to>
    <xdr:cxnSp macro="">
      <xdr:nvCxnSpPr>
        <xdr:cNvPr id="2732" name="カギ線コネクタ 3411">
          <a:extLst>
            <a:ext uri="{FF2B5EF4-FFF2-40B4-BE49-F238E27FC236}">
              <a16:creationId xmlns:a16="http://schemas.microsoft.com/office/drawing/2014/main" id="{788730FD-CCEC-4B72-A66E-1344C4949037}"/>
            </a:ext>
          </a:extLst>
        </xdr:cNvPr>
        <xdr:cNvCxnSpPr/>
      </xdr:nvCxnSpPr>
      <xdr:spPr>
        <a:xfrm flipV="1">
          <a:off x="8389144" y="89061131"/>
          <a:ext cx="369094" cy="92869"/>
        </a:xfrm>
        <a:prstGeom prst="bentConnector3">
          <a:avLst>
            <a:gd name="adj1" fmla="val 50000"/>
          </a:avLst>
        </a:prstGeom>
        <a:ln w="3175">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2381</xdr:colOff>
      <xdr:row>973</xdr:row>
      <xdr:rowOff>47626</xdr:rowOff>
    </xdr:from>
    <xdr:to>
      <xdr:col>21</xdr:col>
      <xdr:colOff>376238</xdr:colOff>
      <xdr:row>977</xdr:row>
      <xdr:rowOff>50008</xdr:rowOff>
    </xdr:to>
    <xdr:sp macro="" textlink="">
      <xdr:nvSpPr>
        <xdr:cNvPr id="2733" name="正方形/長方形 2732">
          <a:extLst>
            <a:ext uri="{FF2B5EF4-FFF2-40B4-BE49-F238E27FC236}">
              <a16:creationId xmlns:a16="http://schemas.microsoft.com/office/drawing/2014/main" id="{1A6E6951-32FE-4BD9-B778-FEC70A282AFA}"/>
            </a:ext>
          </a:extLst>
        </xdr:cNvPr>
        <xdr:cNvSpPr/>
      </xdr:nvSpPr>
      <xdr:spPr>
        <a:xfrm>
          <a:off x="764381" y="89392126"/>
          <a:ext cx="7612857" cy="764382"/>
        </a:xfrm>
        <a:prstGeom prst="rect">
          <a:avLst/>
        </a:prstGeom>
        <a:solidFill>
          <a:schemeClr val="bg2"/>
        </a:solidFill>
        <a:ln w="3175">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7144</xdr:colOff>
      <xdr:row>977</xdr:row>
      <xdr:rowOff>38100</xdr:rowOff>
    </xdr:from>
    <xdr:to>
      <xdr:col>21</xdr:col>
      <xdr:colOff>378619</xdr:colOff>
      <xdr:row>977</xdr:row>
      <xdr:rowOff>38100</xdr:rowOff>
    </xdr:to>
    <xdr:cxnSp macro="">
      <xdr:nvCxnSpPr>
        <xdr:cNvPr id="2734" name="直線コネクタ 2733">
          <a:extLst>
            <a:ext uri="{FF2B5EF4-FFF2-40B4-BE49-F238E27FC236}">
              <a16:creationId xmlns:a16="http://schemas.microsoft.com/office/drawing/2014/main" id="{02498A68-6E89-4D03-9058-DE52B4BEFADA}"/>
            </a:ext>
          </a:extLst>
        </xdr:cNvPr>
        <xdr:cNvCxnSpPr/>
      </xdr:nvCxnSpPr>
      <xdr:spPr>
        <a:xfrm>
          <a:off x="769144" y="90144600"/>
          <a:ext cx="7610475"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188119</xdr:colOff>
      <xdr:row>971</xdr:row>
      <xdr:rowOff>188119</xdr:rowOff>
    </xdr:from>
    <xdr:to>
      <xdr:col>21</xdr:col>
      <xdr:colOff>188119</xdr:colOff>
      <xdr:row>977</xdr:row>
      <xdr:rowOff>38101</xdr:rowOff>
    </xdr:to>
    <xdr:cxnSp macro="">
      <xdr:nvCxnSpPr>
        <xdr:cNvPr id="2735" name="直線矢印コネクタ 2734">
          <a:extLst>
            <a:ext uri="{FF2B5EF4-FFF2-40B4-BE49-F238E27FC236}">
              <a16:creationId xmlns:a16="http://schemas.microsoft.com/office/drawing/2014/main" id="{21B5D671-D54C-48CC-9E43-DF18DB258609}"/>
            </a:ext>
          </a:extLst>
        </xdr:cNvPr>
        <xdr:cNvCxnSpPr/>
      </xdr:nvCxnSpPr>
      <xdr:spPr>
        <a:xfrm>
          <a:off x="8189119" y="89151619"/>
          <a:ext cx="0" cy="99298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200025</xdr:colOff>
      <xdr:row>973</xdr:row>
      <xdr:rowOff>35718</xdr:rowOff>
    </xdr:from>
    <xdr:to>
      <xdr:col>9</xdr:col>
      <xdr:colOff>200025</xdr:colOff>
      <xdr:row>974</xdr:row>
      <xdr:rowOff>30955</xdr:rowOff>
    </xdr:to>
    <xdr:cxnSp macro="">
      <xdr:nvCxnSpPr>
        <xdr:cNvPr id="2736" name="直線矢印コネクタ 2735">
          <a:extLst>
            <a:ext uri="{FF2B5EF4-FFF2-40B4-BE49-F238E27FC236}">
              <a16:creationId xmlns:a16="http://schemas.microsoft.com/office/drawing/2014/main" id="{C565C6AC-E59E-4775-9C21-425F0EE79FFE}"/>
            </a:ext>
          </a:extLst>
        </xdr:cNvPr>
        <xdr:cNvCxnSpPr/>
      </xdr:nvCxnSpPr>
      <xdr:spPr>
        <a:xfrm flipV="1">
          <a:off x="3629025" y="89380218"/>
          <a:ext cx="0" cy="185737"/>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972</xdr:row>
      <xdr:rowOff>0</xdr:rowOff>
    </xdr:from>
    <xdr:to>
      <xdr:col>3</xdr:col>
      <xdr:colOff>0</xdr:colOff>
      <xdr:row>982</xdr:row>
      <xdr:rowOff>4765</xdr:rowOff>
    </xdr:to>
    <xdr:cxnSp macro="">
      <xdr:nvCxnSpPr>
        <xdr:cNvPr id="2737" name="直線矢印コネクタ 2736">
          <a:extLst>
            <a:ext uri="{FF2B5EF4-FFF2-40B4-BE49-F238E27FC236}">
              <a16:creationId xmlns:a16="http://schemas.microsoft.com/office/drawing/2014/main" id="{5816E846-7006-4EEC-A912-E08E7835DF0C}"/>
            </a:ext>
          </a:extLst>
        </xdr:cNvPr>
        <xdr:cNvCxnSpPr/>
      </xdr:nvCxnSpPr>
      <xdr:spPr>
        <a:xfrm>
          <a:off x="1143000" y="89154000"/>
          <a:ext cx="0" cy="190976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190500</xdr:colOff>
      <xdr:row>975</xdr:row>
      <xdr:rowOff>0</xdr:rowOff>
    </xdr:from>
    <xdr:to>
      <xdr:col>22</xdr:col>
      <xdr:colOff>378619</xdr:colOff>
      <xdr:row>975</xdr:row>
      <xdr:rowOff>0</xdr:rowOff>
    </xdr:to>
    <xdr:cxnSp macro="">
      <xdr:nvCxnSpPr>
        <xdr:cNvPr id="2738" name="直線矢印コネクタ 2737">
          <a:extLst>
            <a:ext uri="{FF2B5EF4-FFF2-40B4-BE49-F238E27FC236}">
              <a16:creationId xmlns:a16="http://schemas.microsoft.com/office/drawing/2014/main" id="{38E20E64-30EB-488C-9547-7B581061BC14}"/>
            </a:ext>
          </a:extLst>
        </xdr:cNvPr>
        <xdr:cNvCxnSpPr/>
      </xdr:nvCxnSpPr>
      <xdr:spPr>
        <a:xfrm>
          <a:off x="8191500" y="89725500"/>
          <a:ext cx="56911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4763</xdr:colOff>
      <xdr:row>987</xdr:row>
      <xdr:rowOff>85726</xdr:rowOff>
    </xdr:from>
    <xdr:to>
      <xdr:col>21</xdr:col>
      <xdr:colOff>364331</xdr:colOff>
      <xdr:row>987</xdr:row>
      <xdr:rowOff>85726</xdr:rowOff>
    </xdr:to>
    <xdr:cxnSp macro="">
      <xdr:nvCxnSpPr>
        <xdr:cNvPr id="2739" name="直線コネクタ 2738">
          <a:extLst>
            <a:ext uri="{FF2B5EF4-FFF2-40B4-BE49-F238E27FC236}">
              <a16:creationId xmlns:a16="http://schemas.microsoft.com/office/drawing/2014/main" id="{3C716163-A9B3-400B-B6DC-79324F9418E3}"/>
            </a:ext>
          </a:extLst>
        </xdr:cNvPr>
        <xdr:cNvCxnSpPr/>
      </xdr:nvCxnSpPr>
      <xdr:spPr>
        <a:xfrm>
          <a:off x="766763" y="92097226"/>
          <a:ext cx="7598568" cy="0"/>
        </a:xfrm>
        <a:prstGeom prst="line">
          <a:avLst/>
        </a:prstGeom>
        <a:noFill/>
        <a:ln w="3175" cap="flat" cmpd="sng" algn="ctr">
          <a:solidFill>
            <a:srgbClr val="C00000"/>
          </a:solidFill>
          <a:prstDash val="lgDashDot"/>
          <a:miter lim="800000"/>
        </a:ln>
        <a:effectLst/>
      </xdr:spPr>
    </xdr:cxnSp>
    <xdr:clientData/>
  </xdr:twoCellAnchor>
  <xdr:twoCellAnchor>
    <xdr:from>
      <xdr:col>9</xdr:col>
      <xdr:colOff>283368</xdr:colOff>
      <xdr:row>986</xdr:row>
      <xdr:rowOff>104775</xdr:rowOff>
    </xdr:from>
    <xdr:to>
      <xdr:col>9</xdr:col>
      <xdr:colOff>283368</xdr:colOff>
      <xdr:row>987</xdr:row>
      <xdr:rowOff>145259</xdr:rowOff>
    </xdr:to>
    <xdr:cxnSp macro="">
      <xdr:nvCxnSpPr>
        <xdr:cNvPr id="2740" name="直線コネクタ 2739">
          <a:extLst>
            <a:ext uri="{FF2B5EF4-FFF2-40B4-BE49-F238E27FC236}">
              <a16:creationId xmlns:a16="http://schemas.microsoft.com/office/drawing/2014/main" id="{DC8E54B8-0166-42C4-8991-6553E66031EE}"/>
            </a:ext>
          </a:extLst>
        </xdr:cNvPr>
        <xdr:cNvCxnSpPr/>
      </xdr:nvCxnSpPr>
      <xdr:spPr>
        <a:xfrm flipV="1">
          <a:off x="3712368" y="91925775"/>
          <a:ext cx="0" cy="230984"/>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285749</xdr:colOff>
      <xdr:row>986</xdr:row>
      <xdr:rowOff>104774</xdr:rowOff>
    </xdr:from>
    <xdr:to>
      <xdr:col>9</xdr:col>
      <xdr:colOff>373857</xdr:colOff>
      <xdr:row>986</xdr:row>
      <xdr:rowOff>104774</xdr:rowOff>
    </xdr:to>
    <xdr:cxnSp macro="">
      <xdr:nvCxnSpPr>
        <xdr:cNvPr id="2741" name="直線矢印コネクタ 2740">
          <a:extLst>
            <a:ext uri="{FF2B5EF4-FFF2-40B4-BE49-F238E27FC236}">
              <a16:creationId xmlns:a16="http://schemas.microsoft.com/office/drawing/2014/main" id="{FE7564A2-004B-41D3-9BEA-EF150664E135}"/>
            </a:ext>
          </a:extLst>
        </xdr:cNvPr>
        <xdr:cNvCxnSpPr/>
      </xdr:nvCxnSpPr>
      <xdr:spPr>
        <a:xfrm>
          <a:off x="3714749" y="91925774"/>
          <a:ext cx="8810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378618</xdr:colOff>
      <xdr:row>992</xdr:row>
      <xdr:rowOff>38102</xdr:rowOff>
    </xdr:from>
    <xdr:to>
      <xdr:col>22</xdr:col>
      <xdr:colOff>376238</xdr:colOff>
      <xdr:row>992</xdr:row>
      <xdr:rowOff>100013</xdr:rowOff>
    </xdr:to>
    <xdr:cxnSp macro="">
      <xdr:nvCxnSpPr>
        <xdr:cNvPr id="2742" name="カギ線コネクタ 3428">
          <a:extLst>
            <a:ext uri="{FF2B5EF4-FFF2-40B4-BE49-F238E27FC236}">
              <a16:creationId xmlns:a16="http://schemas.microsoft.com/office/drawing/2014/main" id="{C84DE053-C7BE-48D1-9FEB-46D50637E9FB}"/>
            </a:ext>
          </a:extLst>
        </xdr:cNvPr>
        <xdr:cNvCxnSpPr/>
      </xdr:nvCxnSpPr>
      <xdr:spPr>
        <a:xfrm>
          <a:off x="8379618" y="93002102"/>
          <a:ext cx="378620" cy="61911"/>
        </a:xfrm>
        <a:prstGeom prst="bentConnector3">
          <a:avLst>
            <a:gd name="adj1" fmla="val 50000"/>
          </a:avLst>
        </a:prstGeom>
        <a:ln w="3175">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202406</xdr:colOff>
      <xdr:row>986</xdr:row>
      <xdr:rowOff>97632</xdr:rowOff>
    </xdr:from>
    <xdr:to>
      <xdr:col>9</xdr:col>
      <xdr:colOff>202406</xdr:colOff>
      <xdr:row>987</xdr:row>
      <xdr:rowOff>88107</xdr:rowOff>
    </xdr:to>
    <xdr:cxnSp macro="">
      <xdr:nvCxnSpPr>
        <xdr:cNvPr id="2743" name="直線矢印コネクタ 2742">
          <a:extLst>
            <a:ext uri="{FF2B5EF4-FFF2-40B4-BE49-F238E27FC236}">
              <a16:creationId xmlns:a16="http://schemas.microsoft.com/office/drawing/2014/main" id="{04D132FD-AFC0-4D4B-A85F-6D1A75FD327A}"/>
            </a:ext>
          </a:extLst>
        </xdr:cNvPr>
        <xdr:cNvCxnSpPr/>
      </xdr:nvCxnSpPr>
      <xdr:spPr>
        <a:xfrm>
          <a:off x="3631406" y="91918632"/>
          <a:ext cx="0" cy="180975"/>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200025</xdr:colOff>
      <xdr:row>987</xdr:row>
      <xdr:rowOff>145256</xdr:rowOff>
    </xdr:from>
    <xdr:to>
      <xdr:col>9</xdr:col>
      <xdr:colOff>280987</xdr:colOff>
      <xdr:row>987</xdr:row>
      <xdr:rowOff>145256</xdr:rowOff>
    </xdr:to>
    <xdr:cxnSp macro="">
      <xdr:nvCxnSpPr>
        <xdr:cNvPr id="2744" name="直線コネクタ 2743">
          <a:extLst>
            <a:ext uri="{FF2B5EF4-FFF2-40B4-BE49-F238E27FC236}">
              <a16:creationId xmlns:a16="http://schemas.microsoft.com/office/drawing/2014/main" id="{3C0B5C68-0290-42CD-AB0C-06A6AC672C21}"/>
            </a:ext>
          </a:extLst>
        </xdr:cNvPr>
        <xdr:cNvCxnSpPr/>
      </xdr:nvCxnSpPr>
      <xdr:spPr>
        <a:xfrm>
          <a:off x="3629025" y="92156756"/>
          <a:ext cx="80962"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364332</xdr:colOff>
      <xdr:row>987</xdr:row>
      <xdr:rowOff>85724</xdr:rowOff>
    </xdr:from>
    <xdr:to>
      <xdr:col>22</xdr:col>
      <xdr:colOff>373856</xdr:colOff>
      <xdr:row>988</xdr:row>
      <xdr:rowOff>107156</xdr:rowOff>
    </xdr:to>
    <xdr:cxnSp macro="">
      <xdr:nvCxnSpPr>
        <xdr:cNvPr id="2745" name="カギ線コネクタ 3431">
          <a:extLst>
            <a:ext uri="{FF2B5EF4-FFF2-40B4-BE49-F238E27FC236}">
              <a16:creationId xmlns:a16="http://schemas.microsoft.com/office/drawing/2014/main" id="{5063B18C-7723-4EC1-A19D-B06B1097C694}"/>
            </a:ext>
          </a:extLst>
        </xdr:cNvPr>
        <xdr:cNvCxnSpPr/>
      </xdr:nvCxnSpPr>
      <xdr:spPr>
        <a:xfrm>
          <a:off x="8365332" y="92097224"/>
          <a:ext cx="390524" cy="211932"/>
        </a:xfrm>
        <a:prstGeom prst="bentConnector3">
          <a:avLst>
            <a:gd name="adj1" fmla="val 50000"/>
          </a:avLst>
        </a:prstGeom>
        <a:ln w="3175">
          <a:solidFill>
            <a:srgbClr val="C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197644</xdr:colOff>
      <xdr:row>987</xdr:row>
      <xdr:rowOff>123823</xdr:rowOff>
    </xdr:from>
    <xdr:to>
      <xdr:col>13</xdr:col>
      <xdr:colOff>276225</xdr:colOff>
      <xdr:row>987</xdr:row>
      <xdr:rowOff>123823</xdr:rowOff>
    </xdr:to>
    <xdr:cxnSp macro="">
      <xdr:nvCxnSpPr>
        <xdr:cNvPr id="2746" name="直線コネクタ 2745">
          <a:extLst>
            <a:ext uri="{FF2B5EF4-FFF2-40B4-BE49-F238E27FC236}">
              <a16:creationId xmlns:a16="http://schemas.microsoft.com/office/drawing/2014/main" id="{E111CBF0-AD24-40E6-846F-2B8806FAD12E}"/>
            </a:ext>
          </a:extLst>
        </xdr:cNvPr>
        <xdr:cNvCxnSpPr/>
      </xdr:nvCxnSpPr>
      <xdr:spPr>
        <a:xfrm>
          <a:off x="5150644" y="92135323"/>
          <a:ext cx="78581"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278606</xdr:colOff>
      <xdr:row>986</xdr:row>
      <xdr:rowOff>0</xdr:rowOff>
    </xdr:from>
    <xdr:to>
      <xdr:col>13</xdr:col>
      <xdr:colOff>278606</xdr:colOff>
      <xdr:row>987</xdr:row>
      <xdr:rowOff>123826</xdr:rowOff>
    </xdr:to>
    <xdr:cxnSp macro="">
      <xdr:nvCxnSpPr>
        <xdr:cNvPr id="2747" name="直線コネクタ 2746">
          <a:extLst>
            <a:ext uri="{FF2B5EF4-FFF2-40B4-BE49-F238E27FC236}">
              <a16:creationId xmlns:a16="http://schemas.microsoft.com/office/drawing/2014/main" id="{91EAFF8A-1055-4BA4-8538-8C1451DA90D1}"/>
            </a:ext>
          </a:extLst>
        </xdr:cNvPr>
        <xdr:cNvCxnSpPr/>
      </xdr:nvCxnSpPr>
      <xdr:spPr>
        <a:xfrm flipV="1">
          <a:off x="5231606" y="91821000"/>
          <a:ext cx="0" cy="314326"/>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280988</xdr:colOff>
      <xdr:row>985</xdr:row>
      <xdr:rowOff>188118</xdr:rowOff>
    </xdr:from>
    <xdr:to>
      <xdr:col>13</xdr:col>
      <xdr:colOff>371475</xdr:colOff>
      <xdr:row>985</xdr:row>
      <xdr:rowOff>188118</xdr:rowOff>
    </xdr:to>
    <xdr:cxnSp macro="">
      <xdr:nvCxnSpPr>
        <xdr:cNvPr id="2748" name="直線矢印コネクタ 2747">
          <a:extLst>
            <a:ext uri="{FF2B5EF4-FFF2-40B4-BE49-F238E27FC236}">
              <a16:creationId xmlns:a16="http://schemas.microsoft.com/office/drawing/2014/main" id="{22607A02-0851-4ACD-B365-404DA4ED2A7C}"/>
            </a:ext>
          </a:extLst>
        </xdr:cNvPr>
        <xdr:cNvCxnSpPr/>
      </xdr:nvCxnSpPr>
      <xdr:spPr>
        <a:xfrm>
          <a:off x="5233988" y="91818618"/>
          <a:ext cx="9048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197644</xdr:colOff>
      <xdr:row>987</xdr:row>
      <xdr:rowOff>1</xdr:rowOff>
    </xdr:from>
    <xdr:to>
      <xdr:col>13</xdr:col>
      <xdr:colOff>197644</xdr:colOff>
      <xdr:row>988</xdr:row>
      <xdr:rowOff>45245</xdr:rowOff>
    </xdr:to>
    <xdr:cxnSp macro="">
      <xdr:nvCxnSpPr>
        <xdr:cNvPr id="2749" name="直線矢印コネクタ 2748">
          <a:extLst>
            <a:ext uri="{FF2B5EF4-FFF2-40B4-BE49-F238E27FC236}">
              <a16:creationId xmlns:a16="http://schemas.microsoft.com/office/drawing/2014/main" id="{0DBC1E3A-21A0-4610-87BE-9AE46B0600A3}"/>
            </a:ext>
          </a:extLst>
        </xdr:cNvPr>
        <xdr:cNvCxnSpPr/>
      </xdr:nvCxnSpPr>
      <xdr:spPr>
        <a:xfrm>
          <a:off x="5150644" y="92011501"/>
          <a:ext cx="0" cy="23574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276225</xdr:colOff>
      <xdr:row>987</xdr:row>
      <xdr:rowOff>188119</xdr:rowOff>
    </xdr:from>
    <xdr:to>
      <xdr:col>29</xdr:col>
      <xdr:colOff>0</xdr:colOff>
      <xdr:row>988</xdr:row>
      <xdr:rowOff>188119</xdr:rowOff>
    </xdr:to>
    <xdr:cxnSp macro="">
      <xdr:nvCxnSpPr>
        <xdr:cNvPr id="2750" name="直線コネクタ 2749">
          <a:extLst>
            <a:ext uri="{FF2B5EF4-FFF2-40B4-BE49-F238E27FC236}">
              <a16:creationId xmlns:a16="http://schemas.microsoft.com/office/drawing/2014/main" id="{0ED26FEE-87CA-4364-9F0F-62DABD5FD4D6}"/>
            </a:ext>
          </a:extLst>
        </xdr:cNvPr>
        <xdr:cNvCxnSpPr/>
      </xdr:nvCxnSpPr>
      <xdr:spPr>
        <a:xfrm flipH="1">
          <a:off x="10944225" y="92199619"/>
          <a:ext cx="104775" cy="1905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273844</xdr:colOff>
      <xdr:row>989</xdr:row>
      <xdr:rowOff>2381</xdr:rowOff>
    </xdr:from>
    <xdr:to>
      <xdr:col>31</xdr:col>
      <xdr:colOff>276225</xdr:colOff>
      <xdr:row>989</xdr:row>
      <xdr:rowOff>2381</xdr:rowOff>
    </xdr:to>
    <xdr:cxnSp macro="">
      <xdr:nvCxnSpPr>
        <xdr:cNvPr id="2751" name="直線コネクタ 2750">
          <a:extLst>
            <a:ext uri="{FF2B5EF4-FFF2-40B4-BE49-F238E27FC236}">
              <a16:creationId xmlns:a16="http://schemas.microsoft.com/office/drawing/2014/main" id="{CCEB44FB-5527-4BA2-ABD1-8E6EFF939AF5}"/>
            </a:ext>
          </a:extLst>
        </xdr:cNvPr>
        <xdr:cNvCxnSpPr/>
      </xdr:nvCxnSpPr>
      <xdr:spPr>
        <a:xfrm>
          <a:off x="10941844" y="92394881"/>
          <a:ext cx="1145381"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276225</xdr:colOff>
      <xdr:row>988</xdr:row>
      <xdr:rowOff>0</xdr:rowOff>
    </xdr:from>
    <xdr:to>
      <xdr:col>32</xdr:col>
      <xdr:colOff>0</xdr:colOff>
      <xdr:row>989</xdr:row>
      <xdr:rowOff>0</xdr:rowOff>
    </xdr:to>
    <xdr:cxnSp macro="">
      <xdr:nvCxnSpPr>
        <xdr:cNvPr id="2752" name="直線コネクタ 2751">
          <a:extLst>
            <a:ext uri="{FF2B5EF4-FFF2-40B4-BE49-F238E27FC236}">
              <a16:creationId xmlns:a16="http://schemas.microsoft.com/office/drawing/2014/main" id="{19229BC4-C4FE-4D35-8D19-98DF8B46D3C0}"/>
            </a:ext>
          </a:extLst>
        </xdr:cNvPr>
        <xdr:cNvCxnSpPr/>
      </xdr:nvCxnSpPr>
      <xdr:spPr>
        <a:xfrm flipH="1">
          <a:off x="12087225" y="92202000"/>
          <a:ext cx="104775" cy="1905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4762</xdr:colOff>
      <xdr:row>988</xdr:row>
      <xdr:rowOff>40481</xdr:rowOff>
    </xdr:from>
    <xdr:to>
      <xdr:col>21</xdr:col>
      <xdr:colOff>347663</xdr:colOff>
      <xdr:row>988</xdr:row>
      <xdr:rowOff>40481</xdr:rowOff>
    </xdr:to>
    <xdr:cxnSp macro="">
      <xdr:nvCxnSpPr>
        <xdr:cNvPr id="2753" name="直線コネクタ 2752">
          <a:extLst>
            <a:ext uri="{FF2B5EF4-FFF2-40B4-BE49-F238E27FC236}">
              <a16:creationId xmlns:a16="http://schemas.microsoft.com/office/drawing/2014/main" id="{566E4DFD-78E5-45FC-87D5-0FD6BA38B083}"/>
            </a:ext>
          </a:extLst>
        </xdr:cNvPr>
        <xdr:cNvCxnSpPr/>
      </xdr:nvCxnSpPr>
      <xdr:spPr>
        <a:xfrm>
          <a:off x="766762" y="92242481"/>
          <a:ext cx="7581901" cy="0"/>
        </a:xfrm>
        <a:prstGeom prst="line">
          <a:avLst/>
        </a:prstGeom>
        <a:noFill/>
        <a:ln w="6350" cap="flat" cmpd="dbl" algn="ctr">
          <a:solidFill>
            <a:schemeClr val="tx2"/>
          </a:solidFill>
          <a:prstDash val="sysDot"/>
          <a:miter lim="800000"/>
        </a:ln>
        <a:effectLst/>
      </xdr:spPr>
    </xdr:cxnSp>
    <xdr:clientData/>
  </xdr:twoCellAnchor>
  <xdr:twoCellAnchor>
    <xdr:from>
      <xdr:col>21</xdr:col>
      <xdr:colOff>342899</xdr:colOff>
      <xdr:row>987</xdr:row>
      <xdr:rowOff>2382</xdr:rowOff>
    </xdr:from>
    <xdr:to>
      <xdr:col>21</xdr:col>
      <xdr:colOff>380999</xdr:colOff>
      <xdr:row>988</xdr:row>
      <xdr:rowOff>40483</xdr:rowOff>
    </xdr:to>
    <xdr:cxnSp macro="">
      <xdr:nvCxnSpPr>
        <xdr:cNvPr id="2754" name="直線コネクタ 2753">
          <a:extLst>
            <a:ext uri="{FF2B5EF4-FFF2-40B4-BE49-F238E27FC236}">
              <a16:creationId xmlns:a16="http://schemas.microsoft.com/office/drawing/2014/main" id="{A2830B8D-EB79-4642-9FE4-D1634500FA62}"/>
            </a:ext>
          </a:extLst>
        </xdr:cNvPr>
        <xdr:cNvCxnSpPr/>
      </xdr:nvCxnSpPr>
      <xdr:spPr>
        <a:xfrm flipV="1">
          <a:off x="8343899" y="92013882"/>
          <a:ext cx="38100" cy="228601"/>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335756</xdr:colOff>
      <xdr:row>987</xdr:row>
      <xdr:rowOff>73819</xdr:rowOff>
    </xdr:from>
    <xdr:to>
      <xdr:col>22</xdr:col>
      <xdr:colOff>2383</xdr:colOff>
      <xdr:row>992</xdr:row>
      <xdr:rowOff>38101</xdr:rowOff>
    </xdr:to>
    <xdr:cxnSp macro="">
      <xdr:nvCxnSpPr>
        <xdr:cNvPr id="2755" name="直線コネクタ 2754">
          <a:extLst>
            <a:ext uri="{FF2B5EF4-FFF2-40B4-BE49-F238E27FC236}">
              <a16:creationId xmlns:a16="http://schemas.microsoft.com/office/drawing/2014/main" id="{9E720099-DD3A-4C48-AD67-EB95B5301295}"/>
            </a:ext>
          </a:extLst>
        </xdr:cNvPr>
        <xdr:cNvCxnSpPr/>
      </xdr:nvCxnSpPr>
      <xdr:spPr>
        <a:xfrm flipH="1" flipV="1">
          <a:off x="8336756" y="92085319"/>
          <a:ext cx="47627" cy="916782"/>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7144</xdr:colOff>
      <xdr:row>986</xdr:row>
      <xdr:rowOff>97631</xdr:rowOff>
    </xdr:from>
    <xdr:to>
      <xdr:col>22</xdr:col>
      <xdr:colOff>376238</xdr:colOff>
      <xdr:row>987</xdr:row>
      <xdr:rowOff>0</xdr:rowOff>
    </xdr:to>
    <xdr:cxnSp macro="">
      <xdr:nvCxnSpPr>
        <xdr:cNvPr id="2756" name="カギ線コネクタ 3445">
          <a:extLst>
            <a:ext uri="{FF2B5EF4-FFF2-40B4-BE49-F238E27FC236}">
              <a16:creationId xmlns:a16="http://schemas.microsoft.com/office/drawing/2014/main" id="{AE0BB6D7-0FDF-4C6C-A7BA-4A28294706F3}"/>
            </a:ext>
          </a:extLst>
        </xdr:cNvPr>
        <xdr:cNvCxnSpPr/>
      </xdr:nvCxnSpPr>
      <xdr:spPr>
        <a:xfrm flipV="1">
          <a:off x="8389144" y="91918631"/>
          <a:ext cx="369094" cy="92869"/>
        </a:xfrm>
        <a:prstGeom prst="bentConnector3">
          <a:avLst>
            <a:gd name="adj1" fmla="val 50000"/>
          </a:avLst>
        </a:prstGeom>
        <a:ln w="3175">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7144</xdr:colOff>
      <xdr:row>992</xdr:row>
      <xdr:rowOff>38100</xdr:rowOff>
    </xdr:from>
    <xdr:to>
      <xdr:col>21</xdr:col>
      <xdr:colOff>378619</xdr:colOff>
      <xdr:row>992</xdr:row>
      <xdr:rowOff>38100</xdr:rowOff>
    </xdr:to>
    <xdr:cxnSp macro="">
      <xdr:nvCxnSpPr>
        <xdr:cNvPr id="2757" name="直線コネクタ 2756">
          <a:extLst>
            <a:ext uri="{FF2B5EF4-FFF2-40B4-BE49-F238E27FC236}">
              <a16:creationId xmlns:a16="http://schemas.microsoft.com/office/drawing/2014/main" id="{FFB60A75-55A4-48F1-A139-48D3FED38C74}"/>
            </a:ext>
          </a:extLst>
        </xdr:cNvPr>
        <xdr:cNvCxnSpPr/>
      </xdr:nvCxnSpPr>
      <xdr:spPr>
        <a:xfrm>
          <a:off x="769144" y="93002100"/>
          <a:ext cx="7610475"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987</xdr:row>
      <xdr:rowOff>0</xdr:rowOff>
    </xdr:from>
    <xdr:to>
      <xdr:col>13</xdr:col>
      <xdr:colOff>0</xdr:colOff>
      <xdr:row>992</xdr:row>
      <xdr:rowOff>35719</xdr:rowOff>
    </xdr:to>
    <xdr:cxnSp macro="">
      <xdr:nvCxnSpPr>
        <xdr:cNvPr id="2758" name="直線矢印コネクタ 2757">
          <a:extLst>
            <a:ext uri="{FF2B5EF4-FFF2-40B4-BE49-F238E27FC236}">
              <a16:creationId xmlns:a16="http://schemas.microsoft.com/office/drawing/2014/main" id="{1309486B-41BE-417A-B8B6-FF2BE3F893E1}"/>
            </a:ext>
          </a:extLst>
        </xdr:cNvPr>
        <xdr:cNvCxnSpPr/>
      </xdr:nvCxnSpPr>
      <xdr:spPr>
        <a:xfrm>
          <a:off x="4953000" y="92011500"/>
          <a:ext cx="0" cy="98821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200025</xdr:colOff>
      <xdr:row>988</xdr:row>
      <xdr:rowOff>35718</xdr:rowOff>
    </xdr:from>
    <xdr:to>
      <xdr:col>9</xdr:col>
      <xdr:colOff>200025</xdr:colOff>
      <xdr:row>989</xdr:row>
      <xdr:rowOff>30955</xdr:rowOff>
    </xdr:to>
    <xdr:cxnSp macro="">
      <xdr:nvCxnSpPr>
        <xdr:cNvPr id="2759" name="直線矢印コネクタ 2758">
          <a:extLst>
            <a:ext uri="{FF2B5EF4-FFF2-40B4-BE49-F238E27FC236}">
              <a16:creationId xmlns:a16="http://schemas.microsoft.com/office/drawing/2014/main" id="{43372848-1A44-438C-856D-490682554F0A}"/>
            </a:ext>
          </a:extLst>
        </xdr:cNvPr>
        <xdr:cNvCxnSpPr/>
      </xdr:nvCxnSpPr>
      <xdr:spPr>
        <a:xfrm flipV="1">
          <a:off x="3629025" y="92237718"/>
          <a:ext cx="0" cy="185737"/>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987</xdr:row>
      <xdr:rowOff>0</xdr:rowOff>
    </xdr:from>
    <xdr:to>
      <xdr:col>3</xdr:col>
      <xdr:colOff>0</xdr:colOff>
      <xdr:row>992</xdr:row>
      <xdr:rowOff>38100</xdr:rowOff>
    </xdr:to>
    <xdr:cxnSp macro="">
      <xdr:nvCxnSpPr>
        <xdr:cNvPr id="2760" name="直線矢印コネクタ 2759">
          <a:extLst>
            <a:ext uri="{FF2B5EF4-FFF2-40B4-BE49-F238E27FC236}">
              <a16:creationId xmlns:a16="http://schemas.microsoft.com/office/drawing/2014/main" id="{507CE928-FA6D-4534-955E-56F2903FC29F}"/>
            </a:ext>
          </a:extLst>
        </xdr:cNvPr>
        <xdr:cNvCxnSpPr/>
      </xdr:nvCxnSpPr>
      <xdr:spPr>
        <a:xfrm>
          <a:off x="1143000" y="92011500"/>
          <a:ext cx="0" cy="9906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359569</xdr:colOff>
      <xdr:row>987</xdr:row>
      <xdr:rowOff>76200</xdr:rowOff>
    </xdr:from>
    <xdr:to>
      <xdr:col>21</xdr:col>
      <xdr:colOff>338138</xdr:colOff>
      <xdr:row>987</xdr:row>
      <xdr:rowOff>76200</xdr:rowOff>
    </xdr:to>
    <xdr:cxnSp macro="">
      <xdr:nvCxnSpPr>
        <xdr:cNvPr id="2761" name="直線コネクタ 2760">
          <a:extLst>
            <a:ext uri="{FF2B5EF4-FFF2-40B4-BE49-F238E27FC236}">
              <a16:creationId xmlns:a16="http://schemas.microsoft.com/office/drawing/2014/main" id="{4DCA1800-C355-4CC5-A977-6247F103FF77}"/>
            </a:ext>
          </a:extLst>
        </xdr:cNvPr>
        <xdr:cNvCxnSpPr/>
      </xdr:nvCxnSpPr>
      <xdr:spPr>
        <a:xfrm>
          <a:off x="740569" y="92087700"/>
          <a:ext cx="7598569"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283368</xdr:colOff>
      <xdr:row>985</xdr:row>
      <xdr:rowOff>188119</xdr:rowOff>
    </xdr:from>
    <xdr:to>
      <xdr:col>5</xdr:col>
      <xdr:colOff>283368</xdr:colOff>
      <xdr:row>987</xdr:row>
      <xdr:rowOff>80963</xdr:rowOff>
    </xdr:to>
    <xdr:cxnSp macro="">
      <xdr:nvCxnSpPr>
        <xdr:cNvPr id="2762" name="直線コネクタ 2761">
          <a:extLst>
            <a:ext uri="{FF2B5EF4-FFF2-40B4-BE49-F238E27FC236}">
              <a16:creationId xmlns:a16="http://schemas.microsoft.com/office/drawing/2014/main" id="{32AC425D-49B7-4E28-9684-8AA980BB145B}"/>
            </a:ext>
          </a:extLst>
        </xdr:cNvPr>
        <xdr:cNvCxnSpPr/>
      </xdr:nvCxnSpPr>
      <xdr:spPr>
        <a:xfrm flipV="1">
          <a:off x="2188368" y="91818619"/>
          <a:ext cx="0" cy="273844"/>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285748</xdr:colOff>
      <xdr:row>985</xdr:row>
      <xdr:rowOff>188118</xdr:rowOff>
    </xdr:from>
    <xdr:to>
      <xdr:col>5</xdr:col>
      <xdr:colOff>373856</xdr:colOff>
      <xdr:row>985</xdr:row>
      <xdr:rowOff>188118</xdr:rowOff>
    </xdr:to>
    <xdr:cxnSp macro="">
      <xdr:nvCxnSpPr>
        <xdr:cNvPr id="2763" name="直線矢印コネクタ 2762">
          <a:extLst>
            <a:ext uri="{FF2B5EF4-FFF2-40B4-BE49-F238E27FC236}">
              <a16:creationId xmlns:a16="http://schemas.microsoft.com/office/drawing/2014/main" id="{0A05E4F4-BF1B-48F8-877A-E157DEA8A6A3}"/>
            </a:ext>
          </a:extLst>
        </xdr:cNvPr>
        <xdr:cNvCxnSpPr/>
      </xdr:nvCxnSpPr>
      <xdr:spPr>
        <a:xfrm>
          <a:off x="2190748" y="91818618"/>
          <a:ext cx="8810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202406</xdr:colOff>
      <xdr:row>986</xdr:row>
      <xdr:rowOff>88107</xdr:rowOff>
    </xdr:from>
    <xdr:to>
      <xdr:col>5</xdr:col>
      <xdr:colOff>202406</xdr:colOff>
      <xdr:row>987</xdr:row>
      <xdr:rowOff>78582</xdr:rowOff>
    </xdr:to>
    <xdr:cxnSp macro="">
      <xdr:nvCxnSpPr>
        <xdr:cNvPr id="2764" name="直線矢印コネクタ 2763">
          <a:extLst>
            <a:ext uri="{FF2B5EF4-FFF2-40B4-BE49-F238E27FC236}">
              <a16:creationId xmlns:a16="http://schemas.microsoft.com/office/drawing/2014/main" id="{4016A3D1-DBE8-4A40-914D-69AB33B2A59E}"/>
            </a:ext>
          </a:extLst>
        </xdr:cNvPr>
        <xdr:cNvCxnSpPr/>
      </xdr:nvCxnSpPr>
      <xdr:spPr>
        <a:xfrm>
          <a:off x="2107406" y="91909107"/>
          <a:ext cx="0" cy="180975"/>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202406</xdr:colOff>
      <xdr:row>987</xdr:row>
      <xdr:rowOff>80962</xdr:rowOff>
    </xdr:from>
    <xdr:to>
      <xdr:col>5</xdr:col>
      <xdr:colOff>283368</xdr:colOff>
      <xdr:row>987</xdr:row>
      <xdr:rowOff>80962</xdr:rowOff>
    </xdr:to>
    <xdr:cxnSp macro="">
      <xdr:nvCxnSpPr>
        <xdr:cNvPr id="2765" name="直線コネクタ 2764">
          <a:extLst>
            <a:ext uri="{FF2B5EF4-FFF2-40B4-BE49-F238E27FC236}">
              <a16:creationId xmlns:a16="http://schemas.microsoft.com/office/drawing/2014/main" id="{52A8A99D-82F1-4727-9A31-487601152314}"/>
            </a:ext>
          </a:extLst>
        </xdr:cNvPr>
        <xdr:cNvCxnSpPr/>
      </xdr:nvCxnSpPr>
      <xdr:spPr>
        <a:xfrm>
          <a:off x="2107406" y="92092462"/>
          <a:ext cx="80962"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200024</xdr:colOff>
      <xdr:row>987</xdr:row>
      <xdr:rowOff>83344</xdr:rowOff>
    </xdr:from>
    <xdr:to>
      <xdr:col>5</xdr:col>
      <xdr:colOff>200024</xdr:colOff>
      <xdr:row>988</xdr:row>
      <xdr:rowOff>78582</xdr:rowOff>
    </xdr:to>
    <xdr:cxnSp macro="">
      <xdr:nvCxnSpPr>
        <xdr:cNvPr id="2766" name="直線矢印コネクタ 2765">
          <a:extLst>
            <a:ext uri="{FF2B5EF4-FFF2-40B4-BE49-F238E27FC236}">
              <a16:creationId xmlns:a16="http://schemas.microsoft.com/office/drawing/2014/main" id="{D6298EBE-E83E-48C4-B599-31A616816045}"/>
            </a:ext>
          </a:extLst>
        </xdr:cNvPr>
        <xdr:cNvCxnSpPr/>
      </xdr:nvCxnSpPr>
      <xdr:spPr>
        <a:xfrm flipV="1">
          <a:off x="2105024" y="92094844"/>
          <a:ext cx="0" cy="185738"/>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283368</xdr:colOff>
      <xdr:row>986</xdr:row>
      <xdr:rowOff>104775</xdr:rowOff>
    </xdr:from>
    <xdr:to>
      <xdr:col>2</xdr:col>
      <xdr:colOff>283368</xdr:colOff>
      <xdr:row>987</xdr:row>
      <xdr:rowOff>33338</xdr:rowOff>
    </xdr:to>
    <xdr:cxnSp macro="">
      <xdr:nvCxnSpPr>
        <xdr:cNvPr id="2767" name="直線コネクタ 2766">
          <a:extLst>
            <a:ext uri="{FF2B5EF4-FFF2-40B4-BE49-F238E27FC236}">
              <a16:creationId xmlns:a16="http://schemas.microsoft.com/office/drawing/2014/main" id="{900C4E11-9D45-451C-A4DE-875058864244}"/>
            </a:ext>
          </a:extLst>
        </xdr:cNvPr>
        <xdr:cNvCxnSpPr/>
      </xdr:nvCxnSpPr>
      <xdr:spPr>
        <a:xfrm flipV="1">
          <a:off x="1045368" y="91925775"/>
          <a:ext cx="0" cy="119063"/>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285749</xdr:colOff>
      <xdr:row>986</xdr:row>
      <xdr:rowOff>104774</xdr:rowOff>
    </xdr:from>
    <xdr:to>
      <xdr:col>2</xdr:col>
      <xdr:colOff>373857</xdr:colOff>
      <xdr:row>986</xdr:row>
      <xdr:rowOff>104774</xdr:rowOff>
    </xdr:to>
    <xdr:cxnSp macro="">
      <xdr:nvCxnSpPr>
        <xdr:cNvPr id="2768" name="直線矢印コネクタ 2767">
          <a:extLst>
            <a:ext uri="{FF2B5EF4-FFF2-40B4-BE49-F238E27FC236}">
              <a16:creationId xmlns:a16="http://schemas.microsoft.com/office/drawing/2014/main" id="{ABCAAF4A-B53F-43DB-81C5-E8C6F3CFF2D9}"/>
            </a:ext>
          </a:extLst>
        </xdr:cNvPr>
        <xdr:cNvCxnSpPr/>
      </xdr:nvCxnSpPr>
      <xdr:spPr>
        <a:xfrm>
          <a:off x="1047749" y="91925774"/>
          <a:ext cx="8810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202406</xdr:colOff>
      <xdr:row>986</xdr:row>
      <xdr:rowOff>9526</xdr:rowOff>
    </xdr:from>
    <xdr:to>
      <xdr:col>2</xdr:col>
      <xdr:colOff>202406</xdr:colOff>
      <xdr:row>987</xdr:row>
      <xdr:rowOff>1</xdr:rowOff>
    </xdr:to>
    <xdr:cxnSp macro="">
      <xdr:nvCxnSpPr>
        <xdr:cNvPr id="2769" name="直線矢印コネクタ 2768">
          <a:extLst>
            <a:ext uri="{FF2B5EF4-FFF2-40B4-BE49-F238E27FC236}">
              <a16:creationId xmlns:a16="http://schemas.microsoft.com/office/drawing/2014/main" id="{618B25D8-746F-487D-982D-FD2A6A1EAD71}"/>
            </a:ext>
          </a:extLst>
        </xdr:cNvPr>
        <xdr:cNvCxnSpPr/>
      </xdr:nvCxnSpPr>
      <xdr:spPr>
        <a:xfrm>
          <a:off x="964406" y="91830526"/>
          <a:ext cx="0" cy="180975"/>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200026</xdr:colOff>
      <xdr:row>987</xdr:row>
      <xdr:rowOff>35718</xdr:rowOff>
    </xdr:from>
    <xdr:to>
      <xdr:col>2</xdr:col>
      <xdr:colOff>280988</xdr:colOff>
      <xdr:row>987</xdr:row>
      <xdr:rowOff>35718</xdr:rowOff>
    </xdr:to>
    <xdr:cxnSp macro="">
      <xdr:nvCxnSpPr>
        <xdr:cNvPr id="2770" name="直線コネクタ 2769">
          <a:extLst>
            <a:ext uri="{FF2B5EF4-FFF2-40B4-BE49-F238E27FC236}">
              <a16:creationId xmlns:a16="http://schemas.microsoft.com/office/drawing/2014/main" id="{DF59A3DD-E120-4DD2-9A0C-7BD48DCA017D}"/>
            </a:ext>
          </a:extLst>
        </xdr:cNvPr>
        <xdr:cNvCxnSpPr/>
      </xdr:nvCxnSpPr>
      <xdr:spPr>
        <a:xfrm>
          <a:off x="962026" y="92047218"/>
          <a:ext cx="80962"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202406</xdr:colOff>
      <xdr:row>987</xdr:row>
      <xdr:rowOff>73818</xdr:rowOff>
    </xdr:from>
    <xdr:to>
      <xdr:col>2</xdr:col>
      <xdr:colOff>202406</xdr:colOff>
      <xdr:row>988</xdr:row>
      <xdr:rowOff>69055</xdr:rowOff>
    </xdr:to>
    <xdr:cxnSp macro="">
      <xdr:nvCxnSpPr>
        <xdr:cNvPr id="2771" name="直線矢印コネクタ 2770">
          <a:extLst>
            <a:ext uri="{FF2B5EF4-FFF2-40B4-BE49-F238E27FC236}">
              <a16:creationId xmlns:a16="http://schemas.microsoft.com/office/drawing/2014/main" id="{A0EB179F-1C8E-48BB-AF37-477F9FE48818}"/>
            </a:ext>
          </a:extLst>
        </xdr:cNvPr>
        <xdr:cNvCxnSpPr/>
      </xdr:nvCxnSpPr>
      <xdr:spPr>
        <a:xfrm flipV="1">
          <a:off x="964406" y="92085318"/>
          <a:ext cx="0" cy="185737"/>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xdr:colOff>
      <xdr:row>986</xdr:row>
      <xdr:rowOff>188119</xdr:rowOff>
    </xdr:from>
    <xdr:to>
      <xdr:col>22</xdr:col>
      <xdr:colOff>2</xdr:colOff>
      <xdr:row>992</xdr:row>
      <xdr:rowOff>38100</xdr:rowOff>
    </xdr:to>
    <xdr:cxnSp macro="">
      <xdr:nvCxnSpPr>
        <xdr:cNvPr id="2772" name="直線コネクタ 2771">
          <a:extLst>
            <a:ext uri="{FF2B5EF4-FFF2-40B4-BE49-F238E27FC236}">
              <a16:creationId xmlns:a16="http://schemas.microsoft.com/office/drawing/2014/main" id="{D35568C1-8280-42BD-A4B6-6CB0C3398137}"/>
            </a:ext>
          </a:extLst>
        </xdr:cNvPr>
        <xdr:cNvCxnSpPr/>
      </xdr:nvCxnSpPr>
      <xdr:spPr>
        <a:xfrm flipV="1">
          <a:off x="8382001" y="92009119"/>
          <a:ext cx="1" cy="992981"/>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340518</xdr:colOff>
      <xdr:row>987</xdr:row>
      <xdr:rowOff>76201</xdr:rowOff>
    </xdr:from>
    <xdr:to>
      <xdr:col>22</xdr:col>
      <xdr:colOff>378619</xdr:colOff>
      <xdr:row>987</xdr:row>
      <xdr:rowOff>97631</xdr:rowOff>
    </xdr:to>
    <xdr:cxnSp macro="">
      <xdr:nvCxnSpPr>
        <xdr:cNvPr id="2773" name="カギ線コネクタ 3472">
          <a:extLst>
            <a:ext uri="{FF2B5EF4-FFF2-40B4-BE49-F238E27FC236}">
              <a16:creationId xmlns:a16="http://schemas.microsoft.com/office/drawing/2014/main" id="{5D448543-19BA-4192-9C32-485E014A3BFA}"/>
            </a:ext>
          </a:extLst>
        </xdr:cNvPr>
        <xdr:cNvCxnSpPr/>
      </xdr:nvCxnSpPr>
      <xdr:spPr>
        <a:xfrm>
          <a:off x="8341518" y="92087701"/>
          <a:ext cx="419101" cy="21430"/>
        </a:xfrm>
        <a:prstGeom prst="bentConnector3">
          <a:avLst>
            <a:gd name="adj1" fmla="val 70455"/>
          </a:avLst>
        </a:prstGeom>
        <a:ln w="3175">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987</xdr:row>
      <xdr:rowOff>76200</xdr:rowOff>
    </xdr:from>
    <xdr:to>
      <xdr:col>16</xdr:col>
      <xdr:colOff>0</xdr:colOff>
      <xdr:row>992</xdr:row>
      <xdr:rowOff>40481</xdr:rowOff>
    </xdr:to>
    <xdr:cxnSp macro="">
      <xdr:nvCxnSpPr>
        <xdr:cNvPr id="2774" name="直線矢印コネクタ 2773">
          <a:extLst>
            <a:ext uri="{FF2B5EF4-FFF2-40B4-BE49-F238E27FC236}">
              <a16:creationId xmlns:a16="http://schemas.microsoft.com/office/drawing/2014/main" id="{3D316036-E107-4938-9550-4E530A5DD8D2}"/>
            </a:ext>
          </a:extLst>
        </xdr:cNvPr>
        <xdr:cNvCxnSpPr/>
      </xdr:nvCxnSpPr>
      <xdr:spPr>
        <a:xfrm>
          <a:off x="6096000" y="92087700"/>
          <a:ext cx="0" cy="9167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376237</xdr:colOff>
      <xdr:row>995</xdr:row>
      <xdr:rowOff>188119</xdr:rowOff>
    </xdr:from>
    <xdr:to>
      <xdr:col>12</xdr:col>
      <xdr:colOff>376237</xdr:colOff>
      <xdr:row>1017</xdr:row>
      <xdr:rowOff>14289</xdr:rowOff>
    </xdr:to>
    <xdr:cxnSp macro="">
      <xdr:nvCxnSpPr>
        <xdr:cNvPr id="2775" name="直線コネクタ 2774">
          <a:extLst>
            <a:ext uri="{FF2B5EF4-FFF2-40B4-BE49-F238E27FC236}">
              <a16:creationId xmlns:a16="http://schemas.microsoft.com/office/drawing/2014/main" id="{FF96C6DB-DEFB-4DFC-AB61-22081EAB2905}"/>
            </a:ext>
          </a:extLst>
        </xdr:cNvPr>
        <xdr:cNvCxnSpPr/>
      </xdr:nvCxnSpPr>
      <xdr:spPr>
        <a:xfrm flipV="1">
          <a:off x="4948237" y="93723619"/>
          <a:ext cx="0" cy="4017170"/>
        </a:xfrm>
        <a:prstGeom prst="line">
          <a:avLst/>
        </a:prstGeom>
        <a:ln w="3175">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157163</xdr:colOff>
      <xdr:row>1007</xdr:row>
      <xdr:rowOff>85725</xdr:rowOff>
    </xdr:from>
    <xdr:to>
      <xdr:col>20</xdr:col>
      <xdr:colOff>2381</xdr:colOff>
      <xdr:row>1008</xdr:row>
      <xdr:rowOff>90488</xdr:rowOff>
    </xdr:to>
    <xdr:cxnSp macro="">
      <xdr:nvCxnSpPr>
        <xdr:cNvPr id="2776" name="直線コネクタ 2775">
          <a:extLst>
            <a:ext uri="{FF2B5EF4-FFF2-40B4-BE49-F238E27FC236}">
              <a16:creationId xmlns:a16="http://schemas.microsoft.com/office/drawing/2014/main" id="{B8CA9570-9D99-4141-90D5-FB95EC75E825}"/>
            </a:ext>
          </a:extLst>
        </xdr:cNvPr>
        <xdr:cNvCxnSpPr/>
      </xdr:nvCxnSpPr>
      <xdr:spPr>
        <a:xfrm flipV="1">
          <a:off x="5872163" y="95907225"/>
          <a:ext cx="1750218" cy="195263"/>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304800</xdr:colOff>
      <xdr:row>1016</xdr:row>
      <xdr:rowOff>188120</xdr:rowOff>
    </xdr:from>
    <xdr:to>
      <xdr:col>15</xdr:col>
      <xdr:colOff>154781</xdr:colOff>
      <xdr:row>1016</xdr:row>
      <xdr:rowOff>188120</xdr:rowOff>
    </xdr:to>
    <xdr:cxnSp macro="">
      <xdr:nvCxnSpPr>
        <xdr:cNvPr id="2777" name="直線コネクタ 2776">
          <a:extLst>
            <a:ext uri="{FF2B5EF4-FFF2-40B4-BE49-F238E27FC236}">
              <a16:creationId xmlns:a16="http://schemas.microsoft.com/office/drawing/2014/main" id="{82E250B3-4EEA-4B4A-BCA8-AFFF6973B6F8}"/>
            </a:ext>
          </a:extLst>
        </xdr:cNvPr>
        <xdr:cNvCxnSpPr/>
      </xdr:nvCxnSpPr>
      <xdr:spPr>
        <a:xfrm>
          <a:off x="4876800" y="97724120"/>
          <a:ext cx="992981" cy="0"/>
        </a:xfrm>
        <a:prstGeom prst="line">
          <a:avLst/>
        </a:prstGeom>
        <a:ln w="6350" cmpd="dbl">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304801</xdr:colOff>
      <xdr:row>996</xdr:row>
      <xdr:rowOff>2381</xdr:rowOff>
    </xdr:from>
    <xdr:to>
      <xdr:col>12</xdr:col>
      <xdr:colOff>304801</xdr:colOff>
      <xdr:row>1016</xdr:row>
      <xdr:rowOff>185740</xdr:rowOff>
    </xdr:to>
    <xdr:cxnSp macro="">
      <xdr:nvCxnSpPr>
        <xdr:cNvPr id="2778" name="直線コネクタ 2777">
          <a:extLst>
            <a:ext uri="{FF2B5EF4-FFF2-40B4-BE49-F238E27FC236}">
              <a16:creationId xmlns:a16="http://schemas.microsoft.com/office/drawing/2014/main" id="{296EB44A-4D2F-4452-ADCD-9783FD0FFA73}"/>
            </a:ext>
          </a:extLst>
        </xdr:cNvPr>
        <xdr:cNvCxnSpPr/>
      </xdr:nvCxnSpPr>
      <xdr:spPr>
        <a:xfrm flipV="1">
          <a:off x="4876801" y="93728381"/>
          <a:ext cx="0" cy="3993359"/>
        </a:xfrm>
        <a:prstGeom prst="line">
          <a:avLst/>
        </a:prstGeom>
        <a:ln w="3175">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171449</xdr:colOff>
      <xdr:row>995</xdr:row>
      <xdr:rowOff>183357</xdr:rowOff>
    </xdr:from>
    <xdr:to>
      <xdr:col>13</xdr:col>
      <xdr:colOff>171449</xdr:colOff>
      <xdr:row>1016</xdr:row>
      <xdr:rowOff>185740</xdr:rowOff>
    </xdr:to>
    <xdr:cxnSp macro="">
      <xdr:nvCxnSpPr>
        <xdr:cNvPr id="2779" name="直線コネクタ 2778">
          <a:extLst>
            <a:ext uri="{FF2B5EF4-FFF2-40B4-BE49-F238E27FC236}">
              <a16:creationId xmlns:a16="http://schemas.microsoft.com/office/drawing/2014/main" id="{3469836F-BC8C-4055-98C4-2A9C9DC375D5}"/>
            </a:ext>
          </a:extLst>
        </xdr:cNvPr>
        <xdr:cNvCxnSpPr/>
      </xdr:nvCxnSpPr>
      <xdr:spPr>
        <a:xfrm flipV="1">
          <a:off x="5124449" y="93718857"/>
          <a:ext cx="0" cy="4002883"/>
        </a:xfrm>
        <a:prstGeom prst="line">
          <a:avLst/>
        </a:prstGeom>
        <a:ln w="3175">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304800</xdr:colOff>
      <xdr:row>1016</xdr:row>
      <xdr:rowOff>188119</xdr:rowOff>
    </xdr:from>
    <xdr:to>
      <xdr:col>13</xdr:col>
      <xdr:colOff>169069</xdr:colOff>
      <xdr:row>1017</xdr:row>
      <xdr:rowOff>59531</xdr:rowOff>
    </xdr:to>
    <xdr:cxnSp macro="">
      <xdr:nvCxnSpPr>
        <xdr:cNvPr id="2780" name="直線コネクタ 2779">
          <a:extLst>
            <a:ext uri="{FF2B5EF4-FFF2-40B4-BE49-F238E27FC236}">
              <a16:creationId xmlns:a16="http://schemas.microsoft.com/office/drawing/2014/main" id="{2CB51C79-304C-4963-9E8B-99E33003CEED}"/>
            </a:ext>
          </a:extLst>
        </xdr:cNvPr>
        <xdr:cNvCxnSpPr/>
      </xdr:nvCxnSpPr>
      <xdr:spPr>
        <a:xfrm>
          <a:off x="4876800" y="97724119"/>
          <a:ext cx="245269" cy="61912"/>
        </a:xfrm>
        <a:prstGeom prst="line">
          <a:avLst/>
        </a:prstGeom>
        <a:ln w="6350" cmpd="dbl">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171448</xdr:colOff>
      <xdr:row>1017</xdr:row>
      <xdr:rowOff>0</xdr:rowOff>
    </xdr:from>
    <xdr:to>
      <xdr:col>13</xdr:col>
      <xdr:colOff>171448</xdr:colOff>
      <xdr:row>1017</xdr:row>
      <xdr:rowOff>59531</xdr:rowOff>
    </xdr:to>
    <xdr:cxnSp macro="">
      <xdr:nvCxnSpPr>
        <xdr:cNvPr id="2781" name="直線コネクタ 2780">
          <a:extLst>
            <a:ext uri="{FF2B5EF4-FFF2-40B4-BE49-F238E27FC236}">
              <a16:creationId xmlns:a16="http://schemas.microsoft.com/office/drawing/2014/main" id="{1184B22E-11E5-4648-96C9-D4053CB188D3}"/>
            </a:ext>
          </a:extLst>
        </xdr:cNvPr>
        <xdr:cNvCxnSpPr/>
      </xdr:nvCxnSpPr>
      <xdr:spPr>
        <a:xfrm>
          <a:off x="5124448" y="97726500"/>
          <a:ext cx="0" cy="59531"/>
        </a:xfrm>
        <a:prstGeom prst="line">
          <a:avLst/>
        </a:prstGeom>
        <a:ln w="6350" cmpd="dbl">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376239</xdr:colOff>
      <xdr:row>1017</xdr:row>
      <xdr:rowOff>11905</xdr:rowOff>
    </xdr:from>
    <xdr:to>
      <xdr:col>12</xdr:col>
      <xdr:colOff>376239</xdr:colOff>
      <xdr:row>1017</xdr:row>
      <xdr:rowOff>126205</xdr:rowOff>
    </xdr:to>
    <xdr:cxnSp macro="">
      <xdr:nvCxnSpPr>
        <xdr:cNvPr id="2782" name="直線コネクタ 2781">
          <a:extLst>
            <a:ext uri="{FF2B5EF4-FFF2-40B4-BE49-F238E27FC236}">
              <a16:creationId xmlns:a16="http://schemas.microsoft.com/office/drawing/2014/main" id="{B9CEA9AB-D8A7-41F2-944D-C93D200116F5}"/>
            </a:ext>
          </a:extLst>
        </xdr:cNvPr>
        <xdr:cNvCxnSpPr/>
      </xdr:nvCxnSpPr>
      <xdr:spPr>
        <a:xfrm>
          <a:off x="4948239" y="97738405"/>
          <a:ext cx="0" cy="114300"/>
        </a:xfrm>
        <a:prstGeom prst="line">
          <a:avLst/>
        </a:prstGeom>
        <a:ln w="6350" cmpd="dbl">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373855</xdr:colOff>
      <xdr:row>1017</xdr:row>
      <xdr:rowOff>0</xdr:rowOff>
    </xdr:from>
    <xdr:to>
      <xdr:col>15</xdr:col>
      <xdr:colOff>154781</xdr:colOff>
      <xdr:row>1017</xdr:row>
      <xdr:rowOff>128590</xdr:rowOff>
    </xdr:to>
    <xdr:cxnSp macro="">
      <xdr:nvCxnSpPr>
        <xdr:cNvPr id="2783" name="直線コネクタ 2782">
          <a:extLst>
            <a:ext uri="{FF2B5EF4-FFF2-40B4-BE49-F238E27FC236}">
              <a16:creationId xmlns:a16="http://schemas.microsoft.com/office/drawing/2014/main" id="{F6CC588E-3D17-4632-96C2-B6359AC51A3A}"/>
            </a:ext>
          </a:extLst>
        </xdr:cNvPr>
        <xdr:cNvCxnSpPr/>
      </xdr:nvCxnSpPr>
      <xdr:spPr>
        <a:xfrm flipV="1">
          <a:off x="4945855" y="97726500"/>
          <a:ext cx="923926" cy="128590"/>
        </a:xfrm>
        <a:prstGeom prst="line">
          <a:avLst/>
        </a:prstGeom>
        <a:ln w="6350" cmpd="dbl">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154782</xdr:colOff>
      <xdr:row>996</xdr:row>
      <xdr:rowOff>2381</xdr:rowOff>
    </xdr:from>
    <xdr:to>
      <xdr:col>15</xdr:col>
      <xdr:colOff>154782</xdr:colOff>
      <xdr:row>1016</xdr:row>
      <xdr:rowOff>188121</xdr:rowOff>
    </xdr:to>
    <xdr:cxnSp macro="">
      <xdr:nvCxnSpPr>
        <xdr:cNvPr id="2784" name="直線コネクタ 2783">
          <a:extLst>
            <a:ext uri="{FF2B5EF4-FFF2-40B4-BE49-F238E27FC236}">
              <a16:creationId xmlns:a16="http://schemas.microsoft.com/office/drawing/2014/main" id="{B5BC5CB0-1222-40FD-A17D-D7CE4B38A0FB}"/>
            </a:ext>
          </a:extLst>
        </xdr:cNvPr>
        <xdr:cNvCxnSpPr/>
      </xdr:nvCxnSpPr>
      <xdr:spPr>
        <a:xfrm flipV="1">
          <a:off x="5869782" y="93728381"/>
          <a:ext cx="0" cy="3995740"/>
        </a:xfrm>
        <a:prstGeom prst="line">
          <a:avLst/>
        </a:prstGeom>
        <a:ln w="3175">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1008</xdr:row>
      <xdr:rowOff>90488</xdr:rowOff>
    </xdr:from>
    <xdr:to>
      <xdr:col>15</xdr:col>
      <xdr:colOff>154781</xdr:colOff>
      <xdr:row>1009</xdr:row>
      <xdr:rowOff>0</xdr:rowOff>
    </xdr:to>
    <xdr:cxnSp macro="">
      <xdr:nvCxnSpPr>
        <xdr:cNvPr id="2785" name="直線コネクタ 2784">
          <a:extLst>
            <a:ext uri="{FF2B5EF4-FFF2-40B4-BE49-F238E27FC236}">
              <a16:creationId xmlns:a16="http://schemas.microsoft.com/office/drawing/2014/main" id="{C0FB83C4-5971-437E-94AA-EAA9B868C6DC}"/>
            </a:ext>
          </a:extLst>
        </xdr:cNvPr>
        <xdr:cNvCxnSpPr/>
      </xdr:nvCxnSpPr>
      <xdr:spPr>
        <a:xfrm flipV="1">
          <a:off x="4953000" y="96102488"/>
          <a:ext cx="916781" cy="100012"/>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164307</xdr:colOff>
      <xdr:row>996</xdr:row>
      <xdr:rowOff>4763</xdr:rowOff>
    </xdr:from>
    <xdr:to>
      <xdr:col>13</xdr:col>
      <xdr:colOff>164307</xdr:colOff>
      <xdr:row>1009</xdr:row>
      <xdr:rowOff>28577</xdr:rowOff>
    </xdr:to>
    <xdr:cxnSp macro="">
      <xdr:nvCxnSpPr>
        <xdr:cNvPr id="2786" name="直線コネクタ 2785">
          <a:extLst>
            <a:ext uri="{FF2B5EF4-FFF2-40B4-BE49-F238E27FC236}">
              <a16:creationId xmlns:a16="http://schemas.microsoft.com/office/drawing/2014/main" id="{5859DD5C-25D8-4AB4-8AE2-8A80271513C5}"/>
            </a:ext>
          </a:extLst>
        </xdr:cNvPr>
        <xdr:cNvCxnSpPr/>
      </xdr:nvCxnSpPr>
      <xdr:spPr>
        <a:xfrm flipV="1">
          <a:off x="5117307" y="93730763"/>
          <a:ext cx="0" cy="2500314"/>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1009</xdr:row>
      <xdr:rowOff>0</xdr:rowOff>
    </xdr:from>
    <xdr:to>
      <xdr:col>13</xdr:col>
      <xdr:colOff>164306</xdr:colOff>
      <xdr:row>1009</xdr:row>
      <xdr:rowOff>28575</xdr:rowOff>
    </xdr:to>
    <xdr:cxnSp macro="">
      <xdr:nvCxnSpPr>
        <xdr:cNvPr id="2787" name="直線コネクタ 2786">
          <a:extLst>
            <a:ext uri="{FF2B5EF4-FFF2-40B4-BE49-F238E27FC236}">
              <a16:creationId xmlns:a16="http://schemas.microsoft.com/office/drawing/2014/main" id="{9AC07CB4-08D4-4A0B-86DE-7831414C985A}"/>
            </a:ext>
          </a:extLst>
        </xdr:cNvPr>
        <xdr:cNvCxnSpPr/>
      </xdr:nvCxnSpPr>
      <xdr:spPr>
        <a:xfrm>
          <a:off x="4953000" y="96202500"/>
          <a:ext cx="164306" cy="28575"/>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77</xdr:row>
      <xdr:rowOff>0</xdr:rowOff>
    </xdr:from>
    <xdr:to>
      <xdr:col>29</xdr:col>
      <xdr:colOff>0</xdr:colOff>
      <xdr:row>77</xdr:row>
      <xdr:rowOff>16669</xdr:rowOff>
    </xdr:to>
    <xdr:cxnSp macro="">
      <xdr:nvCxnSpPr>
        <xdr:cNvPr id="2788" name="直線コネクタ 2787">
          <a:extLst>
            <a:ext uri="{FF2B5EF4-FFF2-40B4-BE49-F238E27FC236}">
              <a16:creationId xmlns:a16="http://schemas.microsoft.com/office/drawing/2014/main" id="{2032A1FF-BAA5-407B-83C9-17A452D531A4}"/>
            </a:ext>
          </a:extLst>
        </xdr:cNvPr>
        <xdr:cNvCxnSpPr/>
      </xdr:nvCxnSpPr>
      <xdr:spPr>
        <a:xfrm>
          <a:off x="11049000" y="101917500"/>
          <a:ext cx="0" cy="16669"/>
        </a:xfrm>
        <a:prstGeom prst="line">
          <a:avLst/>
        </a:prstGeom>
        <a:ln w="3175">
          <a:solidFill>
            <a:srgbClr val="00B05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169069</xdr:colOff>
      <xdr:row>1017</xdr:row>
      <xdr:rowOff>61912</xdr:rowOff>
    </xdr:from>
    <xdr:to>
      <xdr:col>13</xdr:col>
      <xdr:colOff>169069</xdr:colOff>
      <xdr:row>1017</xdr:row>
      <xdr:rowOff>180974</xdr:rowOff>
    </xdr:to>
    <xdr:cxnSp macro="">
      <xdr:nvCxnSpPr>
        <xdr:cNvPr id="2789" name="直線コネクタ 2788">
          <a:extLst>
            <a:ext uri="{FF2B5EF4-FFF2-40B4-BE49-F238E27FC236}">
              <a16:creationId xmlns:a16="http://schemas.microsoft.com/office/drawing/2014/main" id="{9A67EB34-AB87-4CD7-A4C6-664DD73EDB22}"/>
            </a:ext>
          </a:extLst>
        </xdr:cNvPr>
        <xdr:cNvCxnSpPr/>
      </xdr:nvCxnSpPr>
      <xdr:spPr>
        <a:xfrm>
          <a:off x="5122069" y="97788412"/>
          <a:ext cx="0" cy="119062"/>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376237</xdr:colOff>
      <xdr:row>1017</xdr:row>
      <xdr:rowOff>133351</xdr:rowOff>
    </xdr:from>
    <xdr:to>
      <xdr:col>12</xdr:col>
      <xdr:colOff>376237</xdr:colOff>
      <xdr:row>1018</xdr:row>
      <xdr:rowOff>80963</xdr:rowOff>
    </xdr:to>
    <xdr:cxnSp macro="">
      <xdr:nvCxnSpPr>
        <xdr:cNvPr id="2790" name="直線コネクタ 2789">
          <a:extLst>
            <a:ext uri="{FF2B5EF4-FFF2-40B4-BE49-F238E27FC236}">
              <a16:creationId xmlns:a16="http://schemas.microsoft.com/office/drawing/2014/main" id="{14E1957E-48AE-48B8-A219-029B451263E4}"/>
            </a:ext>
          </a:extLst>
        </xdr:cNvPr>
        <xdr:cNvCxnSpPr/>
      </xdr:nvCxnSpPr>
      <xdr:spPr>
        <a:xfrm>
          <a:off x="4948237" y="97859851"/>
          <a:ext cx="0" cy="138112"/>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154780</xdr:colOff>
      <xdr:row>1017</xdr:row>
      <xdr:rowOff>2380</xdr:rowOff>
    </xdr:from>
    <xdr:to>
      <xdr:col>15</xdr:col>
      <xdr:colOff>154780</xdr:colOff>
      <xdr:row>1018</xdr:row>
      <xdr:rowOff>83344</xdr:rowOff>
    </xdr:to>
    <xdr:cxnSp macro="">
      <xdr:nvCxnSpPr>
        <xdr:cNvPr id="2791" name="直線コネクタ 2790">
          <a:extLst>
            <a:ext uri="{FF2B5EF4-FFF2-40B4-BE49-F238E27FC236}">
              <a16:creationId xmlns:a16="http://schemas.microsoft.com/office/drawing/2014/main" id="{D0ABBBF8-54D1-48C2-B7F3-685E4D435AFA}"/>
            </a:ext>
          </a:extLst>
        </xdr:cNvPr>
        <xdr:cNvCxnSpPr/>
      </xdr:nvCxnSpPr>
      <xdr:spPr>
        <a:xfrm>
          <a:off x="5869780" y="97728880"/>
          <a:ext cx="0" cy="271464"/>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147639</xdr:colOff>
      <xdr:row>1018</xdr:row>
      <xdr:rowOff>59530</xdr:rowOff>
    </xdr:from>
    <xdr:to>
      <xdr:col>15</xdr:col>
      <xdr:colOff>150020</xdr:colOff>
      <xdr:row>1018</xdr:row>
      <xdr:rowOff>59530</xdr:rowOff>
    </xdr:to>
    <xdr:cxnSp macro="">
      <xdr:nvCxnSpPr>
        <xdr:cNvPr id="2792" name="直線矢印コネクタ 2791">
          <a:extLst>
            <a:ext uri="{FF2B5EF4-FFF2-40B4-BE49-F238E27FC236}">
              <a16:creationId xmlns:a16="http://schemas.microsoft.com/office/drawing/2014/main" id="{E064DA61-75A8-4519-AC24-E5502CD0F1A3}"/>
            </a:ext>
          </a:extLst>
        </xdr:cNvPr>
        <xdr:cNvCxnSpPr/>
      </xdr:nvCxnSpPr>
      <xdr:spPr>
        <a:xfrm>
          <a:off x="5100639" y="97976530"/>
          <a:ext cx="764381" cy="0"/>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2381</xdr:colOff>
      <xdr:row>1018</xdr:row>
      <xdr:rowOff>95253</xdr:rowOff>
    </xdr:from>
    <xdr:to>
      <xdr:col>14</xdr:col>
      <xdr:colOff>40480</xdr:colOff>
      <xdr:row>1018</xdr:row>
      <xdr:rowOff>95253</xdr:rowOff>
    </xdr:to>
    <xdr:cxnSp macro="">
      <xdr:nvCxnSpPr>
        <xdr:cNvPr id="2793" name="直線矢印コネクタ 2792">
          <a:extLst>
            <a:ext uri="{FF2B5EF4-FFF2-40B4-BE49-F238E27FC236}">
              <a16:creationId xmlns:a16="http://schemas.microsoft.com/office/drawing/2014/main" id="{AA54C397-9644-4D58-8935-D9909C73CBD7}"/>
            </a:ext>
          </a:extLst>
        </xdr:cNvPr>
        <xdr:cNvCxnSpPr/>
      </xdr:nvCxnSpPr>
      <xdr:spPr>
        <a:xfrm flipH="1">
          <a:off x="4574381" y="98012253"/>
          <a:ext cx="80009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472</xdr:colOff>
      <xdr:row>1018</xdr:row>
      <xdr:rowOff>13813</xdr:rowOff>
    </xdr:from>
    <xdr:to>
      <xdr:col>13</xdr:col>
      <xdr:colOff>154782</xdr:colOff>
      <xdr:row>1018</xdr:row>
      <xdr:rowOff>59532</xdr:rowOff>
    </xdr:to>
    <xdr:sp macro="" textlink="">
      <xdr:nvSpPr>
        <xdr:cNvPr id="2794" name="フリーフォーム 3194">
          <a:extLst>
            <a:ext uri="{FF2B5EF4-FFF2-40B4-BE49-F238E27FC236}">
              <a16:creationId xmlns:a16="http://schemas.microsoft.com/office/drawing/2014/main" id="{E0828BF7-72AC-47C6-9683-FAC6F450A06D}"/>
            </a:ext>
          </a:extLst>
        </xdr:cNvPr>
        <xdr:cNvSpPr/>
      </xdr:nvSpPr>
      <xdr:spPr>
        <a:xfrm>
          <a:off x="4953472" y="97930813"/>
          <a:ext cx="154310" cy="45719"/>
        </a:xfrm>
        <a:custGeom>
          <a:avLst/>
          <a:gdLst>
            <a:gd name="connsiteX0" fmla="*/ 109066 w 109066"/>
            <a:gd name="connsiteY0" fmla="*/ 50006 h 50006"/>
            <a:gd name="connsiteX1" fmla="*/ 1910 w 109066"/>
            <a:gd name="connsiteY1" fmla="*/ 40481 h 50006"/>
            <a:gd name="connsiteX2" fmla="*/ 37629 w 109066"/>
            <a:gd name="connsiteY2" fmla="*/ 0 h 50006"/>
          </a:gdLst>
          <a:ahLst/>
          <a:cxnLst>
            <a:cxn ang="0">
              <a:pos x="connsiteX0" y="connsiteY0"/>
            </a:cxn>
            <a:cxn ang="0">
              <a:pos x="connsiteX1" y="connsiteY1"/>
            </a:cxn>
            <a:cxn ang="0">
              <a:pos x="connsiteX2" y="connsiteY2"/>
            </a:cxn>
          </a:cxnLst>
          <a:rect l="l" t="t" r="r" b="b"/>
          <a:pathLst>
            <a:path w="109066" h="50006">
              <a:moveTo>
                <a:pt x="109066" y="50006"/>
              </a:moveTo>
              <a:cubicBezTo>
                <a:pt x="61441" y="49410"/>
                <a:pt x="13816" y="48815"/>
                <a:pt x="1910" y="40481"/>
              </a:cubicBezTo>
              <a:cubicBezTo>
                <a:pt x="-9996" y="32147"/>
                <a:pt x="37629" y="0"/>
                <a:pt x="37629" y="0"/>
              </a:cubicBezTo>
            </a:path>
          </a:pathLst>
        </a:custGeom>
        <a:no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52387</xdr:colOff>
      <xdr:row>1017</xdr:row>
      <xdr:rowOff>161925</xdr:rowOff>
    </xdr:from>
    <xdr:to>
      <xdr:col>13</xdr:col>
      <xdr:colOff>171450</xdr:colOff>
      <xdr:row>1018</xdr:row>
      <xdr:rowOff>14292</xdr:rowOff>
    </xdr:to>
    <xdr:cxnSp macro="">
      <xdr:nvCxnSpPr>
        <xdr:cNvPr id="2795" name="直線矢印コネクタ 2794">
          <a:extLst>
            <a:ext uri="{FF2B5EF4-FFF2-40B4-BE49-F238E27FC236}">
              <a16:creationId xmlns:a16="http://schemas.microsoft.com/office/drawing/2014/main" id="{BD5ABBB2-AE17-45F2-9E5E-5F04D20393A0}"/>
            </a:ext>
          </a:extLst>
        </xdr:cNvPr>
        <xdr:cNvCxnSpPr/>
      </xdr:nvCxnSpPr>
      <xdr:spPr>
        <a:xfrm flipV="1">
          <a:off x="5005387" y="97888425"/>
          <a:ext cx="119063" cy="42867"/>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40479</xdr:colOff>
      <xdr:row>1018</xdr:row>
      <xdr:rowOff>59531</xdr:rowOff>
    </xdr:from>
    <xdr:to>
      <xdr:col>14</xdr:col>
      <xdr:colOff>40479</xdr:colOff>
      <xdr:row>1018</xdr:row>
      <xdr:rowOff>95250</xdr:rowOff>
    </xdr:to>
    <xdr:cxnSp macro="">
      <xdr:nvCxnSpPr>
        <xdr:cNvPr id="2796" name="直線コネクタ 2795">
          <a:extLst>
            <a:ext uri="{FF2B5EF4-FFF2-40B4-BE49-F238E27FC236}">
              <a16:creationId xmlns:a16="http://schemas.microsoft.com/office/drawing/2014/main" id="{0F0A7604-A805-429C-88E3-ABBA7F154D60}"/>
            </a:ext>
          </a:extLst>
        </xdr:cNvPr>
        <xdr:cNvCxnSpPr/>
      </xdr:nvCxnSpPr>
      <xdr:spPr>
        <a:xfrm>
          <a:off x="5374479" y="97976531"/>
          <a:ext cx="0" cy="35719"/>
        </a:xfrm>
        <a:prstGeom prst="line">
          <a:avLst/>
        </a:prstGeom>
        <a:ln w="3175" cmpd="dbl">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47626</xdr:colOff>
      <xdr:row>1009</xdr:row>
      <xdr:rowOff>107156</xdr:rowOff>
    </xdr:from>
    <xdr:to>
      <xdr:col>13</xdr:col>
      <xdr:colOff>47626</xdr:colOff>
      <xdr:row>1010</xdr:row>
      <xdr:rowOff>0</xdr:rowOff>
    </xdr:to>
    <xdr:cxnSp macro="">
      <xdr:nvCxnSpPr>
        <xdr:cNvPr id="2797" name="直線コネクタ 2796">
          <a:extLst>
            <a:ext uri="{FF2B5EF4-FFF2-40B4-BE49-F238E27FC236}">
              <a16:creationId xmlns:a16="http://schemas.microsoft.com/office/drawing/2014/main" id="{E53947C1-CF0E-4885-97FE-FAD199C63964}"/>
            </a:ext>
          </a:extLst>
        </xdr:cNvPr>
        <xdr:cNvCxnSpPr/>
      </xdr:nvCxnSpPr>
      <xdr:spPr>
        <a:xfrm>
          <a:off x="5000626" y="96309656"/>
          <a:ext cx="0" cy="83344"/>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1009</xdr:row>
      <xdr:rowOff>104774</xdr:rowOff>
    </xdr:from>
    <xdr:to>
      <xdr:col>13</xdr:col>
      <xdr:colOff>50006</xdr:colOff>
      <xdr:row>1009</xdr:row>
      <xdr:rowOff>104774</xdr:rowOff>
    </xdr:to>
    <xdr:cxnSp macro="">
      <xdr:nvCxnSpPr>
        <xdr:cNvPr id="2798" name="直線矢印コネクタ 2797">
          <a:extLst>
            <a:ext uri="{FF2B5EF4-FFF2-40B4-BE49-F238E27FC236}">
              <a16:creationId xmlns:a16="http://schemas.microsoft.com/office/drawing/2014/main" id="{033C1F7E-7038-48CE-B8A3-3EBECD9BC97E}"/>
            </a:ext>
          </a:extLst>
        </xdr:cNvPr>
        <xdr:cNvCxnSpPr/>
      </xdr:nvCxnSpPr>
      <xdr:spPr>
        <a:xfrm flipH="1">
          <a:off x="4572000" y="96307274"/>
          <a:ext cx="43100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302419</xdr:colOff>
      <xdr:row>1010</xdr:row>
      <xdr:rowOff>0</xdr:rowOff>
    </xdr:from>
    <xdr:to>
      <xdr:col>13</xdr:col>
      <xdr:colOff>173831</xdr:colOff>
      <xdr:row>1010</xdr:row>
      <xdr:rowOff>0</xdr:rowOff>
    </xdr:to>
    <xdr:cxnSp macro="">
      <xdr:nvCxnSpPr>
        <xdr:cNvPr id="2799" name="直線矢印コネクタ 2798">
          <a:extLst>
            <a:ext uri="{FF2B5EF4-FFF2-40B4-BE49-F238E27FC236}">
              <a16:creationId xmlns:a16="http://schemas.microsoft.com/office/drawing/2014/main" id="{8EDCB00E-F1BA-4D3C-93B2-7908CBCFF707}"/>
            </a:ext>
          </a:extLst>
        </xdr:cNvPr>
        <xdr:cNvCxnSpPr/>
      </xdr:nvCxnSpPr>
      <xdr:spPr>
        <a:xfrm>
          <a:off x="4874419" y="96393000"/>
          <a:ext cx="25241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188119</xdr:colOff>
      <xdr:row>1008</xdr:row>
      <xdr:rowOff>0</xdr:rowOff>
    </xdr:from>
    <xdr:to>
      <xdr:col>13</xdr:col>
      <xdr:colOff>1</xdr:colOff>
      <xdr:row>1008</xdr:row>
      <xdr:rowOff>0</xdr:rowOff>
    </xdr:to>
    <xdr:cxnSp macro="">
      <xdr:nvCxnSpPr>
        <xdr:cNvPr id="2800" name="直線矢印コネクタ 2799">
          <a:extLst>
            <a:ext uri="{FF2B5EF4-FFF2-40B4-BE49-F238E27FC236}">
              <a16:creationId xmlns:a16="http://schemas.microsoft.com/office/drawing/2014/main" id="{D4EC3C5D-65D3-46EA-B12C-0F30EA10A3DC}"/>
            </a:ext>
          </a:extLst>
        </xdr:cNvPr>
        <xdr:cNvCxnSpPr/>
      </xdr:nvCxnSpPr>
      <xdr:spPr>
        <a:xfrm>
          <a:off x="4760119" y="96012000"/>
          <a:ext cx="192882" cy="0"/>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164306</xdr:colOff>
      <xdr:row>1008</xdr:row>
      <xdr:rowOff>0</xdr:rowOff>
    </xdr:from>
    <xdr:to>
      <xdr:col>13</xdr:col>
      <xdr:colOff>350042</xdr:colOff>
      <xdr:row>1008</xdr:row>
      <xdr:rowOff>0</xdr:rowOff>
    </xdr:to>
    <xdr:cxnSp macro="">
      <xdr:nvCxnSpPr>
        <xdr:cNvPr id="2801" name="直線矢印コネクタ 2800">
          <a:extLst>
            <a:ext uri="{FF2B5EF4-FFF2-40B4-BE49-F238E27FC236}">
              <a16:creationId xmlns:a16="http://schemas.microsoft.com/office/drawing/2014/main" id="{AB42AFA0-74E7-4C4A-BB71-FBD35D9F3A75}"/>
            </a:ext>
          </a:extLst>
        </xdr:cNvPr>
        <xdr:cNvCxnSpPr/>
      </xdr:nvCxnSpPr>
      <xdr:spPr>
        <a:xfrm flipH="1">
          <a:off x="5117306" y="96012000"/>
          <a:ext cx="185736" cy="0"/>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373856</xdr:colOff>
      <xdr:row>1007</xdr:row>
      <xdr:rowOff>104775</xdr:rowOff>
    </xdr:from>
    <xdr:to>
      <xdr:col>13</xdr:col>
      <xdr:colOff>76198</xdr:colOff>
      <xdr:row>1007</xdr:row>
      <xdr:rowOff>104775</xdr:rowOff>
    </xdr:to>
    <xdr:cxnSp macro="">
      <xdr:nvCxnSpPr>
        <xdr:cNvPr id="2802" name="直線矢印コネクタ 2801">
          <a:extLst>
            <a:ext uri="{FF2B5EF4-FFF2-40B4-BE49-F238E27FC236}">
              <a16:creationId xmlns:a16="http://schemas.microsoft.com/office/drawing/2014/main" id="{A5B74F0E-036A-4CE3-BAE7-560096674D31}"/>
            </a:ext>
          </a:extLst>
        </xdr:cNvPr>
        <xdr:cNvCxnSpPr/>
      </xdr:nvCxnSpPr>
      <xdr:spPr>
        <a:xfrm flipH="1">
          <a:off x="4564856" y="95926275"/>
          <a:ext cx="464342"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111919</xdr:colOff>
      <xdr:row>1006</xdr:row>
      <xdr:rowOff>2382</xdr:rowOff>
    </xdr:from>
    <xdr:to>
      <xdr:col>12</xdr:col>
      <xdr:colOff>304801</xdr:colOff>
      <xdr:row>1006</xdr:row>
      <xdr:rowOff>2382</xdr:rowOff>
    </xdr:to>
    <xdr:cxnSp macro="">
      <xdr:nvCxnSpPr>
        <xdr:cNvPr id="2803" name="直線矢印コネクタ 2802">
          <a:extLst>
            <a:ext uri="{FF2B5EF4-FFF2-40B4-BE49-F238E27FC236}">
              <a16:creationId xmlns:a16="http://schemas.microsoft.com/office/drawing/2014/main" id="{3BAAA091-3121-4E3F-9901-810B897D87E2}"/>
            </a:ext>
          </a:extLst>
        </xdr:cNvPr>
        <xdr:cNvCxnSpPr/>
      </xdr:nvCxnSpPr>
      <xdr:spPr>
        <a:xfrm>
          <a:off x="4683919" y="95633382"/>
          <a:ext cx="192882" cy="0"/>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1006</xdr:row>
      <xdr:rowOff>2382</xdr:rowOff>
    </xdr:from>
    <xdr:to>
      <xdr:col>13</xdr:col>
      <xdr:colOff>185736</xdr:colOff>
      <xdr:row>1006</xdr:row>
      <xdr:rowOff>2382</xdr:rowOff>
    </xdr:to>
    <xdr:cxnSp macro="">
      <xdr:nvCxnSpPr>
        <xdr:cNvPr id="2804" name="直線矢印コネクタ 2803">
          <a:extLst>
            <a:ext uri="{FF2B5EF4-FFF2-40B4-BE49-F238E27FC236}">
              <a16:creationId xmlns:a16="http://schemas.microsoft.com/office/drawing/2014/main" id="{14AFA5FE-9131-4ADC-8741-D81C96B8C76F}"/>
            </a:ext>
          </a:extLst>
        </xdr:cNvPr>
        <xdr:cNvCxnSpPr/>
      </xdr:nvCxnSpPr>
      <xdr:spPr>
        <a:xfrm flipH="1">
          <a:off x="4953000" y="95633382"/>
          <a:ext cx="185736" cy="0"/>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340519</xdr:colOff>
      <xdr:row>1005</xdr:row>
      <xdr:rowOff>100013</xdr:rowOff>
    </xdr:from>
    <xdr:to>
      <xdr:col>12</xdr:col>
      <xdr:colOff>340519</xdr:colOff>
      <xdr:row>1005</xdr:row>
      <xdr:rowOff>188118</xdr:rowOff>
    </xdr:to>
    <xdr:cxnSp macro="">
      <xdr:nvCxnSpPr>
        <xdr:cNvPr id="2805" name="直線コネクタ 2804">
          <a:extLst>
            <a:ext uri="{FF2B5EF4-FFF2-40B4-BE49-F238E27FC236}">
              <a16:creationId xmlns:a16="http://schemas.microsoft.com/office/drawing/2014/main" id="{F970DD8B-0451-42E8-8817-D9E0668C70F6}"/>
            </a:ext>
          </a:extLst>
        </xdr:cNvPr>
        <xdr:cNvCxnSpPr/>
      </xdr:nvCxnSpPr>
      <xdr:spPr>
        <a:xfrm>
          <a:off x="4912519" y="95540513"/>
          <a:ext cx="0" cy="88105"/>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80962</xdr:colOff>
      <xdr:row>1007</xdr:row>
      <xdr:rowOff>102394</xdr:rowOff>
    </xdr:from>
    <xdr:to>
      <xdr:col>13</xdr:col>
      <xdr:colOff>80962</xdr:colOff>
      <xdr:row>1007</xdr:row>
      <xdr:rowOff>188119</xdr:rowOff>
    </xdr:to>
    <xdr:cxnSp macro="">
      <xdr:nvCxnSpPr>
        <xdr:cNvPr id="2806" name="直線コネクタ 2805">
          <a:extLst>
            <a:ext uri="{FF2B5EF4-FFF2-40B4-BE49-F238E27FC236}">
              <a16:creationId xmlns:a16="http://schemas.microsoft.com/office/drawing/2014/main" id="{3905F3CC-1CEE-45ED-9C3C-914408936610}"/>
            </a:ext>
          </a:extLst>
        </xdr:cNvPr>
        <xdr:cNvCxnSpPr/>
      </xdr:nvCxnSpPr>
      <xdr:spPr>
        <a:xfrm>
          <a:off x="5033962" y="95923894"/>
          <a:ext cx="0" cy="85725"/>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2381</xdr:colOff>
      <xdr:row>1005</xdr:row>
      <xdr:rowOff>102394</xdr:rowOff>
    </xdr:from>
    <xdr:to>
      <xdr:col>12</xdr:col>
      <xdr:colOff>340517</xdr:colOff>
      <xdr:row>1005</xdr:row>
      <xdr:rowOff>102394</xdr:rowOff>
    </xdr:to>
    <xdr:cxnSp macro="">
      <xdr:nvCxnSpPr>
        <xdr:cNvPr id="2807" name="直線矢印コネクタ 2806">
          <a:extLst>
            <a:ext uri="{FF2B5EF4-FFF2-40B4-BE49-F238E27FC236}">
              <a16:creationId xmlns:a16="http://schemas.microsoft.com/office/drawing/2014/main" id="{0A209C43-17C7-4EFD-862B-E020EA707490}"/>
            </a:ext>
          </a:extLst>
        </xdr:cNvPr>
        <xdr:cNvCxnSpPr/>
      </xdr:nvCxnSpPr>
      <xdr:spPr>
        <a:xfrm flipH="1">
          <a:off x="4574381" y="95542894"/>
          <a:ext cx="33813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302419</xdr:colOff>
      <xdr:row>1003</xdr:row>
      <xdr:rowOff>188118</xdr:rowOff>
    </xdr:from>
    <xdr:to>
      <xdr:col>15</xdr:col>
      <xdr:colOff>157163</xdr:colOff>
      <xdr:row>1003</xdr:row>
      <xdr:rowOff>188118</xdr:rowOff>
    </xdr:to>
    <xdr:cxnSp macro="">
      <xdr:nvCxnSpPr>
        <xdr:cNvPr id="2808" name="直線矢印コネクタ 2807">
          <a:extLst>
            <a:ext uri="{FF2B5EF4-FFF2-40B4-BE49-F238E27FC236}">
              <a16:creationId xmlns:a16="http://schemas.microsoft.com/office/drawing/2014/main" id="{F4CE225E-F97F-4F86-A3F5-744D16BF38B6}"/>
            </a:ext>
          </a:extLst>
        </xdr:cNvPr>
        <xdr:cNvCxnSpPr/>
      </xdr:nvCxnSpPr>
      <xdr:spPr>
        <a:xfrm>
          <a:off x="4874419" y="95247618"/>
          <a:ext cx="99774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45244</xdr:colOff>
      <xdr:row>1003</xdr:row>
      <xdr:rowOff>100013</xdr:rowOff>
    </xdr:from>
    <xdr:to>
      <xdr:col>14</xdr:col>
      <xdr:colOff>45244</xdr:colOff>
      <xdr:row>1003</xdr:row>
      <xdr:rowOff>188119</xdr:rowOff>
    </xdr:to>
    <xdr:cxnSp macro="">
      <xdr:nvCxnSpPr>
        <xdr:cNvPr id="2809" name="直線コネクタ 2808">
          <a:extLst>
            <a:ext uri="{FF2B5EF4-FFF2-40B4-BE49-F238E27FC236}">
              <a16:creationId xmlns:a16="http://schemas.microsoft.com/office/drawing/2014/main" id="{770F2493-3E91-4E98-8A9D-C7507BECB5E2}"/>
            </a:ext>
          </a:extLst>
        </xdr:cNvPr>
        <xdr:cNvCxnSpPr/>
      </xdr:nvCxnSpPr>
      <xdr:spPr>
        <a:xfrm>
          <a:off x="5379244" y="95159513"/>
          <a:ext cx="0" cy="88106"/>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4763</xdr:colOff>
      <xdr:row>1003</xdr:row>
      <xdr:rowOff>100012</xdr:rowOff>
    </xdr:from>
    <xdr:to>
      <xdr:col>14</xdr:col>
      <xdr:colOff>42861</xdr:colOff>
      <xdr:row>1003</xdr:row>
      <xdr:rowOff>100012</xdr:rowOff>
    </xdr:to>
    <xdr:cxnSp macro="">
      <xdr:nvCxnSpPr>
        <xdr:cNvPr id="2810" name="直線矢印コネクタ 2809">
          <a:extLst>
            <a:ext uri="{FF2B5EF4-FFF2-40B4-BE49-F238E27FC236}">
              <a16:creationId xmlns:a16="http://schemas.microsoft.com/office/drawing/2014/main" id="{4ACA3BC0-B6E4-466A-8E94-23351DAAAD6E}"/>
            </a:ext>
          </a:extLst>
        </xdr:cNvPr>
        <xdr:cNvCxnSpPr/>
      </xdr:nvCxnSpPr>
      <xdr:spPr>
        <a:xfrm flipH="1">
          <a:off x="4576763" y="95159512"/>
          <a:ext cx="80009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373857</xdr:colOff>
      <xdr:row>1002</xdr:row>
      <xdr:rowOff>0</xdr:rowOff>
    </xdr:from>
    <xdr:to>
      <xdr:col>15</xdr:col>
      <xdr:colOff>157163</xdr:colOff>
      <xdr:row>1002</xdr:row>
      <xdr:rowOff>0</xdr:rowOff>
    </xdr:to>
    <xdr:cxnSp macro="">
      <xdr:nvCxnSpPr>
        <xdr:cNvPr id="2811" name="直線矢印コネクタ 2810">
          <a:extLst>
            <a:ext uri="{FF2B5EF4-FFF2-40B4-BE49-F238E27FC236}">
              <a16:creationId xmlns:a16="http://schemas.microsoft.com/office/drawing/2014/main" id="{1C72609A-2A6D-4018-831D-6DB8907B5681}"/>
            </a:ext>
          </a:extLst>
        </xdr:cNvPr>
        <xdr:cNvCxnSpPr/>
      </xdr:nvCxnSpPr>
      <xdr:spPr>
        <a:xfrm>
          <a:off x="4945857" y="94869000"/>
          <a:ext cx="926306"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40481</xdr:colOff>
      <xdr:row>1001</xdr:row>
      <xdr:rowOff>104775</xdr:rowOff>
    </xdr:from>
    <xdr:to>
      <xdr:col>14</xdr:col>
      <xdr:colOff>40481</xdr:colOff>
      <xdr:row>1001</xdr:row>
      <xdr:rowOff>188119</xdr:rowOff>
    </xdr:to>
    <xdr:cxnSp macro="">
      <xdr:nvCxnSpPr>
        <xdr:cNvPr id="2812" name="直線コネクタ 2811">
          <a:extLst>
            <a:ext uri="{FF2B5EF4-FFF2-40B4-BE49-F238E27FC236}">
              <a16:creationId xmlns:a16="http://schemas.microsoft.com/office/drawing/2014/main" id="{9465EA3B-9F95-454D-9E23-ADD7E1271904}"/>
            </a:ext>
          </a:extLst>
        </xdr:cNvPr>
        <xdr:cNvCxnSpPr/>
      </xdr:nvCxnSpPr>
      <xdr:spPr>
        <a:xfrm>
          <a:off x="5374481" y="94783275"/>
          <a:ext cx="0" cy="83344"/>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1001</xdr:row>
      <xdr:rowOff>104775</xdr:rowOff>
    </xdr:from>
    <xdr:to>
      <xdr:col>14</xdr:col>
      <xdr:colOff>38098</xdr:colOff>
      <xdr:row>1001</xdr:row>
      <xdr:rowOff>104775</xdr:rowOff>
    </xdr:to>
    <xdr:cxnSp macro="">
      <xdr:nvCxnSpPr>
        <xdr:cNvPr id="2813" name="直線矢印コネクタ 2812">
          <a:extLst>
            <a:ext uri="{FF2B5EF4-FFF2-40B4-BE49-F238E27FC236}">
              <a16:creationId xmlns:a16="http://schemas.microsoft.com/office/drawing/2014/main" id="{47AD0761-BF97-42D6-B902-574BD6894A32}"/>
            </a:ext>
          </a:extLst>
        </xdr:cNvPr>
        <xdr:cNvCxnSpPr/>
      </xdr:nvCxnSpPr>
      <xdr:spPr>
        <a:xfrm flipH="1">
          <a:off x="4572000" y="94783275"/>
          <a:ext cx="80009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78582</xdr:colOff>
      <xdr:row>1026</xdr:row>
      <xdr:rowOff>90488</xdr:rowOff>
    </xdr:from>
    <xdr:to>
      <xdr:col>49</xdr:col>
      <xdr:colOff>373856</xdr:colOff>
      <xdr:row>1026</xdr:row>
      <xdr:rowOff>145256</xdr:rowOff>
    </xdr:to>
    <xdr:cxnSp macro="">
      <xdr:nvCxnSpPr>
        <xdr:cNvPr id="2814" name="カギ線コネクタ 3037">
          <a:extLst>
            <a:ext uri="{FF2B5EF4-FFF2-40B4-BE49-F238E27FC236}">
              <a16:creationId xmlns:a16="http://schemas.microsoft.com/office/drawing/2014/main" id="{29F775E0-EDC1-41FB-91C2-317D66BCCCCA}"/>
            </a:ext>
          </a:extLst>
        </xdr:cNvPr>
        <xdr:cNvCxnSpPr/>
      </xdr:nvCxnSpPr>
      <xdr:spPr>
        <a:xfrm flipV="1">
          <a:off x="18747582" y="99531488"/>
          <a:ext cx="295274" cy="54768"/>
        </a:xfrm>
        <a:prstGeom prst="bentConnector3">
          <a:avLst>
            <a:gd name="adj1" fmla="val 50000"/>
          </a:avLst>
        </a:prstGeom>
        <a:ln w="3175">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73818</xdr:colOff>
      <xdr:row>1021</xdr:row>
      <xdr:rowOff>100012</xdr:rowOff>
    </xdr:from>
    <xdr:to>
      <xdr:col>49</xdr:col>
      <xdr:colOff>376238</xdr:colOff>
      <xdr:row>1021</xdr:row>
      <xdr:rowOff>100012</xdr:rowOff>
    </xdr:to>
    <xdr:cxnSp macro="">
      <xdr:nvCxnSpPr>
        <xdr:cNvPr id="2815" name="直線矢印コネクタ 2814">
          <a:extLst>
            <a:ext uri="{FF2B5EF4-FFF2-40B4-BE49-F238E27FC236}">
              <a16:creationId xmlns:a16="http://schemas.microsoft.com/office/drawing/2014/main" id="{408F993C-8F06-44F1-A9CC-4FF43AE543F3}"/>
            </a:ext>
          </a:extLst>
        </xdr:cNvPr>
        <xdr:cNvCxnSpPr/>
      </xdr:nvCxnSpPr>
      <xdr:spPr>
        <a:xfrm>
          <a:off x="18742818" y="98588512"/>
          <a:ext cx="302420" cy="0"/>
        </a:xfrm>
        <a:prstGeom prst="straightConnector1">
          <a:avLst/>
        </a:prstGeom>
        <a:ln w="31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4763</xdr:colOff>
      <xdr:row>1027</xdr:row>
      <xdr:rowOff>40481</xdr:rowOff>
    </xdr:from>
    <xdr:to>
      <xdr:col>49</xdr:col>
      <xdr:colOff>73819</xdr:colOff>
      <xdr:row>1027</xdr:row>
      <xdr:rowOff>40481</xdr:rowOff>
    </xdr:to>
    <xdr:cxnSp macro="">
      <xdr:nvCxnSpPr>
        <xdr:cNvPr id="2816" name="直線コネクタ 2815">
          <a:extLst>
            <a:ext uri="{FF2B5EF4-FFF2-40B4-BE49-F238E27FC236}">
              <a16:creationId xmlns:a16="http://schemas.microsoft.com/office/drawing/2014/main" id="{F7441F1B-F58D-4F29-B3EA-5FE298DAEE58}"/>
            </a:ext>
          </a:extLst>
        </xdr:cNvPr>
        <xdr:cNvCxnSpPr/>
      </xdr:nvCxnSpPr>
      <xdr:spPr>
        <a:xfrm>
          <a:off x="385763" y="99671981"/>
          <a:ext cx="18357056" cy="0"/>
        </a:xfrm>
        <a:prstGeom prst="line">
          <a:avLst/>
        </a:prstGeom>
        <a:noFill/>
        <a:ln w="3175" cap="flat" cmpd="sng" algn="ctr">
          <a:solidFill>
            <a:srgbClr val="C00000"/>
          </a:solidFill>
          <a:prstDash val="lgDashDot"/>
          <a:miter lim="800000"/>
        </a:ln>
        <a:effectLst/>
      </xdr:spPr>
    </xdr:cxnSp>
    <xdr:clientData/>
  </xdr:twoCellAnchor>
  <xdr:twoCellAnchor>
    <xdr:from>
      <xdr:col>1</xdr:col>
      <xdr:colOff>4763</xdr:colOff>
      <xdr:row>1026</xdr:row>
      <xdr:rowOff>145257</xdr:rowOff>
    </xdr:from>
    <xdr:to>
      <xdr:col>49</xdr:col>
      <xdr:colOff>76200</xdr:colOff>
      <xdr:row>1026</xdr:row>
      <xdr:rowOff>145257</xdr:rowOff>
    </xdr:to>
    <xdr:cxnSp macro="">
      <xdr:nvCxnSpPr>
        <xdr:cNvPr id="2817" name="直線コネクタ 2816">
          <a:extLst>
            <a:ext uri="{FF2B5EF4-FFF2-40B4-BE49-F238E27FC236}">
              <a16:creationId xmlns:a16="http://schemas.microsoft.com/office/drawing/2014/main" id="{513DB808-F58E-476B-9907-E5AF6A8E7772}"/>
            </a:ext>
          </a:extLst>
        </xdr:cNvPr>
        <xdr:cNvCxnSpPr/>
      </xdr:nvCxnSpPr>
      <xdr:spPr>
        <a:xfrm>
          <a:off x="385763" y="99586257"/>
          <a:ext cx="18359437" cy="0"/>
        </a:xfrm>
        <a:prstGeom prst="line">
          <a:avLst/>
        </a:prstGeom>
        <a:noFill/>
        <a:ln w="3175" cap="flat" cmpd="sng" algn="ctr">
          <a:solidFill>
            <a:sysClr val="windowText" lastClr="000000"/>
          </a:solidFill>
          <a:prstDash val="lgDashDotDot"/>
          <a:miter lim="800000"/>
        </a:ln>
        <a:effectLst/>
      </xdr:spPr>
    </xdr:cxnSp>
    <xdr:clientData/>
  </xdr:twoCellAnchor>
  <xdr:twoCellAnchor>
    <xdr:from>
      <xdr:col>1</xdr:col>
      <xdr:colOff>4763</xdr:colOff>
      <xdr:row>1021</xdr:row>
      <xdr:rowOff>100012</xdr:rowOff>
    </xdr:from>
    <xdr:to>
      <xdr:col>49</xdr:col>
      <xdr:colOff>73818</xdr:colOff>
      <xdr:row>1021</xdr:row>
      <xdr:rowOff>100012</xdr:rowOff>
    </xdr:to>
    <xdr:cxnSp macro="">
      <xdr:nvCxnSpPr>
        <xdr:cNvPr id="2818" name="直線コネクタ 2817">
          <a:extLst>
            <a:ext uri="{FF2B5EF4-FFF2-40B4-BE49-F238E27FC236}">
              <a16:creationId xmlns:a16="http://schemas.microsoft.com/office/drawing/2014/main" id="{16F8FAEE-8743-4E1F-AEF2-9AFE970DF64C}"/>
            </a:ext>
          </a:extLst>
        </xdr:cNvPr>
        <xdr:cNvCxnSpPr/>
      </xdr:nvCxnSpPr>
      <xdr:spPr>
        <a:xfrm>
          <a:off x="385763" y="98588512"/>
          <a:ext cx="18357055" cy="0"/>
        </a:xfrm>
        <a:prstGeom prst="line">
          <a:avLst/>
        </a:prstGeom>
        <a:noFill/>
        <a:ln w="3175" cap="flat" cmpd="sng" algn="ctr">
          <a:solidFill>
            <a:sysClr val="windowText" lastClr="000000"/>
          </a:solidFill>
          <a:prstDash val="lgDashDotDot"/>
          <a:miter lim="800000"/>
        </a:ln>
        <a:effectLst/>
      </xdr:spPr>
    </xdr:cxnSp>
    <xdr:clientData/>
  </xdr:twoCellAnchor>
  <xdr:twoCellAnchor>
    <xdr:from>
      <xdr:col>48</xdr:col>
      <xdr:colOff>378619</xdr:colOff>
      <xdr:row>1021</xdr:row>
      <xdr:rowOff>100013</xdr:rowOff>
    </xdr:from>
    <xdr:to>
      <xdr:col>49</xdr:col>
      <xdr:colOff>76200</xdr:colOff>
      <xdr:row>1026</xdr:row>
      <xdr:rowOff>47630</xdr:rowOff>
    </xdr:to>
    <xdr:cxnSp macro="">
      <xdr:nvCxnSpPr>
        <xdr:cNvPr id="2819" name="直線コネクタ 2818">
          <a:extLst>
            <a:ext uri="{FF2B5EF4-FFF2-40B4-BE49-F238E27FC236}">
              <a16:creationId xmlns:a16="http://schemas.microsoft.com/office/drawing/2014/main" id="{51583397-8CA2-4F58-ACBC-FF31382FDEAB}"/>
            </a:ext>
          </a:extLst>
        </xdr:cNvPr>
        <xdr:cNvCxnSpPr/>
      </xdr:nvCxnSpPr>
      <xdr:spPr>
        <a:xfrm flipV="1">
          <a:off x="18666619" y="98588513"/>
          <a:ext cx="78581" cy="900117"/>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76200</xdr:colOff>
      <xdr:row>1021</xdr:row>
      <xdr:rowOff>100013</xdr:rowOff>
    </xdr:from>
    <xdr:to>
      <xdr:col>49</xdr:col>
      <xdr:colOff>76200</xdr:colOff>
      <xdr:row>1028</xdr:row>
      <xdr:rowOff>8</xdr:rowOff>
    </xdr:to>
    <xdr:cxnSp macro="">
      <xdr:nvCxnSpPr>
        <xdr:cNvPr id="2820" name="直線コネクタ 2819">
          <a:extLst>
            <a:ext uri="{FF2B5EF4-FFF2-40B4-BE49-F238E27FC236}">
              <a16:creationId xmlns:a16="http://schemas.microsoft.com/office/drawing/2014/main" id="{6AFA2D4E-1F80-47AB-A4AD-42798ABDBED2}"/>
            </a:ext>
          </a:extLst>
        </xdr:cNvPr>
        <xdr:cNvCxnSpPr/>
      </xdr:nvCxnSpPr>
      <xdr:spPr>
        <a:xfrm flipV="1">
          <a:off x="18745200" y="98588513"/>
          <a:ext cx="0" cy="1233495"/>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1028</xdr:row>
      <xdr:rowOff>0</xdr:rowOff>
    </xdr:from>
    <xdr:to>
      <xdr:col>49</xdr:col>
      <xdr:colOff>76200</xdr:colOff>
      <xdr:row>1028</xdr:row>
      <xdr:rowOff>0</xdr:rowOff>
    </xdr:to>
    <xdr:cxnSp macro="">
      <xdr:nvCxnSpPr>
        <xdr:cNvPr id="2821" name="直線コネクタ 2820">
          <a:extLst>
            <a:ext uri="{FF2B5EF4-FFF2-40B4-BE49-F238E27FC236}">
              <a16:creationId xmlns:a16="http://schemas.microsoft.com/office/drawing/2014/main" id="{38EA3D77-A88E-4B62-99D2-760EB94A0492}"/>
            </a:ext>
          </a:extLst>
        </xdr:cNvPr>
        <xdr:cNvCxnSpPr/>
      </xdr:nvCxnSpPr>
      <xdr:spPr>
        <a:xfrm>
          <a:off x="381000" y="99822000"/>
          <a:ext cx="18364200" cy="0"/>
        </a:xfrm>
        <a:prstGeom prst="line">
          <a:avLst/>
        </a:prstGeom>
        <a:noFill/>
        <a:ln w="6350" cap="flat" cmpd="dbl" algn="ctr">
          <a:solidFill>
            <a:sysClr val="windowText" lastClr="000000"/>
          </a:solidFill>
          <a:prstDash val="solid"/>
          <a:miter lim="800000"/>
        </a:ln>
        <a:effectLst/>
      </xdr:spPr>
    </xdr:cxnSp>
    <xdr:clientData/>
  </xdr:twoCellAnchor>
  <xdr:twoCellAnchor>
    <xdr:from>
      <xdr:col>1</xdr:col>
      <xdr:colOff>0</xdr:colOff>
      <xdr:row>1026</xdr:row>
      <xdr:rowOff>50006</xdr:rowOff>
    </xdr:from>
    <xdr:to>
      <xdr:col>49</xdr:col>
      <xdr:colOff>2381</xdr:colOff>
      <xdr:row>1026</xdr:row>
      <xdr:rowOff>50006</xdr:rowOff>
    </xdr:to>
    <xdr:cxnSp macro="">
      <xdr:nvCxnSpPr>
        <xdr:cNvPr id="2822" name="直線コネクタ 2821">
          <a:extLst>
            <a:ext uri="{FF2B5EF4-FFF2-40B4-BE49-F238E27FC236}">
              <a16:creationId xmlns:a16="http://schemas.microsoft.com/office/drawing/2014/main" id="{ACE1E613-F947-4978-9D54-03026689CF4C}"/>
            </a:ext>
          </a:extLst>
        </xdr:cNvPr>
        <xdr:cNvCxnSpPr/>
      </xdr:nvCxnSpPr>
      <xdr:spPr>
        <a:xfrm>
          <a:off x="381000" y="99491006"/>
          <a:ext cx="18290381" cy="0"/>
        </a:xfrm>
        <a:prstGeom prst="line">
          <a:avLst/>
        </a:prstGeom>
        <a:noFill/>
        <a:ln w="3175" cap="flat" cmpd="dbl" algn="ctr">
          <a:solidFill>
            <a:sysClr val="windowText" lastClr="000000"/>
          </a:solidFill>
          <a:prstDash val="lgDashDotDot"/>
          <a:miter lim="800000"/>
        </a:ln>
        <a:effectLst/>
      </xdr:spPr>
    </xdr:cxnSp>
    <xdr:clientData/>
  </xdr:twoCellAnchor>
  <xdr:twoCellAnchor>
    <xdr:from>
      <xdr:col>14</xdr:col>
      <xdr:colOff>2383</xdr:colOff>
      <xdr:row>1021</xdr:row>
      <xdr:rowOff>100013</xdr:rowOff>
    </xdr:from>
    <xdr:to>
      <xdr:col>14</xdr:col>
      <xdr:colOff>2383</xdr:colOff>
      <xdr:row>1026</xdr:row>
      <xdr:rowOff>52388</xdr:rowOff>
    </xdr:to>
    <xdr:cxnSp macro="">
      <xdr:nvCxnSpPr>
        <xdr:cNvPr id="2823" name="直線矢印コネクタ 2822">
          <a:extLst>
            <a:ext uri="{FF2B5EF4-FFF2-40B4-BE49-F238E27FC236}">
              <a16:creationId xmlns:a16="http://schemas.microsoft.com/office/drawing/2014/main" id="{B2C9BE6A-76C6-42DB-B087-4E9A84AAB7DE}"/>
            </a:ext>
          </a:extLst>
        </xdr:cNvPr>
        <xdr:cNvCxnSpPr/>
      </xdr:nvCxnSpPr>
      <xdr:spPr>
        <a:xfrm>
          <a:off x="5336383" y="98588513"/>
          <a:ext cx="0" cy="90487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2382</xdr:colOff>
      <xdr:row>1021</xdr:row>
      <xdr:rowOff>102395</xdr:rowOff>
    </xdr:from>
    <xdr:to>
      <xdr:col>9</xdr:col>
      <xdr:colOff>2382</xdr:colOff>
      <xdr:row>1028</xdr:row>
      <xdr:rowOff>0</xdr:rowOff>
    </xdr:to>
    <xdr:cxnSp macro="">
      <xdr:nvCxnSpPr>
        <xdr:cNvPr id="2824" name="直線コネクタ 2823">
          <a:extLst>
            <a:ext uri="{FF2B5EF4-FFF2-40B4-BE49-F238E27FC236}">
              <a16:creationId xmlns:a16="http://schemas.microsoft.com/office/drawing/2014/main" id="{1276CC63-6D9D-4A76-AF6A-414D3AD42C81}"/>
            </a:ext>
          </a:extLst>
        </xdr:cNvPr>
        <xdr:cNvCxnSpPr/>
      </xdr:nvCxnSpPr>
      <xdr:spPr>
        <a:xfrm flipV="1">
          <a:off x="3431382" y="98590895"/>
          <a:ext cx="0" cy="1231105"/>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157163</xdr:colOff>
      <xdr:row>1027</xdr:row>
      <xdr:rowOff>45244</xdr:rowOff>
    </xdr:from>
    <xdr:to>
      <xdr:col>12</xdr:col>
      <xdr:colOff>157163</xdr:colOff>
      <xdr:row>1027</xdr:row>
      <xdr:rowOff>188118</xdr:rowOff>
    </xdr:to>
    <xdr:cxnSp macro="">
      <xdr:nvCxnSpPr>
        <xdr:cNvPr id="2825" name="直線コネクタ 2824">
          <a:extLst>
            <a:ext uri="{FF2B5EF4-FFF2-40B4-BE49-F238E27FC236}">
              <a16:creationId xmlns:a16="http://schemas.microsoft.com/office/drawing/2014/main" id="{10F74EAF-4459-44F5-8E69-AC44573DFF3F}"/>
            </a:ext>
          </a:extLst>
        </xdr:cNvPr>
        <xdr:cNvCxnSpPr/>
      </xdr:nvCxnSpPr>
      <xdr:spPr>
        <a:xfrm>
          <a:off x="4729163" y="99676744"/>
          <a:ext cx="0" cy="142874"/>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233363</xdr:colOff>
      <xdr:row>1027</xdr:row>
      <xdr:rowOff>45244</xdr:rowOff>
    </xdr:from>
    <xdr:to>
      <xdr:col>21</xdr:col>
      <xdr:colOff>233363</xdr:colOff>
      <xdr:row>1028</xdr:row>
      <xdr:rowOff>0</xdr:rowOff>
    </xdr:to>
    <xdr:cxnSp macro="">
      <xdr:nvCxnSpPr>
        <xdr:cNvPr id="2826" name="直線コネクタ 2825">
          <a:extLst>
            <a:ext uri="{FF2B5EF4-FFF2-40B4-BE49-F238E27FC236}">
              <a16:creationId xmlns:a16="http://schemas.microsoft.com/office/drawing/2014/main" id="{60311488-D258-43DE-8C98-2F28F870B1A4}"/>
            </a:ext>
          </a:extLst>
        </xdr:cNvPr>
        <xdr:cNvCxnSpPr/>
      </xdr:nvCxnSpPr>
      <xdr:spPr>
        <a:xfrm>
          <a:off x="8234363" y="99676744"/>
          <a:ext cx="0" cy="145256"/>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230981</xdr:colOff>
      <xdr:row>1027</xdr:row>
      <xdr:rowOff>42863</xdr:rowOff>
    </xdr:from>
    <xdr:to>
      <xdr:col>5</xdr:col>
      <xdr:colOff>230981</xdr:colOff>
      <xdr:row>1027</xdr:row>
      <xdr:rowOff>188118</xdr:rowOff>
    </xdr:to>
    <xdr:cxnSp macro="">
      <xdr:nvCxnSpPr>
        <xdr:cNvPr id="2827" name="直線コネクタ 2826">
          <a:extLst>
            <a:ext uri="{FF2B5EF4-FFF2-40B4-BE49-F238E27FC236}">
              <a16:creationId xmlns:a16="http://schemas.microsoft.com/office/drawing/2014/main" id="{338A9BCF-8FFE-4106-99B3-ECA962C6F6A1}"/>
            </a:ext>
          </a:extLst>
        </xdr:cNvPr>
        <xdr:cNvCxnSpPr/>
      </xdr:nvCxnSpPr>
      <xdr:spPr>
        <a:xfrm>
          <a:off x="2135981" y="99674363"/>
          <a:ext cx="0" cy="14525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83344</xdr:colOff>
      <xdr:row>1027</xdr:row>
      <xdr:rowOff>40481</xdr:rowOff>
    </xdr:from>
    <xdr:to>
      <xdr:col>45</xdr:col>
      <xdr:colOff>83344</xdr:colOff>
      <xdr:row>1028</xdr:row>
      <xdr:rowOff>2381</xdr:rowOff>
    </xdr:to>
    <xdr:cxnSp macro="">
      <xdr:nvCxnSpPr>
        <xdr:cNvPr id="2828" name="直線コネクタ 2827">
          <a:extLst>
            <a:ext uri="{FF2B5EF4-FFF2-40B4-BE49-F238E27FC236}">
              <a16:creationId xmlns:a16="http://schemas.microsoft.com/office/drawing/2014/main" id="{90B7E843-0E1E-42E6-A826-8E2E4FF3E279}"/>
            </a:ext>
          </a:extLst>
        </xdr:cNvPr>
        <xdr:cNvCxnSpPr/>
      </xdr:nvCxnSpPr>
      <xdr:spPr>
        <a:xfrm>
          <a:off x="17228344" y="99671981"/>
          <a:ext cx="0" cy="152400"/>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83344</xdr:colOff>
      <xdr:row>1021</xdr:row>
      <xdr:rowOff>100013</xdr:rowOff>
    </xdr:from>
    <xdr:to>
      <xdr:col>45</xdr:col>
      <xdr:colOff>83344</xdr:colOff>
      <xdr:row>1026</xdr:row>
      <xdr:rowOff>47625</xdr:rowOff>
    </xdr:to>
    <xdr:cxnSp macro="">
      <xdr:nvCxnSpPr>
        <xdr:cNvPr id="2829" name="直線コネクタ 2828">
          <a:extLst>
            <a:ext uri="{FF2B5EF4-FFF2-40B4-BE49-F238E27FC236}">
              <a16:creationId xmlns:a16="http://schemas.microsoft.com/office/drawing/2014/main" id="{676E75D3-5669-4637-8E13-40A8CE56C0B6}"/>
            </a:ext>
          </a:extLst>
        </xdr:cNvPr>
        <xdr:cNvCxnSpPr/>
      </xdr:nvCxnSpPr>
      <xdr:spPr>
        <a:xfrm>
          <a:off x="17228344" y="98588513"/>
          <a:ext cx="0" cy="900112"/>
        </a:xfrm>
        <a:prstGeom prst="line">
          <a:avLst/>
        </a:prstGeom>
        <a:ln w="3175">
          <a:solidFill>
            <a:schemeClr val="tx2"/>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83343</xdr:colOff>
      <xdr:row>1027</xdr:row>
      <xdr:rowOff>40481</xdr:rowOff>
    </xdr:from>
    <xdr:to>
      <xdr:col>49</xdr:col>
      <xdr:colOff>373856</xdr:colOff>
      <xdr:row>1027</xdr:row>
      <xdr:rowOff>95250</xdr:rowOff>
    </xdr:to>
    <xdr:cxnSp macro="">
      <xdr:nvCxnSpPr>
        <xdr:cNvPr id="2830" name="カギ線コネクタ 3330">
          <a:extLst>
            <a:ext uri="{FF2B5EF4-FFF2-40B4-BE49-F238E27FC236}">
              <a16:creationId xmlns:a16="http://schemas.microsoft.com/office/drawing/2014/main" id="{BF167536-1081-4184-ADE7-AF59DA03B82C}"/>
            </a:ext>
          </a:extLst>
        </xdr:cNvPr>
        <xdr:cNvCxnSpPr/>
      </xdr:nvCxnSpPr>
      <xdr:spPr>
        <a:xfrm>
          <a:off x="18752343" y="99671981"/>
          <a:ext cx="290513" cy="54769"/>
        </a:xfrm>
        <a:prstGeom prst="bentConnector3">
          <a:avLst>
            <a:gd name="adj1" fmla="val 50000"/>
          </a:avLst>
        </a:prstGeom>
        <a:ln w="3175">
          <a:solidFill>
            <a:srgbClr val="C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378619</xdr:colOff>
      <xdr:row>1025</xdr:row>
      <xdr:rowOff>97631</xdr:rowOff>
    </xdr:from>
    <xdr:to>
      <xdr:col>49</xdr:col>
      <xdr:colOff>371475</xdr:colOff>
      <xdr:row>1026</xdr:row>
      <xdr:rowOff>50005</xdr:rowOff>
    </xdr:to>
    <xdr:cxnSp macro="">
      <xdr:nvCxnSpPr>
        <xdr:cNvPr id="2831" name="カギ線コネクタ 3332">
          <a:extLst>
            <a:ext uri="{FF2B5EF4-FFF2-40B4-BE49-F238E27FC236}">
              <a16:creationId xmlns:a16="http://schemas.microsoft.com/office/drawing/2014/main" id="{A63AD1C1-F026-4A7C-A342-E00886519077}"/>
            </a:ext>
          </a:extLst>
        </xdr:cNvPr>
        <xdr:cNvCxnSpPr/>
      </xdr:nvCxnSpPr>
      <xdr:spPr>
        <a:xfrm flipV="1">
          <a:off x="18666619" y="99348131"/>
          <a:ext cx="373856" cy="142874"/>
        </a:xfrm>
        <a:prstGeom prst="bentConnector3">
          <a:avLst>
            <a:gd name="adj1" fmla="val 50000"/>
          </a:avLst>
        </a:prstGeom>
        <a:ln w="3175">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157163</xdr:colOff>
      <xdr:row>1028</xdr:row>
      <xdr:rowOff>0</xdr:rowOff>
    </xdr:from>
    <xdr:to>
      <xdr:col>12</xdr:col>
      <xdr:colOff>157163</xdr:colOff>
      <xdr:row>1028</xdr:row>
      <xdr:rowOff>183356</xdr:rowOff>
    </xdr:to>
    <xdr:cxnSp macro="">
      <xdr:nvCxnSpPr>
        <xdr:cNvPr id="2832" name="直線コネクタ 2831">
          <a:extLst>
            <a:ext uri="{FF2B5EF4-FFF2-40B4-BE49-F238E27FC236}">
              <a16:creationId xmlns:a16="http://schemas.microsoft.com/office/drawing/2014/main" id="{21398D12-73CC-443A-9662-6A1DFBBCA49B}"/>
            </a:ext>
          </a:extLst>
        </xdr:cNvPr>
        <xdr:cNvCxnSpPr/>
      </xdr:nvCxnSpPr>
      <xdr:spPr>
        <a:xfrm>
          <a:off x="4729163" y="99822000"/>
          <a:ext cx="0" cy="183356"/>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230981</xdr:colOff>
      <xdr:row>1028</xdr:row>
      <xdr:rowOff>4763</xdr:rowOff>
    </xdr:from>
    <xdr:to>
      <xdr:col>5</xdr:col>
      <xdr:colOff>230981</xdr:colOff>
      <xdr:row>1028</xdr:row>
      <xdr:rowOff>188119</xdr:rowOff>
    </xdr:to>
    <xdr:cxnSp macro="">
      <xdr:nvCxnSpPr>
        <xdr:cNvPr id="2833" name="直線コネクタ 2832">
          <a:extLst>
            <a:ext uri="{FF2B5EF4-FFF2-40B4-BE49-F238E27FC236}">
              <a16:creationId xmlns:a16="http://schemas.microsoft.com/office/drawing/2014/main" id="{70B8BA91-6E18-4F37-8C8B-0B5BE49D1D1B}"/>
            </a:ext>
          </a:extLst>
        </xdr:cNvPr>
        <xdr:cNvCxnSpPr/>
      </xdr:nvCxnSpPr>
      <xdr:spPr>
        <a:xfrm>
          <a:off x="2135981" y="99826763"/>
          <a:ext cx="0" cy="183356"/>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233362</xdr:colOff>
      <xdr:row>1028</xdr:row>
      <xdr:rowOff>2381</xdr:rowOff>
    </xdr:from>
    <xdr:to>
      <xdr:col>21</xdr:col>
      <xdr:colOff>233362</xdr:colOff>
      <xdr:row>1030</xdr:row>
      <xdr:rowOff>188119</xdr:rowOff>
    </xdr:to>
    <xdr:cxnSp macro="">
      <xdr:nvCxnSpPr>
        <xdr:cNvPr id="2834" name="直線コネクタ 2833">
          <a:extLst>
            <a:ext uri="{FF2B5EF4-FFF2-40B4-BE49-F238E27FC236}">
              <a16:creationId xmlns:a16="http://schemas.microsoft.com/office/drawing/2014/main" id="{7046327B-83A2-4C5A-8F00-1BC21FB62633}"/>
            </a:ext>
          </a:extLst>
        </xdr:cNvPr>
        <xdr:cNvCxnSpPr/>
      </xdr:nvCxnSpPr>
      <xdr:spPr>
        <a:xfrm>
          <a:off x="8234362" y="99824381"/>
          <a:ext cx="0" cy="566738"/>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83344</xdr:colOff>
      <xdr:row>1028</xdr:row>
      <xdr:rowOff>2381</xdr:rowOff>
    </xdr:from>
    <xdr:to>
      <xdr:col>45</xdr:col>
      <xdr:colOff>83344</xdr:colOff>
      <xdr:row>1033</xdr:row>
      <xdr:rowOff>0</xdr:rowOff>
    </xdr:to>
    <xdr:cxnSp macro="">
      <xdr:nvCxnSpPr>
        <xdr:cNvPr id="2835" name="直線コネクタ 2834">
          <a:extLst>
            <a:ext uri="{FF2B5EF4-FFF2-40B4-BE49-F238E27FC236}">
              <a16:creationId xmlns:a16="http://schemas.microsoft.com/office/drawing/2014/main" id="{1F283F46-4A7B-47D3-AB6B-ECF1FD4F639D}"/>
            </a:ext>
          </a:extLst>
        </xdr:cNvPr>
        <xdr:cNvCxnSpPr/>
      </xdr:nvCxnSpPr>
      <xdr:spPr>
        <a:xfrm>
          <a:off x="17228344" y="99824381"/>
          <a:ext cx="0" cy="950119"/>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76200</xdr:colOff>
      <xdr:row>1028</xdr:row>
      <xdr:rowOff>0</xdr:rowOff>
    </xdr:from>
    <xdr:to>
      <xdr:col>49</xdr:col>
      <xdr:colOff>76200</xdr:colOff>
      <xdr:row>1033</xdr:row>
      <xdr:rowOff>185738</xdr:rowOff>
    </xdr:to>
    <xdr:cxnSp macro="">
      <xdr:nvCxnSpPr>
        <xdr:cNvPr id="2836" name="直線コネクタ 2835">
          <a:extLst>
            <a:ext uri="{FF2B5EF4-FFF2-40B4-BE49-F238E27FC236}">
              <a16:creationId xmlns:a16="http://schemas.microsoft.com/office/drawing/2014/main" id="{982D6320-CF5A-4166-8866-B8DC85CC3548}"/>
            </a:ext>
          </a:extLst>
        </xdr:cNvPr>
        <xdr:cNvCxnSpPr/>
      </xdr:nvCxnSpPr>
      <xdr:spPr>
        <a:xfrm>
          <a:off x="18745200" y="99822000"/>
          <a:ext cx="0" cy="1138238"/>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1031</xdr:row>
      <xdr:rowOff>97632</xdr:rowOff>
    </xdr:from>
    <xdr:to>
      <xdr:col>45</xdr:col>
      <xdr:colOff>83344</xdr:colOff>
      <xdr:row>1031</xdr:row>
      <xdr:rowOff>97632</xdr:rowOff>
    </xdr:to>
    <xdr:cxnSp macro="">
      <xdr:nvCxnSpPr>
        <xdr:cNvPr id="2837" name="直線矢印コネクタ 2836">
          <a:extLst>
            <a:ext uri="{FF2B5EF4-FFF2-40B4-BE49-F238E27FC236}">
              <a16:creationId xmlns:a16="http://schemas.microsoft.com/office/drawing/2014/main" id="{A517E133-86B1-4E56-BD19-80F3D2198D58}"/>
            </a:ext>
          </a:extLst>
        </xdr:cNvPr>
        <xdr:cNvCxnSpPr/>
      </xdr:nvCxnSpPr>
      <xdr:spPr>
        <a:xfrm>
          <a:off x="3429000" y="100491132"/>
          <a:ext cx="1379934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228600</xdr:colOff>
      <xdr:row>1028</xdr:row>
      <xdr:rowOff>95249</xdr:rowOff>
    </xdr:from>
    <xdr:to>
      <xdr:col>9</xdr:col>
      <xdr:colOff>2381</xdr:colOff>
      <xdr:row>1028</xdr:row>
      <xdr:rowOff>95249</xdr:rowOff>
    </xdr:to>
    <xdr:cxnSp macro="">
      <xdr:nvCxnSpPr>
        <xdr:cNvPr id="2838" name="直線矢印コネクタ 2837">
          <a:extLst>
            <a:ext uri="{FF2B5EF4-FFF2-40B4-BE49-F238E27FC236}">
              <a16:creationId xmlns:a16="http://schemas.microsoft.com/office/drawing/2014/main" id="{CF5BB9EF-9F22-4070-83E3-598B77CD9C94}"/>
            </a:ext>
          </a:extLst>
        </xdr:cNvPr>
        <xdr:cNvCxnSpPr/>
      </xdr:nvCxnSpPr>
      <xdr:spPr>
        <a:xfrm>
          <a:off x="2133600" y="99917249"/>
          <a:ext cx="12977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157163</xdr:colOff>
      <xdr:row>1028</xdr:row>
      <xdr:rowOff>95249</xdr:rowOff>
    </xdr:from>
    <xdr:to>
      <xdr:col>21</xdr:col>
      <xdr:colOff>238125</xdr:colOff>
      <xdr:row>1028</xdr:row>
      <xdr:rowOff>95249</xdr:rowOff>
    </xdr:to>
    <xdr:cxnSp macro="">
      <xdr:nvCxnSpPr>
        <xdr:cNvPr id="2839" name="直線矢印コネクタ 2838">
          <a:extLst>
            <a:ext uri="{FF2B5EF4-FFF2-40B4-BE49-F238E27FC236}">
              <a16:creationId xmlns:a16="http://schemas.microsoft.com/office/drawing/2014/main" id="{7641BF41-8074-4E93-92B7-405358D712C7}"/>
            </a:ext>
          </a:extLst>
        </xdr:cNvPr>
        <xdr:cNvCxnSpPr/>
      </xdr:nvCxnSpPr>
      <xdr:spPr>
        <a:xfrm>
          <a:off x="4729163" y="99917249"/>
          <a:ext cx="350996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4763</xdr:colOff>
      <xdr:row>1033</xdr:row>
      <xdr:rowOff>102394</xdr:rowOff>
    </xdr:from>
    <xdr:to>
      <xdr:col>49</xdr:col>
      <xdr:colOff>76200</xdr:colOff>
      <xdr:row>1033</xdr:row>
      <xdr:rowOff>102394</xdr:rowOff>
    </xdr:to>
    <xdr:cxnSp macro="">
      <xdr:nvCxnSpPr>
        <xdr:cNvPr id="2840" name="直線矢印コネクタ 2839">
          <a:extLst>
            <a:ext uri="{FF2B5EF4-FFF2-40B4-BE49-F238E27FC236}">
              <a16:creationId xmlns:a16="http://schemas.microsoft.com/office/drawing/2014/main" id="{8614FC3C-454A-458A-AE33-C9FA6565F241}"/>
            </a:ext>
          </a:extLst>
        </xdr:cNvPr>
        <xdr:cNvCxnSpPr/>
      </xdr:nvCxnSpPr>
      <xdr:spPr>
        <a:xfrm>
          <a:off x="3433763" y="100876894"/>
          <a:ext cx="1531143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2381</xdr:colOff>
      <xdr:row>1028</xdr:row>
      <xdr:rowOff>2381</xdr:rowOff>
    </xdr:from>
    <xdr:to>
      <xdr:col>9</xdr:col>
      <xdr:colOff>2381</xdr:colOff>
      <xdr:row>1033</xdr:row>
      <xdr:rowOff>176213</xdr:rowOff>
    </xdr:to>
    <xdr:cxnSp macro="">
      <xdr:nvCxnSpPr>
        <xdr:cNvPr id="2841" name="直線コネクタ 2840">
          <a:extLst>
            <a:ext uri="{FF2B5EF4-FFF2-40B4-BE49-F238E27FC236}">
              <a16:creationId xmlns:a16="http://schemas.microsoft.com/office/drawing/2014/main" id="{35264650-D271-4A74-92D8-E836E70C2C64}"/>
            </a:ext>
          </a:extLst>
        </xdr:cNvPr>
        <xdr:cNvCxnSpPr/>
      </xdr:nvCxnSpPr>
      <xdr:spPr>
        <a:xfrm>
          <a:off x="3431381" y="99824381"/>
          <a:ext cx="0" cy="1126332"/>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2381</xdr:colOff>
      <xdr:row>1028</xdr:row>
      <xdr:rowOff>95250</xdr:rowOff>
    </xdr:from>
    <xdr:to>
      <xdr:col>12</xdr:col>
      <xdr:colOff>157163</xdr:colOff>
      <xdr:row>1028</xdr:row>
      <xdr:rowOff>95250</xdr:rowOff>
    </xdr:to>
    <xdr:cxnSp macro="">
      <xdr:nvCxnSpPr>
        <xdr:cNvPr id="2842" name="直線矢印コネクタ 2841">
          <a:extLst>
            <a:ext uri="{FF2B5EF4-FFF2-40B4-BE49-F238E27FC236}">
              <a16:creationId xmlns:a16="http://schemas.microsoft.com/office/drawing/2014/main" id="{77D8E8E3-914C-44A4-92B7-8692BA981A79}"/>
            </a:ext>
          </a:extLst>
        </xdr:cNvPr>
        <xdr:cNvCxnSpPr/>
      </xdr:nvCxnSpPr>
      <xdr:spPr>
        <a:xfrm>
          <a:off x="3431381" y="99917250"/>
          <a:ext cx="129778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85725</xdr:colOff>
      <xdr:row>1028</xdr:row>
      <xdr:rowOff>95250</xdr:rowOff>
    </xdr:from>
    <xdr:to>
      <xdr:col>49</xdr:col>
      <xdr:colOff>76200</xdr:colOff>
      <xdr:row>1028</xdr:row>
      <xdr:rowOff>95250</xdr:rowOff>
    </xdr:to>
    <xdr:cxnSp macro="">
      <xdr:nvCxnSpPr>
        <xdr:cNvPr id="2843" name="直線矢印コネクタ 2842">
          <a:extLst>
            <a:ext uri="{FF2B5EF4-FFF2-40B4-BE49-F238E27FC236}">
              <a16:creationId xmlns:a16="http://schemas.microsoft.com/office/drawing/2014/main" id="{31FD6A95-CFE9-48A9-8C94-378B72517D77}"/>
            </a:ext>
          </a:extLst>
        </xdr:cNvPr>
        <xdr:cNvCxnSpPr/>
      </xdr:nvCxnSpPr>
      <xdr:spPr>
        <a:xfrm>
          <a:off x="17230725" y="99917250"/>
          <a:ext cx="151447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271462</xdr:colOff>
      <xdr:row>1027</xdr:row>
      <xdr:rowOff>109539</xdr:rowOff>
    </xdr:from>
    <xdr:to>
      <xdr:col>22</xdr:col>
      <xdr:colOff>271462</xdr:colOff>
      <xdr:row>1028</xdr:row>
      <xdr:rowOff>188119</xdr:rowOff>
    </xdr:to>
    <xdr:cxnSp macro="">
      <xdr:nvCxnSpPr>
        <xdr:cNvPr id="2844" name="直線コネクタ 2843">
          <a:extLst>
            <a:ext uri="{FF2B5EF4-FFF2-40B4-BE49-F238E27FC236}">
              <a16:creationId xmlns:a16="http://schemas.microsoft.com/office/drawing/2014/main" id="{C6D431DB-A783-4ECF-9B63-A805A6CEE0E3}"/>
            </a:ext>
          </a:extLst>
        </xdr:cNvPr>
        <xdr:cNvCxnSpPr/>
      </xdr:nvCxnSpPr>
      <xdr:spPr>
        <a:xfrm flipV="1">
          <a:off x="8653462" y="99741039"/>
          <a:ext cx="0" cy="26908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269079</xdr:colOff>
      <xdr:row>1028</xdr:row>
      <xdr:rowOff>190499</xdr:rowOff>
    </xdr:from>
    <xdr:to>
      <xdr:col>22</xdr:col>
      <xdr:colOff>378619</xdr:colOff>
      <xdr:row>1028</xdr:row>
      <xdr:rowOff>190499</xdr:rowOff>
    </xdr:to>
    <xdr:cxnSp macro="">
      <xdr:nvCxnSpPr>
        <xdr:cNvPr id="2845" name="直線矢印コネクタ 2844">
          <a:extLst>
            <a:ext uri="{FF2B5EF4-FFF2-40B4-BE49-F238E27FC236}">
              <a16:creationId xmlns:a16="http://schemas.microsoft.com/office/drawing/2014/main" id="{F3CFA6B1-80E0-429C-978D-33DEC1E274D5}"/>
            </a:ext>
          </a:extLst>
        </xdr:cNvPr>
        <xdr:cNvCxnSpPr/>
      </xdr:nvCxnSpPr>
      <xdr:spPr>
        <a:xfrm>
          <a:off x="8651079" y="100012499"/>
          <a:ext cx="10954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190500</xdr:colOff>
      <xdr:row>1027</xdr:row>
      <xdr:rowOff>109538</xdr:rowOff>
    </xdr:from>
    <xdr:to>
      <xdr:col>22</xdr:col>
      <xdr:colOff>271462</xdr:colOff>
      <xdr:row>1027</xdr:row>
      <xdr:rowOff>109538</xdr:rowOff>
    </xdr:to>
    <xdr:cxnSp macro="">
      <xdr:nvCxnSpPr>
        <xdr:cNvPr id="2846" name="直線コネクタ 2845">
          <a:extLst>
            <a:ext uri="{FF2B5EF4-FFF2-40B4-BE49-F238E27FC236}">
              <a16:creationId xmlns:a16="http://schemas.microsoft.com/office/drawing/2014/main" id="{DF3DC6CB-13BF-4F0E-8ADA-3A351DC6946F}"/>
            </a:ext>
          </a:extLst>
        </xdr:cNvPr>
        <xdr:cNvCxnSpPr/>
      </xdr:nvCxnSpPr>
      <xdr:spPr>
        <a:xfrm>
          <a:off x="8572500" y="99741038"/>
          <a:ext cx="80962"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188119</xdr:colOff>
      <xdr:row>1027</xdr:row>
      <xdr:rowOff>188118</xdr:rowOff>
    </xdr:from>
    <xdr:to>
      <xdr:col>22</xdr:col>
      <xdr:colOff>188119</xdr:colOff>
      <xdr:row>1028</xdr:row>
      <xdr:rowOff>183355</xdr:rowOff>
    </xdr:to>
    <xdr:cxnSp macro="">
      <xdr:nvCxnSpPr>
        <xdr:cNvPr id="2847" name="直線矢印コネクタ 2846">
          <a:extLst>
            <a:ext uri="{FF2B5EF4-FFF2-40B4-BE49-F238E27FC236}">
              <a16:creationId xmlns:a16="http://schemas.microsoft.com/office/drawing/2014/main" id="{00B080C7-4A51-4701-B6DC-14EE23638C39}"/>
            </a:ext>
          </a:extLst>
        </xdr:cNvPr>
        <xdr:cNvCxnSpPr/>
      </xdr:nvCxnSpPr>
      <xdr:spPr>
        <a:xfrm flipV="1">
          <a:off x="8570119" y="99819618"/>
          <a:ext cx="0" cy="185737"/>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195263</xdr:colOff>
      <xdr:row>1025</xdr:row>
      <xdr:rowOff>61913</xdr:rowOff>
    </xdr:from>
    <xdr:to>
      <xdr:col>26</xdr:col>
      <xdr:colOff>195263</xdr:colOff>
      <xdr:row>1026</xdr:row>
      <xdr:rowOff>52388</xdr:rowOff>
    </xdr:to>
    <xdr:cxnSp macro="">
      <xdr:nvCxnSpPr>
        <xdr:cNvPr id="2848" name="直線矢印コネクタ 2847">
          <a:extLst>
            <a:ext uri="{FF2B5EF4-FFF2-40B4-BE49-F238E27FC236}">
              <a16:creationId xmlns:a16="http://schemas.microsoft.com/office/drawing/2014/main" id="{27DD7D60-C2D6-4896-BF24-81C4324FD70C}"/>
            </a:ext>
          </a:extLst>
        </xdr:cNvPr>
        <xdr:cNvCxnSpPr/>
      </xdr:nvCxnSpPr>
      <xdr:spPr>
        <a:xfrm>
          <a:off x="10101263" y="99312413"/>
          <a:ext cx="0" cy="180975"/>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192882</xdr:colOff>
      <xdr:row>1026</xdr:row>
      <xdr:rowOff>145256</xdr:rowOff>
    </xdr:from>
    <xdr:to>
      <xdr:col>26</xdr:col>
      <xdr:colOff>192882</xdr:colOff>
      <xdr:row>1027</xdr:row>
      <xdr:rowOff>140493</xdr:rowOff>
    </xdr:to>
    <xdr:cxnSp macro="">
      <xdr:nvCxnSpPr>
        <xdr:cNvPr id="2849" name="直線矢印コネクタ 2848">
          <a:extLst>
            <a:ext uri="{FF2B5EF4-FFF2-40B4-BE49-F238E27FC236}">
              <a16:creationId xmlns:a16="http://schemas.microsoft.com/office/drawing/2014/main" id="{C745EF46-8B71-44D8-8F4F-1818D02898A4}"/>
            </a:ext>
          </a:extLst>
        </xdr:cNvPr>
        <xdr:cNvCxnSpPr/>
      </xdr:nvCxnSpPr>
      <xdr:spPr>
        <a:xfrm flipV="1">
          <a:off x="10098882" y="99586256"/>
          <a:ext cx="0" cy="185737"/>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278607</xdr:colOff>
      <xdr:row>1024</xdr:row>
      <xdr:rowOff>188120</xdr:rowOff>
    </xdr:from>
    <xdr:to>
      <xdr:col>27</xdr:col>
      <xdr:colOff>0</xdr:colOff>
      <xdr:row>1024</xdr:row>
      <xdr:rowOff>188120</xdr:rowOff>
    </xdr:to>
    <xdr:cxnSp macro="">
      <xdr:nvCxnSpPr>
        <xdr:cNvPr id="2850" name="直線矢印コネクタ 2849">
          <a:extLst>
            <a:ext uri="{FF2B5EF4-FFF2-40B4-BE49-F238E27FC236}">
              <a16:creationId xmlns:a16="http://schemas.microsoft.com/office/drawing/2014/main" id="{73BFA8BF-853A-476D-A1A0-B603A9689D72}"/>
            </a:ext>
          </a:extLst>
        </xdr:cNvPr>
        <xdr:cNvCxnSpPr/>
      </xdr:nvCxnSpPr>
      <xdr:spPr>
        <a:xfrm>
          <a:off x="10184607" y="99248120"/>
          <a:ext cx="10239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4761</xdr:colOff>
      <xdr:row>1026</xdr:row>
      <xdr:rowOff>54769</xdr:rowOff>
    </xdr:from>
    <xdr:to>
      <xdr:col>49</xdr:col>
      <xdr:colOff>64294</xdr:colOff>
      <xdr:row>1026</xdr:row>
      <xdr:rowOff>133350</xdr:rowOff>
    </xdr:to>
    <xdr:sp macro="" textlink="">
      <xdr:nvSpPr>
        <xdr:cNvPr id="2851" name="正方形/長方形 2850">
          <a:extLst>
            <a:ext uri="{FF2B5EF4-FFF2-40B4-BE49-F238E27FC236}">
              <a16:creationId xmlns:a16="http://schemas.microsoft.com/office/drawing/2014/main" id="{F4C46D51-C292-48B0-A39C-D5381DD979CA}"/>
            </a:ext>
          </a:extLst>
        </xdr:cNvPr>
        <xdr:cNvSpPr/>
      </xdr:nvSpPr>
      <xdr:spPr>
        <a:xfrm>
          <a:off x="385761" y="99495769"/>
          <a:ext cx="18347533" cy="78581"/>
        </a:xfrm>
        <a:prstGeom prst="rect">
          <a:avLst/>
        </a:prstGeom>
        <a:solidFill>
          <a:schemeClr val="bg2"/>
        </a:solidFill>
        <a:ln w="3175">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276225</xdr:colOff>
      <xdr:row>1024</xdr:row>
      <xdr:rowOff>188119</xdr:rowOff>
    </xdr:from>
    <xdr:to>
      <xdr:col>26</xdr:col>
      <xdr:colOff>276225</xdr:colOff>
      <xdr:row>1026</xdr:row>
      <xdr:rowOff>90488</xdr:rowOff>
    </xdr:to>
    <xdr:cxnSp macro="">
      <xdr:nvCxnSpPr>
        <xdr:cNvPr id="2852" name="直線コネクタ 2851">
          <a:extLst>
            <a:ext uri="{FF2B5EF4-FFF2-40B4-BE49-F238E27FC236}">
              <a16:creationId xmlns:a16="http://schemas.microsoft.com/office/drawing/2014/main" id="{CA48873D-7865-4631-A17E-5BB417BC9071}"/>
            </a:ext>
          </a:extLst>
        </xdr:cNvPr>
        <xdr:cNvCxnSpPr/>
      </xdr:nvCxnSpPr>
      <xdr:spPr>
        <a:xfrm>
          <a:off x="10182225" y="99248119"/>
          <a:ext cx="0" cy="283369"/>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195263</xdr:colOff>
      <xdr:row>1026</xdr:row>
      <xdr:rowOff>90487</xdr:rowOff>
    </xdr:from>
    <xdr:to>
      <xdr:col>26</xdr:col>
      <xdr:colOff>271463</xdr:colOff>
      <xdr:row>1026</xdr:row>
      <xdr:rowOff>90487</xdr:rowOff>
    </xdr:to>
    <xdr:cxnSp macro="">
      <xdr:nvCxnSpPr>
        <xdr:cNvPr id="2853" name="直線コネクタ 2852">
          <a:extLst>
            <a:ext uri="{FF2B5EF4-FFF2-40B4-BE49-F238E27FC236}">
              <a16:creationId xmlns:a16="http://schemas.microsoft.com/office/drawing/2014/main" id="{0782A253-29B7-4A8E-BB53-422F5E2B967E}"/>
            </a:ext>
          </a:extLst>
        </xdr:cNvPr>
        <xdr:cNvCxnSpPr/>
      </xdr:nvCxnSpPr>
      <xdr:spPr>
        <a:xfrm>
          <a:off x="10101263" y="99531487"/>
          <a:ext cx="76200"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188118</xdr:colOff>
      <xdr:row>1026</xdr:row>
      <xdr:rowOff>54768</xdr:rowOff>
    </xdr:from>
    <xdr:to>
      <xdr:col>22</xdr:col>
      <xdr:colOff>188118</xdr:colOff>
      <xdr:row>1027</xdr:row>
      <xdr:rowOff>38100</xdr:rowOff>
    </xdr:to>
    <xdr:cxnSp macro="">
      <xdr:nvCxnSpPr>
        <xdr:cNvPr id="2854" name="直線矢印コネクタ 2853">
          <a:extLst>
            <a:ext uri="{FF2B5EF4-FFF2-40B4-BE49-F238E27FC236}">
              <a16:creationId xmlns:a16="http://schemas.microsoft.com/office/drawing/2014/main" id="{FF23B039-EB97-4E8B-80C0-CCDAE9F7D38C}"/>
            </a:ext>
          </a:extLst>
        </xdr:cNvPr>
        <xdr:cNvCxnSpPr/>
      </xdr:nvCxnSpPr>
      <xdr:spPr>
        <a:xfrm>
          <a:off x="8570118" y="99495768"/>
          <a:ext cx="0" cy="173832"/>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1021</xdr:row>
      <xdr:rowOff>100012</xdr:rowOff>
    </xdr:from>
    <xdr:to>
      <xdr:col>10</xdr:col>
      <xdr:colOff>0</xdr:colOff>
      <xdr:row>1026</xdr:row>
      <xdr:rowOff>145255</xdr:rowOff>
    </xdr:to>
    <xdr:cxnSp macro="">
      <xdr:nvCxnSpPr>
        <xdr:cNvPr id="2855" name="直線矢印コネクタ 2854">
          <a:extLst>
            <a:ext uri="{FF2B5EF4-FFF2-40B4-BE49-F238E27FC236}">
              <a16:creationId xmlns:a16="http://schemas.microsoft.com/office/drawing/2014/main" id="{6D5FA0B8-5D9F-47BC-8C4F-83CA6DE3E6E8}"/>
            </a:ext>
          </a:extLst>
        </xdr:cNvPr>
        <xdr:cNvCxnSpPr/>
      </xdr:nvCxnSpPr>
      <xdr:spPr>
        <a:xfrm>
          <a:off x="3810000" y="98588512"/>
          <a:ext cx="0" cy="99774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49</xdr:col>
      <xdr:colOff>0</xdr:colOff>
      <xdr:row>1040</xdr:row>
      <xdr:rowOff>0</xdr:rowOff>
    </xdr:from>
    <xdr:to>
      <xdr:col>53</xdr:col>
      <xdr:colOff>1253</xdr:colOff>
      <xdr:row>1048</xdr:row>
      <xdr:rowOff>626</xdr:rowOff>
    </xdr:to>
    <xdr:pic>
      <xdr:nvPicPr>
        <xdr:cNvPr id="2856" name="図 2855">
          <a:extLst>
            <a:ext uri="{FF2B5EF4-FFF2-40B4-BE49-F238E27FC236}">
              <a16:creationId xmlns:a16="http://schemas.microsoft.com/office/drawing/2014/main" id="{800CA4E7-F940-4DF6-BA30-8C8065A5E1E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8669000" y="196786500"/>
          <a:ext cx="1525253" cy="1524626"/>
        </a:xfrm>
        <a:prstGeom prst="rect">
          <a:avLst/>
        </a:prstGeom>
      </xdr:spPr>
    </xdr:pic>
    <xdr:clientData/>
  </xdr:twoCellAnchor>
  <xdr:twoCellAnchor>
    <xdr:from>
      <xdr:col>42</xdr:col>
      <xdr:colOff>2381</xdr:colOff>
      <xdr:row>543</xdr:row>
      <xdr:rowOff>2381</xdr:rowOff>
    </xdr:from>
    <xdr:to>
      <xdr:col>42</xdr:col>
      <xdr:colOff>2381</xdr:colOff>
      <xdr:row>543</xdr:row>
      <xdr:rowOff>121444</xdr:rowOff>
    </xdr:to>
    <xdr:cxnSp macro="">
      <xdr:nvCxnSpPr>
        <xdr:cNvPr id="2857" name="直線矢印コネクタ 2856">
          <a:extLst>
            <a:ext uri="{FF2B5EF4-FFF2-40B4-BE49-F238E27FC236}">
              <a16:creationId xmlns:a16="http://schemas.microsoft.com/office/drawing/2014/main" id="{9D45AA93-75A3-4ACA-B2E0-A26E44A4B07F}"/>
            </a:ext>
          </a:extLst>
        </xdr:cNvPr>
        <xdr:cNvCxnSpPr/>
      </xdr:nvCxnSpPr>
      <xdr:spPr>
        <a:xfrm flipV="1">
          <a:off x="16004381" y="187454381"/>
          <a:ext cx="0" cy="119063"/>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132</xdr:col>
      <xdr:colOff>106347</xdr:colOff>
      <xdr:row>785</xdr:row>
      <xdr:rowOff>188119</xdr:rowOff>
    </xdr:from>
    <xdr:to>
      <xdr:col>132</xdr:col>
      <xdr:colOff>106347</xdr:colOff>
      <xdr:row>787</xdr:row>
      <xdr:rowOff>14288</xdr:rowOff>
    </xdr:to>
    <xdr:cxnSp macro="">
      <xdr:nvCxnSpPr>
        <xdr:cNvPr id="2858" name="直線コネクタ 2857">
          <a:extLst>
            <a:ext uri="{FF2B5EF4-FFF2-40B4-BE49-F238E27FC236}">
              <a16:creationId xmlns:a16="http://schemas.microsoft.com/office/drawing/2014/main" id="{2DA63F98-B5A3-410B-B4C1-580FCFA8A814}"/>
            </a:ext>
          </a:extLst>
        </xdr:cNvPr>
        <xdr:cNvCxnSpPr/>
      </xdr:nvCxnSpPr>
      <xdr:spPr>
        <a:xfrm>
          <a:off x="41254347" y="50670619"/>
          <a:ext cx="0" cy="207169"/>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123</xdr:col>
      <xdr:colOff>0</xdr:colOff>
      <xdr:row>803</xdr:row>
      <xdr:rowOff>5430</xdr:rowOff>
    </xdr:from>
    <xdr:to>
      <xdr:col>135</xdr:col>
      <xdr:colOff>47625</xdr:colOff>
      <xdr:row>803</xdr:row>
      <xdr:rowOff>5430</xdr:rowOff>
    </xdr:to>
    <xdr:cxnSp macro="">
      <xdr:nvCxnSpPr>
        <xdr:cNvPr id="2859" name="直線矢印コネクタ 2858">
          <a:extLst>
            <a:ext uri="{FF2B5EF4-FFF2-40B4-BE49-F238E27FC236}">
              <a16:creationId xmlns:a16="http://schemas.microsoft.com/office/drawing/2014/main" id="{2E662ACC-F057-4587-85C1-5184D1B07E53}"/>
            </a:ext>
          </a:extLst>
        </xdr:cNvPr>
        <xdr:cNvCxnSpPr/>
      </xdr:nvCxnSpPr>
      <xdr:spPr>
        <a:xfrm flipH="1">
          <a:off x="37719000" y="53916930"/>
          <a:ext cx="461962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123</xdr:col>
      <xdr:colOff>0</xdr:colOff>
      <xdr:row>823</xdr:row>
      <xdr:rowOff>3381</xdr:rowOff>
    </xdr:from>
    <xdr:to>
      <xdr:col>131</xdr:col>
      <xdr:colOff>73819</xdr:colOff>
      <xdr:row>823</xdr:row>
      <xdr:rowOff>3381</xdr:rowOff>
    </xdr:to>
    <xdr:cxnSp macro="">
      <xdr:nvCxnSpPr>
        <xdr:cNvPr id="2860" name="直線矢印コネクタ 2859">
          <a:extLst>
            <a:ext uri="{FF2B5EF4-FFF2-40B4-BE49-F238E27FC236}">
              <a16:creationId xmlns:a16="http://schemas.microsoft.com/office/drawing/2014/main" id="{1DE75F58-FED8-43F1-9A9E-40FFF4DFE980}"/>
            </a:ext>
          </a:extLst>
        </xdr:cNvPr>
        <xdr:cNvCxnSpPr/>
      </xdr:nvCxnSpPr>
      <xdr:spPr>
        <a:xfrm>
          <a:off x="37719000" y="57724881"/>
          <a:ext cx="31218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123</xdr:col>
      <xdr:colOff>2381</xdr:colOff>
      <xdr:row>787</xdr:row>
      <xdr:rowOff>45245</xdr:rowOff>
    </xdr:from>
    <xdr:to>
      <xdr:col>136</xdr:col>
      <xdr:colOff>214313</xdr:colOff>
      <xdr:row>787</xdr:row>
      <xdr:rowOff>45245</xdr:rowOff>
    </xdr:to>
    <xdr:cxnSp macro="">
      <xdr:nvCxnSpPr>
        <xdr:cNvPr id="2861" name="直線コネクタ 2860">
          <a:extLst>
            <a:ext uri="{FF2B5EF4-FFF2-40B4-BE49-F238E27FC236}">
              <a16:creationId xmlns:a16="http://schemas.microsoft.com/office/drawing/2014/main" id="{9022DEC3-E04C-42A2-AAD2-D04265FEDB94}"/>
            </a:ext>
          </a:extLst>
        </xdr:cNvPr>
        <xdr:cNvCxnSpPr/>
      </xdr:nvCxnSpPr>
      <xdr:spPr>
        <a:xfrm>
          <a:off x="37721381" y="50908745"/>
          <a:ext cx="5164932"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133</xdr:col>
      <xdr:colOff>1</xdr:colOff>
      <xdr:row>787</xdr:row>
      <xdr:rowOff>42862</xdr:rowOff>
    </xdr:from>
    <xdr:to>
      <xdr:col>133</xdr:col>
      <xdr:colOff>1</xdr:colOff>
      <xdr:row>788</xdr:row>
      <xdr:rowOff>33337</xdr:rowOff>
    </xdr:to>
    <xdr:cxnSp macro="">
      <xdr:nvCxnSpPr>
        <xdr:cNvPr id="2862" name="直線矢印コネクタ 2861">
          <a:extLst>
            <a:ext uri="{FF2B5EF4-FFF2-40B4-BE49-F238E27FC236}">
              <a16:creationId xmlns:a16="http://schemas.microsoft.com/office/drawing/2014/main" id="{A81E9685-1E7A-487C-8862-0F1E288B89D7}"/>
            </a:ext>
          </a:extLst>
        </xdr:cNvPr>
        <xdr:cNvCxnSpPr/>
      </xdr:nvCxnSpPr>
      <xdr:spPr>
        <a:xfrm flipV="1">
          <a:off x="41529001" y="50906362"/>
          <a:ext cx="0" cy="180975"/>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138</xdr:col>
      <xdr:colOff>195262</xdr:colOff>
      <xdr:row>818</xdr:row>
      <xdr:rowOff>157163</xdr:rowOff>
    </xdr:from>
    <xdr:to>
      <xdr:col>138</xdr:col>
      <xdr:colOff>195262</xdr:colOff>
      <xdr:row>826</xdr:row>
      <xdr:rowOff>0</xdr:rowOff>
    </xdr:to>
    <xdr:cxnSp macro="">
      <xdr:nvCxnSpPr>
        <xdr:cNvPr id="2863" name="直線矢印コネクタ 2862">
          <a:extLst>
            <a:ext uri="{FF2B5EF4-FFF2-40B4-BE49-F238E27FC236}">
              <a16:creationId xmlns:a16="http://schemas.microsoft.com/office/drawing/2014/main" id="{EAD7CF46-0EA2-4B59-8612-431920332BCC}"/>
            </a:ext>
          </a:extLst>
        </xdr:cNvPr>
        <xdr:cNvCxnSpPr/>
      </xdr:nvCxnSpPr>
      <xdr:spPr>
        <a:xfrm>
          <a:off x="43629262" y="56926163"/>
          <a:ext cx="0" cy="1366837"/>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137</xdr:col>
      <xdr:colOff>226221</xdr:colOff>
      <xdr:row>821</xdr:row>
      <xdr:rowOff>97635</xdr:rowOff>
    </xdr:from>
    <xdr:to>
      <xdr:col>138</xdr:col>
      <xdr:colOff>195263</xdr:colOff>
      <xdr:row>821</xdr:row>
      <xdr:rowOff>97635</xdr:rowOff>
    </xdr:to>
    <xdr:cxnSp macro="">
      <xdr:nvCxnSpPr>
        <xdr:cNvPr id="2864" name="直線矢印コネクタ 2863">
          <a:extLst>
            <a:ext uri="{FF2B5EF4-FFF2-40B4-BE49-F238E27FC236}">
              <a16:creationId xmlns:a16="http://schemas.microsoft.com/office/drawing/2014/main" id="{AC852E96-643B-408C-8BAA-711C4AEA81A5}"/>
            </a:ext>
          </a:extLst>
        </xdr:cNvPr>
        <xdr:cNvCxnSpPr/>
      </xdr:nvCxnSpPr>
      <xdr:spPr>
        <a:xfrm flipH="1">
          <a:off x="43279221" y="57438135"/>
          <a:ext cx="350042"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140</xdr:col>
      <xdr:colOff>228599</xdr:colOff>
      <xdr:row>786</xdr:row>
      <xdr:rowOff>2382</xdr:rowOff>
    </xdr:from>
    <xdr:to>
      <xdr:col>140</xdr:col>
      <xdr:colOff>228599</xdr:colOff>
      <xdr:row>826</xdr:row>
      <xdr:rowOff>0</xdr:rowOff>
    </xdr:to>
    <xdr:cxnSp macro="">
      <xdr:nvCxnSpPr>
        <xdr:cNvPr id="2865" name="直線コネクタ 2864">
          <a:extLst>
            <a:ext uri="{FF2B5EF4-FFF2-40B4-BE49-F238E27FC236}">
              <a16:creationId xmlns:a16="http://schemas.microsoft.com/office/drawing/2014/main" id="{95985F07-02CD-492C-B5CB-D2DC55ECA53E}"/>
            </a:ext>
          </a:extLst>
        </xdr:cNvPr>
        <xdr:cNvCxnSpPr/>
      </xdr:nvCxnSpPr>
      <xdr:spPr>
        <a:xfrm flipV="1">
          <a:off x="44424599" y="50675382"/>
          <a:ext cx="0" cy="761761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123</xdr:col>
      <xdr:colOff>4762</xdr:colOff>
      <xdr:row>787</xdr:row>
      <xdr:rowOff>14288</xdr:rowOff>
    </xdr:from>
    <xdr:to>
      <xdr:col>136</xdr:col>
      <xdr:colOff>211931</xdr:colOff>
      <xdr:row>787</xdr:row>
      <xdr:rowOff>14288</xdr:rowOff>
    </xdr:to>
    <xdr:cxnSp macro="">
      <xdr:nvCxnSpPr>
        <xdr:cNvPr id="2866" name="直線コネクタ 2865">
          <a:extLst>
            <a:ext uri="{FF2B5EF4-FFF2-40B4-BE49-F238E27FC236}">
              <a16:creationId xmlns:a16="http://schemas.microsoft.com/office/drawing/2014/main" id="{E5490E1B-D9C9-4659-AF2A-1BA72A1D969B}"/>
            </a:ext>
          </a:extLst>
        </xdr:cNvPr>
        <xdr:cNvCxnSpPr/>
      </xdr:nvCxnSpPr>
      <xdr:spPr>
        <a:xfrm>
          <a:off x="37723762" y="50877788"/>
          <a:ext cx="5160169"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131</xdr:col>
      <xdr:colOff>69057</xdr:colOff>
      <xdr:row>818</xdr:row>
      <xdr:rowOff>159543</xdr:rowOff>
    </xdr:from>
    <xdr:to>
      <xdr:col>137</xdr:col>
      <xdr:colOff>347663</xdr:colOff>
      <xdr:row>818</xdr:row>
      <xdr:rowOff>159543</xdr:rowOff>
    </xdr:to>
    <xdr:cxnSp macro="">
      <xdr:nvCxnSpPr>
        <xdr:cNvPr id="2867" name="直線コネクタ 2866">
          <a:extLst>
            <a:ext uri="{FF2B5EF4-FFF2-40B4-BE49-F238E27FC236}">
              <a16:creationId xmlns:a16="http://schemas.microsoft.com/office/drawing/2014/main" id="{71B60BCF-766A-4CEE-AD08-B32C3D80B068}"/>
            </a:ext>
          </a:extLst>
        </xdr:cNvPr>
        <xdr:cNvCxnSpPr/>
      </xdr:nvCxnSpPr>
      <xdr:spPr>
        <a:xfrm>
          <a:off x="40836057" y="56928543"/>
          <a:ext cx="2564606"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132</xdr:col>
      <xdr:colOff>107156</xdr:colOff>
      <xdr:row>787</xdr:row>
      <xdr:rowOff>11906</xdr:rowOff>
    </xdr:from>
    <xdr:to>
      <xdr:col>137</xdr:col>
      <xdr:colOff>350044</xdr:colOff>
      <xdr:row>818</xdr:row>
      <xdr:rowOff>161928</xdr:rowOff>
    </xdr:to>
    <xdr:cxnSp macro="">
      <xdr:nvCxnSpPr>
        <xdr:cNvPr id="2868" name="直線コネクタ 2867">
          <a:extLst>
            <a:ext uri="{FF2B5EF4-FFF2-40B4-BE49-F238E27FC236}">
              <a16:creationId xmlns:a16="http://schemas.microsoft.com/office/drawing/2014/main" id="{998065EE-5838-4751-8EB3-04A6DC1682F3}"/>
            </a:ext>
          </a:extLst>
        </xdr:cNvPr>
        <xdr:cNvCxnSpPr/>
      </xdr:nvCxnSpPr>
      <xdr:spPr>
        <a:xfrm flipH="1" flipV="1">
          <a:off x="41255156" y="50875406"/>
          <a:ext cx="2147888" cy="6055522"/>
        </a:xfrm>
        <a:prstGeom prst="line">
          <a:avLst/>
        </a:prstGeom>
        <a:ln w="3175">
          <a:solidFill>
            <a:srgbClr val="C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129</xdr:col>
      <xdr:colOff>69056</xdr:colOff>
      <xdr:row>818</xdr:row>
      <xdr:rowOff>159544</xdr:rowOff>
    </xdr:from>
    <xdr:to>
      <xdr:col>131</xdr:col>
      <xdr:colOff>71438</xdr:colOff>
      <xdr:row>819</xdr:row>
      <xdr:rowOff>0</xdr:rowOff>
    </xdr:to>
    <xdr:cxnSp macro="">
      <xdr:nvCxnSpPr>
        <xdr:cNvPr id="2869" name="直線コネクタ 2868">
          <a:extLst>
            <a:ext uri="{FF2B5EF4-FFF2-40B4-BE49-F238E27FC236}">
              <a16:creationId xmlns:a16="http://schemas.microsoft.com/office/drawing/2014/main" id="{7FE527E4-0FCD-4716-A56D-04BB5F3AB54A}"/>
            </a:ext>
          </a:extLst>
        </xdr:cNvPr>
        <xdr:cNvCxnSpPr/>
      </xdr:nvCxnSpPr>
      <xdr:spPr>
        <a:xfrm flipV="1">
          <a:off x="40074056" y="56928544"/>
          <a:ext cx="764382" cy="30956"/>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129</xdr:col>
      <xdr:colOff>66675</xdr:colOff>
      <xdr:row>818</xdr:row>
      <xdr:rowOff>133350</xdr:rowOff>
    </xdr:from>
    <xdr:to>
      <xdr:col>129</xdr:col>
      <xdr:colOff>66675</xdr:colOff>
      <xdr:row>820</xdr:row>
      <xdr:rowOff>45244</xdr:rowOff>
    </xdr:to>
    <xdr:cxnSp macro="">
      <xdr:nvCxnSpPr>
        <xdr:cNvPr id="2870" name="直線コネクタ 2869">
          <a:extLst>
            <a:ext uri="{FF2B5EF4-FFF2-40B4-BE49-F238E27FC236}">
              <a16:creationId xmlns:a16="http://schemas.microsoft.com/office/drawing/2014/main" id="{8163CC9D-4741-4774-861D-6F63F0D4A8FF}"/>
            </a:ext>
          </a:extLst>
        </xdr:cNvPr>
        <xdr:cNvCxnSpPr/>
      </xdr:nvCxnSpPr>
      <xdr:spPr>
        <a:xfrm>
          <a:off x="40071675" y="56902350"/>
          <a:ext cx="0" cy="292894"/>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129</xdr:col>
      <xdr:colOff>66676</xdr:colOff>
      <xdr:row>787</xdr:row>
      <xdr:rowOff>45244</xdr:rowOff>
    </xdr:from>
    <xdr:to>
      <xdr:col>129</xdr:col>
      <xdr:colOff>66676</xdr:colOff>
      <xdr:row>818</xdr:row>
      <xdr:rowOff>183356</xdr:rowOff>
    </xdr:to>
    <xdr:cxnSp macro="">
      <xdr:nvCxnSpPr>
        <xdr:cNvPr id="2871" name="直線矢印コネクタ 2870">
          <a:extLst>
            <a:ext uri="{FF2B5EF4-FFF2-40B4-BE49-F238E27FC236}">
              <a16:creationId xmlns:a16="http://schemas.microsoft.com/office/drawing/2014/main" id="{4926B596-C5F7-4FBA-A912-1B934056B76C}"/>
            </a:ext>
          </a:extLst>
        </xdr:cNvPr>
        <xdr:cNvCxnSpPr/>
      </xdr:nvCxnSpPr>
      <xdr:spPr>
        <a:xfrm>
          <a:off x="40071676" y="50908744"/>
          <a:ext cx="0" cy="604361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131</xdr:col>
      <xdr:colOff>71436</xdr:colOff>
      <xdr:row>787</xdr:row>
      <xdr:rowOff>42863</xdr:rowOff>
    </xdr:from>
    <xdr:to>
      <xdr:col>131</xdr:col>
      <xdr:colOff>71436</xdr:colOff>
      <xdr:row>818</xdr:row>
      <xdr:rowOff>159544</xdr:rowOff>
    </xdr:to>
    <xdr:cxnSp macro="">
      <xdr:nvCxnSpPr>
        <xdr:cNvPr id="2872" name="直線矢印コネクタ 2871">
          <a:extLst>
            <a:ext uri="{FF2B5EF4-FFF2-40B4-BE49-F238E27FC236}">
              <a16:creationId xmlns:a16="http://schemas.microsoft.com/office/drawing/2014/main" id="{DF4D81A7-F277-47FA-9F99-1F1488916035}"/>
            </a:ext>
          </a:extLst>
        </xdr:cNvPr>
        <xdr:cNvCxnSpPr/>
      </xdr:nvCxnSpPr>
      <xdr:spPr>
        <a:xfrm>
          <a:off x="40838436" y="50906363"/>
          <a:ext cx="0" cy="60221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145</xdr:col>
      <xdr:colOff>276225</xdr:colOff>
      <xdr:row>787</xdr:row>
      <xdr:rowOff>11906</xdr:rowOff>
    </xdr:from>
    <xdr:to>
      <xdr:col>151</xdr:col>
      <xdr:colOff>128588</xdr:colOff>
      <xdr:row>818</xdr:row>
      <xdr:rowOff>161925</xdr:rowOff>
    </xdr:to>
    <xdr:cxnSp macro="">
      <xdr:nvCxnSpPr>
        <xdr:cNvPr id="2873" name="直線コネクタ 2872">
          <a:extLst>
            <a:ext uri="{FF2B5EF4-FFF2-40B4-BE49-F238E27FC236}">
              <a16:creationId xmlns:a16="http://schemas.microsoft.com/office/drawing/2014/main" id="{DC5D5449-65C6-419B-B819-DCFB4BED95DB}"/>
            </a:ext>
          </a:extLst>
        </xdr:cNvPr>
        <xdr:cNvCxnSpPr/>
      </xdr:nvCxnSpPr>
      <xdr:spPr>
        <a:xfrm flipV="1">
          <a:off x="46377225" y="50875406"/>
          <a:ext cx="2138363" cy="6055519"/>
        </a:xfrm>
        <a:prstGeom prst="line">
          <a:avLst/>
        </a:prstGeom>
        <a:ln w="3175">
          <a:solidFill>
            <a:srgbClr val="C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147</xdr:col>
      <xdr:colOff>109538</xdr:colOff>
      <xdr:row>787</xdr:row>
      <xdr:rowOff>11907</xdr:rowOff>
    </xdr:from>
    <xdr:to>
      <xdr:col>156</xdr:col>
      <xdr:colOff>0</xdr:colOff>
      <xdr:row>787</xdr:row>
      <xdr:rowOff>11907</xdr:rowOff>
    </xdr:to>
    <xdr:cxnSp macro="">
      <xdr:nvCxnSpPr>
        <xdr:cNvPr id="2874" name="直線コネクタ 2873">
          <a:extLst>
            <a:ext uri="{FF2B5EF4-FFF2-40B4-BE49-F238E27FC236}">
              <a16:creationId xmlns:a16="http://schemas.microsoft.com/office/drawing/2014/main" id="{6711AD36-7AC0-4A9C-BFB9-C49573C1CE02}"/>
            </a:ext>
          </a:extLst>
        </xdr:cNvPr>
        <xdr:cNvCxnSpPr/>
      </xdr:nvCxnSpPr>
      <xdr:spPr>
        <a:xfrm>
          <a:off x="46972538" y="50875407"/>
          <a:ext cx="3319462"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147</xdr:col>
      <xdr:colOff>92869</xdr:colOff>
      <xdr:row>787</xdr:row>
      <xdr:rowOff>45244</xdr:rowOff>
    </xdr:from>
    <xdr:to>
      <xdr:col>156</xdr:col>
      <xdr:colOff>0</xdr:colOff>
      <xdr:row>787</xdr:row>
      <xdr:rowOff>45244</xdr:rowOff>
    </xdr:to>
    <xdr:cxnSp macro="">
      <xdr:nvCxnSpPr>
        <xdr:cNvPr id="2875" name="直線コネクタ 2874">
          <a:extLst>
            <a:ext uri="{FF2B5EF4-FFF2-40B4-BE49-F238E27FC236}">
              <a16:creationId xmlns:a16="http://schemas.microsoft.com/office/drawing/2014/main" id="{AE5046B4-9138-4432-9BF4-565BA1E86B16}"/>
            </a:ext>
          </a:extLst>
        </xdr:cNvPr>
        <xdr:cNvCxnSpPr/>
      </xdr:nvCxnSpPr>
      <xdr:spPr>
        <a:xfrm>
          <a:off x="46955869" y="50908744"/>
          <a:ext cx="3336131"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132</xdr:col>
      <xdr:colOff>185737</xdr:colOff>
      <xdr:row>787</xdr:row>
      <xdr:rowOff>42862</xdr:rowOff>
    </xdr:from>
    <xdr:to>
      <xdr:col>132</xdr:col>
      <xdr:colOff>185737</xdr:colOff>
      <xdr:row>788</xdr:row>
      <xdr:rowOff>33337</xdr:rowOff>
    </xdr:to>
    <xdr:cxnSp macro="">
      <xdr:nvCxnSpPr>
        <xdr:cNvPr id="2876" name="直線矢印コネクタ 2875">
          <a:extLst>
            <a:ext uri="{FF2B5EF4-FFF2-40B4-BE49-F238E27FC236}">
              <a16:creationId xmlns:a16="http://schemas.microsoft.com/office/drawing/2014/main" id="{8C474FBE-7DD2-443E-9CAA-0C0F5C4C2767}"/>
            </a:ext>
          </a:extLst>
        </xdr:cNvPr>
        <xdr:cNvCxnSpPr/>
      </xdr:nvCxnSpPr>
      <xdr:spPr>
        <a:xfrm flipV="1">
          <a:off x="41333737" y="50906362"/>
          <a:ext cx="0" cy="180975"/>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132</xdr:col>
      <xdr:colOff>40481</xdr:colOff>
      <xdr:row>787</xdr:row>
      <xdr:rowOff>28575</xdr:rowOff>
    </xdr:from>
    <xdr:to>
      <xdr:col>132</xdr:col>
      <xdr:colOff>185738</xdr:colOff>
      <xdr:row>787</xdr:row>
      <xdr:rowOff>28575</xdr:rowOff>
    </xdr:to>
    <xdr:cxnSp macro="">
      <xdr:nvCxnSpPr>
        <xdr:cNvPr id="2877" name="直線コネクタ 2876">
          <a:extLst>
            <a:ext uri="{FF2B5EF4-FFF2-40B4-BE49-F238E27FC236}">
              <a16:creationId xmlns:a16="http://schemas.microsoft.com/office/drawing/2014/main" id="{7BB96BF2-09D8-4634-9B24-D8E227A986A5}"/>
            </a:ext>
          </a:extLst>
        </xdr:cNvPr>
        <xdr:cNvCxnSpPr/>
      </xdr:nvCxnSpPr>
      <xdr:spPr>
        <a:xfrm>
          <a:off x="41188481" y="50892075"/>
          <a:ext cx="145257"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132</xdr:col>
      <xdr:colOff>40482</xdr:colOff>
      <xdr:row>783</xdr:row>
      <xdr:rowOff>102393</xdr:rowOff>
    </xdr:from>
    <xdr:to>
      <xdr:col>132</xdr:col>
      <xdr:colOff>40482</xdr:colOff>
      <xdr:row>787</xdr:row>
      <xdr:rowOff>28575</xdr:rowOff>
    </xdr:to>
    <xdr:cxnSp macro="">
      <xdr:nvCxnSpPr>
        <xdr:cNvPr id="2878" name="直線コネクタ 2877">
          <a:extLst>
            <a:ext uri="{FF2B5EF4-FFF2-40B4-BE49-F238E27FC236}">
              <a16:creationId xmlns:a16="http://schemas.microsoft.com/office/drawing/2014/main" id="{7C45D8B9-BF8A-4A9A-BFA1-3ECA4D60DD7D}"/>
            </a:ext>
          </a:extLst>
        </xdr:cNvPr>
        <xdr:cNvCxnSpPr/>
      </xdr:nvCxnSpPr>
      <xdr:spPr>
        <a:xfrm>
          <a:off x="41188482" y="50203893"/>
          <a:ext cx="0" cy="688182"/>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132</xdr:col>
      <xdr:colOff>40482</xdr:colOff>
      <xdr:row>783</xdr:row>
      <xdr:rowOff>102395</xdr:rowOff>
    </xdr:from>
    <xdr:to>
      <xdr:col>132</xdr:col>
      <xdr:colOff>147638</xdr:colOff>
      <xdr:row>783</xdr:row>
      <xdr:rowOff>102395</xdr:rowOff>
    </xdr:to>
    <xdr:cxnSp macro="">
      <xdr:nvCxnSpPr>
        <xdr:cNvPr id="2879" name="直線矢印コネクタ 2878">
          <a:extLst>
            <a:ext uri="{FF2B5EF4-FFF2-40B4-BE49-F238E27FC236}">
              <a16:creationId xmlns:a16="http://schemas.microsoft.com/office/drawing/2014/main" id="{A7258F55-1685-494C-AE81-B176D24A700F}"/>
            </a:ext>
          </a:extLst>
        </xdr:cNvPr>
        <xdr:cNvCxnSpPr/>
      </xdr:nvCxnSpPr>
      <xdr:spPr>
        <a:xfrm>
          <a:off x="41188482" y="50203895"/>
          <a:ext cx="10715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123</xdr:col>
      <xdr:colOff>2381</xdr:colOff>
      <xdr:row>824</xdr:row>
      <xdr:rowOff>154781</xdr:rowOff>
    </xdr:from>
    <xdr:to>
      <xdr:col>137</xdr:col>
      <xdr:colOff>350044</xdr:colOff>
      <xdr:row>824</xdr:row>
      <xdr:rowOff>154781</xdr:rowOff>
    </xdr:to>
    <xdr:cxnSp macro="">
      <xdr:nvCxnSpPr>
        <xdr:cNvPr id="2880" name="直線コネクタ 2879">
          <a:extLst>
            <a:ext uri="{FF2B5EF4-FFF2-40B4-BE49-F238E27FC236}">
              <a16:creationId xmlns:a16="http://schemas.microsoft.com/office/drawing/2014/main" id="{028AB513-1901-4FF1-BB35-2D2DA8950E3D}"/>
            </a:ext>
          </a:extLst>
        </xdr:cNvPr>
        <xdr:cNvCxnSpPr/>
      </xdr:nvCxnSpPr>
      <xdr:spPr>
        <a:xfrm>
          <a:off x="37721381" y="58066781"/>
          <a:ext cx="5681663"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139</xdr:col>
      <xdr:colOff>140494</xdr:colOff>
      <xdr:row>813</xdr:row>
      <xdr:rowOff>119062</xdr:rowOff>
    </xdr:from>
    <xdr:to>
      <xdr:col>144</xdr:col>
      <xdr:colOff>166688</xdr:colOff>
      <xdr:row>813</xdr:row>
      <xdr:rowOff>119062</xdr:rowOff>
    </xdr:to>
    <xdr:cxnSp macro="">
      <xdr:nvCxnSpPr>
        <xdr:cNvPr id="2881" name="直線コネクタ 2880">
          <a:extLst>
            <a:ext uri="{FF2B5EF4-FFF2-40B4-BE49-F238E27FC236}">
              <a16:creationId xmlns:a16="http://schemas.microsoft.com/office/drawing/2014/main" id="{74C1376E-AFBD-428E-A9FD-D6381C0F755B}"/>
            </a:ext>
          </a:extLst>
        </xdr:cNvPr>
        <xdr:cNvCxnSpPr/>
      </xdr:nvCxnSpPr>
      <xdr:spPr>
        <a:xfrm>
          <a:off x="43955494" y="55935562"/>
          <a:ext cx="1931194"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144</xdr:col>
      <xdr:colOff>11906</xdr:colOff>
      <xdr:row>787</xdr:row>
      <xdr:rowOff>11906</xdr:rowOff>
    </xdr:from>
    <xdr:to>
      <xdr:col>147</xdr:col>
      <xdr:colOff>104775</xdr:colOff>
      <xdr:row>813</xdr:row>
      <xdr:rowOff>116681</xdr:rowOff>
    </xdr:to>
    <xdr:cxnSp macro="">
      <xdr:nvCxnSpPr>
        <xdr:cNvPr id="2882" name="直線コネクタ 2881">
          <a:extLst>
            <a:ext uri="{FF2B5EF4-FFF2-40B4-BE49-F238E27FC236}">
              <a16:creationId xmlns:a16="http://schemas.microsoft.com/office/drawing/2014/main" id="{96A7DB76-581A-422C-A0EC-74A83F088631}"/>
            </a:ext>
          </a:extLst>
        </xdr:cNvPr>
        <xdr:cNvCxnSpPr/>
      </xdr:nvCxnSpPr>
      <xdr:spPr>
        <a:xfrm flipV="1">
          <a:off x="45731906" y="50875406"/>
          <a:ext cx="1235869" cy="5057775"/>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145</xdr:col>
      <xdr:colOff>276225</xdr:colOff>
      <xdr:row>824</xdr:row>
      <xdr:rowOff>154782</xdr:rowOff>
    </xdr:from>
    <xdr:to>
      <xdr:col>156</xdr:col>
      <xdr:colOff>0</xdr:colOff>
      <xdr:row>824</xdr:row>
      <xdr:rowOff>154782</xdr:rowOff>
    </xdr:to>
    <xdr:cxnSp macro="">
      <xdr:nvCxnSpPr>
        <xdr:cNvPr id="2883" name="直線コネクタ 2882">
          <a:extLst>
            <a:ext uri="{FF2B5EF4-FFF2-40B4-BE49-F238E27FC236}">
              <a16:creationId xmlns:a16="http://schemas.microsoft.com/office/drawing/2014/main" id="{63FBBBCF-1232-4BA6-A663-B65B1865AE3A}"/>
            </a:ext>
          </a:extLst>
        </xdr:cNvPr>
        <xdr:cNvCxnSpPr/>
      </xdr:nvCxnSpPr>
      <xdr:spPr>
        <a:xfrm>
          <a:off x="46377225" y="58066782"/>
          <a:ext cx="3914775"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152</xdr:col>
      <xdr:colOff>171449</xdr:colOff>
      <xdr:row>818</xdr:row>
      <xdr:rowOff>161925</xdr:rowOff>
    </xdr:from>
    <xdr:to>
      <xdr:col>152</xdr:col>
      <xdr:colOff>171449</xdr:colOff>
      <xdr:row>826</xdr:row>
      <xdr:rowOff>1</xdr:rowOff>
    </xdr:to>
    <xdr:cxnSp macro="">
      <xdr:nvCxnSpPr>
        <xdr:cNvPr id="2884" name="直線コネクタ 2883">
          <a:extLst>
            <a:ext uri="{FF2B5EF4-FFF2-40B4-BE49-F238E27FC236}">
              <a16:creationId xmlns:a16="http://schemas.microsoft.com/office/drawing/2014/main" id="{1E6BC41D-CB12-4B69-A414-3405A421A8AE}"/>
            </a:ext>
          </a:extLst>
        </xdr:cNvPr>
        <xdr:cNvCxnSpPr/>
      </xdr:nvCxnSpPr>
      <xdr:spPr>
        <a:xfrm>
          <a:off x="48939449" y="56930925"/>
          <a:ext cx="0" cy="1362076"/>
        </a:xfrm>
        <a:prstGeom prst="line">
          <a:avLst/>
        </a:prstGeom>
        <a:ln w="317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145</xdr:col>
      <xdr:colOff>276225</xdr:colOff>
      <xdr:row>818</xdr:row>
      <xdr:rowOff>159543</xdr:rowOff>
    </xdr:from>
    <xdr:to>
      <xdr:col>152</xdr:col>
      <xdr:colOff>173831</xdr:colOff>
      <xdr:row>818</xdr:row>
      <xdr:rowOff>159543</xdr:rowOff>
    </xdr:to>
    <xdr:cxnSp macro="">
      <xdr:nvCxnSpPr>
        <xdr:cNvPr id="2885" name="直線コネクタ 2884">
          <a:extLst>
            <a:ext uri="{FF2B5EF4-FFF2-40B4-BE49-F238E27FC236}">
              <a16:creationId xmlns:a16="http://schemas.microsoft.com/office/drawing/2014/main" id="{CC22F86D-1008-4C36-922E-D4A621439313}"/>
            </a:ext>
          </a:extLst>
        </xdr:cNvPr>
        <xdr:cNvCxnSpPr/>
      </xdr:nvCxnSpPr>
      <xdr:spPr>
        <a:xfrm>
          <a:off x="46377225" y="56928543"/>
          <a:ext cx="2564606"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142</xdr:col>
      <xdr:colOff>228600</xdr:colOff>
      <xdr:row>813</xdr:row>
      <xdr:rowOff>116681</xdr:rowOff>
    </xdr:from>
    <xdr:to>
      <xdr:col>142</xdr:col>
      <xdr:colOff>228600</xdr:colOff>
      <xdr:row>826</xdr:row>
      <xdr:rowOff>0</xdr:rowOff>
    </xdr:to>
    <xdr:cxnSp macro="">
      <xdr:nvCxnSpPr>
        <xdr:cNvPr id="2886" name="直線矢印コネクタ 2885">
          <a:extLst>
            <a:ext uri="{FF2B5EF4-FFF2-40B4-BE49-F238E27FC236}">
              <a16:creationId xmlns:a16="http://schemas.microsoft.com/office/drawing/2014/main" id="{8E2BC493-65E5-4076-92D9-53A094991832}"/>
            </a:ext>
          </a:extLst>
        </xdr:cNvPr>
        <xdr:cNvCxnSpPr/>
      </xdr:nvCxnSpPr>
      <xdr:spPr>
        <a:xfrm>
          <a:off x="45186600" y="55933181"/>
          <a:ext cx="0" cy="235981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142</xdr:col>
      <xdr:colOff>78581</xdr:colOff>
      <xdr:row>826</xdr:row>
      <xdr:rowOff>0</xdr:rowOff>
    </xdr:from>
    <xdr:to>
      <xdr:col>142</xdr:col>
      <xdr:colOff>378616</xdr:colOff>
      <xdr:row>826</xdr:row>
      <xdr:rowOff>0</xdr:rowOff>
    </xdr:to>
    <xdr:cxnSp macro="">
      <xdr:nvCxnSpPr>
        <xdr:cNvPr id="2887" name="直線コネクタ 2886">
          <a:extLst>
            <a:ext uri="{FF2B5EF4-FFF2-40B4-BE49-F238E27FC236}">
              <a16:creationId xmlns:a16="http://schemas.microsoft.com/office/drawing/2014/main" id="{B2E65026-2AF2-4721-B454-8A7DC6E652C3}"/>
            </a:ext>
          </a:extLst>
        </xdr:cNvPr>
        <xdr:cNvCxnSpPr/>
      </xdr:nvCxnSpPr>
      <xdr:spPr>
        <a:xfrm>
          <a:off x="45036581" y="58293000"/>
          <a:ext cx="300035"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142</xdr:col>
      <xdr:colOff>230981</xdr:colOff>
      <xdr:row>819</xdr:row>
      <xdr:rowOff>95250</xdr:rowOff>
    </xdr:from>
    <xdr:to>
      <xdr:col>143</xdr:col>
      <xdr:colOff>2381</xdr:colOff>
      <xdr:row>819</xdr:row>
      <xdr:rowOff>95250</xdr:rowOff>
    </xdr:to>
    <xdr:cxnSp macro="">
      <xdr:nvCxnSpPr>
        <xdr:cNvPr id="2888" name="直線矢印コネクタ 2887">
          <a:extLst>
            <a:ext uri="{FF2B5EF4-FFF2-40B4-BE49-F238E27FC236}">
              <a16:creationId xmlns:a16="http://schemas.microsoft.com/office/drawing/2014/main" id="{F614E0BC-2A2E-4C21-BE08-5385ADE3D794}"/>
            </a:ext>
          </a:extLst>
        </xdr:cNvPr>
        <xdr:cNvCxnSpPr/>
      </xdr:nvCxnSpPr>
      <xdr:spPr>
        <a:xfrm>
          <a:off x="45188981" y="57054750"/>
          <a:ext cx="15240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137</xdr:col>
      <xdr:colOff>347662</xdr:colOff>
      <xdr:row>818</xdr:row>
      <xdr:rowOff>159545</xdr:rowOff>
    </xdr:from>
    <xdr:to>
      <xdr:col>137</xdr:col>
      <xdr:colOff>347662</xdr:colOff>
      <xdr:row>824</xdr:row>
      <xdr:rowOff>157163</xdr:rowOff>
    </xdr:to>
    <xdr:cxnSp macro="">
      <xdr:nvCxnSpPr>
        <xdr:cNvPr id="2889" name="直線矢印コネクタ 2888">
          <a:extLst>
            <a:ext uri="{FF2B5EF4-FFF2-40B4-BE49-F238E27FC236}">
              <a16:creationId xmlns:a16="http://schemas.microsoft.com/office/drawing/2014/main" id="{F3265FCD-9C6C-4ABE-8307-4012214D804D}"/>
            </a:ext>
          </a:extLst>
        </xdr:cNvPr>
        <xdr:cNvCxnSpPr/>
      </xdr:nvCxnSpPr>
      <xdr:spPr>
        <a:xfrm>
          <a:off x="43400662" y="56928545"/>
          <a:ext cx="0" cy="114061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137</xdr:col>
      <xdr:colOff>223839</xdr:colOff>
      <xdr:row>822</xdr:row>
      <xdr:rowOff>95250</xdr:rowOff>
    </xdr:from>
    <xdr:to>
      <xdr:col>137</xdr:col>
      <xdr:colOff>345281</xdr:colOff>
      <xdr:row>822</xdr:row>
      <xdr:rowOff>95250</xdr:rowOff>
    </xdr:to>
    <xdr:cxnSp macro="">
      <xdr:nvCxnSpPr>
        <xdr:cNvPr id="2890" name="直線矢印コネクタ 2889">
          <a:extLst>
            <a:ext uri="{FF2B5EF4-FFF2-40B4-BE49-F238E27FC236}">
              <a16:creationId xmlns:a16="http://schemas.microsoft.com/office/drawing/2014/main" id="{9D1392F1-B10E-439A-860A-D234F5E9A698}"/>
            </a:ext>
          </a:extLst>
        </xdr:cNvPr>
        <xdr:cNvCxnSpPr/>
      </xdr:nvCxnSpPr>
      <xdr:spPr>
        <a:xfrm flipH="1">
          <a:off x="43276839" y="57626250"/>
          <a:ext cx="121442"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137</xdr:col>
      <xdr:colOff>347663</xdr:colOff>
      <xdr:row>824</xdr:row>
      <xdr:rowOff>150020</xdr:rowOff>
    </xdr:from>
    <xdr:to>
      <xdr:col>137</xdr:col>
      <xdr:colOff>347663</xdr:colOff>
      <xdr:row>826</xdr:row>
      <xdr:rowOff>2381</xdr:rowOff>
    </xdr:to>
    <xdr:cxnSp macro="">
      <xdr:nvCxnSpPr>
        <xdr:cNvPr id="2891" name="直線矢印コネクタ 2890">
          <a:extLst>
            <a:ext uri="{FF2B5EF4-FFF2-40B4-BE49-F238E27FC236}">
              <a16:creationId xmlns:a16="http://schemas.microsoft.com/office/drawing/2014/main" id="{1F9486B6-5604-4133-838B-A5C58CC89586}"/>
            </a:ext>
          </a:extLst>
        </xdr:cNvPr>
        <xdr:cNvCxnSpPr/>
      </xdr:nvCxnSpPr>
      <xdr:spPr>
        <a:xfrm>
          <a:off x="43400663" y="58062020"/>
          <a:ext cx="0" cy="23336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137</xdr:col>
      <xdr:colOff>226220</xdr:colOff>
      <xdr:row>825</xdr:row>
      <xdr:rowOff>78581</xdr:rowOff>
    </xdr:from>
    <xdr:to>
      <xdr:col>137</xdr:col>
      <xdr:colOff>345281</xdr:colOff>
      <xdr:row>825</xdr:row>
      <xdr:rowOff>78581</xdr:rowOff>
    </xdr:to>
    <xdr:cxnSp macro="">
      <xdr:nvCxnSpPr>
        <xdr:cNvPr id="2892" name="直線矢印コネクタ 2891">
          <a:extLst>
            <a:ext uri="{FF2B5EF4-FFF2-40B4-BE49-F238E27FC236}">
              <a16:creationId xmlns:a16="http://schemas.microsoft.com/office/drawing/2014/main" id="{A7E1C8B3-C77C-4FAC-9839-E9F139F4FB80}"/>
            </a:ext>
          </a:extLst>
        </xdr:cNvPr>
        <xdr:cNvCxnSpPr/>
      </xdr:nvCxnSpPr>
      <xdr:spPr>
        <a:xfrm flipH="1">
          <a:off x="43279220" y="58181081"/>
          <a:ext cx="11906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144</xdr:col>
      <xdr:colOff>64293</xdr:colOff>
      <xdr:row>803</xdr:row>
      <xdr:rowOff>95250</xdr:rowOff>
    </xdr:from>
    <xdr:to>
      <xdr:col>148</xdr:col>
      <xdr:colOff>373856</xdr:colOff>
      <xdr:row>803</xdr:row>
      <xdr:rowOff>95250</xdr:rowOff>
    </xdr:to>
    <xdr:cxnSp macro="">
      <xdr:nvCxnSpPr>
        <xdr:cNvPr id="2893" name="直線矢印コネクタ 2892">
          <a:extLst>
            <a:ext uri="{FF2B5EF4-FFF2-40B4-BE49-F238E27FC236}">
              <a16:creationId xmlns:a16="http://schemas.microsoft.com/office/drawing/2014/main" id="{6E3767B1-3187-4E09-AEA7-6B59D41887C4}"/>
            </a:ext>
          </a:extLst>
        </xdr:cNvPr>
        <xdr:cNvCxnSpPr/>
      </xdr:nvCxnSpPr>
      <xdr:spPr>
        <a:xfrm>
          <a:off x="45784293" y="54006750"/>
          <a:ext cx="183356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133</xdr:col>
      <xdr:colOff>0</xdr:colOff>
      <xdr:row>785</xdr:row>
      <xdr:rowOff>4763</xdr:rowOff>
    </xdr:from>
    <xdr:to>
      <xdr:col>133</xdr:col>
      <xdr:colOff>0</xdr:colOff>
      <xdr:row>786</xdr:row>
      <xdr:rowOff>0</xdr:rowOff>
    </xdr:to>
    <xdr:cxnSp macro="">
      <xdr:nvCxnSpPr>
        <xdr:cNvPr id="2894" name="直線矢印コネクタ 2893">
          <a:extLst>
            <a:ext uri="{FF2B5EF4-FFF2-40B4-BE49-F238E27FC236}">
              <a16:creationId xmlns:a16="http://schemas.microsoft.com/office/drawing/2014/main" id="{1D5C78D7-8A5B-4040-96F9-6445CDAE48F2}"/>
            </a:ext>
          </a:extLst>
        </xdr:cNvPr>
        <xdr:cNvCxnSpPr/>
      </xdr:nvCxnSpPr>
      <xdr:spPr>
        <a:xfrm>
          <a:off x="41529000" y="50487263"/>
          <a:ext cx="0" cy="185737"/>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142</xdr:col>
      <xdr:colOff>228600</xdr:colOff>
      <xdr:row>820</xdr:row>
      <xdr:rowOff>92869</xdr:rowOff>
    </xdr:from>
    <xdr:to>
      <xdr:col>146</xdr:col>
      <xdr:colOff>7144</xdr:colOff>
      <xdr:row>820</xdr:row>
      <xdr:rowOff>92869</xdr:rowOff>
    </xdr:to>
    <xdr:cxnSp macro="">
      <xdr:nvCxnSpPr>
        <xdr:cNvPr id="2895" name="直線矢印コネクタ 2894">
          <a:extLst>
            <a:ext uri="{FF2B5EF4-FFF2-40B4-BE49-F238E27FC236}">
              <a16:creationId xmlns:a16="http://schemas.microsoft.com/office/drawing/2014/main" id="{D0FDA8EC-7F71-4A5C-8EAC-50808FD5E071}"/>
            </a:ext>
          </a:extLst>
        </xdr:cNvPr>
        <xdr:cNvCxnSpPr/>
      </xdr:nvCxnSpPr>
      <xdr:spPr>
        <a:xfrm>
          <a:off x="45186600" y="57242869"/>
          <a:ext cx="130254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140</xdr:col>
      <xdr:colOff>228600</xdr:colOff>
      <xdr:row>779</xdr:row>
      <xdr:rowOff>7144</xdr:rowOff>
    </xdr:from>
    <xdr:to>
      <xdr:col>140</xdr:col>
      <xdr:colOff>228600</xdr:colOff>
      <xdr:row>786</xdr:row>
      <xdr:rowOff>2381</xdr:rowOff>
    </xdr:to>
    <xdr:cxnSp macro="">
      <xdr:nvCxnSpPr>
        <xdr:cNvPr id="2896" name="直線コネクタ 2895">
          <a:extLst>
            <a:ext uri="{FF2B5EF4-FFF2-40B4-BE49-F238E27FC236}">
              <a16:creationId xmlns:a16="http://schemas.microsoft.com/office/drawing/2014/main" id="{B5AE44DA-7E86-498D-BB53-0050054940AF}"/>
            </a:ext>
          </a:extLst>
        </xdr:cNvPr>
        <xdr:cNvCxnSpPr/>
      </xdr:nvCxnSpPr>
      <xdr:spPr>
        <a:xfrm>
          <a:off x="44424600" y="49346644"/>
          <a:ext cx="0" cy="1328737"/>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184</xdr:col>
      <xdr:colOff>157162</xdr:colOff>
      <xdr:row>811</xdr:row>
      <xdr:rowOff>33338</xdr:rowOff>
    </xdr:from>
    <xdr:to>
      <xdr:col>185</xdr:col>
      <xdr:colOff>154781</xdr:colOff>
      <xdr:row>811</xdr:row>
      <xdr:rowOff>33338</xdr:rowOff>
    </xdr:to>
    <xdr:cxnSp macro="">
      <xdr:nvCxnSpPr>
        <xdr:cNvPr id="2897" name="直線コネクタ 2896">
          <a:extLst>
            <a:ext uri="{FF2B5EF4-FFF2-40B4-BE49-F238E27FC236}">
              <a16:creationId xmlns:a16="http://schemas.microsoft.com/office/drawing/2014/main" id="{49B01FC6-964A-41F5-BBA3-BDC1C1204400}"/>
            </a:ext>
          </a:extLst>
        </xdr:cNvPr>
        <xdr:cNvCxnSpPr/>
      </xdr:nvCxnSpPr>
      <xdr:spPr>
        <a:xfrm>
          <a:off x="61117162" y="55468838"/>
          <a:ext cx="378619"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180</xdr:col>
      <xdr:colOff>346478</xdr:colOff>
      <xdr:row>782</xdr:row>
      <xdr:rowOff>2382</xdr:rowOff>
    </xdr:from>
    <xdr:to>
      <xdr:col>180</xdr:col>
      <xdr:colOff>346478</xdr:colOff>
      <xdr:row>794</xdr:row>
      <xdr:rowOff>69056</xdr:rowOff>
    </xdr:to>
    <xdr:cxnSp macro="">
      <xdr:nvCxnSpPr>
        <xdr:cNvPr id="2898" name="直線コネクタ 2897">
          <a:extLst>
            <a:ext uri="{FF2B5EF4-FFF2-40B4-BE49-F238E27FC236}">
              <a16:creationId xmlns:a16="http://schemas.microsoft.com/office/drawing/2014/main" id="{9AAE0DA2-1EE2-4575-A7E2-F64A4708A4D9}"/>
            </a:ext>
          </a:extLst>
        </xdr:cNvPr>
        <xdr:cNvCxnSpPr/>
      </xdr:nvCxnSpPr>
      <xdr:spPr>
        <a:xfrm flipV="1">
          <a:off x="59782478" y="49913382"/>
          <a:ext cx="0" cy="2352674"/>
        </a:xfrm>
        <a:prstGeom prst="line">
          <a:avLst/>
        </a:prstGeom>
        <a:ln w="3175">
          <a:solidFill>
            <a:srgbClr val="C00000"/>
          </a:solidFill>
          <a:prstDash val="lgDashDot"/>
        </a:ln>
      </xdr:spPr>
      <xdr:style>
        <a:lnRef idx="1">
          <a:schemeClr val="dk1"/>
        </a:lnRef>
        <a:fillRef idx="0">
          <a:schemeClr val="dk1"/>
        </a:fillRef>
        <a:effectRef idx="0">
          <a:schemeClr val="dk1"/>
        </a:effectRef>
        <a:fontRef idx="minor">
          <a:schemeClr val="tx1"/>
        </a:fontRef>
      </xdr:style>
    </xdr:cxnSp>
    <xdr:clientData/>
  </xdr:twoCellAnchor>
  <xdr:twoCellAnchor>
    <xdr:from>
      <xdr:col>165</xdr:col>
      <xdr:colOff>7144</xdr:colOff>
      <xdr:row>783</xdr:row>
      <xdr:rowOff>188119</xdr:rowOff>
    </xdr:from>
    <xdr:to>
      <xdr:col>180</xdr:col>
      <xdr:colOff>345281</xdr:colOff>
      <xdr:row>783</xdr:row>
      <xdr:rowOff>188119</xdr:rowOff>
    </xdr:to>
    <xdr:cxnSp macro="">
      <xdr:nvCxnSpPr>
        <xdr:cNvPr id="2899" name="直線矢印コネクタ 2898">
          <a:extLst>
            <a:ext uri="{FF2B5EF4-FFF2-40B4-BE49-F238E27FC236}">
              <a16:creationId xmlns:a16="http://schemas.microsoft.com/office/drawing/2014/main" id="{C0893EEC-8CCD-4B3D-ACC8-65DF3C7C7148}"/>
            </a:ext>
          </a:extLst>
        </xdr:cNvPr>
        <xdr:cNvCxnSpPr/>
      </xdr:nvCxnSpPr>
      <xdr:spPr>
        <a:xfrm>
          <a:off x="53728144" y="50289619"/>
          <a:ext cx="605313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165</xdr:col>
      <xdr:colOff>0</xdr:colOff>
      <xdr:row>794</xdr:row>
      <xdr:rowOff>73819</xdr:rowOff>
    </xdr:from>
    <xdr:to>
      <xdr:col>180</xdr:col>
      <xdr:colOff>345281</xdr:colOff>
      <xdr:row>794</xdr:row>
      <xdr:rowOff>73819</xdr:rowOff>
    </xdr:to>
    <xdr:cxnSp macro="">
      <xdr:nvCxnSpPr>
        <xdr:cNvPr id="2900" name="直線矢印コネクタ 2899">
          <a:extLst>
            <a:ext uri="{FF2B5EF4-FFF2-40B4-BE49-F238E27FC236}">
              <a16:creationId xmlns:a16="http://schemas.microsoft.com/office/drawing/2014/main" id="{2555D15B-22C6-4EC6-95BB-F32DB93BFA0E}"/>
            </a:ext>
          </a:extLst>
        </xdr:cNvPr>
        <xdr:cNvCxnSpPr/>
      </xdr:nvCxnSpPr>
      <xdr:spPr>
        <a:xfrm>
          <a:off x="53721000" y="52270819"/>
          <a:ext cx="60602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164</xdr:col>
      <xdr:colOff>184761</xdr:colOff>
      <xdr:row>782</xdr:row>
      <xdr:rowOff>4763</xdr:rowOff>
    </xdr:from>
    <xdr:to>
      <xdr:col>164</xdr:col>
      <xdr:colOff>184761</xdr:colOff>
      <xdr:row>800</xdr:row>
      <xdr:rowOff>2381</xdr:rowOff>
    </xdr:to>
    <xdr:cxnSp macro="">
      <xdr:nvCxnSpPr>
        <xdr:cNvPr id="2901" name="直線矢印コネクタ 2900">
          <a:extLst>
            <a:ext uri="{FF2B5EF4-FFF2-40B4-BE49-F238E27FC236}">
              <a16:creationId xmlns:a16="http://schemas.microsoft.com/office/drawing/2014/main" id="{6B56E199-5158-46F0-AA62-227E96869652}"/>
            </a:ext>
          </a:extLst>
        </xdr:cNvPr>
        <xdr:cNvCxnSpPr/>
      </xdr:nvCxnSpPr>
      <xdr:spPr>
        <a:xfrm>
          <a:off x="53524761" y="49915763"/>
          <a:ext cx="0" cy="342661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166</xdr:col>
      <xdr:colOff>1</xdr:colOff>
      <xdr:row>794</xdr:row>
      <xdr:rowOff>69056</xdr:rowOff>
    </xdr:from>
    <xdr:to>
      <xdr:col>166</xdr:col>
      <xdr:colOff>1</xdr:colOff>
      <xdr:row>798</xdr:row>
      <xdr:rowOff>76200</xdr:rowOff>
    </xdr:to>
    <xdr:cxnSp macro="">
      <xdr:nvCxnSpPr>
        <xdr:cNvPr id="2902" name="直線矢印コネクタ 2901">
          <a:extLst>
            <a:ext uri="{FF2B5EF4-FFF2-40B4-BE49-F238E27FC236}">
              <a16:creationId xmlns:a16="http://schemas.microsoft.com/office/drawing/2014/main" id="{D51B06AD-0B78-44BB-8064-284BEB878EC1}"/>
            </a:ext>
          </a:extLst>
        </xdr:cNvPr>
        <xdr:cNvCxnSpPr/>
      </xdr:nvCxnSpPr>
      <xdr:spPr>
        <a:xfrm>
          <a:off x="54102001" y="52266056"/>
          <a:ext cx="0" cy="76914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164</xdr:col>
      <xdr:colOff>378619</xdr:colOff>
      <xdr:row>798</xdr:row>
      <xdr:rowOff>76199</xdr:rowOff>
    </xdr:from>
    <xdr:to>
      <xdr:col>180</xdr:col>
      <xdr:colOff>309564</xdr:colOff>
      <xdr:row>798</xdr:row>
      <xdr:rowOff>76199</xdr:rowOff>
    </xdr:to>
    <xdr:cxnSp macro="">
      <xdr:nvCxnSpPr>
        <xdr:cNvPr id="2903" name="直線矢印コネクタ 2902">
          <a:extLst>
            <a:ext uri="{FF2B5EF4-FFF2-40B4-BE49-F238E27FC236}">
              <a16:creationId xmlns:a16="http://schemas.microsoft.com/office/drawing/2014/main" id="{02B5F2E1-A686-42B9-B818-F37EF12B25FE}"/>
            </a:ext>
          </a:extLst>
        </xdr:cNvPr>
        <xdr:cNvCxnSpPr/>
      </xdr:nvCxnSpPr>
      <xdr:spPr>
        <a:xfrm flipH="1">
          <a:off x="53718619" y="53035199"/>
          <a:ext cx="602694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165</xdr:col>
      <xdr:colOff>378619</xdr:colOff>
      <xdr:row>782</xdr:row>
      <xdr:rowOff>0</xdr:rowOff>
    </xdr:from>
    <xdr:to>
      <xdr:col>165</xdr:col>
      <xdr:colOff>378619</xdr:colOff>
      <xdr:row>784</xdr:row>
      <xdr:rowOff>0</xdr:rowOff>
    </xdr:to>
    <xdr:cxnSp macro="">
      <xdr:nvCxnSpPr>
        <xdr:cNvPr id="2904" name="直線矢印コネクタ 2903">
          <a:extLst>
            <a:ext uri="{FF2B5EF4-FFF2-40B4-BE49-F238E27FC236}">
              <a16:creationId xmlns:a16="http://schemas.microsoft.com/office/drawing/2014/main" id="{CD51A1F9-483B-427A-B888-466555C7DE8D}"/>
            </a:ext>
          </a:extLst>
        </xdr:cNvPr>
        <xdr:cNvCxnSpPr/>
      </xdr:nvCxnSpPr>
      <xdr:spPr>
        <a:xfrm>
          <a:off x="54099619" y="49911000"/>
          <a:ext cx="0" cy="3810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166</xdr:col>
      <xdr:colOff>0</xdr:colOff>
      <xdr:row>783</xdr:row>
      <xdr:rowOff>185738</xdr:rowOff>
    </xdr:from>
    <xdr:to>
      <xdr:col>166</xdr:col>
      <xdr:colOff>0</xdr:colOff>
      <xdr:row>794</xdr:row>
      <xdr:rowOff>73819</xdr:rowOff>
    </xdr:to>
    <xdr:cxnSp macro="">
      <xdr:nvCxnSpPr>
        <xdr:cNvPr id="2905" name="直線矢印コネクタ 2904">
          <a:extLst>
            <a:ext uri="{FF2B5EF4-FFF2-40B4-BE49-F238E27FC236}">
              <a16:creationId xmlns:a16="http://schemas.microsoft.com/office/drawing/2014/main" id="{563CC6C7-7740-4412-9EFA-AC88A7D2BE70}"/>
            </a:ext>
          </a:extLst>
        </xdr:cNvPr>
        <xdr:cNvCxnSpPr/>
      </xdr:nvCxnSpPr>
      <xdr:spPr>
        <a:xfrm>
          <a:off x="54102000" y="50287238"/>
          <a:ext cx="0" cy="19835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182</xdr:col>
      <xdr:colOff>1</xdr:colOff>
      <xdr:row>781</xdr:row>
      <xdr:rowOff>190499</xdr:rowOff>
    </xdr:from>
    <xdr:to>
      <xdr:col>182</xdr:col>
      <xdr:colOff>1</xdr:colOff>
      <xdr:row>798</xdr:row>
      <xdr:rowOff>80963</xdr:rowOff>
    </xdr:to>
    <xdr:cxnSp macro="">
      <xdr:nvCxnSpPr>
        <xdr:cNvPr id="2906" name="直線矢印コネクタ 2905">
          <a:extLst>
            <a:ext uri="{FF2B5EF4-FFF2-40B4-BE49-F238E27FC236}">
              <a16:creationId xmlns:a16="http://schemas.microsoft.com/office/drawing/2014/main" id="{FAB95957-9EEA-4828-B05E-D5BAD0B68F66}"/>
            </a:ext>
          </a:extLst>
        </xdr:cNvPr>
        <xdr:cNvCxnSpPr/>
      </xdr:nvCxnSpPr>
      <xdr:spPr>
        <a:xfrm>
          <a:off x="60198001" y="49910999"/>
          <a:ext cx="0" cy="312896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180</xdr:col>
      <xdr:colOff>380999</xdr:colOff>
      <xdr:row>783</xdr:row>
      <xdr:rowOff>54769</xdr:rowOff>
    </xdr:from>
    <xdr:to>
      <xdr:col>181</xdr:col>
      <xdr:colOff>185737</xdr:colOff>
      <xdr:row>783</xdr:row>
      <xdr:rowOff>54769</xdr:rowOff>
    </xdr:to>
    <xdr:cxnSp macro="">
      <xdr:nvCxnSpPr>
        <xdr:cNvPr id="2907" name="直線コネクタ 2906">
          <a:extLst>
            <a:ext uri="{FF2B5EF4-FFF2-40B4-BE49-F238E27FC236}">
              <a16:creationId xmlns:a16="http://schemas.microsoft.com/office/drawing/2014/main" id="{94182921-A935-4E37-BF95-D4ACE0EDA624}"/>
            </a:ext>
          </a:extLst>
        </xdr:cNvPr>
        <xdr:cNvCxnSpPr/>
      </xdr:nvCxnSpPr>
      <xdr:spPr>
        <a:xfrm>
          <a:off x="59816999" y="50156269"/>
          <a:ext cx="185738" cy="0"/>
        </a:xfrm>
        <a:prstGeom prst="line">
          <a:avLst/>
        </a:prstGeom>
        <a:ln w="3175">
          <a:no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184</xdr:col>
      <xdr:colOff>152400</xdr:colOff>
      <xdr:row>782</xdr:row>
      <xdr:rowOff>0</xdr:rowOff>
    </xdr:from>
    <xdr:to>
      <xdr:col>184</xdr:col>
      <xdr:colOff>152400</xdr:colOff>
      <xdr:row>811</xdr:row>
      <xdr:rowOff>38100</xdr:rowOff>
    </xdr:to>
    <xdr:cxnSp macro="">
      <xdr:nvCxnSpPr>
        <xdr:cNvPr id="2908" name="直線コネクタ 2907">
          <a:extLst>
            <a:ext uri="{FF2B5EF4-FFF2-40B4-BE49-F238E27FC236}">
              <a16:creationId xmlns:a16="http://schemas.microsoft.com/office/drawing/2014/main" id="{57AD39D8-DE66-4F0B-A5AF-7A2F89FC0034}"/>
            </a:ext>
          </a:extLst>
        </xdr:cNvPr>
        <xdr:cNvCxnSpPr/>
      </xdr:nvCxnSpPr>
      <xdr:spPr>
        <a:xfrm flipV="1">
          <a:off x="61112400" y="49911000"/>
          <a:ext cx="0" cy="5562600"/>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180</xdr:col>
      <xdr:colOff>304800</xdr:colOff>
      <xdr:row>798</xdr:row>
      <xdr:rowOff>78581</xdr:rowOff>
    </xdr:from>
    <xdr:to>
      <xdr:col>180</xdr:col>
      <xdr:colOff>304800</xdr:colOff>
      <xdr:row>811</xdr:row>
      <xdr:rowOff>38100</xdr:rowOff>
    </xdr:to>
    <xdr:cxnSp macro="">
      <xdr:nvCxnSpPr>
        <xdr:cNvPr id="2909" name="直線コネクタ 2908">
          <a:extLst>
            <a:ext uri="{FF2B5EF4-FFF2-40B4-BE49-F238E27FC236}">
              <a16:creationId xmlns:a16="http://schemas.microsoft.com/office/drawing/2014/main" id="{A3963C20-284F-4B3E-BEC6-53F1AC151C02}"/>
            </a:ext>
          </a:extLst>
        </xdr:cNvPr>
        <xdr:cNvCxnSpPr/>
      </xdr:nvCxnSpPr>
      <xdr:spPr>
        <a:xfrm>
          <a:off x="59740800" y="53037581"/>
          <a:ext cx="0" cy="2436019"/>
        </a:xfrm>
        <a:prstGeom prst="line">
          <a:avLst/>
        </a:prstGeom>
        <a:ln w="3175">
          <a:solidFill>
            <a:sysClr val="windowText" lastClr="000000"/>
          </a:solidFill>
          <a:prstDash val="lgDashDotDot"/>
        </a:ln>
      </xdr:spPr>
      <xdr:style>
        <a:lnRef idx="1">
          <a:schemeClr val="dk1"/>
        </a:lnRef>
        <a:fillRef idx="0">
          <a:schemeClr val="dk1"/>
        </a:fillRef>
        <a:effectRef idx="0">
          <a:schemeClr val="dk1"/>
        </a:effectRef>
        <a:fontRef idx="minor">
          <a:schemeClr val="tx1"/>
        </a:fontRef>
      </xdr:style>
    </xdr:cxnSp>
    <xdr:clientData/>
  </xdr:twoCellAnchor>
  <xdr:twoCellAnchor>
    <xdr:from>
      <xdr:col>180</xdr:col>
      <xdr:colOff>304799</xdr:colOff>
      <xdr:row>798</xdr:row>
      <xdr:rowOff>76200</xdr:rowOff>
    </xdr:from>
    <xdr:to>
      <xdr:col>184</xdr:col>
      <xdr:colOff>152400</xdr:colOff>
      <xdr:row>798</xdr:row>
      <xdr:rowOff>76200</xdr:rowOff>
    </xdr:to>
    <xdr:cxnSp macro="">
      <xdr:nvCxnSpPr>
        <xdr:cNvPr id="2910" name="直線コネクタ 2909">
          <a:extLst>
            <a:ext uri="{FF2B5EF4-FFF2-40B4-BE49-F238E27FC236}">
              <a16:creationId xmlns:a16="http://schemas.microsoft.com/office/drawing/2014/main" id="{CA3C69CD-0928-4DBB-8BFE-354659C9D71C}"/>
            </a:ext>
          </a:extLst>
        </xdr:cNvPr>
        <xdr:cNvCxnSpPr/>
      </xdr:nvCxnSpPr>
      <xdr:spPr>
        <a:xfrm>
          <a:off x="59740799" y="53035200"/>
          <a:ext cx="1371601" cy="0"/>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180</xdr:col>
      <xdr:colOff>307181</xdr:colOff>
      <xdr:row>794</xdr:row>
      <xdr:rowOff>73819</xdr:rowOff>
    </xdr:from>
    <xdr:to>
      <xdr:col>180</xdr:col>
      <xdr:colOff>347663</xdr:colOff>
      <xdr:row>798</xdr:row>
      <xdr:rowOff>73819</xdr:rowOff>
    </xdr:to>
    <xdr:cxnSp macro="">
      <xdr:nvCxnSpPr>
        <xdr:cNvPr id="2911" name="直線コネクタ 2910">
          <a:extLst>
            <a:ext uri="{FF2B5EF4-FFF2-40B4-BE49-F238E27FC236}">
              <a16:creationId xmlns:a16="http://schemas.microsoft.com/office/drawing/2014/main" id="{366AFC4B-CC29-4F49-BB5E-9646E219D92A}"/>
            </a:ext>
          </a:extLst>
        </xdr:cNvPr>
        <xdr:cNvCxnSpPr/>
      </xdr:nvCxnSpPr>
      <xdr:spPr>
        <a:xfrm flipH="1">
          <a:off x="59743181" y="52270819"/>
          <a:ext cx="40482" cy="76200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165</xdr:col>
      <xdr:colOff>0</xdr:colOff>
      <xdr:row>800</xdr:row>
      <xdr:rowOff>0</xdr:rowOff>
    </xdr:from>
    <xdr:to>
      <xdr:col>180</xdr:col>
      <xdr:colOff>307181</xdr:colOff>
      <xdr:row>811</xdr:row>
      <xdr:rowOff>33338</xdr:rowOff>
    </xdr:to>
    <xdr:cxnSp macro="">
      <xdr:nvCxnSpPr>
        <xdr:cNvPr id="2912" name="直線コネクタ 2911">
          <a:extLst>
            <a:ext uri="{FF2B5EF4-FFF2-40B4-BE49-F238E27FC236}">
              <a16:creationId xmlns:a16="http://schemas.microsoft.com/office/drawing/2014/main" id="{E90FCE02-ED4E-4192-A506-CFE5F7301B5A}"/>
            </a:ext>
          </a:extLst>
        </xdr:cNvPr>
        <xdr:cNvCxnSpPr/>
      </xdr:nvCxnSpPr>
      <xdr:spPr>
        <a:xfrm>
          <a:off x="53721000" y="53340000"/>
          <a:ext cx="6022181" cy="2128838"/>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98</xdr:col>
      <xdr:colOff>0</xdr:colOff>
      <xdr:row>782</xdr:row>
      <xdr:rowOff>0</xdr:rowOff>
    </xdr:from>
    <xdr:to>
      <xdr:col>117</xdr:col>
      <xdr:colOff>152400</xdr:colOff>
      <xdr:row>782</xdr:row>
      <xdr:rowOff>0</xdr:rowOff>
    </xdr:to>
    <xdr:cxnSp macro="">
      <xdr:nvCxnSpPr>
        <xdr:cNvPr id="2913" name="直線コネクタ 2912">
          <a:extLst>
            <a:ext uri="{FF2B5EF4-FFF2-40B4-BE49-F238E27FC236}">
              <a16:creationId xmlns:a16="http://schemas.microsoft.com/office/drawing/2014/main" id="{D2D3D850-47D2-4DC4-B869-20AF09B73B7B}"/>
            </a:ext>
          </a:extLst>
        </xdr:cNvPr>
        <xdr:cNvCxnSpPr/>
      </xdr:nvCxnSpPr>
      <xdr:spPr>
        <a:xfrm>
          <a:off x="17907000" y="55435500"/>
          <a:ext cx="7391400"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165</xdr:col>
      <xdr:colOff>0</xdr:colOff>
      <xdr:row>782</xdr:row>
      <xdr:rowOff>0</xdr:rowOff>
    </xdr:from>
    <xdr:to>
      <xdr:col>184</xdr:col>
      <xdr:colOff>150021</xdr:colOff>
      <xdr:row>782</xdr:row>
      <xdr:rowOff>0</xdr:rowOff>
    </xdr:to>
    <xdr:cxnSp macro="">
      <xdr:nvCxnSpPr>
        <xdr:cNvPr id="2914" name="直線コネクタ 2913">
          <a:extLst>
            <a:ext uri="{FF2B5EF4-FFF2-40B4-BE49-F238E27FC236}">
              <a16:creationId xmlns:a16="http://schemas.microsoft.com/office/drawing/2014/main" id="{2A46AA7C-721E-4363-9F70-34695A8048F0}"/>
            </a:ext>
          </a:extLst>
        </xdr:cNvPr>
        <xdr:cNvCxnSpPr/>
      </xdr:nvCxnSpPr>
      <xdr:spPr>
        <a:xfrm>
          <a:off x="53721000" y="49911000"/>
          <a:ext cx="7389021"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122</xdr:col>
      <xdr:colOff>378619</xdr:colOff>
      <xdr:row>785</xdr:row>
      <xdr:rowOff>95250</xdr:rowOff>
    </xdr:from>
    <xdr:to>
      <xdr:col>132</xdr:col>
      <xdr:colOff>104775</xdr:colOff>
      <xdr:row>785</xdr:row>
      <xdr:rowOff>95250</xdr:rowOff>
    </xdr:to>
    <xdr:cxnSp macro="">
      <xdr:nvCxnSpPr>
        <xdr:cNvPr id="2915" name="直線矢印コネクタ 2914">
          <a:extLst>
            <a:ext uri="{FF2B5EF4-FFF2-40B4-BE49-F238E27FC236}">
              <a16:creationId xmlns:a16="http://schemas.microsoft.com/office/drawing/2014/main" id="{2EA3FFAA-DA7A-4155-991A-77CE2F423A20}"/>
            </a:ext>
          </a:extLst>
        </xdr:cNvPr>
        <xdr:cNvCxnSpPr/>
      </xdr:nvCxnSpPr>
      <xdr:spPr>
        <a:xfrm>
          <a:off x="37716619" y="50577750"/>
          <a:ext cx="3536156"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140</xdr:col>
      <xdr:colOff>154781</xdr:colOff>
      <xdr:row>818</xdr:row>
      <xdr:rowOff>159544</xdr:rowOff>
    </xdr:from>
    <xdr:to>
      <xdr:col>143</xdr:col>
      <xdr:colOff>152400</xdr:colOff>
      <xdr:row>818</xdr:row>
      <xdr:rowOff>159544</xdr:rowOff>
    </xdr:to>
    <xdr:cxnSp macro="">
      <xdr:nvCxnSpPr>
        <xdr:cNvPr id="2916" name="直線コネクタ 2915">
          <a:extLst>
            <a:ext uri="{FF2B5EF4-FFF2-40B4-BE49-F238E27FC236}">
              <a16:creationId xmlns:a16="http://schemas.microsoft.com/office/drawing/2014/main" id="{71961192-75F5-4759-AFD4-C27185AD67D4}"/>
            </a:ext>
          </a:extLst>
        </xdr:cNvPr>
        <xdr:cNvCxnSpPr/>
      </xdr:nvCxnSpPr>
      <xdr:spPr>
        <a:xfrm>
          <a:off x="44350781" y="56928544"/>
          <a:ext cx="1140619"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137</xdr:col>
      <xdr:colOff>345280</xdr:colOff>
      <xdr:row>818</xdr:row>
      <xdr:rowOff>159544</xdr:rowOff>
    </xdr:from>
    <xdr:to>
      <xdr:col>140</xdr:col>
      <xdr:colOff>157163</xdr:colOff>
      <xdr:row>818</xdr:row>
      <xdr:rowOff>159544</xdr:rowOff>
    </xdr:to>
    <xdr:cxnSp macro="">
      <xdr:nvCxnSpPr>
        <xdr:cNvPr id="2917" name="直線矢印コネクタ 2916">
          <a:extLst>
            <a:ext uri="{FF2B5EF4-FFF2-40B4-BE49-F238E27FC236}">
              <a16:creationId xmlns:a16="http://schemas.microsoft.com/office/drawing/2014/main" id="{DABFBC38-0744-4C06-A03C-21FD8289E46B}"/>
            </a:ext>
          </a:extLst>
        </xdr:cNvPr>
        <xdr:cNvCxnSpPr/>
      </xdr:nvCxnSpPr>
      <xdr:spPr>
        <a:xfrm>
          <a:off x="43398280" y="56928544"/>
          <a:ext cx="95488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132</xdr:col>
      <xdr:colOff>107157</xdr:colOff>
      <xdr:row>787</xdr:row>
      <xdr:rowOff>16669</xdr:rowOff>
    </xdr:from>
    <xdr:to>
      <xdr:col>132</xdr:col>
      <xdr:colOff>107157</xdr:colOff>
      <xdr:row>789</xdr:row>
      <xdr:rowOff>188119</xdr:rowOff>
    </xdr:to>
    <xdr:cxnSp macro="">
      <xdr:nvCxnSpPr>
        <xdr:cNvPr id="2918" name="直線コネクタ 2917">
          <a:extLst>
            <a:ext uri="{FF2B5EF4-FFF2-40B4-BE49-F238E27FC236}">
              <a16:creationId xmlns:a16="http://schemas.microsoft.com/office/drawing/2014/main" id="{FDE93863-55F7-4C3F-B514-ADAD4D1FB4E1}"/>
            </a:ext>
          </a:extLst>
        </xdr:cNvPr>
        <xdr:cNvCxnSpPr/>
      </xdr:nvCxnSpPr>
      <xdr:spPr>
        <a:xfrm>
          <a:off x="41255157" y="50880169"/>
          <a:ext cx="0" cy="55245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136</xdr:col>
      <xdr:colOff>209550</xdr:colOff>
      <xdr:row>788</xdr:row>
      <xdr:rowOff>188119</xdr:rowOff>
    </xdr:from>
    <xdr:to>
      <xdr:col>140</xdr:col>
      <xdr:colOff>228600</xdr:colOff>
      <xdr:row>788</xdr:row>
      <xdr:rowOff>188119</xdr:rowOff>
    </xdr:to>
    <xdr:cxnSp macro="">
      <xdr:nvCxnSpPr>
        <xdr:cNvPr id="2919" name="直線矢印コネクタ 2918">
          <a:extLst>
            <a:ext uri="{FF2B5EF4-FFF2-40B4-BE49-F238E27FC236}">
              <a16:creationId xmlns:a16="http://schemas.microsoft.com/office/drawing/2014/main" id="{11D0EE94-6793-4DF8-8495-899729DADF57}"/>
            </a:ext>
          </a:extLst>
        </xdr:cNvPr>
        <xdr:cNvCxnSpPr/>
      </xdr:nvCxnSpPr>
      <xdr:spPr>
        <a:xfrm>
          <a:off x="42881550" y="51242119"/>
          <a:ext cx="154305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123</xdr:col>
      <xdr:colOff>0</xdr:colOff>
      <xdr:row>826</xdr:row>
      <xdr:rowOff>0</xdr:rowOff>
    </xdr:from>
    <xdr:to>
      <xdr:col>140</xdr:col>
      <xdr:colOff>228600</xdr:colOff>
      <xdr:row>826</xdr:row>
      <xdr:rowOff>0</xdr:rowOff>
    </xdr:to>
    <xdr:cxnSp macro="">
      <xdr:nvCxnSpPr>
        <xdr:cNvPr id="2920" name="直線コネクタ 2919">
          <a:extLst>
            <a:ext uri="{FF2B5EF4-FFF2-40B4-BE49-F238E27FC236}">
              <a16:creationId xmlns:a16="http://schemas.microsoft.com/office/drawing/2014/main" id="{825871FF-568C-417C-96D9-9CC081DFB36D}"/>
            </a:ext>
          </a:extLst>
        </xdr:cNvPr>
        <xdr:cNvCxnSpPr/>
      </xdr:nvCxnSpPr>
      <xdr:spPr>
        <a:xfrm>
          <a:off x="37719000" y="58293000"/>
          <a:ext cx="6705600"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123</xdr:col>
      <xdr:colOff>0</xdr:colOff>
      <xdr:row>786</xdr:row>
      <xdr:rowOff>0</xdr:rowOff>
    </xdr:from>
    <xdr:to>
      <xdr:col>140</xdr:col>
      <xdr:colOff>228600</xdr:colOff>
      <xdr:row>786</xdr:row>
      <xdr:rowOff>0</xdr:rowOff>
    </xdr:to>
    <xdr:cxnSp macro="">
      <xdr:nvCxnSpPr>
        <xdr:cNvPr id="2921" name="直線コネクタ 2920">
          <a:extLst>
            <a:ext uri="{FF2B5EF4-FFF2-40B4-BE49-F238E27FC236}">
              <a16:creationId xmlns:a16="http://schemas.microsoft.com/office/drawing/2014/main" id="{640F7C8D-ADE5-445F-8D30-7B801D2ACC50}"/>
            </a:ext>
          </a:extLst>
        </xdr:cNvPr>
        <xdr:cNvCxnSpPr/>
      </xdr:nvCxnSpPr>
      <xdr:spPr>
        <a:xfrm>
          <a:off x="37719000" y="50673000"/>
          <a:ext cx="6705600"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124</xdr:col>
      <xdr:colOff>2381</xdr:colOff>
      <xdr:row>787</xdr:row>
      <xdr:rowOff>14288</xdr:rowOff>
    </xdr:from>
    <xdr:to>
      <xdr:col>124</xdr:col>
      <xdr:colOff>2381</xdr:colOff>
      <xdr:row>803</xdr:row>
      <xdr:rowOff>7144</xdr:rowOff>
    </xdr:to>
    <xdr:cxnSp macro="">
      <xdr:nvCxnSpPr>
        <xdr:cNvPr id="2922" name="直線矢印コネクタ 2921">
          <a:extLst>
            <a:ext uri="{FF2B5EF4-FFF2-40B4-BE49-F238E27FC236}">
              <a16:creationId xmlns:a16="http://schemas.microsoft.com/office/drawing/2014/main" id="{9DF7BA5F-4AAC-453F-A572-5B5432F0BCBF}"/>
            </a:ext>
          </a:extLst>
        </xdr:cNvPr>
        <xdr:cNvCxnSpPr/>
      </xdr:nvCxnSpPr>
      <xdr:spPr>
        <a:xfrm>
          <a:off x="38102381" y="50877788"/>
          <a:ext cx="0" cy="3040856"/>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136</xdr:col>
      <xdr:colOff>207170</xdr:colOff>
      <xdr:row>787</xdr:row>
      <xdr:rowOff>14288</xdr:rowOff>
    </xdr:from>
    <xdr:to>
      <xdr:col>136</xdr:col>
      <xdr:colOff>207170</xdr:colOff>
      <xdr:row>789</xdr:row>
      <xdr:rowOff>92869</xdr:rowOff>
    </xdr:to>
    <xdr:cxnSp macro="">
      <xdr:nvCxnSpPr>
        <xdr:cNvPr id="2923" name="直線コネクタ 2922">
          <a:extLst>
            <a:ext uri="{FF2B5EF4-FFF2-40B4-BE49-F238E27FC236}">
              <a16:creationId xmlns:a16="http://schemas.microsoft.com/office/drawing/2014/main" id="{01EABFD7-B245-4103-ADD4-1896A1CE7276}"/>
            </a:ext>
          </a:extLst>
        </xdr:cNvPr>
        <xdr:cNvCxnSpPr/>
      </xdr:nvCxnSpPr>
      <xdr:spPr>
        <a:xfrm>
          <a:off x="42879170" y="50877788"/>
          <a:ext cx="0" cy="459581"/>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140</xdr:col>
      <xdr:colOff>154781</xdr:colOff>
      <xdr:row>818</xdr:row>
      <xdr:rowOff>95250</xdr:rowOff>
    </xdr:from>
    <xdr:to>
      <xdr:col>140</xdr:col>
      <xdr:colOff>154781</xdr:colOff>
      <xdr:row>819</xdr:row>
      <xdr:rowOff>26194</xdr:rowOff>
    </xdr:to>
    <xdr:cxnSp macro="">
      <xdr:nvCxnSpPr>
        <xdr:cNvPr id="2924" name="直線コネクタ 2923">
          <a:extLst>
            <a:ext uri="{FF2B5EF4-FFF2-40B4-BE49-F238E27FC236}">
              <a16:creationId xmlns:a16="http://schemas.microsoft.com/office/drawing/2014/main" id="{6DFCA7F1-C734-4328-A61F-7B81882D462D}"/>
            </a:ext>
          </a:extLst>
        </xdr:cNvPr>
        <xdr:cNvCxnSpPr/>
      </xdr:nvCxnSpPr>
      <xdr:spPr>
        <a:xfrm>
          <a:off x="44350781" y="56864250"/>
          <a:ext cx="0" cy="121444"/>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136</xdr:col>
      <xdr:colOff>207171</xdr:colOff>
      <xdr:row>787</xdr:row>
      <xdr:rowOff>16670</xdr:rowOff>
    </xdr:from>
    <xdr:to>
      <xdr:col>139</xdr:col>
      <xdr:colOff>292894</xdr:colOff>
      <xdr:row>813</xdr:row>
      <xdr:rowOff>123825</xdr:rowOff>
    </xdr:to>
    <xdr:cxnSp macro="">
      <xdr:nvCxnSpPr>
        <xdr:cNvPr id="2925" name="直線コネクタ 2924">
          <a:extLst>
            <a:ext uri="{FF2B5EF4-FFF2-40B4-BE49-F238E27FC236}">
              <a16:creationId xmlns:a16="http://schemas.microsoft.com/office/drawing/2014/main" id="{AC2C7F4D-2856-4C30-A76F-576F30D38246}"/>
            </a:ext>
          </a:extLst>
        </xdr:cNvPr>
        <xdr:cNvCxnSpPr/>
      </xdr:nvCxnSpPr>
      <xdr:spPr>
        <a:xfrm flipH="1" flipV="1">
          <a:off x="42879171" y="50880170"/>
          <a:ext cx="1228723" cy="5060155"/>
        </a:xfrm>
        <a:prstGeom prst="line">
          <a:avLst/>
        </a:prstGeom>
        <a:ln w="3175">
          <a:solidFill>
            <a:srgbClr val="C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138</xdr:col>
      <xdr:colOff>188119</xdr:colOff>
      <xdr:row>803</xdr:row>
      <xdr:rowOff>4763</xdr:rowOff>
    </xdr:from>
    <xdr:to>
      <xdr:col>140</xdr:col>
      <xdr:colOff>228600</xdr:colOff>
      <xdr:row>803</xdr:row>
      <xdr:rowOff>4763</xdr:rowOff>
    </xdr:to>
    <xdr:cxnSp macro="">
      <xdr:nvCxnSpPr>
        <xdr:cNvPr id="2926" name="直線矢印コネクタ 2925">
          <a:extLst>
            <a:ext uri="{FF2B5EF4-FFF2-40B4-BE49-F238E27FC236}">
              <a16:creationId xmlns:a16="http://schemas.microsoft.com/office/drawing/2014/main" id="{4C79A50E-BC66-4785-8CEE-C49215FCB5EF}"/>
            </a:ext>
          </a:extLst>
        </xdr:cNvPr>
        <xdr:cNvCxnSpPr/>
      </xdr:nvCxnSpPr>
      <xdr:spPr>
        <a:xfrm>
          <a:off x="43622119" y="53916263"/>
          <a:ext cx="8024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819</xdr:row>
      <xdr:rowOff>0</xdr:rowOff>
    </xdr:from>
    <xdr:to>
      <xdr:col>12</xdr:col>
      <xdr:colOff>66675</xdr:colOff>
      <xdr:row>819</xdr:row>
      <xdr:rowOff>0</xdr:rowOff>
    </xdr:to>
    <xdr:cxnSp macro="">
      <xdr:nvCxnSpPr>
        <xdr:cNvPr id="2927" name="直線コネクタ 2926">
          <a:extLst>
            <a:ext uri="{FF2B5EF4-FFF2-40B4-BE49-F238E27FC236}">
              <a16:creationId xmlns:a16="http://schemas.microsoft.com/office/drawing/2014/main" id="{17D98AF3-7697-4DDC-B2E2-F35FB8F81181}"/>
            </a:ext>
          </a:extLst>
        </xdr:cNvPr>
        <xdr:cNvCxnSpPr/>
      </xdr:nvCxnSpPr>
      <xdr:spPr>
        <a:xfrm>
          <a:off x="2286000" y="56959500"/>
          <a:ext cx="2352675"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823</xdr:row>
      <xdr:rowOff>3381</xdr:rowOff>
    </xdr:from>
    <xdr:to>
      <xdr:col>14</xdr:col>
      <xdr:colOff>73819</xdr:colOff>
      <xdr:row>823</xdr:row>
      <xdr:rowOff>3381</xdr:rowOff>
    </xdr:to>
    <xdr:cxnSp macro="">
      <xdr:nvCxnSpPr>
        <xdr:cNvPr id="2928" name="直線矢印コネクタ 2927">
          <a:extLst>
            <a:ext uri="{FF2B5EF4-FFF2-40B4-BE49-F238E27FC236}">
              <a16:creationId xmlns:a16="http://schemas.microsoft.com/office/drawing/2014/main" id="{F6EB2E18-CDBB-4004-9C6C-28750765F826}"/>
            </a:ext>
          </a:extLst>
        </xdr:cNvPr>
        <xdr:cNvCxnSpPr/>
      </xdr:nvCxnSpPr>
      <xdr:spPr>
        <a:xfrm>
          <a:off x="2286000" y="57724881"/>
          <a:ext cx="31218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64293</xdr:colOff>
      <xdr:row>820</xdr:row>
      <xdr:rowOff>2381</xdr:rowOff>
    </xdr:from>
    <xdr:to>
      <xdr:col>14</xdr:col>
      <xdr:colOff>69056</xdr:colOff>
      <xdr:row>820</xdr:row>
      <xdr:rowOff>2381</xdr:rowOff>
    </xdr:to>
    <xdr:cxnSp macro="">
      <xdr:nvCxnSpPr>
        <xdr:cNvPr id="2929" name="直線矢印コネクタ 2928">
          <a:extLst>
            <a:ext uri="{FF2B5EF4-FFF2-40B4-BE49-F238E27FC236}">
              <a16:creationId xmlns:a16="http://schemas.microsoft.com/office/drawing/2014/main" id="{292C9B82-E634-45FF-8A6E-DDE0B7289324}"/>
            </a:ext>
          </a:extLst>
        </xdr:cNvPr>
        <xdr:cNvCxnSpPr/>
      </xdr:nvCxnSpPr>
      <xdr:spPr>
        <a:xfrm>
          <a:off x="4636293" y="57152381"/>
          <a:ext cx="76676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123</xdr:col>
      <xdr:colOff>0</xdr:colOff>
      <xdr:row>819</xdr:row>
      <xdr:rowOff>0</xdr:rowOff>
    </xdr:from>
    <xdr:to>
      <xdr:col>129</xdr:col>
      <xdr:colOff>66675</xdr:colOff>
      <xdr:row>819</xdr:row>
      <xdr:rowOff>0</xdr:rowOff>
    </xdr:to>
    <xdr:cxnSp macro="">
      <xdr:nvCxnSpPr>
        <xdr:cNvPr id="2930" name="直線コネクタ 2929">
          <a:extLst>
            <a:ext uri="{FF2B5EF4-FFF2-40B4-BE49-F238E27FC236}">
              <a16:creationId xmlns:a16="http://schemas.microsoft.com/office/drawing/2014/main" id="{B01507A9-A3F3-41B9-BDAC-AC3FE4CCBCD4}"/>
            </a:ext>
          </a:extLst>
        </xdr:cNvPr>
        <xdr:cNvCxnSpPr/>
      </xdr:nvCxnSpPr>
      <xdr:spPr>
        <a:xfrm>
          <a:off x="37719000" y="56959500"/>
          <a:ext cx="2352675"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129</xdr:col>
      <xdr:colOff>66675</xdr:colOff>
      <xdr:row>820</xdr:row>
      <xdr:rowOff>0</xdr:rowOff>
    </xdr:from>
    <xdr:to>
      <xdr:col>131</xdr:col>
      <xdr:colOff>71438</xdr:colOff>
      <xdr:row>820</xdr:row>
      <xdr:rowOff>0</xdr:rowOff>
    </xdr:to>
    <xdr:cxnSp macro="">
      <xdr:nvCxnSpPr>
        <xdr:cNvPr id="2931" name="直線矢印コネクタ 2930">
          <a:extLst>
            <a:ext uri="{FF2B5EF4-FFF2-40B4-BE49-F238E27FC236}">
              <a16:creationId xmlns:a16="http://schemas.microsoft.com/office/drawing/2014/main" id="{F62889DE-BE4B-446E-B018-C97D56525D12}"/>
            </a:ext>
          </a:extLst>
        </xdr:cNvPr>
        <xdr:cNvCxnSpPr/>
      </xdr:nvCxnSpPr>
      <xdr:spPr>
        <a:xfrm>
          <a:off x="40071675" y="57150000"/>
          <a:ext cx="76676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132</xdr:col>
      <xdr:colOff>104775</xdr:colOff>
      <xdr:row>788</xdr:row>
      <xdr:rowOff>188119</xdr:rowOff>
    </xdr:from>
    <xdr:to>
      <xdr:col>136</xdr:col>
      <xdr:colOff>209550</xdr:colOff>
      <xdr:row>788</xdr:row>
      <xdr:rowOff>188119</xdr:rowOff>
    </xdr:to>
    <xdr:cxnSp macro="">
      <xdr:nvCxnSpPr>
        <xdr:cNvPr id="2932" name="直線矢印コネクタ 2931">
          <a:extLst>
            <a:ext uri="{FF2B5EF4-FFF2-40B4-BE49-F238E27FC236}">
              <a16:creationId xmlns:a16="http://schemas.microsoft.com/office/drawing/2014/main" id="{D6AD24C6-0556-4846-9F32-D1E7B30C2D60}"/>
            </a:ext>
          </a:extLst>
        </xdr:cNvPr>
        <xdr:cNvCxnSpPr/>
      </xdr:nvCxnSpPr>
      <xdr:spPr>
        <a:xfrm>
          <a:off x="41252775" y="51242119"/>
          <a:ext cx="162877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123</xdr:col>
      <xdr:colOff>0</xdr:colOff>
      <xdr:row>781</xdr:row>
      <xdr:rowOff>0</xdr:rowOff>
    </xdr:from>
    <xdr:to>
      <xdr:col>140</xdr:col>
      <xdr:colOff>230981</xdr:colOff>
      <xdr:row>781</xdr:row>
      <xdr:rowOff>0</xdr:rowOff>
    </xdr:to>
    <xdr:cxnSp macro="">
      <xdr:nvCxnSpPr>
        <xdr:cNvPr id="2933" name="直線矢印コネクタ 2932">
          <a:extLst>
            <a:ext uri="{FF2B5EF4-FFF2-40B4-BE49-F238E27FC236}">
              <a16:creationId xmlns:a16="http://schemas.microsoft.com/office/drawing/2014/main" id="{9CD5AA31-6B7C-4782-985A-675D90118BDA}"/>
            </a:ext>
          </a:extLst>
        </xdr:cNvPr>
        <xdr:cNvCxnSpPr/>
      </xdr:nvCxnSpPr>
      <xdr:spPr>
        <a:xfrm flipH="1">
          <a:off x="37719000" y="49720500"/>
          <a:ext cx="67079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135</xdr:col>
      <xdr:colOff>42863</xdr:colOff>
      <xdr:row>803</xdr:row>
      <xdr:rowOff>4763</xdr:rowOff>
    </xdr:from>
    <xdr:to>
      <xdr:col>138</xdr:col>
      <xdr:colOff>190500</xdr:colOff>
      <xdr:row>803</xdr:row>
      <xdr:rowOff>4763</xdr:rowOff>
    </xdr:to>
    <xdr:cxnSp macro="">
      <xdr:nvCxnSpPr>
        <xdr:cNvPr id="2934" name="直線矢印コネクタ 2933">
          <a:extLst>
            <a:ext uri="{FF2B5EF4-FFF2-40B4-BE49-F238E27FC236}">
              <a16:creationId xmlns:a16="http://schemas.microsoft.com/office/drawing/2014/main" id="{ABCD020E-5DF8-4322-A138-70A1C38CC244}"/>
            </a:ext>
          </a:extLst>
        </xdr:cNvPr>
        <xdr:cNvCxnSpPr/>
      </xdr:nvCxnSpPr>
      <xdr:spPr>
        <a:xfrm>
          <a:off x="42333863" y="53916263"/>
          <a:ext cx="129063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122</xdr:col>
      <xdr:colOff>54768</xdr:colOff>
      <xdr:row>786</xdr:row>
      <xdr:rowOff>0</xdr:rowOff>
    </xdr:from>
    <xdr:to>
      <xdr:col>122</xdr:col>
      <xdr:colOff>54768</xdr:colOff>
      <xdr:row>826</xdr:row>
      <xdr:rowOff>2381</xdr:rowOff>
    </xdr:to>
    <xdr:cxnSp macro="">
      <xdr:nvCxnSpPr>
        <xdr:cNvPr id="2935" name="直線矢印コネクタ 2934">
          <a:extLst>
            <a:ext uri="{FF2B5EF4-FFF2-40B4-BE49-F238E27FC236}">
              <a16:creationId xmlns:a16="http://schemas.microsoft.com/office/drawing/2014/main" id="{9F52996E-30E6-4F33-B7C0-EA943369A308}"/>
            </a:ext>
          </a:extLst>
        </xdr:cNvPr>
        <xdr:cNvCxnSpPr/>
      </xdr:nvCxnSpPr>
      <xdr:spPr>
        <a:xfrm flipV="1">
          <a:off x="37392768" y="50673000"/>
          <a:ext cx="0" cy="76223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123</xdr:col>
      <xdr:colOff>0</xdr:colOff>
      <xdr:row>818</xdr:row>
      <xdr:rowOff>0</xdr:rowOff>
    </xdr:from>
    <xdr:to>
      <xdr:col>137</xdr:col>
      <xdr:colOff>347663</xdr:colOff>
      <xdr:row>818</xdr:row>
      <xdr:rowOff>0</xdr:rowOff>
    </xdr:to>
    <xdr:cxnSp macro="">
      <xdr:nvCxnSpPr>
        <xdr:cNvPr id="2936" name="直線矢印コネクタ 2935">
          <a:extLst>
            <a:ext uri="{FF2B5EF4-FFF2-40B4-BE49-F238E27FC236}">
              <a16:creationId xmlns:a16="http://schemas.microsoft.com/office/drawing/2014/main" id="{661F28BB-FA87-41EE-A2FB-6FE8C2A52C14}"/>
            </a:ext>
          </a:extLst>
        </xdr:cNvPr>
        <xdr:cNvCxnSpPr/>
      </xdr:nvCxnSpPr>
      <xdr:spPr>
        <a:xfrm flipH="1">
          <a:off x="37719000" y="56769000"/>
          <a:ext cx="568166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132</xdr:col>
      <xdr:colOff>107156</xdr:colOff>
      <xdr:row>785</xdr:row>
      <xdr:rowOff>9525</xdr:rowOff>
    </xdr:from>
    <xdr:to>
      <xdr:col>132</xdr:col>
      <xdr:colOff>107156</xdr:colOff>
      <xdr:row>786</xdr:row>
      <xdr:rowOff>4762</xdr:rowOff>
    </xdr:to>
    <xdr:cxnSp macro="">
      <xdr:nvCxnSpPr>
        <xdr:cNvPr id="2937" name="直線コネクタ 2936">
          <a:extLst>
            <a:ext uri="{FF2B5EF4-FFF2-40B4-BE49-F238E27FC236}">
              <a16:creationId xmlns:a16="http://schemas.microsoft.com/office/drawing/2014/main" id="{FFD72977-C5B6-4B00-BC72-7E9C3BD8F5A6}"/>
            </a:ext>
          </a:extLst>
        </xdr:cNvPr>
        <xdr:cNvCxnSpPr/>
      </xdr:nvCxnSpPr>
      <xdr:spPr>
        <a:xfrm>
          <a:off x="41255156" y="50492025"/>
          <a:ext cx="0" cy="185737"/>
        </a:xfrm>
        <a:prstGeom prst="line">
          <a:avLst/>
        </a:prstGeom>
        <a:ln w="3175">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785</xdr:row>
      <xdr:rowOff>9525</xdr:rowOff>
    </xdr:from>
    <xdr:to>
      <xdr:col>15</xdr:col>
      <xdr:colOff>0</xdr:colOff>
      <xdr:row>786</xdr:row>
      <xdr:rowOff>2382</xdr:rowOff>
    </xdr:to>
    <xdr:cxnSp macro="">
      <xdr:nvCxnSpPr>
        <xdr:cNvPr id="2938" name="直線コネクタ 2937">
          <a:extLst>
            <a:ext uri="{FF2B5EF4-FFF2-40B4-BE49-F238E27FC236}">
              <a16:creationId xmlns:a16="http://schemas.microsoft.com/office/drawing/2014/main" id="{61F19D1C-D3A8-4121-A997-AA86A5D34668}"/>
            </a:ext>
          </a:extLst>
        </xdr:cNvPr>
        <xdr:cNvCxnSpPr/>
      </xdr:nvCxnSpPr>
      <xdr:spPr>
        <a:xfrm>
          <a:off x="5715000" y="50492025"/>
          <a:ext cx="0" cy="183357"/>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143</xdr:col>
      <xdr:colOff>0</xdr:colOff>
      <xdr:row>803</xdr:row>
      <xdr:rowOff>0</xdr:rowOff>
    </xdr:from>
    <xdr:to>
      <xdr:col>145</xdr:col>
      <xdr:colOff>128588</xdr:colOff>
      <xdr:row>803</xdr:row>
      <xdr:rowOff>0</xdr:rowOff>
    </xdr:to>
    <xdr:cxnSp macro="">
      <xdr:nvCxnSpPr>
        <xdr:cNvPr id="2939" name="直線矢印コネクタ 2938">
          <a:extLst>
            <a:ext uri="{FF2B5EF4-FFF2-40B4-BE49-F238E27FC236}">
              <a16:creationId xmlns:a16="http://schemas.microsoft.com/office/drawing/2014/main" id="{32022C4D-603A-4E0B-AA9D-C11348299426}"/>
            </a:ext>
          </a:extLst>
        </xdr:cNvPr>
        <xdr:cNvCxnSpPr/>
      </xdr:nvCxnSpPr>
      <xdr:spPr>
        <a:xfrm>
          <a:off x="45339000" y="53911500"/>
          <a:ext cx="890588"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145</xdr:col>
      <xdr:colOff>126206</xdr:colOff>
      <xdr:row>803</xdr:row>
      <xdr:rowOff>0</xdr:rowOff>
    </xdr:from>
    <xdr:to>
      <xdr:col>148</xdr:col>
      <xdr:colOff>202406</xdr:colOff>
      <xdr:row>803</xdr:row>
      <xdr:rowOff>0</xdr:rowOff>
    </xdr:to>
    <xdr:cxnSp macro="">
      <xdr:nvCxnSpPr>
        <xdr:cNvPr id="2940" name="直線矢印コネクタ 2939">
          <a:extLst>
            <a:ext uri="{FF2B5EF4-FFF2-40B4-BE49-F238E27FC236}">
              <a16:creationId xmlns:a16="http://schemas.microsoft.com/office/drawing/2014/main" id="{5A2B961F-9BB7-4C30-9792-C99E4C81BFAD}"/>
            </a:ext>
          </a:extLst>
        </xdr:cNvPr>
        <xdr:cNvCxnSpPr/>
      </xdr:nvCxnSpPr>
      <xdr:spPr>
        <a:xfrm>
          <a:off x="46227206" y="53911500"/>
          <a:ext cx="12192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147</xdr:col>
      <xdr:colOff>104775</xdr:colOff>
      <xdr:row>788</xdr:row>
      <xdr:rowOff>1</xdr:rowOff>
    </xdr:from>
    <xdr:to>
      <xdr:col>151</xdr:col>
      <xdr:colOff>130969</xdr:colOff>
      <xdr:row>788</xdr:row>
      <xdr:rowOff>1</xdr:rowOff>
    </xdr:to>
    <xdr:cxnSp macro="">
      <xdr:nvCxnSpPr>
        <xdr:cNvPr id="2941" name="直線矢印コネクタ 2940">
          <a:extLst>
            <a:ext uri="{FF2B5EF4-FFF2-40B4-BE49-F238E27FC236}">
              <a16:creationId xmlns:a16="http://schemas.microsoft.com/office/drawing/2014/main" id="{49EDBF57-8CBB-4BA0-A12E-6A027BBADF26}"/>
            </a:ext>
          </a:extLst>
        </xdr:cNvPr>
        <xdr:cNvCxnSpPr/>
      </xdr:nvCxnSpPr>
      <xdr:spPr>
        <a:xfrm>
          <a:off x="46967775" y="51054001"/>
          <a:ext cx="155019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124</xdr:col>
      <xdr:colOff>2382</xdr:colOff>
      <xdr:row>803</xdr:row>
      <xdr:rowOff>2381</xdr:rowOff>
    </xdr:from>
    <xdr:to>
      <xdr:col>124</xdr:col>
      <xdr:colOff>2382</xdr:colOff>
      <xdr:row>819</xdr:row>
      <xdr:rowOff>0</xdr:rowOff>
    </xdr:to>
    <xdr:cxnSp macro="">
      <xdr:nvCxnSpPr>
        <xdr:cNvPr id="2942" name="直線矢印コネクタ 2941">
          <a:extLst>
            <a:ext uri="{FF2B5EF4-FFF2-40B4-BE49-F238E27FC236}">
              <a16:creationId xmlns:a16="http://schemas.microsoft.com/office/drawing/2014/main" id="{0C1D3254-FE84-422C-96C2-2616CC8EB362}"/>
            </a:ext>
          </a:extLst>
        </xdr:cNvPr>
        <xdr:cNvCxnSpPr/>
      </xdr:nvCxnSpPr>
      <xdr:spPr>
        <a:xfrm>
          <a:off x="38102382" y="53913881"/>
          <a:ext cx="0" cy="304561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143</xdr:col>
      <xdr:colOff>1341</xdr:colOff>
      <xdr:row>786</xdr:row>
      <xdr:rowOff>0</xdr:rowOff>
    </xdr:from>
    <xdr:to>
      <xdr:col>156</xdr:col>
      <xdr:colOff>0</xdr:colOff>
      <xdr:row>786</xdr:row>
      <xdr:rowOff>0</xdr:rowOff>
    </xdr:to>
    <xdr:cxnSp macro="">
      <xdr:nvCxnSpPr>
        <xdr:cNvPr id="2943" name="直線コネクタ 2942">
          <a:extLst>
            <a:ext uri="{FF2B5EF4-FFF2-40B4-BE49-F238E27FC236}">
              <a16:creationId xmlns:a16="http://schemas.microsoft.com/office/drawing/2014/main" id="{E2E09A1A-7466-48B0-BD25-7B831473F899}"/>
            </a:ext>
          </a:extLst>
        </xdr:cNvPr>
        <xdr:cNvCxnSpPr/>
      </xdr:nvCxnSpPr>
      <xdr:spPr>
        <a:xfrm>
          <a:off x="45340341" y="50673000"/>
          <a:ext cx="4951659"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147</xdr:col>
      <xdr:colOff>104776</xdr:colOff>
      <xdr:row>787</xdr:row>
      <xdr:rowOff>14288</xdr:rowOff>
    </xdr:from>
    <xdr:to>
      <xdr:col>147</xdr:col>
      <xdr:colOff>104776</xdr:colOff>
      <xdr:row>788</xdr:row>
      <xdr:rowOff>100013</xdr:rowOff>
    </xdr:to>
    <xdr:cxnSp macro="">
      <xdr:nvCxnSpPr>
        <xdr:cNvPr id="2944" name="直線コネクタ 2943">
          <a:extLst>
            <a:ext uri="{FF2B5EF4-FFF2-40B4-BE49-F238E27FC236}">
              <a16:creationId xmlns:a16="http://schemas.microsoft.com/office/drawing/2014/main" id="{E788C75F-C78F-4AF7-922C-932AA7D85687}"/>
            </a:ext>
          </a:extLst>
        </xdr:cNvPr>
        <xdr:cNvCxnSpPr/>
      </xdr:nvCxnSpPr>
      <xdr:spPr>
        <a:xfrm>
          <a:off x="46967776" y="50877788"/>
          <a:ext cx="0" cy="276225"/>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139</xdr:col>
      <xdr:colOff>292893</xdr:colOff>
      <xdr:row>813</xdr:row>
      <xdr:rowOff>121444</xdr:rowOff>
    </xdr:from>
    <xdr:to>
      <xdr:col>140</xdr:col>
      <xdr:colOff>152400</xdr:colOff>
      <xdr:row>818</xdr:row>
      <xdr:rowOff>164306</xdr:rowOff>
    </xdr:to>
    <xdr:cxnSp macro="">
      <xdr:nvCxnSpPr>
        <xdr:cNvPr id="2945" name="直線コネクタ 2944">
          <a:extLst>
            <a:ext uri="{FF2B5EF4-FFF2-40B4-BE49-F238E27FC236}">
              <a16:creationId xmlns:a16="http://schemas.microsoft.com/office/drawing/2014/main" id="{6486383E-836B-47A7-8E00-94B72FDA6470}"/>
            </a:ext>
          </a:extLst>
        </xdr:cNvPr>
        <xdr:cNvCxnSpPr/>
      </xdr:nvCxnSpPr>
      <xdr:spPr>
        <a:xfrm>
          <a:off x="44107893" y="55937944"/>
          <a:ext cx="240507" cy="995362"/>
        </a:xfrm>
        <a:prstGeom prst="line">
          <a:avLst/>
        </a:prstGeom>
        <a:ln w="3175">
          <a:solidFill>
            <a:srgbClr val="C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151</xdr:col>
      <xdr:colOff>128587</xdr:colOff>
      <xdr:row>787</xdr:row>
      <xdr:rowOff>14288</xdr:rowOff>
    </xdr:from>
    <xdr:to>
      <xdr:col>151</xdr:col>
      <xdr:colOff>128587</xdr:colOff>
      <xdr:row>788</xdr:row>
      <xdr:rowOff>100013</xdr:rowOff>
    </xdr:to>
    <xdr:cxnSp macro="">
      <xdr:nvCxnSpPr>
        <xdr:cNvPr id="2946" name="直線コネクタ 2945">
          <a:extLst>
            <a:ext uri="{FF2B5EF4-FFF2-40B4-BE49-F238E27FC236}">
              <a16:creationId xmlns:a16="http://schemas.microsoft.com/office/drawing/2014/main" id="{98BBBC9C-AD41-4FA0-BF1F-CFE1D7C70A7A}"/>
            </a:ext>
          </a:extLst>
        </xdr:cNvPr>
        <xdr:cNvCxnSpPr/>
      </xdr:nvCxnSpPr>
      <xdr:spPr>
        <a:xfrm>
          <a:off x="48515587" y="50877788"/>
          <a:ext cx="0" cy="276225"/>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143</xdr:col>
      <xdr:colOff>150018</xdr:colOff>
      <xdr:row>818</xdr:row>
      <xdr:rowOff>159543</xdr:rowOff>
    </xdr:from>
    <xdr:to>
      <xdr:col>145</xdr:col>
      <xdr:colOff>276226</xdr:colOff>
      <xdr:row>818</xdr:row>
      <xdr:rowOff>159543</xdr:rowOff>
    </xdr:to>
    <xdr:cxnSp macro="">
      <xdr:nvCxnSpPr>
        <xdr:cNvPr id="2947" name="直線矢印コネクタ 2946">
          <a:extLst>
            <a:ext uri="{FF2B5EF4-FFF2-40B4-BE49-F238E27FC236}">
              <a16:creationId xmlns:a16="http://schemas.microsoft.com/office/drawing/2014/main" id="{9FF82DED-B939-41DC-9AAF-2748112D6240}"/>
            </a:ext>
          </a:extLst>
        </xdr:cNvPr>
        <xdr:cNvCxnSpPr/>
      </xdr:nvCxnSpPr>
      <xdr:spPr>
        <a:xfrm>
          <a:off x="45489018" y="56928543"/>
          <a:ext cx="888208"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143</xdr:col>
      <xdr:colOff>0</xdr:colOff>
      <xdr:row>788</xdr:row>
      <xdr:rowOff>0</xdr:rowOff>
    </xdr:from>
    <xdr:to>
      <xdr:col>147</xdr:col>
      <xdr:colOff>104775</xdr:colOff>
      <xdr:row>788</xdr:row>
      <xdr:rowOff>0</xdr:rowOff>
    </xdr:to>
    <xdr:cxnSp macro="">
      <xdr:nvCxnSpPr>
        <xdr:cNvPr id="2948" name="直線矢印コネクタ 2947">
          <a:extLst>
            <a:ext uri="{FF2B5EF4-FFF2-40B4-BE49-F238E27FC236}">
              <a16:creationId xmlns:a16="http://schemas.microsoft.com/office/drawing/2014/main" id="{9452B98C-75F6-43B0-9F1E-5515CEDD0373}"/>
            </a:ext>
          </a:extLst>
        </xdr:cNvPr>
        <xdr:cNvCxnSpPr/>
      </xdr:nvCxnSpPr>
      <xdr:spPr>
        <a:xfrm>
          <a:off x="45339000" y="51054000"/>
          <a:ext cx="162877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145</xdr:col>
      <xdr:colOff>276225</xdr:colOff>
      <xdr:row>818</xdr:row>
      <xdr:rowOff>164306</xdr:rowOff>
    </xdr:from>
    <xdr:to>
      <xdr:col>145</xdr:col>
      <xdr:colOff>276225</xdr:colOff>
      <xdr:row>826</xdr:row>
      <xdr:rowOff>0</xdr:rowOff>
    </xdr:to>
    <xdr:cxnSp macro="">
      <xdr:nvCxnSpPr>
        <xdr:cNvPr id="2949" name="直線コネクタ 2948">
          <a:extLst>
            <a:ext uri="{FF2B5EF4-FFF2-40B4-BE49-F238E27FC236}">
              <a16:creationId xmlns:a16="http://schemas.microsoft.com/office/drawing/2014/main" id="{26CDF4F5-F0F5-4797-9202-DA2F6F5B5B1F}"/>
            </a:ext>
          </a:extLst>
        </xdr:cNvPr>
        <xdr:cNvCxnSpPr/>
      </xdr:nvCxnSpPr>
      <xdr:spPr>
        <a:xfrm>
          <a:off x="46377225" y="56933306"/>
          <a:ext cx="0" cy="1359694"/>
        </a:xfrm>
        <a:prstGeom prst="line">
          <a:avLst/>
        </a:prstGeom>
        <a:ln w="317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144</xdr:col>
      <xdr:colOff>64293</xdr:colOff>
      <xdr:row>803</xdr:row>
      <xdr:rowOff>2381</xdr:rowOff>
    </xdr:from>
    <xdr:to>
      <xdr:col>144</xdr:col>
      <xdr:colOff>64293</xdr:colOff>
      <xdr:row>803</xdr:row>
      <xdr:rowOff>95250</xdr:rowOff>
    </xdr:to>
    <xdr:cxnSp macro="">
      <xdr:nvCxnSpPr>
        <xdr:cNvPr id="2950" name="直線コネクタ 2949">
          <a:extLst>
            <a:ext uri="{FF2B5EF4-FFF2-40B4-BE49-F238E27FC236}">
              <a16:creationId xmlns:a16="http://schemas.microsoft.com/office/drawing/2014/main" id="{5E9DEB77-28F8-4260-BF4A-D24BE148F767}"/>
            </a:ext>
          </a:extLst>
        </xdr:cNvPr>
        <xdr:cNvCxnSpPr/>
      </xdr:nvCxnSpPr>
      <xdr:spPr>
        <a:xfrm>
          <a:off x="45784293" y="53913881"/>
          <a:ext cx="0" cy="92869"/>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136</xdr:col>
      <xdr:colOff>209550</xdr:colOff>
      <xdr:row>786</xdr:row>
      <xdr:rowOff>2382</xdr:rowOff>
    </xdr:from>
    <xdr:to>
      <xdr:col>136</xdr:col>
      <xdr:colOff>209550</xdr:colOff>
      <xdr:row>787</xdr:row>
      <xdr:rowOff>19051</xdr:rowOff>
    </xdr:to>
    <xdr:cxnSp macro="">
      <xdr:nvCxnSpPr>
        <xdr:cNvPr id="2951" name="直線コネクタ 2950">
          <a:extLst>
            <a:ext uri="{FF2B5EF4-FFF2-40B4-BE49-F238E27FC236}">
              <a16:creationId xmlns:a16="http://schemas.microsoft.com/office/drawing/2014/main" id="{0A316756-0CB8-459B-93A6-44E6E77E9318}"/>
            </a:ext>
          </a:extLst>
        </xdr:cNvPr>
        <xdr:cNvCxnSpPr/>
      </xdr:nvCxnSpPr>
      <xdr:spPr>
        <a:xfrm>
          <a:off x="42881550" y="50675382"/>
          <a:ext cx="0" cy="207169"/>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147</xdr:col>
      <xdr:colOff>104775</xdr:colOff>
      <xdr:row>786</xdr:row>
      <xdr:rowOff>0</xdr:rowOff>
    </xdr:from>
    <xdr:to>
      <xdr:col>147</xdr:col>
      <xdr:colOff>104775</xdr:colOff>
      <xdr:row>787</xdr:row>
      <xdr:rowOff>16669</xdr:rowOff>
    </xdr:to>
    <xdr:cxnSp macro="">
      <xdr:nvCxnSpPr>
        <xdr:cNvPr id="2952" name="直線コネクタ 2951">
          <a:extLst>
            <a:ext uri="{FF2B5EF4-FFF2-40B4-BE49-F238E27FC236}">
              <a16:creationId xmlns:a16="http://schemas.microsoft.com/office/drawing/2014/main" id="{787F7084-A593-4A46-A31B-2E6381D2BA41}"/>
            </a:ext>
          </a:extLst>
        </xdr:cNvPr>
        <xdr:cNvCxnSpPr/>
      </xdr:nvCxnSpPr>
      <xdr:spPr>
        <a:xfrm>
          <a:off x="46967775" y="50673000"/>
          <a:ext cx="0" cy="207169"/>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151</xdr:col>
      <xdr:colOff>128587</xdr:colOff>
      <xdr:row>786</xdr:row>
      <xdr:rowOff>2381</xdr:rowOff>
    </xdr:from>
    <xdr:to>
      <xdr:col>151</xdr:col>
      <xdr:colOff>128587</xdr:colOff>
      <xdr:row>787</xdr:row>
      <xdr:rowOff>19050</xdr:rowOff>
    </xdr:to>
    <xdr:cxnSp macro="">
      <xdr:nvCxnSpPr>
        <xdr:cNvPr id="2953" name="直線コネクタ 2952">
          <a:extLst>
            <a:ext uri="{FF2B5EF4-FFF2-40B4-BE49-F238E27FC236}">
              <a16:creationId xmlns:a16="http://schemas.microsoft.com/office/drawing/2014/main" id="{05F90B99-074B-4B4B-8BCF-3947619C3B54}"/>
            </a:ext>
          </a:extLst>
        </xdr:cNvPr>
        <xdr:cNvCxnSpPr/>
      </xdr:nvCxnSpPr>
      <xdr:spPr>
        <a:xfrm>
          <a:off x="48515587" y="50675381"/>
          <a:ext cx="0" cy="207169"/>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143</xdr:col>
      <xdr:colOff>152400</xdr:colOff>
      <xdr:row>813</xdr:row>
      <xdr:rowOff>116681</xdr:rowOff>
    </xdr:from>
    <xdr:to>
      <xdr:col>144</xdr:col>
      <xdr:colOff>9526</xdr:colOff>
      <xdr:row>818</xdr:row>
      <xdr:rowOff>159544</xdr:rowOff>
    </xdr:to>
    <xdr:cxnSp macro="">
      <xdr:nvCxnSpPr>
        <xdr:cNvPr id="2954" name="直線コネクタ 2953">
          <a:extLst>
            <a:ext uri="{FF2B5EF4-FFF2-40B4-BE49-F238E27FC236}">
              <a16:creationId xmlns:a16="http://schemas.microsoft.com/office/drawing/2014/main" id="{0EFF35AD-4D8C-44A6-B908-0BAE871C9C58}"/>
            </a:ext>
          </a:extLst>
        </xdr:cNvPr>
        <xdr:cNvCxnSpPr/>
      </xdr:nvCxnSpPr>
      <xdr:spPr>
        <a:xfrm flipH="1">
          <a:off x="45491400" y="55933181"/>
          <a:ext cx="238126" cy="995363"/>
        </a:xfrm>
        <a:prstGeom prst="line">
          <a:avLst/>
        </a:prstGeom>
        <a:ln w="3175">
          <a:solidFill>
            <a:srgbClr val="C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131</xdr:col>
      <xdr:colOff>71438</xdr:colOff>
      <xdr:row>818</xdr:row>
      <xdr:rowOff>161925</xdr:rowOff>
    </xdr:from>
    <xdr:to>
      <xdr:col>131</xdr:col>
      <xdr:colOff>71438</xdr:colOff>
      <xdr:row>826</xdr:row>
      <xdr:rowOff>1</xdr:rowOff>
    </xdr:to>
    <xdr:cxnSp macro="">
      <xdr:nvCxnSpPr>
        <xdr:cNvPr id="2955" name="直線コネクタ 2954">
          <a:extLst>
            <a:ext uri="{FF2B5EF4-FFF2-40B4-BE49-F238E27FC236}">
              <a16:creationId xmlns:a16="http://schemas.microsoft.com/office/drawing/2014/main" id="{0C8F1C31-055F-40E0-8A01-D11B946540D5}"/>
            </a:ext>
          </a:extLst>
        </xdr:cNvPr>
        <xdr:cNvCxnSpPr/>
      </xdr:nvCxnSpPr>
      <xdr:spPr>
        <a:xfrm>
          <a:off x="40838438" y="56930925"/>
          <a:ext cx="0" cy="1362076"/>
        </a:xfrm>
        <a:prstGeom prst="line">
          <a:avLst/>
        </a:prstGeom>
        <a:ln w="317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180</xdr:col>
      <xdr:colOff>302418</xdr:colOff>
      <xdr:row>811</xdr:row>
      <xdr:rowOff>33338</xdr:rowOff>
    </xdr:from>
    <xdr:to>
      <xdr:col>184</xdr:col>
      <xdr:colOff>150019</xdr:colOff>
      <xdr:row>811</xdr:row>
      <xdr:rowOff>33338</xdr:rowOff>
    </xdr:to>
    <xdr:cxnSp macro="">
      <xdr:nvCxnSpPr>
        <xdr:cNvPr id="2956" name="直線コネクタ 2955">
          <a:extLst>
            <a:ext uri="{FF2B5EF4-FFF2-40B4-BE49-F238E27FC236}">
              <a16:creationId xmlns:a16="http://schemas.microsoft.com/office/drawing/2014/main" id="{F626BFE7-FBE0-4C01-A1DF-E38EB450C141}"/>
            </a:ext>
          </a:extLst>
        </xdr:cNvPr>
        <xdr:cNvCxnSpPr/>
      </xdr:nvCxnSpPr>
      <xdr:spPr>
        <a:xfrm>
          <a:off x="59738418" y="55468838"/>
          <a:ext cx="1371601"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138</xdr:col>
      <xdr:colOff>219074</xdr:colOff>
      <xdr:row>788</xdr:row>
      <xdr:rowOff>188118</xdr:rowOff>
    </xdr:from>
    <xdr:to>
      <xdr:col>138</xdr:col>
      <xdr:colOff>219074</xdr:colOff>
      <xdr:row>789</xdr:row>
      <xdr:rowOff>90487</xdr:rowOff>
    </xdr:to>
    <xdr:cxnSp macro="">
      <xdr:nvCxnSpPr>
        <xdr:cNvPr id="2957" name="直線コネクタ 2956">
          <a:extLst>
            <a:ext uri="{FF2B5EF4-FFF2-40B4-BE49-F238E27FC236}">
              <a16:creationId xmlns:a16="http://schemas.microsoft.com/office/drawing/2014/main" id="{776DEEB6-2944-47AC-BC7F-C008C900026D}"/>
            </a:ext>
          </a:extLst>
        </xdr:cNvPr>
        <xdr:cNvCxnSpPr/>
      </xdr:nvCxnSpPr>
      <xdr:spPr>
        <a:xfrm>
          <a:off x="43653074" y="51242118"/>
          <a:ext cx="0" cy="92869"/>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138</xdr:col>
      <xdr:colOff>221457</xdr:colOff>
      <xdr:row>789</xdr:row>
      <xdr:rowOff>90486</xdr:rowOff>
    </xdr:from>
    <xdr:to>
      <xdr:col>141</xdr:col>
      <xdr:colOff>192881</xdr:colOff>
      <xdr:row>789</xdr:row>
      <xdr:rowOff>90486</xdr:rowOff>
    </xdr:to>
    <xdr:cxnSp macro="">
      <xdr:nvCxnSpPr>
        <xdr:cNvPr id="2958" name="直線コネクタ 2957">
          <a:extLst>
            <a:ext uri="{FF2B5EF4-FFF2-40B4-BE49-F238E27FC236}">
              <a16:creationId xmlns:a16="http://schemas.microsoft.com/office/drawing/2014/main" id="{EFAE8040-12AC-4C6C-A22F-72332D8F4C74}"/>
            </a:ext>
          </a:extLst>
        </xdr:cNvPr>
        <xdr:cNvCxnSpPr/>
      </xdr:nvCxnSpPr>
      <xdr:spPr>
        <a:xfrm>
          <a:off x="43655457" y="51334986"/>
          <a:ext cx="1114424" cy="0"/>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141</xdr:col>
      <xdr:colOff>192881</xdr:colOff>
      <xdr:row>785</xdr:row>
      <xdr:rowOff>7144</xdr:rowOff>
    </xdr:from>
    <xdr:to>
      <xdr:col>141</xdr:col>
      <xdr:colOff>192881</xdr:colOff>
      <xdr:row>789</xdr:row>
      <xdr:rowOff>92871</xdr:rowOff>
    </xdr:to>
    <xdr:cxnSp macro="">
      <xdr:nvCxnSpPr>
        <xdr:cNvPr id="2959" name="直線矢印コネクタ 2958">
          <a:extLst>
            <a:ext uri="{FF2B5EF4-FFF2-40B4-BE49-F238E27FC236}">
              <a16:creationId xmlns:a16="http://schemas.microsoft.com/office/drawing/2014/main" id="{88DB98B8-AE08-4510-B422-440B3F264FAF}"/>
            </a:ext>
          </a:extLst>
        </xdr:cNvPr>
        <xdr:cNvCxnSpPr/>
      </xdr:nvCxnSpPr>
      <xdr:spPr>
        <a:xfrm flipV="1">
          <a:off x="44769881" y="50489644"/>
          <a:ext cx="0" cy="847727"/>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145</xdr:col>
      <xdr:colOff>52387</xdr:colOff>
      <xdr:row>785</xdr:row>
      <xdr:rowOff>111919</xdr:rowOff>
    </xdr:from>
    <xdr:to>
      <xdr:col>146</xdr:col>
      <xdr:colOff>140494</xdr:colOff>
      <xdr:row>785</xdr:row>
      <xdr:rowOff>111919</xdr:rowOff>
    </xdr:to>
    <xdr:cxnSp macro="">
      <xdr:nvCxnSpPr>
        <xdr:cNvPr id="2960" name="直線コネクタ 2959">
          <a:extLst>
            <a:ext uri="{FF2B5EF4-FFF2-40B4-BE49-F238E27FC236}">
              <a16:creationId xmlns:a16="http://schemas.microsoft.com/office/drawing/2014/main" id="{D523646F-86B4-4F61-9134-987693078D69}"/>
            </a:ext>
          </a:extLst>
        </xdr:cNvPr>
        <xdr:cNvCxnSpPr/>
      </xdr:nvCxnSpPr>
      <xdr:spPr>
        <a:xfrm>
          <a:off x="46153387" y="50594419"/>
          <a:ext cx="469107" cy="0"/>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145</xdr:col>
      <xdr:colOff>52388</xdr:colOff>
      <xdr:row>785</xdr:row>
      <xdr:rowOff>111919</xdr:rowOff>
    </xdr:from>
    <xdr:to>
      <xdr:col>145</xdr:col>
      <xdr:colOff>52388</xdr:colOff>
      <xdr:row>788</xdr:row>
      <xdr:rowOff>2382</xdr:rowOff>
    </xdr:to>
    <xdr:cxnSp macro="">
      <xdr:nvCxnSpPr>
        <xdr:cNvPr id="2961" name="直線コネクタ 2960">
          <a:extLst>
            <a:ext uri="{FF2B5EF4-FFF2-40B4-BE49-F238E27FC236}">
              <a16:creationId xmlns:a16="http://schemas.microsoft.com/office/drawing/2014/main" id="{1FA9CF9B-778C-4E1D-A8FF-9F1BA9DCC6FE}"/>
            </a:ext>
          </a:extLst>
        </xdr:cNvPr>
        <xdr:cNvCxnSpPr/>
      </xdr:nvCxnSpPr>
      <xdr:spPr>
        <a:xfrm>
          <a:off x="46153388" y="50594419"/>
          <a:ext cx="0" cy="461963"/>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146</xdr:col>
      <xdr:colOff>140494</xdr:colOff>
      <xdr:row>784</xdr:row>
      <xdr:rowOff>92869</xdr:rowOff>
    </xdr:from>
    <xdr:to>
      <xdr:col>146</xdr:col>
      <xdr:colOff>140494</xdr:colOff>
      <xdr:row>785</xdr:row>
      <xdr:rowOff>107155</xdr:rowOff>
    </xdr:to>
    <xdr:cxnSp macro="">
      <xdr:nvCxnSpPr>
        <xdr:cNvPr id="2962" name="直線コネクタ 2961">
          <a:extLst>
            <a:ext uri="{FF2B5EF4-FFF2-40B4-BE49-F238E27FC236}">
              <a16:creationId xmlns:a16="http://schemas.microsoft.com/office/drawing/2014/main" id="{7B5ED69E-FCC3-4ACE-B4CF-2B48B894FA25}"/>
            </a:ext>
          </a:extLst>
        </xdr:cNvPr>
        <xdr:cNvCxnSpPr/>
      </xdr:nvCxnSpPr>
      <xdr:spPr>
        <a:xfrm>
          <a:off x="46622494" y="50384869"/>
          <a:ext cx="0" cy="204786"/>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146</xdr:col>
      <xdr:colOff>142875</xdr:colOff>
      <xdr:row>784</xdr:row>
      <xdr:rowOff>92869</xdr:rowOff>
    </xdr:from>
    <xdr:to>
      <xdr:col>146</xdr:col>
      <xdr:colOff>373856</xdr:colOff>
      <xdr:row>784</xdr:row>
      <xdr:rowOff>92869</xdr:rowOff>
    </xdr:to>
    <xdr:cxnSp macro="">
      <xdr:nvCxnSpPr>
        <xdr:cNvPr id="2963" name="直線矢印コネクタ 2962">
          <a:extLst>
            <a:ext uri="{FF2B5EF4-FFF2-40B4-BE49-F238E27FC236}">
              <a16:creationId xmlns:a16="http://schemas.microsoft.com/office/drawing/2014/main" id="{669DDDF9-FBB2-415A-97CE-6C1502815F2B}"/>
            </a:ext>
          </a:extLst>
        </xdr:cNvPr>
        <xdr:cNvCxnSpPr/>
      </xdr:nvCxnSpPr>
      <xdr:spPr>
        <a:xfrm>
          <a:off x="46624875" y="50384869"/>
          <a:ext cx="23098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137</xdr:col>
      <xdr:colOff>347662</xdr:colOff>
      <xdr:row>787</xdr:row>
      <xdr:rowOff>14288</xdr:rowOff>
    </xdr:from>
    <xdr:to>
      <xdr:col>137</xdr:col>
      <xdr:colOff>347662</xdr:colOff>
      <xdr:row>818</xdr:row>
      <xdr:rowOff>164306</xdr:rowOff>
    </xdr:to>
    <xdr:cxnSp macro="">
      <xdr:nvCxnSpPr>
        <xdr:cNvPr id="2964" name="直線矢印コネクタ 2963">
          <a:extLst>
            <a:ext uri="{FF2B5EF4-FFF2-40B4-BE49-F238E27FC236}">
              <a16:creationId xmlns:a16="http://schemas.microsoft.com/office/drawing/2014/main" id="{0A387C63-DFE3-4FE2-B63B-F25B482AF1B3}"/>
            </a:ext>
          </a:extLst>
        </xdr:cNvPr>
        <xdr:cNvCxnSpPr/>
      </xdr:nvCxnSpPr>
      <xdr:spPr>
        <a:xfrm>
          <a:off x="43400662" y="50877788"/>
          <a:ext cx="0" cy="6055518"/>
        </a:xfrm>
        <a:prstGeom prst="straightConnector1">
          <a:avLst/>
        </a:prstGeom>
        <a:ln w="3175">
          <a:solidFill>
            <a:srgbClr val="7030A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145</xdr:col>
      <xdr:colOff>276225</xdr:colOff>
      <xdr:row>787</xdr:row>
      <xdr:rowOff>11906</xdr:rowOff>
    </xdr:from>
    <xdr:to>
      <xdr:col>145</xdr:col>
      <xdr:colOff>276225</xdr:colOff>
      <xdr:row>818</xdr:row>
      <xdr:rowOff>157163</xdr:rowOff>
    </xdr:to>
    <xdr:cxnSp macro="">
      <xdr:nvCxnSpPr>
        <xdr:cNvPr id="2965" name="直線矢印コネクタ 2964">
          <a:extLst>
            <a:ext uri="{FF2B5EF4-FFF2-40B4-BE49-F238E27FC236}">
              <a16:creationId xmlns:a16="http://schemas.microsoft.com/office/drawing/2014/main" id="{B4E4D33E-5C17-4A1D-9DCF-1E2737D4D796}"/>
            </a:ext>
          </a:extLst>
        </xdr:cNvPr>
        <xdr:cNvCxnSpPr/>
      </xdr:nvCxnSpPr>
      <xdr:spPr>
        <a:xfrm>
          <a:off x="46377225" y="50875406"/>
          <a:ext cx="0" cy="6050757"/>
        </a:xfrm>
        <a:prstGeom prst="straightConnector1">
          <a:avLst/>
        </a:prstGeom>
        <a:ln w="3175">
          <a:solidFill>
            <a:srgbClr val="7030A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184</xdr:col>
      <xdr:colOff>152400</xdr:colOff>
      <xdr:row>782</xdr:row>
      <xdr:rowOff>0</xdr:rowOff>
    </xdr:from>
    <xdr:to>
      <xdr:col>185</xdr:col>
      <xdr:colOff>150019</xdr:colOff>
      <xdr:row>782</xdr:row>
      <xdr:rowOff>0</xdr:rowOff>
    </xdr:to>
    <xdr:cxnSp macro="">
      <xdr:nvCxnSpPr>
        <xdr:cNvPr id="2966" name="直線コネクタ 2965">
          <a:extLst>
            <a:ext uri="{FF2B5EF4-FFF2-40B4-BE49-F238E27FC236}">
              <a16:creationId xmlns:a16="http://schemas.microsoft.com/office/drawing/2014/main" id="{5EBCF664-82FC-4475-BB63-2BF23D1D9DDE}"/>
            </a:ext>
          </a:extLst>
        </xdr:cNvPr>
        <xdr:cNvCxnSpPr/>
      </xdr:nvCxnSpPr>
      <xdr:spPr>
        <a:xfrm>
          <a:off x="61112400" y="49911000"/>
          <a:ext cx="378619"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185</xdr:col>
      <xdr:colOff>0</xdr:colOff>
      <xdr:row>782</xdr:row>
      <xdr:rowOff>0</xdr:rowOff>
    </xdr:from>
    <xdr:to>
      <xdr:col>185</xdr:col>
      <xdr:colOff>0</xdr:colOff>
      <xdr:row>811</xdr:row>
      <xdr:rowOff>33338</xdr:rowOff>
    </xdr:to>
    <xdr:cxnSp macro="">
      <xdr:nvCxnSpPr>
        <xdr:cNvPr id="2967" name="直線矢印コネクタ 2966">
          <a:extLst>
            <a:ext uri="{FF2B5EF4-FFF2-40B4-BE49-F238E27FC236}">
              <a16:creationId xmlns:a16="http://schemas.microsoft.com/office/drawing/2014/main" id="{08BF1263-9362-4F5A-8804-FD84C73CE2EB}"/>
            </a:ext>
          </a:extLst>
        </xdr:cNvPr>
        <xdr:cNvCxnSpPr/>
      </xdr:nvCxnSpPr>
      <xdr:spPr>
        <a:xfrm>
          <a:off x="61341000" y="49911000"/>
          <a:ext cx="0" cy="555783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106347</xdr:colOff>
      <xdr:row>233</xdr:row>
      <xdr:rowOff>188119</xdr:rowOff>
    </xdr:from>
    <xdr:to>
      <xdr:col>70</xdr:col>
      <xdr:colOff>106347</xdr:colOff>
      <xdr:row>234</xdr:row>
      <xdr:rowOff>188119</xdr:rowOff>
    </xdr:to>
    <xdr:cxnSp macro="">
      <xdr:nvCxnSpPr>
        <xdr:cNvPr id="2968" name="直線コネクタ 2967">
          <a:extLst>
            <a:ext uri="{FF2B5EF4-FFF2-40B4-BE49-F238E27FC236}">
              <a16:creationId xmlns:a16="http://schemas.microsoft.com/office/drawing/2014/main" id="{4651B08E-CDEC-49C7-BEA9-C90548AEDDCB}"/>
            </a:ext>
          </a:extLst>
        </xdr:cNvPr>
        <xdr:cNvCxnSpPr/>
      </xdr:nvCxnSpPr>
      <xdr:spPr>
        <a:xfrm>
          <a:off x="26776347" y="128394619"/>
          <a:ext cx="0" cy="190500"/>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6267</xdr:colOff>
      <xdr:row>250</xdr:row>
      <xdr:rowOff>162091</xdr:rowOff>
    </xdr:from>
    <xdr:to>
      <xdr:col>73</xdr:col>
      <xdr:colOff>15666</xdr:colOff>
      <xdr:row>250</xdr:row>
      <xdr:rowOff>162091</xdr:rowOff>
    </xdr:to>
    <xdr:cxnSp macro="">
      <xdr:nvCxnSpPr>
        <xdr:cNvPr id="2969" name="直線矢印コネクタ 2968">
          <a:extLst>
            <a:ext uri="{FF2B5EF4-FFF2-40B4-BE49-F238E27FC236}">
              <a16:creationId xmlns:a16="http://schemas.microsoft.com/office/drawing/2014/main" id="{B32D1C60-8453-401F-98CE-8D8E855785F6}"/>
            </a:ext>
          </a:extLst>
        </xdr:cNvPr>
        <xdr:cNvCxnSpPr/>
      </xdr:nvCxnSpPr>
      <xdr:spPr>
        <a:xfrm flipH="1">
          <a:off x="23247267" y="131607091"/>
          <a:ext cx="458139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0</xdr:colOff>
      <xdr:row>271</xdr:row>
      <xdr:rowOff>3381</xdr:rowOff>
    </xdr:from>
    <xdr:to>
      <xdr:col>69</xdr:col>
      <xdr:colOff>0</xdr:colOff>
      <xdr:row>271</xdr:row>
      <xdr:rowOff>3381</xdr:rowOff>
    </xdr:to>
    <xdr:cxnSp macro="">
      <xdr:nvCxnSpPr>
        <xdr:cNvPr id="2970" name="直線矢印コネクタ 2969">
          <a:extLst>
            <a:ext uri="{FF2B5EF4-FFF2-40B4-BE49-F238E27FC236}">
              <a16:creationId xmlns:a16="http://schemas.microsoft.com/office/drawing/2014/main" id="{37E9E65A-9C78-42D5-94A7-7AA58F93A5C3}"/>
            </a:ext>
          </a:extLst>
        </xdr:cNvPr>
        <xdr:cNvCxnSpPr/>
      </xdr:nvCxnSpPr>
      <xdr:spPr>
        <a:xfrm>
          <a:off x="23241000" y="135448881"/>
          <a:ext cx="3048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0</xdr:colOff>
      <xdr:row>234</xdr:row>
      <xdr:rowOff>69057</xdr:rowOff>
    </xdr:from>
    <xdr:to>
      <xdr:col>71</xdr:col>
      <xdr:colOff>107156</xdr:colOff>
      <xdr:row>234</xdr:row>
      <xdr:rowOff>69057</xdr:rowOff>
    </xdr:to>
    <xdr:cxnSp macro="">
      <xdr:nvCxnSpPr>
        <xdr:cNvPr id="2971" name="直線コネクタ 2970">
          <a:extLst>
            <a:ext uri="{FF2B5EF4-FFF2-40B4-BE49-F238E27FC236}">
              <a16:creationId xmlns:a16="http://schemas.microsoft.com/office/drawing/2014/main" id="{84608985-CBA0-492C-B0AA-E3E166D868BB}"/>
            </a:ext>
          </a:extLst>
        </xdr:cNvPr>
        <xdr:cNvCxnSpPr/>
      </xdr:nvCxnSpPr>
      <xdr:spPr>
        <a:xfrm>
          <a:off x="23241000" y="128466057"/>
          <a:ext cx="3917156"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378620</xdr:colOff>
      <xdr:row>234</xdr:row>
      <xdr:rowOff>66675</xdr:rowOff>
    </xdr:from>
    <xdr:to>
      <xdr:col>70</xdr:col>
      <xdr:colOff>378620</xdr:colOff>
      <xdr:row>235</xdr:row>
      <xdr:rowOff>57150</xdr:rowOff>
    </xdr:to>
    <xdr:cxnSp macro="">
      <xdr:nvCxnSpPr>
        <xdr:cNvPr id="2972" name="直線矢印コネクタ 2971">
          <a:extLst>
            <a:ext uri="{FF2B5EF4-FFF2-40B4-BE49-F238E27FC236}">
              <a16:creationId xmlns:a16="http://schemas.microsoft.com/office/drawing/2014/main" id="{16A0A6BF-0339-4B70-876E-183D5C35F2CC}"/>
            </a:ext>
          </a:extLst>
        </xdr:cNvPr>
        <xdr:cNvCxnSpPr/>
      </xdr:nvCxnSpPr>
      <xdr:spPr>
        <a:xfrm flipV="1">
          <a:off x="27048620" y="128463675"/>
          <a:ext cx="0" cy="180975"/>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75</xdr:col>
      <xdr:colOff>226221</xdr:colOff>
      <xdr:row>269</xdr:row>
      <xdr:rowOff>97635</xdr:rowOff>
    </xdr:from>
    <xdr:to>
      <xdr:col>76</xdr:col>
      <xdr:colOff>195263</xdr:colOff>
      <xdr:row>269</xdr:row>
      <xdr:rowOff>97635</xdr:rowOff>
    </xdr:to>
    <xdr:cxnSp macro="">
      <xdr:nvCxnSpPr>
        <xdr:cNvPr id="2973" name="直線矢印コネクタ 2972">
          <a:extLst>
            <a:ext uri="{FF2B5EF4-FFF2-40B4-BE49-F238E27FC236}">
              <a16:creationId xmlns:a16="http://schemas.microsoft.com/office/drawing/2014/main" id="{F5712DA7-89D7-45C6-B990-9D262EE70611}"/>
            </a:ext>
          </a:extLst>
        </xdr:cNvPr>
        <xdr:cNvCxnSpPr/>
      </xdr:nvCxnSpPr>
      <xdr:spPr>
        <a:xfrm flipH="1">
          <a:off x="28801221" y="135162135"/>
          <a:ext cx="350042"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154780</xdr:colOff>
      <xdr:row>234</xdr:row>
      <xdr:rowOff>0</xdr:rowOff>
    </xdr:from>
    <xdr:to>
      <xdr:col>78</xdr:col>
      <xdr:colOff>154780</xdr:colOff>
      <xdr:row>274</xdr:row>
      <xdr:rowOff>1</xdr:rowOff>
    </xdr:to>
    <xdr:cxnSp macro="">
      <xdr:nvCxnSpPr>
        <xdr:cNvPr id="2974" name="直線コネクタ 2973">
          <a:extLst>
            <a:ext uri="{FF2B5EF4-FFF2-40B4-BE49-F238E27FC236}">
              <a16:creationId xmlns:a16="http://schemas.microsoft.com/office/drawing/2014/main" id="{E316A658-2B07-480A-B8CC-B2ED18B7CA28}"/>
            </a:ext>
          </a:extLst>
        </xdr:cNvPr>
        <xdr:cNvCxnSpPr/>
      </xdr:nvCxnSpPr>
      <xdr:spPr>
        <a:xfrm flipV="1">
          <a:off x="29872780" y="128397000"/>
          <a:ext cx="0" cy="7620001"/>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2381</xdr:colOff>
      <xdr:row>235</xdr:row>
      <xdr:rowOff>2</xdr:rowOff>
    </xdr:from>
    <xdr:to>
      <xdr:col>71</xdr:col>
      <xdr:colOff>109538</xdr:colOff>
      <xdr:row>235</xdr:row>
      <xdr:rowOff>2</xdr:rowOff>
    </xdr:to>
    <xdr:cxnSp macro="">
      <xdr:nvCxnSpPr>
        <xdr:cNvPr id="2975" name="直線コネクタ 2974">
          <a:extLst>
            <a:ext uri="{FF2B5EF4-FFF2-40B4-BE49-F238E27FC236}">
              <a16:creationId xmlns:a16="http://schemas.microsoft.com/office/drawing/2014/main" id="{1B9F243B-1ABE-4305-9F8C-70A361A556E3}"/>
            </a:ext>
          </a:extLst>
        </xdr:cNvPr>
        <xdr:cNvCxnSpPr/>
      </xdr:nvCxnSpPr>
      <xdr:spPr>
        <a:xfrm>
          <a:off x="23243381" y="128587502"/>
          <a:ext cx="3917157"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0</xdr:colOff>
      <xdr:row>266</xdr:row>
      <xdr:rowOff>88105</xdr:rowOff>
    </xdr:from>
    <xdr:to>
      <xdr:col>75</xdr:col>
      <xdr:colOff>269081</xdr:colOff>
      <xdr:row>266</xdr:row>
      <xdr:rowOff>88105</xdr:rowOff>
    </xdr:to>
    <xdr:cxnSp macro="">
      <xdr:nvCxnSpPr>
        <xdr:cNvPr id="2976" name="直線コネクタ 2975">
          <a:extLst>
            <a:ext uri="{FF2B5EF4-FFF2-40B4-BE49-F238E27FC236}">
              <a16:creationId xmlns:a16="http://schemas.microsoft.com/office/drawing/2014/main" id="{F14FD061-44EE-4883-B811-BDB394CE7D1E}"/>
            </a:ext>
          </a:extLst>
        </xdr:cNvPr>
        <xdr:cNvCxnSpPr/>
      </xdr:nvCxnSpPr>
      <xdr:spPr>
        <a:xfrm>
          <a:off x="26289000" y="134581105"/>
          <a:ext cx="2555081"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109538</xdr:colOff>
      <xdr:row>235</xdr:row>
      <xdr:rowOff>2381</xdr:rowOff>
    </xdr:from>
    <xdr:to>
      <xdr:col>75</xdr:col>
      <xdr:colOff>273844</xdr:colOff>
      <xdr:row>266</xdr:row>
      <xdr:rowOff>88107</xdr:rowOff>
    </xdr:to>
    <xdr:cxnSp macro="">
      <xdr:nvCxnSpPr>
        <xdr:cNvPr id="2977" name="直線コネクタ 2976">
          <a:extLst>
            <a:ext uri="{FF2B5EF4-FFF2-40B4-BE49-F238E27FC236}">
              <a16:creationId xmlns:a16="http://schemas.microsoft.com/office/drawing/2014/main" id="{AEFFE7C3-FB9C-404F-A0B8-961FD85A8405}"/>
            </a:ext>
          </a:extLst>
        </xdr:cNvPr>
        <xdr:cNvCxnSpPr/>
      </xdr:nvCxnSpPr>
      <xdr:spPr>
        <a:xfrm flipH="1" flipV="1">
          <a:off x="26779538" y="128589881"/>
          <a:ext cx="2069306" cy="5991226"/>
        </a:xfrm>
        <a:prstGeom prst="line">
          <a:avLst/>
        </a:prstGeom>
        <a:ln w="3175">
          <a:solidFill>
            <a:srgbClr val="C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66</xdr:col>
      <xdr:colOff>378619</xdr:colOff>
      <xdr:row>266</xdr:row>
      <xdr:rowOff>88107</xdr:rowOff>
    </xdr:from>
    <xdr:to>
      <xdr:col>69</xdr:col>
      <xdr:colOff>2382</xdr:colOff>
      <xdr:row>266</xdr:row>
      <xdr:rowOff>121444</xdr:rowOff>
    </xdr:to>
    <xdr:cxnSp macro="">
      <xdr:nvCxnSpPr>
        <xdr:cNvPr id="2978" name="直線コネクタ 2977">
          <a:extLst>
            <a:ext uri="{FF2B5EF4-FFF2-40B4-BE49-F238E27FC236}">
              <a16:creationId xmlns:a16="http://schemas.microsoft.com/office/drawing/2014/main" id="{234E46F5-C255-41E9-AFD6-E8CA49CE0B46}"/>
            </a:ext>
          </a:extLst>
        </xdr:cNvPr>
        <xdr:cNvCxnSpPr/>
      </xdr:nvCxnSpPr>
      <xdr:spPr>
        <a:xfrm flipV="1">
          <a:off x="25524619" y="134581107"/>
          <a:ext cx="766763" cy="33337"/>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266</xdr:row>
      <xdr:rowOff>121444</xdr:rowOff>
    </xdr:from>
    <xdr:to>
      <xdr:col>67</xdr:col>
      <xdr:colOff>0</xdr:colOff>
      <xdr:row>268</xdr:row>
      <xdr:rowOff>33338</xdr:rowOff>
    </xdr:to>
    <xdr:cxnSp macro="">
      <xdr:nvCxnSpPr>
        <xdr:cNvPr id="2979" name="直線コネクタ 2978">
          <a:extLst>
            <a:ext uri="{FF2B5EF4-FFF2-40B4-BE49-F238E27FC236}">
              <a16:creationId xmlns:a16="http://schemas.microsoft.com/office/drawing/2014/main" id="{C1D65819-F9B3-46D4-A8AB-73C74E1D9052}"/>
            </a:ext>
          </a:extLst>
        </xdr:cNvPr>
        <xdr:cNvCxnSpPr/>
      </xdr:nvCxnSpPr>
      <xdr:spPr>
        <a:xfrm>
          <a:off x="25527000" y="134614444"/>
          <a:ext cx="0" cy="292894"/>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67</xdr:col>
      <xdr:colOff>2</xdr:colOff>
      <xdr:row>234</xdr:row>
      <xdr:rowOff>183356</xdr:rowOff>
    </xdr:from>
    <xdr:to>
      <xdr:col>67</xdr:col>
      <xdr:colOff>2</xdr:colOff>
      <xdr:row>266</xdr:row>
      <xdr:rowOff>126206</xdr:rowOff>
    </xdr:to>
    <xdr:cxnSp macro="">
      <xdr:nvCxnSpPr>
        <xdr:cNvPr id="2980" name="直線矢印コネクタ 2979">
          <a:extLst>
            <a:ext uri="{FF2B5EF4-FFF2-40B4-BE49-F238E27FC236}">
              <a16:creationId xmlns:a16="http://schemas.microsoft.com/office/drawing/2014/main" id="{E4E83D3D-97B9-42AE-A3DC-DB1B6BE893B8}"/>
            </a:ext>
          </a:extLst>
        </xdr:cNvPr>
        <xdr:cNvCxnSpPr/>
      </xdr:nvCxnSpPr>
      <xdr:spPr>
        <a:xfrm>
          <a:off x="25527002" y="128580356"/>
          <a:ext cx="0" cy="603885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380999</xdr:colOff>
      <xdr:row>234</xdr:row>
      <xdr:rowOff>183356</xdr:rowOff>
    </xdr:from>
    <xdr:to>
      <xdr:col>68</xdr:col>
      <xdr:colOff>380999</xdr:colOff>
      <xdr:row>266</xdr:row>
      <xdr:rowOff>88106</xdr:rowOff>
    </xdr:to>
    <xdr:cxnSp macro="">
      <xdr:nvCxnSpPr>
        <xdr:cNvPr id="2981" name="直線矢印コネクタ 2980">
          <a:extLst>
            <a:ext uri="{FF2B5EF4-FFF2-40B4-BE49-F238E27FC236}">
              <a16:creationId xmlns:a16="http://schemas.microsoft.com/office/drawing/2014/main" id="{FCD22E54-2E35-4D30-AA6C-BDB4E3999334}"/>
            </a:ext>
          </a:extLst>
        </xdr:cNvPr>
        <xdr:cNvCxnSpPr/>
      </xdr:nvCxnSpPr>
      <xdr:spPr>
        <a:xfrm>
          <a:off x="26288999" y="128580356"/>
          <a:ext cx="0" cy="600075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83</xdr:col>
      <xdr:colOff>266700</xdr:colOff>
      <xdr:row>235</xdr:row>
      <xdr:rowOff>0</xdr:rowOff>
    </xdr:from>
    <xdr:to>
      <xdr:col>89</xdr:col>
      <xdr:colOff>50006</xdr:colOff>
      <xdr:row>266</xdr:row>
      <xdr:rowOff>88108</xdr:rowOff>
    </xdr:to>
    <xdr:cxnSp macro="">
      <xdr:nvCxnSpPr>
        <xdr:cNvPr id="2982" name="直線コネクタ 2981">
          <a:extLst>
            <a:ext uri="{FF2B5EF4-FFF2-40B4-BE49-F238E27FC236}">
              <a16:creationId xmlns:a16="http://schemas.microsoft.com/office/drawing/2014/main" id="{84AA8DF8-B2C3-47EA-B73B-7DE118A8EC4C}"/>
            </a:ext>
          </a:extLst>
        </xdr:cNvPr>
        <xdr:cNvCxnSpPr/>
      </xdr:nvCxnSpPr>
      <xdr:spPr>
        <a:xfrm flipV="1">
          <a:off x="31889700" y="128587500"/>
          <a:ext cx="2069306" cy="5993608"/>
        </a:xfrm>
        <a:prstGeom prst="line">
          <a:avLst/>
        </a:prstGeom>
        <a:ln w="3175">
          <a:solidFill>
            <a:srgbClr val="C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88</xdr:col>
      <xdr:colOff>50006</xdr:colOff>
      <xdr:row>234</xdr:row>
      <xdr:rowOff>69058</xdr:rowOff>
    </xdr:from>
    <xdr:to>
      <xdr:col>93</xdr:col>
      <xdr:colOff>378619</xdr:colOff>
      <xdr:row>234</xdr:row>
      <xdr:rowOff>69058</xdr:rowOff>
    </xdr:to>
    <xdr:cxnSp macro="">
      <xdr:nvCxnSpPr>
        <xdr:cNvPr id="2983" name="直線コネクタ 2982">
          <a:extLst>
            <a:ext uri="{FF2B5EF4-FFF2-40B4-BE49-F238E27FC236}">
              <a16:creationId xmlns:a16="http://schemas.microsoft.com/office/drawing/2014/main" id="{38E4B5EC-156F-49A7-96BA-C827DAAF5ACF}"/>
            </a:ext>
          </a:extLst>
        </xdr:cNvPr>
        <xdr:cNvCxnSpPr/>
      </xdr:nvCxnSpPr>
      <xdr:spPr>
        <a:xfrm>
          <a:off x="33578006" y="128466058"/>
          <a:ext cx="2233613"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88</xdr:col>
      <xdr:colOff>47625</xdr:colOff>
      <xdr:row>234</xdr:row>
      <xdr:rowOff>188120</xdr:rowOff>
    </xdr:from>
    <xdr:to>
      <xdr:col>93</xdr:col>
      <xdr:colOff>376238</xdr:colOff>
      <xdr:row>234</xdr:row>
      <xdr:rowOff>188120</xdr:rowOff>
    </xdr:to>
    <xdr:cxnSp macro="">
      <xdr:nvCxnSpPr>
        <xdr:cNvPr id="2984" name="直線コネクタ 2983">
          <a:extLst>
            <a:ext uri="{FF2B5EF4-FFF2-40B4-BE49-F238E27FC236}">
              <a16:creationId xmlns:a16="http://schemas.microsoft.com/office/drawing/2014/main" id="{7A363C97-E43C-482D-A9EE-967166F6D1D2}"/>
            </a:ext>
          </a:extLst>
        </xdr:cNvPr>
        <xdr:cNvCxnSpPr/>
      </xdr:nvCxnSpPr>
      <xdr:spPr>
        <a:xfrm>
          <a:off x="33575625" y="128585120"/>
          <a:ext cx="2233613"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304801</xdr:colOff>
      <xdr:row>231</xdr:row>
      <xdr:rowOff>102394</xdr:rowOff>
    </xdr:from>
    <xdr:to>
      <xdr:col>70</xdr:col>
      <xdr:colOff>304801</xdr:colOff>
      <xdr:row>234</xdr:row>
      <xdr:rowOff>114300</xdr:rowOff>
    </xdr:to>
    <xdr:cxnSp macro="">
      <xdr:nvCxnSpPr>
        <xdr:cNvPr id="2985" name="直線コネクタ 2984">
          <a:extLst>
            <a:ext uri="{FF2B5EF4-FFF2-40B4-BE49-F238E27FC236}">
              <a16:creationId xmlns:a16="http://schemas.microsoft.com/office/drawing/2014/main" id="{05613A9A-AC2A-4954-8E68-3868790D437E}"/>
            </a:ext>
          </a:extLst>
        </xdr:cNvPr>
        <xdr:cNvCxnSpPr/>
      </xdr:nvCxnSpPr>
      <xdr:spPr>
        <a:xfrm>
          <a:off x="26974801" y="127927894"/>
          <a:ext cx="0" cy="583406"/>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304801</xdr:colOff>
      <xdr:row>231</xdr:row>
      <xdr:rowOff>102395</xdr:rowOff>
    </xdr:from>
    <xdr:to>
      <xdr:col>71</xdr:col>
      <xdr:colOff>66675</xdr:colOff>
      <xdr:row>231</xdr:row>
      <xdr:rowOff>102395</xdr:rowOff>
    </xdr:to>
    <xdr:cxnSp macro="">
      <xdr:nvCxnSpPr>
        <xdr:cNvPr id="2986" name="直線矢印コネクタ 2985">
          <a:extLst>
            <a:ext uri="{FF2B5EF4-FFF2-40B4-BE49-F238E27FC236}">
              <a16:creationId xmlns:a16="http://schemas.microsoft.com/office/drawing/2014/main" id="{374F9B4E-0D06-42D5-A9B5-8744AC1FDBEE}"/>
            </a:ext>
          </a:extLst>
        </xdr:cNvPr>
        <xdr:cNvCxnSpPr/>
      </xdr:nvCxnSpPr>
      <xdr:spPr>
        <a:xfrm>
          <a:off x="26974801" y="127927895"/>
          <a:ext cx="14287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2381</xdr:colOff>
      <xdr:row>272</xdr:row>
      <xdr:rowOff>154781</xdr:rowOff>
    </xdr:from>
    <xdr:to>
      <xdr:col>75</xdr:col>
      <xdr:colOff>350044</xdr:colOff>
      <xdr:row>272</xdr:row>
      <xdr:rowOff>154781</xdr:rowOff>
    </xdr:to>
    <xdr:cxnSp macro="">
      <xdr:nvCxnSpPr>
        <xdr:cNvPr id="2987" name="直線コネクタ 2986">
          <a:extLst>
            <a:ext uri="{FF2B5EF4-FFF2-40B4-BE49-F238E27FC236}">
              <a16:creationId xmlns:a16="http://schemas.microsoft.com/office/drawing/2014/main" id="{98827A31-6034-43A0-917E-543040ED535D}"/>
            </a:ext>
          </a:extLst>
        </xdr:cNvPr>
        <xdr:cNvCxnSpPr/>
      </xdr:nvCxnSpPr>
      <xdr:spPr>
        <a:xfrm>
          <a:off x="23243381" y="135790781"/>
          <a:ext cx="5681663"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145256</xdr:colOff>
      <xdr:row>260</xdr:row>
      <xdr:rowOff>166688</xdr:rowOff>
    </xdr:from>
    <xdr:to>
      <xdr:col>82</xdr:col>
      <xdr:colOff>171450</xdr:colOff>
      <xdr:row>260</xdr:row>
      <xdr:rowOff>166688</xdr:rowOff>
    </xdr:to>
    <xdr:cxnSp macro="">
      <xdr:nvCxnSpPr>
        <xdr:cNvPr id="2988" name="直線コネクタ 2987">
          <a:extLst>
            <a:ext uri="{FF2B5EF4-FFF2-40B4-BE49-F238E27FC236}">
              <a16:creationId xmlns:a16="http://schemas.microsoft.com/office/drawing/2014/main" id="{ABACEBE7-6452-4B5E-91D6-846BAAA3668D}"/>
            </a:ext>
          </a:extLst>
        </xdr:cNvPr>
        <xdr:cNvCxnSpPr/>
      </xdr:nvCxnSpPr>
      <xdr:spPr>
        <a:xfrm>
          <a:off x="29482256" y="133516688"/>
          <a:ext cx="1931194"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82</xdr:col>
      <xdr:colOff>28575</xdr:colOff>
      <xdr:row>234</xdr:row>
      <xdr:rowOff>183357</xdr:rowOff>
    </xdr:from>
    <xdr:to>
      <xdr:col>85</xdr:col>
      <xdr:colOff>64294</xdr:colOff>
      <xdr:row>260</xdr:row>
      <xdr:rowOff>171450</xdr:rowOff>
    </xdr:to>
    <xdr:cxnSp macro="">
      <xdr:nvCxnSpPr>
        <xdr:cNvPr id="2989" name="直線コネクタ 2988">
          <a:extLst>
            <a:ext uri="{FF2B5EF4-FFF2-40B4-BE49-F238E27FC236}">
              <a16:creationId xmlns:a16="http://schemas.microsoft.com/office/drawing/2014/main" id="{E6B4F1C4-F48E-462D-AC65-C5672429B2B5}"/>
            </a:ext>
          </a:extLst>
        </xdr:cNvPr>
        <xdr:cNvCxnSpPr/>
      </xdr:nvCxnSpPr>
      <xdr:spPr>
        <a:xfrm flipV="1">
          <a:off x="31270575" y="128580357"/>
          <a:ext cx="1178719" cy="4941093"/>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83</xdr:col>
      <xdr:colOff>276225</xdr:colOff>
      <xdr:row>272</xdr:row>
      <xdr:rowOff>154782</xdr:rowOff>
    </xdr:from>
    <xdr:to>
      <xdr:col>94</xdr:col>
      <xdr:colOff>2381</xdr:colOff>
      <xdr:row>272</xdr:row>
      <xdr:rowOff>154782</xdr:rowOff>
    </xdr:to>
    <xdr:cxnSp macro="">
      <xdr:nvCxnSpPr>
        <xdr:cNvPr id="2990" name="直線コネクタ 2989">
          <a:extLst>
            <a:ext uri="{FF2B5EF4-FFF2-40B4-BE49-F238E27FC236}">
              <a16:creationId xmlns:a16="http://schemas.microsoft.com/office/drawing/2014/main" id="{8E9AB6BC-202E-424B-A610-700179E140BB}"/>
            </a:ext>
          </a:extLst>
        </xdr:cNvPr>
        <xdr:cNvCxnSpPr/>
      </xdr:nvCxnSpPr>
      <xdr:spPr>
        <a:xfrm>
          <a:off x="31899225" y="135790782"/>
          <a:ext cx="3917156"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164305</xdr:colOff>
      <xdr:row>266</xdr:row>
      <xdr:rowOff>85725</xdr:rowOff>
    </xdr:from>
    <xdr:to>
      <xdr:col>90</xdr:col>
      <xdr:colOff>164305</xdr:colOff>
      <xdr:row>274</xdr:row>
      <xdr:rowOff>1</xdr:rowOff>
    </xdr:to>
    <xdr:cxnSp macro="">
      <xdr:nvCxnSpPr>
        <xdr:cNvPr id="2991" name="直線コネクタ 2990">
          <a:extLst>
            <a:ext uri="{FF2B5EF4-FFF2-40B4-BE49-F238E27FC236}">
              <a16:creationId xmlns:a16="http://schemas.microsoft.com/office/drawing/2014/main" id="{2A3C0336-B3A6-4406-8E93-E7193E5981D0}"/>
            </a:ext>
          </a:extLst>
        </xdr:cNvPr>
        <xdr:cNvCxnSpPr/>
      </xdr:nvCxnSpPr>
      <xdr:spPr>
        <a:xfrm>
          <a:off x="34454305" y="134578725"/>
          <a:ext cx="0" cy="1438276"/>
        </a:xfrm>
        <a:prstGeom prst="line">
          <a:avLst/>
        </a:prstGeom>
        <a:ln w="317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83</xdr:col>
      <xdr:colOff>264319</xdr:colOff>
      <xdr:row>266</xdr:row>
      <xdr:rowOff>85724</xdr:rowOff>
    </xdr:from>
    <xdr:to>
      <xdr:col>90</xdr:col>
      <xdr:colOff>152400</xdr:colOff>
      <xdr:row>266</xdr:row>
      <xdr:rowOff>85724</xdr:rowOff>
    </xdr:to>
    <xdr:cxnSp macro="">
      <xdr:nvCxnSpPr>
        <xdr:cNvPr id="2992" name="直線コネクタ 2991">
          <a:extLst>
            <a:ext uri="{FF2B5EF4-FFF2-40B4-BE49-F238E27FC236}">
              <a16:creationId xmlns:a16="http://schemas.microsoft.com/office/drawing/2014/main" id="{913C7B7C-BB77-45E8-8E21-232BDFFB5788}"/>
            </a:ext>
          </a:extLst>
        </xdr:cNvPr>
        <xdr:cNvCxnSpPr/>
      </xdr:nvCxnSpPr>
      <xdr:spPr>
        <a:xfrm>
          <a:off x="31887319" y="134578724"/>
          <a:ext cx="2555081"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228600</xdr:colOff>
      <xdr:row>260</xdr:row>
      <xdr:rowOff>166688</xdr:rowOff>
    </xdr:from>
    <xdr:to>
      <xdr:col>80</xdr:col>
      <xdr:colOff>228600</xdr:colOff>
      <xdr:row>274</xdr:row>
      <xdr:rowOff>0</xdr:rowOff>
    </xdr:to>
    <xdr:cxnSp macro="">
      <xdr:nvCxnSpPr>
        <xdr:cNvPr id="2993" name="直線矢印コネクタ 2992">
          <a:extLst>
            <a:ext uri="{FF2B5EF4-FFF2-40B4-BE49-F238E27FC236}">
              <a16:creationId xmlns:a16="http://schemas.microsoft.com/office/drawing/2014/main" id="{A19F9D60-6836-4AEC-B012-866BCEE173A8}"/>
            </a:ext>
          </a:extLst>
        </xdr:cNvPr>
        <xdr:cNvCxnSpPr/>
      </xdr:nvCxnSpPr>
      <xdr:spPr>
        <a:xfrm>
          <a:off x="30708600" y="133516688"/>
          <a:ext cx="0" cy="250031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78581</xdr:colOff>
      <xdr:row>274</xdr:row>
      <xdr:rowOff>0</xdr:rowOff>
    </xdr:from>
    <xdr:to>
      <xdr:col>80</xdr:col>
      <xdr:colOff>378616</xdr:colOff>
      <xdr:row>274</xdr:row>
      <xdr:rowOff>0</xdr:rowOff>
    </xdr:to>
    <xdr:cxnSp macro="">
      <xdr:nvCxnSpPr>
        <xdr:cNvPr id="2994" name="直線コネクタ 2993">
          <a:extLst>
            <a:ext uri="{FF2B5EF4-FFF2-40B4-BE49-F238E27FC236}">
              <a16:creationId xmlns:a16="http://schemas.microsoft.com/office/drawing/2014/main" id="{C8DD8298-DCFB-4C2E-A870-50667433EF52}"/>
            </a:ext>
          </a:extLst>
        </xdr:cNvPr>
        <xdr:cNvCxnSpPr/>
      </xdr:nvCxnSpPr>
      <xdr:spPr>
        <a:xfrm>
          <a:off x="30558581" y="136017000"/>
          <a:ext cx="300035"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230981</xdr:colOff>
      <xdr:row>267</xdr:row>
      <xdr:rowOff>95250</xdr:rowOff>
    </xdr:from>
    <xdr:to>
      <xdr:col>81</xdr:col>
      <xdr:colOff>2381</xdr:colOff>
      <xdr:row>267</xdr:row>
      <xdr:rowOff>95250</xdr:rowOff>
    </xdr:to>
    <xdr:cxnSp macro="">
      <xdr:nvCxnSpPr>
        <xdr:cNvPr id="2995" name="直線矢印コネクタ 2994">
          <a:extLst>
            <a:ext uri="{FF2B5EF4-FFF2-40B4-BE49-F238E27FC236}">
              <a16:creationId xmlns:a16="http://schemas.microsoft.com/office/drawing/2014/main" id="{907ACDD6-1020-4DEF-BDBD-92FF4D332C46}"/>
            </a:ext>
          </a:extLst>
        </xdr:cNvPr>
        <xdr:cNvCxnSpPr/>
      </xdr:nvCxnSpPr>
      <xdr:spPr>
        <a:xfrm>
          <a:off x="30710981" y="134778750"/>
          <a:ext cx="15240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75</xdr:col>
      <xdr:colOff>347662</xdr:colOff>
      <xdr:row>266</xdr:row>
      <xdr:rowOff>85725</xdr:rowOff>
    </xdr:from>
    <xdr:to>
      <xdr:col>75</xdr:col>
      <xdr:colOff>347662</xdr:colOff>
      <xdr:row>272</xdr:row>
      <xdr:rowOff>157163</xdr:rowOff>
    </xdr:to>
    <xdr:cxnSp macro="">
      <xdr:nvCxnSpPr>
        <xdr:cNvPr id="2996" name="直線矢印コネクタ 2995">
          <a:extLst>
            <a:ext uri="{FF2B5EF4-FFF2-40B4-BE49-F238E27FC236}">
              <a16:creationId xmlns:a16="http://schemas.microsoft.com/office/drawing/2014/main" id="{5F32F256-2AA8-45AB-85C8-32F1D854C05A}"/>
            </a:ext>
          </a:extLst>
        </xdr:cNvPr>
        <xdr:cNvCxnSpPr/>
      </xdr:nvCxnSpPr>
      <xdr:spPr>
        <a:xfrm>
          <a:off x="28922662" y="134578725"/>
          <a:ext cx="0" cy="121443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75</xdr:col>
      <xdr:colOff>223839</xdr:colOff>
      <xdr:row>270</xdr:row>
      <xdr:rowOff>95250</xdr:rowOff>
    </xdr:from>
    <xdr:to>
      <xdr:col>75</xdr:col>
      <xdr:colOff>345281</xdr:colOff>
      <xdr:row>270</xdr:row>
      <xdr:rowOff>95250</xdr:rowOff>
    </xdr:to>
    <xdr:cxnSp macro="">
      <xdr:nvCxnSpPr>
        <xdr:cNvPr id="2997" name="直線矢印コネクタ 2996">
          <a:extLst>
            <a:ext uri="{FF2B5EF4-FFF2-40B4-BE49-F238E27FC236}">
              <a16:creationId xmlns:a16="http://schemas.microsoft.com/office/drawing/2014/main" id="{354B2C2D-D2ED-4F71-BE1C-56B4E205AD29}"/>
            </a:ext>
          </a:extLst>
        </xdr:cNvPr>
        <xdr:cNvCxnSpPr/>
      </xdr:nvCxnSpPr>
      <xdr:spPr>
        <a:xfrm flipH="1">
          <a:off x="28798839" y="135350250"/>
          <a:ext cx="121442"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75</xdr:col>
      <xdr:colOff>347663</xdr:colOff>
      <xdr:row>272</xdr:row>
      <xdr:rowOff>150020</xdr:rowOff>
    </xdr:from>
    <xdr:to>
      <xdr:col>75</xdr:col>
      <xdr:colOff>347663</xdr:colOff>
      <xdr:row>274</xdr:row>
      <xdr:rowOff>0</xdr:rowOff>
    </xdr:to>
    <xdr:cxnSp macro="">
      <xdr:nvCxnSpPr>
        <xdr:cNvPr id="2998" name="直線矢印コネクタ 2997">
          <a:extLst>
            <a:ext uri="{FF2B5EF4-FFF2-40B4-BE49-F238E27FC236}">
              <a16:creationId xmlns:a16="http://schemas.microsoft.com/office/drawing/2014/main" id="{8970C504-FC37-4EBD-BA44-D8F265335903}"/>
            </a:ext>
          </a:extLst>
        </xdr:cNvPr>
        <xdr:cNvCxnSpPr/>
      </xdr:nvCxnSpPr>
      <xdr:spPr>
        <a:xfrm>
          <a:off x="28922663" y="135786020"/>
          <a:ext cx="0" cy="23098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75</xdr:col>
      <xdr:colOff>226220</xdr:colOff>
      <xdr:row>273</xdr:row>
      <xdr:rowOff>78581</xdr:rowOff>
    </xdr:from>
    <xdr:to>
      <xdr:col>75</xdr:col>
      <xdr:colOff>345281</xdr:colOff>
      <xdr:row>273</xdr:row>
      <xdr:rowOff>78581</xdr:rowOff>
    </xdr:to>
    <xdr:cxnSp macro="">
      <xdr:nvCxnSpPr>
        <xdr:cNvPr id="2999" name="直線矢印コネクタ 2998">
          <a:extLst>
            <a:ext uri="{FF2B5EF4-FFF2-40B4-BE49-F238E27FC236}">
              <a16:creationId xmlns:a16="http://schemas.microsoft.com/office/drawing/2014/main" id="{80171930-982F-4FE9-ADC4-79D992C4C28C}"/>
            </a:ext>
          </a:extLst>
        </xdr:cNvPr>
        <xdr:cNvCxnSpPr/>
      </xdr:nvCxnSpPr>
      <xdr:spPr>
        <a:xfrm flipH="1">
          <a:off x="28801220" y="135905081"/>
          <a:ext cx="11906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82</xdr:col>
      <xdr:colOff>54769</xdr:colOff>
      <xdr:row>251</xdr:row>
      <xdr:rowOff>95250</xdr:rowOff>
    </xdr:from>
    <xdr:to>
      <xdr:col>86</xdr:col>
      <xdr:colOff>373856</xdr:colOff>
      <xdr:row>251</xdr:row>
      <xdr:rowOff>95250</xdr:rowOff>
    </xdr:to>
    <xdr:cxnSp macro="">
      <xdr:nvCxnSpPr>
        <xdr:cNvPr id="3000" name="直線矢印コネクタ 2999">
          <a:extLst>
            <a:ext uri="{FF2B5EF4-FFF2-40B4-BE49-F238E27FC236}">
              <a16:creationId xmlns:a16="http://schemas.microsoft.com/office/drawing/2014/main" id="{6201414E-EFE3-40CD-99BE-8D8E5C86883C}"/>
            </a:ext>
          </a:extLst>
        </xdr:cNvPr>
        <xdr:cNvCxnSpPr/>
      </xdr:nvCxnSpPr>
      <xdr:spPr>
        <a:xfrm>
          <a:off x="31296769" y="131730750"/>
          <a:ext cx="184308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0</xdr:colOff>
      <xdr:row>233</xdr:row>
      <xdr:rowOff>4763</xdr:rowOff>
    </xdr:from>
    <xdr:to>
      <xdr:col>71</xdr:col>
      <xdr:colOff>0</xdr:colOff>
      <xdr:row>234</xdr:row>
      <xdr:rowOff>0</xdr:rowOff>
    </xdr:to>
    <xdr:cxnSp macro="">
      <xdr:nvCxnSpPr>
        <xdr:cNvPr id="3001" name="直線矢印コネクタ 3000">
          <a:extLst>
            <a:ext uri="{FF2B5EF4-FFF2-40B4-BE49-F238E27FC236}">
              <a16:creationId xmlns:a16="http://schemas.microsoft.com/office/drawing/2014/main" id="{90B10273-9C98-47A1-A310-03DC12EE941D}"/>
            </a:ext>
          </a:extLst>
        </xdr:cNvPr>
        <xdr:cNvCxnSpPr/>
      </xdr:nvCxnSpPr>
      <xdr:spPr>
        <a:xfrm>
          <a:off x="27051000" y="128211263"/>
          <a:ext cx="0" cy="185737"/>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228600</xdr:colOff>
      <xdr:row>268</xdr:row>
      <xdr:rowOff>92869</xdr:rowOff>
    </xdr:from>
    <xdr:to>
      <xdr:col>84</xdr:col>
      <xdr:colOff>7144</xdr:colOff>
      <xdr:row>268</xdr:row>
      <xdr:rowOff>92869</xdr:rowOff>
    </xdr:to>
    <xdr:cxnSp macro="">
      <xdr:nvCxnSpPr>
        <xdr:cNvPr id="3002" name="直線矢印コネクタ 3001">
          <a:extLst>
            <a:ext uri="{FF2B5EF4-FFF2-40B4-BE49-F238E27FC236}">
              <a16:creationId xmlns:a16="http://schemas.microsoft.com/office/drawing/2014/main" id="{EB7A8C40-545E-4B04-AF5B-9FE25EDA69AB}"/>
            </a:ext>
          </a:extLst>
        </xdr:cNvPr>
        <xdr:cNvCxnSpPr/>
      </xdr:nvCxnSpPr>
      <xdr:spPr>
        <a:xfrm>
          <a:off x="30708600" y="134966869"/>
          <a:ext cx="130254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154781</xdr:colOff>
      <xdr:row>227</xdr:row>
      <xdr:rowOff>2381</xdr:rowOff>
    </xdr:from>
    <xdr:to>
      <xdr:col>78</xdr:col>
      <xdr:colOff>154781</xdr:colOff>
      <xdr:row>234</xdr:row>
      <xdr:rowOff>2381</xdr:rowOff>
    </xdr:to>
    <xdr:cxnSp macro="">
      <xdr:nvCxnSpPr>
        <xdr:cNvPr id="3003" name="直線コネクタ 3002">
          <a:extLst>
            <a:ext uri="{FF2B5EF4-FFF2-40B4-BE49-F238E27FC236}">
              <a16:creationId xmlns:a16="http://schemas.microsoft.com/office/drawing/2014/main" id="{004F4A30-4FF1-417E-A9AA-D1C3FD51F535}"/>
            </a:ext>
          </a:extLst>
        </xdr:cNvPr>
        <xdr:cNvCxnSpPr/>
      </xdr:nvCxnSpPr>
      <xdr:spPr>
        <a:xfrm>
          <a:off x="29872781" y="127065881"/>
          <a:ext cx="0" cy="1333500"/>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122</xdr:col>
      <xdr:colOff>157162</xdr:colOff>
      <xdr:row>258</xdr:row>
      <xdr:rowOff>152400</xdr:rowOff>
    </xdr:from>
    <xdr:to>
      <xdr:col>123</xdr:col>
      <xdr:colOff>154781</xdr:colOff>
      <xdr:row>258</xdr:row>
      <xdr:rowOff>152400</xdr:rowOff>
    </xdr:to>
    <xdr:cxnSp macro="">
      <xdr:nvCxnSpPr>
        <xdr:cNvPr id="3004" name="直線コネクタ 3003">
          <a:extLst>
            <a:ext uri="{FF2B5EF4-FFF2-40B4-BE49-F238E27FC236}">
              <a16:creationId xmlns:a16="http://schemas.microsoft.com/office/drawing/2014/main" id="{A984F9DB-782C-443E-B660-EEAA34763C7D}"/>
            </a:ext>
          </a:extLst>
        </xdr:cNvPr>
        <xdr:cNvCxnSpPr/>
      </xdr:nvCxnSpPr>
      <xdr:spPr>
        <a:xfrm>
          <a:off x="46639162" y="133121400"/>
          <a:ext cx="378619"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118</xdr:col>
      <xdr:colOff>270278</xdr:colOff>
      <xdr:row>230</xdr:row>
      <xdr:rowOff>2381</xdr:rowOff>
    </xdr:from>
    <xdr:to>
      <xdr:col>118</xdr:col>
      <xdr:colOff>270278</xdr:colOff>
      <xdr:row>241</xdr:row>
      <xdr:rowOff>188119</xdr:rowOff>
    </xdr:to>
    <xdr:cxnSp macro="">
      <xdr:nvCxnSpPr>
        <xdr:cNvPr id="3005" name="直線コネクタ 3004">
          <a:extLst>
            <a:ext uri="{FF2B5EF4-FFF2-40B4-BE49-F238E27FC236}">
              <a16:creationId xmlns:a16="http://schemas.microsoft.com/office/drawing/2014/main" id="{412CDAB8-7972-49F2-9F19-C11FB75DD8AC}"/>
            </a:ext>
          </a:extLst>
        </xdr:cNvPr>
        <xdr:cNvCxnSpPr/>
      </xdr:nvCxnSpPr>
      <xdr:spPr>
        <a:xfrm flipV="1">
          <a:off x="45228278" y="127637381"/>
          <a:ext cx="0" cy="2281238"/>
        </a:xfrm>
        <a:prstGeom prst="line">
          <a:avLst/>
        </a:prstGeom>
        <a:ln w="3175">
          <a:solidFill>
            <a:srgbClr val="C00000"/>
          </a:solidFill>
          <a:prstDash val="lgDashDot"/>
        </a:ln>
      </xdr:spPr>
      <xdr:style>
        <a:lnRef idx="1">
          <a:schemeClr val="dk1"/>
        </a:lnRef>
        <a:fillRef idx="0">
          <a:schemeClr val="dk1"/>
        </a:fillRef>
        <a:effectRef idx="0">
          <a:schemeClr val="dk1"/>
        </a:effectRef>
        <a:fontRef idx="minor">
          <a:schemeClr val="tx1"/>
        </a:fontRef>
      </xdr:style>
    </xdr:cxnSp>
    <xdr:clientData/>
  </xdr:twoCellAnchor>
  <xdr:twoCellAnchor>
    <xdr:from>
      <xdr:col>103</xdr:col>
      <xdr:colOff>0</xdr:colOff>
      <xdr:row>231</xdr:row>
      <xdr:rowOff>188119</xdr:rowOff>
    </xdr:from>
    <xdr:to>
      <xdr:col>118</xdr:col>
      <xdr:colOff>271463</xdr:colOff>
      <xdr:row>231</xdr:row>
      <xdr:rowOff>188119</xdr:rowOff>
    </xdr:to>
    <xdr:cxnSp macro="">
      <xdr:nvCxnSpPr>
        <xdr:cNvPr id="3006" name="直線矢印コネクタ 3005">
          <a:extLst>
            <a:ext uri="{FF2B5EF4-FFF2-40B4-BE49-F238E27FC236}">
              <a16:creationId xmlns:a16="http://schemas.microsoft.com/office/drawing/2014/main" id="{62D4BB0F-81C7-4AD9-9826-5BC1E561F4E6}"/>
            </a:ext>
          </a:extLst>
        </xdr:cNvPr>
        <xdr:cNvCxnSpPr/>
      </xdr:nvCxnSpPr>
      <xdr:spPr>
        <a:xfrm>
          <a:off x="39243000" y="128013619"/>
          <a:ext cx="598646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378619</xdr:colOff>
      <xdr:row>242</xdr:row>
      <xdr:rowOff>2381</xdr:rowOff>
    </xdr:from>
    <xdr:to>
      <xdr:col>118</xdr:col>
      <xdr:colOff>273844</xdr:colOff>
      <xdr:row>242</xdr:row>
      <xdr:rowOff>2381</xdr:rowOff>
    </xdr:to>
    <xdr:cxnSp macro="">
      <xdr:nvCxnSpPr>
        <xdr:cNvPr id="3007" name="直線矢印コネクタ 3006">
          <a:extLst>
            <a:ext uri="{FF2B5EF4-FFF2-40B4-BE49-F238E27FC236}">
              <a16:creationId xmlns:a16="http://schemas.microsoft.com/office/drawing/2014/main" id="{E90CCFF0-73CB-4435-8520-377615E854F8}"/>
            </a:ext>
          </a:extLst>
        </xdr:cNvPr>
        <xdr:cNvCxnSpPr/>
      </xdr:nvCxnSpPr>
      <xdr:spPr>
        <a:xfrm>
          <a:off x="39240619" y="129923381"/>
          <a:ext cx="599122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1</xdr:colOff>
      <xdr:row>241</xdr:row>
      <xdr:rowOff>188119</xdr:rowOff>
    </xdr:from>
    <xdr:to>
      <xdr:col>104</xdr:col>
      <xdr:colOff>1</xdr:colOff>
      <xdr:row>246</xdr:row>
      <xdr:rowOff>7144</xdr:rowOff>
    </xdr:to>
    <xdr:cxnSp macro="">
      <xdr:nvCxnSpPr>
        <xdr:cNvPr id="3008" name="直線矢印コネクタ 3007">
          <a:extLst>
            <a:ext uri="{FF2B5EF4-FFF2-40B4-BE49-F238E27FC236}">
              <a16:creationId xmlns:a16="http://schemas.microsoft.com/office/drawing/2014/main" id="{6B137FEB-4AE3-4A88-897C-A9CABE0C3281}"/>
            </a:ext>
          </a:extLst>
        </xdr:cNvPr>
        <xdr:cNvCxnSpPr/>
      </xdr:nvCxnSpPr>
      <xdr:spPr>
        <a:xfrm>
          <a:off x="39624001" y="129918619"/>
          <a:ext cx="0" cy="77152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378620</xdr:colOff>
      <xdr:row>246</xdr:row>
      <xdr:rowOff>2380</xdr:rowOff>
    </xdr:from>
    <xdr:to>
      <xdr:col>118</xdr:col>
      <xdr:colOff>230981</xdr:colOff>
      <xdr:row>246</xdr:row>
      <xdr:rowOff>2380</xdr:rowOff>
    </xdr:to>
    <xdr:cxnSp macro="">
      <xdr:nvCxnSpPr>
        <xdr:cNvPr id="3009" name="直線矢印コネクタ 3008">
          <a:extLst>
            <a:ext uri="{FF2B5EF4-FFF2-40B4-BE49-F238E27FC236}">
              <a16:creationId xmlns:a16="http://schemas.microsoft.com/office/drawing/2014/main" id="{E61EDBBE-FE69-4694-B99B-8DC03D0B04A2}"/>
            </a:ext>
          </a:extLst>
        </xdr:cNvPr>
        <xdr:cNvCxnSpPr/>
      </xdr:nvCxnSpPr>
      <xdr:spPr>
        <a:xfrm flipH="1">
          <a:off x="39240620" y="130685380"/>
          <a:ext cx="594836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103</xdr:col>
      <xdr:colOff>378619</xdr:colOff>
      <xdr:row>230</xdr:row>
      <xdr:rowOff>0</xdr:rowOff>
    </xdr:from>
    <xdr:to>
      <xdr:col>103</xdr:col>
      <xdr:colOff>378619</xdr:colOff>
      <xdr:row>232</xdr:row>
      <xdr:rowOff>0</xdr:rowOff>
    </xdr:to>
    <xdr:cxnSp macro="">
      <xdr:nvCxnSpPr>
        <xdr:cNvPr id="3010" name="直線矢印コネクタ 3009">
          <a:extLst>
            <a:ext uri="{FF2B5EF4-FFF2-40B4-BE49-F238E27FC236}">
              <a16:creationId xmlns:a16="http://schemas.microsoft.com/office/drawing/2014/main" id="{53483F8B-7B58-4D2D-9390-650607883789}"/>
            </a:ext>
          </a:extLst>
        </xdr:cNvPr>
        <xdr:cNvCxnSpPr/>
      </xdr:nvCxnSpPr>
      <xdr:spPr>
        <a:xfrm>
          <a:off x="39621619" y="127635000"/>
          <a:ext cx="0" cy="3810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231</xdr:row>
      <xdr:rowOff>185738</xdr:rowOff>
    </xdr:from>
    <xdr:to>
      <xdr:col>104</xdr:col>
      <xdr:colOff>0</xdr:colOff>
      <xdr:row>242</xdr:row>
      <xdr:rowOff>4763</xdr:rowOff>
    </xdr:to>
    <xdr:cxnSp macro="">
      <xdr:nvCxnSpPr>
        <xdr:cNvPr id="3011" name="直線矢印コネクタ 3010">
          <a:extLst>
            <a:ext uri="{FF2B5EF4-FFF2-40B4-BE49-F238E27FC236}">
              <a16:creationId xmlns:a16="http://schemas.microsoft.com/office/drawing/2014/main" id="{75176DF2-2CCE-46F4-BB34-D42B874DFC3C}"/>
            </a:ext>
          </a:extLst>
        </xdr:cNvPr>
        <xdr:cNvCxnSpPr/>
      </xdr:nvCxnSpPr>
      <xdr:spPr>
        <a:xfrm>
          <a:off x="39624000" y="128011238"/>
          <a:ext cx="0" cy="191452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120</xdr:col>
      <xdr:colOff>1</xdr:colOff>
      <xdr:row>229</xdr:row>
      <xdr:rowOff>190499</xdr:rowOff>
    </xdr:from>
    <xdr:to>
      <xdr:col>120</xdr:col>
      <xdr:colOff>1</xdr:colOff>
      <xdr:row>246</xdr:row>
      <xdr:rowOff>2381</xdr:rowOff>
    </xdr:to>
    <xdr:cxnSp macro="">
      <xdr:nvCxnSpPr>
        <xdr:cNvPr id="3012" name="直線矢印コネクタ 3011">
          <a:extLst>
            <a:ext uri="{FF2B5EF4-FFF2-40B4-BE49-F238E27FC236}">
              <a16:creationId xmlns:a16="http://schemas.microsoft.com/office/drawing/2014/main" id="{4B0BFAF0-4B8A-4588-9AD8-020AD0AE390B}"/>
            </a:ext>
          </a:extLst>
        </xdr:cNvPr>
        <xdr:cNvCxnSpPr/>
      </xdr:nvCxnSpPr>
      <xdr:spPr>
        <a:xfrm>
          <a:off x="45720001" y="127634999"/>
          <a:ext cx="0" cy="305038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118</xdr:col>
      <xdr:colOff>380999</xdr:colOff>
      <xdr:row>231</xdr:row>
      <xdr:rowOff>54769</xdr:rowOff>
    </xdr:from>
    <xdr:to>
      <xdr:col>119</xdr:col>
      <xdr:colOff>185737</xdr:colOff>
      <xdr:row>231</xdr:row>
      <xdr:rowOff>54769</xdr:rowOff>
    </xdr:to>
    <xdr:cxnSp macro="">
      <xdr:nvCxnSpPr>
        <xdr:cNvPr id="3013" name="直線コネクタ 3012">
          <a:extLst>
            <a:ext uri="{FF2B5EF4-FFF2-40B4-BE49-F238E27FC236}">
              <a16:creationId xmlns:a16="http://schemas.microsoft.com/office/drawing/2014/main" id="{F85E0BE8-7B7D-4867-9F30-1DA465330B6A}"/>
            </a:ext>
          </a:extLst>
        </xdr:cNvPr>
        <xdr:cNvCxnSpPr/>
      </xdr:nvCxnSpPr>
      <xdr:spPr>
        <a:xfrm>
          <a:off x="45338999" y="127880269"/>
          <a:ext cx="185738" cy="0"/>
        </a:xfrm>
        <a:prstGeom prst="line">
          <a:avLst/>
        </a:prstGeom>
        <a:ln w="3175">
          <a:no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122</xdr:col>
      <xdr:colOff>152400</xdr:colOff>
      <xdr:row>230</xdr:row>
      <xdr:rowOff>1</xdr:rowOff>
    </xdr:from>
    <xdr:to>
      <xdr:col>122</xdr:col>
      <xdr:colOff>152400</xdr:colOff>
      <xdr:row>258</xdr:row>
      <xdr:rowOff>154781</xdr:rowOff>
    </xdr:to>
    <xdr:cxnSp macro="">
      <xdr:nvCxnSpPr>
        <xdr:cNvPr id="3014" name="直線コネクタ 3013">
          <a:extLst>
            <a:ext uri="{FF2B5EF4-FFF2-40B4-BE49-F238E27FC236}">
              <a16:creationId xmlns:a16="http://schemas.microsoft.com/office/drawing/2014/main" id="{445C5D30-40B3-4D8D-964A-152189FC48FA}"/>
            </a:ext>
          </a:extLst>
        </xdr:cNvPr>
        <xdr:cNvCxnSpPr/>
      </xdr:nvCxnSpPr>
      <xdr:spPr>
        <a:xfrm flipV="1">
          <a:off x="46634400" y="127635001"/>
          <a:ext cx="0" cy="5488780"/>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118</xdr:col>
      <xdr:colOff>230981</xdr:colOff>
      <xdr:row>246</xdr:row>
      <xdr:rowOff>2381</xdr:rowOff>
    </xdr:from>
    <xdr:to>
      <xdr:col>118</xdr:col>
      <xdr:colOff>230981</xdr:colOff>
      <xdr:row>258</xdr:row>
      <xdr:rowOff>154781</xdr:rowOff>
    </xdr:to>
    <xdr:cxnSp macro="">
      <xdr:nvCxnSpPr>
        <xdr:cNvPr id="3015" name="直線コネクタ 3014">
          <a:extLst>
            <a:ext uri="{FF2B5EF4-FFF2-40B4-BE49-F238E27FC236}">
              <a16:creationId xmlns:a16="http://schemas.microsoft.com/office/drawing/2014/main" id="{2F40803B-4E2E-449A-9D2A-B9356E4B76FF}"/>
            </a:ext>
          </a:extLst>
        </xdr:cNvPr>
        <xdr:cNvCxnSpPr/>
      </xdr:nvCxnSpPr>
      <xdr:spPr>
        <a:xfrm>
          <a:off x="45188981" y="130685381"/>
          <a:ext cx="0" cy="2438400"/>
        </a:xfrm>
        <a:prstGeom prst="line">
          <a:avLst/>
        </a:prstGeom>
        <a:ln w="3175">
          <a:solidFill>
            <a:sysClr val="windowText" lastClr="000000"/>
          </a:solidFill>
          <a:prstDash val="lgDashDotDot"/>
        </a:ln>
      </xdr:spPr>
      <xdr:style>
        <a:lnRef idx="1">
          <a:schemeClr val="dk1"/>
        </a:lnRef>
        <a:fillRef idx="0">
          <a:schemeClr val="dk1"/>
        </a:fillRef>
        <a:effectRef idx="0">
          <a:schemeClr val="dk1"/>
        </a:effectRef>
        <a:fontRef idx="minor">
          <a:schemeClr val="tx1"/>
        </a:fontRef>
      </xdr:style>
    </xdr:cxnSp>
    <xdr:clientData/>
  </xdr:twoCellAnchor>
  <xdr:twoCellAnchor>
    <xdr:from>
      <xdr:col>118</xdr:col>
      <xdr:colOff>226217</xdr:colOff>
      <xdr:row>246</xdr:row>
      <xdr:rowOff>0</xdr:rowOff>
    </xdr:from>
    <xdr:to>
      <xdr:col>122</xdr:col>
      <xdr:colOff>152400</xdr:colOff>
      <xdr:row>246</xdr:row>
      <xdr:rowOff>0</xdr:rowOff>
    </xdr:to>
    <xdr:cxnSp macro="">
      <xdr:nvCxnSpPr>
        <xdr:cNvPr id="3016" name="直線コネクタ 3015">
          <a:extLst>
            <a:ext uri="{FF2B5EF4-FFF2-40B4-BE49-F238E27FC236}">
              <a16:creationId xmlns:a16="http://schemas.microsoft.com/office/drawing/2014/main" id="{C0FD5B64-248D-4DF8-8606-71D800BDC6F3}"/>
            </a:ext>
          </a:extLst>
        </xdr:cNvPr>
        <xdr:cNvCxnSpPr/>
      </xdr:nvCxnSpPr>
      <xdr:spPr>
        <a:xfrm>
          <a:off x="45184217" y="130683000"/>
          <a:ext cx="1450183" cy="0"/>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118</xdr:col>
      <xdr:colOff>230981</xdr:colOff>
      <xdr:row>242</xdr:row>
      <xdr:rowOff>2381</xdr:rowOff>
    </xdr:from>
    <xdr:to>
      <xdr:col>118</xdr:col>
      <xdr:colOff>271463</xdr:colOff>
      <xdr:row>245</xdr:row>
      <xdr:rowOff>188119</xdr:rowOff>
    </xdr:to>
    <xdr:cxnSp macro="">
      <xdr:nvCxnSpPr>
        <xdr:cNvPr id="3017" name="直線コネクタ 3016">
          <a:extLst>
            <a:ext uri="{FF2B5EF4-FFF2-40B4-BE49-F238E27FC236}">
              <a16:creationId xmlns:a16="http://schemas.microsoft.com/office/drawing/2014/main" id="{1937E1AC-7532-475B-83E6-DAF6C4A29D76}"/>
            </a:ext>
          </a:extLst>
        </xdr:cNvPr>
        <xdr:cNvCxnSpPr/>
      </xdr:nvCxnSpPr>
      <xdr:spPr>
        <a:xfrm flipH="1">
          <a:off x="45188981" y="129923381"/>
          <a:ext cx="40482" cy="757238"/>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103</xdr:col>
      <xdr:colOff>0</xdr:colOff>
      <xdr:row>248</xdr:row>
      <xdr:rowOff>0</xdr:rowOff>
    </xdr:from>
    <xdr:to>
      <xdr:col>118</xdr:col>
      <xdr:colOff>233363</xdr:colOff>
      <xdr:row>258</xdr:row>
      <xdr:rowOff>152400</xdr:rowOff>
    </xdr:to>
    <xdr:cxnSp macro="">
      <xdr:nvCxnSpPr>
        <xdr:cNvPr id="3018" name="直線コネクタ 3017">
          <a:extLst>
            <a:ext uri="{FF2B5EF4-FFF2-40B4-BE49-F238E27FC236}">
              <a16:creationId xmlns:a16="http://schemas.microsoft.com/office/drawing/2014/main" id="{198EA79F-8E40-4605-8D04-04458AD6F7C8}"/>
            </a:ext>
          </a:extLst>
        </xdr:cNvPr>
        <xdr:cNvCxnSpPr/>
      </xdr:nvCxnSpPr>
      <xdr:spPr>
        <a:xfrm>
          <a:off x="39243000" y="131064000"/>
          <a:ext cx="5948363" cy="2057400"/>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103</xdr:col>
      <xdr:colOff>0</xdr:colOff>
      <xdr:row>230</xdr:row>
      <xdr:rowOff>0</xdr:rowOff>
    </xdr:from>
    <xdr:to>
      <xdr:col>122</xdr:col>
      <xdr:colOff>150021</xdr:colOff>
      <xdr:row>230</xdr:row>
      <xdr:rowOff>0</xdr:rowOff>
    </xdr:to>
    <xdr:cxnSp macro="">
      <xdr:nvCxnSpPr>
        <xdr:cNvPr id="3019" name="直線コネクタ 3018">
          <a:extLst>
            <a:ext uri="{FF2B5EF4-FFF2-40B4-BE49-F238E27FC236}">
              <a16:creationId xmlns:a16="http://schemas.microsoft.com/office/drawing/2014/main" id="{565EF73A-3AB9-45A7-B1F0-1B756AC211B2}"/>
            </a:ext>
          </a:extLst>
        </xdr:cNvPr>
        <xdr:cNvCxnSpPr/>
      </xdr:nvCxnSpPr>
      <xdr:spPr>
        <a:xfrm>
          <a:off x="39243000" y="127635000"/>
          <a:ext cx="7389021"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378619</xdr:colOff>
      <xdr:row>233</xdr:row>
      <xdr:rowOff>95250</xdr:rowOff>
    </xdr:from>
    <xdr:to>
      <xdr:col>70</xdr:col>
      <xdr:colOff>104775</xdr:colOff>
      <xdr:row>233</xdr:row>
      <xdr:rowOff>95250</xdr:rowOff>
    </xdr:to>
    <xdr:cxnSp macro="">
      <xdr:nvCxnSpPr>
        <xdr:cNvPr id="3020" name="直線矢印コネクタ 3019">
          <a:extLst>
            <a:ext uri="{FF2B5EF4-FFF2-40B4-BE49-F238E27FC236}">
              <a16:creationId xmlns:a16="http://schemas.microsoft.com/office/drawing/2014/main" id="{EBD3C4E1-6C11-49C0-8530-7DEEF029C7BA}"/>
            </a:ext>
          </a:extLst>
        </xdr:cNvPr>
        <xdr:cNvCxnSpPr/>
      </xdr:nvCxnSpPr>
      <xdr:spPr>
        <a:xfrm>
          <a:off x="23238619" y="128301750"/>
          <a:ext cx="3536156"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75</xdr:col>
      <xdr:colOff>269080</xdr:colOff>
      <xdr:row>266</xdr:row>
      <xdr:rowOff>88106</xdr:rowOff>
    </xdr:from>
    <xdr:to>
      <xdr:col>78</xdr:col>
      <xdr:colOff>80963</xdr:colOff>
      <xdr:row>266</xdr:row>
      <xdr:rowOff>88106</xdr:rowOff>
    </xdr:to>
    <xdr:cxnSp macro="">
      <xdr:nvCxnSpPr>
        <xdr:cNvPr id="3021" name="直線矢印コネクタ 3020">
          <a:extLst>
            <a:ext uri="{FF2B5EF4-FFF2-40B4-BE49-F238E27FC236}">
              <a16:creationId xmlns:a16="http://schemas.microsoft.com/office/drawing/2014/main" id="{ACED0159-71E4-4B45-86FD-975871D4F2AE}"/>
            </a:ext>
          </a:extLst>
        </xdr:cNvPr>
        <xdr:cNvCxnSpPr/>
      </xdr:nvCxnSpPr>
      <xdr:spPr>
        <a:xfrm>
          <a:off x="28844080" y="134581106"/>
          <a:ext cx="95488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107157</xdr:colOff>
      <xdr:row>235</xdr:row>
      <xdr:rowOff>4763</xdr:rowOff>
    </xdr:from>
    <xdr:to>
      <xdr:col>70</xdr:col>
      <xdr:colOff>107157</xdr:colOff>
      <xdr:row>237</xdr:row>
      <xdr:rowOff>188119</xdr:rowOff>
    </xdr:to>
    <xdr:cxnSp macro="">
      <xdr:nvCxnSpPr>
        <xdr:cNvPr id="3022" name="直線コネクタ 3021">
          <a:extLst>
            <a:ext uri="{FF2B5EF4-FFF2-40B4-BE49-F238E27FC236}">
              <a16:creationId xmlns:a16="http://schemas.microsoft.com/office/drawing/2014/main" id="{C038EC08-1BBC-4824-9977-88C0E32585E1}"/>
            </a:ext>
          </a:extLst>
        </xdr:cNvPr>
        <xdr:cNvCxnSpPr/>
      </xdr:nvCxnSpPr>
      <xdr:spPr>
        <a:xfrm>
          <a:off x="26777157" y="128592263"/>
          <a:ext cx="0" cy="564356"/>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0</xdr:colOff>
      <xdr:row>274</xdr:row>
      <xdr:rowOff>0</xdr:rowOff>
    </xdr:from>
    <xdr:to>
      <xdr:col>78</xdr:col>
      <xdr:colOff>157163</xdr:colOff>
      <xdr:row>274</xdr:row>
      <xdr:rowOff>0</xdr:rowOff>
    </xdr:to>
    <xdr:cxnSp macro="">
      <xdr:nvCxnSpPr>
        <xdr:cNvPr id="3023" name="直線コネクタ 3022">
          <a:extLst>
            <a:ext uri="{FF2B5EF4-FFF2-40B4-BE49-F238E27FC236}">
              <a16:creationId xmlns:a16="http://schemas.microsoft.com/office/drawing/2014/main" id="{A3873ACA-35E6-4EA1-A382-BFBC7E9EE27F}"/>
            </a:ext>
          </a:extLst>
        </xdr:cNvPr>
        <xdr:cNvCxnSpPr/>
      </xdr:nvCxnSpPr>
      <xdr:spPr>
        <a:xfrm>
          <a:off x="23241000" y="136017000"/>
          <a:ext cx="6634163"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0</xdr:colOff>
      <xdr:row>234</xdr:row>
      <xdr:rowOff>0</xdr:rowOff>
    </xdr:from>
    <xdr:to>
      <xdr:col>78</xdr:col>
      <xdr:colOff>154781</xdr:colOff>
      <xdr:row>234</xdr:row>
      <xdr:rowOff>0</xdr:rowOff>
    </xdr:to>
    <xdr:cxnSp macro="">
      <xdr:nvCxnSpPr>
        <xdr:cNvPr id="3024" name="直線コネクタ 3023">
          <a:extLst>
            <a:ext uri="{FF2B5EF4-FFF2-40B4-BE49-F238E27FC236}">
              <a16:creationId xmlns:a16="http://schemas.microsoft.com/office/drawing/2014/main" id="{639A15DB-3662-4070-B485-A7E43B9BEE8E}"/>
            </a:ext>
          </a:extLst>
        </xdr:cNvPr>
        <xdr:cNvCxnSpPr/>
      </xdr:nvCxnSpPr>
      <xdr:spPr>
        <a:xfrm>
          <a:off x="23241000" y="128397000"/>
          <a:ext cx="6631781"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2381</xdr:colOff>
      <xdr:row>234</xdr:row>
      <xdr:rowOff>183356</xdr:rowOff>
    </xdr:from>
    <xdr:to>
      <xdr:col>62</xdr:col>
      <xdr:colOff>2381</xdr:colOff>
      <xdr:row>250</xdr:row>
      <xdr:rowOff>166688</xdr:rowOff>
    </xdr:to>
    <xdr:cxnSp macro="">
      <xdr:nvCxnSpPr>
        <xdr:cNvPr id="3025" name="直線矢印コネクタ 3024">
          <a:extLst>
            <a:ext uri="{FF2B5EF4-FFF2-40B4-BE49-F238E27FC236}">
              <a16:creationId xmlns:a16="http://schemas.microsoft.com/office/drawing/2014/main" id="{65675EF7-5EC1-42F5-ADC9-C38A3A6FAF17}"/>
            </a:ext>
          </a:extLst>
        </xdr:cNvPr>
        <xdr:cNvCxnSpPr/>
      </xdr:nvCxnSpPr>
      <xdr:spPr>
        <a:xfrm>
          <a:off x="23624381" y="128580356"/>
          <a:ext cx="0" cy="303133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164307</xdr:colOff>
      <xdr:row>235</xdr:row>
      <xdr:rowOff>4763</xdr:rowOff>
    </xdr:from>
    <xdr:to>
      <xdr:col>74</xdr:col>
      <xdr:colOff>164307</xdr:colOff>
      <xdr:row>237</xdr:row>
      <xdr:rowOff>97632</xdr:rowOff>
    </xdr:to>
    <xdr:cxnSp macro="">
      <xdr:nvCxnSpPr>
        <xdr:cNvPr id="3026" name="直線コネクタ 3025">
          <a:extLst>
            <a:ext uri="{FF2B5EF4-FFF2-40B4-BE49-F238E27FC236}">
              <a16:creationId xmlns:a16="http://schemas.microsoft.com/office/drawing/2014/main" id="{7E20EE71-6514-483A-907E-FE22EEBF678E}"/>
            </a:ext>
          </a:extLst>
        </xdr:cNvPr>
        <xdr:cNvCxnSpPr/>
      </xdr:nvCxnSpPr>
      <xdr:spPr>
        <a:xfrm>
          <a:off x="28358307" y="128592263"/>
          <a:ext cx="0" cy="473869"/>
        </a:xfrm>
        <a:prstGeom prst="line">
          <a:avLst/>
        </a:prstGeom>
        <a:ln w="3175">
          <a:solidFill>
            <a:srgbClr val="C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80962</xdr:colOff>
      <xdr:row>266</xdr:row>
      <xdr:rowOff>7144</xdr:rowOff>
    </xdr:from>
    <xdr:to>
      <xdr:col>78</xdr:col>
      <xdr:colOff>80962</xdr:colOff>
      <xdr:row>266</xdr:row>
      <xdr:rowOff>188119</xdr:rowOff>
    </xdr:to>
    <xdr:cxnSp macro="">
      <xdr:nvCxnSpPr>
        <xdr:cNvPr id="3027" name="直線コネクタ 3026">
          <a:extLst>
            <a:ext uri="{FF2B5EF4-FFF2-40B4-BE49-F238E27FC236}">
              <a16:creationId xmlns:a16="http://schemas.microsoft.com/office/drawing/2014/main" id="{7373A980-5179-4B8D-816C-30EB77044B2D}"/>
            </a:ext>
          </a:extLst>
        </xdr:cNvPr>
        <xdr:cNvCxnSpPr/>
      </xdr:nvCxnSpPr>
      <xdr:spPr>
        <a:xfrm>
          <a:off x="29798962" y="134500144"/>
          <a:ext cx="0" cy="180975"/>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169538</xdr:colOff>
      <xdr:row>235</xdr:row>
      <xdr:rowOff>4763</xdr:rowOff>
    </xdr:from>
    <xdr:to>
      <xdr:col>77</xdr:col>
      <xdr:colOff>204789</xdr:colOff>
      <xdr:row>260</xdr:row>
      <xdr:rowOff>166689</xdr:rowOff>
    </xdr:to>
    <xdr:cxnSp macro="">
      <xdr:nvCxnSpPr>
        <xdr:cNvPr id="3028" name="直線コネクタ 3027">
          <a:extLst>
            <a:ext uri="{FF2B5EF4-FFF2-40B4-BE49-F238E27FC236}">
              <a16:creationId xmlns:a16="http://schemas.microsoft.com/office/drawing/2014/main" id="{E55E1350-0C0E-4B47-86EF-4E4A2CDD83DC}"/>
            </a:ext>
          </a:extLst>
        </xdr:cNvPr>
        <xdr:cNvCxnSpPr/>
      </xdr:nvCxnSpPr>
      <xdr:spPr>
        <a:xfrm flipH="1" flipV="1">
          <a:off x="28363538" y="128592263"/>
          <a:ext cx="1178251" cy="4924426"/>
        </a:xfrm>
        <a:prstGeom prst="line">
          <a:avLst/>
        </a:prstGeom>
        <a:ln w="3175">
          <a:solidFill>
            <a:srgbClr val="C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123825</xdr:colOff>
      <xdr:row>250</xdr:row>
      <xdr:rowOff>161425</xdr:rowOff>
    </xdr:from>
    <xdr:to>
      <xdr:col>78</xdr:col>
      <xdr:colOff>159544</xdr:colOff>
      <xdr:row>250</xdr:row>
      <xdr:rowOff>161425</xdr:rowOff>
    </xdr:to>
    <xdr:cxnSp macro="">
      <xdr:nvCxnSpPr>
        <xdr:cNvPr id="3029" name="直線矢印コネクタ 3028">
          <a:extLst>
            <a:ext uri="{FF2B5EF4-FFF2-40B4-BE49-F238E27FC236}">
              <a16:creationId xmlns:a16="http://schemas.microsoft.com/office/drawing/2014/main" id="{90C1D512-5E9C-42BB-9317-61DE6106D4B4}"/>
            </a:ext>
          </a:extLst>
        </xdr:cNvPr>
        <xdr:cNvCxnSpPr/>
      </xdr:nvCxnSpPr>
      <xdr:spPr>
        <a:xfrm>
          <a:off x="29079825" y="131606425"/>
          <a:ext cx="7977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0</xdr:colOff>
      <xdr:row>266</xdr:row>
      <xdr:rowOff>121444</xdr:rowOff>
    </xdr:from>
    <xdr:to>
      <xdr:col>66</xdr:col>
      <xdr:colOff>378618</xdr:colOff>
      <xdr:row>266</xdr:row>
      <xdr:rowOff>121444</xdr:rowOff>
    </xdr:to>
    <xdr:cxnSp macro="">
      <xdr:nvCxnSpPr>
        <xdr:cNvPr id="3030" name="直線コネクタ 3029">
          <a:extLst>
            <a:ext uri="{FF2B5EF4-FFF2-40B4-BE49-F238E27FC236}">
              <a16:creationId xmlns:a16="http://schemas.microsoft.com/office/drawing/2014/main" id="{7EAB2589-5BEB-4938-BA01-81A1110A7EE1}"/>
            </a:ext>
          </a:extLst>
        </xdr:cNvPr>
        <xdr:cNvCxnSpPr/>
      </xdr:nvCxnSpPr>
      <xdr:spPr>
        <a:xfrm>
          <a:off x="23241000" y="134614444"/>
          <a:ext cx="2283618"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66</xdr:col>
      <xdr:colOff>378619</xdr:colOff>
      <xdr:row>268</xdr:row>
      <xdr:rowOff>0</xdr:rowOff>
    </xdr:from>
    <xdr:to>
      <xdr:col>69</xdr:col>
      <xdr:colOff>0</xdr:colOff>
      <xdr:row>268</xdr:row>
      <xdr:rowOff>0</xdr:rowOff>
    </xdr:to>
    <xdr:cxnSp macro="">
      <xdr:nvCxnSpPr>
        <xdr:cNvPr id="3031" name="直線矢印コネクタ 3030">
          <a:extLst>
            <a:ext uri="{FF2B5EF4-FFF2-40B4-BE49-F238E27FC236}">
              <a16:creationId xmlns:a16="http://schemas.microsoft.com/office/drawing/2014/main" id="{911295C5-C4FC-49EF-A6AB-A875982D85E0}"/>
            </a:ext>
          </a:extLst>
        </xdr:cNvPr>
        <xdr:cNvCxnSpPr/>
      </xdr:nvCxnSpPr>
      <xdr:spPr>
        <a:xfrm>
          <a:off x="25524619" y="134874000"/>
          <a:ext cx="764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1</xdr:colOff>
      <xdr:row>229</xdr:row>
      <xdr:rowOff>0</xdr:rowOff>
    </xdr:from>
    <xdr:to>
      <xdr:col>78</xdr:col>
      <xdr:colOff>159544</xdr:colOff>
      <xdr:row>229</xdr:row>
      <xdr:rowOff>0</xdr:rowOff>
    </xdr:to>
    <xdr:cxnSp macro="">
      <xdr:nvCxnSpPr>
        <xdr:cNvPr id="3032" name="直線矢印コネクタ 3031">
          <a:extLst>
            <a:ext uri="{FF2B5EF4-FFF2-40B4-BE49-F238E27FC236}">
              <a16:creationId xmlns:a16="http://schemas.microsoft.com/office/drawing/2014/main" id="{381F0A44-A2D1-4E32-B4EF-2E96A6F9386A}"/>
            </a:ext>
          </a:extLst>
        </xdr:cNvPr>
        <xdr:cNvCxnSpPr/>
      </xdr:nvCxnSpPr>
      <xdr:spPr>
        <a:xfrm flipH="1">
          <a:off x="23241001" y="127444500"/>
          <a:ext cx="663654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3133</xdr:colOff>
      <xdr:row>250</xdr:row>
      <xdr:rowOff>161424</xdr:rowOff>
    </xdr:from>
    <xdr:to>
      <xdr:col>76</xdr:col>
      <xdr:colOff>128462</xdr:colOff>
      <xdr:row>250</xdr:row>
      <xdr:rowOff>161424</xdr:rowOff>
    </xdr:to>
    <xdr:cxnSp macro="">
      <xdr:nvCxnSpPr>
        <xdr:cNvPr id="3033" name="直線矢印コネクタ 3032">
          <a:extLst>
            <a:ext uri="{FF2B5EF4-FFF2-40B4-BE49-F238E27FC236}">
              <a16:creationId xmlns:a16="http://schemas.microsoft.com/office/drawing/2014/main" id="{B9B4462C-8020-4A33-8A12-29AB7ACFBC0E}"/>
            </a:ext>
          </a:extLst>
        </xdr:cNvPr>
        <xdr:cNvCxnSpPr/>
      </xdr:nvCxnSpPr>
      <xdr:spPr>
        <a:xfrm>
          <a:off x="27816133" y="131606424"/>
          <a:ext cx="126832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0</xdr:colOff>
      <xdr:row>266</xdr:row>
      <xdr:rowOff>0</xdr:rowOff>
    </xdr:from>
    <xdr:to>
      <xdr:col>75</xdr:col>
      <xdr:colOff>273844</xdr:colOff>
      <xdr:row>266</xdr:row>
      <xdr:rowOff>0</xdr:rowOff>
    </xdr:to>
    <xdr:cxnSp macro="">
      <xdr:nvCxnSpPr>
        <xdr:cNvPr id="3034" name="直線矢印コネクタ 3033">
          <a:extLst>
            <a:ext uri="{FF2B5EF4-FFF2-40B4-BE49-F238E27FC236}">
              <a16:creationId xmlns:a16="http://schemas.microsoft.com/office/drawing/2014/main" id="{17BBC37C-64BB-4E17-A3D6-9CE2686C0DE0}"/>
            </a:ext>
          </a:extLst>
        </xdr:cNvPr>
        <xdr:cNvCxnSpPr/>
      </xdr:nvCxnSpPr>
      <xdr:spPr>
        <a:xfrm flipH="1">
          <a:off x="23241000" y="134493000"/>
          <a:ext cx="560784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107156</xdr:colOff>
      <xdr:row>233</xdr:row>
      <xdr:rowOff>9525</xdr:rowOff>
    </xdr:from>
    <xdr:to>
      <xdr:col>70</xdr:col>
      <xdr:colOff>107156</xdr:colOff>
      <xdr:row>234</xdr:row>
      <xdr:rowOff>4762</xdr:rowOff>
    </xdr:to>
    <xdr:cxnSp macro="">
      <xdr:nvCxnSpPr>
        <xdr:cNvPr id="3035" name="直線コネクタ 3034">
          <a:extLst>
            <a:ext uri="{FF2B5EF4-FFF2-40B4-BE49-F238E27FC236}">
              <a16:creationId xmlns:a16="http://schemas.microsoft.com/office/drawing/2014/main" id="{C12A9495-6FF9-4B2D-8EFE-FE5C45F23A1D}"/>
            </a:ext>
          </a:extLst>
        </xdr:cNvPr>
        <xdr:cNvCxnSpPr/>
      </xdr:nvCxnSpPr>
      <xdr:spPr>
        <a:xfrm>
          <a:off x="26777156" y="128216025"/>
          <a:ext cx="0" cy="185737"/>
        </a:xfrm>
        <a:prstGeom prst="line">
          <a:avLst/>
        </a:prstGeom>
        <a:ln w="3175">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2381</xdr:colOff>
      <xdr:row>250</xdr:row>
      <xdr:rowOff>162928</xdr:rowOff>
    </xdr:from>
    <xdr:to>
      <xdr:col>83</xdr:col>
      <xdr:colOff>106530</xdr:colOff>
      <xdr:row>250</xdr:row>
      <xdr:rowOff>162928</xdr:rowOff>
    </xdr:to>
    <xdr:cxnSp macro="">
      <xdr:nvCxnSpPr>
        <xdr:cNvPr id="3036" name="直線矢印コネクタ 3035">
          <a:extLst>
            <a:ext uri="{FF2B5EF4-FFF2-40B4-BE49-F238E27FC236}">
              <a16:creationId xmlns:a16="http://schemas.microsoft.com/office/drawing/2014/main" id="{F4CEB19A-A44B-4C7B-AF65-26713D8DE8E4}"/>
            </a:ext>
          </a:extLst>
        </xdr:cNvPr>
        <xdr:cNvCxnSpPr/>
      </xdr:nvCxnSpPr>
      <xdr:spPr>
        <a:xfrm>
          <a:off x="30863381" y="131607928"/>
          <a:ext cx="86614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83</xdr:col>
      <xdr:colOff>103396</xdr:colOff>
      <xdr:row>250</xdr:row>
      <xdr:rowOff>162928</xdr:rowOff>
    </xdr:from>
    <xdr:to>
      <xdr:col>86</xdr:col>
      <xdr:colOff>152400</xdr:colOff>
      <xdr:row>250</xdr:row>
      <xdr:rowOff>162928</xdr:rowOff>
    </xdr:to>
    <xdr:cxnSp macro="">
      <xdr:nvCxnSpPr>
        <xdr:cNvPr id="3037" name="直線矢印コネクタ 3036">
          <a:extLst>
            <a:ext uri="{FF2B5EF4-FFF2-40B4-BE49-F238E27FC236}">
              <a16:creationId xmlns:a16="http://schemas.microsoft.com/office/drawing/2014/main" id="{5335400D-56A3-4292-97DB-9B4872643F31}"/>
            </a:ext>
          </a:extLst>
        </xdr:cNvPr>
        <xdr:cNvCxnSpPr/>
      </xdr:nvCxnSpPr>
      <xdr:spPr>
        <a:xfrm>
          <a:off x="31726396" y="131607928"/>
          <a:ext cx="119200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85</xdr:col>
      <xdr:colOff>66675</xdr:colOff>
      <xdr:row>236</xdr:row>
      <xdr:rowOff>2</xdr:rowOff>
    </xdr:from>
    <xdr:to>
      <xdr:col>89</xdr:col>
      <xdr:colOff>47625</xdr:colOff>
      <xdr:row>236</xdr:row>
      <xdr:rowOff>2</xdr:rowOff>
    </xdr:to>
    <xdr:cxnSp macro="">
      <xdr:nvCxnSpPr>
        <xdr:cNvPr id="3038" name="直線矢印コネクタ 3037">
          <a:extLst>
            <a:ext uri="{FF2B5EF4-FFF2-40B4-BE49-F238E27FC236}">
              <a16:creationId xmlns:a16="http://schemas.microsoft.com/office/drawing/2014/main" id="{46DD51D5-54FD-4D48-B597-AD1AA9089330}"/>
            </a:ext>
          </a:extLst>
        </xdr:cNvPr>
        <xdr:cNvCxnSpPr/>
      </xdr:nvCxnSpPr>
      <xdr:spPr>
        <a:xfrm>
          <a:off x="32451675" y="128778002"/>
          <a:ext cx="150495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2382</xdr:colOff>
      <xdr:row>250</xdr:row>
      <xdr:rowOff>159544</xdr:rowOff>
    </xdr:from>
    <xdr:to>
      <xdr:col>62</xdr:col>
      <xdr:colOff>2382</xdr:colOff>
      <xdr:row>266</xdr:row>
      <xdr:rowOff>123825</xdr:rowOff>
    </xdr:to>
    <xdr:cxnSp macro="">
      <xdr:nvCxnSpPr>
        <xdr:cNvPr id="3039" name="直線矢印コネクタ 3038">
          <a:extLst>
            <a:ext uri="{FF2B5EF4-FFF2-40B4-BE49-F238E27FC236}">
              <a16:creationId xmlns:a16="http://schemas.microsoft.com/office/drawing/2014/main" id="{C20FDA52-C478-4AA3-9B7F-30A309690EC8}"/>
            </a:ext>
          </a:extLst>
        </xdr:cNvPr>
        <xdr:cNvCxnSpPr/>
      </xdr:nvCxnSpPr>
      <xdr:spPr>
        <a:xfrm>
          <a:off x="23624382" y="131604544"/>
          <a:ext cx="0" cy="30122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1341</xdr:colOff>
      <xdr:row>234</xdr:row>
      <xdr:rowOff>0</xdr:rowOff>
    </xdr:from>
    <xdr:to>
      <xdr:col>94</xdr:col>
      <xdr:colOff>0</xdr:colOff>
      <xdr:row>234</xdr:row>
      <xdr:rowOff>0</xdr:rowOff>
    </xdr:to>
    <xdr:cxnSp macro="">
      <xdr:nvCxnSpPr>
        <xdr:cNvPr id="3040" name="直線コネクタ 3039">
          <a:extLst>
            <a:ext uri="{FF2B5EF4-FFF2-40B4-BE49-F238E27FC236}">
              <a16:creationId xmlns:a16="http://schemas.microsoft.com/office/drawing/2014/main" id="{451CBC53-9248-4026-BE78-4A61E7B07D34}"/>
            </a:ext>
          </a:extLst>
        </xdr:cNvPr>
        <xdr:cNvCxnSpPr/>
      </xdr:nvCxnSpPr>
      <xdr:spPr>
        <a:xfrm>
          <a:off x="30862341" y="128397000"/>
          <a:ext cx="4951659"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85</xdr:col>
      <xdr:colOff>61913</xdr:colOff>
      <xdr:row>234</xdr:row>
      <xdr:rowOff>183357</xdr:rowOff>
    </xdr:from>
    <xdr:to>
      <xdr:col>85</xdr:col>
      <xdr:colOff>61913</xdr:colOff>
      <xdr:row>236</xdr:row>
      <xdr:rowOff>78582</xdr:rowOff>
    </xdr:to>
    <xdr:cxnSp macro="">
      <xdr:nvCxnSpPr>
        <xdr:cNvPr id="3041" name="直線コネクタ 3040">
          <a:extLst>
            <a:ext uri="{FF2B5EF4-FFF2-40B4-BE49-F238E27FC236}">
              <a16:creationId xmlns:a16="http://schemas.microsoft.com/office/drawing/2014/main" id="{6CEADB4F-EFBD-4FAE-94EC-D622FEF7780F}"/>
            </a:ext>
          </a:extLst>
        </xdr:cNvPr>
        <xdr:cNvCxnSpPr/>
      </xdr:nvCxnSpPr>
      <xdr:spPr>
        <a:xfrm>
          <a:off x="32446913" y="128580357"/>
          <a:ext cx="0" cy="276225"/>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204787</xdr:colOff>
      <xdr:row>260</xdr:row>
      <xdr:rowOff>169070</xdr:rowOff>
    </xdr:from>
    <xdr:to>
      <xdr:col>78</xdr:col>
      <xdr:colOff>83344</xdr:colOff>
      <xdr:row>266</xdr:row>
      <xdr:rowOff>92869</xdr:rowOff>
    </xdr:to>
    <xdr:cxnSp macro="">
      <xdr:nvCxnSpPr>
        <xdr:cNvPr id="3042" name="直線コネクタ 3041">
          <a:extLst>
            <a:ext uri="{FF2B5EF4-FFF2-40B4-BE49-F238E27FC236}">
              <a16:creationId xmlns:a16="http://schemas.microsoft.com/office/drawing/2014/main" id="{891556EF-43FB-4BC1-A13A-F7F25DBAF2AE}"/>
            </a:ext>
          </a:extLst>
        </xdr:cNvPr>
        <xdr:cNvCxnSpPr/>
      </xdr:nvCxnSpPr>
      <xdr:spPr>
        <a:xfrm>
          <a:off x="29541787" y="133519070"/>
          <a:ext cx="259557" cy="1066799"/>
        </a:xfrm>
        <a:prstGeom prst="line">
          <a:avLst/>
        </a:prstGeom>
        <a:ln w="3175">
          <a:solidFill>
            <a:srgbClr val="C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89</xdr:col>
      <xdr:colOff>50005</xdr:colOff>
      <xdr:row>234</xdr:row>
      <xdr:rowOff>188119</xdr:rowOff>
    </xdr:from>
    <xdr:to>
      <xdr:col>89</xdr:col>
      <xdr:colOff>50005</xdr:colOff>
      <xdr:row>236</xdr:row>
      <xdr:rowOff>100012</xdr:rowOff>
    </xdr:to>
    <xdr:cxnSp macro="">
      <xdr:nvCxnSpPr>
        <xdr:cNvPr id="3043" name="直線コネクタ 3042">
          <a:extLst>
            <a:ext uri="{FF2B5EF4-FFF2-40B4-BE49-F238E27FC236}">
              <a16:creationId xmlns:a16="http://schemas.microsoft.com/office/drawing/2014/main" id="{84DA63F5-B20B-4A82-A6D7-FCDD997F6E67}"/>
            </a:ext>
          </a:extLst>
        </xdr:cNvPr>
        <xdr:cNvCxnSpPr/>
      </xdr:nvCxnSpPr>
      <xdr:spPr>
        <a:xfrm>
          <a:off x="33959005" y="128585119"/>
          <a:ext cx="0" cy="292893"/>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154781</xdr:colOff>
      <xdr:row>266</xdr:row>
      <xdr:rowOff>88104</xdr:rowOff>
    </xdr:from>
    <xdr:to>
      <xdr:col>83</xdr:col>
      <xdr:colOff>264318</xdr:colOff>
      <xdr:row>266</xdr:row>
      <xdr:rowOff>88104</xdr:rowOff>
    </xdr:to>
    <xdr:cxnSp macro="">
      <xdr:nvCxnSpPr>
        <xdr:cNvPr id="3044" name="直線矢印コネクタ 3043">
          <a:extLst>
            <a:ext uri="{FF2B5EF4-FFF2-40B4-BE49-F238E27FC236}">
              <a16:creationId xmlns:a16="http://schemas.microsoft.com/office/drawing/2014/main" id="{05210C97-AA99-42CE-BA59-ED9CF2BAA961}"/>
            </a:ext>
          </a:extLst>
        </xdr:cNvPr>
        <xdr:cNvCxnSpPr/>
      </xdr:nvCxnSpPr>
      <xdr:spPr>
        <a:xfrm>
          <a:off x="31015781" y="134581104"/>
          <a:ext cx="87153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83</xdr:col>
      <xdr:colOff>269081</xdr:colOff>
      <xdr:row>266</xdr:row>
      <xdr:rowOff>164306</xdr:rowOff>
    </xdr:from>
    <xdr:to>
      <xdr:col>83</xdr:col>
      <xdr:colOff>269081</xdr:colOff>
      <xdr:row>274</xdr:row>
      <xdr:rowOff>2381</xdr:rowOff>
    </xdr:to>
    <xdr:cxnSp macro="">
      <xdr:nvCxnSpPr>
        <xdr:cNvPr id="3045" name="直線コネクタ 3044">
          <a:extLst>
            <a:ext uri="{FF2B5EF4-FFF2-40B4-BE49-F238E27FC236}">
              <a16:creationId xmlns:a16="http://schemas.microsoft.com/office/drawing/2014/main" id="{C05CDEF1-03E9-419B-89CF-605399B5FDEB}"/>
            </a:ext>
          </a:extLst>
        </xdr:cNvPr>
        <xdr:cNvCxnSpPr/>
      </xdr:nvCxnSpPr>
      <xdr:spPr>
        <a:xfrm>
          <a:off x="31892081" y="134657306"/>
          <a:ext cx="0" cy="1362075"/>
        </a:xfrm>
        <a:prstGeom prst="line">
          <a:avLst/>
        </a:prstGeom>
        <a:ln w="317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52387</xdr:colOff>
      <xdr:row>250</xdr:row>
      <xdr:rowOff>162928</xdr:rowOff>
    </xdr:from>
    <xdr:to>
      <xdr:col>82</xdr:col>
      <xdr:colOff>52387</xdr:colOff>
      <xdr:row>251</xdr:row>
      <xdr:rowOff>95250</xdr:rowOff>
    </xdr:to>
    <xdr:cxnSp macro="">
      <xdr:nvCxnSpPr>
        <xdr:cNvPr id="3046" name="直線コネクタ 3045">
          <a:extLst>
            <a:ext uri="{FF2B5EF4-FFF2-40B4-BE49-F238E27FC236}">
              <a16:creationId xmlns:a16="http://schemas.microsoft.com/office/drawing/2014/main" id="{6AD7DE4F-BC05-4D4B-A7CC-0F0DBA4F0D06}"/>
            </a:ext>
          </a:extLst>
        </xdr:cNvPr>
        <xdr:cNvCxnSpPr/>
      </xdr:nvCxnSpPr>
      <xdr:spPr>
        <a:xfrm>
          <a:off x="31294387" y="131607928"/>
          <a:ext cx="0" cy="122822"/>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164306</xdr:colOff>
      <xdr:row>234</xdr:row>
      <xdr:rowOff>2381</xdr:rowOff>
    </xdr:from>
    <xdr:to>
      <xdr:col>74</xdr:col>
      <xdr:colOff>164306</xdr:colOff>
      <xdr:row>235</xdr:row>
      <xdr:rowOff>2381</xdr:rowOff>
    </xdr:to>
    <xdr:cxnSp macro="">
      <xdr:nvCxnSpPr>
        <xdr:cNvPr id="3047" name="直線コネクタ 3046">
          <a:extLst>
            <a:ext uri="{FF2B5EF4-FFF2-40B4-BE49-F238E27FC236}">
              <a16:creationId xmlns:a16="http://schemas.microsoft.com/office/drawing/2014/main" id="{7636AEC5-205C-44D3-8ADA-38D80DB050BC}"/>
            </a:ext>
          </a:extLst>
        </xdr:cNvPr>
        <xdr:cNvCxnSpPr/>
      </xdr:nvCxnSpPr>
      <xdr:spPr>
        <a:xfrm>
          <a:off x="28358306" y="128399381"/>
          <a:ext cx="0" cy="190500"/>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85</xdr:col>
      <xdr:colOff>64294</xdr:colOff>
      <xdr:row>234</xdr:row>
      <xdr:rowOff>0</xdr:rowOff>
    </xdr:from>
    <xdr:to>
      <xdr:col>85</xdr:col>
      <xdr:colOff>64294</xdr:colOff>
      <xdr:row>234</xdr:row>
      <xdr:rowOff>180975</xdr:rowOff>
    </xdr:to>
    <xdr:cxnSp macro="">
      <xdr:nvCxnSpPr>
        <xdr:cNvPr id="3048" name="直線コネクタ 3047">
          <a:extLst>
            <a:ext uri="{FF2B5EF4-FFF2-40B4-BE49-F238E27FC236}">
              <a16:creationId xmlns:a16="http://schemas.microsoft.com/office/drawing/2014/main" id="{FE5E11C8-1C2A-4E2F-9444-540B04B13BD5}"/>
            </a:ext>
          </a:extLst>
        </xdr:cNvPr>
        <xdr:cNvCxnSpPr/>
      </xdr:nvCxnSpPr>
      <xdr:spPr>
        <a:xfrm>
          <a:off x="32449294" y="128397000"/>
          <a:ext cx="0" cy="180975"/>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89</xdr:col>
      <xdr:colOff>50006</xdr:colOff>
      <xdr:row>234</xdr:row>
      <xdr:rowOff>0</xdr:rowOff>
    </xdr:from>
    <xdr:to>
      <xdr:col>89</xdr:col>
      <xdr:colOff>50006</xdr:colOff>
      <xdr:row>234</xdr:row>
      <xdr:rowOff>188119</xdr:rowOff>
    </xdr:to>
    <xdr:cxnSp macro="">
      <xdr:nvCxnSpPr>
        <xdr:cNvPr id="3049" name="直線コネクタ 3048">
          <a:extLst>
            <a:ext uri="{FF2B5EF4-FFF2-40B4-BE49-F238E27FC236}">
              <a16:creationId xmlns:a16="http://schemas.microsoft.com/office/drawing/2014/main" id="{4255245C-CEE1-4757-A645-4ACCEC9FF901}"/>
            </a:ext>
          </a:extLst>
        </xdr:cNvPr>
        <xdr:cNvCxnSpPr/>
      </xdr:nvCxnSpPr>
      <xdr:spPr>
        <a:xfrm>
          <a:off x="33959006" y="128397000"/>
          <a:ext cx="0" cy="188119"/>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157163</xdr:colOff>
      <xdr:row>260</xdr:row>
      <xdr:rowOff>161925</xdr:rowOff>
    </xdr:from>
    <xdr:to>
      <xdr:col>82</xdr:col>
      <xdr:colOff>30957</xdr:colOff>
      <xdr:row>266</xdr:row>
      <xdr:rowOff>92869</xdr:rowOff>
    </xdr:to>
    <xdr:cxnSp macro="">
      <xdr:nvCxnSpPr>
        <xdr:cNvPr id="3050" name="直線コネクタ 3049">
          <a:extLst>
            <a:ext uri="{FF2B5EF4-FFF2-40B4-BE49-F238E27FC236}">
              <a16:creationId xmlns:a16="http://schemas.microsoft.com/office/drawing/2014/main" id="{2CAEA39E-9E0F-46A9-89D9-77935E065A46}"/>
            </a:ext>
          </a:extLst>
        </xdr:cNvPr>
        <xdr:cNvCxnSpPr/>
      </xdr:nvCxnSpPr>
      <xdr:spPr>
        <a:xfrm flipH="1">
          <a:off x="31018163" y="133511925"/>
          <a:ext cx="254794" cy="1073944"/>
        </a:xfrm>
        <a:prstGeom prst="line">
          <a:avLst/>
        </a:prstGeom>
        <a:ln w="3175">
          <a:solidFill>
            <a:srgbClr val="C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0</xdr:colOff>
      <xdr:row>266</xdr:row>
      <xdr:rowOff>88106</xdr:rowOff>
    </xdr:from>
    <xdr:to>
      <xdr:col>69</xdr:col>
      <xdr:colOff>0</xdr:colOff>
      <xdr:row>274</xdr:row>
      <xdr:rowOff>0</xdr:rowOff>
    </xdr:to>
    <xdr:cxnSp macro="">
      <xdr:nvCxnSpPr>
        <xdr:cNvPr id="3051" name="直線コネクタ 3050">
          <a:extLst>
            <a:ext uri="{FF2B5EF4-FFF2-40B4-BE49-F238E27FC236}">
              <a16:creationId xmlns:a16="http://schemas.microsoft.com/office/drawing/2014/main" id="{283D333D-3A33-4C84-A041-5CAABBBD295E}"/>
            </a:ext>
          </a:extLst>
        </xdr:cNvPr>
        <xdr:cNvCxnSpPr/>
      </xdr:nvCxnSpPr>
      <xdr:spPr>
        <a:xfrm>
          <a:off x="26289000" y="134581106"/>
          <a:ext cx="0" cy="1435894"/>
        </a:xfrm>
        <a:prstGeom prst="line">
          <a:avLst/>
        </a:prstGeom>
        <a:ln w="317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118</xdr:col>
      <xdr:colOff>230981</xdr:colOff>
      <xdr:row>258</xdr:row>
      <xdr:rowOff>152400</xdr:rowOff>
    </xdr:from>
    <xdr:to>
      <xdr:col>122</xdr:col>
      <xdr:colOff>150019</xdr:colOff>
      <xdr:row>258</xdr:row>
      <xdr:rowOff>152400</xdr:rowOff>
    </xdr:to>
    <xdr:cxnSp macro="">
      <xdr:nvCxnSpPr>
        <xdr:cNvPr id="3052" name="直線コネクタ 3051">
          <a:extLst>
            <a:ext uri="{FF2B5EF4-FFF2-40B4-BE49-F238E27FC236}">
              <a16:creationId xmlns:a16="http://schemas.microsoft.com/office/drawing/2014/main" id="{D9172D23-A755-4602-A034-298B8C19A1F6}"/>
            </a:ext>
          </a:extLst>
        </xdr:cNvPr>
        <xdr:cNvCxnSpPr/>
      </xdr:nvCxnSpPr>
      <xdr:spPr>
        <a:xfrm>
          <a:off x="45188981" y="133121400"/>
          <a:ext cx="1443038"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164305</xdr:colOff>
      <xdr:row>236</xdr:row>
      <xdr:rowOff>188119</xdr:rowOff>
    </xdr:from>
    <xdr:to>
      <xdr:col>76</xdr:col>
      <xdr:colOff>164305</xdr:colOff>
      <xdr:row>237</xdr:row>
      <xdr:rowOff>88106</xdr:rowOff>
    </xdr:to>
    <xdr:cxnSp macro="">
      <xdr:nvCxnSpPr>
        <xdr:cNvPr id="3053" name="直線コネクタ 3052">
          <a:extLst>
            <a:ext uri="{FF2B5EF4-FFF2-40B4-BE49-F238E27FC236}">
              <a16:creationId xmlns:a16="http://schemas.microsoft.com/office/drawing/2014/main" id="{AFACCD06-758C-4588-BF37-CE993F8E55B4}"/>
            </a:ext>
          </a:extLst>
        </xdr:cNvPr>
        <xdr:cNvCxnSpPr/>
      </xdr:nvCxnSpPr>
      <xdr:spPr>
        <a:xfrm>
          <a:off x="29120305" y="128966119"/>
          <a:ext cx="0" cy="90487"/>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164306</xdr:colOff>
      <xdr:row>237</xdr:row>
      <xdr:rowOff>90486</xdr:rowOff>
    </xdr:from>
    <xdr:to>
      <xdr:col>79</xdr:col>
      <xdr:colOff>192881</xdr:colOff>
      <xdr:row>237</xdr:row>
      <xdr:rowOff>90486</xdr:rowOff>
    </xdr:to>
    <xdr:cxnSp macro="">
      <xdr:nvCxnSpPr>
        <xdr:cNvPr id="3054" name="直線コネクタ 3053">
          <a:extLst>
            <a:ext uri="{FF2B5EF4-FFF2-40B4-BE49-F238E27FC236}">
              <a16:creationId xmlns:a16="http://schemas.microsoft.com/office/drawing/2014/main" id="{316AC632-DFF6-4FC5-9F54-DB1B7C3E86E8}"/>
            </a:ext>
          </a:extLst>
        </xdr:cNvPr>
        <xdr:cNvCxnSpPr/>
      </xdr:nvCxnSpPr>
      <xdr:spPr>
        <a:xfrm>
          <a:off x="29120306" y="129058986"/>
          <a:ext cx="1171575" cy="0"/>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79</xdr:col>
      <xdr:colOff>192881</xdr:colOff>
      <xdr:row>233</xdr:row>
      <xdr:rowOff>7144</xdr:rowOff>
    </xdr:from>
    <xdr:to>
      <xdr:col>79</xdr:col>
      <xdr:colOff>192881</xdr:colOff>
      <xdr:row>237</xdr:row>
      <xdr:rowOff>92871</xdr:rowOff>
    </xdr:to>
    <xdr:cxnSp macro="">
      <xdr:nvCxnSpPr>
        <xdr:cNvPr id="3055" name="直線矢印コネクタ 3054">
          <a:extLst>
            <a:ext uri="{FF2B5EF4-FFF2-40B4-BE49-F238E27FC236}">
              <a16:creationId xmlns:a16="http://schemas.microsoft.com/office/drawing/2014/main" id="{8095B67F-2128-4032-A77A-9171D9C5F94B}"/>
            </a:ext>
          </a:extLst>
        </xdr:cNvPr>
        <xdr:cNvCxnSpPr/>
      </xdr:nvCxnSpPr>
      <xdr:spPr>
        <a:xfrm flipV="1">
          <a:off x="30291881" y="128213644"/>
          <a:ext cx="0" cy="847727"/>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83</xdr:col>
      <xdr:colOff>30956</xdr:colOff>
      <xdr:row>233</xdr:row>
      <xdr:rowOff>111919</xdr:rowOff>
    </xdr:from>
    <xdr:to>
      <xdr:col>84</xdr:col>
      <xdr:colOff>140494</xdr:colOff>
      <xdr:row>233</xdr:row>
      <xdr:rowOff>111919</xdr:rowOff>
    </xdr:to>
    <xdr:cxnSp macro="">
      <xdr:nvCxnSpPr>
        <xdr:cNvPr id="3056" name="直線コネクタ 3055">
          <a:extLst>
            <a:ext uri="{FF2B5EF4-FFF2-40B4-BE49-F238E27FC236}">
              <a16:creationId xmlns:a16="http://schemas.microsoft.com/office/drawing/2014/main" id="{322E9E00-D76C-474E-8F05-580E917C98EF}"/>
            </a:ext>
          </a:extLst>
        </xdr:cNvPr>
        <xdr:cNvCxnSpPr/>
      </xdr:nvCxnSpPr>
      <xdr:spPr>
        <a:xfrm>
          <a:off x="31653956" y="128318419"/>
          <a:ext cx="490538" cy="0"/>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83</xdr:col>
      <xdr:colOff>28576</xdr:colOff>
      <xdr:row>233</xdr:row>
      <xdr:rowOff>111919</xdr:rowOff>
    </xdr:from>
    <xdr:to>
      <xdr:col>83</xdr:col>
      <xdr:colOff>28576</xdr:colOff>
      <xdr:row>236</xdr:row>
      <xdr:rowOff>2382</xdr:rowOff>
    </xdr:to>
    <xdr:cxnSp macro="">
      <xdr:nvCxnSpPr>
        <xdr:cNvPr id="3057" name="直線コネクタ 3056">
          <a:extLst>
            <a:ext uri="{FF2B5EF4-FFF2-40B4-BE49-F238E27FC236}">
              <a16:creationId xmlns:a16="http://schemas.microsoft.com/office/drawing/2014/main" id="{0A8EBE90-C5F7-43E0-80DB-D00BA81E8E5D}"/>
            </a:ext>
          </a:extLst>
        </xdr:cNvPr>
        <xdr:cNvCxnSpPr/>
      </xdr:nvCxnSpPr>
      <xdr:spPr>
        <a:xfrm>
          <a:off x="31651576" y="128318419"/>
          <a:ext cx="0" cy="461963"/>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84</xdr:col>
      <xdr:colOff>140494</xdr:colOff>
      <xdr:row>232</xdr:row>
      <xdr:rowOff>92869</xdr:rowOff>
    </xdr:from>
    <xdr:to>
      <xdr:col>84</xdr:col>
      <xdr:colOff>140494</xdr:colOff>
      <xdr:row>233</xdr:row>
      <xdr:rowOff>107155</xdr:rowOff>
    </xdr:to>
    <xdr:cxnSp macro="">
      <xdr:nvCxnSpPr>
        <xdr:cNvPr id="3058" name="直線コネクタ 3057">
          <a:extLst>
            <a:ext uri="{FF2B5EF4-FFF2-40B4-BE49-F238E27FC236}">
              <a16:creationId xmlns:a16="http://schemas.microsoft.com/office/drawing/2014/main" id="{5E45F49D-04D7-4534-BFFD-8CCFA58E1E23}"/>
            </a:ext>
          </a:extLst>
        </xdr:cNvPr>
        <xdr:cNvCxnSpPr/>
      </xdr:nvCxnSpPr>
      <xdr:spPr>
        <a:xfrm>
          <a:off x="32144494" y="128108869"/>
          <a:ext cx="0" cy="204786"/>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84</xdr:col>
      <xdr:colOff>142875</xdr:colOff>
      <xdr:row>232</xdr:row>
      <xdr:rowOff>92869</xdr:rowOff>
    </xdr:from>
    <xdr:to>
      <xdr:col>84</xdr:col>
      <xdr:colOff>373856</xdr:colOff>
      <xdr:row>232</xdr:row>
      <xdr:rowOff>92869</xdr:rowOff>
    </xdr:to>
    <xdr:cxnSp macro="">
      <xdr:nvCxnSpPr>
        <xdr:cNvPr id="3059" name="直線矢印コネクタ 3058">
          <a:extLst>
            <a:ext uri="{FF2B5EF4-FFF2-40B4-BE49-F238E27FC236}">
              <a16:creationId xmlns:a16="http://schemas.microsoft.com/office/drawing/2014/main" id="{9E346318-387D-4045-AC61-EED007C5CC64}"/>
            </a:ext>
          </a:extLst>
        </xdr:cNvPr>
        <xdr:cNvCxnSpPr/>
      </xdr:nvCxnSpPr>
      <xdr:spPr>
        <a:xfrm>
          <a:off x="32146875" y="128108869"/>
          <a:ext cx="23098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75</xdr:col>
      <xdr:colOff>271462</xdr:colOff>
      <xdr:row>233</xdr:row>
      <xdr:rowOff>188119</xdr:rowOff>
    </xdr:from>
    <xdr:to>
      <xdr:col>75</xdr:col>
      <xdr:colOff>271462</xdr:colOff>
      <xdr:row>266</xdr:row>
      <xdr:rowOff>85725</xdr:rowOff>
    </xdr:to>
    <xdr:cxnSp macro="">
      <xdr:nvCxnSpPr>
        <xdr:cNvPr id="3060" name="直線矢印コネクタ 3059">
          <a:extLst>
            <a:ext uri="{FF2B5EF4-FFF2-40B4-BE49-F238E27FC236}">
              <a16:creationId xmlns:a16="http://schemas.microsoft.com/office/drawing/2014/main" id="{7A44505D-8137-42C9-AEE6-CBC101FADBCE}"/>
            </a:ext>
          </a:extLst>
        </xdr:cNvPr>
        <xdr:cNvCxnSpPr/>
      </xdr:nvCxnSpPr>
      <xdr:spPr>
        <a:xfrm>
          <a:off x="28846462" y="128394619"/>
          <a:ext cx="0" cy="6184106"/>
        </a:xfrm>
        <a:prstGeom prst="straightConnector1">
          <a:avLst/>
        </a:prstGeom>
        <a:ln w="3175">
          <a:solidFill>
            <a:srgbClr val="7030A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83</xdr:col>
      <xdr:colOff>269082</xdr:colOff>
      <xdr:row>233</xdr:row>
      <xdr:rowOff>188119</xdr:rowOff>
    </xdr:from>
    <xdr:to>
      <xdr:col>83</xdr:col>
      <xdr:colOff>269082</xdr:colOff>
      <xdr:row>266</xdr:row>
      <xdr:rowOff>83344</xdr:rowOff>
    </xdr:to>
    <xdr:cxnSp macro="">
      <xdr:nvCxnSpPr>
        <xdr:cNvPr id="3061" name="直線矢印コネクタ 3060">
          <a:extLst>
            <a:ext uri="{FF2B5EF4-FFF2-40B4-BE49-F238E27FC236}">
              <a16:creationId xmlns:a16="http://schemas.microsoft.com/office/drawing/2014/main" id="{9F544A87-D4A7-4E3B-966C-43790FAA9D62}"/>
            </a:ext>
          </a:extLst>
        </xdr:cNvPr>
        <xdr:cNvCxnSpPr/>
      </xdr:nvCxnSpPr>
      <xdr:spPr>
        <a:xfrm>
          <a:off x="31892082" y="128394619"/>
          <a:ext cx="0" cy="6181725"/>
        </a:xfrm>
        <a:prstGeom prst="straightConnector1">
          <a:avLst/>
        </a:prstGeom>
        <a:ln w="3175">
          <a:solidFill>
            <a:srgbClr val="7030A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122</xdr:col>
      <xdr:colOff>152400</xdr:colOff>
      <xdr:row>230</xdr:row>
      <xdr:rowOff>0</xdr:rowOff>
    </xdr:from>
    <xdr:to>
      <xdr:col>123</xdr:col>
      <xdr:colOff>150019</xdr:colOff>
      <xdr:row>230</xdr:row>
      <xdr:rowOff>0</xdr:rowOff>
    </xdr:to>
    <xdr:cxnSp macro="">
      <xdr:nvCxnSpPr>
        <xdr:cNvPr id="3062" name="直線コネクタ 3061">
          <a:extLst>
            <a:ext uri="{FF2B5EF4-FFF2-40B4-BE49-F238E27FC236}">
              <a16:creationId xmlns:a16="http://schemas.microsoft.com/office/drawing/2014/main" id="{49FD3E08-4DDE-4103-BD36-74BAD30DDA7D}"/>
            </a:ext>
          </a:extLst>
        </xdr:cNvPr>
        <xdr:cNvCxnSpPr/>
      </xdr:nvCxnSpPr>
      <xdr:spPr>
        <a:xfrm>
          <a:off x="46634400" y="127635000"/>
          <a:ext cx="378619"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123</xdr:col>
      <xdr:colOff>0</xdr:colOff>
      <xdr:row>230</xdr:row>
      <xdr:rowOff>0</xdr:rowOff>
    </xdr:from>
    <xdr:to>
      <xdr:col>123</xdr:col>
      <xdr:colOff>0</xdr:colOff>
      <xdr:row>258</xdr:row>
      <xdr:rowOff>152400</xdr:rowOff>
    </xdr:to>
    <xdr:cxnSp macro="">
      <xdr:nvCxnSpPr>
        <xdr:cNvPr id="3063" name="直線矢印コネクタ 3062">
          <a:extLst>
            <a:ext uri="{FF2B5EF4-FFF2-40B4-BE49-F238E27FC236}">
              <a16:creationId xmlns:a16="http://schemas.microsoft.com/office/drawing/2014/main" id="{B7D852FC-548E-4DF0-A908-50C0DDE6FC13}"/>
            </a:ext>
          </a:extLst>
        </xdr:cNvPr>
        <xdr:cNvCxnSpPr/>
      </xdr:nvCxnSpPr>
      <xdr:spPr>
        <a:xfrm>
          <a:off x="46863000" y="127635000"/>
          <a:ext cx="0" cy="54864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169069</xdr:colOff>
      <xdr:row>266</xdr:row>
      <xdr:rowOff>83344</xdr:rowOff>
    </xdr:from>
    <xdr:to>
      <xdr:col>92</xdr:col>
      <xdr:colOff>169069</xdr:colOff>
      <xdr:row>266</xdr:row>
      <xdr:rowOff>114300</xdr:rowOff>
    </xdr:to>
    <xdr:cxnSp macro="">
      <xdr:nvCxnSpPr>
        <xdr:cNvPr id="3064" name="直線コネクタ 3063">
          <a:extLst>
            <a:ext uri="{FF2B5EF4-FFF2-40B4-BE49-F238E27FC236}">
              <a16:creationId xmlns:a16="http://schemas.microsoft.com/office/drawing/2014/main" id="{47A57B93-5AAD-447E-AD1B-7F16B7535CAC}"/>
            </a:ext>
          </a:extLst>
        </xdr:cNvPr>
        <xdr:cNvCxnSpPr/>
      </xdr:nvCxnSpPr>
      <xdr:spPr>
        <a:xfrm>
          <a:off x="34459069" y="134576344"/>
          <a:ext cx="762000" cy="30956"/>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152</xdr:col>
      <xdr:colOff>173831</xdr:colOff>
      <xdr:row>818</xdr:row>
      <xdr:rowOff>159544</xdr:rowOff>
    </xdr:from>
    <xdr:to>
      <xdr:col>154</xdr:col>
      <xdr:colOff>173831</xdr:colOff>
      <xdr:row>819</xdr:row>
      <xdr:rowOff>0</xdr:rowOff>
    </xdr:to>
    <xdr:cxnSp macro="">
      <xdr:nvCxnSpPr>
        <xdr:cNvPr id="3065" name="直線コネクタ 3064">
          <a:extLst>
            <a:ext uri="{FF2B5EF4-FFF2-40B4-BE49-F238E27FC236}">
              <a16:creationId xmlns:a16="http://schemas.microsoft.com/office/drawing/2014/main" id="{877485BC-0BE4-4E55-9612-DDA4D629C2F6}"/>
            </a:ext>
          </a:extLst>
        </xdr:cNvPr>
        <xdr:cNvCxnSpPr/>
      </xdr:nvCxnSpPr>
      <xdr:spPr>
        <a:xfrm>
          <a:off x="48941831" y="56928544"/>
          <a:ext cx="762000" cy="30956"/>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154</xdr:col>
      <xdr:colOff>173831</xdr:colOff>
      <xdr:row>819</xdr:row>
      <xdr:rowOff>0</xdr:rowOff>
    </xdr:from>
    <xdr:to>
      <xdr:col>155</xdr:col>
      <xdr:colOff>376238</xdr:colOff>
      <xdr:row>819</xdr:row>
      <xdr:rowOff>0</xdr:rowOff>
    </xdr:to>
    <xdr:cxnSp macro="">
      <xdr:nvCxnSpPr>
        <xdr:cNvPr id="3066" name="直線コネクタ 3065">
          <a:extLst>
            <a:ext uri="{FF2B5EF4-FFF2-40B4-BE49-F238E27FC236}">
              <a16:creationId xmlns:a16="http://schemas.microsoft.com/office/drawing/2014/main" id="{2ADE9764-9551-44AE-A58A-451E3B217866}"/>
            </a:ext>
          </a:extLst>
        </xdr:cNvPr>
        <xdr:cNvCxnSpPr/>
      </xdr:nvCxnSpPr>
      <xdr:spPr>
        <a:xfrm>
          <a:off x="49703831" y="56959500"/>
          <a:ext cx="583407"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197644</xdr:colOff>
      <xdr:row>266</xdr:row>
      <xdr:rowOff>85725</xdr:rowOff>
    </xdr:from>
    <xdr:to>
      <xdr:col>76</xdr:col>
      <xdr:colOff>197644</xdr:colOff>
      <xdr:row>274</xdr:row>
      <xdr:rowOff>0</xdr:rowOff>
    </xdr:to>
    <xdr:cxnSp macro="">
      <xdr:nvCxnSpPr>
        <xdr:cNvPr id="3067" name="直線矢印コネクタ 3066">
          <a:extLst>
            <a:ext uri="{FF2B5EF4-FFF2-40B4-BE49-F238E27FC236}">
              <a16:creationId xmlns:a16="http://schemas.microsoft.com/office/drawing/2014/main" id="{2B81C051-487E-497D-A17E-D6D124EF264C}"/>
            </a:ext>
          </a:extLst>
        </xdr:cNvPr>
        <xdr:cNvCxnSpPr/>
      </xdr:nvCxnSpPr>
      <xdr:spPr>
        <a:xfrm>
          <a:off x="29153644" y="134578725"/>
          <a:ext cx="0" cy="143827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104775</xdr:colOff>
      <xdr:row>236</xdr:row>
      <xdr:rowOff>188118</xdr:rowOff>
    </xdr:from>
    <xdr:to>
      <xdr:col>74</xdr:col>
      <xdr:colOff>164307</xdr:colOff>
      <xdr:row>236</xdr:row>
      <xdr:rowOff>188118</xdr:rowOff>
    </xdr:to>
    <xdr:cxnSp macro="">
      <xdr:nvCxnSpPr>
        <xdr:cNvPr id="3068" name="直線矢印コネクタ 3067">
          <a:extLst>
            <a:ext uri="{FF2B5EF4-FFF2-40B4-BE49-F238E27FC236}">
              <a16:creationId xmlns:a16="http://schemas.microsoft.com/office/drawing/2014/main" id="{B205774E-0C0E-4CDF-8011-E3088D9C9AFA}"/>
            </a:ext>
          </a:extLst>
        </xdr:cNvPr>
        <xdr:cNvCxnSpPr/>
      </xdr:nvCxnSpPr>
      <xdr:spPr>
        <a:xfrm>
          <a:off x="26774775" y="128966118"/>
          <a:ext cx="158353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164306</xdr:colOff>
      <xdr:row>236</xdr:row>
      <xdr:rowOff>188119</xdr:rowOff>
    </xdr:from>
    <xdr:to>
      <xdr:col>78</xdr:col>
      <xdr:colOff>154781</xdr:colOff>
      <xdr:row>236</xdr:row>
      <xdr:rowOff>188119</xdr:rowOff>
    </xdr:to>
    <xdr:cxnSp macro="">
      <xdr:nvCxnSpPr>
        <xdr:cNvPr id="3069" name="直線矢印コネクタ 3068">
          <a:extLst>
            <a:ext uri="{FF2B5EF4-FFF2-40B4-BE49-F238E27FC236}">
              <a16:creationId xmlns:a16="http://schemas.microsoft.com/office/drawing/2014/main" id="{68D95F09-03AC-4899-BB9F-1071ABA7AA30}"/>
            </a:ext>
          </a:extLst>
        </xdr:cNvPr>
        <xdr:cNvCxnSpPr/>
      </xdr:nvCxnSpPr>
      <xdr:spPr>
        <a:xfrm>
          <a:off x="28358306" y="128966119"/>
          <a:ext cx="151447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236</xdr:row>
      <xdr:rowOff>0</xdr:rowOff>
    </xdr:from>
    <xdr:to>
      <xdr:col>85</xdr:col>
      <xdr:colOff>69057</xdr:colOff>
      <xdr:row>236</xdr:row>
      <xdr:rowOff>0</xdr:rowOff>
    </xdr:to>
    <xdr:cxnSp macro="">
      <xdr:nvCxnSpPr>
        <xdr:cNvPr id="3070" name="直線矢印コネクタ 3069">
          <a:extLst>
            <a:ext uri="{FF2B5EF4-FFF2-40B4-BE49-F238E27FC236}">
              <a16:creationId xmlns:a16="http://schemas.microsoft.com/office/drawing/2014/main" id="{6C9AB0D1-0289-474D-81FC-D766FBE3BE4E}"/>
            </a:ext>
          </a:extLst>
        </xdr:cNvPr>
        <xdr:cNvCxnSpPr/>
      </xdr:nvCxnSpPr>
      <xdr:spPr>
        <a:xfrm>
          <a:off x="30861000" y="128778000"/>
          <a:ext cx="159305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143</xdr:col>
      <xdr:colOff>150018</xdr:colOff>
      <xdr:row>818</xdr:row>
      <xdr:rowOff>97632</xdr:rowOff>
    </xdr:from>
    <xdr:to>
      <xdr:col>143</xdr:col>
      <xdr:colOff>150018</xdr:colOff>
      <xdr:row>819</xdr:row>
      <xdr:rowOff>19050</xdr:rowOff>
    </xdr:to>
    <xdr:cxnSp macro="">
      <xdr:nvCxnSpPr>
        <xdr:cNvPr id="3071" name="直線コネクタ 3070">
          <a:extLst>
            <a:ext uri="{FF2B5EF4-FFF2-40B4-BE49-F238E27FC236}">
              <a16:creationId xmlns:a16="http://schemas.microsoft.com/office/drawing/2014/main" id="{17B211F7-07D5-4748-9498-8C27E5DAF52F}"/>
            </a:ext>
          </a:extLst>
        </xdr:cNvPr>
        <xdr:cNvCxnSpPr/>
      </xdr:nvCxnSpPr>
      <xdr:spPr>
        <a:xfrm>
          <a:off x="45489018" y="56866632"/>
          <a:ext cx="0" cy="111918"/>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157162</xdr:colOff>
      <xdr:row>266</xdr:row>
      <xdr:rowOff>0</xdr:rowOff>
    </xdr:from>
    <xdr:to>
      <xdr:col>81</xdr:col>
      <xdr:colOff>157162</xdr:colOff>
      <xdr:row>266</xdr:row>
      <xdr:rowOff>180975</xdr:rowOff>
    </xdr:to>
    <xdr:cxnSp macro="">
      <xdr:nvCxnSpPr>
        <xdr:cNvPr id="3072" name="直線コネクタ 3071">
          <a:extLst>
            <a:ext uri="{FF2B5EF4-FFF2-40B4-BE49-F238E27FC236}">
              <a16:creationId xmlns:a16="http://schemas.microsoft.com/office/drawing/2014/main" id="{5AFD8FAC-BCC1-4E78-B0C8-167F6BCD9557}"/>
            </a:ext>
          </a:extLst>
        </xdr:cNvPr>
        <xdr:cNvCxnSpPr/>
      </xdr:nvCxnSpPr>
      <xdr:spPr>
        <a:xfrm>
          <a:off x="31018162" y="134493000"/>
          <a:ext cx="0" cy="180975"/>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92</xdr:col>
      <xdr:colOff>169070</xdr:colOff>
      <xdr:row>266</xdr:row>
      <xdr:rowOff>114300</xdr:rowOff>
    </xdr:from>
    <xdr:to>
      <xdr:col>93</xdr:col>
      <xdr:colOff>378619</xdr:colOff>
      <xdr:row>266</xdr:row>
      <xdr:rowOff>114300</xdr:rowOff>
    </xdr:to>
    <xdr:cxnSp macro="">
      <xdr:nvCxnSpPr>
        <xdr:cNvPr id="3073" name="直線コネクタ 3072">
          <a:extLst>
            <a:ext uri="{FF2B5EF4-FFF2-40B4-BE49-F238E27FC236}">
              <a16:creationId xmlns:a16="http://schemas.microsoft.com/office/drawing/2014/main" id="{F4102E7D-0EF7-4ED6-841B-06CAAE58E970}"/>
            </a:ext>
          </a:extLst>
        </xdr:cNvPr>
        <xdr:cNvCxnSpPr/>
      </xdr:nvCxnSpPr>
      <xdr:spPr>
        <a:xfrm>
          <a:off x="35221070" y="134607300"/>
          <a:ext cx="590549"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100013</xdr:colOff>
      <xdr:row>234</xdr:row>
      <xdr:rowOff>190499</xdr:rowOff>
    </xdr:from>
    <xdr:to>
      <xdr:col>78</xdr:col>
      <xdr:colOff>152400</xdr:colOff>
      <xdr:row>234</xdr:row>
      <xdr:rowOff>190499</xdr:rowOff>
    </xdr:to>
    <xdr:cxnSp macro="">
      <xdr:nvCxnSpPr>
        <xdr:cNvPr id="3074" name="直線コネクタ 3073">
          <a:extLst>
            <a:ext uri="{FF2B5EF4-FFF2-40B4-BE49-F238E27FC236}">
              <a16:creationId xmlns:a16="http://schemas.microsoft.com/office/drawing/2014/main" id="{ED3673E8-3FEA-48E1-AB09-C5F751A26CF6}"/>
            </a:ext>
          </a:extLst>
        </xdr:cNvPr>
        <xdr:cNvCxnSpPr/>
      </xdr:nvCxnSpPr>
      <xdr:spPr>
        <a:xfrm>
          <a:off x="27151013" y="128587499"/>
          <a:ext cx="2719387" cy="0"/>
        </a:xfrm>
        <a:prstGeom prst="line">
          <a:avLst/>
        </a:prstGeom>
        <a:ln w="3175">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2381</xdr:colOff>
      <xdr:row>234</xdr:row>
      <xdr:rowOff>188118</xdr:rowOff>
    </xdr:from>
    <xdr:to>
      <xdr:col>88</xdr:col>
      <xdr:colOff>42863</xdr:colOff>
      <xdr:row>234</xdr:row>
      <xdr:rowOff>188118</xdr:rowOff>
    </xdr:to>
    <xdr:cxnSp macro="">
      <xdr:nvCxnSpPr>
        <xdr:cNvPr id="3075" name="直線コネクタ 3074">
          <a:extLst>
            <a:ext uri="{FF2B5EF4-FFF2-40B4-BE49-F238E27FC236}">
              <a16:creationId xmlns:a16="http://schemas.microsoft.com/office/drawing/2014/main" id="{C084BC7E-313A-4F74-8DF3-967038730862}"/>
            </a:ext>
          </a:extLst>
        </xdr:cNvPr>
        <xdr:cNvCxnSpPr/>
      </xdr:nvCxnSpPr>
      <xdr:spPr>
        <a:xfrm>
          <a:off x="30863381" y="128585118"/>
          <a:ext cx="2707482" cy="0"/>
        </a:xfrm>
        <a:prstGeom prst="line">
          <a:avLst/>
        </a:prstGeom>
        <a:ln w="3175">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378619</xdr:colOff>
      <xdr:row>234</xdr:row>
      <xdr:rowOff>35719</xdr:rowOff>
    </xdr:from>
    <xdr:to>
      <xdr:col>71</xdr:col>
      <xdr:colOff>92869</xdr:colOff>
      <xdr:row>234</xdr:row>
      <xdr:rowOff>35719</xdr:rowOff>
    </xdr:to>
    <xdr:cxnSp macro="">
      <xdr:nvCxnSpPr>
        <xdr:cNvPr id="3076" name="直線コネクタ 3075">
          <a:extLst>
            <a:ext uri="{FF2B5EF4-FFF2-40B4-BE49-F238E27FC236}">
              <a16:creationId xmlns:a16="http://schemas.microsoft.com/office/drawing/2014/main" id="{8DF1DEE6-6D77-4835-BA5B-51BB35D9C7D0}"/>
            </a:ext>
          </a:extLst>
        </xdr:cNvPr>
        <xdr:cNvCxnSpPr/>
      </xdr:nvCxnSpPr>
      <xdr:spPr>
        <a:xfrm>
          <a:off x="27048619" y="128432719"/>
          <a:ext cx="95250"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97631</xdr:colOff>
      <xdr:row>232</xdr:row>
      <xdr:rowOff>92869</xdr:rowOff>
    </xdr:from>
    <xdr:to>
      <xdr:col>71</xdr:col>
      <xdr:colOff>97631</xdr:colOff>
      <xdr:row>234</xdr:row>
      <xdr:rowOff>35720</xdr:rowOff>
    </xdr:to>
    <xdr:cxnSp macro="">
      <xdr:nvCxnSpPr>
        <xdr:cNvPr id="3077" name="直線コネクタ 3076">
          <a:extLst>
            <a:ext uri="{FF2B5EF4-FFF2-40B4-BE49-F238E27FC236}">
              <a16:creationId xmlns:a16="http://schemas.microsoft.com/office/drawing/2014/main" id="{455071D8-CDEB-4599-ADD4-AC006170A21C}"/>
            </a:ext>
          </a:extLst>
        </xdr:cNvPr>
        <xdr:cNvCxnSpPr/>
      </xdr:nvCxnSpPr>
      <xdr:spPr>
        <a:xfrm>
          <a:off x="27148631" y="128108869"/>
          <a:ext cx="0" cy="323851"/>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100012</xdr:colOff>
      <xdr:row>232</xdr:row>
      <xdr:rowOff>92868</xdr:rowOff>
    </xdr:from>
    <xdr:to>
      <xdr:col>71</xdr:col>
      <xdr:colOff>295275</xdr:colOff>
      <xdr:row>232</xdr:row>
      <xdr:rowOff>92868</xdr:rowOff>
    </xdr:to>
    <xdr:cxnSp macro="">
      <xdr:nvCxnSpPr>
        <xdr:cNvPr id="3078" name="直線矢印コネクタ 3077">
          <a:extLst>
            <a:ext uri="{FF2B5EF4-FFF2-40B4-BE49-F238E27FC236}">
              <a16:creationId xmlns:a16="http://schemas.microsoft.com/office/drawing/2014/main" id="{57C24033-B2BB-43F0-83E2-F1E4CA93E592}"/>
            </a:ext>
          </a:extLst>
        </xdr:cNvPr>
        <xdr:cNvCxnSpPr/>
      </xdr:nvCxnSpPr>
      <xdr:spPr>
        <a:xfrm>
          <a:off x="27151012" y="128108868"/>
          <a:ext cx="19526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145256</xdr:colOff>
      <xdr:row>234</xdr:row>
      <xdr:rowOff>0</xdr:rowOff>
    </xdr:from>
    <xdr:to>
      <xdr:col>72</xdr:col>
      <xdr:colOff>145256</xdr:colOff>
      <xdr:row>235</xdr:row>
      <xdr:rowOff>0</xdr:rowOff>
    </xdr:to>
    <xdr:cxnSp macro="">
      <xdr:nvCxnSpPr>
        <xdr:cNvPr id="3079" name="直線矢印コネクタ 3078">
          <a:extLst>
            <a:ext uri="{FF2B5EF4-FFF2-40B4-BE49-F238E27FC236}">
              <a16:creationId xmlns:a16="http://schemas.microsoft.com/office/drawing/2014/main" id="{E8659B26-30C4-4922-9660-BD231712371E}"/>
            </a:ext>
          </a:extLst>
        </xdr:cNvPr>
        <xdr:cNvCxnSpPr/>
      </xdr:nvCxnSpPr>
      <xdr:spPr>
        <a:xfrm>
          <a:off x="27577256" y="128397000"/>
          <a:ext cx="0" cy="1905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142875</xdr:colOff>
      <xdr:row>234</xdr:row>
      <xdr:rowOff>104776</xdr:rowOff>
    </xdr:from>
    <xdr:to>
      <xdr:col>72</xdr:col>
      <xdr:colOff>228600</xdr:colOff>
      <xdr:row>234</xdr:row>
      <xdr:rowOff>104776</xdr:rowOff>
    </xdr:to>
    <xdr:cxnSp macro="">
      <xdr:nvCxnSpPr>
        <xdr:cNvPr id="3080" name="直線コネクタ 3079">
          <a:extLst>
            <a:ext uri="{FF2B5EF4-FFF2-40B4-BE49-F238E27FC236}">
              <a16:creationId xmlns:a16="http://schemas.microsoft.com/office/drawing/2014/main" id="{40938E60-D74E-4D08-8D81-FD57B9B03FBB}"/>
            </a:ext>
          </a:extLst>
        </xdr:cNvPr>
        <xdr:cNvCxnSpPr/>
      </xdr:nvCxnSpPr>
      <xdr:spPr>
        <a:xfrm>
          <a:off x="27574875" y="128501776"/>
          <a:ext cx="85725"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228600</xdr:colOff>
      <xdr:row>233</xdr:row>
      <xdr:rowOff>69057</xdr:rowOff>
    </xdr:from>
    <xdr:to>
      <xdr:col>70</xdr:col>
      <xdr:colOff>228600</xdr:colOff>
      <xdr:row>234</xdr:row>
      <xdr:rowOff>64294</xdr:rowOff>
    </xdr:to>
    <xdr:cxnSp macro="">
      <xdr:nvCxnSpPr>
        <xdr:cNvPr id="3081" name="直線矢印コネクタ 3080">
          <a:extLst>
            <a:ext uri="{FF2B5EF4-FFF2-40B4-BE49-F238E27FC236}">
              <a16:creationId xmlns:a16="http://schemas.microsoft.com/office/drawing/2014/main" id="{BE0C74FD-2E7C-4D0D-99B3-54126CC35A43}"/>
            </a:ext>
          </a:extLst>
        </xdr:cNvPr>
        <xdr:cNvCxnSpPr/>
      </xdr:nvCxnSpPr>
      <xdr:spPr>
        <a:xfrm>
          <a:off x="26898600" y="128275557"/>
          <a:ext cx="0" cy="185737"/>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228600</xdr:colOff>
      <xdr:row>235</xdr:row>
      <xdr:rowOff>2381</xdr:rowOff>
    </xdr:from>
    <xdr:to>
      <xdr:col>70</xdr:col>
      <xdr:colOff>228600</xdr:colOff>
      <xdr:row>235</xdr:row>
      <xdr:rowOff>176213</xdr:rowOff>
    </xdr:to>
    <xdr:cxnSp macro="">
      <xdr:nvCxnSpPr>
        <xdr:cNvPr id="3082" name="直線矢印コネクタ 3081">
          <a:extLst>
            <a:ext uri="{FF2B5EF4-FFF2-40B4-BE49-F238E27FC236}">
              <a16:creationId xmlns:a16="http://schemas.microsoft.com/office/drawing/2014/main" id="{344A9F6C-8CDC-4645-A929-863A5CFD8CD5}"/>
            </a:ext>
          </a:extLst>
        </xdr:cNvPr>
        <xdr:cNvCxnSpPr/>
      </xdr:nvCxnSpPr>
      <xdr:spPr>
        <a:xfrm flipV="1">
          <a:off x="26898600" y="128589881"/>
          <a:ext cx="0" cy="173832"/>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228600</xdr:colOff>
      <xdr:row>234</xdr:row>
      <xdr:rowOff>116682</xdr:rowOff>
    </xdr:from>
    <xdr:to>
      <xdr:col>70</xdr:col>
      <xdr:colOff>302419</xdr:colOff>
      <xdr:row>234</xdr:row>
      <xdr:rowOff>116682</xdr:rowOff>
    </xdr:to>
    <xdr:cxnSp macro="">
      <xdr:nvCxnSpPr>
        <xdr:cNvPr id="3083" name="直線コネクタ 3082">
          <a:extLst>
            <a:ext uri="{FF2B5EF4-FFF2-40B4-BE49-F238E27FC236}">
              <a16:creationId xmlns:a16="http://schemas.microsoft.com/office/drawing/2014/main" id="{749059C4-9D63-491F-B802-59A71D744C11}"/>
            </a:ext>
          </a:extLst>
        </xdr:cNvPr>
        <xdr:cNvCxnSpPr/>
      </xdr:nvCxnSpPr>
      <xdr:spPr>
        <a:xfrm>
          <a:off x="26898600" y="128513682"/>
          <a:ext cx="73819"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230981</xdr:colOff>
      <xdr:row>233</xdr:row>
      <xdr:rowOff>88106</xdr:rowOff>
    </xdr:from>
    <xdr:to>
      <xdr:col>72</xdr:col>
      <xdr:colOff>230981</xdr:colOff>
      <xdr:row>234</xdr:row>
      <xdr:rowOff>104776</xdr:rowOff>
    </xdr:to>
    <xdr:cxnSp macro="">
      <xdr:nvCxnSpPr>
        <xdr:cNvPr id="3084" name="直線コネクタ 3083">
          <a:extLst>
            <a:ext uri="{FF2B5EF4-FFF2-40B4-BE49-F238E27FC236}">
              <a16:creationId xmlns:a16="http://schemas.microsoft.com/office/drawing/2014/main" id="{9A0EC880-039D-48AC-B002-EA553064D049}"/>
            </a:ext>
          </a:extLst>
        </xdr:cNvPr>
        <xdr:cNvCxnSpPr/>
      </xdr:nvCxnSpPr>
      <xdr:spPr>
        <a:xfrm>
          <a:off x="27662981" y="128294606"/>
          <a:ext cx="0" cy="207170"/>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228600</xdr:colOff>
      <xdr:row>233</xdr:row>
      <xdr:rowOff>88107</xdr:rowOff>
    </xdr:from>
    <xdr:to>
      <xdr:col>72</xdr:col>
      <xdr:colOff>350044</xdr:colOff>
      <xdr:row>233</xdr:row>
      <xdr:rowOff>88107</xdr:rowOff>
    </xdr:to>
    <xdr:cxnSp macro="">
      <xdr:nvCxnSpPr>
        <xdr:cNvPr id="3085" name="直線矢印コネクタ 3084">
          <a:extLst>
            <a:ext uri="{FF2B5EF4-FFF2-40B4-BE49-F238E27FC236}">
              <a16:creationId xmlns:a16="http://schemas.microsoft.com/office/drawing/2014/main" id="{03C16592-F596-4C2E-B95B-701710653AE4}"/>
            </a:ext>
          </a:extLst>
        </xdr:cNvPr>
        <xdr:cNvCxnSpPr/>
      </xdr:nvCxnSpPr>
      <xdr:spPr>
        <a:xfrm>
          <a:off x="27660600" y="128294607"/>
          <a:ext cx="12144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136</xdr:col>
      <xdr:colOff>204787</xdr:colOff>
      <xdr:row>787</xdr:row>
      <xdr:rowOff>14288</xdr:rowOff>
    </xdr:from>
    <xdr:to>
      <xdr:col>140</xdr:col>
      <xdr:colOff>228600</xdr:colOff>
      <xdr:row>787</xdr:row>
      <xdr:rowOff>14288</xdr:rowOff>
    </xdr:to>
    <xdr:cxnSp macro="">
      <xdr:nvCxnSpPr>
        <xdr:cNvPr id="3086" name="直線コネクタ 3085">
          <a:extLst>
            <a:ext uri="{FF2B5EF4-FFF2-40B4-BE49-F238E27FC236}">
              <a16:creationId xmlns:a16="http://schemas.microsoft.com/office/drawing/2014/main" id="{023A4C32-CC28-496F-BC1A-6E5EAD02F73C}"/>
            </a:ext>
          </a:extLst>
        </xdr:cNvPr>
        <xdr:cNvCxnSpPr/>
      </xdr:nvCxnSpPr>
      <xdr:spPr>
        <a:xfrm>
          <a:off x="42876787" y="50877788"/>
          <a:ext cx="1547813" cy="0"/>
        </a:xfrm>
        <a:prstGeom prst="line">
          <a:avLst/>
        </a:prstGeom>
        <a:ln w="3175">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143</xdr:col>
      <xdr:colOff>0</xdr:colOff>
      <xdr:row>787</xdr:row>
      <xdr:rowOff>11906</xdr:rowOff>
    </xdr:from>
    <xdr:to>
      <xdr:col>147</xdr:col>
      <xdr:colOff>109538</xdr:colOff>
      <xdr:row>787</xdr:row>
      <xdr:rowOff>11906</xdr:rowOff>
    </xdr:to>
    <xdr:cxnSp macro="">
      <xdr:nvCxnSpPr>
        <xdr:cNvPr id="3087" name="直線コネクタ 3086">
          <a:extLst>
            <a:ext uri="{FF2B5EF4-FFF2-40B4-BE49-F238E27FC236}">
              <a16:creationId xmlns:a16="http://schemas.microsoft.com/office/drawing/2014/main" id="{D702B752-24BC-408A-BCE9-7CEF2B87F816}"/>
            </a:ext>
          </a:extLst>
        </xdr:cNvPr>
        <xdr:cNvCxnSpPr/>
      </xdr:nvCxnSpPr>
      <xdr:spPr>
        <a:xfrm>
          <a:off x="45339000" y="50875406"/>
          <a:ext cx="1633538"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639</xdr:row>
      <xdr:rowOff>0</xdr:rowOff>
    </xdr:from>
    <xdr:to>
      <xdr:col>54</xdr:col>
      <xdr:colOff>0</xdr:colOff>
      <xdr:row>641</xdr:row>
      <xdr:rowOff>147639</xdr:rowOff>
    </xdr:to>
    <xdr:cxnSp macro="">
      <xdr:nvCxnSpPr>
        <xdr:cNvPr id="3088" name="直線コネクタ 3087">
          <a:extLst>
            <a:ext uri="{FF2B5EF4-FFF2-40B4-BE49-F238E27FC236}">
              <a16:creationId xmlns:a16="http://schemas.microsoft.com/office/drawing/2014/main" id="{A7EEAB08-0E54-4A1B-942C-202FD5DF828C}"/>
            </a:ext>
          </a:extLst>
        </xdr:cNvPr>
        <xdr:cNvCxnSpPr/>
      </xdr:nvCxnSpPr>
      <xdr:spPr>
        <a:xfrm>
          <a:off x="20574000" y="22669500"/>
          <a:ext cx="0" cy="528639"/>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639</xdr:row>
      <xdr:rowOff>0</xdr:rowOff>
    </xdr:from>
    <xdr:to>
      <xdr:col>16</xdr:col>
      <xdr:colOff>0</xdr:colOff>
      <xdr:row>641</xdr:row>
      <xdr:rowOff>147639</xdr:rowOff>
    </xdr:to>
    <xdr:cxnSp macro="">
      <xdr:nvCxnSpPr>
        <xdr:cNvPr id="3089" name="直線コネクタ 3088">
          <a:extLst>
            <a:ext uri="{FF2B5EF4-FFF2-40B4-BE49-F238E27FC236}">
              <a16:creationId xmlns:a16="http://schemas.microsoft.com/office/drawing/2014/main" id="{5843544F-2AA0-4508-804B-317C9E77E648}"/>
            </a:ext>
          </a:extLst>
        </xdr:cNvPr>
        <xdr:cNvCxnSpPr/>
      </xdr:nvCxnSpPr>
      <xdr:spPr>
        <a:xfrm>
          <a:off x="6096000" y="22669500"/>
          <a:ext cx="0" cy="528639"/>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641</xdr:row>
      <xdr:rowOff>150019</xdr:rowOff>
    </xdr:from>
    <xdr:to>
      <xdr:col>16</xdr:col>
      <xdr:colOff>0</xdr:colOff>
      <xdr:row>672</xdr:row>
      <xdr:rowOff>107156</xdr:rowOff>
    </xdr:to>
    <xdr:cxnSp macro="">
      <xdr:nvCxnSpPr>
        <xdr:cNvPr id="3090" name="直線矢印コネクタ 3089">
          <a:extLst>
            <a:ext uri="{FF2B5EF4-FFF2-40B4-BE49-F238E27FC236}">
              <a16:creationId xmlns:a16="http://schemas.microsoft.com/office/drawing/2014/main" id="{9DE555DF-54E2-487D-AD6C-18534C7659A3}"/>
            </a:ext>
          </a:extLst>
        </xdr:cNvPr>
        <xdr:cNvCxnSpPr/>
      </xdr:nvCxnSpPr>
      <xdr:spPr>
        <a:xfrm>
          <a:off x="6096000" y="23200519"/>
          <a:ext cx="0" cy="5862637"/>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641</xdr:row>
      <xdr:rowOff>150019</xdr:rowOff>
    </xdr:from>
    <xdr:to>
      <xdr:col>54</xdr:col>
      <xdr:colOff>0</xdr:colOff>
      <xdr:row>672</xdr:row>
      <xdr:rowOff>102394</xdr:rowOff>
    </xdr:to>
    <xdr:cxnSp macro="">
      <xdr:nvCxnSpPr>
        <xdr:cNvPr id="3091" name="直線矢印コネクタ 3090">
          <a:extLst>
            <a:ext uri="{FF2B5EF4-FFF2-40B4-BE49-F238E27FC236}">
              <a16:creationId xmlns:a16="http://schemas.microsoft.com/office/drawing/2014/main" id="{3AAB6640-3238-450D-A497-2683E692653A}"/>
            </a:ext>
          </a:extLst>
        </xdr:cNvPr>
        <xdr:cNvCxnSpPr/>
      </xdr:nvCxnSpPr>
      <xdr:spPr>
        <a:xfrm>
          <a:off x="20574000" y="23200519"/>
          <a:ext cx="0" cy="5857875"/>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600</xdr:row>
      <xdr:rowOff>9525</xdr:rowOff>
    </xdr:from>
    <xdr:to>
      <xdr:col>9</xdr:col>
      <xdr:colOff>0</xdr:colOff>
      <xdr:row>613</xdr:row>
      <xdr:rowOff>35720</xdr:rowOff>
    </xdr:to>
    <xdr:cxnSp macro="">
      <xdr:nvCxnSpPr>
        <xdr:cNvPr id="3092" name="直線矢印コネクタ 3091">
          <a:extLst>
            <a:ext uri="{FF2B5EF4-FFF2-40B4-BE49-F238E27FC236}">
              <a16:creationId xmlns:a16="http://schemas.microsoft.com/office/drawing/2014/main" id="{41E75041-54F5-4F4F-8414-7EE85D261892}"/>
            </a:ext>
          </a:extLst>
        </xdr:cNvPr>
        <xdr:cNvCxnSpPr/>
      </xdr:nvCxnSpPr>
      <xdr:spPr>
        <a:xfrm>
          <a:off x="3429000" y="15249525"/>
          <a:ext cx="0" cy="250269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600</xdr:row>
      <xdr:rowOff>0</xdr:rowOff>
    </xdr:from>
    <xdr:to>
      <xdr:col>11</xdr:col>
      <xdr:colOff>0</xdr:colOff>
      <xdr:row>608</xdr:row>
      <xdr:rowOff>35720</xdr:rowOff>
    </xdr:to>
    <xdr:cxnSp macro="">
      <xdr:nvCxnSpPr>
        <xdr:cNvPr id="3093" name="直線矢印コネクタ 3092">
          <a:extLst>
            <a:ext uri="{FF2B5EF4-FFF2-40B4-BE49-F238E27FC236}">
              <a16:creationId xmlns:a16="http://schemas.microsoft.com/office/drawing/2014/main" id="{8FCB6210-576C-47FE-B1AD-83E43C3314AE}"/>
            </a:ext>
          </a:extLst>
        </xdr:cNvPr>
        <xdr:cNvCxnSpPr/>
      </xdr:nvCxnSpPr>
      <xdr:spPr>
        <a:xfrm>
          <a:off x="4191000" y="15240000"/>
          <a:ext cx="0" cy="155972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608</xdr:row>
      <xdr:rowOff>33338</xdr:rowOff>
    </xdr:from>
    <xdr:to>
      <xdr:col>11</xdr:col>
      <xdr:colOff>0</xdr:colOff>
      <xdr:row>613</xdr:row>
      <xdr:rowOff>35719</xdr:rowOff>
    </xdr:to>
    <xdr:cxnSp macro="">
      <xdr:nvCxnSpPr>
        <xdr:cNvPr id="3094" name="直線矢印コネクタ 3093">
          <a:extLst>
            <a:ext uri="{FF2B5EF4-FFF2-40B4-BE49-F238E27FC236}">
              <a16:creationId xmlns:a16="http://schemas.microsoft.com/office/drawing/2014/main" id="{838D4D0E-57AB-4959-8360-8AE31344CF23}"/>
            </a:ext>
          </a:extLst>
        </xdr:cNvPr>
        <xdr:cNvCxnSpPr/>
      </xdr:nvCxnSpPr>
      <xdr:spPr>
        <a:xfrm>
          <a:off x="4191000" y="16797338"/>
          <a:ext cx="0" cy="9548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0</xdr:colOff>
      <xdr:row>600</xdr:row>
      <xdr:rowOff>40481</xdr:rowOff>
    </xdr:from>
    <xdr:to>
      <xdr:col>31</xdr:col>
      <xdr:colOff>0</xdr:colOff>
      <xdr:row>609</xdr:row>
      <xdr:rowOff>45244</xdr:rowOff>
    </xdr:to>
    <xdr:cxnSp macro="">
      <xdr:nvCxnSpPr>
        <xdr:cNvPr id="3095" name="直線矢印コネクタ 3094">
          <a:extLst>
            <a:ext uri="{FF2B5EF4-FFF2-40B4-BE49-F238E27FC236}">
              <a16:creationId xmlns:a16="http://schemas.microsoft.com/office/drawing/2014/main" id="{41A8586F-6153-4682-975B-6C8CDE73820F}"/>
            </a:ext>
          </a:extLst>
        </xdr:cNvPr>
        <xdr:cNvCxnSpPr/>
      </xdr:nvCxnSpPr>
      <xdr:spPr>
        <a:xfrm>
          <a:off x="11811000" y="15280481"/>
          <a:ext cx="0" cy="171926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0</xdr:colOff>
      <xdr:row>609</xdr:row>
      <xdr:rowOff>40481</xdr:rowOff>
    </xdr:from>
    <xdr:to>
      <xdr:col>31</xdr:col>
      <xdr:colOff>0</xdr:colOff>
      <xdr:row>616</xdr:row>
      <xdr:rowOff>59531</xdr:rowOff>
    </xdr:to>
    <xdr:cxnSp macro="">
      <xdr:nvCxnSpPr>
        <xdr:cNvPr id="3096" name="直線矢印コネクタ 3095">
          <a:extLst>
            <a:ext uri="{FF2B5EF4-FFF2-40B4-BE49-F238E27FC236}">
              <a16:creationId xmlns:a16="http://schemas.microsoft.com/office/drawing/2014/main" id="{64994CE2-B1DC-4445-B88D-C8CAC744B787}"/>
            </a:ext>
          </a:extLst>
        </xdr:cNvPr>
        <xdr:cNvCxnSpPr/>
      </xdr:nvCxnSpPr>
      <xdr:spPr>
        <a:xfrm>
          <a:off x="11811000" y="16994981"/>
          <a:ext cx="0" cy="135255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0</xdr:colOff>
      <xdr:row>600</xdr:row>
      <xdr:rowOff>4763</xdr:rowOff>
    </xdr:from>
    <xdr:to>
      <xdr:col>47</xdr:col>
      <xdr:colOff>0</xdr:colOff>
      <xdr:row>613</xdr:row>
      <xdr:rowOff>38100</xdr:rowOff>
    </xdr:to>
    <xdr:cxnSp macro="">
      <xdr:nvCxnSpPr>
        <xdr:cNvPr id="3097" name="直線矢印コネクタ 3096">
          <a:extLst>
            <a:ext uri="{FF2B5EF4-FFF2-40B4-BE49-F238E27FC236}">
              <a16:creationId xmlns:a16="http://schemas.microsoft.com/office/drawing/2014/main" id="{2CA057E2-5C3D-4486-84BE-EA522E445D65}"/>
            </a:ext>
          </a:extLst>
        </xdr:cNvPr>
        <xdr:cNvCxnSpPr/>
      </xdr:nvCxnSpPr>
      <xdr:spPr>
        <a:xfrm>
          <a:off x="17907000" y="15244763"/>
          <a:ext cx="0" cy="2509837"/>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0</xdr:colOff>
      <xdr:row>600</xdr:row>
      <xdr:rowOff>0</xdr:rowOff>
    </xdr:from>
    <xdr:to>
      <xdr:col>49</xdr:col>
      <xdr:colOff>0</xdr:colOff>
      <xdr:row>608</xdr:row>
      <xdr:rowOff>35720</xdr:rowOff>
    </xdr:to>
    <xdr:cxnSp macro="">
      <xdr:nvCxnSpPr>
        <xdr:cNvPr id="3098" name="直線矢印コネクタ 3097">
          <a:extLst>
            <a:ext uri="{FF2B5EF4-FFF2-40B4-BE49-F238E27FC236}">
              <a16:creationId xmlns:a16="http://schemas.microsoft.com/office/drawing/2014/main" id="{5CCA63E4-2738-41DB-ACC4-4A2F55879591}"/>
            </a:ext>
          </a:extLst>
        </xdr:cNvPr>
        <xdr:cNvCxnSpPr/>
      </xdr:nvCxnSpPr>
      <xdr:spPr>
        <a:xfrm>
          <a:off x="18669000" y="15240000"/>
          <a:ext cx="0" cy="155972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0</xdr:colOff>
      <xdr:row>608</xdr:row>
      <xdr:rowOff>35719</xdr:rowOff>
    </xdr:from>
    <xdr:to>
      <xdr:col>49</xdr:col>
      <xdr:colOff>0</xdr:colOff>
      <xdr:row>613</xdr:row>
      <xdr:rowOff>33338</xdr:rowOff>
    </xdr:to>
    <xdr:cxnSp macro="">
      <xdr:nvCxnSpPr>
        <xdr:cNvPr id="3099" name="直線矢印コネクタ 3098">
          <a:extLst>
            <a:ext uri="{FF2B5EF4-FFF2-40B4-BE49-F238E27FC236}">
              <a16:creationId xmlns:a16="http://schemas.microsoft.com/office/drawing/2014/main" id="{7456E935-70ED-43EE-B203-A8EA21F1B7F6}"/>
            </a:ext>
          </a:extLst>
        </xdr:cNvPr>
        <xdr:cNvCxnSpPr/>
      </xdr:nvCxnSpPr>
      <xdr:spPr>
        <a:xfrm>
          <a:off x="18669000" y="16799719"/>
          <a:ext cx="0" cy="95011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0</xdr:colOff>
      <xdr:row>600</xdr:row>
      <xdr:rowOff>45244</xdr:rowOff>
    </xdr:from>
    <xdr:to>
      <xdr:col>69</xdr:col>
      <xdr:colOff>0</xdr:colOff>
      <xdr:row>609</xdr:row>
      <xdr:rowOff>47625</xdr:rowOff>
    </xdr:to>
    <xdr:cxnSp macro="">
      <xdr:nvCxnSpPr>
        <xdr:cNvPr id="3100" name="直線矢印コネクタ 3099">
          <a:extLst>
            <a:ext uri="{FF2B5EF4-FFF2-40B4-BE49-F238E27FC236}">
              <a16:creationId xmlns:a16="http://schemas.microsoft.com/office/drawing/2014/main" id="{34A936DD-1335-4849-8382-AC2239215D4C}"/>
            </a:ext>
          </a:extLst>
        </xdr:cNvPr>
        <xdr:cNvCxnSpPr/>
      </xdr:nvCxnSpPr>
      <xdr:spPr>
        <a:xfrm>
          <a:off x="26289000" y="15285244"/>
          <a:ext cx="0" cy="17168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0</xdr:colOff>
      <xdr:row>609</xdr:row>
      <xdr:rowOff>45244</xdr:rowOff>
    </xdr:from>
    <xdr:to>
      <xdr:col>69</xdr:col>
      <xdr:colOff>0</xdr:colOff>
      <xdr:row>614</xdr:row>
      <xdr:rowOff>126206</xdr:rowOff>
    </xdr:to>
    <xdr:cxnSp macro="">
      <xdr:nvCxnSpPr>
        <xdr:cNvPr id="3101" name="直線矢印コネクタ 3100">
          <a:extLst>
            <a:ext uri="{FF2B5EF4-FFF2-40B4-BE49-F238E27FC236}">
              <a16:creationId xmlns:a16="http://schemas.microsoft.com/office/drawing/2014/main" id="{1CD8A7E7-4401-4E74-843F-2179B64A6930}"/>
            </a:ext>
          </a:extLst>
        </xdr:cNvPr>
        <xdr:cNvCxnSpPr/>
      </xdr:nvCxnSpPr>
      <xdr:spPr>
        <a:xfrm>
          <a:off x="26289000" y="16999744"/>
          <a:ext cx="0" cy="103346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641</xdr:row>
      <xdr:rowOff>4763</xdr:rowOff>
    </xdr:from>
    <xdr:to>
      <xdr:col>9</xdr:col>
      <xdr:colOff>0</xdr:colOff>
      <xdr:row>654</xdr:row>
      <xdr:rowOff>40481</xdr:rowOff>
    </xdr:to>
    <xdr:cxnSp macro="">
      <xdr:nvCxnSpPr>
        <xdr:cNvPr id="3102" name="直線矢印コネクタ 3101">
          <a:extLst>
            <a:ext uri="{FF2B5EF4-FFF2-40B4-BE49-F238E27FC236}">
              <a16:creationId xmlns:a16="http://schemas.microsoft.com/office/drawing/2014/main" id="{A53829F7-42BE-4494-974D-EBB136E0B9CE}"/>
            </a:ext>
          </a:extLst>
        </xdr:cNvPr>
        <xdr:cNvCxnSpPr/>
      </xdr:nvCxnSpPr>
      <xdr:spPr>
        <a:xfrm>
          <a:off x="3429000" y="23055263"/>
          <a:ext cx="0" cy="251221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649</xdr:row>
      <xdr:rowOff>26194</xdr:rowOff>
    </xdr:from>
    <xdr:to>
      <xdr:col>11</xdr:col>
      <xdr:colOff>0</xdr:colOff>
      <xdr:row>654</xdr:row>
      <xdr:rowOff>38100</xdr:rowOff>
    </xdr:to>
    <xdr:cxnSp macro="">
      <xdr:nvCxnSpPr>
        <xdr:cNvPr id="3103" name="直線矢印コネクタ 3102">
          <a:extLst>
            <a:ext uri="{FF2B5EF4-FFF2-40B4-BE49-F238E27FC236}">
              <a16:creationId xmlns:a16="http://schemas.microsoft.com/office/drawing/2014/main" id="{5BF9D502-2660-4D95-8EC1-0CD2A191D22E}"/>
            </a:ext>
          </a:extLst>
        </xdr:cNvPr>
        <xdr:cNvCxnSpPr/>
      </xdr:nvCxnSpPr>
      <xdr:spPr>
        <a:xfrm>
          <a:off x="4191000" y="24600694"/>
          <a:ext cx="0" cy="964406"/>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641</xdr:row>
      <xdr:rowOff>0</xdr:rowOff>
    </xdr:from>
    <xdr:to>
      <xdr:col>11</xdr:col>
      <xdr:colOff>0</xdr:colOff>
      <xdr:row>649</xdr:row>
      <xdr:rowOff>35719</xdr:rowOff>
    </xdr:to>
    <xdr:cxnSp macro="">
      <xdr:nvCxnSpPr>
        <xdr:cNvPr id="3104" name="直線矢印コネクタ 3103">
          <a:extLst>
            <a:ext uri="{FF2B5EF4-FFF2-40B4-BE49-F238E27FC236}">
              <a16:creationId xmlns:a16="http://schemas.microsoft.com/office/drawing/2014/main" id="{402C2313-CB47-4066-A2BB-96AE0BDF8625}"/>
            </a:ext>
          </a:extLst>
        </xdr:cNvPr>
        <xdr:cNvCxnSpPr/>
      </xdr:nvCxnSpPr>
      <xdr:spPr>
        <a:xfrm>
          <a:off x="4191000" y="23050500"/>
          <a:ext cx="0" cy="155971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0</xdr:colOff>
      <xdr:row>649</xdr:row>
      <xdr:rowOff>30956</xdr:rowOff>
    </xdr:from>
    <xdr:to>
      <xdr:col>24</xdr:col>
      <xdr:colOff>0</xdr:colOff>
      <xdr:row>657</xdr:row>
      <xdr:rowOff>40481</xdr:rowOff>
    </xdr:to>
    <xdr:cxnSp macro="">
      <xdr:nvCxnSpPr>
        <xdr:cNvPr id="3105" name="直線矢印コネクタ 3104">
          <a:extLst>
            <a:ext uri="{FF2B5EF4-FFF2-40B4-BE49-F238E27FC236}">
              <a16:creationId xmlns:a16="http://schemas.microsoft.com/office/drawing/2014/main" id="{F1A6586D-CE64-4646-9F34-A1B3BAA91E26}"/>
            </a:ext>
          </a:extLst>
        </xdr:cNvPr>
        <xdr:cNvCxnSpPr/>
      </xdr:nvCxnSpPr>
      <xdr:spPr>
        <a:xfrm>
          <a:off x="9144000" y="24605456"/>
          <a:ext cx="0" cy="153352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0</xdr:colOff>
      <xdr:row>641</xdr:row>
      <xdr:rowOff>42863</xdr:rowOff>
    </xdr:from>
    <xdr:to>
      <xdr:col>31</xdr:col>
      <xdr:colOff>0</xdr:colOff>
      <xdr:row>650</xdr:row>
      <xdr:rowOff>47625</xdr:rowOff>
    </xdr:to>
    <xdr:cxnSp macro="">
      <xdr:nvCxnSpPr>
        <xdr:cNvPr id="3106" name="直線矢印コネクタ 3105">
          <a:extLst>
            <a:ext uri="{FF2B5EF4-FFF2-40B4-BE49-F238E27FC236}">
              <a16:creationId xmlns:a16="http://schemas.microsoft.com/office/drawing/2014/main" id="{A945543E-3162-440D-9B64-1C0CCB4F5E12}"/>
            </a:ext>
          </a:extLst>
        </xdr:cNvPr>
        <xdr:cNvCxnSpPr/>
      </xdr:nvCxnSpPr>
      <xdr:spPr>
        <a:xfrm>
          <a:off x="11811000" y="23093363"/>
          <a:ext cx="0" cy="171926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0</xdr:colOff>
      <xdr:row>650</xdr:row>
      <xdr:rowOff>45244</xdr:rowOff>
    </xdr:from>
    <xdr:to>
      <xdr:col>31</xdr:col>
      <xdr:colOff>0</xdr:colOff>
      <xdr:row>657</xdr:row>
      <xdr:rowOff>57150</xdr:rowOff>
    </xdr:to>
    <xdr:cxnSp macro="">
      <xdr:nvCxnSpPr>
        <xdr:cNvPr id="3107" name="直線矢印コネクタ 3106">
          <a:extLst>
            <a:ext uri="{FF2B5EF4-FFF2-40B4-BE49-F238E27FC236}">
              <a16:creationId xmlns:a16="http://schemas.microsoft.com/office/drawing/2014/main" id="{D43F5A7B-02F8-49A0-BF47-65FFFE20D1C4}"/>
            </a:ext>
          </a:extLst>
        </xdr:cNvPr>
        <xdr:cNvCxnSpPr/>
      </xdr:nvCxnSpPr>
      <xdr:spPr>
        <a:xfrm>
          <a:off x="11811000" y="24810244"/>
          <a:ext cx="0" cy="1345406"/>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0</xdr:colOff>
      <xdr:row>641</xdr:row>
      <xdr:rowOff>4763</xdr:rowOff>
    </xdr:from>
    <xdr:to>
      <xdr:col>47</xdr:col>
      <xdr:colOff>0</xdr:colOff>
      <xdr:row>654</xdr:row>
      <xdr:rowOff>38100</xdr:rowOff>
    </xdr:to>
    <xdr:cxnSp macro="">
      <xdr:nvCxnSpPr>
        <xdr:cNvPr id="3108" name="直線矢印コネクタ 3107">
          <a:extLst>
            <a:ext uri="{FF2B5EF4-FFF2-40B4-BE49-F238E27FC236}">
              <a16:creationId xmlns:a16="http://schemas.microsoft.com/office/drawing/2014/main" id="{3DB5A6D3-D30E-41F7-B09A-E0B41A0D5C1A}"/>
            </a:ext>
          </a:extLst>
        </xdr:cNvPr>
        <xdr:cNvCxnSpPr/>
      </xdr:nvCxnSpPr>
      <xdr:spPr>
        <a:xfrm>
          <a:off x="17907000" y="23055263"/>
          <a:ext cx="0" cy="2509837"/>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0</xdr:colOff>
      <xdr:row>641</xdr:row>
      <xdr:rowOff>0</xdr:rowOff>
    </xdr:from>
    <xdr:to>
      <xdr:col>49</xdr:col>
      <xdr:colOff>0</xdr:colOff>
      <xdr:row>649</xdr:row>
      <xdr:rowOff>35720</xdr:rowOff>
    </xdr:to>
    <xdr:cxnSp macro="">
      <xdr:nvCxnSpPr>
        <xdr:cNvPr id="3109" name="直線矢印コネクタ 3108">
          <a:extLst>
            <a:ext uri="{FF2B5EF4-FFF2-40B4-BE49-F238E27FC236}">
              <a16:creationId xmlns:a16="http://schemas.microsoft.com/office/drawing/2014/main" id="{0AF68491-6023-4391-B0D5-0969CCD6FDAB}"/>
            </a:ext>
          </a:extLst>
        </xdr:cNvPr>
        <xdr:cNvCxnSpPr/>
      </xdr:nvCxnSpPr>
      <xdr:spPr>
        <a:xfrm>
          <a:off x="18669000" y="23050500"/>
          <a:ext cx="0" cy="155972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0</xdr:colOff>
      <xdr:row>649</xdr:row>
      <xdr:rowOff>33338</xdr:rowOff>
    </xdr:from>
    <xdr:to>
      <xdr:col>49</xdr:col>
      <xdr:colOff>0</xdr:colOff>
      <xdr:row>654</xdr:row>
      <xdr:rowOff>38100</xdr:rowOff>
    </xdr:to>
    <xdr:cxnSp macro="">
      <xdr:nvCxnSpPr>
        <xdr:cNvPr id="3110" name="直線矢印コネクタ 3109">
          <a:extLst>
            <a:ext uri="{FF2B5EF4-FFF2-40B4-BE49-F238E27FC236}">
              <a16:creationId xmlns:a16="http://schemas.microsoft.com/office/drawing/2014/main" id="{FFE9DA27-C688-4F00-B2DF-65FD4C0C6D4C}"/>
            </a:ext>
          </a:extLst>
        </xdr:cNvPr>
        <xdr:cNvCxnSpPr/>
      </xdr:nvCxnSpPr>
      <xdr:spPr>
        <a:xfrm>
          <a:off x="18669000" y="24607838"/>
          <a:ext cx="0" cy="95726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0</xdr:colOff>
      <xdr:row>641</xdr:row>
      <xdr:rowOff>42863</xdr:rowOff>
    </xdr:from>
    <xdr:to>
      <xdr:col>69</xdr:col>
      <xdr:colOff>0</xdr:colOff>
      <xdr:row>650</xdr:row>
      <xdr:rowOff>45244</xdr:rowOff>
    </xdr:to>
    <xdr:cxnSp macro="">
      <xdr:nvCxnSpPr>
        <xdr:cNvPr id="3111" name="直線矢印コネクタ 3110">
          <a:extLst>
            <a:ext uri="{FF2B5EF4-FFF2-40B4-BE49-F238E27FC236}">
              <a16:creationId xmlns:a16="http://schemas.microsoft.com/office/drawing/2014/main" id="{531F2CB8-D9ED-41E9-A7AF-FB41DA77E11F}"/>
            </a:ext>
          </a:extLst>
        </xdr:cNvPr>
        <xdr:cNvCxnSpPr/>
      </xdr:nvCxnSpPr>
      <xdr:spPr>
        <a:xfrm>
          <a:off x="26289000" y="23093363"/>
          <a:ext cx="0" cy="17168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0</xdr:colOff>
      <xdr:row>650</xdr:row>
      <xdr:rowOff>42863</xdr:rowOff>
    </xdr:from>
    <xdr:to>
      <xdr:col>69</xdr:col>
      <xdr:colOff>0</xdr:colOff>
      <xdr:row>655</xdr:row>
      <xdr:rowOff>116681</xdr:rowOff>
    </xdr:to>
    <xdr:cxnSp macro="">
      <xdr:nvCxnSpPr>
        <xdr:cNvPr id="3112" name="直線矢印コネクタ 3111">
          <a:extLst>
            <a:ext uri="{FF2B5EF4-FFF2-40B4-BE49-F238E27FC236}">
              <a16:creationId xmlns:a16="http://schemas.microsoft.com/office/drawing/2014/main" id="{4F04AC7E-373E-4CF2-8E07-A8E8E340952A}"/>
            </a:ext>
          </a:extLst>
        </xdr:cNvPr>
        <xdr:cNvCxnSpPr/>
      </xdr:nvCxnSpPr>
      <xdr:spPr>
        <a:xfrm>
          <a:off x="26289000" y="24807863"/>
          <a:ext cx="0" cy="102631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0</xdr:colOff>
      <xdr:row>649</xdr:row>
      <xdr:rowOff>35719</xdr:rowOff>
    </xdr:from>
    <xdr:to>
      <xdr:col>62</xdr:col>
      <xdr:colOff>0</xdr:colOff>
      <xdr:row>655</xdr:row>
      <xdr:rowOff>119063</xdr:rowOff>
    </xdr:to>
    <xdr:cxnSp macro="">
      <xdr:nvCxnSpPr>
        <xdr:cNvPr id="3113" name="直線矢印コネクタ 3112">
          <a:extLst>
            <a:ext uri="{FF2B5EF4-FFF2-40B4-BE49-F238E27FC236}">
              <a16:creationId xmlns:a16="http://schemas.microsoft.com/office/drawing/2014/main" id="{85E699BC-B0C2-496B-9284-A08F1D3FCE02}"/>
            </a:ext>
          </a:extLst>
        </xdr:cNvPr>
        <xdr:cNvCxnSpPr/>
      </xdr:nvCxnSpPr>
      <xdr:spPr>
        <a:xfrm>
          <a:off x="23622000" y="24610219"/>
          <a:ext cx="0" cy="122634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180975</xdr:colOff>
      <xdr:row>284</xdr:row>
      <xdr:rowOff>188119</xdr:rowOff>
    </xdr:from>
    <xdr:to>
      <xdr:col>29</xdr:col>
      <xdr:colOff>180975</xdr:colOff>
      <xdr:row>287</xdr:row>
      <xdr:rowOff>2381</xdr:rowOff>
    </xdr:to>
    <xdr:cxnSp macro="">
      <xdr:nvCxnSpPr>
        <xdr:cNvPr id="3114" name="直線矢印コネクタ 3113">
          <a:extLst>
            <a:ext uri="{FF2B5EF4-FFF2-40B4-BE49-F238E27FC236}">
              <a16:creationId xmlns:a16="http://schemas.microsoft.com/office/drawing/2014/main" id="{CBEBAFC8-826B-4E75-8AA8-81C2E99FA2DA}"/>
            </a:ext>
          </a:extLst>
        </xdr:cNvPr>
        <xdr:cNvCxnSpPr/>
      </xdr:nvCxnSpPr>
      <xdr:spPr>
        <a:xfrm>
          <a:off x="11229975" y="138300619"/>
          <a:ext cx="0" cy="385762"/>
        </a:xfrm>
        <a:prstGeom prst="straightConnector1">
          <a:avLst/>
        </a:prstGeom>
        <a:ln w="3175">
          <a:solidFill>
            <a:sysClr val="windowText" lastClr="000000"/>
          </a:solidFill>
          <a:prstDash val="sysDash"/>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286</xdr:row>
      <xdr:rowOff>0</xdr:rowOff>
    </xdr:from>
    <xdr:to>
      <xdr:col>32</xdr:col>
      <xdr:colOff>0</xdr:colOff>
      <xdr:row>286</xdr:row>
      <xdr:rowOff>188119</xdr:rowOff>
    </xdr:to>
    <xdr:cxnSp macro="">
      <xdr:nvCxnSpPr>
        <xdr:cNvPr id="3115" name="直線コネクタ 3114">
          <a:extLst>
            <a:ext uri="{FF2B5EF4-FFF2-40B4-BE49-F238E27FC236}">
              <a16:creationId xmlns:a16="http://schemas.microsoft.com/office/drawing/2014/main" id="{A830CBEF-841E-4F06-836D-95090543A4E9}"/>
            </a:ext>
          </a:extLst>
        </xdr:cNvPr>
        <xdr:cNvCxnSpPr/>
      </xdr:nvCxnSpPr>
      <xdr:spPr>
        <a:xfrm>
          <a:off x="12192000" y="138493500"/>
          <a:ext cx="0" cy="188119"/>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180975</xdr:colOff>
      <xdr:row>285</xdr:row>
      <xdr:rowOff>95250</xdr:rowOff>
    </xdr:from>
    <xdr:to>
      <xdr:col>29</xdr:col>
      <xdr:colOff>371474</xdr:colOff>
      <xdr:row>285</xdr:row>
      <xdr:rowOff>173834</xdr:rowOff>
    </xdr:to>
    <xdr:cxnSp macro="">
      <xdr:nvCxnSpPr>
        <xdr:cNvPr id="3116" name="カギ線コネクタ 9951">
          <a:extLst>
            <a:ext uri="{FF2B5EF4-FFF2-40B4-BE49-F238E27FC236}">
              <a16:creationId xmlns:a16="http://schemas.microsoft.com/office/drawing/2014/main" id="{BE7ED6F9-E617-4C1A-B735-0EB6FDF5224E}"/>
            </a:ext>
          </a:extLst>
        </xdr:cNvPr>
        <xdr:cNvCxnSpPr/>
      </xdr:nvCxnSpPr>
      <xdr:spPr>
        <a:xfrm flipV="1">
          <a:off x="11229975" y="138398250"/>
          <a:ext cx="190499" cy="78584"/>
        </a:xfrm>
        <a:prstGeom prst="bentConnector3">
          <a:avLst>
            <a:gd name="adj1" fmla="val 50000"/>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0</xdr:colOff>
      <xdr:row>284</xdr:row>
      <xdr:rowOff>0</xdr:rowOff>
    </xdr:from>
    <xdr:to>
      <xdr:col>67</xdr:col>
      <xdr:colOff>0</xdr:colOff>
      <xdr:row>284</xdr:row>
      <xdr:rowOff>0</xdr:rowOff>
    </xdr:to>
    <xdr:cxnSp macro="">
      <xdr:nvCxnSpPr>
        <xdr:cNvPr id="3117" name="直線矢印コネクタ 3116">
          <a:extLst>
            <a:ext uri="{FF2B5EF4-FFF2-40B4-BE49-F238E27FC236}">
              <a16:creationId xmlns:a16="http://schemas.microsoft.com/office/drawing/2014/main" id="{3410DCDA-416B-417E-A013-EC79AA45D6BE}"/>
            </a:ext>
          </a:extLst>
        </xdr:cNvPr>
        <xdr:cNvCxnSpPr/>
      </xdr:nvCxnSpPr>
      <xdr:spPr>
        <a:xfrm>
          <a:off x="13716000" y="138112500"/>
          <a:ext cx="11811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282</xdr:row>
      <xdr:rowOff>0</xdr:rowOff>
    </xdr:from>
    <xdr:to>
      <xdr:col>67</xdr:col>
      <xdr:colOff>2381</xdr:colOff>
      <xdr:row>282</xdr:row>
      <xdr:rowOff>0</xdr:rowOff>
    </xdr:to>
    <xdr:cxnSp macro="">
      <xdr:nvCxnSpPr>
        <xdr:cNvPr id="3118" name="直線矢印コネクタ 3117">
          <a:extLst>
            <a:ext uri="{FF2B5EF4-FFF2-40B4-BE49-F238E27FC236}">
              <a16:creationId xmlns:a16="http://schemas.microsoft.com/office/drawing/2014/main" id="{D72E0361-D960-418E-B7DE-7BD057B3CB7A}"/>
            </a:ext>
          </a:extLst>
        </xdr:cNvPr>
        <xdr:cNvCxnSpPr/>
      </xdr:nvCxnSpPr>
      <xdr:spPr>
        <a:xfrm>
          <a:off x="1905000" y="137731500"/>
          <a:ext cx="23624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284</xdr:row>
      <xdr:rowOff>0</xdr:rowOff>
    </xdr:from>
    <xdr:to>
      <xdr:col>36</xdr:col>
      <xdr:colOff>4763</xdr:colOff>
      <xdr:row>284</xdr:row>
      <xdr:rowOff>0</xdr:rowOff>
    </xdr:to>
    <xdr:cxnSp macro="">
      <xdr:nvCxnSpPr>
        <xdr:cNvPr id="3119" name="直線矢印コネクタ 3118">
          <a:extLst>
            <a:ext uri="{FF2B5EF4-FFF2-40B4-BE49-F238E27FC236}">
              <a16:creationId xmlns:a16="http://schemas.microsoft.com/office/drawing/2014/main" id="{D1660D9B-3F26-44AB-9B5D-E15E475736C6}"/>
            </a:ext>
          </a:extLst>
        </xdr:cNvPr>
        <xdr:cNvCxnSpPr/>
      </xdr:nvCxnSpPr>
      <xdr:spPr>
        <a:xfrm>
          <a:off x="1905000" y="138112500"/>
          <a:ext cx="1181576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xdr:colOff>
      <xdr:row>286</xdr:row>
      <xdr:rowOff>0</xdr:rowOff>
    </xdr:from>
    <xdr:to>
      <xdr:col>40</xdr:col>
      <xdr:colOff>2</xdr:colOff>
      <xdr:row>287</xdr:row>
      <xdr:rowOff>0</xdr:rowOff>
    </xdr:to>
    <xdr:cxnSp macro="">
      <xdr:nvCxnSpPr>
        <xdr:cNvPr id="3120" name="直線コネクタ 3119">
          <a:extLst>
            <a:ext uri="{FF2B5EF4-FFF2-40B4-BE49-F238E27FC236}">
              <a16:creationId xmlns:a16="http://schemas.microsoft.com/office/drawing/2014/main" id="{4BC10145-02FB-480D-A2EE-39D2389714DA}"/>
            </a:ext>
          </a:extLst>
        </xdr:cNvPr>
        <xdr:cNvCxnSpPr/>
      </xdr:nvCxnSpPr>
      <xdr:spPr>
        <a:xfrm flipH="1">
          <a:off x="15240001" y="138493500"/>
          <a:ext cx="1" cy="190500"/>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0</xdr:colOff>
      <xdr:row>285</xdr:row>
      <xdr:rowOff>0</xdr:rowOff>
    </xdr:from>
    <xdr:to>
      <xdr:col>42</xdr:col>
      <xdr:colOff>200025</xdr:colOff>
      <xdr:row>285</xdr:row>
      <xdr:rowOff>0</xdr:rowOff>
    </xdr:to>
    <xdr:cxnSp macro="">
      <xdr:nvCxnSpPr>
        <xdr:cNvPr id="3121" name="直線矢印コネクタ 3120">
          <a:extLst>
            <a:ext uri="{FF2B5EF4-FFF2-40B4-BE49-F238E27FC236}">
              <a16:creationId xmlns:a16="http://schemas.microsoft.com/office/drawing/2014/main" id="{ABEB0DB0-E92A-48D2-AC19-37DF70C04790}"/>
            </a:ext>
          </a:extLst>
        </xdr:cNvPr>
        <xdr:cNvCxnSpPr/>
      </xdr:nvCxnSpPr>
      <xdr:spPr>
        <a:xfrm>
          <a:off x="13716000" y="138303000"/>
          <a:ext cx="2486025" cy="0"/>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200025</xdr:colOff>
      <xdr:row>285</xdr:row>
      <xdr:rowOff>2382</xdr:rowOff>
    </xdr:from>
    <xdr:to>
      <xdr:col>36</xdr:col>
      <xdr:colOff>200025</xdr:colOff>
      <xdr:row>286</xdr:row>
      <xdr:rowOff>159545</xdr:rowOff>
    </xdr:to>
    <xdr:cxnSp macro="">
      <xdr:nvCxnSpPr>
        <xdr:cNvPr id="3122" name="直線矢印コネクタ 3121">
          <a:extLst>
            <a:ext uri="{FF2B5EF4-FFF2-40B4-BE49-F238E27FC236}">
              <a16:creationId xmlns:a16="http://schemas.microsoft.com/office/drawing/2014/main" id="{6E419E41-A426-4C57-AC66-EC29E37F0E89}"/>
            </a:ext>
          </a:extLst>
        </xdr:cNvPr>
        <xdr:cNvCxnSpPr/>
      </xdr:nvCxnSpPr>
      <xdr:spPr>
        <a:xfrm>
          <a:off x="13916025" y="138305382"/>
          <a:ext cx="0" cy="34766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202407</xdr:colOff>
      <xdr:row>285</xdr:row>
      <xdr:rowOff>107156</xdr:rowOff>
    </xdr:from>
    <xdr:to>
      <xdr:col>36</xdr:col>
      <xdr:colOff>376239</xdr:colOff>
      <xdr:row>285</xdr:row>
      <xdr:rowOff>157163</xdr:rowOff>
    </xdr:to>
    <xdr:cxnSp macro="">
      <xdr:nvCxnSpPr>
        <xdr:cNvPr id="3123" name="カギ線コネクタ 9951">
          <a:extLst>
            <a:ext uri="{FF2B5EF4-FFF2-40B4-BE49-F238E27FC236}">
              <a16:creationId xmlns:a16="http://schemas.microsoft.com/office/drawing/2014/main" id="{6D490605-ED2F-4DBF-AA24-6414A651E167}"/>
            </a:ext>
          </a:extLst>
        </xdr:cNvPr>
        <xdr:cNvCxnSpPr/>
      </xdr:nvCxnSpPr>
      <xdr:spPr>
        <a:xfrm flipV="1">
          <a:off x="13918407" y="138410156"/>
          <a:ext cx="173832" cy="50007"/>
        </a:xfrm>
        <a:prstGeom prst="bentConnector3">
          <a:avLst>
            <a:gd name="adj1" fmla="val 50000"/>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0</xdr:colOff>
      <xdr:row>285</xdr:row>
      <xdr:rowOff>0</xdr:rowOff>
    </xdr:from>
    <xdr:to>
      <xdr:col>46</xdr:col>
      <xdr:colOff>0</xdr:colOff>
      <xdr:row>287</xdr:row>
      <xdr:rowOff>73819</xdr:rowOff>
    </xdr:to>
    <xdr:cxnSp macro="">
      <xdr:nvCxnSpPr>
        <xdr:cNvPr id="3124" name="直線矢印コネクタ 3123">
          <a:extLst>
            <a:ext uri="{FF2B5EF4-FFF2-40B4-BE49-F238E27FC236}">
              <a16:creationId xmlns:a16="http://schemas.microsoft.com/office/drawing/2014/main" id="{69C649BF-63BB-4A8B-B8F1-349CD0D69A33}"/>
            </a:ext>
          </a:extLst>
        </xdr:cNvPr>
        <xdr:cNvCxnSpPr/>
      </xdr:nvCxnSpPr>
      <xdr:spPr>
        <a:xfrm>
          <a:off x="17526000" y="138303000"/>
          <a:ext cx="0" cy="454819"/>
        </a:xfrm>
        <a:prstGeom prst="straightConnector1">
          <a:avLst/>
        </a:prstGeom>
        <a:ln w="3175">
          <a:solidFill>
            <a:schemeClr val="accent1"/>
          </a:solidFill>
          <a:prstDash val="solid"/>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342900</xdr:colOff>
      <xdr:row>856</xdr:row>
      <xdr:rowOff>97631</xdr:rowOff>
    </xdr:from>
    <xdr:to>
      <xdr:col>74</xdr:col>
      <xdr:colOff>345281</xdr:colOff>
      <xdr:row>856</xdr:row>
      <xdr:rowOff>97631</xdr:rowOff>
    </xdr:to>
    <xdr:cxnSp macro="">
      <xdr:nvCxnSpPr>
        <xdr:cNvPr id="3125" name="直線矢印コネクタ 3124">
          <a:extLst>
            <a:ext uri="{FF2B5EF4-FFF2-40B4-BE49-F238E27FC236}">
              <a16:creationId xmlns:a16="http://schemas.microsoft.com/office/drawing/2014/main" id="{75B279F7-F7B5-42D6-B782-4386F03B97CA}"/>
            </a:ext>
          </a:extLst>
        </xdr:cNvPr>
        <xdr:cNvCxnSpPr/>
      </xdr:nvCxnSpPr>
      <xdr:spPr>
        <a:xfrm>
          <a:off x="23202900" y="67153631"/>
          <a:ext cx="5336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342900</xdr:colOff>
      <xdr:row>855</xdr:row>
      <xdr:rowOff>188120</xdr:rowOff>
    </xdr:from>
    <xdr:to>
      <xdr:col>60</xdr:col>
      <xdr:colOff>342900</xdr:colOff>
      <xdr:row>856</xdr:row>
      <xdr:rowOff>188119</xdr:rowOff>
    </xdr:to>
    <xdr:cxnSp macro="">
      <xdr:nvCxnSpPr>
        <xdr:cNvPr id="3126" name="直線コネクタ 3125">
          <a:extLst>
            <a:ext uri="{FF2B5EF4-FFF2-40B4-BE49-F238E27FC236}">
              <a16:creationId xmlns:a16="http://schemas.microsoft.com/office/drawing/2014/main" id="{9FB60FFA-0E15-476B-B8E4-11AAA1BF1BB7}"/>
            </a:ext>
          </a:extLst>
        </xdr:cNvPr>
        <xdr:cNvCxnSpPr/>
      </xdr:nvCxnSpPr>
      <xdr:spPr>
        <a:xfrm flipV="1">
          <a:off x="23202900" y="67053620"/>
          <a:ext cx="0" cy="190499"/>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340519</xdr:colOff>
      <xdr:row>856</xdr:row>
      <xdr:rowOff>4764</xdr:rowOff>
    </xdr:from>
    <xdr:to>
      <xdr:col>74</xdr:col>
      <xdr:colOff>340519</xdr:colOff>
      <xdr:row>857</xdr:row>
      <xdr:rowOff>2381</xdr:rowOff>
    </xdr:to>
    <xdr:cxnSp macro="">
      <xdr:nvCxnSpPr>
        <xdr:cNvPr id="3127" name="直線コネクタ 3126">
          <a:extLst>
            <a:ext uri="{FF2B5EF4-FFF2-40B4-BE49-F238E27FC236}">
              <a16:creationId xmlns:a16="http://schemas.microsoft.com/office/drawing/2014/main" id="{806F8D66-B24F-41B3-B965-E47B89DC41AA}"/>
            </a:ext>
          </a:extLst>
        </xdr:cNvPr>
        <xdr:cNvCxnSpPr/>
      </xdr:nvCxnSpPr>
      <xdr:spPr>
        <a:xfrm flipV="1">
          <a:off x="28534519" y="67060764"/>
          <a:ext cx="0" cy="188117"/>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342900</xdr:colOff>
      <xdr:row>855</xdr:row>
      <xdr:rowOff>52388</xdr:rowOff>
    </xdr:from>
    <xdr:to>
      <xdr:col>60</xdr:col>
      <xdr:colOff>342900</xdr:colOff>
      <xdr:row>856</xdr:row>
      <xdr:rowOff>2381</xdr:rowOff>
    </xdr:to>
    <xdr:cxnSp macro="">
      <xdr:nvCxnSpPr>
        <xdr:cNvPr id="3128" name="直線コネクタ 3127">
          <a:extLst>
            <a:ext uri="{FF2B5EF4-FFF2-40B4-BE49-F238E27FC236}">
              <a16:creationId xmlns:a16="http://schemas.microsoft.com/office/drawing/2014/main" id="{4AC3A19C-42E5-493A-A565-A5720B4CA057}"/>
            </a:ext>
          </a:extLst>
        </xdr:cNvPr>
        <xdr:cNvCxnSpPr/>
      </xdr:nvCxnSpPr>
      <xdr:spPr>
        <a:xfrm flipV="1">
          <a:off x="23202900" y="66917888"/>
          <a:ext cx="0" cy="140493"/>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0</xdr:colOff>
      <xdr:row>230</xdr:row>
      <xdr:rowOff>0</xdr:rowOff>
    </xdr:from>
    <xdr:to>
      <xdr:col>102</xdr:col>
      <xdr:colOff>0</xdr:colOff>
      <xdr:row>247</xdr:row>
      <xdr:rowOff>188118</xdr:rowOff>
    </xdr:to>
    <xdr:cxnSp macro="">
      <xdr:nvCxnSpPr>
        <xdr:cNvPr id="3129" name="直線矢印コネクタ 3128">
          <a:extLst>
            <a:ext uri="{FF2B5EF4-FFF2-40B4-BE49-F238E27FC236}">
              <a16:creationId xmlns:a16="http://schemas.microsoft.com/office/drawing/2014/main" id="{2EDBEB2F-D21E-4C74-BA11-5DF579443028}"/>
            </a:ext>
          </a:extLst>
        </xdr:cNvPr>
        <xdr:cNvCxnSpPr/>
      </xdr:nvCxnSpPr>
      <xdr:spPr>
        <a:xfrm>
          <a:off x="38862000" y="127635000"/>
          <a:ext cx="0" cy="342661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0</xdr:colOff>
      <xdr:row>234</xdr:row>
      <xdr:rowOff>0</xdr:rowOff>
    </xdr:from>
    <xdr:to>
      <xdr:col>60</xdr:col>
      <xdr:colOff>0</xdr:colOff>
      <xdr:row>274</xdr:row>
      <xdr:rowOff>2381</xdr:rowOff>
    </xdr:to>
    <xdr:cxnSp macro="">
      <xdr:nvCxnSpPr>
        <xdr:cNvPr id="3130" name="直線矢印コネクタ 3129">
          <a:extLst>
            <a:ext uri="{FF2B5EF4-FFF2-40B4-BE49-F238E27FC236}">
              <a16:creationId xmlns:a16="http://schemas.microsoft.com/office/drawing/2014/main" id="{9FE3C247-3823-4321-A94C-4A3506536AD4}"/>
            </a:ext>
          </a:extLst>
        </xdr:cNvPr>
        <xdr:cNvCxnSpPr/>
      </xdr:nvCxnSpPr>
      <xdr:spPr>
        <a:xfrm flipV="1">
          <a:off x="22860000" y="128397000"/>
          <a:ext cx="0" cy="76223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0</xdr:colOff>
      <xdr:row>855</xdr:row>
      <xdr:rowOff>54770</xdr:rowOff>
    </xdr:from>
    <xdr:to>
      <xdr:col>55</xdr:col>
      <xdr:colOff>0</xdr:colOff>
      <xdr:row>855</xdr:row>
      <xdr:rowOff>188119</xdr:rowOff>
    </xdr:to>
    <xdr:cxnSp macro="">
      <xdr:nvCxnSpPr>
        <xdr:cNvPr id="3131" name="直線コネクタ 3130">
          <a:extLst>
            <a:ext uri="{FF2B5EF4-FFF2-40B4-BE49-F238E27FC236}">
              <a16:creationId xmlns:a16="http://schemas.microsoft.com/office/drawing/2014/main" id="{28D204E8-F22B-43CC-855B-1B20916283A5}"/>
            </a:ext>
          </a:extLst>
        </xdr:cNvPr>
        <xdr:cNvCxnSpPr/>
      </xdr:nvCxnSpPr>
      <xdr:spPr>
        <a:xfrm flipV="1">
          <a:off x="20955000" y="66920270"/>
          <a:ext cx="0" cy="133349"/>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150018</xdr:colOff>
      <xdr:row>918</xdr:row>
      <xdr:rowOff>90487</xdr:rowOff>
    </xdr:from>
    <xdr:to>
      <xdr:col>37</xdr:col>
      <xdr:colOff>150018</xdr:colOff>
      <xdr:row>918</xdr:row>
      <xdr:rowOff>90487</xdr:rowOff>
    </xdr:to>
    <xdr:cxnSp macro="">
      <xdr:nvCxnSpPr>
        <xdr:cNvPr id="3132" name="直線矢印コネクタ 3131">
          <a:extLst>
            <a:ext uri="{FF2B5EF4-FFF2-40B4-BE49-F238E27FC236}">
              <a16:creationId xmlns:a16="http://schemas.microsoft.com/office/drawing/2014/main" id="{F2EC75DF-2672-4DF8-9AB6-AB2A936056CE}"/>
            </a:ext>
          </a:extLst>
        </xdr:cNvPr>
        <xdr:cNvCxnSpPr/>
      </xdr:nvCxnSpPr>
      <xdr:spPr>
        <a:xfrm>
          <a:off x="9294018" y="78957487"/>
          <a:ext cx="4953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84</xdr:col>
      <xdr:colOff>257570</xdr:colOff>
      <xdr:row>45</xdr:row>
      <xdr:rowOff>47997</xdr:rowOff>
    </xdr:from>
    <xdr:to>
      <xdr:col>84</xdr:col>
      <xdr:colOff>257570</xdr:colOff>
      <xdr:row>52</xdr:row>
      <xdr:rowOff>0</xdr:rowOff>
    </xdr:to>
    <xdr:cxnSp macro="">
      <xdr:nvCxnSpPr>
        <xdr:cNvPr id="3133" name="直線矢印コネクタ 3132">
          <a:extLst>
            <a:ext uri="{FF2B5EF4-FFF2-40B4-BE49-F238E27FC236}">
              <a16:creationId xmlns:a16="http://schemas.microsoft.com/office/drawing/2014/main" id="{210F4827-4C4E-4831-BC03-F22CEFBC6FBA}"/>
            </a:ext>
          </a:extLst>
        </xdr:cNvPr>
        <xdr:cNvCxnSpPr/>
      </xdr:nvCxnSpPr>
      <xdr:spPr>
        <a:xfrm>
          <a:off x="32261570" y="8620497"/>
          <a:ext cx="0" cy="1285503"/>
        </a:xfrm>
        <a:prstGeom prst="straightConnector1">
          <a:avLst/>
        </a:prstGeom>
        <a:ln w="3175">
          <a:solidFill>
            <a:sysClr val="windowText" lastClr="000000"/>
          </a:solidFill>
          <a:prstDash val="lgDashDot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71438</xdr:colOff>
      <xdr:row>28</xdr:row>
      <xdr:rowOff>1</xdr:rowOff>
    </xdr:from>
    <xdr:to>
      <xdr:col>72</xdr:col>
      <xdr:colOff>71438</xdr:colOff>
      <xdr:row>56</xdr:row>
      <xdr:rowOff>188119</xdr:rowOff>
    </xdr:to>
    <xdr:cxnSp macro="">
      <xdr:nvCxnSpPr>
        <xdr:cNvPr id="3134" name="直線矢印コネクタ 3133">
          <a:extLst>
            <a:ext uri="{FF2B5EF4-FFF2-40B4-BE49-F238E27FC236}">
              <a16:creationId xmlns:a16="http://schemas.microsoft.com/office/drawing/2014/main" id="{4CE9C45C-681B-4826-8DF2-1D3A0885999F}"/>
            </a:ext>
          </a:extLst>
        </xdr:cNvPr>
        <xdr:cNvCxnSpPr/>
      </xdr:nvCxnSpPr>
      <xdr:spPr>
        <a:xfrm>
          <a:off x="27503438" y="5334001"/>
          <a:ext cx="0" cy="552211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84</xdr:col>
      <xdr:colOff>333375</xdr:colOff>
      <xdr:row>33</xdr:row>
      <xdr:rowOff>19050</xdr:rowOff>
    </xdr:from>
    <xdr:to>
      <xdr:col>84</xdr:col>
      <xdr:colOff>333375</xdr:colOff>
      <xdr:row>34</xdr:row>
      <xdr:rowOff>95250</xdr:rowOff>
    </xdr:to>
    <xdr:cxnSp macro="">
      <xdr:nvCxnSpPr>
        <xdr:cNvPr id="3135" name="直線矢印コネクタ 3134">
          <a:extLst>
            <a:ext uri="{FF2B5EF4-FFF2-40B4-BE49-F238E27FC236}">
              <a16:creationId xmlns:a16="http://schemas.microsoft.com/office/drawing/2014/main" id="{D29EB574-43C8-4F17-9F0C-A3EECE8EC42D}"/>
            </a:ext>
          </a:extLst>
        </xdr:cNvPr>
        <xdr:cNvCxnSpPr/>
      </xdr:nvCxnSpPr>
      <xdr:spPr>
        <a:xfrm>
          <a:off x="32337375" y="6305550"/>
          <a:ext cx="0" cy="2667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87</xdr:col>
      <xdr:colOff>330994</xdr:colOff>
      <xdr:row>33</xdr:row>
      <xdr:rowOff>19052</xdr:rowOff>
    </xdr:from>
    <xdr:to>
      <xdr:col>87</xdr:col>
      <xdr:colOff>330994</xdr:colOff>
      <xdr:row>35</xdr:row>
      <xdr:rowOff>176213</xdr:rowOff>
    </xdr:to>
    <xdr:cxnSp macro="">
      <xdr:nvCxnSpPr>
        <xdr:cNvPr id="3136" name="直線矢印コネクタ 3135">
          <a:extLst>
            <a:ext uri="{FF2B5EF4-FFF2-40B4-BE49-F238E27FC236}">
              <a16:creationId xmlns:a16="http://schemas.microsoft.com/office/drawing/2014/main" id="{B0008E6F-A77C-41DC-919F-F8F7D9CFC1F9}"/>
            </a:ext>
          </a:extLst>
        </xdr:cNvPr>
        <xdr:cNvCxnSpPr/>
      </xdr:nvCxnSpPr>
      <xdr:spPr>
        <a:xfrm flipV="1">
          <a:off x="33477994" y="6305552"/>
          <a:ext cx="0" cy="53816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83</xdr:col>
      <xdr:colOff>28575</xdr:colOff>
      <xdr:row>33</xdr:row>
      <xdr:rowOff>16668</xdr:rowOff>
    </xdr:from>
    <xdr:to>
      <xdr:col>84</xdr:col>
      <xdr:colOff>21431</xdr:colOff>
      <xdr:row>34</xdr:row>
      <xdr:rowOff>150018</xdr:rowOff>
    </xdr:to>
    <xdr:sp macro="" textlink="">
      <xdr:nvSpPr>
        <xdr:cNvPr id="3137" name="円弧 3136">
          <a:extLst>
            <a:ext uri="{FF2B5EF4-FFF2-40B4-BE49-F238E27FC236}">
              <a16:creationId xmlns:a16="http://schemas.microsoft.com/office/drawing/2014/main" id="{9EC7618D-DF43-46DB-AAF6-CE0F98B9F4B8}"/>
            </a:ext>
          </a:extLst>
        </xdr:cNvPr>
        <xdr:cNvSpPr/>
      </xdr:nvSpPr>
      <xdr:spPr>
        <a:xfrm>
          <a:off x="31651575" y="6303168"/>
          <a:ext cx="373856" cy="323850"/>
        </a:xfrm>
        <a:prstGeom prst="arc">
          <a:avLst>
            <a:gd name="adj1" fmla="val 10788973"/>
            <a:gd name="adj2" fmla="val 16274198"/>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85</xdr:col>
      <xdr:colOff>334410</xdr:colOff>
      <xdr:row>28</xdr:row>
      <xdr:rowOff>2072</xdr:rowOff>
    </xdr:from>
    <xdr:to>
      <xdr:col>85</xdr:col>
      <xdr:colOff>334410</xdr:colOff>
      <xdr:row>33</xdr:row>
      <xdr:rowOff>16669</xdr:rowOff>
    </xdr:to>
    <xdr:cxnSp macro="">
      <xdr:nvCxnSpPr>
        <xdr:cNvPr id="3138" name="直線矢印コネクタ 3137">
          <a:extLst>
            <a:ext uri="{FF2B5EF4-FFF2-40B4-BE49-F238E27FC236}">
              <a16:creationId xmlns:a16="http://schemas.microsoft.com/office/drawing/2014/main" id="{4DF9AD5E-3A45-4F2B-AC35-A0634A5D79E2}"/>
            </a:ext>
          </a:extLst>
        </xdr:cNvPr>
        <xdr:cNvCxnSpPr/>
      </xdr:nvCxnSpPr>
      <xdr:spPr>
        <a:xfrm>
          <a:off x="32719410" y="5336072"/>
          <a:ext cx="0" cy="967097"/>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372716</xdr:colOff>
      <xdr:row>27</xdr:row>
      <xdr:rowOff>50421</xdr:rowOff>
    </xdr:from>
    <xdr:to>
      <xdr:col>83</xdr:col>
      <xdr:colOff>93178</xdr:colOff>
      <xdr:row>27</xdr:row>
      <xdr:rowOff>50421</xdr:rowOff>
    </xdr:to>
    <xdr:cxnSp macro="">
      <xdr:nvCxnSpPr>
        <xdr:cNvPr id="3139" name="直線矢印コネクタ 3138">
          <a:extLst>
            <a:ext uri="{FF2B5EF4-FFF2-40B4-BE49-F238E27FC236}">
              <a16:creationId xmlns:a16="http://schemas.microsoft.com/office/drawing/2014/main" id="{31FACBF2-CA66-44A9-97FD-A802672F7E31}"/>
            </a:ext>
          </a:extLst>
        </xdr:cNvPr>
        <xdr:cNvCxnSpPr/>
      </xdr:nvCxnSpPr>
      <xdr:spPr>
        <a:xfrm>
          <a:off x="27804716" y="5193921"/>
          <a:ext cx="391146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2382</xdr:colOff>
      <xdr:row>34</xdr:row>
      <xdr:rowOff>97632</xdr:rowOff>
    </xdr:from>
    <xdr:to>
      <xdr:col>83</xdr:col>
      <xdr:colOff>28575</xdr:colOff>
      <xdr:row>34</xdr:row>
      <xdr:rowOff>97632</xdr:rowOff>
    </xdr:to>
    <xdr:cxnSp macro="">
      <xdr:nvCxnSpPr>
        <xdr:cNvPr id="3140" name="直線矢印コネクタ 3139">
          <a:extLst>
            <a:ext uri="{FF2B5EF4-FFF2-40B4-BE49-F238E27FC236}">
              <a16:creationId xmlns:a16="http://schemas.microsoft.com/office/drawing/2014/main" id="{D7413ECF-2B9B-493E-83F0-87D6E9B592AE}"/>
            </a:ext>
          </a:extLst>
        </xdr:cNvPr>
        <xdr:cNvCxnSpPr/>
      </xdr:nvCxnSpPr>
      <xdr:spPr>
        <a:xfrm>
          <a:off x="27815382" y="6574632"/>
          <a:ext cx="3836193" cy="0"/>
        </a:xfrm>
        <a:prstGeom prst="straightConnector1">
          <a:avLst/>
        </a:prstGeom>
        <a:ln w="3175">
          <a:solidFill>
            <a:sysClr val="windowText" lastClr="000000"/>
          </a:solidFill>
          <a:prstDash val="lgDashDot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83</xdr:col>
      <xdr:colOff>90487</xdr:colOff>
      <xdr:row>28</xdr:row>
      <xdr:rowOff>7144</xdr:rowOff>
    </xdr:from>
    <xdr:to>
      <xdr:col>83</xdr:col>
      <xdr:colOff>90487</xdr:colOff>
      <xdr:row>33</xdr:row>
      <xdr:rowOff>57150</xdr:rowOff>
    </xdr:to>
    <xdr:cxnSp macro="">
      <xdr:nvCxnSpPr>
        <xdr:cNvPr id="3141" name="直線矢印コネクタ 3140">
          <a:extLst>
            <a:ext uri="{FF2B5EF4-FFF2-40B4-BE49-F238E27FC236}">
              <a16:creationId xmlns:a16="http://schemas.microsoft.com/office/drawing/2014/main" id="{DE1FD0BB-5121-4591-A0C7-E6E2BE75BC31}"/>
            </a:ext>
          </a:extLst>
        </xdr:cNvPr>
        <xdr:cNvCxnSpPr/>
      </xdr:nvCxnSpPr>
      <xdr:spPr>
        <a:xfrm>
          <a:off x="31713487" y="5341144"/>
          <a:ext cx="0" cy="1002506"/>
        </a:xfrm>
        <a:prstGeom prst="straightConnector1">
          <a:avLst/>
        </a:prstGeom>
        <a:ln w="3175">
          <a:solidFill>
            <a:sysClr val="windowText" lastClr="000000"/>
          </a:solidFill>
          <a:prstDash val="lgDashDot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83</xdr:col>
      <xdr:colOff>28573</xdr:colOff>
      <xdr:row>33</xdr:row>
      <xdr:rowOff>171450</xdr:rowOff>
    </xdr:from>
    <xdr:to>
      <xdr:col>83</xdr:col>
      <xdr:colOff>28573</xdr:colOff>
      <xdr:row>35</xdr:row>
      <xdr:rowOff>26194</xdr:rowOff>
    </xdr:to>
    <xdr:cxnSp macro="">
      <xdr:nvCxnSpPr>
        <xdr:cNvPr id="3142" name="直線矢印コネクタ 3141">
          <a:extLst>
            <a:ext uri="{FF2B5EF4-FFF2-40B4-BE49-F238E27FC236}">
              <a16:creationId xmlns:a16="http://schemas.microsoft.com/office/drawing/2014/main" id="{2ECAE7FC-E993-4E75-AEC1-E9ED1FE3FA21}"/>
            </a:ext>
          </a:extLst>
        </xdr:cNvPr>
        <xdr:cNvCxnSpPr/>
      </xdr:nvCxnSpPr>
      <xdr:spPr>
        <a:xfrm>
          <a:off x="31651573" y="6457950"/>
          <a:ext cx="0" cy="235744"/>
        </a:xfrm>
        <a:prstGeom prst="straightConnector1">
          <a:avLst/>
        </a:prstGeom>
        <a:ln w="3175">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83</xdr:col>
      <xdr:colOff>26192</xdr:colOff>
      <xdr:row>31</xdr:row>
      <xdr:rowOff>185738</xdr:rowOff>
    </xdr:from>
    <xdr:to>
      <xdr:col>83</xdr:col>
      <xdr:colOff>26192</xdr:colOff>
      <xdr:row>34</xdr:row>
      <xdr:rowOff>2380</xdr:rowOff>
    </xdr:to>
    <xdr:cxnSp macro="">
      <xdr:nvCxnSpPr>
        <xdr:cNvPr id="3143" name="直線矢印コネクタ 3142">
          <a:extLst>
            <a:ext uri="{FF2B5EF4-FFF2-40B4-BE49-F238E27FC236}">
              <a16:creationId xmlns:a16="http://schemas.microsoft.com/office/drawing/2014/main" id="{5015BDC5-85F4-48C4-B8F5-A4762BCE171D}"/>
            </a:ext>
          </a:extLst>
        </xdr:cNvPr>
        <xdr:cNvCxnSpPr/>
      </xdr:nvCxnSpPr>
      <xdr:spPr>
        <a:xfrm>
          <a:off x="31649192" y="6091238"/>
          <a:ext cx="0" cy="388142"/>
        </a:xfrm>
        <a:prstGeom prst="straightConnector1">
          <a:avLst/>
        </a:prstGeom>
        <a:ln w="3175">
          <a:solidFill>
            <a:schemeClr val="accent1"/>
          </a:solidFill>
          <a:prstDash val="sysDash"/>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83</xdr:col>
      <xdr:colOff>211931</xdr:colOff>
      <xdr:row>33</xdr:row>
      <xdr:rowOff>16669</xdr:rowOff>
    </xdr:from>
    <xdr:to>
      <xdr:col>93</xdr:col>
      <xdr:colOff>376238</xdr:colOff>
      <xdr:row>33</xdr:row>
      <xdr:rowOff>16669</xdr:rowOff>
    </xdr:to>
    <xdr:cxnSp macro="">
      <xdr:nvCxnSpPr>
        <xdr:cNvPr id="3144" name="直線矢印コネクタ 3143">
          <a:extLst>
            <a:ext uri="{FF2B5EF4-FFF2-40B4-BE49-F238E27FC236}">
              <a16:creationId xmlns:a16="http://schemas.microsoft.com/office/drawing/2014/main" id="{896329C3-5A98-4EF3-8F79-E01CEFD0A2D9}"/>
            </a:ext>
          </a:extLst>
        </xdr:cNvPr>
        <xdr:cNvCxnSpPr/>
      </xdr:nvCxnSpPr>
      <xdr:spPr>
        <a:xfrm>
          <a:off x="31834931" y="6303169"/>
          <a:ext cx="3974307" cy="0"/>
        </a:xfrm>
        <a:prstGeom prst="straightConnector1">
          <a:avLst/>
        </a:prstGeom>
        <a:ln w="3175">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197644</xdr:colOff>
      <xdr:row>41</xdr:row>
      <xdr:rowOff>0</xdr:rowOff>
    </xdr:from>
    <xdr:to>
      <xdr:col>80</xdr:col>
      <xdr:colOff>197644</xdr:colOff>
      <xdr:row>57</xdr:row>
      <xdr:rowOff>0</xdr:rowOff>
    </xdr:to>
    <xdr:cxnSp macro="">
      <xdr:nvCxnSpPr>
        <xdr:cNvPr id="3145" name="直線矢印コネクタ 3144">
          <a:extLst>
            <a:ext uri="{FF2B5EF4-FFF2-40B4-BE49-F238E27FC236}">
              <a16:creationId xmlns:a16="http://schemas.microsoft.com/office/drawing/2014/main" id="{B69F8DF3-D9F3-4F66-8841-52E444320AC9}"/>
            </a:ext>
          </a:extLst>
        </xdr:cNvPr>
        <xdr:cNvCxnSpPr/>
      </xdr:nvCxnSpPr>
      <xdr:spPr>
        <a:xfrm>
          <a:off x="30677644" y="7810500"/>
          <a:ext cx="0" cy="3048000"/>
        </a:xfrm>
        <a:prstGeom prst="straightConnector1">
          <a:avLst/>
        </a:prstGeom>
        <a:ln w="3175">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83</xdr:col>
      <xdr:colOff>211931</xdr:colOff>
      <xdr:row>35</xdr:row>
      <xdr:rowOff>176212</xdr:rowOff>
    </xdr:from>
    <xdr:to>
      <xdr:col>93</xdr:col>
      <xdr:colOff>376238</xdr:colOff>
      <xdr:row>35</xdr:row>
      <xdr:rowOff>176212</xdr:rowOff>
    </xdr:to>
    <xdr:cxnSp macro="">
      <xdr:nvCxnSpPr>
        <xdr:cNvPr id="3146" name="直線矢印コネクタ 3145">
          <a:extLst>
            <a:ext uri="{FF2B5EF4-FFF2-40B4-BE49-F238E27FC236}">
              <a16:creationId xmlns:a16="http://schemas.microsoft.com/office/drawing/2014/main" id="{09E724A2-1D75-4313-A35D-0D14B07748B6}"/>
            </a:ext>
          </a:extLst>
        </xdr:cNvPr>
        <xdr:cNvCxnSpPr/>
      </xdr:nvCxnSpPr>
      <xdr:spPr>
        <a:xfrm>
          <a:off x="31834931" y="6843712"/>
          <a:ext cx="3974307" cy="0"/>
        </a:xfrm>
        <a:prstGeom prst="straightConnector1">
          <a:avLst/>
        </a:prstGeom>
        <a:ln w="3175">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83</xdr:col>
      <xdr:colOff>90487</xdr:colOff>
      <xdr:row>35</xdr:row>
      <xdr:rowOff>135731</xdr:rowOff>
    </xdr:from>
    <xdr:to>
      <xdr:col>83</xdr:col>
      <xdr:colOff>90487</xdr:colOff>
      <xdr:row>40</xdr:row>
      <xdr:rowOff>188119</xdr:rowOff>
    </xdr:to>
    <xdr:cxnSp macro="">
      <xdr:nvCxnSpPr>
        <xdr:cNvPr id="3147" name="直線矢印コネクタ 3146">
          <a:extLst>
            <a:ext uri="{FF2B5EF4-FFF2-40B4-BE49-F238E27FC236}">
              <a16:creationId xmlns:a16="http://schemas.microsoft.com/office/drawing/2014/main" id="{EF65D9F3-14D3-485E-A1F9-04D51522AADE}"/>
            </a:ext>
          </a:extLst>
        </xdr:cNvPr>
        <xdr:cNvCxnSpPr/>
      </xdr:nvCxnSpPr>
      <xdr:spPr>
        <a:xfrm>
          <a:off x="31713487" y="6803231"/>
          <a:ext cx="0" cy="1004888"/>
        </a:xfrm>
        <a:prstGeom prst="straightConnector1">
          <a:avLst/>
        </a:prstGeom>
        <a:ln w="3175">
          <a:solidFill>
            <a:sysClr val="windowText" lastClr="000000"/>
          </a:solidFill>
          <a:prstDash val="lgDashDot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83</xdr:col>
      <xdr:colOff>28574</xdr:colOff>
      <xdr:row>34</xdr:row>
      <xdr:rowOff>42863</xdr:rowOff>
    </xdr:from>
    <xdr:to>
      <xdr:col>84</xdr:col>
      <xdr:colOff>21430</xdr:colOff>
      <xdr:row>35</xdr:row>
      <xdr:rowOff>176213</xdr:rowOff>
    </xdr:to>
    <xdr:sp macro="" textlink="">
      <xdr:nvSpPr>
        <xdr:cNvPr id="3148" name="円弧 3147">
          <a:extLst>
            <a:ext uri="{FF2B5EF4-FFF2-40B4-BE49-F238E27FC236}">
              <a16:creationId xmlns:a16="http://schemas.microsoft.com/office/drawing/2014/main" id="{D3552628-EF3A-46B5-AA35-43744520B007}"/>
            </a:ext>
          </a:extLst>
        </xdr:cNvPr>
        <xdr:cNvSpPr/>
      </xdr:nvSpPr>
      <xdr:spPr>
        <a:xfrm>
          <a:off x="31651574" y="6519863"/>
          <a:ext cx="373856" cy="323850"/>
        </a:xfrm>
        <a:prstGeom prst="arc">
          <a:avLst>
            <a:gd name="adj1" fmla="val 5302874"/>
            <a:gd name="adj2" fmla="val 10623549"/>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75</xdr:col>
      <xdr:colOff>321468</xdr:colOff>
      <xdr:row>28</xdr:row>
      <xdr:rowOff>0</xdr:rowOff>
    </xdr:from>
    <xdr:to>
      <xdr:col>75</xdr:col>
      <xdr:colOff>321468</xdr:colOff>
      <xdr:row>34</xdr:row>
      <xdr:rowOff>95250</xdr:rowOff>
    </xdr:to>
    <xdr:cxnSp macro="">
      <xdr:nvCxnSpPr>
        <xdr:cNvPr id="3149" name="直線矢印コネクタ 3148">
          <a:extLst>
            <a:ext uri="{FF2B5EF4-FFF2-40B4-BE49-F238E27FC236}">
              <a16:creationId xmlns:a16="http://schemas.microsoft.com/office/drawing/2014/main" id="{9CD8BF34-5CA7-492D-9741-1D00A69EC08A}"/>
            </a:ext>
          </a:extLst>
        </xdr:cNvPr>
        <xdr:cNvCxnSpPr/>
      </xdr:nvCxnSpPr>
      <xdr:spPr>
        <a:xfrm>
          <a:off x="28896468" y="5334000"/>
          <a:ext cx="0" cy="123825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83</xdr:col>
      <xdr:colOff>28575</xdr:colOff>
      <xdr:row>34</xdr:row>
      <xdr:rowOff>97631</xdr:rowOff>
    </xdr:from>
    <xdr:to>
      <xdr:col>85</xdr:col>
      <xdr:colOff>7144</xdr:colOff>
      <xdr:row>34</xdr:row>
      <xdr:rowOff>97631</xdr:rowOff>
    </xdr:to>
    <xdr:cxnSp macro="">
      <xdr:nvCxnSpPr>
        <xdr:cNvPr id="3150" name="直線矢印コネクタ 3149">
          <a:extLst>
            <a:ext uri="{FF2B5EF4-FFF2-40B4-BE49-F238E27FC236}">
              <a16:creationId xmlns:a16="http://schemas.microsoft.com/office/drawing/2014/main" id="{B7BF0402-76C1-4782-B1C9-15D7915DD3C6}"/>
            </a:ext>
          </a:extLst>
        </xdr:cNvPr>
        <xdr:cNvCxnSpPr/>
      </xdr:nvCxnSpPr>
      <xdr:spPr>
        <a:xfrm>
          <a:off x="31651575" y="6574631"/>
          <a:ext cx="740569" cy="0"/>
        </a:xfrm>
        <a:prstGeom prst="straightConnector1">
          <a:avLst/>
        </a:prstGeom>
        <a:ln w="3175">
          <a:solidFill>
            <a:schemeClr val="accent1"/>
          </a:solidFill>
          <a:prstDash val="sysDash"/>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82</xdr:col>
      <xdr:colOff>247650</xdr:colOff>
      <xdr:row>32</xdr:row>
      <xdr:rowOff>50006</xdr:rowOff>
    </xdr:from>
    <xdr:to>
      <xdr:col>83</xdr:col>
      <xdr:colOff>23813</xdr:colOff>
      <xdr:row>32</xdr:row>
      <xdr:rowOff>50006</xdr:rowOff>
    </xdr:to>
    <xdr:cxnSp macro="">
      <xdr:nvCxnSpPr>
        <xdr:cNvPr id="3151" name="直線矢印コネクタ 3150">
          <a:extLst>
            <a:ext uri="{FF2B5EF4-FFF2-40B4-BE49-F238E27FC236}">
              <a16:creationId xmlns:a16="http://schemas.microsoft.com/office/drawing/2014/main" id="{EA65557C-15A0-403E-9F1F-6368EA373655}"/>
            </a:ext>
          </a:extLst>
        </xdr:cNvPr>
        <xdr:cNvCxnSpPr/>
      </xdr:nvCxnSpPr>
      <xdr:spPr>
        <a:xfrm flipH="1">
          <a:off x="31489650" y="6146006"/>
          <a:ext cx="157163" cy="0"/>
        </a:xfrm>
        <a:prstGeom prst="straightConnector1">
          <a:avLst/>
        </a:prstGeom>
        <a:ln w="3175">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83</xdr:col>
      <xdr:colOff>85725</xdr:colOff>
      <xdr:row>32</xdr:row>
      <xdr:rowOff>50006</xdr:rowOff>
    </xdr:from>
    <xdr:to>
      <xdr:col>83</xdr:col>
      <xdr:colOff>242888</xdr:colOff>
      <xdr:row>32</xdr:row>
      <xdr:rowOff>50006</xdr:rowOff>
    </xdr:to>
    <xdr:cxnSp macro="">
      <xdr:nvCxnSpPr>
        <xdr:cNvPr id="3152" name="直線矢印コネクタ 3151">
          <a:extLst>
            <a:ext uri="{FF2B5EF4-FFF2-40B4-BE49-F238E27FC236}">
              <a16:creationId xmlns:a16="http://schemas.microsoft.com/office/drawing/2014/main" id="{5D1DFCAE-C601-4B2B-8242-A0D6AD08F4F3}"/>
            </a:ext>
          </a:extLst>
        </xdr:cNvPr>
        <xdr:cNvCxnSpPr/>
      </xdr:nvCxnSpPr>
      <xdr:spPr>
        <a:xfrm flipH="1">
          <a:off x="31708725" y="6146006"/>
          <a:ext cx="157163" cy="0"/>
        </a:xfrm>
        <a:prstGeom prst="straightConnector1">
          <a:avLst/>
        </a:prstGeom>
        <a:ln w="3175">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83</xdr:col>
      <xdr:colOff>85725</xdr:colOff>
      <xdr:row>27</xdr:row>
      <xdr:rowOff>50800</xdr:rowOff>
    </xdr:from>
    <xdr:to>
      <xdr:col>94</xdr:col>
      <xdr:colOff>2381</xdr:colOff>
      <xdr:row>27</xdr:row>
      <xdr:rowOff>50800</xdr:rowOff>
    </xdr:to>
    <xdr:cxnSp macro="">
      <xdr:nvCxnSpPr>
        <xdr:cNvPr id="3153" name="直線矢印コネクタ 3152">
          <a:extLst>
            <a:ext uri="{FF2B5EF4-FFF2-40B4-BE49-F238E27FC236}">
              <a16:creationId xmlns:a16="http://schemas.microsoft.com/office/drawing/2014/main" id="{7CDF2A75-DBD8-4320-B56A-DD66CFE57A66}"/>
            </a:ext>
          </a:extLst>
        </xdr:cNvPr>
        <xdr:cNvCxnSpPr/>
      </xdr:nvCxnSpPr>
      <xdr:spPr>
        <a:xfrm>
          <a:off x="31708725" y="5194300"/>
          <a:ext cx="4107656"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376238</xdr:colOff>
      <xdr:row>28</xdr:row>
      <xdr:rowOff>140494</xdr:rowOff>
    </xdr:from>
    <xdr:to>
      <xdr:col>75</xdr:col>
      <xdr:colOff>71438</xdr:colOff>
      <xdr:row>28</xdr:row>
      <xdr:rowOff>140494</xdr:rowOff>
    </xdr:to>
    <xdr:cxnSp macro="">
      <xdr:nvCxnSpPr>
        <xdr:cNvPr id="3154" name="直線矢印コネクタ 3153">
          <a:extLst>
            <a:ext uri="{FF2B5EF4-FFF2-40B4-BE49-F238E27FC236}">
              <a16:creationId xmlns:a16="http://schemas.microsoft.com/office/drawing/2014/main" id="{AEA63D0F-BC30-4EF5-894F-381C5DB8917E}"/>
            </a:ext>
          </a:extLst>
        </xdr:cNvPr>
        <xdr:cNvCxnSpPr/>
      </xdr:nvCxnSpPr>
      <xdr:spPr>
        <a:xfrm>
          <a:off x="27808238" y="5474494"/>
          <a:ext cx="8382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75</xdr:col>
      <xdr:colOff>73819</xdr:colOff>
      <xdr:row>33</xdr:row>
      <xdr:rowOff>185738</xdr:rowOff>
    </xdr:from>
    <xdr:to>
      <xdr:col>75</xdr:col>
      <xdr:colOff>73819</xdr:colOff>
      <xdr:row>41</xdr:row>
      <xdr:rowOff>2381</xdr:rowOff>
    </xdr:to>
    <xdr:cxnSp macro="">
      <xdr:nvCxnSpPr>
        <xdr:cNvPr id="3155" name="直線矢印コネクタ 3154">
          <a:extLst>
            <a:ext uri="{FF2B5EF4-FFF2-40B4-BE49-F238E27FC236}">
              <a16:creationId xmlns:a16="http://schemas.microsoft.com/office/drawing/2014/main" id="{BD842B46-4C1A-4311-A1EE-036067912684}"/>
            </a:ext>
          </a:extLst>
        </xdr:cNvPr>
        <xdr:cNvCxnSpPr/>
      </xdr:nvCxnSpPr>
      <xdr:spPr>
        <a:xfrm>
          <a:off x="28648819" y="6472238"/>
          <a:ext cx="0" cy="1340643"/>
        </a:xfrm>
        <a:prstGeom prst="straightConnector1">
          <a:avLst/>
        </a:prstGeom>
        <a:ln w="3175">
          <a:solidFill>
            <a:sysClr val="windowText" lastClr="000000"/>
          </a:solidFill>
          <a:prstDash val="lgDashDot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78582</xdr:colOff>
      <xdr:row>32</xdr:row>
      <xdr:rowOff>180975</xdr:rowOff>
    </xdr:from>
    <xdr:to>
      <xdr:col>73</xdr:col>
      <xdr:colOff>78582</xdr:colOff>
      <xdr:row>41</xdr:row>
      <xdr:rowOff>9525</xdr:rowOff>
    </xdr:to>
    <xdr:cxnSp macro="">
      <xdr:nvCxnSpPr>
        <xdr:cNvPr id="3156" name="直線矢印コネクタ 3155">
          <a:extLst>
            <a:ext uri="{FF2B5EF4-FFF2-40B4-BE49-F238E27FC236}">
              <a16:creationId xmlns:a16="http://schemas.microsoft.com/office/drawing/2014/main" id="{7910D658-9B7A-45F2-99A2-0221BFDB7A28}"/>
            </a:ext>
          </a:extLst>
        </xdr:cNvPr>
        <xdr:cNvCxnSpPr/>
      </xdr:nvCxnSpPr>
      <xdr:spPr>
        <a:xfrm>
          <a:off x="27891582" y="6276975"/>
          <a:ext cx="0" cy="1543050"/>
        </a:xfrm>
        <a:prstGeom prst="straightConnector1">
          <a:avLst/>
        </a:prstGeom>
        <a:ln w="3175">
          <a:solidFill>
            <a:srgbClr val="C00000"/>
          </a:solidFill>
          <a:prstDash val="lgDash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78581</xdr:colOff>
      <xdr:row>28</xdr:row>
      <xdr:rowOff>9525</xdr:rowOff>
    </xdr:from>
    <xdr:to>
      <xdr:col>73</xdr:col>
      <xdr:colOff>78581</xdr:colOff>
      <xdr:row>29</xdr:row>
      <xdr:rowOff>35719</xdr:rowOff>
    </xdr:to>
    <xdr:cxnSp macro="">
      <xdr:nvCxnSpPr>
        <xdr:cNvPr id="3157" name="直線矢印コネクタ 3156">
          <a:extLst>
            <a:ext uri="{FF2B5EF4-FFF2-40B4-BE49-F238E27FC236}">
              <a16:creationId xmlns:a16="http://schemas.microsoft.com/office/drawing/2014/main" id="{20CAA9C7-9635-4348-A921-A4FA0526649C}"/>
            </a:ext>
          </a:extLst>
        </xdr:cNvPr>
        <xdr:cNvCxnSpPr/>
      </xdr:nvCxnSpPr>
      <xdr:spPr>
        <a:xfrm>
          <a:off x="27891581" y="5343525"/>
          <a:ext cx="0" cy="216694"/>
        </a:xfrm>
        <a:prstGeom prst="straightConnector1">
          <a:avLst/>
        </a:prstGeom>
        <a:ln w="3175">
          <a:solidFill>
            <a:srgbClr val="C00000"/>
          </a:solidFill>
          <a:prstDash val="lgDash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75</xdr:col>
      <xdr:colOff>73819</xdr:colOff>
      <xdr:row>28</xdr:row>
      <xdr:rowOff>0</xdr:rowOff>
    </xdr:from>
    <xdr:to>
      <xdr:col>75</xdr:col>
      <xdr:colOff>73819</xdr:colOff>
      <xdr:row>30</xdr:row>
      <xdr:rowOff>33338</xdr:rowOff>
    </xdr:to>
    <xdr:cxnSp macro="">
      <xdr:nvCxnSpPr>
        <xdr:cNvPr id="3158" name="直線矢印コネクタ 3157">
          <a:extLst>
            <a:ext uri="{FF2B5EF4-FFF2-40B4-BE49-F238E27FC236}">
              <a16:creationId xmlns:a16="http://schemas.microsoft.com/office/drawing/2014/main" id="{070A71FB-228F-498D-8347-5A5A83B28387}"/>
            </a:ext>
          </a:extLst>
        </xdr:cNvPr>
        <xdr:cNvCxnSpPr/>
      </xdr:nvCxnSpPr>
      <xdr:spPr>
        <a:xfrm>
          <a:off x="28648819" y="5334000"/>
          <a:ext cx="0" cy="414338"/>
        </a:xfrm>
        <a:prstGeom prst="straightConnector1">
          <a:avLst/>
        </a:prstGeom>
        <a:ln w="3175">
          <a:solidFill>
            <a:sysClr val="windowText" lastClr="000000"/>
          </a:solidFill>
          <a:prstDash val="lgDashDot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75</xdr:col>
      <xdr:colOff>73818</xdr:colOff>
      <xdr:row>30</xdr:row>
      <xdr:rowOff>171450</xdr:rowOff>
    </xdr:from>
    <xdr:to>
      <xdr:col>75</xdr:col>
      <xdr:colOff>73818</xdr:colOff>
      <xdr:row>33</xdr:row>
      <xdr:rowOff>16669</xdr:rowOff>
    </xdr:to>
    <xdr:cxnSp macro="">
      <xdr:nvCxnSpPr>
        <xdr:cNvPr id="3159" name="直線矢印コネクタ 3158">
          <a:extLst>
            <a:ext uri="{FF2B5EF4-FFF2-40B4-BE49-F238E27FC236}">
              <a16:creationId xmlns:a16="http://schemas.microsoft.com/office/drawing/2014/main" id="{99F62975-3C1F-42DF-8FED-24591C938200}"/>
            </a:ext>
          </a:extLst>
        </xdr:cNvPr>
        <xdr:cNvCxnSpPr/>
      </xdr:nvCxnSpPr>
      <xdr:spPr>
        <a:xfrm>
          <a:off x="28648818" y="5886450"/>
          <a:ext cx="0" cy="416719"/>
        </a:xfrm>
        <a:prstGeom prst="straightConnector1">
          <a:avLst/>
        </a:prstGeom>
        <a:ln w="3175">
          <a:solidFill>
            <a:sysClr val="windowText" lastClr="000000"/>
          </a:solidFill>
          <a:prstDash val="lgDashDot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78581</xdr:colOff>
      <xdr:row>29</xdr:row>
      <xdr:rowOff>133350</xdr:rowOff>
    </xdr:from>
    <xdr:to>
      <xdr:col>73</xdr:col>
      <xdr:colOff>78581</xdr:colOff>
      <xdr:row>32</xdr:row>
      <xdr:rowOff>40481</xdr:rowOff>
    </xdr:to>
    <xdr:cxnSp macro="">
      <xdr:nvCxnSpPr>
        <xdr:cNvPr id="3160" name="直線矢印コネクタ 3159">
          <a:extLst>
            <a:ext uri="{FF2B5EF4-FFF2-40B4-BE49-F238E27FC236}">
              <a16:creationId xmlns:a16="http://schemas.microsoft.com/office/drawing/2014/main" id="{71A0A4DE-CBBB-412D-A6B1-AD92700CE9F6}"/>
            </a:ext>
          </a:extLst>
        </xdr:cNvPr>
        <xdr:cNvCxnSpPr/>
      </xdr:nvCxnSpPr>
      <xdr:spPr>
        <a:xfrm>
          <a:off x="27891581" y="5657850"/>
          <a:ext cx="0" cy="478631"/>
        </a:xfrm>
        <a:prstGeom prst="straightConnector1">
          <a:avLst/>
        </a:prstGeom>
        <a:ln w="3175">
          <a:solidFill>
            <a:srgbClr val="C00000"/>
          </a:solidFill>
          <a:prstDash val="lgDash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73819</xdr:colOff>
      <xdr:row>31</xdr:row>
      <xdr:rowOff>140493</xdr:rowOff>
    </xdr:from>
    <xdr:to>
      <xdr:col>75</xdr:col>
      <xdr:colOff>76200</xdr:colOff>
      <xdr:row>31</xdr:row>
      <xdr:rowOff>140493</xdr:rowOff>
    </xdr:to>
    <xdr:cxnSp macro="">
      <xdr:nvCxnSpPr>
        <xdr:cNvPr id="3161" name="直線矢印コネクタ 3160">
          <a:extLst>
            <a:ext uri="{FF2B5EF4-FFF2-40B4-BE49-F238E27FC236}">
              <a16:creationId xmlns:a16="http://schemas.microsoft.com/office/drawing/2014/main" id="{CE236E1F-87AF-40E9-8492-894B1E73F942}"/>
            </a:ext>
          </a:extLst>
        </xdr:cNvPr>
        <xdr:cNvCxnSpPr/>
      </xdr:nvCxnSpPr>
      <xdr:spPr>
        <a:xfrm>
          <a:off x="27886819" y="6045993"/>
          <a:ext cx="764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83</xdr:col>
      <xdr:colOff>90487</xdr:colOff>
      <xdr:row>27</xdr:row>
      <xdr:rowOff>2381</xdr:rowOff>
    </xdr:from>
    <xdr:to>
      <xdr:col>83</xdr:col>
      <xdr:colOff>90487</xdr:colOff>
      <xdr:row>27</xdr:row>
      <xdr:rowOff>183356</xdr:rowOff>
    </xdr:to>
    <xdr:cxnSp macro="">
      <xdr:nvCxnSpPr>
        <xdr:cNvPr id="3162" name="直線矢印コネクタ 3161">
          <a:extLst>
            <a:ext uri="{FF2B5EF4-FFF2-40B4-BE49-F238E27FC236}">
              <a16:creationId xmlns:a16="http://schemas.microsoft.com/office/drawing/2014/main" id="{7264AA77-8394-4908-8E5E-ABFE7D393EBE}"/>
            </a:ext>
          </a:extLst>
        </xdr:cNvPr>
        <xdr:cNvCxnSpPr/>
      </xdr:nvCxnSpPr>
      <xdr:spPr>
        <a:xfrm>
          <a:off x="31713487" y="5145881"/>
          <a:ext cx="0" cy="180975"/>
        </a:xfrm>
        <a:prstGeom prst="straightConnector1">
          <a:avLst/>
        </a:prstGeom>
        <a:ln w="3175">
          <a:solidFill>
            <a:schemeClr val="accent1"/>
          </a:solidFill>
          <a:prstDash val="sysDash"/>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0</xdr:colOff>
      <xdr:row>25</xdr:row>
      <xdr:rowOff>47625</xdr:rowOff>
    </xdr:from>
    <xdr:to>
      <xdr:col>93</xdr:col>
      <xdr:colOff>376238</xdr:colOff>
      <xdr:row>25</xdr:row>
      <xdr:rowOff>47625</xdr:rowOff>
    </xdr:to>
    <xdr:cxnSp macro="">
      <xdr:nvCxnSpPr>
        <xdr:cNvPr id="3163" name="直線矢印コネクタ 3162">
          <a:extLst>
            <a:ext uri="{FF2B5EF4-FFF2-40B4-BE49-F238E27FC236}">
              <a16:creationId xmlns:a16="http://schemas.microsoft.com/office/drawing/2014/main" id="{A09118B6-EE73-412A-AC66-292857D3159F}"/>
            </a:ext>
          </a:extLst>
        </xdr:cNvPr>
        <xdr:cNvCxnSpPr/>
      </xdr:nvCxnSpPr>
      <xdr:spPr>
        <a:xfrm>
          <a:off x="27813000" y="4810125"/>
          <a:ext cx="7996238"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335757</xdr:colOff>
      <xdr:row>27</xdr:row>
      <xdr:rowOff>188118</xdr:rowOff>
    </xdr:from>
    <xdr:to>
      <xdr:col>78</xdr:col>
      <xdr:colOff>335757</xdr:colOff>
      <xdr:row>41</xdr:row>
      <xdr:rowOff>0</xdr:rowOff>
    </xdr:to>
    <xdr:cxnSp macro="">
      <xdr:nvCxnSpPr>
        <xdr:cNvPr id="3164" name="直線矢印コネクタ 3163">
          <a:extLst>
            <a:ext uri="{FF2B5EF4-FFF2-40B4-BE49-F238E27FC236}">
              <a16:creationId xmlns:a16="http://schemas.microsoft.com/office/drawing/2014/main" id="{8AFAD0E0-CC21-4C36-90B8-DD999A035453}"/>
            </a:ext>
          </a:extLst>
        </xdr:cNvPr>
        <xdr:cNvCxnSpPr/>
      </xdr:nvCxnSpPr>
      <xdr:spPr>
        <a:xfrm>
          <a:off x="30053757" y="5331618"/>
          <a:ext cx="0" cy="247888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82</xdr:col>
      <xdr:colOff>0</xdr:colOff>
      <xdr:row>33</xdr:row>
      <xdr:rowOff>179193</xdr:rowOff>
    </xdr:from>
    <xdr:to>
      <xdr:col>83</xdr:col>
      <xdr:colOff>28576</xdr:colOff>
      <xdr:row>33</xdr:row>
      <xdr:rowOff>179193</xdr:rowOff>
    </xdr:to>
    <xdr:cxnSp macro="">
      <xdr:nvCxnSpPr>
        <xdr:cNvPr id="3165" name="直線矢印コネクタ 3164">
          <a:extLst>
            <a:ext uri="{FF2B5EF4-FFF2-40B4-BE49-F238E27FC236}">
              <a16:creationId xmlns:a16="http://schemas.microsoft.com/office/drawing/2014/main" id="{69EA8474-4B44-4C57-B97C-54128B88F90E}"/>
            </a:ext>
          </a:extLst>
        </xdr:cNvPr>
        <xdr:cNvCxnSpPr>
          <a:endCxn id="3137" idx="0"/>
        </xdr:cNvCxnSpPr>
      </xdr:nvCxnSpPr>
      <xdr:spPr>
        <a:xfrm>
          <a:off x="31242000" y="6465693"/>
          <a:ext cx="409576" cy="0"/>
        </a:xfrm>
        <a:prstGeom prst="straightConnector1">
          <a:avLst/>
        </a:prstGeom>
        <a:ln w="3175">
          <a:solidFill>
            <a:schemeClr val="accent1"/>
          </a:solidFill>
          <a:prstDash val="sysDash"/>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82</xdr:col>
      <xdr:colOff>45244</xdr:colOff>
      <xdr:row>33</xdr:row>
      <xdr:rowOff>16668</xdr:rowOff>
    </xdr:from>
    <xdr:to>
      <xdr:col>82</xdr:col>
      <xdr:colOff>45244</xdr:colOff>
      <xdr:row>33</xdr:row>
      <xdr:rowOff>176212</xdr:rowOff>
    </xdr:to>
    <xdr:cxnSp macro="">
      <xdr:nvCxnSpPr>
        <xdr:cNvPr id="3166" name="直線矢印コネクタ 3165">
          <a:extLst>
            <a:ext uri="{FF2B5EF4-FFF2-40B4-BE49-F238E27FC236}">
              <a16:creationId xmlns:a16="http://schemas.microsoft.com/office/drawing/2014/main" id="{5D4C5494-4741-43F6-A5BC-2B6D7EABC2B3}"/>
            </a:ext>
          </a:extLst>
        </xdr:cNvPr>
        <xdr:cNvCxnSpPr/>
      </xdr:nvCxnSpPr>
      <xdr:spPr>
        <a:xfrm>
          <a:off x="31287244" y="6303168"/>
          <a:ext cx="0" cy="159544"/>
        </a:xfrm>
        <a:prstGeom prst="straightConnector1">
          <a:avLst/>
        </a:prstGeom>
        <a:ln w="3175">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82</xdr:col>
      <xdr:colOff>45244</xdr:colOff>
      <xdr:row>34</xdr:row>
      <xdr:rowOff>95250</xdr:rowOff>
    </xdr:from>
    <xdr:to>
      <xdr:col>82</xdr:col>
      <xdr:colOff>45244</xdr:colOff>
      <xdr:row>35</xdr:row>
      <xdr:rowOff>64294</xdr:rowOff>
    </xdr:to>
    <xdr:cxnSp macro="">
      <xdr:nvCxnSpPr>
        <xdr:cNvPr id="3167" name="直線矢印コネクタ 3166">
          <a:extLst>
            <a:ext uri="{FF2B5EF4-FFF2-40B4-BE49-F238E27FC236}">
              <a16:creationId xmlns:a16="http://schemas.microsoft.com/office/drawing/2014/main" id="{9AD1C0C7-7404-4350-8B6E-2D3E36430E96}"/>
            </a:ext>
          </a:extLst>
        </xdr:cNvPr>
        <xdr:cNvCxnSpPr/>
      </xdr:nvCxnSpPr>
      <xdr:spPr>
        <a:xfrm>
          <a:off x="31287244" y="6572250"/>
          <a:ext cx="0" cy="159544"/>
        </a:xfrm>
        <a:prstGeom prst="straightConnector1">
          <a:avLst/>
        </a:prstGeom>
        <a:ln w="3175">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75</xdr:col>
      <xdr:colOff>74659</xdr:colOff>
      <xdr:row>38</xdr:row>
      <xdr:rowOff>48746</xdr:rowOff>
    </xdr:from>
    <xdr:to>
      <xdr:col>83</xdr:col>
      <xdr:colOff>88106</xdr:colOff>
      <xdr:row>38</xdr:row>
      <xdr:rowOff>48746</xdr:rowOff>
    </xdr:to>
    <xdr:cxnSp macro="">
      <xdr:nvCxnSpPr>
        <xdr:cNvPr id="3168" name="直線矢印コネクタ 3167">
          <a:extLst>
            <a:ext uri="{FF2B5EF4-FFF2-40B4-BE49-F238E27FC236}">
              <a16:creationId xmlns:a16="http://schemas.microsoft.com/office/drawing/2014/main" id="{33212471-D015-4930-A499-85D330E1BAE9}"/>
            </a:ext>
          </a:extLst>
        </xdr:cNvPr>
        <xdr:cNvCxnSpPr/>
      </xdr:nvCxnSpPr>
      <xdr:spPr>
        <a:xfrm>
          <a:off x="28649659" y="7287746"/>
          <a:ext cx="306144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133350</xdr:colOff>
      <xdr:row>38</xdr:row>
      <xdr:rowOff>47625</xdr:rowOff>
    </xdr:from>
    <xdr:to>
      <xdr:col>94</xdr:col>
      <xdr:colOff>4763</xdr:colOff>
      <xdr:row>38</xdr:row>
      <xdr:rowOff>47625</xdr:rowOff>
    </xdr:to>
    <xdr:cxnSp macro="">
      <xdr:nvCxnSpPr>
        <xdr:cNvPr id="3169" name="直線矢印コネクタ 3168">
          <a:extLst>
            <a:ext uri="{FF2B5EF4-FFF2-40B4-BE49-F238E27FC236}">
              <a16:creationId xmlns:a16="http://schemas.microsoft.com/office/drawing/2014/main" id="{6EFF128B-B14F-408E-B220-6B04A7C4A8DA}"/>
            </a:ext>
          </a:extLst>
        </xdr:cNvPr>
        <xdr:cNvCxnSpPr/>
      </xdr:nvCxnSpPr>
      <xdr:spPr>
        <a:xfrm>
          <a:off x="34804350" y="7286625"/>
          <a:ext cx="101441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83</xdr:col>
      <xdr:colOff>88106</xdr:colOff>
      <xdr:row>38</xdr:row>
      <xdr:rowOff>47625</xdr:rowOff>
    </xdr:from>
    <xdr:to>
      <xdr:col>91</xdr:col>
      <xdr:colOff>140494</xdr:colOff>
      <xdr:row>38</xdr:row>
      <xdr:rowOff>47625</xdr:rowOff>
    </xdr:to>
    <xdr:cxnSp macro="">
      <xdr:nvCxnSpPr>
        <xdr:cNvPr id="3170" name="直線矢印コネクタ 3169">
          <a:extLst>
            <a:ext uri="{FF2B5EF4-FFF2-40B4-BE49-F238E27FC236}">
              <a16:creationId xmlns:a16="http://schemas.microsoft.com/office/drawing/2014/main" id="{AE475716-9C33-46CB-839A-A16CCAEAC20C}"/>
            </a:ext>
          </a:extLst>
        </xdr:cNvPr>
        <xdr:cNvCxnSpPr/>
      </xdr:nvCxnSpPr>
      <xdr:spPr>
        <a:xfrm>
          <a:off x="31711106" y="7286625"/>
          <a:ext cx="3100388"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95</xdr:col>
      <xdr:colOff>78581</xdr:colOff>
      <xdr:row>27</xdr:row>
      <xdr:rowOff>188119</xdr:rowOff>
    </xdr:from>
    <xdr:to>
      <xdr:col>95</xdr:col>
      <xdr:colOff>78581</xdr:colOff>
      <xdr:row>56</xdr:row>
      <xdr:rowOff>185737</xdr:rowOff>
    </xdr:to>
    <xdr:cxnSp macro="">
      <xdr:nvCxnSpPr>
        <xdr:cNvPr id="3171" name="直線矢印コネクタ 3170">
          <a:extLst>
            <a:ext uri="{FF2B5EF4-FFF2-40B4-BE49-F238E27FC236}">
              <a16:creationId xmlns:a16="http://schemas.microsoft.com/office/drawing/2014/main" id="{796FA451-3F67-4944-9E1C-D428575EB12C}"/>
            </a:ext>
          </a:extLst>
        </xdr:cNvPr>
        <xdr:cNvCxnSpPr/>
      </xdr:nvCxnSpPr>
      <xdr:spPr>
        <a:xfrm>
          <a:off x="36273581" y="5331619"/>
          <a:ext cx="0" cy="552211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47625</xdr:colOff>
      <xdr:row>41</xdr:row>
      <xdr:rowOff>2381</xdr:rowOff>
    </xdr:from>
    <xdr:to>
      <xdr:col>76</xdr:col>
      <xdr:colOff>47625</xdr:colOff>
      <xdr:row>44</xdr:row>
      <xdr:rowOff>183356</xdr:rowOff>
    </xdr:to>
    <xdr:cxnSp macro="">
      <xdr:nvCxnSpPr>
        <xdr:cNvPr id="3172" name="直線矢印コネクタ 3171">
          <a:extLst>
            <a:ext uri="{FF2B5EF4-FFF2-40B4-BE49-F238E27FC236}">
              <a16:creationId xmlns:a16="http://schemas.microsoft.com/office/drawing/2014/main" id="{30E2D882-DC8E-4639-AD07-5EB6AB93F0F0}"/>
            </a:ext>
          </a:extLst>
        </xdr:cNvPr>
        <xdr:cNvCxnSpPr/>
      </xdr:nvCxnSpPr>
      <xdr:spPr>
        <a:xfrm>
          <a:off x="29003625" y="7812881"/>
          <a:ext cx="0" cy="75247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4763</xdr:colOff>
      <xdr:row>45</xdr:row>
      <xdr:rowOff>0</xdr:rowOff>
    </xdr:from>
    <xdr:to>
      <xdr:col>80</xdr:col>
      <xdr:colOff>183356</xdr:colOff>
      <xdr:row>45</xdr:row>
      <xdr:rowOff>0</xdr:rowOff>
    </xdr:to>
    <xdr:cxnSp macro="">
      <xdr:nvCxnSpPr>
        <xdr:cNvPr id="3173" name="直線矢印コネクタ 3172">
          <a:extLst>
            <a:ext uri="{FF2B5EF4-FFF2-40B4-BE49-F238E27FC236}">
              <a16:creationId xmlns:a16="http://schemas.microsoft.com/office/drawing/2014/main" id="{B6A58709-B2FC-4518-A814-2DEC2EB54607}"/>
            </a:ext>
          </a:extLst>
        </xdr:cNvPr>
        <xdr:cNvCxnSpPr/>
      </xdr:nvCxnSpPr>
      <xdr:spPr>
        <a:xfrm>
          <a:off x="27817763" y="8572500"/>
          <a:ext cx="2845593" cy="0"/>
        </a:xfrm>
        <a:prstGeom prst="straightConnector1">
          <a:avLst/>
        </a:prstGeom>
        <a:ln w="3175">
          <a:solidFill>
            <a:sysClr val="windowText" lastClr="000000"/>
          </a:solidFill>
          <a:prstDash val="lgDashDot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0</xdr:colOff>
      <xdr:row>49</xdr:row>
      <xdr:rowOff>0</xdr:rowOff>
    </xdr:from>
    <xdr:to>
      <xdr:col>80</xdr:col>
      <xdr:colOff>197644</xdr:colOff>
      <xdr:row>49</xdr:row>
      <xdr:rowOff>0</xdr:rowOff>
    </xdr:to>
    <xdr:cxnSp macro="">
      <xdr:nvCxnSpPr>
        <xdr:cNvPr id="3174" name="直線矢印コネクタ 3173">
          <a:extLst>
            <a:ext uri="{FF2B5EF4-FFF2-40B4-BE49-F238E27FC236}">
              <a16:creationId xmlns:a16="http://schemas.microsoft.com/office/drawing/2014/main" id="{D7389D98-C358-4FEE-B4E1-660EC2E70821}"/>
            </a:ext>
          </a:extLst>
        </xdr:cNvPr>
        <xdr:cNvCxnSpPr/>
      </xdr:nvCxnSpPr>
      <xdr:spPr>
        <a:xfrm>
          <a:off x="27813000" y="9334500"/>
          <a:ext cx="2864644" cy="0"/>
        </a:xfrm>
        <a:prstGeom prst="straightConnector1">
          <a:avLst/>
        </a:prstGeom>
        <a:ln w="3175">
          <a:solidFill>
            <a:sysClr val="windowText" lastClr="000000"/>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79</xdr:col>
      <xdr:colOff>50006</xdr:colOff>
      <xdr:row>40</xdr:row>
      <xdr:rowOff>188119</xdr:rowOff>
    </xdr:from>
    <xdr:to>
      <xdr:col>79</xdr:col>
      <xdr:colOff>50006</xdr:colOff>
      <xdr:row>49</xdr:row>
      <xdr:rowOff>2382</xdr:rowOff>
    </xdr:to>
    <xdr:cxnSp macro="">
      <xdr:nvCxnSpPr>
        <xdr:cNvPr id="3175" name="直線矢印コネクタ 3174">
          <a:extLst>
            <a:ext uri="{FF2B5EF4-FFF2-40B4-BE49-F238E27FC236}">
              <a16:creationId xmlns:a16="http://schemas.microsoft.com/office/drawing/2014/main" id="{1C90DBBC-5D68-44D1-AFB3-359F1CFF54E6}"/>
            </a:ext>
          </a:extLst>
        </xdr:cNvPr>
        <xdr:cNvCxnSpPr/>
      </xdr:nvCxnSpPr>
      <xdr:spPr>
        <a:xfrm>
          <a:off x="30149006" y="7808119"/>
          <a:ext cx="0" cy="152876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78581</xdr:colOff>
      <xdr:row>41</xdr:row>
      <xdr:rowOff>4763</xdr:rowOff>
    </xdr:from>
    <xdr:to>
      <xdr:col>73</xdr:col>
      <xdr:colOff>78581</xdr:colOff>
      <xdr:row>57</xdr:row>
      <xdr:rowOff>4763</xdr:rowOff>
    </xdr:to>
    <xdr:cxnSp macro="">
      <xdr:nvCxnSpPr>
        <xdr:cNvPr id="3176" name="直線矢印コネクタ 3175">
          <a:extLst>
            <a:ext uri="{FF2B5EF4-FFF2-40B4-BE49-F238E27FC236}">
              <a16:creationId xmlns:a16="http://schemas.microsoft.com/office/drawing/2014/main" id="{E13B1C47-7DEF-4DA8-9B32-DD79C193D2AA}"/>
            </a:ext>
          </a:extLst>
        </xdr:cNvPr>
        <xdr:cNvCxnSpPr/>
      </xdr:nvCxnSpPr>
      <xdr:spPr>
        <a:xfrm>
          <a:off x="27891581" y="7815263"/>
          <a:ext cx="0" cy="30480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0</xdr:colOff>
      <xdr:row>53</xdr:row>
      <xdr:rowOff>0</xdr:rowOff>
    </xdr:from>
    <xdr:to>
      <xdr:col>80</xdr:col>
      <xdr:colOff>178593</xdr:colOff>
      <xdr:row>53</xdr:row>
      <xdr:rowOff>0</xdr:rowOff>
    </xdr:to>
    <xdr:cxnSp macro="">
      <xdr:nvCxnSpPr>
        <xdr:cNvPr id="3177" name="直線矢印コネクタ 3176">
          <a:extLst>
            <a:ext uri="{FF2B5EF4-FFF2-40B4-BE49-F238E27FC236}">
              <a16:creationId xmlns:a16="http://schemas.microsoft.com/office/drawing/2014/main" id="{62DF03CE-7F81-49DD-A323-8CCFE118E4AA}"/>
            </a:ext>
          </a:extLst>
        </xdr:cNvPr>
        <xdr:cNvCxnSpPr/>
      </xdr:nvCxnSpPr>
      <xdr:spPr>
        <a:xfrm>
          <a:off x="27813000" y="10096500"/>
          <a:ext cx="2845593" cy="0"/>
        </a:xfrm>
        <a:prstGeom prst="straightConnector1">
          <a:avLst/>
        </a:prstGeom>
        <a:ln w="3175">
          <a:solidFill>
            <a:sysClr val="windowText" lastClr="000000"/>
          </a:solidFill>
          <a:prstDash val="lgDashDot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197644</xdr:colOff>
      <xdr:row>42</xdr:row>
      <xdr:rowOff>50006</xdr:rowOff>
    </xdr:from>
    <xdr:to>
      <xdr:col>85</xdr:col>
      <xdr:colOff>264318</xdr:colOff>
      <xdr:row>42</xdr:row>
      <xdr:rowOff>50006</xdr:rowOff>
    </xdr:to>
    <xdr:cxnSp macro="">
      <xdr:nvCxnSpPr>
        <xdr:cNvPr id="3178" name="直線矢印コネクタ 3177">
          <a:extLst>
            <a:ext uri="{FF2B5EF4-FFF2-40B4-BE49-F238E27FC236}">
              <a16:creationId xmlns:a16="http://schemas.microsoft.com/office/drawing/2014/main" id="{A184EDD1-9A3D-48CD-85FF-A9920BAFA27B}"/>
            </a:ext>
          </a:extLst>
        </xdr:cNvPr>
        <xdr:cNvCxnSpPr/>
      </xdr:nvCxnSpPr>
      <xdr:spPr>
        <a:xfrm>
          <a:off x="30677644" y="8051006"/>
          <a:ext cx="197167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85</xdr:col>
      <xdr:colOff>261937</xdr:colOff>
      <xdr:row>43</xdr:row>
      <xdr:rowOff>178594</xdr:rowOff>
    </xdr:from>
    <xdr:to>
      <xdr:col>85</xdr:col>
      <xdr:colOff>261937</xdr:colOff>
      <xdr:row>45</xdr:row>
      <xdr:rowOff>40481</xdr:rowOff>
    </xdr:to>
    <xdr:cxnSp macro="">
      <xdr:nvCxnSpPr>
        <xdr:cNvPr id="3179" name="直線矢印コネクタ 3178">
          <a:extLst>
            <a:ext uri="{FF2B5EF4-FFF2-40B4-BE49-F238E27FC236}">
              <a16:creationId xmlns:a16="http://schemas.microsoft.com/office/drawing/2014/main" id="{91D70455-776F-46CC-92A1-68974DFD90DF}"/>
            </a:ext>
          </a:extLst>
        </xdr:cNvPr>
        <xdr:cNvCxnSpPr/>
      </xdr:nvCxnSpPr>
      <xdr:spPr>
        <a:xfrm>
          <a:off x="32646937" y="8370094"/>
          <a:ext cx="0" cy="242887"/>
        </a:xfrm>
        <a:prstGeom prst="straightConnector1">
          <a:avLst/>
        </a:prstGeom>
        <a:ln w="3175">
          <a:solidFill>
            <a:sysClr val="windowText" lastClr="000000"/>
          </a:solidFill>
          <a:prstDash val="lgDashDot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195263</xdr:colOff>
      <xdr:row>44</xdr:row>
      <xdr:rowOff>50006</xdr:rowOff>
    </xdr:from>
    <xdr:to>
      <xdr:col>90</xdr:col>
      <xdr:colOff>328613</xdr:colOff>
      <xdr:row>44</xdr:row>
      <xdr:rowOff>50006</xdr:rowOff>
    </xdr:to>
    <xdr:cxnSp macro="">
      <xdr:nvCxnSpPr>
        <xdr:cNvPr id="3180" name="直線矢印コネクタ 3179">
          <a:extLst>
            <a:ext uri="{FF2B5EF4-FFF2-40B4-BE49-F238E27FC236}">
              <a16:creationId xmlns:a16="http://schemas.microsoft.com/office/drawing/2014/main" id="{6D952680-FC2E-4C63-BF60-FBC43261923D}"/>
            </a:ext>
          </a:extLst>
        </xdr:cNvPr>
        <xdr:cNvCxnSpPr/>
      </xdr:nvCxnSpPr>
      <xdr:spPr>
        <a:xfrm>
          <a:off x="30675263" y="8432006"/>
          <a:ext cx="394335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328611</xdr:colOff>
      <xdr:row>41</xdr:row>
      <xdr:rowOff>0</xdr:rowOff>
    </xdr:from>
    <xdr:to>
      <xdr:col>90</xdr:col>
      <xdr:colOff>328611</xdr:colOff>
      <xdr:row>45</xdr:row>
      <xdr:rowOff>47625</xdr:rowOff>
    </xdr:to>
    <xdr:cxnSp macro="">
      <xdr:nvCxnSpPr>
        <xdr:cNvPr id="3181" name="直線矢印コネクタ 3180">
          <a:extLst>
            <a:ext uri="{FF2B5EF4-FFF2-40B4-BE49-F238E27FC236}">
              <a16:creationId xmlns:a16="http://schemas.microsoft.com/office/drawing/2014/main" id="{961C552C-A100-44CF-A3A2-12CDD2E58E47}"/>
            </a:ext>
          </a:extLst>
        </xdr:cNvPr>
        <xdr:cNvCxnSpPr/>
      </xdr:nvCxnSpPr>
      <xdr:spPr>
        <a:xfrm>
          <a:off x="34618611" y="7810500"/>
          <a:ext cx="0" cy="809625"/>
        </a:xfrm>
        <a:prstGeom prst="straightConnector1">
          <a:avLst/>
        </a:prstGeom>
        <a:ln w="3175">
          <a:solidFill>
            <a:sysClr val="windowText" lastClr="000000"/>
          </a:solidFill>
          <a:prstDash val="solid"/>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197644</xdr:colOff>
      <xdr:row>43</xdr:row>
      <xdr:rowOff>23813</xdr:rowOff>
    </xdr:from>
    <xdr:to>
      <xdr:col>90</xdr:col>
      <xdr:colOff>328613</xdr:colOff>
      <xdr:row>43</xdr:row>
      <xdr:rowOff>23813</xdr:rowOff>
    </xdr:to>
    <xdr:cxnSp macro="">
      <xdr:nvCxnSpPr>
        <xdr:cNvPr id="3182" name="直線矢印コネクタ 3181">
          <a:extLst>
            <a:ext uri="{FF2B5EF4-FFF2-40B4-BE49-F238E27FC236}">
              <a16:creationId xmlns:a16="http://schemas.microsoft.com/office/drawing/2014/main" id="{3C1BBF46-97A0-4391-B478-3AD35A4CCFDD}"/>
            </a:ext>
          </a:extLst>
        </xdr:cNvPr>
        <xdr:cNvCxnSpPr/>
      </xdr:nvCxnSpPr>
      <xdr:spPr>
        <a:xfrm>
          <a:off x="30677644" y="8215313"/>
          <a:ext cx="3940969" cy="0"/>
        </a:xfrm>
        <a:prstGeom prst="straightConnector1">
          <a:avLst/>
        </a:prstGeom>
        <a:ln w="3175">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200025</xdr:colOff>
      <xdr:row>45</xdr:row>
      <xdr:rowOff>45244</xdr:rowOff>
    </xdr:from>
    <xdr:to>
      <xdr:col>90</xdr:col>
      <xdr:colOff>328613</xdr:colOff>
      <xdr:row>45</xdr:row>
      <xdr:rowOff>45244</xdr:rowOff>
    </xdr:to>
    <xdr:cxnSp macro="">
      <xdr:nvCxnSpPr>
        <xdr:cNvPr id="3183" name="直線矢印コネクタ 3182">
          <a:extLst>
            <a:ext uri="{FF2B5EF4-FFF2-40B4-BE49-F238E27FC236}">
              <a16:creationId xmlns:a16="http://schemas.microsoft.com/office/drawing/2014/main" id="{B08684B8-1C26-4C01-A46D-F06FA946ED80}"/>
            </a:ext>
          </a:extLst>
        </xdr:cNvPr>
        <xdr:cNvCxnSpPr/>
      </xdr:nvCxnSpPr>
      <xdr:spPr>
        <a:xfrm>
          <a:off x="30680025" y="8617744"/>
          <a:ext cx="3938588" cy="0"/>
        </a:xfrm>
        <a:prstGeom prst="straightConnector1">
          <a:avLst/>
        </a:prstGeom>
        <a:ln w="3175">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86</xdr:col>
      <xdr:colOff>326231</xdr:colOff>
      <xdr:row>40</xdr:row>
      <xdr:rowOff>185737</xdr:rowOff>
    </xdr:from>
    <xdr:to>
      <xdr:col>86</xdr:col>
      <xdr:colOff>326231</xdr:colOff>
      <xdr:row>43</xdr:row>
      <xdr:rowOff>26194</xdr:rowOff>
    </xdr:to>
    <xdr:cxnSp macro="">
      <xdr:nvCxnSpPr>
        <xdr:cNvPr id="3184" name="直線矢印コネクタ 3183">
          <a:extLst>
            <a:ext uri="{FF2B5EF4-FFF2-40B4-BE49-F238E27FC236}">
              <a16:creationId xmlns:a16="http://schemas.microsoft.com/office/drawing/2014/main" id="{2F542C6E-EBE4-4B13-9D12-2DB6D2302E37}"/>
            </a:ext>
          </a:extLst>
        </xdr:cNvPr>
        <xdr:cNvCxnSpPr/>
      </xdr:nvCxnSpPr>
      <xdr:spPr>
        <a:xfrm>
          <a:off x="33092231" y="7805737"/>
          <a:ext cx="0" cy="411957"/>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197644</xdr:colOff>
      <xdr:row>48</xdr:row>
      <xdr:rowOff>119065</xdr:rowOff>
    </xdr:from>
    <xdr:to>
      <xdr:col>88</xdr:col>
      <xdr:colOff>322088</xdr:colOff>
      <xdr:row>48</xdr:row>
      <xdr:rowOff>119065</xdr:rowOff>
    </xdr:to>
    <xdr:cxnSp macro="">
      <xdr:nvCxnSpPr>
        <xdr:cNvPr id="3185" name="直線矢印コネクタ 3184">
          <a:extLst>
            <a:ext uri="{FF2B5EF4-FFF2-40B4-BE49-F238E27FC236}">
              <a16:creationId xmlns:a16="http://schemas.microsoft.com/office/drawing/2014/main" id="{5617A32E-539E-4651-9562-DABA606EC92A}"/>
            </a:ext>
          </a:extLst>
        </xdr:cNvPr>
        <xdr:cNvCxnSpPr/>
      </xdr:nvCxnSpPr>
      <xdr:spPr>
        <a:xfrm>
          <a:off x="30677644" y="9263065"/>
          <a:ext cx="3172444" cy="0"/>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88</xdr:col>
      <xdr:colOff>320189</xdr:colOff>
      <xdr:row>45</xdr:row>
      <xdr:rowOff>44873</xdr:rowOff>
    </xdr:from>
    <xdr:to>
      <xdr:col>88</xdr:col>
      <xdr:colOff>320189</xdr:colOff>
      <xdr:row>51</xdr:row>
      <xdr:rowOff>189579</xdr:rowOff>
    </xdr:to>
    <xdr:cxnSp macro="">
      <xdr:nvCxnSpPr>
        <xdr:cNvPr id="3186" name="直線矢印コネクタ 3185">
          <a:extLst>
            <a:ext uri="{FF2B5EF4-FFF2-40B4-BE49-F238E27FC236}">
              <a16:creationId xmlns:a16="http://schemas.microsoft.com/office/drawing/2014/main" id="{3BA940E3-B20A-43EE-B80F-28C682FF1DEF}"/>
            </a:ext>
          </a:extLst>
        </xdr:cNvPr>
        <xdr:cNvCxnSpPr/>
      </xdr:nvCxnSpPr>
      <xdr:spPr>
        <a:xfrm>
          <a:off x="33848189" y="8617373"/>
          <a:ext cx="0" cy="1287706"/>
        </a:xfrm>
        <a:prstGeom prst="straightConnector1">
          <a:avLst/>
        </a:prstGeom>
        <a:ln w="3175">
          <a:solidFill>
            <a:sysClr val="windowText" lastClr="000000"/>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85</xdr:col>
      <xdr:colOff>333376</xdr:colOff>
      <xdr:row>45</xdr:row>
      <xdr:rowOff>42862</xdr:rowOff>
    </xdr:from>
    <xdr:to>
      <xdr:col>85</xdr:col>
      <xdr:colOff>333376</xdr:colOff>
      <xdr:row>48</xdr:row>
      <xdr:rowOff>119063</xdr:rowOff>
    </xdr:to>
    <xdr:cxnSp macro="">
      <xdr:nvCxnSpPr>
        <xdr:cNvPr id="3187" name="直線矢印コネクタ 3186">
          <a:extLst>
            <a:ext uri="{FF2B5EF4-FFF2-40B4-BE49-F238E27FC236}">
              <a16:creationId xmlns:a16="http://schemas.microsoft.com/office/drawing/2014/main" id="{F3829802-70DE-408C-AB01-3386AF143CD3}"/>
            </a:ext>
          </a:extLst>
        </xdr:cNvPr>
        <xdr:cNvCxnSpPr/>
      </xdr:nvCxnSpPr>
      <xdr:spPr>
        <a:xfrm>
          <a:off x="32718376" y="8615362"/>
          <a:ext cx="0" cy="64770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200025</xdr:colOff>
      <xdr:row>52</xdr:row>
      <xdr:rowOff>0</xdr:rowOff>
    </xdr:from>
    <xdr:to>
      <xdr:col>88</xdr:col>
      <xdr:colOff>322088</xdr:colOff>
      <xdr:row>52</xdr:row>
      <xdr:rowOff>0</xdr:rowOff>
    </xdr:to>
    <xdr:cxnSp macro="">
      <xdr:nvCxnSpPr>
        <xdr:cNvPr id="3188" name="直線矢印コネクタ 3187">
          <a:extLst>
            <a:ext uri="{FF2B5EF4-FFF2-40B4-BE49-F238E27FC236}">
              <a16:creationId xmlns:a16="http://schemas.microsoft.com/office/drawing/2014/main" id="{F81857AF-D501-4C79-B3EC-2E0E0C9BEC21}"/>
            </a:ext>
          </a:extLst>
        </xdr:cNvPr>
        <xdr:cNvCxnSpPr/>
      </xdr:nvCxnSpPr>
      <xdr:spPr>
        <a:xfrm>
          <a:off x="30680025" y="9906000"/>
          <a:ext cx="3170063" cy="0"/>
        </a:xfrm>
        <a:prstGeom prst="straightConnector1">
          <a:avLst/>
        </a:prstGeom>
        <a:ln w="3175">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88</xdr:col>
      <xdr:colOff>319983</xdr:colOff>
      <xdr:row>51</xdr:row>
      <xdr:rowOff>187197</xdr:rowOff>
    </xdr:from>
    <xdr:to>
      <xdr:col>88</xdr:col>
      <xdr:colOff>319983</xdr:colOff>
      <xdr:row>56</xdr:row>
      <xdr:rowOff>184443</xdr:rowOff>
    </xdr:to>
    <xdr:cxnSp macro="">
      <xdr:nvCxnSpPr>
        <xdr:cNvPr id="3189" name="直線矢印コネクタ 3188">
          <a:extLst>
            <a:ext uri="{FF2B5EF4-FFF2-40B4-BE49-F238E27FC236}">
              <a16:creationId xmlns:a16="http://schemas.microsoft.com/office/drawing/2014/main" id="{B3284CBA-0606-432F-B78E-8CF233F336CE}"/>
            </a:ext>
          </a:extLst>
        </xdr:cNvPr>
        <xdr:cNvCxnSpPr/>
      </xdr:nvCxnSpPr>
      <xdr:spPr>
        <a:xfrm>
          <a:off x="33847983" y="9902697"/>
          <a:ext cx="0" cy="949746"/>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326231</xdr:colOff>
      <xdr:row>44</xdr:row>
      <xdr:rowOff>116682</xdr:rowOff>
    </xdr:from>
    <xdr:to>
      <xdr:col>94</xdr:col>
      <xdr:colOff>0</xdr:colOff>
      <xdr:row>44</xdr:row>
      <xdr:rowOff>116682</xdr:rowOff>
    </xdr:to>
    <xdr:cxnSp macro="">
      <xdr:nvCxnSpPr>
        <xdr:cNvPr id="3190" name="直線矢印コネクタ 3189">
          <a:extLst>
            <a:ext uri="{FF2B5EF4-FFF2-40B4-BE49-F238E27FC236}">
              <a16:creationId xmlns:a16="http://schemas.microsoft.com/office/drawing/2014/main" id="{9AC951BE-E8E7-4508-9244-6A07A90E7EDF}"/>
            </a:ext>
          </a:extLst>
        </xdr:cNvPr>
        <xdr:cNvCxnSpPr/>
      </xdr:nvCxnSpPr>
      <xdr:spPr>
        <a:xfrm>
          <a:off x="34616231" y="8498682"/>
          <a:ext cx="119776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88</xdr:col>
      <xdr:colOff>316583</xdr:colOff>
      <xdr:row>51</xdr:row>
      <xdr:rowOff>47625</xdr:rowOff>
    </xdr:from>
    <xdr:to>
      <xdr:col>93</xdr:col>
      <xdr:colOff>378619</xdr:colOff>
      <xdr:row>51</xdr:row>
      <xdr:rowOff>47625</xdr:rowOff>
    </xdr:to>
    <xdr:cxnSp macro="">
      <xdr:nvCxnSpPr>
        <xdr:cNvPr id="3191" name="直線矢印コネクタ 3190">
          <a:extLst>
            <a:ext uri="{FF2B5EF4-FFF2-40B4-BE49-F238E27FC236}">
              <a16:creationId xmlns:a16="http://schemas.microsoft.com/office/drawing/2014/main" id="{A6030405-8DA5-4E88-BB87-4D2EDE9EB0CA}"/>
            </a:ext>
          </a:extLst>
        </xdr:cNvPr>
        <xdr:cNvCxnSpPr/>
      </xdr:nvCxnSpPr>
      <xdr:spPr>
        <a:xfrm>
          <a:off x="33844583" y="9763125"/>
          <a:ext cx="1967036"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193187</xdr:colOff>
      <xdr:row>53</xdr:row>
      <xdr:rowOff>47059</xdr:rowOff>
    </xdr:from>
    <xdr:to>
      <xdr:col>93</xdr:col>
      <xdr:colOff>376238</xdr:colOff>
      <xdr:row>53</xdr:row>
      <xdr:rowOff>47059</xdr:rowOff>
    </xdr:to>
    <xdr:cxnSp macro="">
      <xdr:nvCxnSpPr>
        <xdr:cNvPr id="3192" name="直線矢印コネクタ 3191">
          <a:extLst>
            <a:ext uri="{FF2B5EF4-FFF2-40B4-BE49-F238E27FC236}">
              <a16:creationId xmlns:a16="http://schemas.microsoft.com/office/drawing/2014/main" id="{2375FEA7-7AA4-45E9-BFBA-5E73D192EE46}"/>
            </a:ext>
          </a:extLst>
        </xdr:cNvPr>
        <xdr:cNvCxnSpPr/>
      </xdr:nvCxnSpPr>
      <xdr:spPr>
        <a:xfrm>
          <a:off x="30673187" y="10143559"/>
          <a:ext cx="513605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195456</xdr:colOff>
      <xdr:row>45</xdr:row>
      <xdr:rowOff>140397</xdr:rowOff>
    </xdr:from>
    <xdr:to>
      <xdr:col>84</xdr:col>
      <xdr:colOff>258772</xdr:colOff>
      <xdr:row>45</xdr:row>
      <xdr:rowOff>140397</xdr:rowOff>
    </xdr:to>
    <xdr:cxnSp macro="">
      <xdr:nvCxnSpPr>
        <xdr:cNvPr id="3193" name="直線矢印コネクタ 3192">
          <a:extLst>
            <a:ext uri="{FF2B5EF4-FFF2-40B4-BE49-F238E27FC236}">
              <a16:creationId xmlns:a16="http://schemas.microsoft.com/office/drawing/2014/main" id="{F1A3A590-DE6D-43E4-8DC8-0D3F05D87D81}"/>
            </a:ext>
          </a:extLst>
        </xdr:cNvPr>
        <xdr:cNvCxnSpPr/>
      </xdr:nvCxnSpPr>
      <xdr:spPr>
        <a:xfrm>
          <a:off x="30675456" y="8712897"/>
          <a:ext cx="1587316"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138113</xdr:colOff>
      <xdr:row>35</xdr:row>
      <xdr:rowOff>180975</xdr:rowOff>
    </xdr:from>
    <xdr:to>
      <xdr:col>91</xdr:col>
      <xdr:colOff>138113</xdr:colOff>
      <xdr:row>40</xdr:row>
      <xdr:rowOff>188119</xdr:rowOff>
    </xdr:to>
    <xdr:cxnSp macro="">
      <xdr:nvCxnSpPr>
        <xdr:cNvPr id="3194" name="直線矢印コネクタ 3193">
          <a:extLst>
            <a:ext uri="{FF2B5EF4-FFF2-40B4-BE49-F238E27FC236}">
              <a16:creationId xmlns:a16="http://schemas.microsoft.com/office/drawing/2014/main" id="{570F7726-4AE8-44DF-B9D1-FF5DF574012C}"/>
            </a:ext>
          </a:extLst>
        </xdr:cNvPr>
        <xdr:cNvCxnSpPr/>
      </xdr:nvCxnSpPr>
      <xdr:spPr>
        <a:xfrm>
          <a:off x="34809113" y="6848475"/>
          <a:ext cx="0" cy="959644"/>
        </a:xfrm>
        <a:prstGeom prst="straightConnector1">
          <a:avLst/>
        </a:prstGeom>
        <a:ln w="3175">
          <a:solidFill>
            <a:schemeClr val="accent1"/>
          </a:solidFill>
          <a:prstDash val="sysDash"/>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138113</xdr:colOff>
      <xdr:row>28</xdr:row>
      <xdr:rowOff>4763</xdr:rowOff>
    </xdr:from>
    <xdr:to>
      <xdr:col>91</xdr:col>
      <xdr:colOff>138113</xdr:colOff>
      <xdr:row>33</xdr:row>
      <xdr:rowOff>7144</xdr:rowOff>
    </xdr:to>
    <xdr:cxnSp macro="">
      <xdr:nvCxnSpPr>
        <xdr:cNvPr id="3195" name="直線矢印コネクタ 3194">
          <a:extLst>
            <a:ext uri="{FF2B5EF4-FFF2-40B4-BE49-F238E27FC236}">
              <a16:creationId xmlns:a16="http://schemas.microsoft.com/office/drawing/2014/main" id="{69336887-42EE-464B-AC9F-0D2E6677A7BE}"/>
            </a:ext>
          </a:extLst>
        </xdr:cNvPr>
        <xdr:cNvCxnSpPr/>
      </xdr:nvCxnSpPr>
      <xdr:spPr>
        <a:xfrm>
          <a:off x="34809113" y="5338763"/>
          <a:ext cx="0" cy="954881"/>
        </a:xfrm>
        <a:prstGeom prst="straightConnector1">
          <a:avLst/>
        </a:prstGeom>
        <a:ln w="3175">
          <a:solidFill>
            <a:schemeClr val="accent1"/>
          </a:solidFill>
          <a:prstDash val="sysDash"/>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85</xdr:col>
      <xdr:colOff>261939</xdr:colOff>
      <xdr:row>40</xdr:row>
      <xdr:rowOff>190499</xdr:rowOff>
    </xdr:from>
    <xdr:to>
      <xdr:col>85</xdr:col>
      <xdr:colOff>261939</xdr:colOff>
      <xdr:row>43</xdr:row>
      <xdr:rowOff>71437</xdr:rowOff>
    </xdr:to>
    <xdr:cxnSp macro="">
      <xdr:nvCxnSpPr>
        <xdr:cNvPr id="3196" name="直線矢印コネクタ 3195">
          <a:extLst>
            <a:ext uri="{FF2B5EF4-FFF2-40B4-BE49-F238E27FC236}">
              <a16:creationId xmlns:a16="http://schemas.microsoft.com/office/drawing/2014/main" id="{F1B856E6-886E-474A-8B81-E412DF00EB6A}"/>
            </a:ext>
          </a:extLst>
        </xdr:cNvPr>
        <xdr:cNvCxnSpPr/>
      </xdr:nvCxnSpPr>
      <xdr:spPr>
        <a:xfrm>
          <a:off x="32646939" y="7810499"/>
          <a:ext cx="0" cy="452438"/>
        </a:xfrm>
        <a:prstGeom prst="straightConnector1">
          <a:avLst/>
        </a:prstGeom>
        <a:ln w="3175">
          <a:solidFill>
            <a:sysClr val="windowText" lastClr="000000"/>
          </a:solidFill>
          <a:prstDash val="lgDashDot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110</xdr:col>
      <xdr:colOff>333375</xdr:colOff>
      <xdr:row>32</xdr:row>
      <xdr:rowOff>19050</xdr:rowOff>
    </xdr:from>
    <xdr:to>
      <xdr:col>110</xdr:col>
      <xdr:colOff>333375</xdr:colOff>
      <xdr:row>33</xdr:row>
      <xdr:rowOff>95250</xdr:rowOff>
    </xdr:to>
    <xdr:cxnSp macro="">
      <xdr:nvCxnSpPr>
        <xdr:cNvPr id="3197" name="直線矢印コネクタ 3196">
          <a:extLst>
            <a:ext uri="{FF2B5EF4-FFF2-40B4-BE49-F238E27FC236}">
              <a16:creationId xmlns:a16="http://schemas.microsoft.com/office/drawing/2014/main" id="{44ABE56A-98DB-49EA-BC13-76C3C754FA78}"/>
            </a:ext>
          </a:extLst>
        </xdr:cNvPr>
        <xdr:cNvCxnSpPr/>
      </xdr:nvCxnSpPr>
      <xdr:spPr>
        <a:xfrm>
          <a:off x="42243375" y="6115050"/>
          <a:ext cx="0" cy="2667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109</xdr:col>
      <xdr:colOff>28575</xdr:colOff>
      <xdr:row>32</xdr:row>
      <xdr:rowOff>16668</xdr:rowOff>
    </xdr:from>
    <xdr:to>
      <xdr:col>110</xdr:col>
      <xdr:colOff>21431</xdr:colOff>
      <xdr:row>33</xdr:row>
      <xdr:rowOff>150018</xdr:rowOff>
    </xdr:to>
    <xdr:sp macro="" textlink="">
      <xdr:nvSpPr>
        <xdr:cNvPr id="3198" name="円弧 3197">
          <a:extLst>
            <a:ext uri="{FF2B5EF4-FFF2-40B4-BE49-F238E27FC236}">
              <a16:creationId xmlns:a16="http://schemas.microsoft.com/office/drawing/2014/main" id="{46DAFB01-36FD-44BB-9FF5-74A6CDAD749F}"/>
            </a:ext>
          </a:extLst>
        </xdr:cNvPr>
        <xdr:cNvSpPr/>
      </xdr:nvSpPr>
      <xdr:spPr>
        <a:xfrm>
          <a:off x="41557575" y="6112668"/>
          <a:ext cx="373856" cy="323850"/>
        </a:xfrm>
        <a:prstGeom prst="arc">
          <a:avLst>
            <a:gd name="adj1" fmla="val 10788973"/>
            <a:gd name="adj2" fmla="val 16274198"/>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99</xdr:col>
      <xdr:colOff>2382</xdr:colOff>
      <xdr:row>33</xdr:row>
      <xdr:rowOff>97632</xdr:rowOff>
    </xdr:from>
    <xdr:to>
      <xdr:col>109</xdr:col>
      <xdr:colOff>28575</xdr:colOff>
      <xdr:row>33</xdr:row>
      <xdr:rowOff>97632</xdr:rowOff>
    </xdr:to>
    <xdr:cxnSp macro="">
      <xdr:nvCxnSpPr>
        <xdr:cNvPr id="3199" name="直線矢印コネクタ 3198">
          <a:extLst>
            <a:ext uri="{FF2B5EF4-FFF2-40B4-BE49-F238E27FC236}">
              <a16:creationId xmlns:a16="http://schemas.microsoft.com/office/drawing/2014/main" id="{718EDAB4-8D1B-4CDC-99A8-B7DBD131D95E}"/>
            </a:ext>
          </a:extLst>
        </xdr:cNvPr>
        <xdr:cNvCxnSpPr/>
      </xdr:nvCxnSpPr>
      <xdr:spPr>
        <a:xfrm>
          <a:off x="37721382" y="6384132"/>
          <a:ext cx="3836193" cy="0"/>
        </a:xfrm>
        <a:prstGeom prst="straightConnector1">
          <a:avLst/>
        </a:prstGeom>
        <a:ln w="3175">
          <a:solidFill>
            <a:sysClr val="windowText" lastClr="000000"/>
          </a:solidFill>
          <a:prstDash val="lgDashDot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109</xdr:col>
      <xdr:colOff>90487</xdr:colOff>
      <xdr:row>27</xdr:row>
      <xdr:rowOff>7144</xdr:rowOff>
    </xdr:from>
    <xdr:to>
      <xdr:col>109</xdr:col>
      <xdr:colOff>90487</xdr:colOff>
      <xdr:row>32</xdr:row>
      <xdr:rowOff>57150</xdr:rowOff>
    </xdr:to>
    <xdr:cxnSp macro="">
      <xdr:nvCxnSpPr>
        <xdr:cNvPr id="3200" name="直線矢印コネクタ 3199">
          <a:extLst>
            <a:ext uri="{FF2B5EF4-FFF2-40B4-BE49-F238E27FC236}">
              <a16:creationId xmlns:a16="http://schemas.microsoft.com/office/drawing/2014/main" id="{D320C0D0-06B7-4C69-B171-4BE6E0F39CB4}"/>
            </a:ext>
          </a:extLst>
        </xdr:cNvPr>
        <xdr:cNvCxnSpPr/>
      </xdr:nvCxnSpPr>
      <xdr:spPr>
        <a:xfrm>
          <a:off x="41619487" y="5150644"/>
          <a:ext cx="0" cy="1002506"/>
        </a:xfrm>
        <a:prstGeom prst="straightConnector1">
          <a:avLst/>
        </a:prstGeom>
        <a:ln w="3175">
          <a:solidFill>
            <a:sysClr val="windowText" lastClr="000000"/>
          </a:solidFill>
          <a:prstDash val="lgDashDot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109</xdr:col>
      <xdr:colOff>28573</xdr:colOff>
      <xdr:row>32</xdr:row>
      <xdr:rowOff>171450</xdr:rowOff>
    </xdr:from>
    <xdr:to>
      <xdr:col>109</xdr:col>
      <xdr:colOff>28573</xdr:colOff>
      <xdr:row>33</xdr:row>
      <xdr:rowOff>95250</xdr:rowOff>
    </xdr:to>
    <xdr:cxnSp macro="">
      <xdr:nvCxnSpPr>
        <xdr:cNvPr id="3201" name="直線矢印コネクタ 3200">
          <a:extLst>
            <a:ext uri="{FF2B5EF4-FFF2-40B4-BE49-F238E27FC236}">
              <a16:creationId xmlns:a16="http://schemas.microsoft.com/office/drawing/2014/main" id="{7620AF4D-D965-462B-B398-372877B1073E}"/>
            </a:ext>
          </a:extLst>
        </xdr:cNvPr>
        <xdr:cNvCxnSpPr/>
      </xdr:nvCxnSpPr>
      <xdr:spPr>
        <a:xfrm>
          <a:off x="41557573" y="6267450"/>
          <a:ext cx="0" cy="114300"/>
        </a:xfrm>
        <a:prstGeom prst="straightConnector1">
          <a:avLst/>
        </a:prstGeom>
        <a:ln w="3175">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109</xdr:col>
      <xdr:colOff>26192</xdr:colOff>
      <xdr:row>30</xdr:row>
      <xdr:rowOff>185738</xdr:rowOff>
    </xdr:from>
    <xdr:to>
      <xdr:col>109</xdr:col>
      <xdr:colOff>26192</xdr:colOff>
      <xdr:row>33</xdr:row>
      <xdr:rowOff>2380</xdr:rowOff>
    </xdr:to>
    <xdr:cxnSp macro="">
      <xdr:nvCxnSpPr>
        <xdr:cNvPr id="3202" name="直線矢印コネクタ 3201">
          <a:extLst>
            <a:ext uri="{FF2B5EF4-FFF2-40B4-BE49-F238E27FC236}">
              <a16:creationId xmlns:a16="http://schemas.microsoft.com/office/drawing/2014/main" id="{3D66A9B0-2713-46E8-A23E-28CF35D1AD4C}"/>
            </a:ext>
          </a:extLst>
        </xdr:cNvPr>
        <xdr:cNvCxnSpPr/>
      </xdr:nvCxnSpPr>
      <xdr:spPr>
        <a:xfrm>
          <a:off x="41555192" y="5900738"/>
          <a:ext cx="0" cy="388142"/>
        </a:xfrm>
        <a:prstGeom prst="straightConnector1">
          <a:avLst/>
        </a:prstGeom>
        <a:ln w="3175">
          <a:solidFill>
            <a:schemeClr val="accent1"/>
          </a:solidFill>
          <a:prstDash val="sysDash"/>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109</xdr:col>
      <xdr:colOff>211931</xdr:colOff>
      <xdr:row>32</xdr:row>
      <xdr:rowOff>16669</xdr:rowOff>
    </xdr:from>
    <xdr:to>
      <xdr:col>119</xdr:col>
      <xdr:colOff>376238</xdr:colOff>
      <xdr:row>32</xdr:row>
      <xdr:rowOff>16669</xdr:rowOff>
    </xdr:to>
    <xdr:cxnSp macro="">
      <xdr:nvCxnSpPr>
        <xdr:cNvPr id="3203" name="直線矢印コネクタ 3202">
          <a:extLst>
            <a:ext uri="{FF2B5EF4-FFF2-40B4-BE49-F238E27FC236}">
              <a16:creationId xmlns:a16="http://schemas.microsoft.com/office/drawing/2014/main" id="{0162AF18-680E-4CF9-B17C-41C4D107BFDC}"/>
            </a:ext>
          </a:extLst>
        </xdr:cNvPr>
        <xdr:cNvCxnSpPr/>
      </xdr:nvCxnSpPr>
      <xdr:spPr>
        <a:xfrm>
          <a:off x="41740931" y="6112669"/>
          <a:ext cx="3974307" cy="0"/>
        </a:xfrm>
        <a:prstGeom prst="straightConnector1">
          <a:avLst/>
        </a:prstGeom>
        <a:ln w="3175">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101</xdr:col>
      <xdr:colOff>338137</xdr:colOff>
      <xdr:row>27</xdr:row>
      <xdr:rowOff>97631</xdr:rowOff>
    </xdr:from>
    <xdr:to>
      <xdr:col>101</xdr:col>
      <xdr:colOff>338137</xdr:colOff>
      <xdr:row>33</xdr:row>
      <xdr:rowOff>95250</xdr:rowOff>
    </xdr:to>
    <xdr:cxnSp macro="">
      <xdr:nvCxnSpPr>
        <xdr:cNvPr id="3204" name="直線矢印コネクタ 3203">
          <a:extLst>
            <a:ext uri="{FF2B5EF4-FFF2-40B4-BE49-F238E27FC236}">
              <a16:creationId xmlns:a16="http://schemas.microsoft.com/office/drawing/2014/main" id="{C9F63121-B290-4E13-AC0E-E718C15D9423}"/>
            </a:ext>
          </a:extLst>
        </xdr:cNvPr>
        <xdr:cNvCxnSpPr/>
      </xdr:nvCxnSpPr>
      <xdr:spPr>
        <a:xfrm>
          <a:off x="38819137" y="5241131"/>
          <a:ext cx="0" cy="114061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108</xdr:col>
      <xdr:colOff>14288</xdr:colOff>
      <xdr:row>33</xdr:row>
      <xdr:rowOff>97631</xdr:rowOff>
    </xdr:from>
    <xdr:to>
      <xdr:col>111</xdr:col>
      <xdr:colOff>7144</xdr:colOff>
      <xdr:row>33</xdr:row>
      <xdr:rowOff>97631</xdr:rowOff>
    </xdr:to>
    <xdr:cxnSp macro="">
      <xdr:nvCxnSpPr>
        <xdr:cNvPr id="3205" name="直線矢印コネクタ 3204">
          <a:extLst>
            <a:ext uri="{FF2B5EF4-FFF2-40B4-BE49-F238E27FC236}">
              <a16:creationId xmlns:a16="http://schemas.microsoft.com/office/drawing/2014/main" id="{4FD6716F-B134-48C8-AB88-C78977B34419}"/>
            </a:ext>
          </a:extLst>
        </xdr:cNvPr>
        <xdr:cNvCxnSpPr/>
      </xdr:nvCxnSpPr>
      <xdr:spPr>
        <a:xfrm>
          <a:off x="41162288" y="6384131"/>
          <a:ext cx="1135856" cy="0"/>
        </a:xfrm>
        <a:prstGeom prst="straightConnector1">
          <a:avLst/>
        </a:prstGeom>
        <a:ln w="3175">
          <a:solidFill>
            <a:schemeClr val="accent1"/>
          </a:solidFill>
          <a:prstDash val="sysDash"/>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108</xdr:col>
      <xdr:colOff>247650</xdr:colOff>
      <xdr:row>31</xdr:row>
      <xdr:rowOff>50006</xdr:rowOff>
    </xdr:from>
    <xdr:to>
      <xdr:col>109</xdr:col>
      <xdr:colOff>23813</xdr:colOff>
      <xdr:row>31</xdr:row>
      <xdr:rowOff>50006</xdr:rowOff>
    </xdr:to>
    <xdr:cxnSp macro="">
      <xdr:nvCxnSpPr>
        <xdr:cNvPr id="3206" name="直線矢印コネクタ 3205">
          <a:extLst>
            <a:ext uri="{FF2B5EF4-FFF2-40B4-BE49-F238E27FC236}">
              <a16:creationId xmlns:a16="http://schemas.microsoft.com/office/drawing/2014/main" id="{AD242F76-48A8-49D1-8B88-ADBD1E6E4737}"/>
            </a:ext>
          </a:extLst>
        </xdr:cNvPr>
        <xdr:cNvCxnSpPr/>
      </xdr:nvCxnSpPr>
      <xdr:spPr>
        <a:xfrm flipH="1">
          <a:off x="41395650" y="5955506"/>
          <a:ext cx="157163" cy="0"/>
        </a:xfrm>
        <a:prstGeom prst="straightConnector1">
          <a:avLst/>
        </a:prstGeom>
        <a:ln w="3175">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109</xdr:col>
      <xdr:colOff>85725</xdr:colOff>
      <xdr:row>31</xdr:row>
      <xdr:rowOff>50006</xdr:rowOff>
    </xdr:from>
    <xdr:to>
      <xdr:col>109</xdr:col>
      <xdr:colOff>242888</xdr:colOff>
      <xdr:row>31</xdr:row>
      <xdr:rowOff>50006</xdr:rowOff>
    </xdr:to>
    <xdr:cxnSp macro="">
      <xdr:nvCxnSpPr>
        <xdr:cNvPr id="3207" name="直線矢印コネクタ 3206">
          <a:extLst>
            <a:ext uri="{FF2B5EF4-FFF2-40B4-BE49-F238E27FC236}">
              <a16:creationId xmlns:a16="http://schemas.microsoft.com/office/drawing/2014/main" id="{53D0DD3E-8096-474D-97F3-D92FD95F6FCB}"/>
            </a:ext>
          </a:extLst>
        </xdr:cNvPr>
        <xdr:cNvCxnSpPr/>
      </xdr:nvCxnSpPr>
      <xdr:spPr>
        <a:xfrm flipH="1">
          <a:off x="41614725" y="5955506"/>
          <a:ext cx="157163" cy="0"/>
        </a:xfrm>
        <a:prstGeom prst="straightConnector1">
          <a:avLst/>
        </a:prstGeom>
        <a:ln w="3175">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98</xdr:col>
      <xdr:colOff>221457</xdr:colOff>
      <xdr:row>29</xdr:row>
      <xdr:rowOff>92869</xdr:rowOff>
    </xdr:from>
    <xdr:to>
      <xdr:col>99</xdr:col>
      <xdr:colOff>2382</xdr:colOff>
      <xdr:row>29</xdr:row>
      <xdr:rowOff>92869</xdr:rowOff>
    </xdr:to>
    <xdr:cxnSp macro="">
      <xdr:nvCxnSpPr>
        <xdr:cNvPr id="3208" name="直線矢印コネクタ 3207">
          <a:extLst>
            <a:ext uri="{FF2B5EF4-FFF2-40B4-BE49-F238E27FC236}">
              <a16:creationId xmlns:a16="http://schemas.microsoft.com/office/drawing/2014/main" id="{8C9DC58E-2677-430D-B464-2C6DF3A941B3}"/>
            </a:ext>
          </a:extLst>
        </xdr:cNvPr>
        <xdr:cNvCxnSpPr/>
      </xdr:nvCxnSpPr>
      <xdr:spPr>
        <a:xfrm>
          <a:off x="37559457" y="5617369"/>
          <a:ext cx="161925" cy="0"/>
        </a:xfrm>
        <a:prstGeom prst="straightConnector1">
          <a:avLst/>
        </a:prstGeom>
        <a:ln w="3175">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78581</xdr:colOff>
      <xdr:row>27</xdr:row>
      <xdr:rowOff>0</xdr:rowOff>
    </xdr:from>
    <xdr:to>
      <xdr:col>99</xdr:col>
      <xdr:colOff>78581</xdr:colOff>
      <xdr:row>28</xdr:row>
      <xdr:rowOff>35719</xdr:rowOff>
    </xdr:to>
    <xdr:cxnSp macro="">
      <xdr:nvCxnSpPr>
        <xdr:cNvPr id="3209" name="直線矢印コネクタ 3208">
          <a:extLst>
            <a:ext uri="{FF2B5EF4-FFF2-40B4-BE49-F238E27FC236}">
              <a16:creationId xmlns:a16="http://schemas.microsoft.com/office/drawing/2014/main" id="{59EECAB9-0458-4F7E-9F58-5B76363834BD}"/>
            </a:ext>
          </a:extLst>
        </xdr:cNvPr>
        <xdr:cNvCxnSpPr/>
      </xdr:nvCxnSpPr>
      <xdr:spPr>
        <a:xfrm>
          <a:off x="37797581" y="5143500"/>
          <a:ext cx="0" cy="226219"/>
        </a:xfrm>
        <a:prstGeom prst="straightConnector1">
          <a:avLst/>
        </a:prstGeom>
        <a:ln w="3175">
          <a:solidFill>
            <a:srgbClr val="C00000"/>
          </a:solidFill>
          <a:prstDash val="lgDash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101</xdr:col>
      <xdr:colOff>73819</xdr:colOff>
      <xdr:row>27</xdr:row>
      <xdr:rowOff>0</xdr:rowOff>
    </xdr:from>
    <xdr:to>
      <xdr:col>101</xdr:col>
      <xdr:colOff>73819</xdr:colOff>
      <xdr:row>29</xdr:row>
      <xdr:rowOff>33338</xdr:rowOff>
    </xdr:to>
    <xdr:cxnSp macro="">
      <xdr:nvCxnSpPr>
        <xdr:cNvPr id="3210" name="直線矢印コネクタ 3209">
          <a:extLst>
            <a:ext uri="{FF2B5EF4-FFF2-40B4-BE49-F238E27FC236}">
              <a16:creationId xmlns:a16="http://schemas.microsoft.com/office/drawing/2014/main" id="{E849EDF9-C821-4F54-8EBE-FEAAD1581C34}"/>
            </a:ext>
          </a:extLst>
        </xdr:cNvPr>
        <xdr:cNvCxnSpPr/>
      </xdr:nvCxnSpPr>
      <xdr:spPr>
        <a:xfrm>
          <a:off x="38554819" y="5143500"/>
          <a:ext cx="0" cy="414338"/>
        </a:xfrm>
        <a:prstGeom prst="straightConnector1">
          <a:avLst/>
        </a:prstGeom>
        <a:ln w="3175">
          <a:solidFill>
            <a:sysClr val="windowText" lastClr="000000"/>
          </a:solidFill>
          <a:prstDash val="lgDashDot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101</xdr:col>
      <xdr:colOff>73818</xdr:colOff>
      <xdr:row>29</xdr:row>
      <xdr:rowOff>171450</xdr:rowOff>
    </xdr:from>
    <xdr:to>
      <xdr:col>101</xdr:col>
      <xdr:colOff>73818</xdr:colOff>
      <xdr:row>32</xdr:row>
      <xdr:rowOff>16669</xdr:rowOff>
    </xdr:to>
    <xdr:cxnSp macro="">
      <xdr:nvCxnSpPr>
        <xdr:cNvPr id="3211" name="直線矢印コネクタ 3210">
          <a:extLst>
            <a:ext uri="{FF2B5EF4-FFF2-40B4-BE49-F238E27FC236}">
              <a16:creationId xmlns:a16="http://schemas.microsoft.com/office/drawing/2014/main" id="{67AF2151-EA4C-486E-82B4-E98538BBD2DA}"/>
            </a:ext>
          </a:extLst>
        </xdr:cNvPr>
        <xdr:cNvCxnSpPr/>
      </xdr:nvCxnSpPr>
      <xdr:spPr>
        <a:xfrm>
          <a:off x="38554818" y="5695950"/>
          <a:ext cx="0" cy="416719"/>
        </a:xfrm>
        <a:prstGeom prst="straightConnector1">
          <a:avLst/>
        </a:prstGeom>
        <a:ln w="3175">
          <a:solidFill>
            <a:sysClr val="windowText" lastClr="000000"/>
          </a:solidFill>
          <a:prstDash val="lgDashDot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78581</xdr:colOff>
      <xdr:row>28</xdr:row>
      <xdr:rowOff>133350</xdr:rowOff>
    </xdr:from>
    <xdr:to>
      <xdr:col>99</xdr:col>
      <xdr:colOff>78581</xdr:colOff>
      <xdr:row>31</xdr:row>
      <xdr:rowOff>40481</xdr:rowOff>
    </xdr:to>
    <xdr:cxnSp macro="">
      <xdr:nvCxnSpPr>
        <xdr:cNvPr id="3212" name="直線矢印コネクタ 3211">
          <a:extLst>
            <a:ext uri="{FF2B5EF4-FFF2-40B4-BE49-F238E27FC236}">
              <a16:creationId xmlns:a16="http://schemas.microsoft.com/office/drawing/2014/main" id="{C7CBF12A-4D7C-41CF-8D60-F69C7CF076D7}"/>
            </a:ext>
          </a:extLst>
        </xdr:cNvPr>
        <xdr:cNvCxnSpPr/>
      </xdr:nvCxnSpPr>
      <xdr:spPr>
        <a:xfrm>
          <a:off x="37797581" y="5467350"/>
          <a:ext cx="0" cy="478631"/>
        </a:xfrm>
        <a:prstGeom prst="straightConnector1">
          <a:avLst/>
        </a:prstGeom>
        <a:ln w="3175">
          <a:solidFill>
            <a:srgbClr val="C00000"/>
          </a:solidFill>
          <a:prstDash val="lgDash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73819</xdr:colOff>
      <xdr:row>30</xdr:row>
      <xdr:rowOff>140493</xdr:rowOff>
    </xdr:from>
    <xdr:to>
      <xdr:col>101</xdr:col>
      <xdr:colOff>76200</xdr:colOff>
      <xdr:row>30</xdr:row>
      <xdr:rowOff>140493</xdr:rowOff>
    </xdr:to>
    <xdr:cxnSp macro="">
      <xdr:nvCxnSpPr>
        <xdr:cNvPr id="3213" name="直線矢印コネクタ 3212">
          <a:extLst>
            <a:ext uri="{FF2B5EF4-FFF2-40B4-BE49-F238E27FC236}">
              <a16:creationId xmlns:a16="http://schemas.microsoft.com/office/drawing/2014/main" id="{4C0F452A-2056-47E5-B890-C1AE6A6EC250}"/>
            </a:ext>
          </a:extLst>
        </xdr:cNvPr>
        <xdr:cNvCxnSpPr/>
      </xdr:nvCxnSpPr>
      <xdr:spPr>
        <a:xfrm>
          <a:off x="37792819" y="5855493"/>
          <a:ext cx="764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108</xdr:col>
      <xdr:colOff>0</xdr:colOff>
      <xdr:row>32</xdr:row>
      <xdr:rowOff>179193</xdr:rowOff>
    </xdr:from>
    <xdr:to>
      <xdr:col>109</xdr:col>
      <xdr:colOff>28576</xdr:colOff>
      <xdr:row>32</xdr:row>
      <xdr:rowOff>179193</xdr:rowOff>
    </xdr:to>
    <xdr:cxnSp macro="">
      <xdr:nvCxnSpPr>
        <xdr:cNvPr id="3214" name="直線矢印コネクタ 3213">
          <a:extLst>
            <a:ext uri="{FF2B5EF4-FFF2-40B4-BE49-F238E27FC236}">
              <a16:creationId xmlns:a16="http://schemas.microsoft.com/office/drawing/2014/main" id="{9C19597E-509A-4365-A925-6FD03E2902B1}"/>
            </a:ext>
          </a:extLst>
        </xdr:cNvPr>
        <xdr:cNvCxnSpPr>
          <a:endCxn id="3198" idx="0"/>
        </xdr:cNvCxnSpPr>
      </xdr:nvCxnSpPr>
      <xdr:spPr>
        <a:xfrm>
          <a:off x="41148000" y="6275193"/>
          <a:ext cx="409576" cy="0"/>
        </a:xfrm>
        <a:prstGeom prst="straightConnector1">
          <a:avLst/>
        </a:prstGeom>
        <a:ln w="3175">
          <a:solidFill>
            <a:schemeClr val="accent1"/>
          </a:solidFill>
          <a:prstDash val="sysDash"/>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108</xdr:col>
      <xdr:colOff>45244</xdr:colOff>
      <xdr:row>32</xdr:row>
      <xdr:rowOff>16668</xdr:rowOff>
    </xdr:from>
    <xdr:to>
      <xdr:col>108</xdr:col>
      <xdr:colOff>45244</xdr:colOff>
      <xdr:row>32</xdr:row>
      <xdr:rowOff>176212</xdr:rowOff>
    </xdr:to>
    <xdr:cxnSp macro="">
      <xdr:nvCxnSpPr>
        <xdr:cNvPr id="3215" name="直線矢印コネクタ 3214">
          <a:extLst>
            <a:ext uri="{FF2B5EF4-FFF2-40B4-BE49-F238E27FC236}">
              <a16:creationId xmlns:a16="http://schemas.microsoft.com/office/drawing/2014/main" id="{EC3105C6-FAFB-4046-B57F-0F211610A35B}"/>
            </a:ext>
          </a:extLst>
        </xdr:cNvPr>
        <xdr:cNvCxnSpPr/>
      </xdr:nvCxnSpPr>
      <xdr:spPr>
        <a:xfrm>
          <a:off x="41193244" y="6112668"/>
          <a:ext cx="0" cy="159544"/>
        </a:xfrm>
        <a:prstGeom prst="straightConnector1">
          <a:avLst/>
        </a:prstGeom>
        <a:ln w="3175">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108</xdr:col>
      <xdr:colOff>45244</xdr:colOff>
      <xdr:row>33</xdr:row>
      <xdr:rowOff>95250</xdr:rowOff>
    </xdr:from>
    <xdr:to>
      <xdr:col>108</xdr:col>
      <xdr:colOff>45244</xdr:colOff>
      <xdr:row>34</xdr:row>
      <xdr:rowOff>64294</xdr:rowOff>
    </xdr:to>
    <xdr:cxnSp macro="">
      <xdr:nvCxnSpPr>
        <xdr:cNvPr id="3216" name="直線矢印コネクタ 3215">
          <a:extLst>
            <a:ext uri="{FF2B5EF4-FFF2-40B4-BE49-F238E27FC236}">
              <a16:creationId xmlns:a16="http://schemas.microsoft.com/office/drawing/2014/main" id="{2FD08AE8-4AE6-4936-8DBD-00C26DABADF6}"/>
            </a:ext>
          </a:extLst>
        </xdr:cNvPr>
        <xdr:cNvCxnSpPr/>
      </xdr:nvCxnSpPr>
      <xdr:spPr>
        <a:xfrm>
          <a:off x="41193244" y="6381750"/>
          <a:ext cx="0" cy="159544"/>
        </a:xfrm>
        <a:prstGeom prst="straightConnector1">
          <a:avLst/>
        </a:prstGeom>
        <a:ln w="3175">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138113</xdr:colOff>
      <xdr:row>27</xdr:row>
      <xdr:rowOff>4763</xdr:rowOff>
    </xdr:from>
    <xdr:to>
      <xdr:col>117</xdr:col>
      <xdr:colOff>138113</xdr:colOff>
      <xdr:row>32</xdr:row>
      <xdr:rowOff>7144</xdr:rowOff>
    </xdr:to>
    <xdr:cxnSp macro="">
      <xdr:nvCxnSpPr>
        <xdr:cNvPr id="3217" name="直線矢印コネクタ 3216">
          <a:extLst>
            <a:ext uri="{FF2B5EF4-FFF2-40B4-BE49-F238E27FC236}">
              <a16:creationId xmlns:a16="http://schemas.microsoft.com/office/drawing/2014/main" id="{0335130B-0F40-46EF-AFCC-A6B848EFD356}"/>
            </a:ext>
          </a:extLst>
        </xdr:cNvPr>
        <xdr:cNvCxnSpPr/>
      </xdr:nvCxnSpPr>
      <xdr:spPr>
        <a:xfrm>
          <a:off x="44715113" y="5148263"/>
          <a:ext cx="0" cy="954881"/>
        </a:xfrm>
        <a:prstGeom prst="straightConnector1">
          <a:avLst/>
        </a:prstGeom>
        <a:ln w="3175">
          <a:solidFill>
            <a:schemeClr val="accent1"/>
          </a:solidFill>
          <a:prstDash val="sysDash"/>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2381</xdr:colOff>
      <xdr:row>31</xdr:row>
      <xdr:rowOff>169069</xdr:rowOff>
    </xdr:from>
    <xdr:to>
      <xdr:col>117</xdr:col>
      <xdr:colOff>130969</xdr:colOff>
      <xdr:row>31</xdr:row>
      <xdr:rowOff>169069</xdr:rowOff>
    </xdr:to>
    <xdr:cxnSp macro="">
      <xdr:nvCxnSpPr>
        <xdr:cNvPr id="3218" name="直線矢印コネクタ 3217">
          <a:extLst>
            <a:ext uri="{FF2B5EF4-FFF2-40B4-BE49-F238E27FC236}">
              <a16:creationId xmlns:a16="http://schemas.microsoft.com/office/drawing/2014/main" id="{D25C1294-BDAA-42EB-A311-F3070CED58F9}"/>
            </a:ext>
          </a:extLst>
        </xdr:cNvPr>
        <xdr:cNvCxnSpPr/>
      </xdr:nvCxnSpPr>
      <xdr:spPr>
        <a:xfrm>
          <a:off x="42293381" y="6074569"/>
          <a:ext cx="2414588" cy="0"/>
        </a:xfrm>
        <a:prstGeom prst="straightConnector1">
          <a:avLst/>
        </a:prstGeom>
        <a:ln w="3175">
          <a:solidFill>
            <a:sysClr val="windowText" lastClr="000000"/>
          </a:solidFill>
          <a:prstDash val="lgDashDot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109</xdr:col>
      <xdr:colOff>92869</xdr:colOff>
      <xdr:row>31</xdr:row>
      <xdr:rowOff>169068</xdr:rowOff>
    </xdr:from>
    <xdr:to>
      <xdr:col>111</xdr:col>
      <xdr:colOff>2381</xdr:colOff>
      <xdr:row>31</xdr:row>
      <xdr:rowOff>169068</xdr:rowOff>
    </xdr:to>
    <xdr:cxnSp macro="">
      <xdr:nvCxnSpPr>
        <xdr:cNvPr id="3220" name="直線矢印コネクタ 3219">
          <a:extLst>
            <a:ext uri="{FF2B5EF4-FFF2-40B4-BE49-F238E27FC236}">
              <a16:creationId xmlns:a16="http://schemas.microsoft.com/office/drawing/2014/main" id="{848E2A37-30E4-4B1E-8931-F773A35DAEFF}"/>
            </a:ext>
          </a:extLst>
        </xdr:cNvPr>
        <xdr:cNvCxnSpPr/>
      </xdr:nvCxnSpPr>
      <xdr:spPr>
        <a:xfrm>
          <a:off x="41621869" y="6074568"/>
          <a:ext cx="67151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115</xdr:col>
      <xdr:colOff>0</xdr:colOff>
      <xdr:row>32</xdr:row>
      <xdr:rowOff>14288</xdr:rowOff>
    </xdr:from>
    <xdr:to>
      <xdr:col>115</xdr:col>
      <xdr:colOff>0</xdr:colOff>
      <xdr:row>32</xdr:row>
      <xdr:rowOff>180972</xdr:rowOff>
    </xdr:to>
    <xdr:cxnSp macro="">
      <xdr:nvCxnSpPr>
        <xdr:cNvPr id="3221" name="直線矢印コネクタ 3220">
          <a:extLst>
            <a:ext uri="{FF2B5EF4-FFF2-40B4-BE49-F238E27FC236}">
              <a16:creationId xmlns:a16="http://schemas.microsoft.com/office/drawing/2014/main" id="{1D5F12FC-B13C-4CFF-BA23-633860EB1E48}"/>
            </a:ext>
          </a:extLst>
        </xdr:cNvPr>
        <xdr:cNvCxnSpPr/>
      </xdr:nvCxnSpPr>
      <xdr:spPr>
        <a:xfrm flipV="1">
          <a:off x="43815000" y="6110288"/>
          <a:ext cx="0" cy="166684"/>
        </a:xfrm>
        <a:prstGeom prst="straightConnector1">
          <a:avLst/>
        </a:prstGeom>
        <a:ln w="3175">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115</xdr:col>
      <xdr:colOff>0</xdr:colOff>
      <xdr:row>31</xdr:row>
      <xdr:rowOff>0</xdr:rowOff>
    </xdr:from>
    <xdr:to>
      <xdr:col>115</xdr:col>
      <xdr:colOff>0</xdr:colOff>
      <xdr:row>31</xdr:row>
      <xdr:rowOff>166684</xdr:rowOff>
    </xdr:to>
    <xdr:cxnSp macro="">
      <xdr:nvCxnSpPr>
        <xdr:cNvPr id="3222" name="直線矢印コネクタ 3221">
          <a:extLst>
            <a:ext uri="{FF2B5EF4-FFF2-40B4-BE49-F238E27FC236}">
              <a16:creationId xmlns:a16="http://schemas.microsoft.com/office/drawing/2014/main" id="{DE4FCB1A-6D63-49B6-9C00-2E5E1D355E9A}"/>
            </a:ext>
          </a:extLst>
        </xdr:cNvPr>
        <xdr:cNvCxnSpPr/>
      </xdr:nvCxnSpPr>
      <xdr:spPr>
        <a:xfrm flipV="1">
          <a:off x="43815000" y="5905500"/>
          <a:ext cx="0" cy="166684"/>
        </a:xfrm>
        <a:prstGeom prst="straightConnector1">
          <a:avLst/>
        </a:prstGeom>
        <a:ln w="3175">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109</xdr:col>
      <xdr:colOff>90487</xdr:colOff>
      <xdr:row>27</xdr:row>
      <xdr:rowOff>52388</xdr:rowOff>
    </xdr:from>
    <xdr:to>
      <xdr:col>112</xdr:col>
      <xdr:colOff>233362</xdr:colOff>
      <xdr:row>27</xdr:row>
      <xdr:rowOff>52388</xdr:rowOff>
    </xdr:to>
    <xdr:cxnSp macro="">
      <xdr:nvCxnSpPr>
        <xdr:cNvPr id="3223" name="直線矢印コネクタ 3222">
          <a:extLst>
            <a:ext uri="{FF2B5EF4-FFF2-40B4-BE49-F238E27FC236}">
              <a16:creationId xmlns:a16="http://schemas.microsoft.com/office/drawing/2014/main" id="{81B7052C-2D06-4E4D-8821-AD6B6B8F00F7}"/>
            </a:ext>
          </a:extLst>
        </xdr:cNvPr>
        <xdr:cNvCxnSpPr/>
      </xdr:nvCxnSpPr>
      <xdr:spPr>
        <a:xfrm>
          <a:off x="41619487" y="5195888"/>
          <a:ext cx="128587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4763</xdr:colOff>
      <xdr:row>27</xdr:row>
      <xdr:rowOff>97632</xdr:rowOff>
    </xdr:from>
    <xdr:to>
      <xdr:col>109</xdr:col>
      <xdr:colOff>176213</xdr:colOff>
      <xdr:row>27</xdr:row>
      <xdr:rowOff>97632</xdr:rowOff>
    </xdr:to>
    <xdr:cxnSp macro="">
      <xdr:nvCxnSpPr>
        <xdr:cNvPr id="3224" name="直線矢印コネクタ 3223">
          <a:extLst>
            <a:ext uri="{FF2B5EF4-FFF2-40B4-BE49-F238E27FC236}">
              <a16:creationId xmlns:a16="http://schemas.microsoft.com/office/drawing/2014/main" id="{FBEB7891-1B59-45E5-A079-290B8A136CA0}"/>
            </a:ext>
          </a:extLst>
        </xdr:cNvPr>
        <xdr:cNvCxnSpPr/>
      </xdr:nvCxnSpPr>
      <xdr:spPr>
        <a:xfrm>
          <a:off x="37723763" y="5241132"/>
          <a:ext cx="3981450" cy="0"/>
        </a:xfrm>
        <a:prstGeom prst="straightConnector1">
          <a:avLst/>
        </a:prstGeom>
        <a:ln w="3175">
          <a:solidFill>
            <a:srgbClr val="C00000"/>
          </a:solidFill>
          <a:prstDash val="lgDash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112</xdr:col>
      <xdr:colOff>230981</xdr:colOff>
      <xdr:row>27</xdr:row>
      <xdr:rowOff>4763</xdr:rowOff>
    </xdr:from>
    <xdr:to>
      <xdr:col>112</xdr:col>
      <xdr:colOff>235743</xdr:colOff>
      <xdr:row>27</xdr:row>
      <xdr:rowOff>90488</xdr:rowOff>
    </xdr:to>
    <xdr:cxnSp macro="">
      <xdr:nvCxnSpPr>
        <xdr:cNvPr id="3225" name="直線矢印コネクタ 3224">
          <a:extLst>
            <a:ext uri="{FF2B5EF4-FFF2-40B4-BE49-F238E27FC236}">
              <a16:creationId xmlns:a16="http://schemas.microsoft.com/office/drawing/2014/main" id="{A83C06D0-3481-4C22-AAE1-014ACE3F2E48}"/>
            </a:ext>
          </a:extLst>
        </xdr:cNvPr>
        <xdr:cNvCxnSpPr/>
      </xdr:nvCxnSpPr>
      <xdr:spPr>
        <a:xfrm flipH="1">
          <a:off x="42902981" y="5148263"/>
          <a:ext cx="4762" cy="85725"/>
        </a:xfrm>
        <a:prstGeom prst="straightConnector1">
          <a:avLst/>
        </a:prstGeom>
        <a:ln w="3175">
          <a:solidFill>
            <a:sysClr val="windowText" lastClr="000000"/>
          </a:solidFill>
          <a:prstDash val="sysDash"/>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112</xdr:col>
      <xdr:colOff>228600</xdr:colOff>
      <xdr:row>27</xdr:row>
      <xdr:rowOff>90488</xdr:rowOff>
    </xdr:from>
    <xdr:to>
      <xdr:col>120</xdr:col>
      <xdr:colOff>0</xdr:colOff>
      <xdr:row>27</xdr:row>
      <xdr:rowOff>90488</xdr:rowOff>
    </xdr:to>
    <xdr:cxnSp macro="">
      <xdr:nvCxnSpPr>
        <xdr:cNvPr id="3226" name="直線矢印コネクタ 3225">
          <a:extLst>
            <a:ext uri="{FF2B5EF4-FFF2-40B4-BE49-F238E27FC236}">
              <a16:creationId xmlns:a16="http://schemas.microsoft.com/office/drawing/2014/main" id="{B80D3ABD-C259-4240-B493-26C29A3726BD}"/>
            </a:ext>
          </a:extLst>
        </xdr:cNvPr>
        <xdr:cNvCxnSpPr/>
      </xdr:nvCxnSpPr>
      <xdr:spPr>
        <a:xfrm>
          <a:off x="42900600" y="5233988"/>
          <a:ext cx="2819400" cy="0"/>
        </a:xfrm>
        <a:prstGeom prst="straightConnector1">
          <a:avLst/>
        </a:prstGeom>
        <a:ln w="3175">
          <a:solidFill>
            <a:srgbClr val="C00000"/>
          </a:solidFill>
          <a:prstDash val="lgDash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109</xdr:col>
      <xdr:colOff>178594</xdr:colOff>
      <xdr:row>27</xdr:row>
      <xdr:rowOff>90488</xdr:rowOff>
    </xdr:from>
    <xdr:to>
      <xdr:col>112</xdr:col>
      <xdr:colOff>233363</xdr:colOff>
      <xdr:row>27</xdr:row>
      <xdr:rowOff>100012</xdr:rowOff>
    </xdr:to>
    <xdr:cxnSp macro="">
      <xdr:nvCxnSpPr>
        <xdr:cNvPr id="3227" name="直線矢印コネクタ 3226">
          <a:extLst>
            <a:ext uri="{FF2B5EF4-FFF2-40B4-BE49-F238E27FC236}">
              <a16:creationId xmlns:a16="http://schemas.microsoft.com/office/drawing/2014/main" id="{0301AEEF-E8C4-4554-8E28-F727118A23D1}"/>
            </a:ext>
          </a:extLst>
        </xdr:cNvPr>
        <xdr:cNvCxnSpPr/>
      </xdr:nvCxnSpPr>
      <xdr:spPr>
        <a:xfrm flipV="1">
          <a:off x="41707594" y="5233988"/>
          <a:ext cx="1197769" cy="9524"/>
        </a:xfrm>
        <a:prstGeom prst="straightConnector1">
          <a:avLst/>
        </a:prstGeom>
        <a:ln w="3175">
          <a:solidFill>
            <a:srgbClr val="C00000"/>
          </a:solidFill>
          <a:prstDash val="lgDash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120</xdr:col>
      <xdr:colOff>0</xdr:colOff>
      <xdr:row>27</xdr:row>
      <xdr:rowOff>0</xdr:rowOff>
    </xdr:from>
    <xdr:to>
      <xdr:col>120</xdr:col>
      <xdr:colOff>0</xdr:colOff>
      <xdr:row>32</xdr:row>
      <xdr:rowOff>19050</xdr:rowOff>
    </xdr:to>
    <xdr:cxnSp macro="">
      <xdr:nvCxnSpPr>
        <xdr:cNvPr id="3228" name="直線矢印コネクタ 3227">
          <a:extLst>
            <a:ext uri="{FF2B5EF4-FFF2-40B4-BE49-F238E27FC236}">
              <a16:creationId xmlns:a16="http://schemas.microsoft.com/office/drawing/2014/main" id="{329893F9-CFD7-4622-A08F-4ABCBC6F8096}"/>
            </a:ext>
          </a:extLst>
        </xdr:cNvPr>
        <xdr:cNvCxnSpPr/>
      </xdr:nvCxnSpPr>
      <xdr:spPr>
        <a:xfrm>
          <a:off x="45720000" y="5143500"/>
          <a:ext cx="0" cy="971550"/>
        </a:xfrm>
        <a:prstGeom prst="straightConnector1">
          <a:avLst/>
        </a:prstGeom>
        <a:ln w="3175">
          <a:solidFill>
            <a:sysClr val="windowText" lastClr="000000"/>
          </a:solidFill>
          <a:prstDash val="soli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330994</xdr:colOff>
      <xdr:row>27</xdr:row>
      <xdr:rowOff>52387</xdr:rowOff>
    </xdr:from>
    <xdr:to>
      <xdr:col>109</xdr:col>
      <xdr:colOff>88106</xdr:colOff>
      <xdr:row>27</xdr:row>
      <xdr:rowOff>52387</xdr:rowOff>
    </xdr:to>
    <xdr:cxnSp macro="">
      <xdr:nvCxnSpPr>
        <xdr:cNvPr id="3229" name="直線矢印コネクタ 3228">
          <a:extLst>
            <a:ext uri="{FF2B5EF4-FFF2-40B4-BE49-F238E27FC236}">
              <a16:creationId xmlns:a16="http://schemas.microsoft.com/office/drawing/2014/main" id="{73F5320A-9C4F-4C27-962C-2ADB4134D4CB}"/>
            </a:ext>
          </a:extLst>
        </xdr:cNvPr>
        <xdr:cNvCxnSpPr/>
      </xdr:nvCxnSpPr>
      <xdr:spPr>
        <a:xfrm>
          <a:off x="40335994" y="5195887"/>
          <a:ext cx="128111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335756</xdr:colOff>
      <xdr:row>27</xdr:row>
      <xdr:rowOff>0</xdr:rowOff>
    </xdr:from>
    <xdr:to>
      <xdr:col>105</xdr:col>
      <xdr:colOff>335756</xdr:colOff>
      <xdr:row>27</xdr:row>
      <xdr:rowOff>95250</xdr:rowOff>
    </xdr:to>
    <xdr:cxnSp macro="">
      <xdr:nvCxnSpPr>
        <xdr:cNvPr id="3230" name="直線矢印コネクタ 3229">
          <a:extLst>
            <a:ext uri="{FF2B5EF4-FFF2-40B4-BE49-F238E27FC236}">
              <a16:creationId xmlns:a16="http://schemas.microsoft.com/office/drawing/2014/main" id="{F741989C-312C-43ED-9376-E143C1DF81CE}"/>
            </a:ext>
          </a:extLst>
        </xdr:cNvPr>
        <xdr:cNvCxnSpPr/>
      </xdr:nvCxnSpPr>
      <xdr:spPr>
        <a:xfrm>
          <a:off x="40340756" y="5143500"/>
          <a:ext cx="0" cy="95250"/>
        </a:xfrm>
        <a:prstGeom prst="straightConnector1">
          <a:avLst/>
        </a:prstGeom>
        <a:ln w="3175">
          <a:solidFill>
            <a:sysClr val="windowText" lastClr="000000"/>
          </a:solidFill>
          <a:prstDash val="sysDash"/>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78581</xdr:colOff>
      <xdr:row>29</xdr:row>
      <xdr:rowOff>92869</xdr:rowOff>
    </xdr:from>
    <xdr:to>
      <xdr:col>99</xdr:col>
      <xdr:colOff>240506</xdr:colOff>
      <xdr:row>29</xdr:row>
      <xdr:rowOff>92869</xdr:rowOff>
    </xdr:to>
    <xdr:cxnSp macro="">
      <xdr:nvCxnSpPr>
        <xdr:cNvPr id="3231" name="直線矢印コネクタ 3230">
          <a:extLst>
            <a:ext uri="{FF2B5EF4-FFF2-40B4-BE49-F238E27FC236}">
              <a16:creationId xmlns:a16="http://schemas.microsoft.com/office/drawing/2014/main" id="{511AE11F-A2D3-40D6-9F84-15F5D5515A74}"/>
            </a:ext>
          </a:extLst>
        </xdr:cNvPr>
        <xdr:cNvCxnSpPr/>
      </xdr:nvCxnSpPr>
      <xdr:spPr>
        <a:xfrm>
          <a:off x="37797581" y="5617369"/>
          <a:ext cx="161925" cy="0"/>
        </a:xfrm>
        <a:prstGeom prst="straightConnector1">
          <a:avLst/>
        </a:prstGeom>
        <a:ln w="3175">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101</xdr:col>
      <xdr:colOff>73819</xdr:colOff>
      <xdr:row>32</xdr:row>
      <xdr:rowOff>180975</xdr:rowOff>
    </xdr:from>
    <xdr:to>
      <xdr:col>101</xdr:col>
      <xdr:colOff>73819</xdr:colOff>
      <xdr:row>33</xdr:row>
      <xdr:rowOff>90488</xdr:rowOff>
    </xdr:to>
    <xdr:cxnSp macro="">
      <xdr:nvCxnSpPr>
        <xdr:cNvPr id="3232" name="直線矢印コネクタ 3231">
          <a:extLst>
            <a:ext uri="{FF2B5EF4-FFF2-40B4-BE49-F238E27FC236}">
              <a16:creationId xmlns:a16="http://schemas.microsoft.com/office/drawing/2014/main" id="{7EA5030C-1B9E-4412-B460-E6F56BDE0C4F}"/>
            </a:ext>
          </a:extLst>
        </xdr:cNvPr>
        <xdr:cNvCxnSpPr/>
      </xdr:nvCxnSpPr>
      <xdr:spPr>
        <a:xfrm>
          <a:off x="38554819" y="6276975"/>
          <a:ext cx="0" cy="100013"/>
        </a:xfrm>
        <a:prstGeom prst="straightConnector1">
          <a:avLst/>
        </a:prstGeom>
        <a:ln w="3175">
          <a:solidFill>
            <a:sysClr val="windowText" lastClr="000000"/>
          </a:solidFill>
          <a:prstDash val="lgDashDot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124</xdr:col>
      <xdr:colOff>0</xdr:colOff>
      <xdr:row>28</xdr:row>
      <xdr:rowOff>0</xdr:rowOff>
    </xdr:from>
    <xdr:to>
      <xdr:col>124</xdr:col>
      <xdr:colOff>0</xdr:colOff>
      <xdr:row>32</xdr:row>
      <xdr:rowOff>100013</xdr:rowOff>
    </xdr:to>
    <xdr:cxnSp macro="">
      <xdr:nvCxnSpPr>
        <xdr:cNvPr id="3233" name="直線矢印コネクタ 3232">
          <a:extLst>
            <a:ext uri="{FF2B5EF4-FFF2-40B4-BE49-F238E27FC236}">
              <a16:creationId xmlns:a16="http://schemas.microsoft.com/office/drawing/2014/main" id="{781F2FB0-E0C6-4EF7-9326-2886044AFAE1}"/>
            </a:ext>
          </a:extLst>
        </xdr:cNvPr>
        <xdr:cNvCxnSpPr/>
      </xdr:nvCxnSpPr>
      <xdr:spPr>
        <a:xfrm>
          <a:off x="47244000" y="5334000"/>
          <a:ext cx="0" cy="862013"/>
        </a:xfrm>
        <a:prstGeom prst="straightConnector1">
          <a:avLst/>
        </a:prstGeom>
        <a:ln w="3175">
          <a:solidFill>
            <a:sysClr val="windowText" lastClr="000000"/>
          </a:solidFill>
          <a:prstDash val="lgDashDot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123</xdr:col>
      <xdr:colOff>192881</xdr:colOff>
      <xdr:row>27</xdr:row>
      <xdr:rowOff>188119</xdr:rowOff>
    </xdr:from>
    <xdr:to>
      <xdr:col>123</xdr:col>
      <xdr:colOff>316706</xdr:colOff>
      <xdr:row>32</xdr:row>
      <xdr:rowOff>52388</xdr:rowOff>
    </xdr:to>
    <xdr:cxnSp macro="">
      <xdr:nvCxnSpPr>
        <xdr:cNvPr id="3234" name="直線矢印コネクタ 3233">
          <a:extLst>
            <a:ext uri="{FF2B5EF4-FFF2-40B4-BE49-F238E27FC236}">
              <a16:creationId xmlns:a16="http://schemas.microsoft.com/office/drawing/2014/main" id="{D7C10933-35FD-403E-9E8C-6E40EADF26C0}"/>
            </a:ext>
          </a:extLst>
        </xdr:cNvPr>
        <xdr:cNvCxnSpPr/>
      </xdr:nvCxnSpPr>
      <xdr:spPr>
        <a:xfrm>
          <a:off x="47055881" y="5331619"/>
          <a:ext cx="123825" cy="816769"/>
        </a:xfrm>
        <a:prstGeom prst="straightConnector1">
          <a:avLst/>
        </a:prstGeom>
        <a:ln w="3175">
          <a:solidFill>
            <a:srgbClr val="C00000"/>
          </a:solidFill>
          <a:prstDash val="lgDash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123</xdr:col>
      <xdr:colOff>316706</xdr:colOff>
      <xdr:row>32</xdr:row>
      <xdr:rowOff>52385</xdr:rowOff>
    </xdr:from>
    <xdr:to>
      <xdr:col>123</xdr:col>
      <xdr:colOff>378619</xdr:colOff>
      <xdr:row>32</xdr:row>
      <xdr:rowOff>52385</xdr:rowOff>
    </xdr:to>
    <xdr:cxnSp macro="">
      <xdr:nvCxnSpPr>
        <xdr:cNvPr id="3235" name="直線矢印コネクタ 3234">
          <a:extLst>
            <a:ext uri="{FF2B5EF4-FFF2-40B4-BE49-F238E27FC236}">
              <a16:creationId xmlns:a16="http://schemas.microsoft.com/office/drawing/2014/main" id="{2D4FD210-E52D-4FBE-A5D6-D7EFAF34C72A}"/>
            </a:ext>
          </a:extLst>
        </xdr:cNvPr>
        <xdr:cNvCxnSpPr/>
      </xdr:nvCxnSpPr>
      <xdr:spPr>
        <a:xfrm>
          <a:off x="47179706" y="6148385"/>
          <a:ext cx="61913" cy="0"/>
        </a:xfrm>
        <a:prstGeom prst="straightConnector1">
          <a:avLst/>
        </a:prstGeom>
        <a:ln w="3175">
          <a:solidFill>
            <a:sysClr val="windowText" lastClr="000000"/>
          </a:solidFill>
          <a:prstDash val="sysDash"/>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123</xdr:col>
      <xdr:colOff>197644</xdr:colOff>
      <xdr:row>28</xdr:row>
      <xdr:rowOff>0</xdr:rowOff>
    </xdr:from>
    <xdr:to>
      <xdr:col>124</xdr:col>
      <xdr:colOff>2382</xdr:colOff>
      <xdr:row>28</xdr:row>
      <xdr:rowOff>0</xdr:rowOff>
    </xdr:to>
    <xdr:cxnSp macro="">
      <xdr:nvCxnSpPr>
        <xdr:cNvPr id="3236" name="直線矢印コネクタ 3235">
          <a:extLst>
            <a:ext uri="{FF2B5EF4-FFF2-40B4-BE49-F238E27FC236}">
              <a16:creationId xmlns:a16="http://schemas.microsoft.com/office/drawing/2014/main" id="{43013709-FC44-438F-9691-6346EB2E54AC}"/>
            </a:ext>
          </a:extLst>
        </xdr:cNvPr>
        <xdr:cNvCxnSpPr/>
      </xdr:nvCxnSpPr>
      <xdr:spPr>
        <a:xfrm>
          <a:off x="47060644" y="5334000"/>
          <a:ext cx="185738" cy="0"/>
        </a:xfrm>
        <a:prstGeom prst="straightConnector1">
          <a:avLst/>
        </a:prstGeom>
        <a:noFill/>
        <a:ln w="3175" cap="flat" cmpd="sng" algn="ctr">
          <a:solidFill>
            <a:sysClr val="windowText" lastClr="000000"/>
          </a:solidFill>
          <a:prstDash val="sysDash"/>
          <a:miter lim="800000"/>
          <a:headEnd type="arrow" w="med" len="med"/>
          <a:tailEnd type="arrow" w="med" len="med"/>
        </a:ln>
        <a:effectLst/>
      </xdr:spPr>
    </xdr:cxnSp>
    <xdr:clientData/>
  </xdr:twoCellAnchor>
  <xdr:twoCellAnchor>
    <xdr:from>
      <xdr:col>123</xdr:col>
      <xdr:colOff>2381</xdr:colOff>
      <xdr:row>32</xdr:row>
      <xdr:rowOff>52388</xdr:rowOff>
    </xdr:from>
    <xdr:to>
      <xdr:col>123</xdr:col>
      <xdr:colOff>316706</xdr:colOff>
      <xdr:row>32</xdr:row>
      <xdr:rowOff>52388</xdr:rowOff>
    </xdr:to>
    <xdr:cxnSp macro="">
      <xdr:nvCxnSpPr>
        <xdr:cNvPr id="3237" name="直線矢印コネクタ 3236">
          <a:extLst>
            <a:ext uri="{FF2B5EF4-FFF2-40B4-BE49-F238E27FC236}">
              <a16:creationId xmlns:a16="http://schemas.microsoft.com/office/drawing/2014/main" id="{4FFA33AE-1208-48ED-A3C8-B9F1A1E0C78D}"/>
            </a:ext>
          </a:extLst>
        </xdr:cNvPr>
        <xdr:cNvCxnSpPr/>
      </xdr:nvCxnSpPr>
      <xdr:spPr>
        <a:xfrm>
          <a:off x="46865381" y="6148388"/>
          <a:ext cx="314325" cy="0"/>
        </a:xfrm>
        <a:prstGeom prst="straightConnector1">
          <a:avLst/>
        </a:prstGeom>
        <a:ln w="3175">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123</xdr:col>
      <xdr:colOff>378619</xdr:colOff>
      <xdr:row>32</xdr:row>
      <xdr:rowOff>52387</xdr:rowOff>
    </xdr:from>
    <xdr:to>
      <xdr:col>124</xdr:col>
      <xdr:colOff>76200</xdr:colOff>
      <xdr:row>32</xdr:row>
      <xdr:rowOff>52387</xdr:rowOff>
    </xdr:to>
    <xdr:cxnSp macro="">
      <xdr:nvCxnSpPr>
        <xdr:cNvPr id="3238" name="直線矢印コネクタ 3237">
          <a:extLst>
            <a:ext uri="{FF2B5EF4-FFF2-40B4-BE49-F238E27FC236}">
              <a16:creationId xmlns:a16="http://schemas.microsoft.com/office/drawing/2014/main" id="{FE4DDAE1-9574-48AF-A0F2-88E31BD798A8}"/>
            </a:ext>
          </a:extLst>
        </xdr:cNvPr>
        <xdr:cNvCxnSpPr/>
      </xdr:nvCxnSpPr>
      <xdr:spPr>
        <a:xfrm>
          <a:off x="47241619" y="6148387"/>
          <a:ext cx="78581" cy="0"/>
        </a:xfrm>
        <a:prstGeom prst="straightConnector1">
          <a:avLst/>
        </a:prstGeom>
        <a:ln w="3175">
          <a:solidFill>
            <a:sysClr val="windowText" lastClr="000000"/>
          </a:solidFill>
          <a:prstDash val="sysDash"/>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123</xdr:col>
      <xdr:colOff>257175</xdr:colOff>
      <xdr:row>30</xdr:row>
      <xdr:rowOff>33337</xdr:rowOff>
    </xdr:from>
    <xdr:to>
      <xdr:col>124</xdr:col>
      <xdr:colOff>2381</xdr:colOff>
      <xdr:row>30</xdr:row>
      <xdr:rowOff>33337</xdr:rowOff>
    </xdr:to>
    <xdr:cxnSp macro="">
      <xdr:nvCxnSpPr>
        <xdr:cNvPr id="3239" name="直線矢印コネクタ 3238">
          <a:extLst>
            <a:ext uri="{FF2B5EF4-FFF2-40B4-BE49-F238E27FC236}">
              <a16:creationId xmlns:a16="http://schemas.microsoft.com/office/drawing/2014/main" id="{F7137752-3DCC-47FE-BD03-F1F2FA79B3B9}"/>
            </a:ext>
          </a:extLst>
        </xdr:cNvPr>
        <xdr:cNvCxnSpPr/>
      </xdr:nvCxnSpPr>
      <xdr:spPr>
        <a:xfrm>
          <a:off x="47120175" y="5748337"/>
          <a:ext cx="126206" cy="0"/>
        </a:xfrm>
        <a:prstGeom prst="straightConnector1">
          <a:avLst/>
        </a:prstGeom>
        <a:ln w="3175">
          <a:solidFill>
            <a:sysClr val="windowText" lastClr="000000"/>
          </a:solidFill>
          <a:prstDash val="sysDash"/>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123</xdr:col>
      <xdr:colOff>214314</xdr:colOff>
      <xdr:row>30</xdr:row>
      <xdr:rowOff>33338</xdr:rowOff>
    </xdr:from>
    <xdr:to>
      <xdr:col>123</xdr:col>
      <xdr:colOff>214314</xdr:colOff>
      <xdr:row>32</xdr:row>
      <xdr:rowOff>52387</xdr:rowOff>
    </xdr:to>
    <xdr:cxnSp macro="">
      <xdr:nvCxnSpPr>
        <xdr:cNvPr id="3240" name="直線矢印コネクタ 3239">
          <a:extLst>
            <a:ext uri="{FF2B5EF4-FFF2-40B4-BE49-F238E27FC236}">
              <a16:creationId xmlns:a16="http://schemas.microsoft.com/office/drawing/2014/main" id="{53C791CF-D2DC-4240-9CD7-1D3BB75207B4}"/>
            </a:ext>
          </a:extLst>
        </xdr:cNvPr>
        <xdr:cNvCxnSpPr/>
      </xdr:nvCxnSpPr>
      <xdr:spPr>
        <a:xfrm>
          <a:off x="47077314" y="5748338"/>
          <a:ext cx="0" cy="400049"/>
        </a:xfrm>
        <a:prstGeom prst="straightConnector1">
          <a:avLst/>
        </a:prstGeom>
        <a:ln w="3175">
          <a:solidFill>
            <a:schemeClr val="accent1"/>
          </a:solidFill>
          <a:prstDash val="solid"/>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123</xdr:col>
      <xdr:colOff>216694</xdr:colOff>
      <xdr:row>30</xdr:row>
      <xdr:rowOff>33337</xdr:rowOff>
    </xdr:from>
    <xdr:to>
      <xdr:col>123</xdr:col>
      <xdr:colOff>269081</xdr:colOff>
      <xdr:row>30</xdr:row>
      <xdr:rowOff>33337</xdr:rowOff>
    </xdr:to>
    <xdr:cxnSp macro="">
      <xdr:nvCxnSpPr>
        <xdr:cNvPr id="3241" name="直線矢印コネクタ 3240">
          <a:extLst>
            <a:ext uri="{FF2B5EF4-FFF2-40B4-BE49-F238E27FC236}">
              <a16:creationId xmlns:a16="http://schemas.microsoft.com/office/drawing/2014/main" id="{CA8D28F4-C323-4C13-BE7F-3D3C1DB33F4F}"/>
            </a:ext>
          </a:extLst>
        </xdr:cNvPr>
        <xdr:cNvCxnSpPr/>
      </xdr:nvCxnSpPr>
      <xdr:spPr>
        <a:xfrm>
          <a:off x="47079694" y="5748337"/>
          <a:ext cx="52387" cy="0"/>
        </a:xfrm>
        <a:prstGeom prst="straightConnector1">
          <a:avLst/>
        </a:prstGeom>
        <a:ln w="3175">
          <a:solidFill>
            <a:schemeClr val="accent1"/>
          </a:solidFill>
          <a:prstDash val="sysDash"/>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123</xdr:col>
      <xdr:colOff>333377</xdr:colOff>
      <xdr:row>13</xdr:row>
      <xdr:rowOff>92869</xdr:rowOff>
    </xdr:from>
    <xdr:to>
      <xdr:col>123</xdr:col>
      <xdr:colOff>333377</xdr:colOff>
      <xdr:row>20</xdr:row>
      <xdr:rowOff>0</xdr:rowOff>
    </xdr:to>
    <xdr:cxnSp macro="">
      <xdr:nvCxnSpPr>
        <xdr:cNvPr id="3242" name="直線矢印コネクタ 3241">
          <a:extLst>
            <a:ext uri="{FF2B5EF4-FFF2-40B4-BE49-F238E27FC236}">
              <a16:creationId xmlns:a16="http://schemas.microsoft.com/office/drawing/2014/main" id="{B8506C23-B1E4-47B4-BE62-53E0DEB7CB51}"/>
            </a:ext>
          </a:extLst>
        </xdr:cNvPr>
        <xdr:cNvCxnSpPr/>
      </xdr:nvCxnSpPr>
      <xdr:spPr>
        <a:xfrm>
          <a:off x="47196377" y="2569369"/>
          <a:ext cx="0" cy="124063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123</xdr:col>
      <xdr:colOff>333374</xdr:colOff>
      <xdr:row>6</xdr:row>
      <xdr:rowOff>2382</xdr:rowOff>
    </xdr:from>
    <xdr:to>
      <xdr:col>123</xdr:col>
      <xdr:colOff>333374</xdr:colOff>
      <xdr:row>13</xdr:row>
      <xdr:rowOff>97632</xdr:rowOff>
    </xdr:to>
    <xdr:cxnSp macro="">
      <xdr:nvCxnSpPr>
        <xdr:cNvPr id="3243" name="直線矢印コネクタ 3242">
          <a:extLst>
            <a:ext uri="{FF2B5EF4-FFF2-40B4-BE49-F238E27FC236}">
              <a16:creationId xmlns:a16="http://schemas.microsoft.com/office/drawing/2014/main" id="{BF40D9D4-28B5-4218-9FA7-F694EF2C8C41}"/>
            </a:ext>
          </a:extLst>
        </xdr:cNvPr>
        <xdr:cNvCxnSpPr/>
      </xdr:nvCxnSpPr>
      <xdr:spPr>
        <a:xfrm>
          <a:off x="47196374" y="1145382"/>
          <a:ext cx="0" cy="142875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318249</xdr:colOff>
      <xdr:row>8</xdr:row>
      <xdr:rowOff>131109</xdr:rowOff>
    </xdr:from>
    <xdr:to>
      <xdr:col>105</xdr:col>
      <xdr:colOff>318249</xdr:colOff>
      <xdr:row>10</xdr:row>
      <xdr:rowOff>2381</xdr:rowOff>
    </xdr:to>
    <xdr:cxnSp macro="">
      <xdr:nvCxnSpPr>
        <xdr:cNvPr id="3244" name="直線矢印コネクタ 3243">
          <a:extLst>
            <a:ext uri="{FF2B5EF4-FFF2-40B4-BE49-F238E27FC236}">
              <a16:creationId xmlns:a16="http://schemas.microsoft.com/office/drawing/2014/main" id="{8CA59C53-FD8F-4A3A-AE44-76C3ECD493B7}"/>
            </a:ext>
          </a:extLst>
        </xdr:cNvPr>
        <xdr:cNvCxnSpPr/>
      </xdr:nvCxnSpPr>
      <xdr:spPr>
        <a:xfrm>
          <a:off x="40323249" y="1655109"/>
          <a:ext cx="0" cy="25227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323711</xdr:colOff>
      <xdr:row>17</xdr:row>
      <xdr:rowOff>188119</xdr:rowOff>
    </xdr:from>
    <xdr:to>
      <xdr:col>105</xdr:col>
      <xdr:colOff>323711</xdr:colOff>
      <xdr:row>18</xdr:row>
      <xdr:rowOff>133350</xdr:rowOff>
    </xdr:to>
    <xdr:cxnSp macro="">
      <xdr:nvCxnSpPr>
        <xdr:cNvPr id="3245" name="直線矢印コネクタ 3244">
          <a:extLst>
            <a:ext uri="{FF2B5EF4-FFF2-40B4-BE49-F238E27FC236}">
              <a16:creationId xmlns:a16="http://schemas.microsoft.com/office/drawing/2014/main" id="{FEEBA181-B54C-481A-8B6B-4D1F0AC08DCA}"/>
            </a:ext>
          </a:extLst>
        </xdr:cNvPr>
        <xdr:cNvCxnSpPr/>
      </xdr:nvCxnSpPr>
      <xdr:spPr>
        <a:xfrm>
          <a:off x="40328711" y="3426619"/>
          <a:ext cx="0" cy="13573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95</xdr:col>
      <xdr:colOff>292894</xdr:colOff>
      <xdr:row>5</xdr:row>
      <xdr:rowOff>189857</xdr:rowOff>
    </xdr:from>
    <xdr:to>
      <xdr:col>122</xdr:col>
      <xdr:colOff>378699</xdr:colOff>
      <xdr:row>10</xdr:row>
      <xdr:rowOff>0</xdr:rowOff>
    </xdr:to>
    <xdr:cxnSp macro="">
      <xdr:nvCxnSpPr>
        <xdr:cNvPr id="3246" name="直線コネクタ 3245">
          <a:extLst>
            <a:ext uri="{FF2B5EF4-FFF2-40B4-BE49-F238E27FC236}">
              <a16:creationId xmlns:a16="http://schemas.microsoft.com/office/drawing/2014/main" id="{66DB0C7E-7C1E-4B13-B3CD-4ECDAAC2EB5E}"/>
            </a:ext>
          </a:extLst>
        </xdr:cNvPr>
        <xdr:cNvCxnSpPr/>
      </xdr:nvCxnSpPr>
      <xdr:spPr>
        <a:xfrm flipV="1">
          <a:off x="36487894" y="1142357"/>
          <a:ext cx="10372805" cy="762643"/>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95</xdr:col>
      <xdr:colOff>290512</xdr:colOff>
      <xdr:row>18</xdr:row>
      <xdr:rowOff>561</xdr:rowOff>
    </xdr:from>
    <xdr:to>
      <xdr:col>123</xdr:col>
      <xdr:colOff>0</xdr:colOff>
      <xdr:row>20</xdr:row>
      <xdr:rowOff>2381</xdr:rowOff>
    </xdr:to>
    <xdr:cxnSp macro="">
      <xdr:nvCxnSpPr>
        <xdr:cNvPr id="3247" name="直線コネクタ 3246">
          <a:extLst>
            <a:ext uri="{FF2B5EF4-FFF2-40B4-BE49-F238E27FC236}">
              <a16:creationId xmlns:a16="http://schemas.microsoft.com/office/drawing/2014/main" id="{E89354A1-41E4-4328-890B-FEB58FAF630A}"/>
            </a:ext>
          </a:extLst>
        </xdr:cNvPr>
        <xdr:cNvCxnSpPr/>
      </xdr:nvCxnSpPr>
      <xdr:spPr>
        <a:xfrm>
          <a:off x="36485512" y="3429561"/>
          <a:ext cx="10377488" cy="38282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113</xdr:col>
      <xdr:colOff>328612</xdr:colOff>
      <xdr:row>7</xdr:row>
      <xdr:rowOff>66675</xdr:rowOff>
    </xdr:from>
    <xdr:to>
      <xdr:col>115</xdr:col>
      <xdr:colOff>378619</xdr:colOff>
      <xdr:row>7</xdr:row>
      <xdr:rowOff>66675</xdr:rowOff>
    </xdr:to>
    <xdr:cxnSp macro="">
      <xdr:nvCxnSpPr>
        <xdr:cNvPr id="3248" name="直線コネクタ 3247">
          <a:extLst>
            <a:ext uri="{FF2B5EF4-FFF2-40B4-BE49-F238E27FC236}">
              <a16:creationId xmlns:a16="http://schemas.microsoft.com/office/drawing/2014/main" id="{ED02E3F6-7679-47A1-82CE-F720E68B4E77}"/>
            </a:ext>
          </a:extLst>
        </xdr:cNvPr>
        <xdr:cNvCxnSpPr/>
      </xdr:nvCxnSpPr>
      <xdr:spPr>
        <a:xfrm>
          <a:off x="43381612" y="1400175"/>
          <a:ext cx="812007"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1</xdr:colOff>
      <xdr:row>18</xdr:row>
      <xdr:rowOff>126206</xdr:rowOff>
    </xdr:from>
    <xdr:to>
      <xdr:col>105</xdr:col>
      <xdr:colOff>1</xdr:colOff>
      <xdr:row>23</xdr:row>
      <xdr:rowOff>4763</xdr:rowOff>
    </xdr:to>
    <xdr:cxnSp macro="">
      <xdr:nvCxnSpPr>
        <xdr:cNvPr id="3249" name="直線矢印コネクタ 3248">
          <a:extLst>
            <a:ext uri="{FF2B5EF4-FFF2-40B4-BE49-F238E27FC236}">
              <a16:creationId xmlns:a16="http://schemas.microsoft.com/office/drawing/2014/main" id="{C8192D51-9EB5-47FC-8BB5-B028B2A23558}"/>
            </a:ext>
          </a:extLst>
        </xdr:cNvPr>
        <xdr:cNvCxnSpPr/>
      </xdr:nvCxnSpPr>
      <xdr:spPr>
        <a:xfrm>
          <a:off x="40005001" y="3555206"/>
          <a:ext cx="0" cy="831057"/>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94</xdr:col>
      <xdr:colOff>380999</xdr:colOff>
      <xdr:row>18</xdr:row>
      <xdr:rowOff>2381</xdr:rowOff>
    </xdr:from>
    <xdr:to>
      <xdr:col>94</xdr:col>
      <xdr:colOff>380999</xdr:colOff>
      <xdr:row>23</xdr:row>
      <xdr:rowOff>0</xdr:rowOff>
    </xdr:to>
    <xdr:cxnSp macro="">
      <xdr:nvCxnSpPr>
        <xdr:cNvPr id="3250" name="直線矢印コネクタ 3249">
          <a:extLst>
            <a:ext uri="{FF2B5EF4-FFF2-40B4-BE49-F238E27FC236}">
              <a16:creationId xmlns:a16="http://schemas.microsoft.com/office/drawing/2014/main" id="{843716FC-0771-4BB9-A768-D89E0D88B83A}"/>
            </a:ext>
          </a:extLst>
        </xdr:cNvPr>
        <xdr:cNvCxnSpPr/>
      </xdr:nvCxnSpPr>
      <xdr:spPr>
        <a:xfrm>
          <a:off x="36194999" y="3431381"/>
          <a:ext cx="0" cy="95011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94</xdr:col>
      <xdr:colOff>378619</xdr:colOff>
      <xdr:row>18</xdr:row>
      <xdr:rowOff>2381</xdr:rowOff>
    </xdr:from>
    <xdr:to>
      <xdr:col>95</xdr:col>
      <xdr:colOff>376238</xdr:colOff>
      <xdr:row>19</xdr:row>
      <xdr:rowOff>102394</xdr:rowOff>
    </xdr:to>
    <xdr:cxnSp macro="">
      <xdr:nvCxnSpPr>
        <xdr:cNvPr id="3251" name="曲線コネクタ 2967">
          <a:extLst>
            <a:ext uri="{FF2B5EF4-FFF2-40B4-BE49-F238E27FC236}">
              <a16:creationId xmlns:a16="http://schemas.microsoft.com/office/drawing/2014/main" id="{86CAF1CC-EF25-43C8-BF3D-5C272204074E}"/>
            </a:ext>
          </a:extLst>
        </xdr:cNvPr>
        <xdr:cNvCxnSpPr/>
      </xdr:nvCxnSpPr>
      <xdr:spPr>
        <a:xfrm>
          <a:off x="36192619" y="3431381"/>
          <a:ext cx="378619" cy="290513"/>
        </a:xfrm>
        <a:prstGeom prst="curvedConnector3">
          <a:avLst>
            <a:gd name="adj1" fmla="val 50000"/>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95</xdr:col>
      <xdr:colOff>288130</xdr:colOff>
      <xdr:row>8</xdr:row>
      <xdr:rowOff>92869</xdr:rowOff>
    </xdr:from>
    <xdr:to>
      <xdr:col>97</xdr:col>
      <xdr:colOff>2381</xdr:colOff>
      <xdr:row>10</xdr:row>
      <xdr:rowOff>2382</xdr:rowOff>
    </xdr:to>
    <xdr:cxnSp macro="">
      <xdr:nvCxnSpPr>
        <xdr:cNvPr id="3252" name="曲線コネクタ 2970">
          <a:extLst>
            <a:ext uri="{FF2B5EF4-FFF2-40B4-BE49-F238E27FC236}">
              <a16:creationId xmlns:a16="http://schemas.microsoft.com/office/drawing/2014/main" id="{924C1834-0824-4E51-91FE-E40C87F67FF0}"/>
            </a:ext>
          </a:extLst>
        </xdr:cNvPr>
        <xdr:cNvCxnSpPr/>
      </xdr:nvCxnSpPr>
      <xdr:spPr>
        <a:xfrm flipV="1">
          <a:off x="36483130" y="1616869"/>
          <a:ext cx="476251" cy="290513"/>
        </a:xfrm>
        <a:prstGeom prst="curvedConnector3">
          <a:avLst>
            <a:gd name="adj1" fmla="val 50000"/>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2</xdr:colOff>
      <xdr:row>9</xdr:row>
      <xdr:rowOff>50006</xdr:rowOff>
    </xdr:from>
    <xdr:to>
      <xdr:col>95</xdr:col>
      <xdr:colOff>290512</xdr:colOff>
      <xdr:row>9</xdr:row>
      <xdr:rowOff>50006</xdr:rowOff>
    </xdr:to>
    <xdr:cxnSp macro="">
      <xdr:nvCxnSpPr>
        <xdr:cNvPr id="3253" name="直線矢印コネクタ 3252">
          <a:extLst>
            <a:ext uri="{FF2B5EF4-FFF2-40B4-BE49-F238E27FC236}">
              <a16:creationId xmlns:a16="http://schemas.microsoft.com/office/drawing/2014/main" id="{414BBF35-E7E3-4C72-B522-1F504EC5A875}"/>
            </a:ext>
          </a:extLst>
        </xdr:cNvPr>
        <xdr:cNvCxnSpPr/>
      </xdr:nvCxnSpPr>
      <xdr:spPr>
        <a:xfrm flipH="1">
          <a:off x="35433002" y="1764506"/>
          <a:ext cx="105251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2381</xdr:colOff>
      <xdr:row>13</xdr:row>
      <xdr:rowOff>90487</xdr:rowOff>
    </xdr:from>
    <xdr:to>
      <xdr:col>124</xdr:col>
      <xdr:colOff>0</xdr:colOff>
      <xdr:row>13</xdr:row>
      <xdr:rowOff>90487</xdr:rowOff>
    </xdr:to>
    <xdr:cxnSp macro="">
      <xdr:nvCxnSpPr>
        <xdr:cNvPr id="3254" name="直線コネクタ 3253">
          <a:extLst>
            <a:ext uri="{FF2B5EF4-FFF2-40B4-BE49-F238E27FC236}">
              <a16:creationId xmlns:a16="http://schemas.microsoft.com/office/drawing/2014/main" id="{C154A1AF-FE73-427C-9114-F8F3D173B935}"/>
            </a:ext>
          </a:extLst>
        </xdr:cNvPr>
        <xdr:cNvCxnSpPr/>
      </xdr:nvCxnSpPr>
      <xdr:spPr>
        <a:xfrm>
          <a:off x="35435381" y="2566987"/>
          <a:ext cx="11808619"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123</xdr:col>
      <xdr:colOff>0</xdr:colOff>
      <xdr:row>2</xdr:row>
      <xdr:rowOff>2381</xdr:rowOff>
    </xdr:from>
    <xdr:to>
      <xdr:col>123</xdr:col>
      <xdr:colOff>0</xdr:colOff>
      <xdr:row>22</xdr:row>
      <xdr:rowOff>185736</xdr:rowOff>
    </xdr:to>
    <xdr:cxnSp macro="">
      <xdr:nvCxnSpPr>
        <xdr:cNvPr id="3255" name="直線コネクタ 3254">
          <a:extLst>
            <a:ext uri="{FF2B5EF4-FFF2-40B4-BE49-F238E27FC236}">
              <a16:creationId xmlns:a16="http://schemas.microsoft.com/office/drawing/2014/main" id="{B8B87A72-34D9-4BDA-9C69-3CD42BDE9647}"/>
            </a:ext>
          </a:extLst>
        </xdr:cNvPr>
        <xdr:cNvCxnSpPr/>
      </xdr:nvCxnSpPr>
      <xdr:spPr>
        <a:xfrm flipV="1">
          <a:off x="46863000" y="383381"/>
          <a:ext cx="0" cy="3993355"/>
        </a:xfrm>
        <a:prstGeom prst="line">
          <a:avLst/>
        </a:prstGeom>
        <a:ln w="3175">
          <a:solidFill>
            <a:sysClr val="windowText" lastClr="0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122</xdr:col>
      <xdr:colOff>0</xdr:colOff>
      <xdr:row>20</xdr:row>
      <xdr:rowOff>0</xdr:rowOff>
    </xdr:from>
    <xdr:to>
      <xdr:col>123</xdr:col>
      <xdr:colOff>373856</xdr:colOff>
      <xdr:row>20</xdr:row>
      <xdr:rowOff>0</xdr:rowOff>
    </xdr:to>
    <xdr:cxnSp macro="">
      <xdr:nvCxnSpPr>
        <xdr:cNvPr id="3256" name="直線コネクタ 3255">
          <a:extLst>
            <a:ext uri="{FF2B5EF4-FFF2-40B4-BE49-F238E27FC236}">
              <a16:creationId xmlns:a16="http://schemas.microsoft.com/office/drawing/2014/main" id="{F2C72C75-8A0D-4398-883F-D5258768BB6E}"/>
            </a:ext>
          </a:extLst>
        </xdr:cNvPr>
        <xdr:cNvCxnSpPr/>
      </xdr:nvCxnSpPr>
      <xdr:spPr>
        <a:xfrm>
          <a:off x="46482000" y="3810000"/>
          <a:ext cx="754856"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95</xdr:col>
      <xdr:colOff>290513</xdr:colOff>
      <xdr:row>2</xdr:row>
      <xdr:rowOff>1</xdr:rowOff>
    </xdr:from>
    <xdr:to>
      <xdr:col>95</xdr:col>
      <xdr:colOff>290513</xdr:colOff>
      <xdr:row>22</xdr:row>
      <xdr:rowOff>183356</xdr:rowOff>
    </xdr:to>
    <xdr:cxnSp macro="">
      <xdr:nvCxnSpPr>
        <xdr:cNvPr id="3257" name="直線コネクタ 3256">
          <a:extLst>
            <a:ext uri="{FF2B5EF4-FFF2-40B4-BE49-F238E27FC236}">
              <a16:creationId xmlns:a16="http://schemas.microsoft.com/office/drawing/2014/main" id="{8923FE1E-5C99-4D4B-8C6B-54E09BB4D069}"/>
            </a:ext>
          </a:extLst>
        </xdr:cNvPr>
        <xdr:cNvCxnSpPr/>
      </xdr:nvCxnSpPr>
      <xdr:spPr>
        <a:xfrm flipV="1">
          <a:off x="36485513" y="381001"/>
          <a:ext cx="0" cy="3993355"/>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7144</xdr:colOff>
      <xdr:row>18</xdr:row>
      <xdr:rowOff>0</xdr:rowOff>
    </xdr:from>
    <xdr:to>
      <xdr:col>123</xdr:col>
      <xdr:colOff>14288</xdr:colOff>
      <xdr:row>18</xdr:row>
      <xdr:rowOff>0</xdr:rowOff>
    </xdr:to>
    <xdr:cxnSp macro="">
      <xdr:nvCxnSpPr>
        <xdr:cNvPr id="3258" name="直線コネクタ 3257">
          <a:extLst>
            <a:ext uri="{FF2B5EF4-FFF2-40B4-BE49-F238E27FC236}">
              <a16:creationId xmlns:a16="http://schemas.microsoft.com/office/drawing/2014/main" id="{395E795F-F55E-4B7F-8878-AABFAA3A30F7}"/>
            </a:ext>
          </a:extLst>
        </xdr:cNvPr>
        <xdr:cNvCxnSpPr/>
      </xdr:nvCxnSpPr>
      <xdr:spPr>
        <a:xfrm>
          <a:off x="35440144" y="3429000"/>
          <a:ext cx="11437144"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4763</xdr:colOff>
      <xdr:row>6</xdr:row>
      <xdr:rowOff>0</xdr:rowOff>
    </xdr:from>
    <xdr:to>
      <xdr:col>123</xdr:col>
      <xdr:colOff>2381</xdr:colOff>
      <xdr:row>6</xdr:row>
      <xdr:rowOff>0</xdr:rowOff>
    </xdr:to>
    <xdr:cxnSp macro="">
      <xdr:nvCxnSpPr>
        <xdr:cNvPr id="3259" name="直線矢印コネクタ 3258">
          <a:extLst>
            <a:ext uri="{FF2B5EF4-FFF2-40B4-BE49-F238E27FC236}">
              <a16:creationId xmlns:a16="http://schemas.microsoft.com/office/drawing/2014/main" id="{C19CBD0F-8FB1-4259-A023-E31E8D6A7EBF}"/>
            </a:ext>
          </a:extLst>
        </xdr:cNvPr>
        <xdr:cNvCxnSpPr/>
      </xdr:nvCxnSpPr>
      <xdr:spPr>
        <a:xfrm>
          <a:off x="35437763" y="1143000"/>
          <a:ext cx="11427618" cy="0"/>
        </a:xfrm>
        <a:prstGeom prst="straightConnector1">
          <a:avLst/>
        </a:prstGeom>
        <a:ln w="3175">
          <a:prstDash val="sysDash"/>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10</xdr:row>
      <xdr:rowOff>0</xdr:rowOff>
    </xdr:from>
    <xdr:to>
      <xdr:col>123</xdr:col>
      <xdr:colOff>420</xdr:colOff>
      <xdr:row>10</xdr:row>
      <xdr:rowOff>0</xdr:rowOff>
    </xdr:to>
    <xdr:cxnSp macro="">
      <xdr:nvCxnSpPr>
        <xdr:cNvPr id="3260" name="直線コネクタ 3259">
          <a:extLst>
            <a:ext uri="{FF2B5EF4-FFF2-40B4-BE49-F238E27FC236}">
              <a16:creationId xmlns:a16="http://schemas.microsoft.com/office/drawing/2014/main" id="{3F0E44A1-04B7-4780-8E5D-89D8E95FB917}"/>
            </a:ext>
          </a:extLst>
        </xdr:cNvPr>
        <xdr:cNvCxnSpPr/>
      </xdr:nvCxnSpPr>
      <xdr:spPr>
        <a:xfrm>
          <a:off x="35433000" y="1905000"/>
          <a:ext cx="1143042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123</xdr:col>
      <xdr:colOff>0</xdr:colOff>
      <xdr:row>6</xdr:row>
      <xdr:rowOff>0</xdr:rowOff>
    </xdr:from>
    <xdr:to>
      <xdr:col>123</xdr:col>
      <xdr:colOff>0</xdr:colOff>
      <xdr:row>20</xdr:row>
      <xdr:rowOff>0</xdr:rowOff>
    </xdr:to>
    <xdr:cxnSp macro="">
      <xdr:nvCxnSpPr>
        <xdr:cNvPr id="3261" name="直線矢印コネクタ 3260">
          <a:extLst>
            <a:ext uri="{FF2B5EF4-FFF2-40B4-BE49-F238E27FC236}">
              <a16:creationId xmlns:a16="http://schemas.microsoft.com/office/drawing/2014/main" id="{490E0BE1-8548-4A07-B934-1437D56FB2ED}"/>
            </a:ext>
          </a:extLst>
        </xdr:cNvPr>
        <xdr:cNvCxnSpPr/>
      </xdr:nvCxnSpPr>
      <xdr:spPr>
        <a:xfrm>
          <a:off x="46863000" y="1143000"/>
          <a:ext cx="0" cy="26670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123</xdr:col>
      <xdr:colOff>0</xdr:colOff>
      <xdr:row>20</xdr:row>
      <xdr:rowOff>0</xdr:rowOff>
    </xdr:from>
    <xdr:to>
      <xdr:col>123</xdr:col>
      <xdr:colOff>0</xdr:colOff>
      <xdr:row>23</xdr:row>
      <xdr:rowOff>2381</xdr:rowOff>
    </xdr:to>
    <xdr:cxnSp macro="">
      <xdr:nvCxnSpPr>
        <xdr:cNvPr id="3262" name="直線矢印コネクタ 3261">
          <a:extLst>
            <a:ext uri="{FF2B5EF4-FFF2-40B4-BE49-F238E27FC236}">
              <a16:creationId xmlns:a16="http://schemas.microsoft.com/office/drawing/2014/main" id="{F241D363-5364-41E1-BDA0-C17A78DBC85C}"/>
            </a:ext>
          </a:extLst>
        </xdr:cNvPr>
        <xdr:cNvCxnSpPr/>
      </xdr:nvCxnSpPr>
      <xdr:spPr>
        <a:xfrm>
          <a:off x="46863000" y="3810000"/>
          <a:ext cx="0" cy="5738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92</xdr:col>
      <xdr:colOff>378704</xdr:colOff>
      <xdr:row>10</xdr:row>
      <xdr:rowOff>0</xdr:rowOff>
    </xdr:from>
    <xdr:to>
      <xdr:col>92</xdr:col>
      <xdr:colOff>378704</xdr:colOff>
      <xdr:row>18</xdr:row>
      <xdr:rowOff>2</xdr:rowOff>
    </xdr:to>
    <xdr:cxnSp macro="">
      <xdr:nvCxnSpPr>
        <xdr:cNvPr id="3263" name="直線矢印コネクタ 3262">
          <a:extLst>
            <a:ext uri="{FF2B5EF4-FFF2-40B4-BE49-F238E27FC236}">
              <a16:creationId xmlns:a16="http://schemas.microsoft.com/office/drawing/2014/main" id="{ADBB9CF3-4000-44EB-A710-948D89160349}"/>
            </a:ext>
          </a:extLst>
        </xdr:cNvPr>
        <xdr:cNvCxnSpPr/>
      </xdr:nvCxnSpPr>
      <xdr:spPr>
        <a:xfrm>
          <a:off x="35430704" y="1905000"/>
          <a:ext cx="0" cy="1524002"/>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92</xdr:col>
      <xdr:colOff>0</xdr:colOff>
      <xdr:row>2</xdr:row>
      <xdr:rowOff>0</xdr:rowOff>
    </xdr:from>
    <xdr:to>
      <xdr:col>92</xdr:col>
      <xdr:colOff>0</xdr:colOff>
      <xdr:row>23</xdr:row>
      <xdr:rowOff>2381</xdr:rowOff>
    </xdr:to>
    <xdr:cxnSp macro="">
      <xdr:nvCxnSpPr>
        <xdr:cNvPr id="3264" name="直線矢印コネクタ 3263">
          <a:extLst>
            <a:ext uri="{FF2B5EF4-FFF2-40B4-BE49-F238E27FC236}">
              <a16:creationId xmlns:a16="http://schemas.microsoft.com/office/drawing/2014/main" id="{BC85C7B0-5814-4A8D-9183-497E30669505}"/>
            </a:ext>
          </a:extLst>
        </xdr:cNvPr>
        <xdr:cNvCxnSpPr/>
      </xdr:nvCxnSpPr>
      <xdr:spPr>
        <a:xfrm>
          <a:off x="35052000" y="381000"/>
          <a:ext cx="0" cy="40028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xdr:row>
      <xdr:rowOff>0</xdr:rowOff>
    </xdr:from>
    <xdr:to>
      <xdr:col>96</xdr:col>
      <xdr:colOff>0</xdr:colOff>
      <xdr:row>13</xdr:row>
      <xdr:rowOff>88106</xdr:rowOff>
    </xdr:to>
    <xdr:cxnSp macro="">
      <xdr:nvCxnSpPr>
        <xdr:cNvPr id="3265" name="直線矢印コネクタ 3264">
          <a:extLst>
            <a:ext uri="{FF2B5EF4-FFF2-40B4-BE49-F238E27FC236}">
              <a16:creationId xmlns:a16="http://schemas.microsoft.com/office/drawing/2014/main" id="{C4A8E0BA-E5ED-4457-A3C0-90D7A1D67857}"/>
            </a:ext>
          </a:extLst>
        </xdr:cNvPr>
        <xdr:cNvCxnSpPr/>
      </xdr:nvCxnSpPr>
      <xdr:spPr>
        <a:xfrm>
          <a:off x="36576000" y="1905000"/>
          <a:ext cx="0" cy="659606"/>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13</xdr:row>
      <xdr:rowOff>83344</xdr:rowOff>
    </xdr:from>
    <xdr:to>
      <xdr:col>96</xdr:col>
      <xdr:colOff>0</xdr:colOff>
      <xdr:row>18</xdr:row>
      <xdr:rowOff>0</xdr:rowOff>
    </xdr:to>
    <xdr:cxnSp macro="">
      <xdr:nvCxnSpPr>
        <xdr:cNvPr id="3266" name="直線矢印コネクタ 3265">
          <a:extLst>
            <a:ext uri="{FF2B5EF4-FFF2-40B4-BE49-F238E27FC236}">
              <a16:creationId xmlns:a16="http://schemas.microsoft.com/office/drawing/2014/main" id="{F1CE8D76-EEF1-4DF0-9F1B-FF688A1D2522}"/>
            </a:ext>
          </a:extLst>
        </xdr:cNvPr>
        <xdr:cNvCxnSpPr/>
      </xdr:nvCxnSpPr>
      <xdr:spPr>
        <a:xfrm>
          <a:off x="36576000" y="2559844"/>
          <a:ext cx="0" cy="869156"/>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123</xdr:col>
      <xdr:colOff>0</xdr:colOff>
      <xdr:row>6</xdr:row>
      <xdr:rowOff>0</xdr:rowOff>
    </xdr:from>
    <xdr:to>
      <xdr:col>124</xdr:col>
      <xdr:colOff>0</xdr:colOff>
      <xdr:row>6</xdr:row>
      <xdr:rowOff>0</xdr:rowOff>
    </xdr:to>
    <xdr:cxnSp macro="">
      <xdr:nvCxnSpPr>
        <xdr:cNvPr id="3267" name="直線コネクタ 3266">
          <a:extLst>
            <a:ext uri="{FF2B5EF4-FFF2-40B4-BE49-F238E27FC236}">
              <a16:creationId xmlns:a16="http://schemas.microsoft.com/office/drawing/2014/main" id="{314E07DE-4ED8-4B86-B4C6-7E24082E91A3}"/>
            </a:ext>
          </a:extLst>
        </xdr:cNvPr>
        <xdr:cNvCxnSpPr/>
      </xdr:nvCxnSpPr>
      <xdr:spPr>
        <a:xfrm>
          <a:off x="46863000" y="1143000"/>
          <a:ext cx="38100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95</xdr:col>
      <xdr:colOff>290512</xdr:colOff>
      <xdr:row>1</xdr:row>
      <xdr:rowOff>2381</xdr:rowOff>
    </xdr:from>
    <xdr:to>
      <xdr:col>95</xdr:col>
      <xdr:colOff>290512</xdr:colOff>
      <xdr:row>2</xdr:row>
      <xdr:rowOff>9525</xdr:rowOff>
    </xdr:to>
    <xdr:cxnSp macro="">
      <xdr:nvCxnSpPr>
        <xdr:cNvPr id="3268" name="直線コネクタ 3267">
          <a:extLst>
            <a:ext uri="{FF2B5EF4-FFF2-40B4-BE49-F238E27FC236}">
              <a16:creationId xmlns:a16="http://schemas.microsoft.com/office/drawing/2014/main" id="{7B42C7F0-B155-4346-B5B1-5C625B6975A9}"/>
            </a:ext>
          </a:extLst>
        </xdr:cNvPr>
        <xdr:cNvCxnSpPr/>
      </xdr:nvCxnSpPr>
      <xdr:spPr>
        <a:xfrm>
          <a:off x="36485512" y="192881"/>
          <a:ext cx="0" cy="197644"/>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95</xdr:col>
      <xdr:colOff>292894</xdr:colOff>
      <xdr:row>1</xdr:row>
      <xdr:rowOff>42863</xdr:rowOff>
    </xdr:from>
    <xdr:to>
      <xdr:col>122</xdr:col>
      <xdr:colOff>378619</xdr:colOff>
      <xdr:row>1</xdr:row>
      <xdr:rowOff>42863</xdr:rowOff>
    </xdr:to>
    <xdr:cxnSp macro="">
      <xdr:nvCxnSpPr>
        <xdr:cNvPr id="3269" name="直線矢印コネクタ 3268">
          <a:extLst>
            <a:ext uri="{FF2B5EF4-FFF2-40B4-BE49-F238E27FC236}">
              <a16:creationId xmlns:a16="http://schemas.microsoft.com/office/drawing/2014/main" id="{C97ADCC5-2622-4848-8723-36AF2E2AC21A}"/>
            </a:ext>
          </a:extLst>
        </xdr:cNvPr>
        <xdr:cNvCxnSpPr/>
      </xdr:nvCxnSpPr>
      <xdr:spPr>
        <a:xfrm>
          <a:off x="36487894" y="233363"/>
          <a:ext cx="1037272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122</xdr:col>
      <xdr:colOff>280988</xdr:colOff>
      <xdr:row>17</xdr:row>
      <xdr:rowOff>188119</xdr:rowOff>
    </xdr:from>
    <xdr:to>
      <xdr:col>122</xdr:col>
      <xdr:colOff>280988</xdr:colOff>
      <xdr:row>20</xdr:row>
      <xdr:rowOff>2381</xdr:rowOff>
    </xdr:to>
    <xdr:cxnSp macro="">
      <xdr:nvCxnSpPr>
        <xdr:cNvPr id="3270" name="直線矢印コネクタ 3269">
          <a:extLst>
            <a:ext uri="{FF2B5EF4-FFF2-40B4-BE49-F238E27FC236}">
              <a16:creationId xmlns:a16="http://schemas.microsoft.com/office/drawing/2014/main" id="{6C0652AF-B9F8-4F67-B0B4-4286A6360771}"/>
            </a:ext>
          </a:extLst>
        </xdr:cNvPr>
        <xdr:cNvCxnSpPr/>
      </xdr:nvCxnSpPr>
      <xdr:spPr>
        <a:xfrm>
          <a:off x="46762988" y="3426619"/>
          <a:ext cx="0" cy="38576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312085</xdr:colOff>
      <xdr:row>1</xdr:row>
      <xdr:rowOff>188121</xdr:rowOff>
    </xdr:from>
    <xdr:to>
      <xdr:col>104</xdr:col>
      <xdr:colOff>312085</xdr:colOff>
      <xdr:row>23</xdr:row>
      <xdr:rowOff>0</xdr:rowOff>
    </xdr:to>
    <xdr:cxnSp macro="">
      <xdr:nvCxnSpPr>
        <xdr:cNvPr id="3271" name="直線コネクタ 3270">
          <a:extLst>
            <a:ext uri="{FF2B5EF4-FFF2-40B4-BE49-F238E27FC236}">
              <a16:creationId xmlns:a16="http://schemas.microsoft.com/office/drawing/2014/main" id="{6F35A56F-6C8D-4516-96E5-4D053F73F5F8}"/>
            </a:ext>
          </a:extLst>
        </xdr:cNvPr>
        <xdr:cNvCxnSpPr/>
      </xdr:nvCxnSpPr>
      <xdr:spPr>
        <a:xfrm flipV="1">
          <a:off x="39936085" y="378621"/>
          <a:ext cx="0" cy="4002879"/>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113</xdr:col>
      <xdr:colOff>347662</xdr:colOff>
      <xdr:row>1</xdr:row>
      <xdr:rowOff>188118</xdr:rowOff>
    </xdr:from>
    <xdr:to>
      <xdr:col>113</xdr:col>
      <xdr:colOff>347662</xdr:colOff>
      <xdr:row>22</xdr:row>
      <xdr:rowOff>185737</xdr:rowOff>
    </xdr:to>
    <xdr:cxnSp macro="">
      <xdr:nvCxnSpPr>
        <xdr:cNvPr id="3272" name="直線コネクタ 3271">
          <a:extLst>
            <a:ext uri="{FF2B5EF4-FFF2-40B4-BE49-F238E27FC236}">
              <a16:creationId xmlns:a16="http://schemas.microsoft.com/office/drawing/2014/main" id="{F6A3ED64-E376-453D-A157-4A8D3928B808}"/>
            </a:ext>
          </a:extLst>
        </xdr:cNvPr>
        <xdr:cNvCxnSpPr/>
      </xdr:nvCxnSpPr>
      <xdr:spPr>
        <a:xfrm flipV="1">
          <a:off x="43400662" y="378618"/>
          <a:ext cx="0" cy="3998119"/>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95</xdr:col>
      <xdr:colOff>288131</xdr:colOff>
      <xdr:row>4</xdr:row>
      <xdr:rowOff>0</xdr:rowOff>
    </xdr:from>
    <xdr:to>
      <xdr:col>104</xdr:col>
      <xdr:colOff>314325</xdr:colOff>
      <xdr:row>4</xdr:row>
      <xdr:rowOff>0</xdr:rowOff>
    </xdr:to>
    <xdr:cxnSp macro="">
      <xdr:nvCxnSpPr>
        <xdr:cNvPr id="3273" name="直線矢印コネクタ 3272">
          <a:extLst>
            <a:ext uri="{FF2B5EF4-FFF2-40B4-BE49-F238E27FC236}">
              <a16:creationId xmlns:a16="http://schemas.microsoft.com/office/drawing/2014/main" id="{D2DE95CE-24D5-4FB4-ABAA-ECD0399485AB}"/>
            </a:ext>
          </a:extLst>
        </xdr:cNvPr>
        <xdr:cNvCxnSpPr/>
      </xdr:nvCxnSpPr>
      <xdr:spPr>
        <a:xfrm>
          <a:off x="36483131" y="762000"/>
          <a:ext cx="345519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338137</xdr:colOff>
      <xdr:row>8</xdr:row>
      <xdr:rowOff>128588</xdr:rowOff>
    </xdr:from>
    <xdr:to>
      <xdr:col>107</xdr:col>
      <xdr:colOff>11906</xdr:colOff>
      <xdr:row>8</xdr:row>
      <xdr:rowOff>128588</xdr:rowOff>
    </xdr:to>
    <xdr:cxnSp macro="">
      <xdr:nvCxnSpPr>
        <xdr:cNvPr id="3274" name="直線コネクタ 3273">
          <a:extLst>
            <a:ext uri="{FF2B5EF4-FFF2-40B4-BE49-F238E27FC236}">
              <a16:creationId xmlns:a16="http://schemas.microsoft.com/office/drawing/2014/main" id="{37EAAF8B-F45D-4789-BE9E-0AA994A59F3B}"/>
            </a:ext>
          </a:extLst>
        </xdr:cNvPr>
        <xdr:cNvCxnSpPr/>
      </xdr:nvCxnSpPr>
      <xdr:spPr>
        <a:xfrm>
          <a:off x="39962137" y="1652588"/>
          <a:ext cx="816769"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326231</xdr:colOff>
      <xdr:row>18</xdr:row>
      <xdr:rowOff>128587</xdr:rowOff>
    </xdr:from>
    <xdr:to>
      <xdr:col>105</xdr:col>
      <xdr:colOff>378619</xdr:colOff>
      <xdr:row>18</xdr:row>
      <xdr:rowOff>128587</xdr:rowOff>
    </xdr:to>
    <xdr:cxnSp macro="">
      <xdr:nvCxnSpPr>
        <xdr:cNvPr id="3275" name="直線コネクタ 3274">
          <a:extLst>
            <a:ext uri="{FF2B5EF4-FFF2-40B4-BE49-F238E27FC236}">
              <a16:creationId xmlns:a16="http://schemas.microsoft.com/office/drawing/2014/main" id="{8B44888A-8E4B-4ECA-841D-F18C190BE22E}"/>
            </a:ext>
          </a:extLst>
        </xdr:cNvPr>
        <xdr:cNvCxnSpPr/>
      </xdr:nvCxnSpPr>
      <xdr:spPr>
        <a:xfrm>
          <a:off x="39950231" y="3557587"/>
          <a:ext cx="433388"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0</xdr:colOff>
      <xdr:row>8</xdr:row>
      <xdr:rowOff>123825</xdr:rowOff>
    </xdr:from>
    <xdr:to>
      <xdr:col>105</xdr:col>
      <xdr:colOff>0</xdr:colOff>
      <xdr:row>18</xdr:row>
      <xdr:rowOff>133350</xdr:rowOff>
    </xdr:to>
    <xdr:cxnSp macro="">
      <xdr:nvCxnSpPr>
        <xdr:cNvPr id="3276" name="直線矢印コネクタ 3275">
          <a:extLst>
            <a:ext uri="{FF2B5EF4-FFF2-40B4-BE49-F238E27FC236}">
              <a16:creationId xmlns:a16="http://schemas.microsoft.com/office/drawing/2014/main" id="{9C07AAF4-008A-4A6E-A342-7045F9D42FBD}"/>
            </a:ext>
          </a:extLst>
        </xdr:cNvPr>
        <xdr:cNvCxnSpPr/>
      </xdr:nvCxnSpPr>
      <xdr:spPr>
        <a:xfrm>
          <a:off x="40005000" y="1647825"/>
          <a:ext cx="0" cy="1914525"/>
        </a:xfrm>
        <a:prstGeom prst="straightConnector1">
          <a:avLst/>
        </a:prstGeom>
        <a:ln w="3175">
          <a:solidFill>
            <a:srgbClr val="7030A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113</xdr:col>
      <xdr:colOff>350044</xdr:colOff>
      <xdr:row>19</xdr:row>
      <xdr:rowOff>66675</xdr:rowOff>
    </xdr:from>
    <xdr:to>
      <xdr:col>116</xdr:col>
      <xdr:colOff>2382</xdr:colOff>
      <xdr:row>19</xdr:row>
      <xdr:rowOff>66675</xdr:rowOff>
    </xdr:to>
    <xdr:cxnSp macro="">
      <xdr:nvCxnSpPr>
        <xdr:cNvPr id="3277" name="直線コネクタ 3276">
          <a:extLst>
            <a:ext uri="{FF2B5EF4-FFF2-40B4-BE49-F238E27FC236}">
              <a16:creationId xmlns:a16="http://schemas.microsoft.com/office/drawing/2014/main" id="{1FE35FA2-74FB-42E3-885C-8CE9A309C672}"/>
            </a:ext>
          </a:extLst>
        </xdr:cNvPr>
        <xdr:cNvCxnSpPr/>
      </xdr:nvCxnSpPr>
      <xdr:spPr>
        <a:xfrm>
          <a:off x="43403044" y="3686175"/>
          <a:ext cx="795338"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114</xdr:col>
      <xdr:colOff>0</xdr:colOff>
      <xdr:row>7</xdr:row>
      <xdr:rowOff>64294</xdr:rowOff>
    </xdr:from>
    <xdr:to>
      <xdr:col>114</xdr:col>
      <xdr:colOff>0</xdr:colOff>
      <xdr:row>19</xdr:row>
      <xdr:rowOff>61913</xdr:rowOff>
    </xdr:to>
    <xdr:cxnSp macro="">
      <xdr:nvCxnSpPr>
        <xdr:cNvPr id="3278" name="直線矢印コネクタ 3277">
          <a:extLst>
            <a:ext uri="{FF2B5EF4-FFF2-40B4-BE49-F238E27FC236}">
              <a16:creationId xmlns:a16="http://schemas.microsoft.com/office/drawing/2014/main" id="{AB6AE2E3-CECB-445F-92CC-F0B633B5C1EE}"/>
            </a:ext>
          </a:extLst>
        </xdr:cNvPr>
        <xdr:cNvCxnSpPr/>
      </xdr:nvCxnSpPr>
      <xdr:spPr>
        <a:xfrm>
          <a:off x="43434000" y="1397794"/>
          <a:ext cx="0" cy="2283619"/>
        </a:xfrm>
        <a:prstGeom prst="straightConnector1">
          <a:avLst/>
        </a:prstGeom>
        <a:ln w="3175">
          <a:solidFill>
            <a:srgbClr val="7030A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114</xdr:col>
      <xdr:colOff>338138</xdr:colOff>
      <xdr:row>7</xdr:row>
      <xdr:rowOff>66675</xdr:rowOff>
    </xdr:from>
    <xdr:to>
      <xdr:col>114</xdr:col>
      <xdr:colOff>338138</xdr:colOff>
      <xdr:row>10</xdr:row>
      <xdr:rowOff>4763</xdr:rowOff>
    </xdr:to>
    <xdr:cxnSp macro="">
      <xdr:nvCxnSpPr>
        <xdr:cNvPr id="3279" name="直線矢印コネクタ 3278">
          <a:extLst>
            <a:ext uri="{FF2B5EF4-FFF2-40B4-BE49-F238E27FC236}">
              <a16:creationId xmlns:a16="http://schemas.microsoft.com/office/drawing/2014/main" id="{850F2F9A-1AA5-4662-9BC2-D7F539CB7D2F}"/>
            </a:ext>
          </a:extLst>
        </xdr:cNvPr>
        <xdr:cNvCxnSpPr/>
      </xdr:nvCxnSpPr>
      <xdr:spPr>
        <a:xfrm>
          <a:off x="43772138" y="1400175"/>
          <a:ext cx="0" cy="509588"/>
        </a:xfrm>
        <a:prstGeom prst="straightConnector1">
          <a:avLst/>
        </a:prstGeom>
        <a:noFill/>
        <a:ln w="3175" cap="flat" cmpd="sng" algn="ctr">
          <a:solidFill>
            <a:srgbClr val="5B9BD5"/>
          </a:solidFill>
          <a:prstDash val="solid"/>
          <a:miter lim="800000"/>
          <a:headEnd type="arrow"/>
          <a:tailEnd type="arrow"/>
        </a:ln>
        <a:effectLst/>
      </xdr:spPr>
    </xdr:cxnSp>
    <xdr:clientData/>
  </xdr:twoCellAnchor>
  <xdr:twoCellAnchor>
    <xdr:from>
      <xdr:col>114</xdr:col>
      <xdr:colOff>335756</xdr:colOff>
      <xdr:row>17</xdr:row>
      <xdr:rowOff>188119</xdr:rowOff>
    </xdr:from>
    <xdr:to>
      <xdr:col>114</xdr:col>
      <xdr:colOff>335756</xdr:colOff>
      <xdr:row>19</xdr:row>
      <xdr:rowOff>59391</xdr:rowOff>
    </xdr:to>
    <xdr:cxnSp macro="">
      <xdr:nvCxnSpPr>
        <xdr:cNvPr id="3280" name="直線矢印コネクタ 3279">
          <a:extLst>
            <a:ext uri="{FF2B5EF4-FFF2-40B4-BE49-F238E27FC236}">
              <a16:creationId xmlns:a16="http://schemas.microsoft.com/office/drawing/2014/main" id="{9964DF7E-5AD1-438F-87E6-0535E869EADF}"/>
            </a:ext>
          </a:extLst>
        </xdr:cNvPr>
        <xdr:cNvCxnSpPr/>
      </xdr:nvCxnSpPr>
      <xdr:spPr>
        <a:xfrm>
          <a:off x="43769756" y="3426619"/>
          <a:ext cx="0" cy="25227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114</xdr:col>
      <xdr:colOff>0</xdr:colOff>
      <xdr:row>19</xdr:row>
      <xdr:rowOff>64294</xdr:rowOff>
    </xdr:from>
    <xdr:to>
      <xdr:col>114</xdr:col>
      <xdr:colOff>0</xdr:colOff>
      <xdr:row>23</xdr:row>
      <xdr:rowOff>2381</xdr:rowOff>
    </xdr:to>
    <xdr:cxnSp macro="">
      <xdr:nvCxnSpPr>
        <xdr:cNvPr id="3281" name="直線矢印コネクタ 3280">
          <a:extLst>
            <a:ext uri="{FF2B5EF4-FFF2-40B4-BE49-F238E27FC236}">
              <a16:creationId xmlns:a16="http://schemas.microsoft.com/office/drawing/2014/main" id="{732F6F78-763F-4C7F-9613-26033EC6B340}"/>
            </a:ext>
          </a:extLst>
        </xdr:cNvPr>
        <xdr:cNvCxnSpPr/>
      </xdr:nvCxnSpPr>
      <xdr:spPr>
        <a:xfrm>
          <a:off x="43434000" y="3683794"/>
          <a:ext cx="0" cy="700087"/>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123</xdr:col>
      <xdr:colOff>0</xdr:colOff>
      <xdr:row>2</xdr:row>
      <xdr:rowOff>0</xdr:rowOff>
    </xdr:from>
    <xdr:to>
      <xdr:col>123</xdr:col>
      <xdr:colOff>0</xdr:colOff>
      <xdr:row>6</xdr:row>
      <xdr:rowOff>7144</xdr:rowOff>
    </xdr:to>
    <xdr:cxnSp macro="">
      <xdr:nvCxnSpPr>
        <xdr:cNvPr id="3282" name="直線矢印コネクタ 3281">
          <a:extLst>
            <a:ext uri="{FF2B5EF4-FFF2-40B4-BE49-F238E27FC236}">
              <a16:creationId xmlns:a16="http://schemas.microsoft.com/office/drawing/2014/main" id="{5358AD65-F5CF-4DB7-89EF-E940C9DC3605}"/>
            </a:ext>
          </a:extLst>
        </xdr:cNvPr>
        <xdr:cNvCxnSpPr/>
      </xdr:nvCxnSpPr>
      <xdr:spPr>
        <a:xfrm>
          <a:off x="46863000" y="381000"/>
          <a:ext cx="0" cy="76914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122</xdr:col>
      <xdr:colOff>280987</xdr:colOff>
      <xdr:row>6</xdr:row>
      <xdr:rowOff>0</xdr:rowOff>
    </xdr:from>
    <xdr:to>
      <xdr:col>122</xdr:col>
      <xdr:colOff>280987</xdr:colOff>
      <xdr:row>9</xdr:row>
      <xdr:rowOff>185738</xdr:rowOff>
    </xdr:to>
    <xdr:cxnSp macro="">
      <xdr:nvCxnSpPr>
        <xdr:cNvPr id="3283" name="直線矢印コネクタ 3282">
          <a:extLst>
            <a:ext uri="{FF2B5EF4-FFF2-40B4-BE49-F238E27FC236}">
              <a16:creationId xmlns:a16="http://schemas.microsoft.com/office/drawing/2014/main" id="{F7AD3036-08F4-48E0-9B9B-740C266F782E}"/>
            </a:ext>
          </a:extLst>
        </xdr:cNvPr>
        <xdr:cNvCxnSpPr/>
      </xdr:nvCxnSpPr>
      <xdr:spPr>
        <a:xfrm>
          <a:off x="46762987" y="1143000"/>
          <a:ext cx="0" cy="75723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99</xdr:col>
      <xdr:colOff>16773</xdr:colOff>
      <xdr:row>35</xdr:row>
      <xdr:rowOff>19040</xdr:rowOff>
    </xdr:from>
    <xdr:to>
      <xdr:col>127</xdr:col>
      <xdr:colOff>38109</xdr:colOff>
      <xdr:row>74</xdr:row>
      <xdr:rowOff>151627</xdr:rowOff>
    </xdr:to>
    <xdr:pic>
      <xdr:nvPicPr>
        <xdr:cNvPr id="3284" name="図 3283">
          <a:extLst>
            <a:ext uri="{FF2B5EF4-FFF2-40B4-BE49-F238E27FC236}">
              <a16:creationId xmlns:a16="http://schemas.microsoft.com/office/drawing/2014/main" id="{CDCB3BDC-0C82-4E79-A43E-864C6535D04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rot="5400000">
          <a:off x="39299397" y="5122916"/>
          <a:ext cx="7562087" cy="10689336"/>
        </a:xfrm>
        <a:prstGeom prst="rect">
          <a:avLst/>
        </a:prstGeom>
      </xdr:spPr>
    </xdr:pic>
    <xdr:clientData/>
  </xdr:twoCellAnchor>
  <xdr:twoCellAnchor>
    <xdr:from>
      <xdr:col>124</xdr:col>
      <xdr:colOff>0</xdr:colOff>
      <xdr:row>28</xdr:row>
      <xdr:rowOff>0</xdr:rowOff>
    </xdr:from>
    <xdr:to>
      <xdr:col>127</xdr:col>
      <xdr:colOff>2381</xdr:colOff>
      <xdr:row>28</xdr:row>
      <xdr:rowOff>0</xdr:rowOff>
    </xdr:to>
    <xdr:cxnSp macro="">
      <xdr:nvCxnSpPr>
        <xdr:cNvPr id="3285" name="直線矢印コネクタ 3284">
          <a:extLst>
            <a:ext uri="{FF2B5EF4-FFF2-40B4-BE49-F238E27FC236}">
              <a16:creationId xmlns:a16="http://schemas.microsoft.com/office/drawing/2014/main" id="{A5805D0B-9604-4DF7-8F53-44D1404F2744}"/>
            </a:ext>
          </a:extLst>
        </xdr:cNvPr>
        <xdr:cNvCxnSpPr/>
      </xdr:nvCxnSpPr>
      <xdr:spPr>
        <a:xfrm>
          <a:off x="47244000" y="5334000"/>
          <a:ext cx="1145381" cy="0"/>
        </a:xfrm>
        <a:prstGeom prst="straightConnector1">
          <a:avLst/>
        </a:prstGeom>
        <a:ln w="3175">
          <a:solidFill>
            <a:schemeClr val="accent1"/>
          </a:solidFill>
          <a:prstDash val="sysDash"/>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124</xdr:col>
      <xdr:colOff>76200</xdr:colOff>
      <xdr:row>32</xdr:row>
      <xdr:rowOff>52387</xdr:rowOff>
    </xdr:from>
    <xdr:to>
      <xdr:col>127</xdr:col>
      <xdr:colOff>4763</xdr:colOff>
      <xdr:row>32</xdr:row>
      <xdr:rowOff>52387</xdr:rowOff>
    </xdr:to>
    <xdr:cxnSp macro="">
      <xdr:nvCxnSpPr>
        <xdr:cNvPr id="3286" name="直線矢印コネクタ 3285">
          <a:extLst>
            <a:ext uri="{FF2B5EF4-FFF2-40B4-BE49-F238E27FC236}">
              <a16:creationId xmlns:a16="http://schemas.microsoft.com/office/drawing/2014/main" id="{A54CDBDE-0DD9-4642-BB2B-2E784892FC56}"/>
            </a:ext>
          </a:extLst>
        </xdr:cNvPr>
        <xdr:cNvCxnSpPr/>
      </xdr:nvCxnSpPr>
      <xdr:spPr>
        <a:xfrm>
          <a:off x="47320200" y="6148387"/>
          <a:ext cx="1071563" cy="0"/>
        </a:xfrm>
        <a:prstGeom prst="straightConnector1">
          <a:avLst/>
        </a:prstGeom>
        <a:ln w="3175">
          <a:solidFill>
            <a:schemeClr val="accent1"/>
          </a:solidFill>
          <a:prstDash val="sysDash"/>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126</xdr:col>
      <xdr:colOff>335756</xdr:colOff>
      <xdr:row>28</xdr:row>
      <xdr:rowOff>0</xdr:rowOff>
    </xdr:from>
    <xdr:to>
      <xdr:col>126</xdr:col>
      <xdr:colOff>335756</xdr:colOff>
      <xdr:row>32</xdr:row>
      <xdr:rowOff>50006</xdr:rowOff>
    </xdr:to>
    <xdr:cxnSp macro="">
      <xdr:nvCxnSpPr>
        <xdr:cNvPr id="3287" name="直線矢印コネクタ 3286">
          <a:extLst>
            <a:ext uri="{FF2B5EF4-FFF2-40B4-BE49-F238E27FC236}">
              <a16:creationId xmlns:a16="http://schemas.microsoft.com/office/drawing/2014/main" id="{9EB9D38E-388E-4289-B550-3B64C35ACC75}"/>
            </a:ext>
          </a:extLst>
        </xdr:cNvPr>
        <xdr:cNvCxnSpPr/>
      </xdr:nvCxnSpPr>
      <xdr:spPr>
        <a:xfrm>
          <a:off x="48341756" y="5334000"/>
          <a:ext cx="0" cy="812006"/>
        </a:xfrm>
        <a:prstGeom prst="straightConnector1">
          <a:avLst/>
        </a:prstGeom>
        <a:ln w="3175">
          <a:solidFill>
            <a:schemeClr val="accent1"/>
          </a:solidFill>
          <a:prstDash val="solid"/>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136</xdr:col>
      <xdr:colOff>277813</xdr:colOff>
      <xdr:row>3</xdr:row>
      <xdr:rowOff>4762</xdr:rowOff>
    </xdr:from>
    <xdr:to>
      <xdr:col>136</xdr:col>
      <xdr:colOff>277813</xdr:colOff>
      <xdr:row>11</xdr:row>
      <xdr:rowOff>2381</xdr:rowOff>
    </xdr:to>
    <xdr:cxnSp macro="">
      <xdr:nvCxnSpPr>
        <xdr:cNvPr id="3288" name="直線矢印コネクタ 3287">
          <a:extLst>
            <a:ext uri="{FF2B5EF4-FFF2-40B4-BE49-F238E27FC236}">
              <a16:creationId xmlns:a16="http://schemas.microsoft.com/office/drawing/2014/main" id="{B7EB0AF1-5A0E-465D-B152-E84FA2E5DC78}"/>
            </a:ext>
          </a:extLst>
        </xdr:cNvPr>
        <xdr:cNvCxnSpPr/>
      </xdr:nvCxnSpPr>
      <xdr:spPr>
        <a:xfrm>
          <a:off x="52093813" y="576262"/>
          <a:ext cx="0" cy="152161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144</xdr:col>
      <xdr:colOff>195262</xdr:colOff>
      <xdr:row>2</xdr:row>
      <xdr:rowOff>188119</xdr:rowOff>
    </xdr:from>
    <xdr:to>
      <xdr:col>144</xdr:col>
      <xdr:colOff>195262</xdr:colOff>
      <xdr:row>10</xdr:row>
      <xdr:rowOff>188119</xdr:rowOff>
    </xdr:to>
    <xdr:cxnSp macro="">
      <xdr:nvCxnSpPr>
        <xdr:cNvPr id="3289" name="直線矢印コネクタ 3288">
          <a:extLst>
            <a:ext uri="{FF2B5EF4-FFF2-40B4-BE49-F238E27FC236}">
              <a16:creationId xmlns:a16="http://schemas.microsoft.com/office/drawing/2014/main" id="{D18C5945-17BB-49AF-BD49-E23E65B72FEB}"/>
            </a:ext>
          </a:extLst>
        </xdr:cNvPr>
        <xdr:cNvCxnSpPr/>
      </xdr:nvCxnSpPr>
      <xdr:spPr>
        <a:xfrm>
          <a:off x="55059262" y="569119"/>
          <a:ext cx="0" cy="1524000"/>
        </a:xfrm>
        <a:prstGeom prst="straightConnector1">
          <a:avLst/>
        </a:prstGeom>
        <a:ln w="3175">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137</xdr:col>
      <xdr:colOff>0</xdr:colOff>
      <xdr:row>3</xdr:row>
      <xdr:rowOff>0</xdr:rowOff>
    </xdr:from>
    <xdr:to>
      <xdr:col>144</xdr:col>
      <xdr:colOff>195447</xdr:colOff>
      <xdr:row>3</xdr:row>
      <xdr:rowOff>0</xdr:rowOff>
    </xdr:to>
    <xdr:cxnSp macro="">
      <xdr:nvCxnSpPr>
        <xdr:cNvPr id="3290" name="直線矢印コネクタ 3289">
          <a:extLst>
            <a:ext uri="{FF2B5EF4-FFF2-40B4-BE49-F238E27FC236}">
              <a16:creationId xmlns:a16="http://schemas.microsoft.com/office/drawing/2014/main" id="{A1D8AFD6-F08F-4BA8-93E5-29A899116078}"/>
            </a:ext>
          </a:extLst>
        </xdr:cNvPr>
        <xdr:cNvCxnSpPr/>
      </xdr:nvCxnSpPr>
      <xdr:spPr>
        <a:xfrm>
          <a:off x="52197000" y="571500"/>
          <a:ext cx="2862447" cy="0"/>
        </a:xfrm>
        <a:prstGeom prst="straightConnector1">
          <a:avLst/>
        </a:prstGeom>
        <a:ln w="3175">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137</xdr:col>
      <xdr:colOff>0</xdr:colOff>
      <xdr:row>11</xdr:row>
      <xdr:rowOff>0</xdr:rowOff>
    </xdr:from>
    <xdr:to>
      <xdr:col>144</xdr:col>
      <xdr:colOff>195447</xdr:colOff>
      <xdr:row>11</xdr:row>
      <xdr:rowOff>0</xdr:rowOff>
    </xdr:to>
    <xdr:cxnSp macro="">
      <xdr:nvCxnSpPr>
        <xdr:cNvPr id="3291" name="直線矢印コネクタ 3290">
          <a:extLst>
            <a:ext uri="{FF2B5EF4-FFF2-40B4-BE49-F238E27FC236}">
              <a16:creationId xmlns:a16="http://schemas.microsoft.com/office/drawing/2014/main" id="{90A91A8C-E67B-4266-B2B2-102A4E15DFC8}"/>
            </a:ext>
          </a:extLst>
        </xdr:cNvPr>
        <xdr:cNvCxnSpPr/>
      </xdr:nvCxnSpPr>
      <xdr:spPr>
        <a:xfrm>
          <a:off x="52197000" y="2095500"/>
          <a:ext cx="2862447" cy="0"/>
        </a:xfrm>
        <a:prstGeom prst="straightConnector1">
          <a:avLst/>
        </a:prstGeom>
        <a:ln w="3175">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137</xdr:col>
      <xdr:colOff>183356</xdr:colOff>
      <xdr:row>7</xdr:row>
      <xdr:rowOff>0</xdr:rowOff>
    </xdr:from>
    <xdr:to>
      <xdr:col>144</xdr:col>
      <xdr:colOff>2381</xdr:colOff>
      <xdr:row>7</xdr:row>
      <xdr:rowOff>0</xdr:rowOff>
    </xdr:to>
    <xdr:cxnSp macro="">
      <xdr:nvCxnSpPr>
        <xdr:cNvPr id="3292" name="直線矢印コネクタ 3291">
          <a:extLst>
            <a:ext uri="{FF2B5EF4-FFF2-40B4-BE49-F238E27FC236}">
              <a16:creationId xmlns:a16="http://schemas.microsoft.com/office/drawing/2014/main" id="{DBC7750B-74EA-496B-86F3-3BA350EC6842}"/>
            </a:ext>
          </a:extLst>
        </xdr:cNvPr>
        <xdr:cNvCxnSpPr/>
      </xdr:nvCxnSpPr>
      <xdr:spPr>
        <a:xfrm>
          <a:off x="52380356" y="1333500"/>
          <a:ext cx="2486025" cy="0"/>
        </a:xfrm>
        <a:prstGeom prst="straightConnector1">
          <a:avLst/>
        </a:prstGeom>
        <a:ln w="3175">
          <a:solidFill>
            <a:sysClr val="windowText" lastClr="000000"/>
          </a:solidFill>
          <a:prstDash val="lgDashDot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137</xdr:col>
      <xdr:colOff>185738</xdr:colOff>
      <xdr:row>3</xdr:row>
      <xdr:rowOff>4762</xdr:rowOff>
    </xdr:from>
    <xdr:to>
      <xdr:col>137</xdr:col>
      <xdr:colOff>185738</xdr:colOff>
      <xdr:row>11</xdr:row>
      <xdr:rowOff>2381</xdr:rowOff>
    </xdr:to>
    <xdr:cxnSp macro="">
      <xdr:nvCxnSpPr>
        <xdr:cNvPr id="3293" name="直線矢印コネクタ 3292">
          <a:extLst>
            <a:ext uri="{FF2B5EF4-FFF2-40B4-BE49-F238E27FC236}">
              <a16:creationId xmlns:a16="http://schemas.microsoft.com/office/drawing/2014/main" id="{D5096F02-BAAD-4E63-92AC-06B64E90C30C}"/>
            </a:ext>
          </a:extLst>
        </xdr:cNvPr>
        <xdr:cNvCxnSpPr/>
      </xdr:nvCxnSpPr>
      <xdr:spPr>
        <a:xfrm>
          <a:off x="52382738" y="576262"/>
          <a:ext cx="0" cy="1521619"/>
        </a:xfrm>
        <a:prstGeom prst="straightConnector1">
          <a:avLst/>
        </a:prstGeom>
        <a:ln w="3175">
          <a:solidFill>
            <a:sysClr val="windowText" lastClr="000000"/>
          </a:solidFill>
          <a:prstDash val="lgDashDot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144</xdr:col>
      <xdr:colOff>0</xdr:colOff>
      <xdr:row>3</xdr:row>
      <xdr:rowOff>0</xdr:rowOff>
    </xdr:from>
    <xdr:to>
      <xdr:col>144</xdr:col>
      <xdr:colOff>0</xdr:colOff>
      <xdr:row>10</xdr:row>
      <xdr:rowOff>188119</xdr:rowOff>
    </xdr:to>
    <xdr:cxnSp macro="">
      <xdr:nvCxnSpPr>
        <xdr:cNvPr id="3294" name="直線矢印コネクタ 3293">
          <a:extLst>
            <a:ext uri="{FF2B5EF4-FFF2-40B4-BE49-F238E27FC236}">
              <a16:creationId xmlns:a16="http://schemas.microsoft.com/office/drawing/2014/main" id="{BA5B7E65-BB1C-4441-9F6D-5684A84A5C29}"/>
            </a:ext>
          </a:extLst>
        </xdr:cNvPr>
        <xdr:cNvCxnSpPr/>
      </xdr:nvCxnSpPr>
      <xdr:spPr>
        <a:xfrm>
          <a:off x="54864000" y="571500"/>
          <a:ext cx="0" cy="1521619"/>
        </a:xfrm>
        <a:prstGeom prst="straightConnector1">
          <a:avLst/>
        </a:prstGeom>
        <a:ln w="3175">
          <a:solidFill>
            <a:sysClr val="windowText" lastClr="000000"/>
          </a:solidFill>
          <a:prstDash val="lgDashDot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137</xdr:col>
      <xdr:colOff>190500</xdr:colOff>
      <xdr:row>3</xdr:row>
      <xdr:rowOff>95250</xdr:rowOff>
    </xdr:from>
    <xdr:to>
      <xdr:col>143</xdr:col>
      <xdr:colOff>376238</xdr:colOff>
      <xdr:row>3</xdr:row>
      <xdr:rowOff>95250</xdr:rowOff>
    </xdr:to>
    <xdr:cxnSp macro="">
      <xdr:nvCxnSpPr>
        <xdr:cNvPr id="3295" name="直線矢印コネクタ 3294">
          <a:extLst>
            <a:ext uri="{FF2B5EF4-FFF2-40B4-BE49-F238E27FC236}">
              <a16:creationId xmlns:a16="http://schemas.microsoft.com/office/drawing/2014/main" id="{60997849-2FE2-43E1-B4D0-6199D5091943}"/>
            </a:ext>
          </a:extLst>
        </xdr:cNvPr>
        <xdr:cNvCxnSpPr/>
      </xdr:nvCxnSpPr>
      <xdr:spPr>
        <a:xfrm>
          <a:off x="52387500" y="666750"/>
          <a:ext cx="2471738" cy="0"/>
        </a:xfrm>
        <a:prstGeom prst="straightConnector1">
          <a:avLst/>
        </a:prstGeom>
        <a:ln w="3175">
          <a:solidFill>
            <a:sysClr val="windowText" lastClr="000000"/>
          </a:solidFill>
          <a:prstDash val="lgDashDot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137</xdr:col>
      <xdr:colOff>188119</xdr:colOff>
      <xdr:row>10</xdr:row>
      <xdr:rowOff>92869</xdr:rowOff>
    </xdr:from>
    <xdr:to>
      <xdr:col>143</xdr:col>
      <xdr:colOff>373857</xdr:colOff>
      <xdr:row>10</xdr:row>
      <xdr:rowOff>92869</xdr:rowOff>
    </xdr:to>
    <xdr:cxnSp macro="">
      <xdr:nvCxnSpPr>
        <xdr:cNvPr id="3296" name="直線矢印コネクタ 3295">
          <a:extLst>
            <a:ext uri="{FF2B5EF4-FFF2-40B4-BE49-F238E27FC236}">
              <a16:creationId xmlns:a16="http://schemas.microsoft.com/office/drawing/2014/main" id="{BEA5A542-E4AD-4BF6-A6FE-CF8F7770E09B}"/>
            </a:ext>
          </a:extLst>
        </xdr:cNvPr>
        <xdr:cNvCxnSpPr/>
      </xdr:nvCxnSpPr>
      <xdr:spPr>
        <a:xfrm>
          <a:off x="52385119" y="1997869"/>
          <a:ext cx="2471738" cy="0"/>
        </a:xfrm>
        <a:prstGeom prst="straightConnector1">
          <a:avLst/>
        </a:prstGeom>
        <a:ln w="3175">
          <a:solidFill>
            <a:sysClr val="windowText" lastClr="000000"/>
          </a:solidFill>
          <a:prstDash val="lgDashDot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144</xdr:col>
      <xdr:colOff>335757</xdr:colOff>
      <xdr:row>2</xdr:row>
      <xdr:rowOff>1</xdr:rowOff>
    </xdr:from>
    <xdr:to>
      <xdr:col>144</xdr:col>
      <xdr:colOff>335757</xdr:colOff>
      <xdr:row>3</xdr:row>
      <xdr:rowOff>2382</xdr:rowOff>
    </xdr:to>
    <xdr:cxnSp macro="">
      <xdr:nvCxnSpPr>
        <xdr:cNvPr id="3297" name="直線矢印コネクタ 3296">
          <a:extLst>
            <a:ext uri="{FF2B5EF4-FFF2-40B4-BE49-F238E27FC236}">
              <a16:creationId xmlns:a16="http://schemas.microsoft.com/office/drawing/2014/main" id="{D5F148A8-42A0-4D8E-96BE-C0A32D79C449}"/>
            </a:ext>
          </a:extLst>
        </xdr:cNvPr>
        <xdr:cNvCxnSpPr/>
      </xdr:nvCxnSpPr>
      <xdr:spPr>
        <a:xfrm>
          <a:off x="55199757" y="381001"/>
          <a:ext cx="0" cy="192881"/>
        </a:xfrm>
        <a:prstGeom prst="straightConnector1">
          <a:avLst/>
        </a:prstGeom>
        <a:ln w="3175">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138</xdr:col>
      <xdr:colOff>335757</xdr:colOff>
      <xdr:row>7</xdr:row>
      <xdr:rowOff>0</xdr:rowOff>
    </xdr:from>
    <xdr:to>
      <xdr:col>138</xdr:col>
      <xdr:colOff>335757</xdr:colOff>
      <xdr:row>10</xdr:row>
      <xdr:rowOff>92869</xdr:rowOff>
    </xdr:to>
    <xdr:cxnSp macro="">
      <xdr:nvCxnSpPr>
        <xdr:cNvPr id="3298" name="直線矢印コネクタ 3297">
          <a:extLst>
            <a:ext uri="{FF2B5EF4-FFF2-40B4-BE49-F238E27FC236}">
              <a16:creationId xmlns:a16="http://schemas.microsoft.com/office/drawing/2014/main" id="{17405E92-46B5-4D4E-AD0D-17C28599CB8B}"/>
            </a:ext>
          </a:extLst>
        </xdr:cNvPr>
        <xdr:cNvCxnSpPr/>
      </xdr:nvCxnSpPr>
      <xdr:spPr>
        <a:xfrm>
          <a:off x="52913757" y="1333500"/>
          <a:ext cx="0" cy="664369"/>
        </a:xfrm>
        <a:prstGeom prst="straightConnector1">
          <a:avLst/>
        </a:prstGeom>
        <a:ln w="3175">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144</xdr:col>
      <xdr:colOff>335756</xdr:colOff>
      <xdr:row>3</xdr:row>
      <xdr:rowOff>92868</xdr:rowOff>
    </xdr:from>
    <xdr:to>
      <xdr:col>144</xdr:col>
      <xdr:colOff>335756</xdr:colOff>
      <xdr:row>4</xdr:row>
      <xdr:rowOff>95249</xdr:rowOff>
    </xdr:to>
    <xdr:cxnSp macro="">
      <xdr:nvCxnSpPr>
        <xdr:cNvPr id="3299" name="直線矢印コネクタ 3298">
          <a:extLst>
            <a:ext uri="{FF2B5EF4-FFF2-40B4-BE49-F238E27FC236}">
              <a16:creationId xmlns:a16="http://schemas.microsoft.com/office/drawing/2014/main" id="{2E460E67-BD5A-4AF9-920D-4D518695ED7A}"/>
            </a:ext>
          </a:extLst>
        </xdr:cNvPr>
        <xdr:cNvCxnSpPr/>
      </xdr:nvCxnSpPr>
      <xdr:spPr>
        <a:xfrm>
          <a:off x="55199756" y="664368"/>
          <a:ext cx="0" cy="192881"/>
        </a:xfrm>
        <a:prstGeom prst="straightConnector1">
          <a:avLst/>
        </a:prstGeom>
        <a:ln w="3175">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144</xdr:col>
      <xdr:colOff>197644</xdr:colOff>
      <xdr:row>3</xdr:row>
      <xdr:rowOff>0</xdr:rowOff>
    </xdr:from>
    <xdr:to>
      <xdr:col>145</xdr:col>
      <xdr:colOff>2381</xdr:colOff>
      <xdr:row>3</xdr:row>
      <xdr:rowOff>0</xdr:rowOff>
    </xdr:to>
    <xdr:cxnSp macro="">
      <xdr:nvCxnSpPr>
        <xdr:cNvPr id="3300" name="直線矢印コネクタ 3299">
          <a:extLst>
            <a:ext uri="{FF2B5EF4-FFF2-40B4-BE49-F238E27FC236}">
              <a16:creationId xmlns:a16="http://schemas.microsoft.com/office/drawing/2014/main" id="{2763FC57-C667-4389-83FE-9985F80FA434}"/>
            </a:ext>
          </a:extLst>
        </xdr:cNvPr>
        <xdr:cNvCxnSpPr/>
      </xdr:nvCxnSpPr>
      <xdr:spPr>
        <a:xfrm>
          <a:off x="55061644" y="571500"/>
          <a:ext cx="185737" cy="0"/>
        </a:xfrm>
        <a:prstGeom prst="straightConnector1">
          <a:avLst/>
        </a:prstGeom>
        <a:ln w="3175">
          <a:solidFill>
            <a:schemeClr val="accent1"/>
          </a:solidFill>
          <a:prstDash val="sysDash"/>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144</xdr:col>
      <xdr:colOff>2381</xdr:colOff>
      <xdr:row>3</xdr:row>
      <xdr:rowOff>95250</xdr:rowOff>
    </xdr:from>
    <xdr:to>
      <xdr:col>144</xdr:col>
      <xdr:colOff>373856</xdr:colOff>
      <xdr:row>3</xdr:row>
      <xdr:rowOff>95250</xdr:rowOff>
    </xdr:to>
    <xdr:cxnSp macro="">
      <xdr:nvCxnSpPr>
        <xdr:cNvPr id="3301" name="直線矢印コネクタ 3300">
          <a:extLst>
            <a:ext uri="{FF2B5EF4-FFF2-40B4-BE49-F238E27FC236}">
              <a16:creationId xmlns:a16="http://schemas.microsoft.com/office/drawing/2014/main" id="{C87A15CF-AA1F-4880-A843-E2D12888B017}"/>
            </a:ext>
          </a:extLst>
        </xdr:cNvPr>
        <xdr:cNvCxnSpPr/>
      </xdr:nvCxnSpPr>
      <xdr:spPr>
        <a:xfrm>
          <a:off x="54866381" y="666750"/>
          <a:ext cx="371475" cy="0"/>
        </a:xfrm>
        <a:prstGeom prst="straightConnector1">
          <a:avLst/>
        </a:prstGeom>
        <a:ln w="3175">
          <a:solidFill>
            <a:schemeClr val="accent1"/>
          </a:solidFill>
          <a:prstDash val="sysDash"/>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142</xdr:col>
      <xdr:colOff>0</xdr:colOff>
      <xdr:row>3</xdr:row>
      <xdr:rowOff>92869</xdr:rowOff>
    </xdr:from>
    <xdr:to>
      <xdr:col>142</xdr:col>
      <xdr:colOff>0</xdr:colOff>
      <xdr:row>10</xdr:row>
      <xdr:rowOff>90488</xdr:rowOff>
    </xdr:to>
    <xdr:cxnSp macro="">
      <xdr:nvCxnSpPr>
        <xdr:cNvPr id="3302" name="直線矢印コネクタ 3301">
          <a:extLst>
            <a:ext uri="{FF2B5EF4-FFF2-40B4-BE49-F238E27FC236}">
              <a16:creationId xmlns:a16="http://schemas.microsoft.com/office/drawing/2014/main" id="{50B885EB-0951-4302-BB16-072F77C7CB53}"/>
            </a:ext>
          </a:extLst>
        </xdr:cNvPr>
        <xdr:cNvCxnSpPr/>
      </xdr:nvCxnSpPr>
      <xdr:spPr>
        <a:xfrm>
          <a:off x="54102000" y="664369"/>
          <a:ext cx="0" cy="1331119"/>
        </a:xfrm>
        <a:prstGeom prst="straightConnector1">
          <a:avLst/>
        </a:prstGeom>
        <a:ln w="3175">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136</xdr:col>
      <xdr:colOff>373856</xdr:colOff>
      <xdr:row>3</xdr:row>
      <xdr:rowOff>95251</xdr:rowOff>
    </xdr:from>
    <xdr:to>
      <xdr:col>137</xdr:col>
      <xdr:colOff>185738</xdr:colOff>
      <xdr:row>3</xdr:row>
      <xdr:rowOff>95251</xdr:rowOff>
    </xdr:to>
    <xdr:cxnSp macro="">
      <xdr:nvCxnSpPr>
        <xdr:cNvPr id="3303" name="直線矢印コネクタ 3302">
          <a:extLst>
            <a:ext uri="{FF2B5EF4-FFF2-40B4-BE49-F238E27FC236}">
              <a16:creationId xmlns:a16="http://schemas.microsoft.com/office/drawing/2014/main" id="{1F5EBF4D-BCB0-48BE-B63C-5A24629BB2EF}"/>
            </a:ext>
          </a:extLst>
        </xdr:cNvPr>
        <xdr:cNvCxnSpPr/>
      </xdr:nvCxnSpPr>
      <xdr:spPr>
        <a:xfrm>
          <a:off x="52189856" y="666751"/>
          <a:ext cx="19288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137</xdr:col>
      <xdr:colOff>185738</xdr:colOff>
      <xdr:row>5</xdr:row>
      <xdr:rowOff>0</xdr:rowOff>
    </xdr:from>
    <xdr:to>
      <xdr:col>144</xdr:col>
      <xdr:colOff>0</xdr:colOff>
      <xdr:row>5</xdr:row>
      <xdr:rowOff>0</xdr:rowOff>
    </xdr:to>
    <xdr:cxnSp macro="">
      <xdr:nvCxnSpPr>
        <xdr:cNvPr id="3304" name="直線矢印コネクタ 3303">
          <a:extLst>
            <a:ext uri="{FF2B5EF4-FFF2-40B4-BE49-F238E27FC236}">
              <a16:creationId xmlns:a16="http://schemas.microsoft.com/office/drawing/2014/main" id="{30E957F0-D6AB-45B4-BCEF-E74A3D7AC14F}"/>
            </a:ext>
          </a:extLst>
        </xdr:cNvPr>
        <xdr:cNvCxnSpPr/>
      </xdr:nvCxnSpPr>
      <xdr:spPr>
        <a:xfrm>
          <a:off x="52382738" y="952500"/>
          <a:ext cx="248126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136</xdr:col>
      <xdr:colOff>376237</xdr:colOff>
      <xdr:row>2</xdr:row>
      <xdr:rowOff>54769</xdr:rowOff>
    </xdr:from>
    <xdr:to>
      <xdr:col>144</xdr:col>
      <xdr:colOff>192881</xdr:colOff>
      <xdr:row>2</xdr:row>
      <xdr:rowOff>54769</xdr:rowOff>
    </xdr:to>
    <xdr:cxnSp macro="">
      <xdr:nvCxnSpPr>
        <xdr:cNvPr id="3305" name="直線矢印コネクタ 3304">
          <a:extLst>
            <a:ext uri="{FF2B5EF4-FFF2-40B4-BE49-F238E27FC236}">
              <a16:creationId xmlns:a16="http://schemas.microsoft.com/office/drawing/2014/main" id="{C83B7028-7908-4F16-931A-ADC0C7318B90}"/>
            </a:ext>
          </a:extLst>
        </xdr:cNvPr>
        <xdr:cNvCxnSpPr/>
      </xdr:nvCxnSpPr>
      <xdr:spPr>
        <a:xfrm>
          <a:off x="52192237" y="435769"/>
          <a:ext cx="286464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144</xdr:col>
      <xdr:colOff>195263</xdr:colOff>
      <xdr:row>2</xdr:row>
      <xdr:rowOff>4763</xdr:rowOff>
    </xdr:from>
    <xdr:to>
      <xdr:col>144</xdr:col>
      <xdr:colOff>195263</xdr:colOff>
      <xdr:row>3</xdr:row>
      <xdr:rowOff>0</xdr:rowOff>
    </xdr:to>
    <xdr:cxnSp macro="">
      <xdr:nvCxnSpPr>
        <xdr:cNvPr id="3306" name="直線矢印コネクタ 3305">
          <a:extLst>
            <a:ext uri="{FF2B5EF4-FFF2-40B4-BE49-F238E27FC236}">
              <a16:creationId xmlns:a16="http://schemas.microsoft.com/office/drawing/2014/main" id="{EEF4B771-866E-482B-9281-8ECC40CBB030}"/>
            </a:ext>
          </a:extLst>
        </xdr:cNvPr>
        <xdr:cNvCxnSpPr/>
      </xdr:nvCxnSpPr>
      <xdr:spPr>
        <a:xfrm>
          <a:off x="55059263" y="385763"/>
          <a:ext cx="0" cy="185737"/>
        </a:xfrm>
        <a:prstGeom prst="straightConnector1">
          <a:avLst/>
        </a:prstGeom>
        <a:ln w="3175">
          <a:solidFill>
            <a:schemeClr val="accent1"/>
          </a:solidFill>
          <a:prstDash val="sysDash"/>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144</xdr:col>
      <xdr:colOff>0</xdr:colOff>
      <xdr:row>10</xdr:row>
      <xdr:rowOff>92869</xdr:rowOff>
    </xdr:from>
    <xdr:to>
      <xdr:col>145</xdr:col>
      <xdr:colOff>2381</xdr:colOff>
      <xdr:row>10</xdr:row>
      <xdr:rowOff>92869</xdr:rowOff>
    </xdr:to>
    <xdr:cxnSp macro="">
      <xdr:nvCxnSpPr>
        <xdr:cNvPr id="3307" name="直線矢印コネクタ 3306">
          <a:extLst>
            <a:ext uri="{FF2B5EF4-FFF2-40B4-BE49-F238E27FC236}">
              <a16:creationId xmlns:a16="http://schemas.microsoft.com/office/drawing/2014/main" id="{421DA72B-FDEA-4DF3-8B00-87DC05A21E8C}"/>
            </a:ext>
          </a:extLst>
        </xdr:cNvPr>
        <xdr:cNvCxnSpPr/>
      </xdr:nvCxnSpPr>
      <xdr:spPr>
        <a:xfrm>
          <a:off x="54864000" y="1997869"/>
          <a:ext cx="383381" cy="0"/>
        </a:xfrm>
        <a:prstGeom prst="straightConnector1">
          <a:avLst/>
        </a:prstGeom>
        <a:ln w="3175">
          <a:solidFill>
            <a:schemeClr val="accent1"/>
          </a:solidFill>
          <a:prstDash val="sysDash"/>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144</xdr:col>
      <xdr:colOff>197644</xdr:colOff>
      <xdr:row>11</xdr:row>
      <xdr:rowOff>0</xdr:rowOff>
    </xdr:from>
    <xdr:to>
      <xdr:col>145</xdr:col>
      <xdr:colOff>2381</xdr:colOff>
      <xdr:row>11</xdr:row>
      <xdr:rowOff>0</xdr:rowOff>
    </xdr:to>
    <xdr:cxnSp macro="">
      <xdr:nvCxnSpPr>
        <xdr:cNvPr id="3308" name="直線矢印コネクタ 3307">
          <a:extLst>
            <a:ext uri="{FF2B5EF4-FFF2-40B4-BE49-F238E27FC236}">
              <a16:creationId xmlns:a16="http://schemas.microsoft.com/office/drawing/2014/main" id="{2D4CCE9D-9666-42AA-870C-12DC8CA895EA}"/>
            </a:ext>
          </a:extLst>
        </xdr:cNvPr>
        <xdr:cNvCxnSpPr/>
      </xdr:nvCxnSpPr>
      <xdr:spPr>
        <a:xfrm>
          <a:off x="55061644" y="2095500"/>
          <a:ext cx="185737" cy="0"/>
        </a:xfrm>
        <a:prstGeom prst="straightConnector1">
          <a:avLst/>
        </a:prstGeom>
        <a:ln w="3175">
          <a:solidFill>
            <a:schemeClr val="accent1"/>
          </a:solidFill>
          <a:prstDash val="sysDash"/>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144</xdr:col>
      <xdr:colOff>335756</xdr:colOff>
      <xdr:row>11</xdr:row>
      <xdr:rowOff>0</xdr:rowOff>
    </xdr:from>
    <xdr:to>
      <xdr:col>144</xdr:col>
      <xdr:colOff>335756</xdr:colOff>
      <xdr:row>12</xdr:row>
      <xdr:rowOff>2381</xdr:rowOff>
    </xdr:to>
    <xdr:cxnSp macro="">
      <xdr:nvCxnSpPr>
        <xdr:cNvPr id="3309" name="直線矢印コネクタ 3308">
          <a:extLst>
            <a:ext uri="{FF2B5EF4-FFF2-40B4-BE49-F238E27FC236}">
              <a16:creationId xmlns:a16="http://schemas.microsoft.com/office/drawing/2014/main" id="{49E7555C-7A29-492B-BBAA-9B075E12D738}"/>
            </a:ext>
          </a:extLst>
        </xdr:cNvPr>
        <xdr:cNvCxnSpPr/>
      </xdr:nvCxnSpPr>
      <xdr:spPr>
        <a:xfrm>
          <a:off x="55199756" y="2095500"/>
          <a:ext cx="0" cy="192881"/>
        </a:xfrm>
        <a:prstGeom prst="straightConnector1">
          <a:avLst/>
        </a:prstGeom>
        <a:ln w="3175">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144</xdr:col>
      <xdr:colOff>335756</xdr:colOff>
      <xdr:row>9</xdr:row>
      <xdr:rowOff>97631</xdr:rowOff>
    </xdr:from>
    <xdr:to>
      <xdr:col>144</xdr:col>
      <xdr:colOff>335756</xdr:colOff>
      <xdr:row>10</xdr:row>
      <xdr:rowOff>100012</xdr:rowOff>
    </xdr:to>
    <xdr:cxnSp macro="">
      <xdr:nvCxnSpPr>
        <xdr:cNvPr id="3310" name="直線矢印コネクタ 3309">
          <a:extLst>
            <a:ext uri="{FF2B5EF4-FFF2-40B4-BE49-F238E27FC236}">
              <a16:creationId xmlns:a16="http://schemas.microsoft.com/office/drawing/2014/main" id="{BF0159B3-5251-418B-A125-0D90E71BB411}"/>
            </a:ext>
          </a:extLst>
        </xdr:cNvPr>
        <xdr:cNvCxnSpPr/>
      </xdr:nvCxnSpPr>
      <xdr:spPr>
        <a:xfrm>
          <a:off x="55199756" y="1812131"/>
          <a:ext cx="0" cy="192881"/>
        </a:xfrm>
        <a:prstGeom prst="straightConnector1">
          <a:avLst/>
        </a:prstGeom>
        <a:ln w="3175">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144</xdr:col>
      <xdr:colOff>2381</xdr:colOff>
      <xdr:row>6</xdr:row>
      <xdr:rowOff>0</xdr:rowOff>
    </xdr:from>
    <xdr:to>
      <xdr:col>144</xdr:col>
      <xdr:colOff>197644</xdr:colOff>
      <xdr:row>6</xdr:row>
      <xdr:rowOff>0</xdr:rowOff>
    </xdr:to>
    <xdr:cxnSp macro="">
      <xdr:nvCxnSpPr>
        <xdr:cNvPr id="3311" name="直線矢印コネクタ 3310">
          <a:extLst>
            <a:ext uri="{FF2B5EF4-FFF2-40B4-BE49-F238E27FC236}">
              <a16:creationId xmlns:a16="http://schemas.microsoft.com/office/drawing/2014/main" id="{E7B80795-17F5-4393-83E6-FA45DF851309}"/>
            </a:ext>
          </a:extLst>
        </xdr:cNvPr>
        <xdr:cNvCxnSpPr/>
      </xdr:nvCxnSpPr>
      <xdr:spPr>
        <a:xfrm>
          <a:off x="54866381" y="1143000"/>
          <a:ext cx="19526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142</xdr:col>
      <xdr:colOff>333375</xdr:colOff>
      <xdr:row>32</xdr:row>
      <xdr:rowOff>19050</xdr:rowOff>
    </xdr:from>
    <xdr:to>
      <xdr:col>142</xdr:col>
      <xdr:colOff>333375</xdr:colOff>
      <xdr:row>33</xdr:row>
      <xdr:rowOff>95250</xdr:rowOff>
    </xdr:to>
    <xdr:cxnSp macro="">
      <xdr:nvCxnSpPr>
        <xdr:cNvPr id="3312" name="直線矢印コネクタ 3311">
          <a:extLst>
            <a:ext uri="{FF2B5EF4-FFF2-40B4-BE49-F238E27FC236}">
              <a16:creationId xmlns:a16="http://schemas.microsoft.com/office/drawing/2014/main" id="{61B2CDE8-C648-463F-8130-4C54FBACD430}"/>
            </a:ext>
          </a:extLst>
        </xdr:cNvPr>
        <xdr:cNvCxnSpPr/>
      </xdr:nvCxnSpPr>
      <xdr:spPr>
        <a:xfrm>
          <a:off x="54435375" y="6115050"/>
          <a:ext cx="0" cy="2667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141</xdr:col>
      <xdr:colOff>28575</xdr:colOff>
      <xdr:row>32</xdr:row>
      <xdr:rowOff>16668</xdr:rowOff>
    </xdr:from>
    <xdr:to>
      <xdr:col>142</xdr:col>
      <xdr:colOff>21431</xdr:colOff>
      <xdr:row>33</xdr:row>
      <xdr:rowOff>150018</xdr:rowOff>
    </xdr:to>
    <xdr:sp macro="" textlink="">
      <xdr:nvSpPr>
        <xdr:cNvPr id="3313" name="円弧 3312">
          <a:extLst>
            <a:ext uri="{FF2B5EF4-FFF2-40B4-BE49-F238E27FC236}">
              <a16:creationId xmlns:a16="http://schemas.microsoft.com/office/drawing/2014/main" id="{91AC125F-3749-4A3B-AA6A-B86B181F6002}"/>
            </a:ext>
          </a:extLst>
        </xdr:cNvPr>
        <xdr:cNvSpPr/>
      </xdr:nvSpPr>
      <xdr:spPr>
        <a:xfrm>
          <a:off x="53749575" y="6112668"/>
          <a:ext cx="373856" cy="323850"/>
        </a:xfrm>
        <a:prstGeom prst="arc">
          <a:avLst>
            <a:gd name="adj1" fmla="val 10788973"/>
            <a:gd name="adj2" fmla="val 16274198"/>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134</xdr:col>
      <xdr:colOff>266700</xdr:colOff>
      <xdr:row>33</xdr:row>
      <xdr:rowOff>97632</xdr:rowOff>
    </xdr:from>
    <xdr:to>
      <xdr:col>141</xdr:col>
      <xdr:colOff>28575</xdr:colOff>
      <xdr:row>33</xdr:row>
      <xdr:rowOff>97632</xdr:rowOff>
    </xdr:to>
    <xdr:cxnSp macro="">
      <xdr:nvCxnSpPr>
        <xdr:cNvPr id="3314" name="直線矢印コネクタ 3313">
          <a:extLst>
            <a:ext uri="{FF2B5EF4-FFF2-40B4-BE49-F238E27FC236}">
              <a16:creationId xmlns:a16="http://schemas.microsoft.com/office/drawing/2014/main" id="{69B8FA66-A8E1-4D37-8AC9-456E2A895CD1}"/>
            </a:ext>
          </a:extLst>
        </xdr:cNvPr>
        <xdr:cNvCxnSpPr/>
      </xdr:nvCxnSpPr>
      <xdr:spPr>
        <a:xfrm>
          <a:off x="51320700" y="6384132"/>
          <a:ext cx="2428875" cy="0"/>
        </a:xfrm>
        <a:prstGeom prst="straightConnector1">
          <a:avLst/>
        </a:prstGeom>
        <a:ln w="3175">
          <a:solidFill>
            <a:sysClr val="windowText" lastClr="000000"/>
          </a:solidFill>
          <a:prstDash val="lgDashDot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141</xdr:col>
      <xdr:colOff>90487</xdr:colOff>
      <xdr:row>27</xdr:row>
      <xdr:rowOff>7144</xdr:rowOff>
    </xdr:from>
    <xdr:to>
      <xdr:col>141</xdr:col>
      <xdr:colOff>90487</xdr:colOff>
      <xdr:row>32</xdr:row>
      <xdr:rowOff>57150</xdr:rowOff>
    </xdr:to>
    <xdr:cxnSp macro="">
      <xdr:nvCxnSpPr>
        <xdr:cNvPr id="3315" name="直線矢印コネクタ 3314">
          <a:extLst>
            <a:ext uri="{FF2B5EF4-FFF2-40B4-BE49-F238E27FC236}">
              <a16:creationId xmlns:a16="http://schemas.microsoft.com/office/drawing/2014/main" id="{C82293D5-6A8A-4A8D-96F7-B40C0429E769}"/>
            </a:ext>
          </a:extLst>
        </xdr:cNvPr>
        <xdr:cNvCxnSpPr/>
      </xdr:nvCxnSpPr>
      <xdr:spPr>
        <a:xfrm>
          <a:off x="53811487" y="5150644"/>
          <a:ext cx="0" cy="1002506"/>
        </a:xfrm>
        <a:prstGeom prst="straightConnector1">
          <a:avLst/>
        </a:prstGeom>
        <a:ln w="3175">
          <a:solidFill>
            <a:sysClr val="windowText" lastClr="000000"/>
          </a:solidFill>
          <a:prstDash val="lgDashDot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141</xdr:col>
      <xdr:colOff>28573</xdr:colOff>
      <xdr:row>32</xdr:row>
      <xdr:rowOff>171450</xdr:rowOff>
    </xdr:from>
    <xdr:to>
      <xdr:col>141</xdr:col>
      <xdr:colOff>28573</xdr:colOff>
      <xdr:row>33</xdr:row>
      <xdr:rowOff>95250</xdr:rowOff>
    </xdr:to>
    <xdr:cxnSp macro="">
      <xdr:nvCxnSpPr>
        <xdr:cNvPr id="3316" name="直線矢印コネクタ 3315">
          <a:extLst>
            <a:ext uri="{FF2B5EF4-FFF2-40B4-BE49-F238E27FC236}">
              <a16:creationId xmlns:a16="http://schemas.microsoft.com/office/drawing/2014/main" id="{F2AC3C6A-28AC-49C5-870E-4F002DCD773D}"/>
            </a:ext>
          </a:extLst>
        </xdr:cNvPr>
        <xdr:cNvCxnSpPr/>
      </xdr:nvCxnSpPr>
      <xdr:spPr>
        <a:xfrm>
          <a:off x="53749573" y="6267450"/>
          <a:ext cx="0" cy="114300"/>
        </a:xfrm>
        <a:prstGeom prst="straightConnector1">
          <a:avLst/>
        </a:prstGeom>
        <a:ln w="3175">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141</xdr:col>
      <xdr:colOff>26192</xdr:colOff>
      <xdr:row>30</xdr:row>
      <xdr:rowOff>185738</xdr:rowOff>
    </xdr:from>
    <xdr:to>
      <xdr:col>141</xdr:col>
      <xdr:colOff>26192</xdr:colOff>
      <xdr:row>33</xdr:row>
      <xdr:rowOff>2380</xdr:rowOff>
    </xdr:to>
    <xdr:cxnSp macro="">
      <xdr:nvCxnSpPr>
        <xdr:cNvPr id="3317" name="直線矢印コネクタ 3316">
          <a:extLst>
            <a:ext uri="{FF2B5EF4-FFF2-40B4-BE49-F238E27FC236}">
              <a16:creationId xmlns:a16="http://schemas.microsoft.com/office/drawing/2014/main" id="{CEFE8E8E-1288-4624-8912-62DBD5BA6111}"/>
            </a:ext>
          </a:extLst>
        </xdr:cNvPr>
        <xdr:cNvCxnSpPr/>
      </xdr:nvCxnSpPr>
      <xdr:spPr>
        <a:xfrm>
          <a:off x="53747192" y="5900738"/>
          <a:ext cx="0" cy="388142"/>
        </a:xfrm>
        <a:prstGeom prst="straightConnector1">
          <a:avLst/>
        </a:prstGeom>
        <a:ln w="3175">
          <a:solidFill>
            <a:schemeClr val="accent1"/>
          </a:solidFill>
          <a:prstDash val="sysDash"/>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141</xdr:col>
      <xdr:colOff>211931</xdr:colOff>
      <xdr:row>32</xdr:row>
      <xdr:rowOff>16669</xdr:rowOff>
    </xdr:from>
    <xdr:to>
      <xdr:col>147</xdr:col>
      <xdr:colOff>307181</xdr:colOff>
      <xdr:row>32</xdr:row>
      <xdr:rowOff>16669</xdr:rowOff>
    </xdr:to>
    <xdr:cxnSp macro="">
      <xdr:nvCxnSpPr>
        <xdr:cNvPr id="3318" name="直線矢印コネクタ 3317">
          <a:extLst>
            <a:ext uri="{FF2B5EF4-FFF2-40B4-BE49-F238E27FC236}">
              <a16:creationId xmlns:a16="http://schemas.microsoft.com/office/drawing/2014/main" id="{AB36838D-DA7D-4203-B396-8344C5884E72}"/>
            </a:ext>
          </a:extLst>
        </xdr:cNvPr>
        <xdr:cNvCxnSpPr/>
      </xdr:nvCxnSpPr>
      <xdr:spPr>
        <a:xfrm>
          <a:off x="53932931" y="6112669"/>
          <a:ext cx="2381250" cy="0"/>
        </a:xfrm>
        <a:prstGeom prst="straightConnector1">
          <a:avLst/>
        </a:prstGeom>
        <a:ln w="3175">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140</xdr:col>
      <xdr:colOff>14288</xdr:colOff>
      <xdr:row>33</xdr:row>
      <xdr:rowOff>97631</xdr:rowOff>
    </xdr:from>
    <xdr:to>
      <xdr:col>143</xdr:col>
      <xdr:colOff>7144</xdr:colOff>
      <xdr:row>33</xdr:row>
      <xdr:rowOff>97631</xdr:rowOff>
    </xdr:to>
    <xdr:cxnSp macro="">
      <xdr:nvCxnSpPr>
        <xdr:cNvPr id="3319" name="直線矢印コネクタ 3318">
          <a:extLst>
            <a:ext uri="{FF2B5EF4-FFF2-40B4-BE49-F238E27FC236}">
              <a16:creationId xmlns:a16="http://schemas.microsoft.com/office/drawing/2014/main" id="{EBC44419-3D47-4ECD-B3D0-4C8312C961F3}"/>
            </a:ext>
          </a:extLst>
        </xdr:cNvPr>
        <xdr:cNvCxnSpPr/>
      </xdr:nvCxnSpPr>
      <xdr:spPr>
        <a:xfrm>
          <a:off x="53354288" y="6384131"/>
          <a:ext cx="1135856" cy="0"/>
        </a:xfrm>
        <a:prstGeom prst="straightConnector1">
          <a:avLst/>
        </a:prstGeom>
        <a:ln w="3175">
          <a:solidFill>
            <a:schemeClr val="accent1"/>
          </a:solidFill>
          <a:prstDash val="sysDash"/>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140</xdr:col>
      <xdr:colOff>247650</xdr:colOff>
      <xdr:row>31</xdr:row>
      <xdr:rowOff>50006</xdr:rowOff>
    </xdr:from>
    <xdr:to>
      <xdr:col>141</xdr:col>
      <xdr:colOff>23813</xdr:colOff>
      <xdr:row>31</xdr:row>
      <xdr:rowOff>50006</xdr:rowOff>
    </xdr:to>
    <xdr:cxnSp macro="">
      <xdr:nvCxnSpPr>
        <xdr:cNvPr id="3320" name="直線矢印コネクタ 3319">
          <a:extLst>
            <a:ext uri="{FF2B5EF4-FFF2-40B4-BE49-F238E27FC236}">
              <a16:creationId xmlns:a16="http://schemas.microsoft.com/office/drawing/2014/main" id="{6E27C2DE-AD82-445C-8D85-0F5CB1168FF6}"/>
            </a:ext>
          </a:extLst>
        </xdr:cNvPr>
        <xdr:cNvCxnSpPr/>
      </xdr:nvCxnSpPr>
      <xdr:spPr>
        <a:xfrm flipH="1">
          <a:off x="53587650" y="5955506"/>
          <a:ext cx="157163" cy="0"/>
        </a:xfrm>
        <a:prstGeom prst="straightConnector1">
          <a:avLst/>
        </a:prstGeom>
        <a:ln w="3175">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141</xdr:col>
      <xdr:colOff>85725</xdr:colOff>
      <xdr:row>31</xdr:row>
      <xdr:rowOff>50006</xdr:rowOff>
    </xdr:from>
    <xdr:to>
      <xdr:col>141</xdr:col>
      <xdr:colOff>242888</xdr:colOff>
      <xdr:row>31</xdr:row>
      <xdr:rowOff>50006</xdr:rowOff>
    </xdr:to>
    <xdr:cxnSp macro="">
      <xdr:nvCxnSpPr>
        <xdr:cNvPr id="3321" name="直線矢印コネクタ 3320">
          <a:extLst>
            <a:ext uri="{FF2B5EF4-FFF2-40B4-BE49-F238E27FC236}">
              <a16:creationId xmlns:a16="http://schemas.microsoft.com/office/drawing/2014/main" id="{83B451BF-EFE5-4BCD-BD9D-934F61C7E158}"/>
            </a:ext>
          </a:extLst>
        </xdr:cNvPr>
        <xdr:cNvCxnSpPr/>
      </xdr:nvCxnSpPr>
      <xdr:spPr>
        <a:xfrm flipH="1">
          <a:off x="53806725" y="5955506"/>
          <a:ext cx="157163" cy="0"/>
        </a:xfrm>
        <a:prstGeom prst="straightConnector1">
          <a:avLst/>
        </a:prstGeom>
        <a:ln w="3175">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135</xdr:col>
      <xdr:colOff>90488</xdr:colOff>
      <xdr:row>27</xdr:row>
      <xdr:rowOff>0</xdr:rowOff>
    </xdr:from>
    <xdr:to>
      <xdr:col>135</xdr:col>
      <xdr:colOff>90488</xdr:colOff>
      <xdr:row>33</xdr:row>
      <xdr:rowOff>90488</xdr:rowOff>
    </xdr:to>
    <xdr:cxnSp macro="">
      <xdr:nvCxnSpPr>
        <xdr:cNvPr id="3322" name="直線矢印コネクタ 3321">
          <a:extLst>
            <a:ext uri="{FF2B5EF4-FFF2-40B4-BE49-F238E27FC236}">
              <a16:creationId xmlns:a16="http://schemas.microsoft.com/office/drawing/2014/main" id="{AEE33C3D-E56E-4F13-875E-B1BED52E430B}"/>
            </a:ext>
          </a:extLst>
        </xdr:cNvPr>
        <xdr:cNvCxnSpPr/>
      </xdr:nvCxnSpPr>
      <xdr:spPr>
        <a:xfrm>
          <a:off x="51525488" y="5143500"/>
          <a:ext cx="0" cy="1233488"/>
        </a:xfrm>
        <a:prstGeom prst="straightConnector1">
          <a:avLst/>
        </a:prstGeom>
        <a:ln w="3175">
          <a:solidFill>
            <a:srgbClr val="C00000"/>
          </a:solidFill>
          <a:prstDash val="lgDash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140</xdr:col>
      <xdr:colOff>0</xdr:colOff>
      <xdr:row>32</xdr:row>
      <xdr:rowOff>179193</xdr:rowOff>
    </xdr:from>
    <xdr:to>
      <xdr:col>141</xdr:col>
      <xdr:colOff>28576</xdr:colOff>
      <xdr:row>32</xdr:row>
      <xdr:rowOff>179193</xdr:rowOff>
    </xdr:to>
    <xdr:cxnSp macro="">
      <xdr:nvCxnSpPr>
        <xdr:cNvPr id="3323" name="直線矢印コネクタ 3322">
          <a:extLst>
            <a:ext uri="{FF2B5EF4-FFF2-40B4-BE49-F238E27FC236}">
              <a16:creationId xmlns:a16="http://schemas.microsoft.com/office/drawing/2014/main" id="{8EE80D3E-E21E-4C26-846E-056E74574C60}"/>
            </a:ext>
          </a:extLst>
        </xdr:cNvPr>
        <xdr:cNvCxnSpPr>
          <a:endCxn id="3313" idx="0"/>
        </xdr:cNvCxnSpPr>
      </xdr:nvCxnSpPr>
      <xdr:spPr>
        <a:xfrm>
          <a:off x="53340000" y="6275193"/>
          <a:ext cx="409576" cy="0"/>
        </a:xfrm>
        <a:prstGeom prst="straightConnector1">
          <a:avLst/>
        </a:prstGeom>
        <a:ln w="3175">
          <a:solidFill>
            <a:schemeClr val="accent1"/>
          </a:solidFill>
          <a:prstDash val="sysDash"/>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140</xdr:col>
      <xdr:colOff>45244</xdr:colOff>
      <xdr:row>32</xdr:row>
      <xdr:rowOff>16668</xdr:rowOff>
    </xdr:from>
    <xdr:to>
      <xdr:col>140</xdr:col>
      <xdr:colOff>45244</xdr:colOff>
      <xdr:row>32</xdr:row>
      <xdr:rowOff>176212</xdr:rowOff>
    </xdr:to>
    <xdr:cxnSp macro="">
      <xdr:nvCxnSpPr>
        <xdr:cNvPr id="3324" name="直線矢印コネクタ 3323">
          <a:extLst>
            <a:ext uri="{FF2B5EF4-FFF2-40B4-BE49-F238E27FC236}">
              <a16:creationId xmlns:a16="http://schemas.microsoft.com/office/drawing/2014/main" id="{5F04ED2F-2B02-4E7A-998F-983A419B27FB}"/>
            </a:ext>
          </a:extLst>
        </xdr:cNvPr>
        <xdr:cNvCxnSpPr/>
      </xdr:nvCxnSpPr>
      <xdr:spPr>
        <a:xfrm>
          <a:off x="53385244" y="6112668"/>
          <a:ext cx="0" cy="159544"/>
        </a:xfrm>
        <a:prstGeom prst="straightConnector1">
          <a:avLst/>
        </a:prstGeom>
        <a:ln w="3175">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140</xdr:col>
      <xdr:colOff>45244</xdr:colOff>
      <xdr:row>33</xdr:row>
      <xdr:rowOff>95250</xdr:rowOff>
    </xdr:from>
    <xdr:to>
      <xdr:col>140</xdr:col>
      <xdr:colOff>45244</xdr:colOff>
      <xdr:row>34</xdr:row>
      <xdr:rowOff>64294</xdr:rowOff>
    </xdr:to>
    <xdr:cxnSp macro="">
      <xdr:nvCxnSpPr>
        <xdr:cNvPr id="3325" name="直線矢印コネクタ 3324">
          <a:extLst>
            <a:ext uri="{FF2B5EF4-FFF2-40B4-BE49-F238E27FC236}">
              <a16:creationId xmlns:a16="http://schemas.microsoft.com/office/drawing/2014/main" id="{B8EB3E66-4461-4705-87B5-B501086EE789}"/>
            </a:ext>
          </a:extLst>
        </xdr:cNvPr>
        <xdr:cNvCxnSpPr/>
      </xdr:nvCxnSpPr>
      <xdr:spPr>
        <a:xfrm>
          <a:off x="53385244" y="6381750"/>
          <a:ext cx="0" cy="159544"/>
        </a:xfrm>
        <a:prstGeom prst="straightConnector1">
          <a:avLst/>
        </a:prstGeom>
        <a:ln w="3175">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143</xdr:col>
      <xdr:colOff>0</xdr:colOff>
      <xdr:row>31</xdr:row>
      <xdr:rowOff>169069</xdr:rowOff>
    </xdr:from>
    <xdr:to>
      <xdr:col>147</xdr:col>
      <xdr:colOff>300038</xdr:colOff>
      <xdr:row>31</xdr:row>
      <xdr:rowOff>169069</xdr:rowOff>
    </xdr:to>
    <xdr:cxnSp macro="">
      <xdr:nvCxnSpPr>
        <xdr:cNvPr id="3326" name="直線矢印コネクタ 3325">
          <a:extLst>
            <a:ext uri="{FF2B5EF4-FFF2-40B4-BE49-F238E27FC236}">
              <a16:creationId xmlns:a16="http://schemas.microsoft.com/office/drawing/2014/main" id="{CCC34085-E4CC-4C4E-8F78-17881D0F31BE}"/>
            </a:ext>
          </a:extLst>
        </xdr:cNvPr>
        <xdr:cNvCxnSpPr/>
      </xdr:nvCxnSpPr>
      <xdr:spPr>
        <a:xfrm>
          <a:off x="54483000" y="6074569"/>
          <a:ext cx="1824038" cy="0"/>
        </a:xfrm>
        <a:prstGeom prst="straightConnector1">
          <a:avLst/>
        </a:prstGeom>
        <a:ln w="3175">
          <a:solidFill>
            <a:sysClr val="windowText" lastClr="000000"/>
          </a:solidFill>
          <a:prstDash val="lgDashDot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147</xdr:col>
      <xdr:colOff>0</xdr:colOff>
      <xdr:row>32</xdr:row>
      <xdr:rowOff>14288</xdr:rowOff>
    </xdr:from>
    <xdr:to>
      <xdr:col>147</xdr:col>
      <xdr:colOff>0</xdr:colOff>
      <xdr:row>32</xdr:row>
      <xdr:rowOff>180972</xdr:rowOff>
    </xdr:to>
    <xdr:cxnSp macro="">
      <xdr:nvCxnSpPr>
        <xdr:cNvPr id="3327" name="直線矢印コネクタ 3326">
          <a:extLst>
            <a:ext uri="{FF2B5EF4-FFF2-40B4-BE49-F238E27FC236}">
              <a16:creationId xmlns:a16="http://schemas.microsoft.com/office/drawing/2014/main" id="{2D1C8DF0-5F62-4F87-8DFE-1B3ABC6CC14A}"/>
            </a:ext>
          </a:extLst>
        </xdr:cNvPr>
        <xdr:cNvCxnSpPr/>
      </xdr:nvCxnSpPr>
      <xdr:spPr>
        <a:xfrm flipV="1">
          <a:off x="56007000" y="6110288"/>
          <a:ext cx="0" cy="166684"/>
        </a:xfrm>
        <a:prstGeom prst="straightConnector1">
          <a:avLst/>
        </a:prstGeom>
        <a:ln w="3175">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147</xdr:col>
      <xdr:colOff>0</xdr:colOff>
      <xdr:row>31</xdr:row>
      <xdr:rowOff>0</xdr:rowOff>
    </xdr:from>
    <xdr:to>
      <xdr:col>147</xdr:col>
      <xdr:colOff>0</xdr:colOff>
      <xdr:row>31</xdr:row>
      <xdr:rowOff>166684</xdr:rowOff>
    </xdr:to>
    <xdr:cxnSp macro="">
      <xdr:nvCxnSpPr>
        <xdr:cNvPr id="3328" name="直線矢印コネクタ 3327">
          <a:extLst>
            <a:ext uri="{FF2B5EF4-FFF2-40B4-BE49-F238E27FC236}">
              <a16:creationId xmlns:a16="http://schemas.microsoft.com/office/drawing/2014/main" id="{A5B0AA67-328D-4398-91CC-B0097E2EC84A}"/>
            </a:ext>
          </a:extLst>
        </xdr:cNvPr>
        <xdr:cNvCxnSpPr/>
      </xdr:nvCxnSpPr>
      <xdr:spPr>
        <a:xfrm flipV="1">
          <a:off x="56007000" y="5905500"/>
          <a:ext cx="0" cy="166684"/>
        </a:xfrm>
        <a:prstGeom prst="straightConnector1">
          <a:avLst/>
        </a:prstGeom>
        <a:ln w="3175">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141</xdr:col>
      <xdr:colOff>90487</xdr:colOff>
      <xdr:row>27</xdr:row>
      <xdr:rowOff>52388</xdr:rowOff>
    </xdr:from>
    <xdr:to>
      <xdr:col>144</xdr:col>
      <xdr:colOff>233362</xdr:colOff>
      <xdr:row>27</xdr:row>
      <xdr:rowOff>52388</xdr:rowOff>
    </xdr:to>
    <xdr:cxnSp macro="">
      <xdr:nvCxnSpPr>
        <xdr:cNvPr id="3329" name="直線矢印コネクタ 3328">
          <a:extLst>
            <a:ext uri="{FF2B5EF4-FFF2-40B4-BE49-F238E27FC236}">
              <a16:creationId xmlns:a16="http://schemas.microsoft.com/office/drawing/2014/main" id="{FEE332AC-364F-47CE-B42D-CE2028C9C33D}"/>
            </a:ext>
          </a:extLst>
        </xdr:cNvPr>
        <xdr:cNvCxnSpPr/>
      </xdr:nvCxnSpPr>
      <xdr:spPr>
        <a:xfrm>
          <a:off x="53811487" y="5195888"/>
          <a:ext cx="128587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134</xdr:col>
      <xdr:colOff>264319</xdr:colOff>
      <xdr:row>27</xdr:row>
      <xdr:rowOff>97632</xdr:rowOff>
    </xdr:from>
    <xdr:to>
      <xdr:col>141</xdr:col>
      <xdr:colOff>176213</xdr:colOff>
      <xdr:row>27</xdr:row>
      <xdr:rowOff>97632</xdr:rowOff>
    </xdr:to>
    <xdr:cxnSp macro="">
      <xdr:nvCxnSpPr>
        <xdr:cNvPr id="3330" name="直線矢印コネクタ 3329">
          <a:extLst>
            <a:ext uri="{FF2B5EF4-FFF2-40B4-BE49-F238E27FC236}">
              <a16:creationId xmlns:a16="http://schemas.microsoft.com/office/drawing/2014/main" id="{254A2721-A83E-48FC-95CA-44EF90612EEB}"/>
            </a:ext>
          </a:extLst>
        </xdr:cNvPr>
        <xdr:cNvCxnSpPr/>
      </xdr:nvCxnSpPr>
      <xdr:spPr>
        <a:xfrm>
          <a:off x="51318319" y="5241132"/>
          <a:ext cx="2578894" cy="0"/>
        </a:xfrm>
        <a:prstGeom prst="straightConnector1">
          <a:avLst/>
        </a:prstGeom>
        <a:ln w="3175">
          <a:solidFill>
            <a:srgbClr val="C00000"/>
          </a:solidFill>
          <a:prstDash val="lgDash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144</xdr:col>
      <xdr:colOff>230981</xdr:colOff>
      <xdr:row>27</xdr:row>
      <xdr:rowOff>4763</xdr:rowOff>
    </xdr:from>
    <xdr:to>
      <xdr:col>144</xdr:col>
      <xdr:colOff>235743</xdr:colOff>
      <xdr:row>27</xdr:row>
      <xdr:rowOff>90488</xdr:rowOff>
    </xdr:to>
    <xdr:cxnSp macro="">
      <xdr:nvCxnSpPr>
        <xdr:cNvPr id="3331" name="直線矢印コネクタ 3330">
          <a:extLst>
            <a:ext uri="{FF2B5EF4-FFF2-40B4-BE49-F238E27FC236}">
              <a16:creationId xmlns:a16="http://schemas.microsoft.com/office/drawing/2014/main" id="{0C103FE2-D7EE-47DB-8C53-1CAD93DA746C}"/>
            </a:ext>
          </a:extLst>
        </xdr:cNvPr>
        <xdr:cNvCxnSpPr/>
      </xdr:nvCxnSpPr>
      <xdr:spPr>
        <a:xfrm flipH="1">
          <a:off x="55094981" y="5148263"/>
          <a:ext cx="4762" cy="85725"/>
        </a:xfrm>
        <a:prstGeom prst="straightConnector1">
          <a:avLst/>
        </a:prstGeom>
        <a:ln w="3175">
          <a:solidFill>
            <a:sysClr val="windowText" lastClr="000000"/>
          </a:solidFill>
          <a:prstDash val="sysDash"/>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144</xdr:col>
      <xdr:colOff>228600</xdr:colOff>
      <xdr:row>27</xdr:row>
      <xdr:rowOff>90488</xdr:rowOff>
    </xdr:from>
    <xdr:to>
      <xdr:col>147</xdr:col>
      <xdr:colOff>311944</xdr:colOff>
      <xdr:row>27</xdr:row>
      <xdr:rowOff>90488</xdr:rowOff>
    </xdr:to>
    <xdr:cxnSp macro="">
      <xdr:nvCxnSpPr>
        <xdr:cNvPr id="3332" name="直線矢印コネクタ 3331">
          <a:extLst>
            <a:ext uri="{FF2B5EF4-FFF2-40B4-BE49-F238E27FC236}">
              <a16:creationId xmlns:a16="http://schemas.microsoft.com/office/drawing/2014/main" id="{B4018D03-F795-4703-9CE9-E6DF08A4BCF3}"/>
            </a:ext>
          </a:extLst>
        </xdr:cNvPr>
        <xdr:cNvCxnSpPr/>
      </xdr:nvCxnSpPr>
      <xdr:spPr>
        <a:xfrm>
          <a:off x="55092600" y="5233988"/>
          <a:ext cx="1226344" cy="0"/>
        </a:xfrm>
        <a:prstGeom prst="straightConnector1">
          <a:avLst/>
        </a:prstGeom>
        <a:ln w="3175">
          <a:solidFill>
            <a:srgbClr val="C00000"/>
          </a:solidFill>
          <a:prstDash val="lgDash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141</xdr:col>
      <xdr:colOff>178594</xdr:colOff>
      <xdr:row>27</xdr:row>
      <xdr:rowOff>90488</xdr:rowOff>
    </xdr:from>
    <xdr:to>
      <xdr:col>144</xdr:col>
      <xdr:colOff>233363</xdr:colOff>
      <xdr:row>27</xdr:row>
      <xdr:rowOff>100012</xdr:rowOff>
    </xdr:to>
    <xdr:cxnSp macro="">
      <xdr:nvCxnSpPr>
        <xdr:cNvPr id="3333" name="直線矢印コネクタ 3332">
          <a:extLst>
            <a:ext uri="{FF2B5EF4-FFF2-40B4-BE49-F238E27FC236}">
              <a16:creationId xmlns:a16="http://schemas.microsoft.com/office/drawing/2014/main" id="{4E8C77FC-D256-4763-BF92-4357C1C8194E}"/>
            </a:ext>
          </a:extLst>
        </xdr:cNvPr>
        <xdr:cNvCxnSpPr/>
      </xdr:nvCxnSpPr>
      <xdr:spPr>
        <a:xfrm flipV="1">
          <a:off x="53899594" y="5233988"/>
          <a:ext cx="1197769" cy="9524"/>
        </a:xfrm>
        <a:prstGeom prst="straightConnector1">
          <a:avLst/>
        </a:prstGeom>
        <a:ln w="3175">
          <a:solidFill>
            <a:srgbClr val="C00000"/>
          </a:solidFill>
          <a:prstDash val="lgDash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147</xdr:col>
      <xdr:colOff>302419</xdr:colOff>
      <xdr:row>27</xdr:row>
      <xdr:rowOff>0</xdr:rowOff>
    </xdr:from>
    <xdr:to>
      <xdr:col>147</xdr:col>
      <xdr:colOff>302419</xdr:colOff>
      <xdr:row>32</xdr:row>
      <xdr:rowOff>19050</xdr:rowOff>
    </xdr:to>
    <xdr:cxnSp macro="">
      <xdr:nvCxnSpPr>
        <xdr:cNvPr id="3334" name="直線矢印コネクタ 3333">
          <a:extLst>
            <a:ext uri="{FF2B5EF4-FFF2-40B4-BE49-F238E27FC236}">
              <a16:creationId xmlns:a16="http://schemas.microsoft.com/office/drawing/2014/main" id="{7AD2BDC2-247C-4C90-BEAF-C14930513701}"/>
            </a:ext>
          </a:extLst>
        </xdr:cNvPr>
        <xdr:cNvCxnSpPr/>
      </xdr:nvCxnSpPr>
      <xdr:spPr>
        <a:xfrm>
          <a:off x="56309419" y="5143500"/>
          <a:ext cx="0" cy="971550"/>
        </a:xfrm>
        <a:prstGeom prst="straightConnector1">
          <a:avLst/>
        </a:prstGeom>
        <a:ln w="3175">
          <a:solidFill>
            <a:sysClr val="windowText" lastClr="000000"/>
          </a:solidFill>
          <a:prstDash val="soli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137</xdr:col>
      <xdr:colOff>330994</xdr:colOff>
      <xdr:row>27</xdr:row>
      <xdr:rowOff>52387</xdr:rowOff>
    </xdr:from>
    <xdr:to>
      <xdr:col>141</xdr:col>
      <xdr:colOff>88106</xdr:colOff>
      <xdr:row>27</xdr:row>
      <xdr:rowOff>52387</xdr:rowOff>
    </xdr:to>
    <xdr:cxnSp macro="">
      <xdr:nvCxnSpPr>
        <xdr:cNvPr id="3335" name="直線矢印コネクタ 3334">
          <a:extLst>
            <a:ext uri="{FF2B5EF4-FFF2-40B4-BE49-F238E27FC236}">
              <a16:creationId xmlns:a16="http://schemas.microsoft.com/office/drawing/2014/main" id="{50656997-951F-48E0-B98B-A05E14CFA295}"/>
            </a:ext>
          </a:extLst>
        </xdr:cNvPr>
        <xdr:cNvCxnSpPr/>
      </xdr:nvCxnSpPr>
      <xdr:spPr>
        <a:xfrm>
          <a:off x="52527994" y="5195887"/>
          <a:ext cx="128111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137</xdr:col>
      <xdr:colOff>335756</xdr:colOff>
      <xdr:row>27</xdr:row>
      <xdr:rowOff>0</xdr:rowOff>
    </xdr:from>
    <xdr:to>
      <xdr:col>137</xdr:col>
      <xdr:colOff>335756</xdr:colOff>
      <xdr:row>27</xdr:row>
      <xdr:rowOff>95250</xdr:rowOff>
    </xdr:to>
    <xdr:cxnSp macro="">
      <xdr:nvCxnSpPr>
        <xdr:cNvPr id="3336" name="直線矢印コネクタ 3335">
          <a:extLst>
            <a:ext uri="{FF2B5EF4-FFF2-40B4-BE49-F238E27FC236}">
              <a16:creationId xmlns:a16="http://schemas.microsoft.com/office/drawing/2014/main" id="{554C6701-204B-41B4-A4B5-D613A5A92C79}"/>
            </a:ext>
          </a:extLst>
        </xdr:cNvPr>
        <xdr:cNvCxnSpPr/>
      </xdr:nvCxnSpPr>
      <xdr:spPr>
        <a:xfrm>
          <a:off x="52532756" y="5143500"/>
          <a:ext cx="0" cy="95250"/>
        </a:xfrm>
        <a:prstGeom prst="straightConnector1">
          <a:avLst/>
        </a:prstGeom>
        <a:ln w="3175">
          <a:solidFill>
            <a:sysClr val="windowText" lastClr="000000"/>
          </a:solidFill>
          <a:prstDash val="sysDash"/>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135</xdr:col>
      <xdr:colOff>90488</xdr:colOff>
      <xdr:row>25</xdr:row>
      <xdr:rowOff>52388</xdr:rowOff>
    </xdr:from>
    <xdr:to>
      <xdr:col>141</xdr:col>
      <xdr:colOff>92869</xdr:colOff>
      <xdr:row>25</xdr:row>
      <xdr:rowOff>52388</xdr:rowOff>
    </xdr:to>
    <xdr:cxnSp macro="">
      <xdr:nvCxnSpPr>
        <xdr:cNvPr id="3337" name="直線矢印コネクタ 3336">
          <a:extLst>
            <a:ext uri="{FF2B5EF4-FFF2-40B4-BE49-F238E27FC236}">
              <a16:creationId xmlns:a16="http://schemas.microsoft.com/office/drawing/2014/main" id="{88E3515C-008D-484C-97F1-017E95F95A1A}"/>
            </a:ext>
          </a:extLst>
        </xdr:cNvPr>
        <xdr:cNvCxnSpPr/>
      </xdr:nvCxnSpPr>
      <xdr:spPr>
        <a:xfrm>
          <a:off x="51525488" y="4814888"/>
          <a:ext cx="2288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134</xdr:col>
      <xdr:colOff>261938</xdr:colOff>
      <xdr:row>27</xdr:row>
      <xdr:rowOff>0</xdr:rowOff>
    </xdr:from>
    <xdr:to>
      <xdr:col>134</xdr:col>
      <xdr:colOff>261938</xdr:colOff>
      <xdr:row>33</xdr:row>
      <xdr:rowOff>97631</xdr:rowOff>
    </xdr:to>
    <xdr:cxnSp macro="">
      <xdr:nvCxnSpPr>
        <xdr:cNvPr id="3338" name="直線矢印コネクタ 3337">
          <a:extLst>
            <a:ext uri="{FF2B5EF4-FFF2-40B4-BE49-F238E27FC236}">
              <a16:creationId xmlns:a16="http://schemas.microsoft.com/office/drawing/2014/main" id="{AB56F575-ABD6-4FE9-8E17-8F4CDEAEBE75}"/>
            </a:ext>
          </a:extLst>
        </xdr:cNvPr>
        <xdr:cNvCxnSpPr/>
      </xdr:nvCxnSpPr>
      <xdr:spPr>
        <a:xfrm>
          <a:off x="51315938" y="5143500"/>
          <a:ext cx="0" cy="1240631"/>
        </a:xfrm>
        <a:prstGeom prst="straightConnector1">
          <a:avLst/>
        </a:prstGeom>
        <a:ln w="3175">
          <a:solidFill>
            <a:sysClr val="windowText" lastClr="000000"/>
          </a:solidFill>
          <a:prstDash val="solid"/>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134</xdr:col>
      <xdr:colOff>264319</xdr:colOff>
      <xdr:row>27</xdr:row>
      <xdr:rowOff>0</xdr:rowOff>
    </xdr:from>
    <xdr:to>
      <xdr:col>134</xdr:col>
      <xdr:colOff>376238</xdr:colOff>
      <xdr:row>27</xdr:row>
      <xdr:rowOff>0</xdr:rowOff>
    </xdr:to>
    <xdr:cxnSp macro="">
      <xdr:nvCxnSpPr>
        <xdr:cNvPr id="3339" name="直線矢印コネクタ 3338">
          <a:extLst>
            <a:ext uri="{FF2B5EF4-FFF2-40B4-BE49-F238E27FC236}">
              <a16:creationId xmlns:a16="http://schemas.microsoft.com/office/drawing/2014/main" id="{53BDF43A-7533-4886-AC47-B888944D9654}"/>
            </a:ext>
          </a:extLst>
        </xdr:cNvPr>
        <xdr:cNvCxnSpPr/>
      </xdr:nvCxnSpPr>
      <xdr:spPr>
        <a:xfrm>
          <a:off x="51318319" y="5143500"/>
          <a:ext cx="111919" cy="0"/>
        </a:xfrm>
        <a:prstGeom prst="straightConnector1">
          <a:avLst/>
        </a:prstGeom>
        <a:ln w="3175">
          <a:solidFill>
            <a:sysClr val="windowText" lastClr="000000"/>
          </a:solidFill>
          <a:prstDash val="soli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134</xdr:col>
      <xdr:colOff>261938</xdr:colOff>
      <xdr:row>21</xdr:row>
      <xdr:rowOff>2381</xdr:rowOff>
    </xdr:from>
    <xdr:to>
      <xdr:col>134</xdr:col>
      <xdr:colOff>261938</xdr:colOff>
      <xdr:row>27</xdr:row>
      <xdr:rowOff>7144</xdr:rowOff>
    </xdr:to>
    <xdr:cxnSp macro="">
      <xdr:nvCxnSpPr>
        <xdr:cNvPr id="3340" name="直線矢印コネクタ 3339">
          <a:extLst>
            <a:ext uri="{FF2B5EF4-FFF2-40B4-BE49-F238E27FC236}">
              <a16:creationId xmlns:a16="http://schemas.microsoft.com/office/drawing/2014/main" id="{5843BD8F-9BFF-4E89-A61A-D3803845B4D4}"/>
            </a:ext>
          </a:extLst>
        </xdr:cNvPr>
        <xdr:cNvCxnSpPr/>
      </xdr:nvCxnSpPr>
      <xdr:spPr>
        <a:xfrm>
          <a:off x="51315938" y="4002881"/>
          <a:ext cx="0" cy="1147763"/>
        </a:xfrm>
        <a:prstGeom prst="straightConnector1">
          <a:avLst/>
        </a:prstGeom>
        <a:ln w="3175">
          <a:solidFill>
            <a:schemeClr val="accent1"/>
          </a:solidFill>
          <a:prstDash val="sysDash"/>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136</xdr:col>
      <xdr:colOff>0</xdr:colOff>
      <xdr:row>27</xdr:row>
      <xdr:rowOff>97631</xdr:rowOff>
    </xdr:from>
    <xdr:to>
      <xdr:col>136</xdr:col>
      <xdr:colOff>0</xdr:colOff>
      <xdr:row>33</xdr:row>
      <xdr:rowOff>97631</xdr:rowOff>
    </xdr:to>
    <xdr:cxnSp macro="">
      <xdr:nvCxnSpPr>
        <xdr:cNvPr id="3341" name="直線矢印コネクタ 3340">
          <a:extLst>
            <a:ext uri="{FF2B5EF4-FFF2-40B4-BE49-F238E27FC236}">
              <a16:creationId xmlns:a16="http://schemas.microsoft.com/office/drawing/2014/main" id="{CCC5D580-5A58-4331-9541-9CDD32A57CFA}"/>
            </a:ext>
          </a:extLst>
        </xdr:cNvPr>
        <xdr:cNvCxnSpPr/>
      </xdr:nvCxnSpPr>
      <xdr:spPr>
        <a:xfrm>
          <a:off x="51816000" y="5241131"/>
          <a:ext cx="0" cy="11430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134</xdr:col>
      <xdr:colOff>259556</xdr:colOff>
      <xdr:row>29</xdr:row>
      <xdr:rowOff>0</xdr:rowOff>
    </xdr:from>
    <xdr:to>
      <xdr:col>135</xdr:col>
      <xdr:colOff>95250</xdr:colOff>
      <xdr:row>29</xdr:row>
      <xdr:rowOff>0</xdr:rowOff>
    </xdr:to>
    <xdr:cxnSp macro="">
      <xdr:nvCxnSpPr>
        <xdr:cNvPr id="3342" name="直線矢印コネクタ 3341">
          <a:extLst>
            <a:ext uri="{FF2B5EF4-FFF2-40B4-BE49-F238E27FC236}">
              <a16:creationId xmlns:a16="http://schemas.microsoft.com/office/drawing/2014/main" id="{6C326230-6C08-4595-A1B9-001026A6DC1F}"/>
            </a:ext>
          </a:extLst>
        </xdr:cNvPr>
        <xdr:cNvCxnSpPr/>
      </xdr:nvCxnSpPr>
      <xdr:spPr>
        <a:xfrm>
          <a:off x="51313556" y="5524500"/>
          <a:ext cx="21669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135</xdr:col>
      <xdr:colOff>90487</xdr:colOff>
      <xdr:row>25</xdr:row>
      <xdr:rowOff>4763</xdr:rowOff>
    </xdr:from>
    <xdr:to>
      <xdr:col>135</xdr:col>
      <xdr:colOff>90487</xdr:colOff>
      <xdr:row>27</xdr:row>
      <xdr:rowOff>11906</xdr:rowOff>
    </xdr:to>
    <xdr:cxnSp macro="">
      <xdr:nvCxnSpPr>
        <xdr:cNvPr id="3343" name="直線矢印コネクタ 3342">
          <a:extLst>
            <a:ext uri="{FF2B5EF4-FFF2-40B4-BE49-F238E27FC236}">
              <a16:creationId xmlns:a16="http://schemas.microsoft.com/office/drawing/2014/main" id="{F4791D63-C923-4CCA-9656-61297E0D3D7E}"/>
            </a:ext>
          </a:extLst>
        </xdr:cNvPr>
        <xdr:cNvCxnSpPr/>
      </xdr:nvCxnSpPr>
      <xdr:spPr>
        <a:xfrm>
          <a:off x="51525487" y="4767263"/>
          <a:ext cx="0" cy="388143"/>
        </a:xfrm>
        <a:prstGeom prst="straightConnector1">
          <a:avLst/>
        </a:prstGeom>
        <a:ln w="3175">
          <a:solidFill>
            <a:schemeClr val="accent1"/>
          </a:solidFill>
          <a:prstDash val="sysDash"/>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141</xdr:col>
      <xdr:colOff>90487</xdr:colOff>
      <xdr:row>23</xdr:row>
      <xdr:rowOff>4763</xdr:rowOff>
    </xdr:from>
    <xdr:to>
      <xdr:col>141</xdr:col>
      <xdr:colOff>90487</xdr:colOff>
      <xdr:row>27</xdr:row>
      <xdr:rowOff>0</xdr:rowOff>
    </xdr:to>
    <xdr:cxnSp macro="">
      <xdr:nvCxnSpPr>
        <xdr:cNvPr id="3344" name="直線矢印コネクタ 3343">
          <a:extLst>
            <a:ext uri="{FF2B5EF4-FFF2-40B4-BE49-F238E27FC236}">
              <a16:creationId xmlns:a16="http://schemas.microsoft.com/office/drawing/2014/main" id="{763BBC9D-0A48-45C6-A517-397FA959D9AE}"/>
            </a:ext>
          </a:extLst>
        </xdr:cNvPr>
        <xdr:cNvCxnSpPr/>
      </xdr:nvCxnSpPr>
      <xdr:spPr>
        <a:xfrm>
          <a:off x="53811487" y="4386263"/>
          <a:ext cx="0" cy="757237"/>
        </a:xfrm>
        <a:prstGeom prst="straightConnector1">
          <a:avLst/>
        </a:prstGeom>
        <a:ln w="3175">
          <a:solidFill>
            <a:schemeClr val="accent1"/>
          </a:solidFill>
          <a:prstDash val="sysDash"/>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134</xdr:col>
      <xdr:colOff>259556</xdr:colOff>
      <xdr:row>23</xdr:row>
      <xdr:rowOff>50006</xdr:rowOff>
    </xdr:from>
    <xdr:to>
      <xdr:col>141</xdr:col>
      <xdr:colOff>97631</xdr:colOff>
      <xdr:row>23</xdr:row>
      <xdr:rowOff>50006</xdr:rowOff>
    </xdr:to>
    <xdr:cxnSp macro="">
      <xdr:nvCxnSpPr>
        <xdr:cNvPr id="3345" name="直線矢印コネクタ 3344">
          <a:extLst>
            <a:ext uri="{FF2B5EF4-FFF2-40B4-BE49-F238E27FC236}">
              <a16:creationId xmlns:a16="http://schemas.microsoft.com/office/drawing/2014/main" id="{D3A4CFDD-6F94-4783-AA42-4940C03C31CA}"/>
            </a:ext>
          </a:extLst>
        </xdr:cNvPr>
        <xdr:cNvCxnSpPr/>
      </xdr:nvCxnSpPr>
      <xdr:spPr>
        <a:xfrm>
          <a:off x="51313556" y="4431506"/>
          <a:ext cx="250507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134</xdr:col>
      <xdr:colOff>257175</xdr:colOff>
      <xdr:row>21</xdr:row>
      <xdr:rowOff>50006</xdr:rowOff>
    </xdr:from>
    <xdr:to>
      <xdr:col>147</xdr:col>
      <xdr:colOff>302419</xdr:colOff>
      <xdr:row>21</xdr:row>
      <xdr:rowOff>50006</xdr:rowOff>
    </xdr:to>
    <xdr:cxnSp macro="">
      <xdr:nvCxnSpPr>
        <xdr:cNvPr id="3346" name="直線矢印コネクタ 3345">
          <a:extLst>
            <a:ext uri="{FF2B5EF4-FFF2-40B4-BE49-F238E27FC236}">
              <a16:creationId xmlns:a16="http://schemas.microsoft.com/office/drawing/2014/main" id="{66A7A664-E12B-4A85-8474-592ABC10F313}"/>
            </a:ext>
          </a:extLst>
        </xdr:cNvPr>
        <xdr:cNvCxnSpPr/>
      </xdr:nvCxnSpPr>
      <xdr:spPr>
        <a:xfrm>
          <a:off x="51311175" y="4050506"/>
          <a:ext cx="499824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147</xdr:col>
      <xdr:colOff>0</xdr:colOff>
      <xdr:row>27</xdr:row>
      <xdr:rowOff>0</xdr:rowOff>
    </xdr:from>
    <xdr:to>
      <xdr:col>147</xdr:col>
      <xdr:colOff>300038</xdr:colOff>
      <xdr:row>27</xdr:row>
      <xdr:rowOff>0</xdr:rowOff>
    </xdr:to>
    <xdr:cxnSp macro="">
      <xdr:nvCxnSpPr>
        <xdr:cNvPr id="3347" name="直線矢印コネクタ 3346">
          <a:extLst>
            <a:ext uri="{FF2B5EF4-FFF2-40B4-BE49-F238E27FC236}">
              <a16:creationId xmlns:a16="http://schemas.microsoft.com/office/drawing/2014/main" id="{C0FE3716-A054-4B31-A6DB-E8DC5703BFC1}"/>
            </a:ext>
          </a:extLst>
        </xdr:cNvPr>
        <xdr:cNvCxnSpPr/>
      </xdr:nvCxnSpPr>
      <xdr:spPr>
        <a:xfrm>
          <a:off x="56007000" y="5143500"/>
          <a:ext cx="300038" cy="0"/>
        </a:xfrm>
        <a:prstGeom prst="straightConnector1">
          <a:avLst/>
        </a:prstGeom>
        <a:ln w="3175">
          <a:solidFill>
            <a:sysClr val="windowText" lastClr="000000"/>
          </a:solidFill>
          <a:prstDash val="soli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143</xdr:col>
      <xdr:colOff>2382</xdr:colOff>
      <xdr:row>31</xdr:row>
      <xdr:rowOff>169069</xdr:rowOff>
    </xdr:from>
    <xdr:to>
      <xdr:col>143</xdr:col>
      <xdr:colOff>2382</xdr:colOff>
      <xdr:row>32</xdr:row>
      <xdr:rowOff>21431</xdr:rowOff>
    </xdr:to>
    <xdr:cxnSp macro="">
      <xdr:nvCxnSpPr>
        <xdr:cNvPr id="3348" name="直線矢印コネクタ 3347">
          <a:extLst>
            <a:ext uri="{FF2B5EF4-FFF2-40B4-BE49-F238E27FC236}">
              <a16:creationId xmlns:a16="http://schemas.microsoft.com/office/drawing/2014/main" id="{20BD6AF9-377C-47F0-92C7-C39241A9A7E3}"/>
            </a:ext>
          </a:extLst>
        </xdr:cNvPr>
        <xdr:cNvCxnSpPr/>
      </xdr:nvCxnSpPr>
      <xdr:spPr>
        <a:xfrm>
          <a:off x="54485382" y="6074569"/>
          <a:ext cx="0" cy="42862"/>
        </a:xfrm>
        <a:prstGeom prst="straightConnector1">
          <a:avLst/>
        </a:prstGeom>
        <a:ln w="3175">
          <a:solidFill>
            <a:sysClr val="windowText" lastClr="000000"/>
          </a:solidFill>
          <a:prstDash val="sysDash"/>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141</xdr:col>
      <xdr:colOff>85725</xdr:colOff>
      <xdr:row>31</xdr:row>
      <xdr:rowOff>169070</xdr:rowOff>
    </xdr:from>
    <xdr:to>
      <xdr:col>143</xdr:col>
      <xdr:colOff>4763</xdr:colOff>
      <xdr:row>31</xdr:row>
      <xdr:rowOff>169070</xdr:rowOff>
    </xdr:to>
    <xdr:cxnSp macro="">
      <xdr:nvCxnSpPr>
        <xdr:cNvPr id="3349" name="直線矢印コネクタ 3348">
          <a:extLst>
            <a:ext uri="{FF2B5EF4-FFF2-40B4-BE49-F238E27FC236}">
              <a16:creationId xmlns:a16="http://schemas.microsoft.com/office/drawing/2014/main" id="{0889B1FA-C8FD-4683-A669-DB3C28F166D7}"/>
            </a:ext>
          </a:extLst>
        </xdr:cNvPr>
        <xdr:cNvCxnSpPr/>
      </xdr:nvCxnSpPr>
      <xdr:spPr>
        <a:xfrm>
          <a:off x="53806725" y="6074570"/>
          <a:ext cx="681038"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2382</xdr:colOff>
      <xdr:row>31</xdr:row>
      <xdr:rowOff>169069</xdr:rowOff>
    </xdr:from>
    <xdr:to>
      <xdr:col>111</xdr:col>
      <xdr:colOff>2382</xdr:colOff>
      <xdr:row>32</xdr:row>
      <xdr:rowOff>21431</xdr:rowOff>
    </xdr:to>
    <xdr:cxnSp macro="">
      <xdr:nvCxnSpPr>
        <xdr:cNvPr id="3350" name="直線矢印コネクタ 3349">
          <a:extLst>
            <a:ext uri="{FF2B5EF4-FFF2-40B4-BE49-F238E27FC236}">
              <a16:creationId xmlns:a16="http://schemas.microsoft.com/office/drawing/2014/main" id="{7DB59F71-A21B-42AD-AFD5-8D943ED5CF93}"/>
            </a:ext>
          </a:extLst>
        </xdr:cNvPr>
        <xdr:cNvCxnSpPr/>
      </xdr:nvCxnSpPr>
      <xdr:spPr>
        <a:xfrm>
          <a:off x="42293382" y="6074569"/>
          <a:ext cx="0" cy="42862"/>
        </a:xfrm>
        <a:prstGeom prst="straightConnector1">
          <a:avLst/>
        </a:prstGeom>
        <a:ln w="3175">
          <a:solidFill>
            <a:sysClr val="windowText" lastClr="000000"/>
          </a:solidFill>
          <a:prstDash val="sysDash"/>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145</xdr:col>
      <xdr:colOff>0</xdr:colOff>
      <xdr:row>27</xdr:row>
      <xdr:rowOff>90488</xdr:rowOff>
    </xdr:from>
    <xdr:to>
      <xdr:col>145</xdr:col>
      <xdr:colOff>0</xdr:colOff>
      <xdr:row>31</xdr:row>
      <xdr:rowOff>166688</xdr:rowOff>
    </xdr:to>
    <xdr:cxnSp macro="">
      <xdr:nvCxnSpPr>
        <xdr:cNvPr id="3351" name="直線矢印コネクタ 3350">
          <a:extLst>
            <a:ext uri="{FF2B5EF4-FFF2-40B4-BE49-F238E27FC236}">
              <a16:creationId xmlns:a16="http://schemas.microsoft.com/office/drawing/2014/main" id="{2D48067D-E811-4F40-B414-E0811F4B17E4}"/>
            </a:ext>
          </a:extLst>
        </xdr:cNvPr>
        <xdr:cNvCxnSpPr/>
      </xdr:nvCxnSpPr>
      <xdr:spPr>
        <a:xfrm>
          <a:off x="55245000" y="5233988"/>
          <a:ext cx="0" cy="8382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147</xdr:col>
      <xdr:colOff>85020</xdr:colOff>
      <xdr:row>28</xdr:row>
      <xdr:rowOff>190412</xdr:rowOff>
    </xdr:from>
    <xdr:to>
      <xdr:col>147</xdr:col>
      <xdr:colOff>301714</xdr:colOff>
      <xdr:row>28</xdr:row>
      <xdr:rowOff>190412</xdr:rowOff>
    </xdr:to>
    <xdr:cxnSp macro="">
      <xdr:nvCxnSpPr>
        <xdr:cNvPr id="3352" name="直線矢印コネクタ 3351">
          <a:extLst>
            <a:ext uri="{FF2B5EF4-FFF2-40B4-BE49-F238E27FC236}">
              <a16:creationId xmlns:a16="http://schemas.microsoft.com/office/drawing/2014/main" id="{14C8C3F2-52B0-4DCB-AA00-E8007D100209}"/>
            </a:ext>
          </a:extLst>
        </xdr:cNvPr>
        <xdr:cNvCxnSpPr/>
      </xdr:nvCxnSpPr>
      <xdr:spPr>
        <a:xfrm>
          <a:off x="56092020" y="5524412"/>
          <a:ext cx="21669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147</xdr:col>
      <xdr:colOff>88107</xdr:colOff>
      <xdr:row>27</xdr:row>
      <xdr:rowOff>4763</xdr:rowOff>
    </xdr:from>
    <xdr:to>
      <xdr:col>147</xdr:col>
      <xdr:colOff>88107</xdr:colOff>
      <xdr:row>30</xdr:row>
      <xdr:rowOff>66675</xdr:rowOff>
    </xdr:to>
    <xdr:cxnSp macro="">
      <xdr:nvCxnSpPr>
        <xdr:cNvPr id="3353" name="直線矢印コネクタ 3352">
          <a:extLst>
            <a:ext uri="{FF2B5EF4-FFF2-40B4-BE49-F238E27FC236}">
              <a16:creationId xmlns:a16="http://schemas.microsoft.com/office/drawing/2014/main" id="{F582EEC0-A776-47E9-81EC-F9B5C719CE5F}"/>
            </a:ext>
          </a:extLst>
        </xdr:cNvPr>
        <xdr:cNvCxnSpPr/>
      </xdr:nvCxnSpPr>
      <xdr:spPr>
        <a:xfrm>
          <a:off x="56095107" y="5148263"/>
          <a:ext cx="0" cy="633412"/>
        </a:xfrm>
        <a:prstGeom prst="straightConnector1">
          <a:avLst/>
        </a:prstGeom>
        <a:ln w="3175">
          <a:solidFill>
            <a:srgbClr val="C00000"/>
          </a:solidFill>
          <a:prstDash val="lgDash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147</xdr:col>
      <xdr:colOff>88106</xdr:colOff>
      <xdr:row>30</xdr:row>
      <xdr:rowOff>180975</xdr:rowOff>
    </xdr:from>
    <xdr:to>
      <xdr:col>147</xdr:col>
      <xdr:colOff>88106</xdr:colOff>
      <xdr:row>32</xdr:row>
      <xdr:rowOff>16669</xdr:rowOff>
    </xdr:to>
    <xdr:cxnSp macro="">
      <xdr:nvCxnSpPr>
        <xdr:cNvPr id="3354" name="直線矢印コネクタ 3353">
          <a:extLst>
            <a:ext uri="{FF2B5EF4-FFF2-40B4-BE49-F238E27FC236}">
              <a16:creationId xmlns:a16="http://schemas.microsoft.com/office/drawing/2014/main" id="{7DE984A4-F558-4CB9-9C09-89343C076ABC}"/>
            </a:ext>
          </a:extLst>
        </xdr:cNvPr>
        <xdr:cNvCxnSpPr/>
      </xdr:nvCxnSpPr>
      <xdr:spPr>
        <a:xfrm>
          <a:off x="56095106" y="5895975"/>
          <a:ext cx="0" cy="216694"/>
        </a:xfrm>
        <a:prstGeom prst="straightConnector1">
          <a:avLst/>
        </a:prstGeom>
        <a:ln w="3175">
          <a:solidFill>
            <a:srgbClr val="C00000"/>
          </a:solidFill>
          <a:prstDash val="lgDash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147</xdr:col>
      <xdr:colOff>88107</xdr:colOff>
      <xdr:row>25</xdr:row>
      <xdr:rowOff>7144</xdr:rowOff>
    </xdr:from>
    <xdr:to>
      <xdr:col>147</xdr:col>
      <xdr:colOff>88107</xdr:colOff>
      <xdr:row>27</xdr:row>
      <xdr:rowOff>2381</xdr:rowOff>
    </xdr:to>
    <xdr:cxnSp macro="">
      <xdr:nvCxnSpPr>
        <xdr:cNvPr id="3355" name="直線矢印コネクタ 3354">
          <a:extLst>
            <a:ext uri="{FF2B5EF4-FFF2-40B4-BE49-F238E27FC236}">
              <a16:creationId xmlns:a16="http://schemas.microsoft.com/office/drawing/2014/main" id="{EF64954B-E17B-4834-8F3A-5E049E2531C7}"/>
            </a:ext>
          </a:extLst>
        </xdr:cNvPr>
        <xdr:cNvCxnSpPr/>
      </xdr:nvCxnSpPr>
      <xdr:spPr>
        <a:xfrm>
          <a:off x="56095107" y="4769644"/>
          <a:ext cx="0" cy="376237"/>
        </a:xfrm>
        <a:prstGeom prst="straightConnector1">
          <a:avLst/>
        </a:prstGeom>
        <a:ln w="3175">
          <a:solidFill>
            <a:schemeClr val="accent1"/>
          </a:solidFill>
          <a:prstDash val="sysDash"/>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141</xdr:col>
      <xdr:colOff>90488</xdr:colOff>
      <xdr:row>25</xdr:row>
      <xdr:rowOff>52387</xdr:rowOff>
    </xdr:from>
    <xdr:to>
      <xdr:col>147</xdr:col>
      <xdr:colOff>83344</xdr:colOff>
      <xdr:row>25</xdr:row>
      <xdr:rowOff>52387</xdr:rowOff>
    </xdr:to>
    <xdr:cxnSp macro="">
      <xdr:nvCxnSpPr>
        <xdr:cNvPr id="3356" name="直線矢印コネクタ 3355">
          <a:extLst>
            <a:ext uri="{FF2B5EF4-FFF2-40B4-BE49-F238E27FC236}">
              <a16:creationId xmlns:a16="http://schemas.microsoft.com/office/drawing/2014/main" id="{CD76EE06-FDA6-4161-9CF9-EA633F5CC8AA}"/>
            </a:ext>
          </a:extLst>
        </xdr:cNvPr>
        <xdr:cNvCxnSpPr/>
      </xdr:nvCxnSpPr>
      <xdr:spPr>
        <a:xfrm>
          <a:off x="53811488" y="4814887"/>
          <a:ext cx="2278856"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147</xdr:col>
      <xdr:colOff>302418</xdr:colOff>
      <xdr:row>20</xdr:row>
      <xdr:rowOff>188119</xdr:rowOff>
    </xdr:from>
    <xdr:to>
      <xdr:col>147</xdr:col>
      <xdr:colOff>302418</xdr:colOff>
      <xdr:row>27</xdr:row>
      <xdr:rowOff>2381</xdr:rowOff>
    </xdr:to>
    <xdr:cxnSp macro="">
      <xdr:nvCxnSpPr>
        <xdr:cNvPr id="3357" name="直線矢印コネクタ 3356">
          <a:extLst>
            <a:ext uri="{FF2B5EF4-FFF2-40B4-BE49-F238E27FC236}">
              <a16:creationId xmlns:a16="http://schemas.microsoft.com/office/drawing/2014/main" id="{F7FE44A0-2F97-4BDD-928F-66972F620681}"/>
            </a:ext>
          </a:extLst>
        </xdr:cNvPr>
        <xdr:cNvCxnSpPr/>
      </xdr:nvCxnSpPr>
      <xdr:spPr>
        <a:xfrm>
          <a:off x="56309418" y="3998119"/>
          <a:ext cx="0" cy="1147762"/>
        </a:xfrm>
        <a:prstGeom prst="straightConnector1">
          <a:avLst/>
        </a:prstGeom>
        <a:ln w="3175">
          <a:solidFill>
            <a:schemeClr val="accent1"/>
          </a:solidFill>
          <a:prstDash val="sysDash"/>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109</xdr:col>
      <xdr:colOff>97631</xdr:colOff>
      <xdr:row>29</xdr:row>
      <xdr:rowOff>0</xdr:rowOff>
    </xdr:from>
    <xdr:to>
      <xdr:col>117</xdr:col>
      <xdr:colOff>140494</xdr:colOff>
      <xdr:row>29</xdr:row>
      <xdr:rowOff>0</xdr:rowOff>
    </xdr:to>
    <xdr:cxnSp macro="">
      <xdr:nvCxnSpPr>
        <xdr:cNvPr id="3359" name="直線矢印コネクタ 3358">
          <a:extLst>
            <a:ext uri="{FF2B5EF4-FFF2-40B4-BE49-F238E27FC236}">
              <a16:creationId xmlns:a16="http://schemas.microsoft.com/office/drawing/2014/main" id="{7C906311-ECD4-4E36-BD4D-1B8506D1FAC2}"/>
            </a:ext>
          </a:extLst>
        </xdr:cNvPr>
        <xdr:cNvCxnSpPr/>
      </xdr:nvCxnSpPr>
      <xdr:spPr>
        <a:xfrm>
          <a:off x="41626631" y="5524500"/>
          <a:ext cx="309086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138113</xdr:colOff>
      <xdr:row>29</xdr:row>
      <xdr:rowOff>0</xdr:rowOff>
    </xdr:from>
    <xdr:to>
      <xdr:col>120</xdr:col>
      <xdr:colOff>2381</xdr:colOff>
      <xdr:row>29</xdr:row>
      <xdr:rowOff>0</xdr:rowOff>
    </xdr:to>
    <xdr:cxnSp macro="">
      <xdr:nvCxnSpPr>
        <xdr:cNvPr id="3363" name="直線矢印コネクタ 3362">
          <a:extLst>
            <a:ext uri="{FF2B5EF4-FFF2-40B4-BE49-F238E27FC236}">
              <a16:creationId xmlns:a16="http://schemas.microsoft.com/office/drawing/2014/main" id="{CA293F4A-1FAE-4515-837C-5D1806543217}"/>
            </a:ext>
          </a:extLst>
        </xdr:cNvPr>
        <xdr:cNvCxnSpPr/>
      </xdr:nvCxnSpPr>
      <xdr:spPr>
        <a:xfrm>
          <a:off x="44715113" y="5524500"/>
          <a:ext cx="1007268"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101</xdr:col>
      <xdr:colOff>73819</xdr:colOff>
      <xdr:row>29</xdr:row>
      <xdr:rowOff>0</xdr:rowOff>
    </xdr:from>
    <xdr:to>
      <xdr:col>109</xdr:col>
      <xdr:colOff>92869</xdr:colOff>
      <xdr:row>29</xdr:row>
      <xdr:rowOff>0</xdr:rowOff>
    </xdr:to>
    <xdr:cxnSp macro="">
      <xdr:nvCxnSpPr>
        <xdr:cNvPr id="3366" name="直線矢印コネクタ 3365">
          <a:extLst>
            <a:ext uri="{FF2B5EF4-FFF2-40B4-BE49-F238E27FC236}">
              <a16:creationId xmlns:a16="http://schemas.microsoft.com/office/drawing/2014/main" id="{4B89278E-CE45-406F-B077-2EC9C271B145}"/>
            </a:ext>
          </a:extLst>
        </xdr:cNvPr>
        <xdr:cNvCxnSpPr/>
      </xdr:nvCxnSpPr>
      <xdr:spPr>
        <a:xfrm>
          <a:off x="38554819" y="5524500"/>
          <a:ext cx="306705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116</xdr:col>
      <xdr:colOff>0</xdr:colOff>
      <xdr:row>27</xdr:row>
      <xdr:rowOff>88106</xdr:rowOff>
    </xdr:from>
    <xdr:to>
      <xdr:col>116</xdr:col>
      <xdr:colOff>0</xdr:colOff>
      <xdr:row>31</xdr:row>
      <xdr:rowOff>169069</xdr:rowOff>
    </xdr:to>
    <xdr:cxnSp macro="">
      <xdr:nvCxnSpPr>
        <xdr:cNvPr id="3370" name="直線矢印コネクタ 3369">
          <a:extLst>
            <a:ext uri="{FF2B5EF4-FFF2-40B4-BE49-F238E27FC236}">
              <a16:creationId xmlns:a16="http://schemas.microsoft.com/office/drawing/2014/main" id="{177A3063-FE33-4345-A824-DB92565C103E}"/>
            </a:ext>
          </a:extLst>
        </xdr:cNvPr>
        <xdr:cNvCxnSpPr/>
      </xdr:nvCxnSpPr>
      <xdr:spPr>
        <a:xfrm>
          <a:off x="44196000" y="5231606"/>
          <a:ext cx="0" cy="84296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124</xdr:col>
      <xdr:colOff>0</xdr:colOff>
      <xdr:row>27</xdr:row>
      <xdr:rowOff>0</xdr:rowOff>
    </xdr:from>
    <xdr:to>
      <xdr:col>124</xdr:col>
      <xdr:colOff>0</xdr:colOff>
      <xdr:row>28</xdr:row>
      <xdr:rowOff>7144</xdr:rowOff>
    </xdr:to>
    <xdr:cxnSp macro="">
      <xdr:nvCxnSpPr>
        <xdr:cNvPr id="3374" name="直線矢印コネクタ 3373">
          <a:extLst>
            <a:ext uri="{FF2B5EF4-FFF2-40B4-BE49-F238E27FC236}">
              <a16:creationId xmlns:a16="http://schemas.microsoft.com/office/drawing/2014/main" id="{410D9623-2A65-484D-A00C-EFB42A9119EB}"/>
            </a:ext>
          </a:extLst>
        </xdr:cNvPr>
        <xdr:cNvCxnSpPr/>
      </xdr:nvCxnSpPr>
      <xdr:spPr>
        <a:xfrm flipV="1">
          <a:off x="47244000" y="5143500"/>
          <a:ext cx="0" cy="197644"/>
        </a:xfrm>
        <a:prstGeom prst="straightConnector1">
          <a:avLst/>
        </a:prstGeom>
        <a:ln w="3175">
          <a:solidFill>
            <a:srgbClr val="C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124</xdr:col>
      <xdr:colOff>0</xdr:colOff>
      <xdr:row>28</xdr:row>
      <xdr:rowOff>0</xdr:rowOff>
    </xdr:from>
    <xdr:to>
      <xdr:col>124</xdr:col>
      <xdr:colOff>185738</xdr:colOff>
      <xdr:row>28</xdr:row>
      <xdr:rowOff>0</xdr:rowOff>
    </xdr:to>
    <xdr:cxnSp macro="">
      <xdr:nvCxnSpPr>
        <xdr:cNvPr id="3379" name="直線矢印コネクタ 3378">
          <a:extLst>
            <a:ext uri="{FF2B5EF4-FFF2-40B4-BE49-F238E27FC236}">
              <a16:creationId xmlns:a16="http://schemas.microsoft.com/office/drawing/2014/main" id="{F1D4393F-27AA-4EED-91FE-09BE6BF0C8E3}"/>
            </a:ext>
          </a:extLst>
        </xdr:cNvPr>
        <xdr:cNvCxnSpPr/>
      </xdr:nvCxnSpPr>
      <xdr:spPr>
        <a:xfrm>
          <a:off x="47244000" y="5334000"/>
          <a:ext cx="185738" cy="0"/>
        </a:xfrm>
        <a:prstGeom prst="straightConnector1">
          <a:avLst/>
        </a:prstGeom>
        <a:noFill/>
        <a:ln w="3175" cap="flat" cmpd="sng" algn="ctr">
          <a:solidFill>
            <a:sysClr val="windowText" lastClr="000000"/>
          </a:solidFill>
          <a:prstDash val="sysDash"/>
          <a:miter lim="800000"/>
          <a:headEnd type="arrow" w="med" len="med"/>
          <a:tailEnd type="arrow" w="med" len="med"/>
        </a:ln>
        <a:effectLst/>
      </xdr:spPr>
    </xdr:cxnSp>
    <xdr:clientData/>
  </xdr:twoCellAnchor>
  <xdr:twoCellAnchor>
    <xdr:from>
      <xdr:col>124</xdr:col>
      <xdr:colOff>71438</xdr:colOff>
      <xdr:row>28</xdr:row>
      <xdr:rowOff>0</xdr:rowOff>
    </xdr:from>
    <xdr:to>
      <xdr:col>124</xdr:col>
      <xdr:colOff>180975</xdr:colOff>
      <xdr:row>32</xdr:row>
      <xdr:rowOff>54769</xdr:rowOff>
    </xdr:to>
    <xdr:cxnSp macro="">
      <xdr:nvCxnSpPr>
        <xdr:cNvPr id="3381" name="直線矢印コネクタ 3380">
          <a:extLst>
            <a:ext uri="{FF2B5EF4-FFF2-40B4-BE49-F238E27FC236}">
              <a16:creationId xmlns:a16="http://schemas.microsoft.com/office/drawing/2014/main" id="{3216A744-04BB-4DB3-AF39-9152A96776C1}"/>
            </a:ext>
          </a:extLst>
        </xdr:cNvPr>
        <xdr:cNvCxnSpPr/>
      </xdr:nvCxnSpPr>
      <xdr:spPr>
        <a:xfrm flipH="1">
          <a:off x="47315438" y="5334000"/>
          <a:ext cx="109537" cy="816769"/>
        </a:xfrm>
        <a:prstGeom prst="straightConnector1">
          <a:avLst/>
        </a:prstGeom>
        <a:ln w="3175">
          <a:solidFill>
            <a:srgbClr val="C00000"/>
          </a:solidFill>
          <a:prstDash val="lgDash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124</xdr:col>
      <xdr:colOff>0</xdr:colOff>
      <xdr:row>30</xdr:row>
      <xdr:rowOff>30956</xdr:rowOff>
    </xdr:from>
    <xdr:to>
      <xdr:col>124</xdr:col>
      <xdr:colOff>126206</xdr:colOff>
      <xdr:row>30</xdr:row>
      <xdr:rowOff>30956</xdr:rowOff>
    </xdr:to>
    <xdr:cxnSp macro="">
      <xdr:nvCxnSpPr>
        <xdr:cNvPr id="3388" name="直線矢印コネクタ 3387">
          <a:extLst>
            <a:ext uri="{FF2B5EF4-FFF2-40B4-BE49-F238E27FC236}">
              <a16:creationId xmlns:a16="http://schemas.microsoft.com/office/drawing/2014/main" id="{C2D6626C-5C0F-4987-87A9-1377C2270F8B}"/>
            </a:ext>
          </a:extLst>
        </xdr:cNvPr>
        <xdr:cNvCxnSpPr/>
      </xdr:nvCxnSpPr>
      <xdr:spPr>
        <a:xfrm>
          <a:off x="47244000" y="5745956"/>
          <a:ext cx="126206" cy="0"/>
        </a:xfrm>
        <a:prstGeom prst="straightConnector1">
          <a:avLst/>
        </a:prstGeom>
        <a:ln w="3175">
          <a:solidFill>
            <a:sysClr val="windowText" lastClr="000000"/>
          </a:solidFill>
          <a:prstDash val="sysDash"/>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123</xdr:col>
      <xdr:colOff>4763</xdr:colOff>
      <xdr:row>32</xdr:row>
      <xdr:rowOff>104776</xdr:rowOff>
    </xdr:from>
    <xdr:to>
      <xdr:col>125</xdr:col>
      <xdr:colOff>0</xdr:colOff>
      <xdr:row>32</xdr:row>
      <xdr:rowOff>104776</xdr:rowOff>
    </xdr:to>
    <xdr:cxnSp macro="">
      <xdr:nvCxnSpPr>
        <xdr:cNvPr id="3390" name="直線矢印コネクタ 3389">
          <a:extLst>
            <a:ext uri="{FF2B5EF4-FFF2-40B4-BE49-F238E27FC236}">
              <a16:creationId xmlns:a16="http://schemas.microsoft.com/office/drawing/2014/main" id="{9AD07FF4-762E-47FD-B000-5FAD11CAF203}"/>
            </a:ext>
          </a:extLst>
        </xdr:cNvPr>
        <xdr:cNvCxnSpPr/>
      </xdr:nvCxnSpPr>
      <xdr:spPr>
        <a:xfrm>
          <a:off x="46867763" y="6200776"/>
          <a:ext cx="757237" cy="0"/>
        </a:xfrm>
        <a:prstGeom prst="straightConnector1">
          <a:avLst/>
        </a:prstGeom>
        <a:ln w="3175">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123</xdr:col>
      <xdr:colOff>0</xdr:colOff>
      <xdr:row>32</xdr:row>
      <xdr:rowOff>104775</xdr:rowOff>
    </xdr:from>
    <xdr:to>
      <xdr:col>123</xdr:col>
      <xdr:colOff>0</xdr:colOff>
      <xdr:row>33</xdr:row>
      <xdr:rowOff>0</xdr:rowOff>
    </xdr:to>
    <xdr:cxnSp macro="">
      <xdr:nvCxnSpPr>
        <xdr:cNvPr id="3402" name="直線矢印コネクタ 3401">
          <a:extLst>
            <a:ext uri="{FF2B5EF4-FFF2-40B4-BE49-F238E27FC236}">
              <a16:creationId xmlns:a16="http://schemas.microsoft.com/office/drawing/2014/main" id="{3C92C7CA-4F6E-4970-82F6-F12BD4D8D49B}"/>
            </a:ext>
          </a:extLst>
        </xdr:cNvPr>
        <xdr:cNvCxnSpPr/>
      </xdr:nvCxnSpPr>
      <xdr:spPr>
        <a:xfrm>
          <a:off x="46863000" y="6200775"/>
          <a:ext cx="0" cy="85725"/>
        </a:xfrm>
        <a:prstGeom prst="straightConnector1">
          <a:avLst/>
        </a:prstGeom>
        <a:ln w="3175">
          <a:solidFill>
            <a:schemeClr val="accent1"/>
          </a:solidFill>
          <a:prstDash val="solid"/>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123</xdr:col>
      <xdr:colOff>0</xdr:colOff>
      <xdr:row>31</xdr:row>
      <xdr:rowOff>164306</xdr:rowOff>
    </xdr:from>
    <xdr:to>
      <xdr:col>123</xdr:col>
      <xdr:colOff>0</xdr:colOff>
      <xdr:row>32</xdr:row>
      <xdr:rowOff>54769</xdr:rowOff>
    </xdr:to>
    <xdr:cxnSp macro="">
      <xdr:nvCxnSpPr>
        <xdr:cNvPr id="3406" name="直線矢印コネクタ 3405">
          <a:extLst>
            <a:ext uri="{FF2B5EF4-FFF2-40B4-BE49-F238E27FC236}">
              <a16:creationId xmlns:a16="http://schemas.microsoft.com/office/drawing/2014/main" id="{AACC6937-05F3-45BB-9323-C469DEE9B9D1}"/>
            </a:ext>
          </a:extLst>
        </xdr:cNvPr>
        <xdr:cNvCxnSpPr/>
      </xdr:nvCxnSpPr>
      <xdr:spPr>
        <a:xfrm>
          <a:off x="46863000" y="6069806"/>
          <a:ext cx="0" cy="80963"/>
        </a:xfrm>
        <a:prstGeom prst="straightConnector1">
          <a:avLst/>
        </a:prstGeom>
        <a:ln w="3175">
          <a:solidFill>
            <a:schemeClr val="accent1"/>
          </a:solidFill>
          <a:prstDash val="solid"/>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266702</xdr:colOff>
      <xdr:row>880</xdr:row>
      <xdr:rowOff>85725</xdr:rowOff>
    </xdr:from>
    <xdr:to>
      <xdr:col>44</xdr:col>
      <xdr:colOff>266702</xdr:colOff>
      <xdr:row>885</xdr:row>
      <xdr:rowOff>126206</xdr:rowOff>
    </xdr:to>
    <xdr:cxnSp macro="">
      <xdr:nvCxnSpPr>
        <xdr:cNvPr id="3219" name="直線矢印コネクタ 3218">
          <a:extLst>
            <a:ext uri="{FF2B5EF4-FFF2-40B4-BE49-F238E27FC236}">
              <a16:creationId xmlns:a16="http://schemas.microsoft.com/office/drawing/2014/main" id="{6CE56EB4-1E67-43A3-894F-F37F293DDFB7}"/>
            </a:ext>
          </a:extLst>
        </xdr:cNvPr>
        <xdr:cNvCxnSpPr/>
      </xdr:nvCxnSpPr>
      <xdr:spPr>
        <a:xfrm>
          <a:off x="17030702" y="167725725"/>
          <a:ext cx="0" cy="9929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76198</xdr:colOff>
      <xdr:row>885</xdr:row>
      <xdr:rowOff>123825</xdr:rowOff>
    </xdr:from>
    <xdr:to>
      <xdr:col>44</xdr:col>
      <xdr:colOff>76198</xdr:colOff>
      <xdr:row>888</xdr:row>
      <xdr:rowOff>0</xdr:rowOff>
    </xdr:to>
    <xdr:cxnSp macro="">
      <xdr:nvCxnSpPr>
        <xdr:cNvPr id="3358" name="直線矢印コネクタ 3357">
          <a:extLst>
            <a:ext uri="{FF2B5EF4-FFF2-40B4-BE49-F238E27FC236}">
              <a16:creationId xmlns:a16="http://schemas.microsoft.com/office/drawing/2014/main" id="{6134F597-5EA0-495C-917B-FB6D7399EACC}"/>
            </a:ext>
          </a:extLst>
        </xdr:cNvPr>
        <xdr:cNvCxnSpPr/>
      </xdr:nvCxnSpPr>
      <xdr:spPr>
        <a:xfrm>
          <a:off x="16840198" y="168716325"/>
          <a:ext cx="0" cy="44767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269082</xdr:colOff>
      <xdr:row>874</xdr:row>
      <xdr:rowOff>85725</xdr:rowOff>
    </xdr:from>
    <xdr:to>
      <xdr:col>44</xdr:col>
      <xdr:colOff>269082</xdr:colOff>
      <xdr:row>880</xdr:row>
      <xdr:rowOff>90488</xdr:rowOff>
    </xdr:to>
    <xdr:cxnSp macro="">
      <xdr:nvCxnSpPr>
        <xdr:cNvPr id="3360" name="直線矢印コネクタ 3359">
          <a:extLst>
            <a:ext uri="{FF2B5EF4-FFF2-40B4-BE49-F238E27FC236}">
              <a16:creationId xmlns:a16="http://schemas.microsoft.com/office/drawing/2014/main" id="{F00C51D7-2AB5-47A7-9859-13DCD5DF1367}"/>
            </a:ext>
          </a:extLst>
        </xdr:cNvPr>
        <xdr:cNvCxnSpPr/>
      </xdr:nvCxnSpPr>
      <xdr:spPr>
        <a:xfrm>
          <a:off x="17033082" y="166582725"/>
          <a:ext cx="0" cy="114776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269082</xdr:colOff>
      <xdr:row>877</xdr:row>
      <xdr:rowOff>0</xdr:rowOff>
    </xdr:from>
    <xdr:to>
      <xdr:col>44</xdr:col>
      <xdr:colOff>378619</xdr:colOff>
      <xdr:row>877</xdr:row>
      <xdr:rowOff>0</xdr:rowOff>
    </xdr:to>
    <xdr:cxnSp macro="">
      <xdr:nvCxnSpPr>
        <xdr:cNvPr id="3361" name="直線矢印コネクタ 3360">
          <a:extLst>
            <a:ext uri="{FF2B5EF4-FFF2-40B4-BE49-F238E27FC236}">
              <a16:creationId xmlns:a16="http://schemas.microsoft.com/office/drawing/2014/main" id="{E329064D-F101-4CEF-9286-9F0201CFC857}"/>
            </a:ext>
          </a:extLst>
        </xdr:cNvPr>
        <xdr:cNvCxnSpPr/>
      </xdr:nvCxnSpPr>
      <xdr:spPr>
        <a:xfrm>
          <a:off x="17033082" y="167068500"/>
          <a:ext cx="10953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295276</xdr:colOff>
      <xdr:row>879</xdr:row>
      <xdr:rowOff>104775</xdr:rowOff>
    </xdr:from>
    <xdr:to>
      <xdr:col>44</xdr:col>
      <xdr:colOff>76200</xdr:colOff>
      <xdr:row>879</xdr:row>
      <xdr:rowOff>104775</xdr:rowOff>
    </xdr:to>
    <xdr:cxnSp macro="">
      <xdr:nvCxnSpPr>
        <xdr:cNvPr id="3362" name="直線矢印コネクタ 3361">
          <a:extLst>
            <a:ext uri="{FF2B5EF4-FFF2-40B4-BE49-F238E27FC236}">
              <a16:creationId xmlns:a16="http://schemas.microsoft.com/office/drawing/2014/main" id="{855C1002-D3CA-446A-BA88-8F888A152C67}"/>
            </a:ext>
          </a:extLst>
        </xdr:cNvPr>
        <xdr:cNvCxnSpPr/>
      </xdr:nvCxnSpPr>
      <xdr:spPr>
        <a:xfrm flipH="1">
          <a:off x="16678276" y="167554275"/>
          <a:ext cx="16192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266700</xdr:colOff>
      <xdr:row>881</xdr:row>
      <xdr:rowOff>185737</xdr:rowOff>
    </xdr:from>
    <xdr:to>
      <xdr:col>44</xdr:col>
      <xdr:colOff>378619</xdr:colOff>
      <xdr:row>881</xdr:row>
      <xdr:rowOff>185737</xdr:rowOff>
    </xdr:to>
    <xdr:cxnSp macro="">
      <xdr:nvCxnSpPr>
        <xdr:cNvPr id="3364" name="直線矢印コネクタ 3363">
          <a:extLst>
            <a:ext uri="{FF2B5EF4-FFF2-40B4-BE49-F238E27FC236}">
              <a16:creationId xmlns:a16="http://schemas.microsoft.com/office/drawing/2014/main" id="{637F128C-E28D-480D-9A4E-BD9671CEAD59}"/>
            </a:ext>
          </a:extLst>
        </xdr:cNvPr>
        <xdr:cNvCxnSpPr/>
      </xdr:nvCxnSpPr>
      <xdr:spPr>
        <a:xfrm>
          <a:off x="17030700" y="168016237"/>
          <a:ext cx="11191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76199</xdr:colOff>
      <xdr:row>871</xdr:row>
      <xdr:rowOff>188119</xdr:rowOff>
    </xdr:from>
    <xdr:to>
      <xdr:col>44</xdr:col>
      <xdr:colOff>76199</xdr:colOff>
      <xdr:row>874</xdr:row>
      <xdr:rowOff>88106</xdr:rowOff>
    </xdr:to>
    <xdr:cxnSp macro="">
      <xdr:nvCxnSpPr>
        <xdr:cNvPr id="3365" name="直線矢印コネクタ 3364">
          <a:extLst>
            <a:ext uri="{FF2B5EF4-FFF2-40B4-BE49-F238E27FC236}">
              <a16:creationId xmlns:a16="http://schemas.microsoft.com/office/drawing/2014/main" id="{1775B6E4-B0FF-4927-8D59-2B17B0007935}"/>
            </a:ext>
          </a:extLst>
        </xdr:cNvPr>
        <xdr:cNvCxnSpPr/>
      </xdr:nvCxnSpPr>
      <xdr:spPr>
        <a:xfrm>
          <a:off x="16840199" y="166113619"/>
          <a:ext cx="0" cy="471487"/>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2382</xdr:colOff>
      <xdr:row>869</xdr:row>
      <xdr:rowOff>3247</xdr:rowOff>
    </xdr:from>
    <xdr:to>
      <xdr:col>60</xdr:col>
      <xdr:colOff>71438</xdr:colOff>
      <xdr:row>869</xdr:row>
      <xdr:rowOff>3247</xdr:rowOff>
    </xdr:to>
    <xdr:cxnSp macro="">
      <xdr:nvCxnSpPr>
        <xdr:cNvPr id="3367" name="直線矢印コネクタ 3366">
          <a:extLst>
            <a:ext uri="{FF2B5EF4-FFF2-40B4-BE49-F238E27FC236}">
              <a16:creationId xmlns:a16="http://schemas.microsoft.com/office/drawing/2014/main" id="{0F165584-0821-4A45-BE43-CC366111FB3E}"/>
            </a:ext>
          </a:extLst>
        </xdr:cNvPr>
        <xdr:cNvCxnSpPr/>
      </xdr:nvCxnSpPr>
      <xdr:spPr>
        <a:xfrm>
          <a:off x="1907382" y="165547747"/>
          <a:ext cx="21024056"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271463</xdr:colOff>
      <xdr:row>875</xdr:row>
      <xdr:rowOff>142875</xdr:rowOff>
    </xdr:from>
    <xdr:to>
      <xdr:col>31</xdr:col>
      <xdr:colOff>271463</xdr:colOff>
      <xdr:row>878</xdr:row>
      <xdr:rowOff>95250</xdr:rowOff>
    </xdr:to>
    <xdr:cxnSp macro="">
      <xdr:nvCxnSpPr>
        <xdr:cNvPr id="3368" name="直線矢印コネクタ 3367">
          <a:extLst>
            <a:ext uri="{FF2B5EF4-FFF2-40B4-BE49-F238E27FC236}">
              <a16:creationId xmlns:a16="http://schemas.microsoft.com/office/drawing/2014/main" id="{431A9B53-3C14-46F9-9C24-9C9B61DAC235}"/>
            </a:ext>
          </a:extLst>
        </xdr:cNvPr>
        <xdr:cNvCxnSpPr/>
      </xdr:nvCxnSpPr>
      <xdr:spPr>
        <a:xfrm>
          <a:off x="12082463" y="166830375"/>
          <a:ext cx="0" cy="52387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283369</xdr:colOff>
      <xdr:row>881</xdr:row>
      <xdr:rowOff>2381</xdr:rowOff>
    </xdr:from>
    <xdr:to>
      <xdr:col>5</xdr:col>
      <xdr:colOff>378619</xdr:colOff>
      <xdr:row>881</xdr:row>
      <xdr:rowOff>2381</xdr:rowOff>
    </xdr:to>
    <xdr:cxnSp macro="">
      <xdr:nvCxnSpPr>
        <xdr:cNvPr id="3369" name="直線矢印コネクタ 3368">
          <a:extLst>
            <a:ext uri="{FF2B5EF4-FFF2-40B4-BE49-F238E27FC236}">
              <a16:creationId xmlns:a16="http://schemas.microsoft.com/office/drawing/2014/main" id="{64C1C219-CF76-4EDA-B7E6-C557C0852162}"/>
            </a:ext>
          </a:extLst>
        </xdr:cNvPr>
        <xdr:cNvCxnSpPr/>
      </xdr:nvCxnSpPr>
      <xdr:spPr>
        <a:xfrm flipH="1">
          <a:off x="1807369" y="167832881"/>
          <a:ext cx="47625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273845</xdr:colOff>
      <xdr:row>883</xdr:row>
      <xdr:rowOff>45244</xdr:rowOff>
    </xdr:from>
    <xdr:to>
      <xdr:col>31</xdr:col>
      <xdr:colOff>273845</xdr:colOff>
      <xdr:row>884</xdr:row>
      <xdr:rowOff>166688</xdr:rowOff>
    </xdr:to>
    <xdr:cxnSp macro="">
      <xdr:nvCxnSpPr>
        <xdr:cNvPr id="3371" name="直線矢印コネクタ 3370">
          <a:extLst>
            <a:ext uri="{FF2B5EF4-FFF2-40B4-BE49-F238E27FC236}">
              <a16:creationId xmlns:a16="http://schemas.microsoft.com/office/drawing/2014/main" id="{DD3B2BF3-B1A8-4A23-8083-CDA8DE050B7E}"/>
            </a:ext>
          </a:extLst>
        </xdr:cNvPr>
        <xdr:cNvCxnSpPr/>
      </xdr:nvCxnSpPr>
      <xdr:spPr>
        <a:xfrm>
          <a:off x="12084845" y="168256744"/>
          <a:ext cx="0" cy="31194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373856</xdr:colOff>
      <xdr:row>879</xdr:row>
      <xdr:rowOff>121444</xdr:rowOff>
    </xdr:from>
    <xdr:to>
      <xdr:col>32</xdr:col>
      <xdr:colOff>80963</xdr:colOff>
      <xdr:row>879</xdr:row>
      <xdr:rowOff>121444</xdr:rowOff>
    </xdr:to>
    <xdr:cxnSp macro="">
      <xdr:nvCxnSpPr>
        <xdr:cNvPr id="3372" name="直線矢印コネクタ 3371">
          <a:extLst>
            <a:ext uri="{FF2B5EF4-FFF2-40B4-BE49-F238E27FC236}">
              <a16:creationId xmlns:a16="http://schemas.microsoft.com/office/drawing/2014/main" id="{3CAA4EFB-A299-44BC-A883-7530B7DA1C41}"/>
            </a:ext>
          </a:extLst>
        </xdr:cNvPr>
        <xdr:cNvCxnSpPr/>
      </xdr:nvCxnSpPr>
      <xdr:spPr>
        <a:xfrm flipH="1">
          <a:off x="12184856" y="167570944"/>
          <a:ext cx="88107" cy="0"/>
        </a:xfrm>
        <a:prstGeom prst="straightConnector1">
          <a:avLst/>
        </a:prstGeom>
        <a:ln w="3175">
          <a:solidFill>
            <a:srgbClr val="7030A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76201</xdr:colOff>
      <xdr:row>871</xdr:row>
      <xdr:rowOff>9525</xdr:rowOff>
    </xdr:from>
    <xdr:to>
      <xdr:col>44</xdr:col>
      <xdr:colOff>76201</xdr:colOff>
      <xdr:row>871</xdr:row>
      <xdr:rowOff>185736</xdr:rowOff>
    </xdr:to>
    <xdr:cxnSp macro="">
      <xdr:nvCxnSpPr>
        <xdr:cNvPr id="3373" name="直線コネクタ 3372">
          <a:extLst>
            <a:ext uri="{FF2B5EF4-FFF2-40B4-BE49-F238E27FC236}">
              <a16:creationId xmlns:a16="http://schemas.microsoft.com/office/drawing/2014/main" id="{9A3513AB-AFE1-4346-90D4-7F9FCF96D456}"/>
            </a:ext>
          </a:extLst>
        </xdr:cNvPr>
        <xdr:cNvCxnSpPr/>
      </xdr:nvCxnSpPr>
      <xdr:spPr>
        <a:xfrm>
          <a:off x="16840201" y="165935025"/>
          <a:ext cx="0" cy="176211"/>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80961</xdr:colOff>
      <xdr:row>871</xdr:row>
      <xdr:rowOff>4763</xdr:rowOff>
    </xdr:from>
    <xdr:to>
      <xdr:col>56</xdr:col>
      <xdr:colOff>80961</xdr:colOff>
      <xdr:row>871</xdr:row>
      <xdr:rowOff>183356</xdr:rowOff>
    </xdr:to>
    <xdr:cxnSp macro="">
      <xdr:nvCxnSpPr>
        <xdr:cNvPr id="3375" name="直線コネクタ 3374">
          <a:extLst>
            <a:ext uri="{FF2B5EF4-FFF2-40B4-BE49-F238E27FC236}">
              <a16:creationId xmlns:a16="http://schemas.microsoft.com/office/drawing/2014/main" id="{85828306-0D3D-4D03-A263-813427C44CB5}"/>
            </a:ext>
          </a:extLst>
        </xdr:cNvPr>
        <xdr:cNvCxnSpPr/>
      </xdr:nvCxnSpPr>
      <xdr:spPr>
        <a:xfrm>
          <a:off x="21416961" y="165930263"/>
          <a:ext cx="0" cy="178593"/>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73819</xdr:colOff>
      <xdr:row>868</xdr:row>
      <xdr:rowOff>1</xdr:rowOff>
    </xdr:from>
    <xdr:to>
      <xdr:col>60</xdr:col>
      <xdr:colOff>73819</xdr:colOff>
      <xdr:row>871</xdr:row>
      <xdr:rowOff>188120</xdr:rowOff>
    </xdr:to>
    <xdr:cxnSp macro="">
      <xdr:nvCxnSpPr>
        <xdr:cNvPr id="3376" name="直線コネクタ 3375">
          <a:extLst>
            <a:ext uri="{FF2B5EF4-FFF2-40B4-BE49-F238E27FC236}">
              <a16:creationId xmlns:a16="http://schemas.microsoft.com/office/drawing/2014/main" id="{9C486A6C-2194-4DC2-BDE8-1D2401019493}"/>
            </a:ext>
          </a:extLst>
        </xdr:cNvPr>
        <xdr:cNvCxnSpPr/>
      </xdr:nvCxnSpPr>
      <xdr:spPr>
        <a:xfrm>
          <a:off x="22933819" y="165354001"/>
          <a:ext cx="0" cy="759619"/>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376237</xdr:colOff>
      <xdr:row>871</xdr:row>
      <xdr:rowOff>95248</xdr:rowOff>
    </xdr:from>
    <xdr:to>
      <xdr:col>44</xdr:col>
      <xdr:colOff>76200</xdr:colOff>
      <xdr:row>871</xdr:row>
      <xdr:rowOff>95248</xdr:rowOff>
    </xdr:to>
    <xdr:cxnSp macro="">
      <xdr:nvCxnSpPr>
        <xdr:cNvPr id="3377" name="直線矢印コネクタ 3376">
          <a:extLst>
            <a:ext uri="{FF2B5EF4-FFF2-40B4-BE49-F238E27FC236}">
              <a16:creationId xmlns:a16="http://schemas.microsoft.com/office/drawing/2014/main" id="{7C911064-3D08-4C0E-B5F5-0936333ECD2F}"/>
            </a:ext>
          </a:extLst>
        </xdr:cNvPr>
        <xdr:cNvCxnSpPr/>
      </xdr:nvCxnSpPr>
      <xdr:spPr>
        <a:xfrm>
          <a:off x="2662237" y="166020748"/>
          <a:ext cx="1417796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76201</xdr:colOff>
      <xdr:row>871</xdr:row>
      <xdr:rowOff>95251</xdr:rowOff>
    </xdr:from>
    <xdr:to>
      <xdr:col>56</xdr:col>
      <xdr:colOff>80963</xdr:colOff>
      <xdr:row>871</xdr:row>
      <xdr:rowOff>95251</xdr:rowOff>
    </xdr:to>
    <xdr:cxnSp macro="">
      <xdr:nvCxnSpPr>
        <xdr:cNvPr id="3378" name="直線矢印コネクタ 3377">
          <a:extLst>
            <a:ext uri="{FF2B5EF4-FFF2-40B4-BE49-F238E27FC236}">
              <a16:creationId xmlns:a16="http://schemas.microsoft.com/office/drawing/2014/main" id="{EDDF08FD-9AD1-4393-8C1E-53CDE9117274}"/>
            </a:ext>
          </a:extLst>
        </xdr:cNvPr>
        <xdr:cNvCxnSpPr/>
      </xdr:nvCxnSpPr>
      <xdr:spPr>
        <a:xfrm>
          <a:off x="16840201" y="166020751"/>
          <a:ext cx="457676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78581</xdr:colOff>
      <xdr:row>871</xdr:row>
      <xdr:rowOff>95250</xdr:rowOff>
    </xdr:from>
    <xdr:to>
      <xdr:col>60</xdr:col>
      <xdr:colOff>73819</xdr:colOff>
      <xdr:row>871</xdr:row>
      <xdr:rowOff>95250</xdr:rowOff>
    </xdr:to>
    <xdr:cxnSp macro="">
      <xdr:nvCxnSpPr>
        <xdr:cNvPr id="3380" name="直線矢印コネクタ 3379">
          <a:extLst>
            <a:ext uri="{FF2B5EF4-FFF2-40B4-BE49-F238E27FC236}">
              <a16:creationId xmlns:a16="http://schemas.microsoft.com/office/drawing/2014/main" id="{2EF9703A-E904-44F0-8831-2C6377D87390}"/>
            </a:ext>
          </a:extLst>
        </xdr:cNvPr>
        <xdr:cNvCxnSpPr/>
      </xdr:nvCxnSpPr>
      <xdr:spPr>
        <a:xfrm>
          <a:off x="21414581" y="166020750"/>
          <a:ext cx="1519238"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269081</xdr:colOff>
      <xdr:row>883</xdr:row>
      <xdr:rowOff>42863</xdr:rowOff>
    </xdr:from>
    <xdr:to>
      <xdr:col>43</xdr:col>
      <xdr:colOff>269081</xdr:colOff>
      <xdr:row>885</xdr:row>
      <xdr:rowOff>126206</xdr:rowOff>
    </xdr:to>
    <xdr:cxnSp macro="">
      <xdr:nvCxnSpPr>
        <xdr:cNvPr id="3382" name="直線矢印コネクタ 3381">
          <a:extLst>
            <a:ext uri="{FF2B5EF4-FFF2-40B4-BE49-F238E27FC236}">
              <a16:creationId xmlns:a16="http://schemas.microsoft.com/office/drawing/2014/main" id="{54C976F9-1721-45BF-A35C-4B9FC1500893}"/>
            </a:ext>
          </a:extLst>
        </xdr:cNvPr>
        <xdr:cNvCxnSpPr/>
      </xdr:nvCxnSpPr>
      <xdr:spPr>
        <a:xfrm>
          <a:off x="16652081" y="168254363"/>
          <a:ext cx="0" cy="46434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269081</xdr:colOff>
      <xdr:row>874</xdr:row>
      <xdr:rowOff>85725</xdr:rowOff>
    </xdr:from>
    <xdr:to>
      <xdr:col>43</xdr:col>
      <xdr:colOff>269081</xdr:colOff>
      <xdr:row>878</xdr:row>
      <xdr:rowOff>95250</xdr:rowOff>
    </xdr:to>
    <xdr:cxnSp macro="">
      <xdr:nvCxnSpPr>
        <xdr:cNvPr id="3383" name="直線矢印コネクタ 3382">
          <a:extLst>
            <a:ext uri="{FF2B5EF4-FFF2-40B4-BE49-F238E27FC236}">
              <a16:creationId xmlns:a16="http://schemas.microsoft.com/office/drawing/2014/main" id="{921FB69E-CEFC-4CAE-B00D-E603704F8EC7}"/>
            </a:ext>
          </a:extLst>
        </xdr:cNvPr>
        <xdr:cNvCxnSpPr/>
      </xdr:nvCxnSpPr>
      <xdr:spPr>
        <a:xfrm>
          <a:off x="16652081" y="166582725"/>
          <a:ext cx="0" cy="77152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90486</xdr:colOff>
      <xdr:row>873</xdr:row>
      <xdr:rowOff>30955</xdr:rowOff>
    </xdr:from>
    <xdr:to>
      <xdr:col>57</xdr:col>
      <xdr:colOff>85724</xdr:colOff>
      <xdr:row>873</xdr:row>
      <xdr:rowOff>30955</xdr:rowOff>
    </xdr:to>
    <xdr:cxnSp macro="">
      <xdr:nvCxnSpPr>
        <xdr:cNvPr id="3384" name="直線コネクタ 3383">
          <a:extLst>
            <a:ext uri="{FF2B5EF4-FFF2-40B4-BE49-F238E27FC236}">
              <a16:creationId xmlns:a16="http://schemas.microsoft.com/office/drawing/2014/main" id="{80EA1D5D-6623-494B-BBC5-E962C98A2356}"/>
            </a:ext>
          </a:extLst>
        </xdr:cNvPr>
        <xdr:cNvCxnSpPr/>
      </xdr:nvCxnSpPr>
      <xdr:spPr>
        <a:xfrm>
          <a:off x="21426486" y="166337455"/>
          <a:ext cx="376238"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71439</xdr:colOff>
      <xdr:row>888</xdr:row>
      <xdr:rowOff>2382</xdr:rowOff>
    </xdr:from>
    <xdr:to>
      <xdr:col>60</xdr:col>
      <xdr:colOff>378619</xdr:colOff>
      <xdr:row>888</xdr:row>
      <xdr:rowOff>2382</xdr:rowOff>
    </xdr:to>
    <xdr:cxnSp macro="">
      <xdr:nvCxnSpPr>
        <xdr:cNvPr id="3385" name="直線コネクタ 3384">
          <a:extLst>
            <a:ext uri="{FF2B5EF4-FFF2-40B4-BE49-F238E27FC236}">
              <a16:creationId xmlns:a16="http://schemas.microsoft.com/office/drawing/2014/main" id="{4526199F-B844-4C36-8472-7D70A0CD44CA}"/>
            </a:ext>
          </a:extLst>
        </xdr:cNvPr>
        <xdr:cNvCxnSpPr/>
      </xdr:nvCxnSpPr>
      <xdr:spPr>
        <a:xfrm>
          <a:off x="22931439" y="169166382"/>
          <a:ext cx="30718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2381</xdr:colOff>
      <xdr:row>888</xdr:row>
      <xdr:rowOff>1</xdr:rowOff>
    </xdr:from>
    <xdr:to>
      <xdr:col>60</xdr:col>
      <xdr:colOff>69056</xdr:colOff>
      <xdr:row>888</xdr:row>
      <xdr:rowOff>1</xdr:rowOff>
    </xdr:to>
    <xdr:cxnSp macro="">
      <xdr:nvCxnSpPr>
        <xdr:cNvPr id="3386" name="直線コネクタ 3385">
          <a:extLst>
            <a:ext uri="{FF2B5EF4-FFF2-40B4-BE49-F238E27FC236}">
              <a16:creationId xmlns:a16="http://schemas.microsoft.com/office/drawing/2014/main" id="{850B2363-0D12-48D0-B2A6-87D3B98F391A}"/>
            </a:ext>
          </a:extLst>
        </xdr:cNvPr>
        <xdr:cNvCxnSpPr/>
      </xdr:nvCxnSpPr>
      <xdr:spPr>
        <a:xfrm>
          <a:off x="1907381" y="169164001"/>
          <a:ext cx="21021675"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73818</xdr:colOff>
      <xdr:row>872</xdr:row>
      <xdr:rowOff>2381</xdr:rowOff>
    </xdr:from>
    <xdr:to>
      <xdr:col>60</xdr:col>
      <xdr:colOff>73818</xdr:colOff>
      <xdr:row>888</xdr:row>
      <xdr:rowOff>0</xdr:rowOff>
    </xdr:to>
    <xdr:cxnSp macro="">
      <xdr:nvCxnSpPr>
        <xdr:cNvPr id="3387" name="直線コネクタ 3386">
          <a:extLst>
            <a:ext uri="{FF2B5EF4-FFF2-40B4-BE49-F238E27FC236}">
              <a16:creationId xmlns:a16="http://schemas.microsoft.com/office/drawing/2014/main" id="{343A90AD-8193-4DEB-984E-B06540A44165}"/>
            </a:ext>
          </a:extLst>
        </xdr:cNvPr>
        <xdr:cNvCxnSpPr/>
      </xdr:nvCxnSpPr>
      <xdr:spPr>
        <a:xfrm flipV="1">
          <a:off x="22933818" y="166118381"/>
          <a:ext cx="0" cy="304561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872</xdr:row>
      <xdr:rowOff>0</xdr:rowOff>
    </xdr:from>
    <xdr:to>
      <xdr:col>60</xdr:col>
      <xdr:colOff>73819</xdr:colOff>
      <xdr:row>872</xdr:row>
      <xdr:rowOff>0</xdr:rowOff>
    </xdr:to>
    <xdr:cxnSp macro="">
      <xdr:nvCxnSpPr>
        <xdr:cNvPr id="3389" name="直線コネクタ 3388">
          <a:extLst>
            <a:ext uri="{FF2B5EF4-FFF2-40B4-BE49-F238E27FC236}">
              <a16:creationId xmlns:a16="http://schemas.microsoft.com/office/drawing/2014/main" id="{79F53505-8F9D-473E-A7AC-7A682A53B108}"/>
            </a:ext>
          </a:extLst>
        </xdr:cNvPr>
        <xdr:cNvCxnSpPr/>
      </xdr:nvCxnSpPr>
      <xdr:spPr>
        <a:xfrm>
          <a:off x="1905000" y="166116000"/>
          <a:ext cx="21028819"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80963</xdr:colOff>
      <xdr:row>872</xdr:row>
      <xdr:rowOff>2382</xdr:rowOff>
    </xdr:from>
    <xdr:to>
      <xdr:col>56</xdr:col>
      <xdr:colOff>80963</xdr:colOff>
      <xdr:row>888</xdr:row>
      <xdr:rowOff>3</xdr:rowOff>
    </xdr:to>
    <xdr:cxnSp macro="">
      <xdr:nvCxnSpPr>
        <xdr:cNvPr id="3391" name="直線コネクタ 3390">
          <a:extLst>
            <a:ext uri="{FF2B5EF4-FFF2-40B4-BE49-F238E27FC236}">
              <a16:creationId xmlns:a16="http://schemas.microsoft.com/office/drawing/2014/main" id="{61A85360-40A2-409B-AA52-F5A69A8406C4}"/>
            </a:ext>
          </a:extLst>
        </xdr:cNvPr>
        <xdr:cNvCxnSpPr/>
      </xdr:nvCxnSpPr>
      <xdr:spPr>
        <a:xfrm flipV="1">
          <a:off x="21416963" y="166118382"/>
          <a:ext cx="0" cy="3045621"/>
        </a:xfrm>
        <a:prstGeom prst="line">
          <a:avLst/>
        </a:prstGeom>
        <a:ln w="3175">
          <a:solidFill>
            <a:sysClr val="windowText" lastClr="0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76200</xdr:colOff>
      <xdr:row>872</xdr:row>
      <xdr:rowOff>2384</xdr:rowOff>
    </xdr:from>
    <xdr:to>
      <xdr:col>44</xdr:col>
      <xdr:colOff>76200</xdr:colOff>
      <xdr:row>887</xdr:row>
      <xdr:rowOff>188119</xdr:rowOff>
    </xdr:to>
    <xdr:cxnSp macro="">
      <xdr:nvCxnSpPr>
        <xdr:cNvPr id="3392" name="直線コネクタ 3391">
          <a:extLst>
            <a:ext uri="{FF2B5EF4-FFF2-40B4-BE49-F238E27FC236}">
              <a16:creationId xmlns:a16="http://schemas.microsoft.com/office/drawing/2014/main" id="{3E8C902C-7DEF-42C8-A8F1-46C6C303B917}"/>
            </a:ext>
          </a:extLst>
        </xdr:cNvPr>
        <xdr:cNvCxnSpPr/>
      </xdr:nvCxnSpPr>
      <xdr:spPr>
        <a:xfrm flipV="1">
          <a:off x="16840200" y="166118384"/>
          <a:ext cx="0" cy="3043235"/>
        </a:xfrm>
        <a:prstGeom prst="line">
          <a:avLst/>
        </a:prstGeom>
        <a:ln w="3175">
          <a:solidFill>
            <a:sysClr val="windowText" lastClr="0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80963</xdr:colOff>
      <xdr:row>872</xdr:row>
      <xdr:rowOff>1</xdr:rowOff>
    </xdr:from>
    <xdr:to>
      <xdr:col>32</xdr:col>
      <xdr:colOff>80963</xdr:colOff>
      <xdr:row>888</xdr:row>
      <xdr:rowOff>2381</xdr:rowOff>
    </xdr:to>
    <xdr:cxnSp macro="">
      <xdr:nvCxnSpPr>
        <xdr:cNvPr id="3393" name="直線コネクタ 3392">
          <a:extLst>
            <a:ext uri="{FF2B5EF4-FFF2-40B4-BE49-F238E27FC236}">
              <a16:creationId xmlns:a16="http://schemas.microsoft.com/office/drawing/2014/main" id="{89E64E10-1555-4725-A470-8BBC9139D14A}"/>
            </a:ext>
          </a:extLst>
        </xdr:cNvPr>
        <xdr:cNvCxnSpPr/>
      </xdr:nvCxnSpPr>
      <xdr:spPr>
        <a:xfrm flipV="1">
          <a:off x="12272963" y="166116001"/>
          <a:ext cx="0" cy="305038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226219</xdr:colOff>
      <xdr:row>876</xdr:row>
      <xdr:rowOff>1</xdr:rowOff>
    </xdr:from>
    <xdr:to>
      <xdr:col>6</xdr:col>
      <xdr:colOff>226219</xdr:colOff>
      <xdr:row>879</xdr:row>
      <xdr:rowOff>90488</xdr:rowOff>
    </xdr:to>
    <xdr:cxnSp macro="">
      <xdr:nvCxnSpPr>
        <xdr:cNvPr id="3394" name="直線コネクタ 3393">
          <a:extLst>
            <a:ext uri="{FF2B5EF4-FFF2-40B4-BE49-F238E27FC236}">
              <a16:creationId xmlns:a16="http://schemas.microsoft.com/office/drawing/2014/main" id="{7E6DB6BE-AA11-4F0F-BF0A-73D7E2094340}"/>
            </a:ext>
          </a:extLst>
        </xdr:cNvPr>
        <xdr:cNvCxnSpPr/>
      </xdr:nvCxnSpPr>
      <xdr:spPr>
        <a:xfrm flipV="1">
          <a:off x="2512219" y="166878001"/>
          <a:ext cx="0" cy="661987"/>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873</xdr:row>
      <xdr:rowOff>30956</xdr:rowOff>
    </xdr:from>
    <xdr:to>
      <xdr:col>56</xdr:col>
      <xdr:colOff>83344</xdr:colOff>
      <xdr:row>878</xdr:row>
      <xdr:rowOff>91055</xdr:rowOff>
    </xdr:to>
    <xdr:cxnSp macro="">
      <xdr:nvCxnSpPr>
        <xdr:cNvPr id="3395" name="直線コネクタ 3394">
          <a:extLst>
            <a:ext uri="{FF2B5EF4-FFF2-40B4-BE49-F238E27FC236}">
              <a16:creationId xmlns:a16="http://schemas.microsoft.com/office/drawing/2014/main" id="{995BD13C-CF8A-4EAB-90C8-05E4FE7582BB}"/>
            </a:ext>
          </a:extLst>
        </xdr:cNvPr>
        <xdr:cNvCxnSpPr/>
      </xdr:nvCxnSpPr>
      <xdr:spPr>
        <a:xfrm flipV="1">
          <a:off x="2667000" y="166337456"/>
          <a:ext cx="18752344" cy="1012599"/>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2381</xdr:colOff>
      <xdr:row>883</xdr:row>
      <xdr:rowOff>45805</xdr:rowOff>
    </xdr:from>
    <xdr:to>
      <xdr:col>56</xdr:col>
      <xdr:colOff>83344</xdr:colOff>
      <xdr:row>886</xdr:row>
      <xdr:rowOff>76200</xdr:rowOff>
    </xdr:to>
    <xdr:cxnSp macro="">
      <xdr:nvCxnSpPr>
        <xdr:cNvPr id="3396" name="直線コネクタ 3395">
          <a:extLst>
            <a:ext uri="{FF2B5EF4-FFF2-40B4-BE49-F238E27FC236}">
              <a16:creationId xmlns:a16="http://schemas.microsoft.com/office/drawing/2014/main" id="{F71C89D8-1517-4F1E-8D0B-AB233943AAD0}"/>
            </a:ext>
          </a:extLst>
        </xdr:cNvPr>
        <xdr:cNvCxnSpPr/>
      </xdr:nvCxnSpPr>
      <xdr:spPr>
        <a:xfrm>
          <a:off x="2669381" y="168257305"/>
          <a:ext cx="18749963" cy="601895"/>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85725</xdr:colOff>
      <xdr:row>872</xdr:row>
      <xdr:rowOff>2382</xdr:rowOff>
    </xdr:from>
    <xdr:to>
      <xdr:col>57</xdr:col>
      <xdr:colOff>85725</xdr:colOff>
      <xdr:row>873</xdr:row>
      <xdr:rowOff>33338</xdr:rowOff>
    </xdr:to>
    <xdr:cxnSp macro="">
      <xdr:nvCxnSpPr>
        <xdr:cNvPr id="3397" name="直線矢印コネクタ 3396">
          <a:extLst>
            <a:ext uri="{FF2B5EF4-FFF2-40B4-BE49-F238E27FC236}">
              <a16:creationId xmlns:a16="http://schemas.microsoft.com/office/drawing/2014/main" id="{CEB081C3-116E-491E-8506-DD63F682BBE9}"/>
            </a:ext>
          </a:extLst>
        </xdr:cNvPr>
        <xdr:cNvCxnSpPr/>
      </xdr:nvCxnSpPr>
      <xdr:spPr>
        <a:xfrm>
          <a:off x="21802725" y="166118382"/>
          <a:ext cx="0" cy="221456"/>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271462</xdr:colOff>
      <xdr:row>873</xdr:row>
      <xdr:rowOff>28575</xdr:rowOff>
    </xdr:from>
    <xdr:to>
      <xdr:col>56</xdr:col>
      <xdr:colOff>271462</xdr:colOff>
      <xdr:row>878</xdr:row>
      <xdr:rowOff>95250</xdr:rowOff>
    </xdr:to>
    <xdr:cxnSp macro="">
      <xdr:nvCxnSpPr>
        <xdr:cNvPr id="3398" name="直線矢印コネクタ 3397">
          <a:extLst>
            <a:ext uri="{FF2B5EF4-FFF2-40B4-BE49-F238E27FC236}">
              <a16:creationId xmlns:a16="http://schemas.microsoft.com/office/drawing/2014/main" id="{570A80B8-E659-4413-9E52-2F0CE58D133E}"/>
            </a:ext>
          </a:extLst>
        </xdr:cNvPr>
        <xdr:cNvCxnSpPr/>
      </xdr:nvCxnSpPr>
      <xdr:spPr>
        <a:xfrm>
          <a:off x="21607462" y="166335075"/>
          <a:ext cx="0" cy="101917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878</xdr:row>
      <xdr:rowOff>90487</xdr:rowOff>
    </xdr:from>
    <xdr:to>
      <xdr:col>56</xdr:col>
      <xdr:colOff>373856</xdr:colOff>
      <xdr:row>878</xdr:row>
      <xdr:rowOff>90487</xdr:rowOff>
    </xdr:to>
    <xdr:cxnSp macro="">
      <xdr:nvCxnSpPr>
        <xdr:cNvPr id="3399" name="直線コネクタ 3398">
          <a:extLst>
            <a:ext uri="{FF2B5EF4-FFF2-40B4-BE49-F238E27FC236}">
              <a16:creationId xmlns:a16="http://schemas.microsoft.com/office/drawing/2014/main" id="{666B28AB-300E-4644-AA08-2CCC4AB42C5D}"/>
            </a:ext>
          </a:extLst>
        </xdr:cNvPr>
        <xdr:cNvCxnSpPr/>
      </xdr:nvCxnSpPr>
      <xdr:spPr>
        <a:xfrm>
          <a:off x="1905000" y="167349487"/>
          <a:ext cx="19804856"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273844</xdr:colOff>
      <xdr:row>872</xdr:row>
      <xdr:rowOff>30956</xdr:rowOff>
    </xdr:from>
    <xdr:to>
      <xdr:col>56</xdr:col>
      <xdr:colOff>273844</xdr:colOff>
      <xdr:row>872</xdr:row>
      <xdr:rowOff>109537</xdr:rowOff>
    </xdr:to>
    <xdr:cxnSp macro="">
      <xdr:nvCxnSpPr>
        <xdr:cNvPr id="3400" name="直線コネクタ 3399">
          <a:extLst>
            <a:ext uri="{FF2B5EF4-FFF2-40B4-BE49-F238E27FC236}">
              <a16:creationId xmlns:a16="http://schemas.microsoft.com/office/drawing/2014/main" id="{21870BA5-2B22-46E2-9399-FE6C3C395DD4}"/>
            </a:ext>
          </a:extLst>
        </xdr:cNvPr>
        <xdr:cNvCxnSpPr/>
      </xdr:nvCxnSpPr>
      <xdr:spPr>
        <a:xfrm>
          <a:off x="21609844" y="166146956"/>
          <a:ext cx="0" cy="78581"/>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4763</xdr:colOff>
      <xdr:row>885</xdr:row>
      <xdr:rowOff>121444</xdr:rowOff>
    </xdr:from>
    <xdr:to>
      <xdr:col>44</xdr:col>
      <xdr:colOff>378619</xdr:colOff>
      <xdr:row>885</xdr:row>
      <xdr:rowOff>121444</xdr:rowOff>
    </xdr:to>
    <xdr:cxnSp macro="">
      <xdr:nvCxnSpPr>
        <xdr:cNvPr id="3401" name="直線コネクタ 3400">
          <a:extLst>
            <a:ext uri="{FF2B5EF4-FFF2-40B4-BE49-F238E27FC236}">
              <a16:creationId xmlns:a16="http://schemas.microsoft.com/office/drawing/2014/main" id="{78CB6C65-DECE-45DA-AF25-20E2DEB209F3}"/>
            </a:ext>
          </a:extLst>
        </xdr:cNvPr>
        <xdr:cNvCxnSpPr/>
      </xdr:nvCxnSpPr>
      <xdr:spPr>
        <a:xfrm>
          <a:off x="16387763" y="168713944"/>
          <a:ext cx="754856"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14288</xdr:colOff>
      <xdr:row>874</xdr:row>
      <xdr:rowOff>85725</xdr:rowOff>
    </xdr:from>
    <xdr:to>
      <xdr:col>44</xdr:col>
      <xdr:colOff>373856</xdr:colOff>
      <xdr:row>874</xdr:row>
      <xdr:rowOff>85725</xdr:rowOff>
    </xdr:to>
    <xdr:cxnSp macro="">
      <xdr:nvCxnSpPr>
        <xdr:cNvPr id="3403" name="直線コネクタ 3402">
          <a:extLst>
            <a:ext uri="{FF2B5EF4-FFF2-40B4-BE49-F238E27FC236}">
              <a16:creationId xmlns:a16="http://schemas.microsoft.com/office/drawing/2014/main" id="{49FF7936-AF37-4B53-B66C-C34C737512E8}"/>
            </a:ext>
          </a:extLst>
        </xdr:cNvPr>
        <xdr:cNvCxnSpPr/>
      </xdr:nvCxnSpPr>
      <xdr:spPr>
        <a:xfrm>
          <a:off x="16397288" y="166582725"/>
          <a:ext cx="740568"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80962</xdr:colOff>
      <xdr:row>873</xdr:row>
      <xdr:rowOff>33338</xdr:rowOff>
    </xdr:from>
    <xdr:to>
      <xdr:col>56</xdr:col>
      <xdr:colOff>80962</xdr:colOff>
      <xdr:row>886</xdr:row>
      <xdr:rowOff>76200</xdr:rowOff>
    </xdr:to>
    <xdr:cxnSp macro="">
      <xdr:nvCxnSpPr>
        <xdr:cNvPr id="3404" name="直線矢印コネクタ 3403">
          <a:extLst>
            <a:ext uri="{FF2B5EF4-FFF2-40B4-BE49-F238E27FC236}">
              <a16:creationId xmlns:a16="http://schemas.microsoft.com/office/drawing/2014/main" id="{40CE232E-067B-43F9-8B32-3BC17D661150}"/>
            </a:ext>
          </a:extLst>
        </xdr:cNvPr>
        <xdr:cNvCxnSpPr/>
      </xdr:nvCxnSpPr>
      <xdr:spPr>
        <a:xfrm>
          <a:off x="21416962" y="166339838"/>
          <a:ext cx="0" cy="2519362"/>
        </a:xfrm>
        <a:prstGeom prst="straightConnector1">
          <a:avLst/>
        </a:prstGeom>
        <a:ln w="3175">
          <a:solidFill>
            <a:srgbClr val="7030A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2381</xdr:colOff>
      <xdr:row>883</xdr:row>
      <xdr:rowOff>45243</xdr:rowOff>
    </xdr:from>
    <xdr:to>
      <xdr:col>57</xdr:col>
      <xdr:colOff>4763</xdr:colOff>
      <xdr:row>883</xdr:row>
      <xdr:rowOff>45243</xdr:rowOff>
    </xdr:to>
    <xdr:cxnSp macro="">
      <xdr:nvCxnSpPr>
        <xdr:cNvPr id="3405" name="直線コネクタ 3404">
          <a:extLst>
            <a:ext uri="{FF2B5EF4-FFF2-40B4-BE49-F238E27FC236}">
              <a16:creationId xmlns:a16="http://schemas.microsoft.com/office/drawing/2014/main" id="{717238CE-C2F1-48BA-9CE3-2505D6892B1D}"/>
            </a:ext>
          </a:extLst>
        </xdr:cNvPr>
        <xdr:cNvCxnSpPr/>
      </xdr:nvCxnSpPr>
      <xdr:spPr>
        <a:xfrm>
          <a:off x="1907381" y="168256743"/>
          <a:ext cx="19814382"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83345</xdr:colOff>
      <xdr:row>886</xdr:row>
      <xdr:rowOff>76200</xdr:rowOff>
    </xdr:from>
    <xdr:to>
      <xdr:col>60</xdr:col>
      <xdr:colOff>73819</xdr:colOff>
      <xdr:row>886</xdr:row>
      <xdr:rowOff>76200</xdr:rowOff>
    </xdr:to>
    <xdr:cxnSp macro="">
      <xdr:nvCxnSpPr>
        <xdr:cNvPr id="3407" name="直線コネクタ 3406">
          <a:extLst>
            <a:ext uri="{FF2B5EF4-FFF2-40B4-BE49-F238E27FC236}">
              <a16:creationId xmlns:a16="http://schemas.microsoft.com/office/drawing/2014/main" id="{D5F5A96C-C9D5-4004-9A7D-851C1706D96B}"/>
            </a:ext>
          </a:extLst>
        </xdr:cNvPr>
        <xdr:cNvCxnSpPr/>
      </xdr:nvCxnSpPr>
      <xdr:spPr>
        <a:xfrm>
          <a:off x="21419345" y="168859200"/>
          <a:ext cx="1514474"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267559</xdr:colOff>
      <xdr:row>883</xdr:row>
      <xdr:rowOff>45271</xdr:rowOff>
    </xdr:from>
    <xdr:to>
      <xdr:col>56</xdr:col>
      <xdr:colOff>267559</xdr:colOff>
      <xdr:row>886</xdr:row>
      <xdr:rowOff>76200</xdr:rowOff>
    </xdr:to>
    <xdr:cxnSp macro="">
      <xdr:nvCxnSpPr>
        <xdr:cNvPr id="3408" name="直線矢印コネクタ 3407">
          <a:extLst>
            <a:ext uri="{FF2B5EF4-FFF2-40B4-BE49-F238E27FC236}">
              <a16:creationId xmlns:a16="http://schemas.microsoft.com/office/drawing/2014/main" id="{F2E380C5-BFEA-46F4-BD3F-604D46102519}"/>
            </a:ext>
          </a:extLst>
        </xdr:cNvPr>
        <xdr:cNvCxnSpPr/>
      </xdr:nvCxnSpPr>
      <xdr:spPr>
        <a:xfrm>
          <a:off x="21603559" y="168256771"/>
          <a:ext cx="0" cy="60242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880</xdr:row>
      <xdr:rowOff>85725</xdr:rowOff>
    </xdr:from>
    <xdr:to>
      <xdr:col>60</xdr:col>
      <xdr:colOff>369094</xdr:colOff>
      <xdr:row>880</xdr:row>
      <xdr:rowOff>85725</xdr:rowOff>
    </xdr:to>
    <xdr:cxnSp macro="">
      <xdr:nvCxnSpPr>
        <xdr:cNvPr id="3409" name="直線コネクタ 3408">
          <a:extLst>
            <a:ext uri="{FF2B5EF4-FFF2-40B4-BE49-F238E27FC236}">
              <a16:creationId xmlns:a16="http://schemas.microsoft.com/office/drawing/2014/main" id="{BCE435B6-9EB5-4828-BBF2-D3567EAA85CD}"/>
            </a:ext>
          </a:extLst>
        </xdr:cNvPr>
        <xdr:cNvCxnSpPr/>
      </xdr:nvCxnSpPr>
      <xdr:spPr>
        <a:xfrm>
          <a:off x="2667000" y="167725725"/>
          <a:ext cx="20562094"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264319</xdr:colOff>
      <xdr:row>880</xdr:row>
      <xdr:rowOff>88106</xdr:rowOff>
    </xdr:from>
    <xdr:to>
      <xdr:col>60</xdr:col>
      <xdr:colOff>264319</xdr:colOff>
      <xdr:row>888</xdr:row>
      <xdr:rowOff>0</xdr:rowOff>
    </xdr:to>
    <xdr:cxnSp macro="">
      <xdr:nvCxnSpPr>
        <xdr:cNvPr id="3410" name="直線矢印コネクタ 3409">
          <a:extLst>
            <a:ext uri="{FF2B5EF4-FFF2-40B4-BE49-F238E27FC236}">
              <a16:creationId xmlns:a16="http://schemas.microsoft.com/office/drawing/2014/main" id="{57D06551-93DF-4AED-9B5C-FB14E3361D67}"/>
            </a:ext>
          </a:extLst>
        </xdr:cNvPr>
        <xdr:cNvCxnSpPr/>
      </xdr:nvCxnSpPr>
      <xdr:spPr>
        <a:xfrm>
          <a:off x="23124319" y="167728106"/>
          <a:ext cx="0" cy="143589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80961</xdr:colOff>
      <xdr:row>875</xdr:row>
      <xdr:rowOff>142874</xdr:rowOff>
    </xdr:from>
    <xdr:to>
      <xdr:col>32</xdr:col>
      <xdr:colOff>80961</xdr:colOff>
      <xdr:row>884</xdr:row>
      <xdr:rowOff>164306</xdr:rowOff>
    </xdr:to>
    <xdr:cxnSp macro="">
      <xdr:nvCxnSpPr>
        <xdr:cNvPr id="3411" name="直線矢印コネクタ 3410">
          <a:extLst>
            <a:ext uri="{FF2B5EF4-FFF2-40B4-BE49-F238E27FC236}">
              <a16:creationId xmlns:a16="http://schemas.microsoft.com/office/drawing/2014/main" id="{27ABDA2E-19A1-467C-BF38-4F2A4E48D890}"/>
            </a:ext>
          </a:extLst>
        </xdr:cNvPr>
        <xdr:cNvCxnSpPr/>
      </xdr:nvCxnSpPr>
      <xdr:spPr>
        <a:xfrm>
          <a:off x="12272961" y="166830374"/>
          <a:ext cx="0" cy="1735932"/>
        </a:xfrm>
        <a:prstGeom prst="straightConnector1">
          <a:avLst/>
        </a:prstGeom>
        <a:ln w="3175">
          <a:solidFill>
            <a:srgbClr val="7030A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152399</xdr:colOff>
      <xdr:row>875</xdr:row>
      <xdr:rowOff>142875</xdr:rowOff>
    </xdr:from>
    <xdr:to>
      <xdr:col>32</xdr:col>
      <xdr:colOff>83343</xdr:colOff>
      <xdr:row>875</xdr:row>
      <xdr:rowOff>142875</xdr:rowOff>
    </xdr:to>
    <xdr:cxnSp macro="">
      <xdr:nvCxnSpPr>
        <xdr:cNvPr id="3412" name="直線コネクタ 3411">
          <a:extLst>
            <a:ext uri="{FF2B5EF4-FFF2-40B4-BE49-F238E27FC236}">
              <a16:creationId xmlns:a16="http://schemas.microsoft.com/office/drawing/2014/main" id="{53A2C6CC-35D1-4B26-858B-41F562FD1719}"/>
            </a:ext>
          </a:extLst>
        </xdr:cNvPr>
        <xdr:cNvCxnSpPr/>
      </xdr:nvCxnSpPr>
      <xdr:spPr>
        <a:xfrm>
          <a:off x="11963399" y="166830375"/>
          <a:ext cx="311944"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2381</xdr:colOff>
      <xdr:row>883</xdr:row>
      <xdr:rowOff>45805</xdr:rowOff>
    </xdr:from>
    <xdr:to>
      <xdr:col>7</xdr:col>
      <xdr:colOff>316706</xdr:colOff>
      <xdr:row>883</xdr:row>
      <xdr:rowOff>45805</xdr:rowOff>
    </xdr:to>
    <xdr:cxnSp macro="">
      <xdr:nvCxnSpPr>
        <xdr:cNvPr id="3413" name="直線コネクタ 3412">
          <a:extLst>
            <a:ext uri="{FF2B5EF4-FFF2-40B4-BE49-F238E27FC236}">
              <a16:creationId xmlns:a16="http://schemas.microsoft.com/office/drawing/2014/main" id="{6B2A53DF-1437-4D7E-AA00-254B6D868693}"/>
            </a:ext>
          </a:extLst>
        </xdr:cNvPr>
        <xdr:cNvCxnSpPr/>
      </xdr:nvCxnSpPr>
      <xdr:spPr>
        <a:xfrm>
          <a:off x="2669381" y="168257305"/>
          <a:ext cx="314325" cy="0"/>
        </a:xfrm>
        <a:prstGeom prst="line">
          <a:avLst/>
        </a:prstGeom>
        <a:ln w="3175">
          <a:solidFill>
            <a:srgbClr val="C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252413</xdr:colOff>
      <xdr:row>886</xdr:row>
      <xdr:rowOff>85726</xdr:rowOff>
    </xdr:from>
    <xdr:to>
      <xdr:col>32</xdr:col>
      <xdr:colOff>80963</xdr:colOff>
      <xdr:row>886</xdr:row>
      <xdr:rowOff>85726</xdr:rowOff>
    </xdr:to>
    <xdr:cxnSp macro="">
      <xdr:nvCxnSpPr>
        <xdr:cNvPr id="3414" name="直線矢印コネクタ 3413">
          <a:extLst>
            <a:ext uri="{FF2B5EF4-FFF2-40B4-BE49-F238E27FC236}">
              <a16:creationId xmlns:a16="http://schemas.microsoft.com/office/drawing/2014/main" id="{AC1F4042-59AC-43B5-B90F-04C4C022186D}"/>
            </a:ext>
          </a:extLst>
        </xdr:cNvPr>
        <xdr:cNvCxnSpPr/>
      </xdr:nvCxnSpPr>
      <xdr:spPr>
        <a:xfrm flipH="1">
          <a:off x="12063413" y="168868726"/>
          <a:ext cx="20955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76201</xdr:colOff>
      <xdr:row>874</xdr:row>
      <xdr:rowOff>85727</xdr:rowOff>
    </xdr:from>
    <xdr:to>
      <xdr:col>44</xdr:col>
      <xdr:colOff>76201</xdr:colOff>
      <xdr:row>885</xdr:row>
      <xdr:rowOff>123827</xdr:rowOff>
    </xdr:to>
    <xdr:cxnSp macro="">
      <xdr:nvCxnSpPr>
        <xdr:cNvPr id="3415" name="直線矢印コネクタ 3414">
          <a:extLst>
            <a:ext uri="{FF2B5EF4-FFF2-40B4-BE49-F238E27FC236}">
              <a16:creationId xmlns:a16="http://schemas.microsoft.com/office/drawing/2014/main" id="{D0B3CD49-6EC0-46A2-B45C-B0133B2E6873}"/>
            </a:ext>
          </a:extLst>
        </xdr:cNvPr>
        <xdr:cNvCxnSpPr/>
      </xdr:nvCxnSpPr>
      <xdr:spPr>
        <a:xfrm>
          <a:off x="16840201" y="166582727"/>
          <a:ext cx="0" cy="21336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880</xdr:row>
      <xdr:rowOff>85725</xdr:rowOff>
    </xdr:from>
    <xdr:to>
      <xdr:col>7</xdr:col>
      <xdr:colOff>0</xdr:colOff>
      <xdr:row>883</xdr:row>
      <xdr:rowOff>50006</xdr:rowOff>
    </xdr:to>
    <xdr:cxnSp macro="">
      <xdr:nvCxnSpPr>
        <xdr:cNvPr id="3416" name="直線矢印コネクタ 3415">
          <a:extLst>
            <a:ext uri="{FF2B5EF4-FFF2-40B4-BE49-F238E27FC236}">
              <a16:creationId xmlns:a16="http://schemas.microsoft.com/office/drawing/2014/main" id="{61D0D257-8DBC-464B-B3A2-1CA1FB5587B8}"/>
            </a:ext>
          </a:extLst>
        </xdr:cNvPr>
        <xdr:cNvCxnSpPr/>
      </xdr:nvCxnSpPr>
      <xdr:spPr>
        <a:xfrm>
          <a:off x="2667000" y="167725725"/>
          <a:ext cx="0" cy="5357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878</xdr:row>
      <xdr:rowOff>85725</xdr:rowOff>
    </xdr:from>
    <xdr:to>
      <xdr:col>7</xdr:col>
      <xdr:colOff>0</xdr:colOff>
      <xdr:row>880</xdr:row>
      <xdr:rowOff>88106</xdr:rowOff>
    </xdr:to>
    <xdr:cxnSp macro="">
      <xdr:nvCxnSpPr>
        <xdr:cNvPr id="3417" name="直線矢印コネクタ 3416">
          <a:extLst>
            <a:ext uri="{FF2B5EF4-FFF2-40B4-BE49-F238E27FC236}">
              <a16:creationId xmlns:a16="http://schemas.microsoft.com/office/drawing/2014/main" id="{1D80F823-4B99-45EC-9233-319756C39DE8}"/>
            </a:ext>
          </a:extLst>
        </xdr:cNvPr>
        <xdr:cNvCxnSpPr/>
      </xdr:nvCxnSpPr>
      <xdr:spPr>
        <a:xfrm>
          <a:off x="2667000" y="167344725"/>
          <a:ext cx="0" cy="3833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226219</xdr:colOff>
      <xdr:row>879</xdr:row>
      <xdr:rowOff>90487</xdr:rowOff>
    </xdr:from>
    <xdr:to>
      <xdr:col>6</xdr:col>
      <xdr:colOff>378619</xdr:colOff>
      <xdr:row>879</xdr:row>
      <xdr:rowOff>90488</xdr:rowOff>
    </xdr:to>
    <xdr:cxnSp macro="">
      <xdr:nvCxnSpPr>
        <xdr:cNvPr id="3418" name="直線コネクタ 3417">
          <a:extLst>
            <a:ext uri="{FF2B5EF4-FFF2-40B4-BE49-F238E27FC236}">
              <a16:creationId xmlns:a16="http://schemas.microsoft.com/office/drawing/2014/main" id="{EAD694EE-40A1-4C28-93E9-636366057043}"/>
            </a:ext>
          </a:extLst>
        </xdr:cNvPr>
        <xdr:cNvCxnSpPr/>
      </xdr:nvCxnSpPr>
      <xdr:spPr>
        <a:xfrm>
          <a:off x="2512219" y="167539987"/>
          <a:ext cx="152400" cy="1"/>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226219</xdr:colOff>
      <xdr:row>875</xdr:row>
      <xdr:rowOff>190499</xdr:rowOff>
    </xdr:from>
    <xdr:to>
      <xdr:col>7</xdr:col>
      <xdr:colOff>0</xdr:colOff>
      <xdr:row>875</xdr:row>
      <xdr:rowOff>190499</xdr:rowOff>
    </xdr:to>
    <xdr:cxnSp macro="">
      <xdr:nvCxnSpPr>
        <xdr:cNvPr id="3419" name="直線矢印コネクタ 3418">
          <a:extLst>
            <a:ext uri="{FF2B5EF4-FFF2-40B4-BE49-F238E27FC236}">
              <a16:creationId xmlns:a16="http://schemas.microsoft.com/office/drawing/2014/main" id="{65D9FAE5-6E03-4972-8C46-0CA1B5AD6DA6}"/>
            </a:ext>
          </a:extLst>
        </xdr:cNvPr>
        <xdr:cNvCxnSpPr/>
      </xdr:nvCxnSpPr>
      <xdr:spPr>
        <a:xfrm>
          <a:off x="2512219" y="166877999"/>
          <a:ext cx="15478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878</xdr:row>
      <xdr:rowOff>90487</xdr:rowOff>
    </xdr:from>
    <xdr:to>
      <xdr:col>6</xdr:col>
      <xdr:colOff>0</xdr:colOff>
      <xdr:row>883</xdr:row>
      <xdr:rowOff>47625</xdr:rowOff>
    </xdr:to>
    <xdr:cxnSp macro="">
      <xdr:nvCxnSpPr>
        <xdr:cNvPr id="3420" name="直線矢印コネクタ 3419">
          <a:extLst>
            <a:ext uri="{FF2B5EF4-FFF2-40B4-BE49-F238E27FC236}">
              <a16:creationId xmlns:a16="http://schemas.microsoft.com/office/drawing/2014/main" id="{4884023F-DAD7-4963-801D-D8368C70B586}"/>
            </a:ext>
          </a:extLst>
        </xdr:cNvPr>
        <xdr:cNvCxnSpPr/>
      </xdr:nvCxnSpPr>
      <xdr:spPr>
        <a:xfrm>
          <a:off x="2286000" y="167349487"/>
          <a:ext cx="0" cy="90963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185738</xdr:colOff>
      <xdr:row>872</xdr:row>
      <xdr:rowOff>10702</xdr:rowOff>
    </xdr:from>
    <xdr:to>
      <xdr:col>1</xdr:col>
      <xdr:colOff>185738</xdr:colOff>
      <xdr:row>888</xdr:row>
      <xdr:rowOff>2381</xdr:rowOff>
    </xdr:to>
    <xdr:cxnSp macro="">
      <xdr:nvCxnSpPr>
        <xdr:cNvPr id="3421" name="直線矢印コネクタ 3420">
          <a:extLst>
            <a:ext uri="{FF2B5EF4-FFF2-40B4-BE49-F238E27FC236}">
              <a16:creationId xmlns:a16="http://schemas.microsoft.com/office/drawing/2014/main" id="{8674F167-24CE-48DC-93AA-BB23E01D2324}"/>
            </a:ext>
          </a:extLst>
        </xdr:cNvPr>
        <xdr:cNvCxnSpPr/>
      </xdr:nvCxnSpPr>
      <xdr:spPr>
        <a:xfrm>
          <a:off x="566738" y="166126702"/>
          <a:ext cx="0" cy="303967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188118</xdr:colOff>
      <xdr:row>877</xdr:row>
      <xdr:rowOff>188118</xdr:rowOff>
    </xdr:from>
    <xdr:to>
      <xdr:col>1</xdr:col>
      <xdr:colOff>376238</xdr:colOff>
      <xdr:row>877</xdr:row>
      <xdr:rowOff>188118</xdr:rowOff>
    </xdr:to>
    <xdr:cxnSp macro="">
      <xdr:nvCxnSpPr>
        <xdr:cNvPr id="3422" name="直線矢印コネクタ 3421">
          <a:extLst>
            <a:ext uri="{FF2B5EF4-FFF2-40B4-BE49-F238E27FC236}">
              <a16:creationId xmlns:a16="http://schemas.microsoft.com/office/drawing/2014/main" id="{6D379C55-1CDA-4DD6-B04B-D03ED015C451}"/>
            </a:ext>
          </a:extLst>
        </xdr:cNvPr>
        <xdr:cNvCxnSpPr/>
      </xdr:nvCxnSpPr>
      <xdr:spPr>
        <a:xfrm>
          <a:off x="569118" y="167256618"/>
          <a:ext cx="18812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80964</xdr:colOff>
      <xdr:row>884</xdr:row>
      <xdr:rowOff>164306</xdr:rowOff>
    </xdr:from>
    <xdr:to>
      <xdr:col>32</xdr:col>
      <xdr:colOff>80964</xdr:colOff>
      <xdr:row>888</xdr:row>
      <xdr:rowOff>2381</xdr:rowOff>
    </xdr:to>
    <xdr:cxnSp macro="">
      <xdr:nvCxnSpPr>
        <xdr:cNvPr id="3423" name="直線矢印コネクタ 3422">
          <a:extLst>
            <a:ext uri="{FF2B5EF4-FFF2-40B4-BE49-F238E27FC236}">
              <a16:creationId xmlns:a16="http://schemas.microsoft.com/office/drawing/2014/main" id="{92DBBCC2-93B4-4C95-A5CD-D232BFA5AA49}"/>
            </a:ext>
          </a:extLst>
        </xdr:cNvPr>
        <xdr:cNvCxnSpPr/>
      </xdr:nvCxnSpPr>
      <xdr:spPr>
        <a:xfrm>
          <a:off x="12272964" y="168566306"/>
          <a:ext cx="0" cy="60007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380999</xdr:colOff>
      <xdr:row>883</xdr:row>
      <xdr:rowOff>42863</xdr:rowOff>
    </xdr:from>
    <xdr:to>
      <xdr:col>6</xdr:col>
      <xdr:colOff>380999</xdr:colOff>
      <xdr:row>888</xdr:row>
      <xdr:rowOff>0</xdr:rowOff>
    </xdr:to>
    <xdr:cxnSp macro="">
      <xdr:nvCxnSpPr>
        <xdr:cNvPr id="3424" name="直線矢印コネクタ 3423">
          <a:extLst>
            <a:ext uri="{FF2B5EF4-FFF2-40B4-BE49-F238E27FC236}">
              <a16:creationId xmlns:a16="http://schemas.microsoft.com/office/drawing/2014/main" id="{5C49B436-00F5-419F-B907-36386F70EB5A}"/>
            </a:ext>
          </a:extLst>
        </xdr:cNvPr>
        <xdr:cNvCxnSpPr/>
      </xdr:nvCxnSpPr>
      <xdr:spPr>
        <a:xfrm>
          <a:off x="2666999" y="168254363"/>
          <a:ext cx="0" cy="909637"/>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2381</xdr:colOff>
      <xdr:row>883</xdr:row>
      <xdr:rowOff>42863</xdr:rowOff>
    </xdr:from>
    <xdr:to>
      <xdr:col>7</xdr:col>
      <xdr:colOff>373856</xdr:colOff>
      <xdr:row>884</xdr:row>
      <xdr:rowOff>90488</xdr:rowOff>
    </xdr:to>
    <xdr:cxnSp macro="">
      <xdr:nvCxnSpPr>
        <xdr:cNvPr id="3425" name="曲線コネクタ 2967">
          <a:extLst>
            <a:ext uri="{FF2B5EF4-FFF2-40B4-BE49-F238E27FC236}">
              <a16:creationId xmlns:a16="http://schemas.microsoft.com/office/drawing/2014/main" id="{09B75E74-2089-4FE6-8656-99293CCB8420}"/>
            </a:ext>
          </a:extLst>
        </xdr:cNvPr>
        <xdr:cNvCxnSpPr/>
      </xdr:nvCxnSpPr>
      <xdr:spPr>
        <a:xfrm>
          <a:off x="2669381" y="168254363"/>
          <a:ext cx="371475" cy="238125"/>
        </a:xfrm>
        <a:prstGeom prst="curvedConnector3">
          <a:avLst>
            <a:gd name="adj1" fmla="val 50000"/>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378619</xdr:colOff>
      <xdr:row>878</xdr:row>
      <xdr:rowOff>90487</xdr:rowOff>
    </xdr:from>
    <xdr:to>
      <xdr:col>7</xdr:col>
      <xdr:colOff>371475</xdr:colOff>
      <xdr:row>879</xdr:row>
      <xdr:rowOff>97631</xdr:rowOff>
    </xdr:to>
    <xdr:cxnSp macro="">
      <xdr:nvCxnSpPr>
        <xdr:cNvPr id="3426" name="曲線コネクタ 2970">
          <a:extLst>
            <a:ext uri="{FF2B5EF4-FFF2-40B4-BE49-F238E27FC236}">
              <a16:creationId xmlns:a16="http://schemas.microsoft.com/office/drawing/2014/main" id="{8B79AFB4-EC43-4B0B-990F-9F27978D911A}"/>
            </a:ext>
          </a:extLst>
        </xdr:cNvPr>
        <xdr:cNvCxnSpPr/>
      </xdr:nvCxnSpPr>
      <xdr:spPr>
        <a:xfrm>
          <a:off x="2664619" y="167349487"/>
          <a:ext cx="373856" cy="197644"/>
        </a:xfrm>
        <a:prstGeom prst="curvedConnector3">
          <a:avLst>
            <a:gd name="adj1" fmla="val 50000"/>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871</xdr:row>
      <xdr:rowOff>95250</xdr:rowOff>
    </xdr:from>
    <xdr:to>
      <xdr:col>7</xdr:col>
      <xdr:colOff>2381</xdr:colOff>
      <xdr:row>871</xdr:row>
      <xdr:rowOff>95250</xdr:rowOff>
    </xdr:to>
    <xdr:cxnSp macro="">
      <xdr:nvCxnSpPr>
        <xdr:cNvPr id="3427" name="直線矢印コネクタ 3426">
          <a:extLst>
            <a:ext uri="{FF2B5EF4-FFF2-40B4-BE49-F238E27FC236}">
              <a16:creationId xmlns:a16="http://schemas.microsoft.com/office/drawing/2014/main" id="{7845BBCD-2D8D-4D19-933C-BB652491FDCB}"/>
            </a:ext>
          </a:extLst>
        </xdr:cNvPr>
        <xdr:cNvCxnSpPr/>
      </xdr:nvCxnSpPr>
      <xdr:spPr>
        <a:xfrm flipH="1">
          <a:off x="1905000" y="166020750"/>
          <a:ext cx="764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76200</xdr:colOff>
      <xdr:row>886</xdr:row>
      <xdr:rowOff>154781</xdr:rowOff>
    </xdr:from>
    <xdr:to>
      <xdr:col>44</xdr:col>
      <xdr:colOff>373856</xdr:colOff>
      <xdr:row>887</xdr:row>
      <xdr:rowOff>88106</xdr:rowOff>
    </xdr:to>
    <xdr:cxnSp macro="">
      <xdr:nvCxnSpPr>
        <xdr:cNvPr id="3428" name="カギ線コネクタ 232">
          <a:extLst>
            <a:ext uri="{FF2B5EF4-FFF2-40B4-BE49-F238E27FC236}">
              <a16:creationId xmlns:a16="http://schemas.microsoft.com/office/drawing/2014/main" id="{53D92EE7-70FA-4D55-B63D-0C8D0B7068D4}"/>
            </a:ext>
          </a:extLst>
        </xdr:cNvPr>
        <xdr:cNvCxnSpPr/>
      </xdr:nvCxnSpPr>
      <xdr:spPr>
        <a:xfrm>
          <a:off x="16840200" y="168937781"/>
          <a:ext cx="297656" cy="123825"/>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80963</xdr:colOff>
      <xdr:row>873</xdr:row>
      <xdr:rowOff>2381</xdr:rowOff>
    </xdr:from>
    <xdr:to>
      <xdr:col>44</xdr:col>
      <xdr:colOff>78581</xdr:colOff>
      <xdr:row>873</xdr:row>
      <xdr:rowOff>2381</xdr:rowOff>
    </xdr:to>
    <xdr:cxnSp macro="">
      <xdr:nvCxnSpPr>
        <xdr:cNvPr id="3429" name="直線矢印コネクタ 3428">
          <a:extLst>
            <a:ext uri="{FF2B5EF4-FFF2-40B4-BE49-F238E27FC236}">
              <a16:creationId xmlns:a16="http://schemas.microsoft.com/office/drawing/2014/main" id="{80199F15-701E-410E-B129-AE165777A025}"/>
            </a:ext>
          </a:extLst>
        </xdr:cNvPr>
        <xdr:cNvCxnSpPr/>
      </xdr:nvCxnSpPr>
      <xdr:spPr>
        <a:xfrm>
          <a:off x="12272963" y="166308881"/>
          <a:ext cx="4569618"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80962</xdr:colOff>
      <xdr:row>886</xdr:row>
      <xdr:rowOff>76200</xdr:rowOff>
    </xdr:from>
    <xdr:to>
      <xdr:col>56</xdr:col>
      <xdr:colOff>80962</xdr:colOff>
      <xdr:row>887</xdr:row>
      <xdr:rowOff>188118</xdr:rowOff>
    </xdr:to>
    <xdr:cxnSp macro="">
      <xdr:nvCxnSpPr>
        <xdr:cNvPr id="3430" name="直線矢印コネクタ 3429">
          <a:extLst>
            <a:ext uri="{FF2B5EF4-FFF2-40B4-BE49-F238E27FC236}">
              <a16:creationId xmlns:a16="http://schemas.microsoft.com/office/drawing/2014/main" id="{3011E231-9469-45FC-B85A-889DDECF6949}"/>
            </a:ext>
          </a:extLst>
        </xdr:cNvPr>
        <xdr:cNvCxnSpPr/>
      </xdr:nvCxnSpPr>
      <xdr:spPr>
        <a:xfrm>
          <a:off x="21416962" y="168859200"/>
          <a:ext cx="0" cy="30241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80963</xdr:colOff>
      <xdr:row>872</xdr:row>
      <xdr:rowOff>109537</xdr:rowOff>
    </xdr:from>
    <xdr:to>
      <xdr:col>57</xdr:col>
      <xdr:colOff>85725</xdr:colOff>
      <xdr:row>872</xdr:row>
      <xdr:rowOff>109537</xdr:rowOff>
    </xdr:to>
    <xdr:cxnSp macro="">
      <xdr:nvCxnSpPr>
        <xdr:cNvPr id="3431" name="直線矢印コネクタ 3430">
          <a:extLst>
            <a:ext uri="{FF2B5EF4-FFF2-40B4-BE49-F238E27FC236}">
              <a16:creationId xmlns:a16="http://schemas.microsoft.com/office/drawing/2014/main" id="{95C690BA-CE34-4B19-82CC-48BBCFDBC794}"/>
            </a:ext>
          </a:extLst>
        </xdr:cNvPr>
        <xdr:cNvCxnSpPr/>
      </xdr:nvCxnSpPr>
      <xdr:spPr>
        <a:xfrm flipH="1">
          <a:off x="21416963" y="166225537"/>
          <a:ext cx="38576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33338</xdr:colOff>
      <xdr:row>872</xdr:row>
      <xdr:rowOff>30956</xdr:rowOff>
    </xdr:from>
    <xdr:to>
      <xdr:col>56</xdr:col>
      <xdr:colOff>273844</xdr:colOff>
      <xdr:row>872</xdr:row>
      <xdr:rowOff>30957</xdr:rowOff>
    </xdr:to>
    <xdr:cxnSp macro="">
      <xdr:nvCxnSpPr>
        <xdr:cNvPr id="3432" name="直線コネクタ 3431">
          <a:extLst>
            <a:ext uri="{FF2B5EF4-FFF2-40B4-BE49-F238E27FC236}">
              <a16:creationId xmlns:a16="http://schemas.microsoft.com/office/drawing/2014/main" id="{19CA9AE0-6884-48EB-834E-E04A14829CB2}"/>
            </a:ext>
          </a:extLst>
        </xdr:cNvPr>
        <xdr:cNvCxnSpPr/>
      </xdr:nvCxnSpPr>
      <xdr:spPr>
        <a:xfrm>
          <a:off x="21369338" y="166146956"/>
          <a:ext cx="240506" cy="1"/>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314325</xdr:colOff>
      <xdr:row>872</xdr:row>
      <xdr:rowOff>109540</xdr:rowOff>
    </xdr:from>
    <xdr:to>
      <xdr:col>56</xdr:col>
      <xdr:colOff>33339</xdr:colOff>
      <xdr:row>872</xdr:row>
      <xdr:rowOff>109540</xdr:rowOff>
    </xdr:to>
    <xdr:cxnSp macro="">
      <xdr:nvCxnSpPr>
        <xdr:cNvPr id="3433" name="直線矢印コネクタ 3432">
          <a:extLst>
            <a:ext uri="{FF2B5EF4-FFF2-40B4-BE49-F238E27FC236}">
              <a16:creationId xmlns:a16="http://schemas.microsoft.com/office/drawing/2014/main" id="{39B61F6B-9AAB-4685-945A-8FB8E7B756FB}"/>
            </a:ext>
          </a:extLst>
        </xdr:cNvPr>
        <xdr:cNvCxnSpPr/>
      </xdr:nvCxnSpPr>
      <xdr:spPr>
        <a:xfrm flipH="1">
          <a:off x="21269325" y="166225540"/>
          <a:ext cx="10001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85726</xdr:colOff>
      <xdr:row>872</xdr:row>
      <xdr:rowOff>109537</xdr:rowOff>
    </xdr:from>
    <xdr:to>
      <xdr:col>57</xdr:col>
      <xdr:colOff>378619</xdr:colOff>
      <xdr:row>872</xdr:row>
      <xdr:rowOff>188119</xdr:rowOff>
    </xdr:to>
    <xdr:cxnSp macro="">
      <xdr:nvCxnSpPr>
        <xdr:cNvPr id="3434" name="カギ線コネクタ 7511">
          <a:extLst>
            <a:ext uri="{FF2B5EF4-FFF2-40B4-BE49-F238E27FC236}">
              <a16:creationId xmlns:a16="http://schemas.microsoft.com/office/drawing/2014/main" id="{473E87EB-55CD-4808-988B-A4F054947E7C}"/>
            </a:ext>
          </a:extLst>
        </xdr:cNvPr>
        <xdr:cNvCxnSpPr/>
      </xdr:nvCxnSpPr>
      <xdr:spPr>
        <a:xfrm>
          <a:off x="21802726" y="166225537"/>
          <a:ext cx="292893" cy="78582"/>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30957</xdr:colOff>
      <xdr:row>872</xdr:row>
      <xdr:rowOff>30956</xdr:rowOff>
    </xdr:from>
    <xdr:to>
      <xdr:col>56</xdr:col>
      <xdr:colOff>30957</xdr:colOff>
      <xdr:row>872</xdr:row>
      <xdr:rowOff>109537</xdr:rowOff>
    </xdr:to>
    <xdr:cxnSp macro="">
      <xdr:nvCxnSpPr>
        <xdr:cNvPr id="3435" name="直線コネクタ 3434">
          <a:extLst>
            <a:ext uri="{FF2B5EF4-FFF2-40B4-BE49-F238E27FC236}">
              <a16:creationId xmlns:a16="http://schemas.microsoft.com/office/drawing/2014/main" id="{5963FF26-5E8D-4B8A-B768-F1CED48392FC}"/>
            </a:ext>
          </a:extLst>
        </xdr:cNvPr>
        <xdr:cNvCxnSpPr/>
      </xdr:nvCxnSpPr>
      <xdr:spPr>
        <a:xfrm>
          <a:off x="21366957" y="166146956"/>
          <a:ext cx="0" cy="78581"/>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376238</xdr:colOff>
      <xdr:row>879</xdr:row>
      <xdr:rowOff>94118</xdr:rowOff>
    </xdr:from>
    <xdr:to>
      <xdr:col>56</xdr:col>
      <xdr:colOff>84760</xdr:colOff>
      <xdr:row>879</xdr:row>
      <xdr:rowOff>94118</xdr:rowOff>
    </xdr:to>
    <xdr:cxnSp macro="">
      <xdr:nvCxnSpPr>
        <xdr:cNvPr id="3436" name="直線矢印コネクタ 3435">
          <a:extLst>
            <a:ext uri="{FF2B5EF4-FFF2-40B4-BE49-F238E27FC236}">
              <a16:creationId xmlns:a16="http://schemas.microsoft.com/office/drawing/2014/main" id="{46B54AD4-D70A-4BD7-B429-88E2933B43BF}"/>
            </a:ext>
          </a:extLst>
        </xdr:cNvPr>
        <xdr:cNvCxnSpPr/>
      </xdr:nvCxnSpPr>
      <xdr:spPr>
        <a:xfrm flipH="1">
          <a:off x="21331238" y="167543618"/>
          <a:ext cx="89522" cy="0"/>
        </a:xfrm>
        <a:prstGeom prst="straightConnector1">
          <a:avLst/>
        </a:prstGeom>
        <a:ln w="3175">
          <a:solidFill>
            <a:srgbClr val="7030A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7145</xdr:colOff>
      <xdr:row>877</xdr:row>
      <xdr:rowOff>28574</xdr:rowOff>
    </xdr:from>
    <xdr:to>
      <xdr:col>31</xdr:col>
      <xdr:colOff>269082</xdr:colOff>
      <xdr:row>877</xdr:row>
      <xdr:rowOff>95249</xdr:rowOff>
    </xdr:to>
    <xdr:cxnSp macro="">
      <xdr:nvCxnSpPr>
        <xdr:cNvPr id="3437" name="カギ線コネクタ 3324">
          <a:extLst>
            <a:ext uri="{FF2B5EF4-FFF2-40B4-BE49-F238E27FC236}">
              <a16:creationId xmlns:a16="http://schemas.microsoft.com/office/drawing/2014/main" id="{5EF03CF4-1FD1-45E4-822A-BD91D57EC0DC}"/>
            </a:ext>
          </a:extLst>
        </xdr:cNvPr>
        <xdr:cNvCxnSpPr/>
      </xdr:nvCxnSpPr>
      <xdr:spPr>
        <a:xfrm rot="10800000" flipV="1">
          <a:off x="11818145" y="167097074"/>
          <a:ext cx="261937" cy="66675"/>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378619</xdr:colOff>
      <xdr:row>883</xdr:row>
      <xdr:rowOff>123826</xdr:rowOff>
    </xdr:from>
    <xdr:to>
      <xdr:col>31</xdr:col>
      <xdr:colOff>271463</xdr:colOff>
      <xdr:row>884</xdr:row>
      <xdr:rowOff>7145</xdr:rowOff>
    </xdr:to>
    <xdr:cxnSp macro="">
      <xdr:nvCxnSpPr>
        <xdr:cNvPr id="3438" name="カギ線コネクタ 3325">
          <a:extLst>
            <a:ext uri="{FF2B5EF4-FFF2-40B4-BE49-F238E27FC236}">
              <a16:creationId xmlns:a16="http://schemas.microsoft.com/office/drawing/2014/main" id="{FDACB27C-BF30-4D9D-B62E-3C57EE942E4C}"/>
            </a:ext>
          </a:extLst>
        </xdr:cNvPr>
        <xdr:cNvCxnSpPr/>
      </xdr:nvCxnSpPr>
      <xdr:spPr>
        <a:xfrm rot="10800000">
          <a:off x="11808619" y="168335326"/>
          <a:ext cx="273844" cy="73819"/>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152400</xdr:colOff>
      <xdr:row>884</xdr:row>
      <xdr:rowOff>164307</xdr:rowOff>
    </xdr:from>
    <xdr:to>
      <xdr:col>32</xdr:col>
      <xdr:colOff>83344</xdr:colOff>
      <xdr:row>884</xdr:row>
      <xdr:rowOff>164307</xdr:rowOff>
    </xdr:to>
    <xdr:cxnSp macro="">
      <xdr:nvCxnSpPr>
        <xdr:cNvPr id="3439" name="直線コネクタ 3438">
          <a:extLst>
            <a:ext uri="{FF2B5EF4-FFF2-40B4-BE49-F238E27FC236}">
              <a16:creationId xmlns:a16="http://schemas.microsoft.com/office/drawing/2014/main" id="{D8A4A2C4-6C38-4854-8F1F-18911849F8EC}"/>
            </a:ext>
          </a:extLst>
        </xdr:cNvPr>
        <xdr:cNvCxnSpPr/>
      </xdr:nvCxnSpPr>
      <xdr:spPr>
        <a:xfrm>
          <a:off x="11963400" y="168566307"/>
          <a:ext cx="311944"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235744</xdr:colOff>
      <xdr:row>872</xdr:row>
      <xdr:rowOff>0</xdr:rowOff>
    </xdr:from>
    <xdr:to>
      <xdr:col>19</xdr:col>
      <xdr:colOff>235744</xdr:colOff>
      <xdr:row>888</xdr:row>
      <xdr:rowOff>157161</xdr:rowOff>
    </xdr:to>
    <xdr:cxnSp macro="">
      <xdr:nvCxnSpPr>
        <xdr:cNvPr id="3440" name="直線コネクタ 3439">
          <a:extLst>
            <a:ext uri="{FF2B5EF4-FFF2-40B4-BE49-F238E27FC236}">
              <a16:creationId xmlns:a16="http://schemas.microsoft.com/office/drawing/2014/main" id="{81C24D46-0376-4014-AC2F-DDEA7801A0EA}"/>
            </a:ext>
          </a:extLst>
        </xdr:cNvPr>
        <xdr:cNvCxnSpPr/>
      </xdr:nvCxnSpPr>
      <xdr:spPr>
        <a:xfrm flipV="1">
          <a:off x="7474744" y="166116000"/>
          <a:ext cx="0" cy="3205161"/>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233363</xdr:colOff>
      <xdr:row>873</xdr:row>
      <xdr:rowOff>0</xdr:rowOff>
    </xdr:from>
    <xdr:to>
      <xdr:col>32</xdr:col>
      <xdr:colOff>80963</xdr:colOff>
      <xdr:row>873</xdr:row>
      <xdr:rowOff>0</xdr:rowOff>
    </xdr:to>
    <xdr:cxnSp macro="">
      <xdr:nvCxnSpPr>
        <xdr:cNvPr id="3441" name="直線矢印コネクタ 3440">
          <a:extLst>
            <a:ext uri="{FF2B5EF4-FFF2-40B4-BE49-F238E27FC236}">
              <a16:creationId xmlns:a16="http://schemas.microsoft.com/office/drawing/2014/main" id="{E7DD467C-B459-4153-A125-4BD183A01C7E}"/>
            </a:ext>
          </a:extLst>
        </xdr:cNvPr>
        <xdr:cNvCxnSpPr/>
      </xdr:nvCxnSpPr>
      <xdr:spPr>
        <a:xfrm>
          <a:off x="7472363" y="166306500"/>
          <a:ext cx="48006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235743</xdr:colOff>
      <xdr:row>877</xdr:row>
      <xdr:rowOff>21431</xdr:rowOff>
    </xdr:from>
    <xdr:to>
      <xdr:col>19</xdr:col>
      <xdr:colOff>235743</xdr:colOff>
      <xdr:row>884</xdr:row>
      <xdr:rowOff>7144</xdr:rowOff>
    </xdr:to>
    <xdr:cxnSp macro="">
      <xdr:nvCxnSpPr>
        <xdr:cNvPr id="3442" name="直線矢印コネクタ 3441">
          <a:extLst>
            <a:ext uri="{FF2B5EF4-FFF2-40B4-BE49-F238E27FC236}">
              <a16:creationId xmlns:a16="http://schemas.microsoft.com/office/drawing/2014/main" id="{06B2C9C3-3AE2-4DDC-933C-3214D2571AC0}"/>
            </a:ext>
          </a:extLst>
        </xdr:cNvPr>
        <xdr:cNvCxnSpPr/>
      </xdr:nvCxnSpPr>
      <xdr:spPr>
        <a:xfrm>
          <a:off x="7474743" y="167089931"/>
          <a:ext cx="0" cy="131921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235744</xdr:colOff>
      <xdr:row>884</xdr:row>
      <xdr:rowOff>9525</xdr:rowOff>
    </xdr:from>
    <xdr:to>
      <xdr:col>19</xdr:col>
      <xdr:colOff>235744</xdr:colOff>
      <xdr:row>888</xdr:row>
      <xdr:rowOff>2381</xdr:rowOff>
    </xdr:to>
    <xdr:cxnSp macro="">
      <xdr:nvCxnSpPr>
        <xdr:cNvPr id="3443" name="直線矢印コネクタ 3442">
          <a:extLst>
            <a:ext uri="{FF2B5EF4-FFF2-40B4-BE49-F238E27FC236}">
              <a16:creationId xmlns:a16="http://schemas.microsoft.com/office/drawing/2014/main" id="{83090446-BAB3-41F8-9B8D-9605CE894DE7}"/>
            </a:ext>
          </a:extLst>
        </xdr:cNvPr>
        <xdr:cNvCxnSpPr/>
      </xdr:nvCxnSpPr>
      <xdr:spPr>
        <a:xfrm>
          <a:off x="7474744" y="168411525"/>
          <a:ext cx="0" cy="754856"/>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233363</xdr:colOff>
      <xdr:row>885</xdr:row>
      <xdr:rowOff>164307</xdr:rowOff>
    </xdr:from>
    <xdr:to>
      <xdr:col>20</xdr:col>
      <xdr:colOff>40481</xdr:colOff>
      <xdr:row>886</xdr:row>
      <xdr:rowOff>90488</xdr:rowOff>
    </xdr:to>
    <xdr:cxnSp macro="">
      <xdr:nvCxnSpPr>
        <xdr:cNvPr id="3444" name="カギ線コネクタ 3325">
          <a:extLst>
            <a:ext uri="{FF2B5EF4-FFF2-40B4-BE49-F238E27FC236}">
              <a16:creationId xmlns:a16="http://schemas.microsoft.com/office/drawing/2014/main" id="{84F934D5-F4B1-4E4F-BD04-761CE363EA7D}"/>
            </a:ext>
          </a:extLst>
        </xdr:cNvPr>
        <xdr:cNvCxnSpPr/>
      </xdr:nvCxnSpPr>
      <xdr:spPr>
        <a:xfrm>
          <a:off x="7472363" y="168756807"/>
          <a:ext cx="188118" cy="116681"/>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173831</xdr:colOff>
      <xdr:row>295</xdr:row>
      <xdr:rowOff>188119</xdr:rowOff>
    </xdr:from>
    <xdr:to>
      <xdr:col>35</xdr:col>
      <xdr:colOff>173831</xdr:colOff>
      <xdr:row>298</xdr:row>
      <xdr:rowOff>111919</xdr:rowOff>
    </xdr:to>
    <xdr:cxnSp macro="">
      <xdr:nvCxnSpPr>
        <xdr:cNvPr id="3445" name="直線矢印コネクタ 3444">
          <a:extLst>
            <a:ext uri="{FF2B5EF4-FFF2-40B4-BE49-F238E27FC236}">
              <a16:creationId xmlns:a16="http://schemas.microsoft.com/office/drawing/2014/main" id="{8A01AD56-45B6-4D11-8276-B437F57EF3CB}"/>
            </a:ext>
          </a:extLst>
        </xdr:cNvPr>
        <xdr:cNvCxnSpPr/>
      </xdr:nvCxnSpPr>
      <xdr:spPr>
        <a:xfrm>
          <a:off x="13508831" y="56385619"/>
          <a:ext cx="0" cy="4953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0</xdr:colOff>
      <xdr:row>296</xdr:row>
      <xdr:rowOff>88106</xdr:rowOff>
    </xdr:from>
    <xdr:to>
      <xdr:col>47</xdr:col>
      <xdr:colOff>0</xdr:colOff>
      <xdr:row>304</xdr:row>
      <xdr:rowOff>188119</xdr:rowOff>
    </xdr:to>
    <xdr:cxnSp macro="">
      <xdr:nvCxnSpPr>
        <xdr:cNvPr id="3449" name="直線矢印コネクタ 3448">
          <a:extLst>
            <a:ext uri="{FF2B5EF4-FFF2-40B4-BE49-F238E27FC236}">
              <a16:creationId xmlns:a16="http://schemas.microsoft.com/office/drawing/2014/main" id="{5822CCB0-B09E-4689-B28F-7532886F621D}"/>
            </a:ext>
          </a:extLst>
        </xdr:cNvPr>
        <xdr:cNvCxnSpPr/>
      </xdr:nvCxnSpPr>
      <xdr:spPr>
        <a:xfrm>
          <a:off x="17907000" y="56476106"/>
          <a:ext cx="0" cy="162401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107156</xdr:colOff>
      <xdr:row>80</xdr:row>
      <xdr:rowOff>188119</xdr:rowOff>
    </xdr:from>
    <xdr:to>
      <xdr:col>7</xdr:col>
      <xdr:colOff>202411</xdr:colOff>
      <xdr:row>96</xdr:row>
      <xdr:rowOff>0</xdr:rowOff>
    </xdr:to>
    <xdr:cxnSp macro="">
      <xdr:nvCxnSpPr>
        <xdr:cNvPr id="4566" name="直線コネクタ 4565">
          <a:extLst>
            <a:ext uri="{FF2B5EF4-FFF2-40B4-BE49-F238E27FC236}">
              <a16:creationId xmlns:a16="http://schemas.microsoft.com/office/drawing/2014/main" id="{00000000-0008-0000-0000-0000D6110000}"/>
            </a:ext>
          </a:extLst>
        </xdr:cNvPr>
        <xdr:cNvCxnSpPr/>
      </xdr:nvCxnSpPr>
      <xdr:spPr>
        <a:xfrm flipH="1">
          <a:off x="2774156" y="4950619"/>
          <a:ext cx="95255" cy="2859881"/>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209550</xdr:colOff>
      <xdr:row>95</xdr:row>
      <xdr:rowOff>188119</xdr:rowOff>
    </xdr:from>
    <xdr:to>
      <xdr:col>7</xdr:col>
      <xdr:colOff>107156</xdr:colOff>
      <xdr:row>95</xdr:row>
      <xdr:rowOff>188119</xdr:rowOff>
    </xdr:to>
    <xdr:cxnSp macro="">
      <xdr:nvCxnSpPr>
        <xdr:cNvPr id="4775" name="直線コネクタ 4774">
          <a:extLst>
            <a:ext uri="{FF2B5EF4-FFF2-40B4-BE49-F238E27FC236}">
              <a16:creationId xmlns:a16="http://schemas.microsoft.com/office/drawing/2014/main" id="{00000000-0008-0000-0000-0000A7120000}"/>
            </a:ext>
          </a:extLst>
        </xdr:cNvPr>
        <xdr:cNvCxnSpPr/>
      </xdr:nvCxnSpPr>
      <xdr:spPr>
        <a:xfrm>
          <a:off x="1733550" y="7808119"/>
          <a:ext cx="1040606" cy="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178591</xdr:colOff>
      <xdr:row>80</xdr:row>
      <xdr:rowOff>185740</xdr:rowOff>
    </xdr:from>
    <xdr:to>
      <xdr:col>19</xdr:col>
      <xdr:colOff>178591</xdr:colOff>
      <xdr:row>92</xdr:row>
      <xdr:rowOff>185737</xdr:rowOff>
    </xdr:to>
    <xdr:cxnSp macro="">
      <xdr:nvCxnSpPr>
        <xdr:cNvPr id="5388" name="直線コネクタ 5387">
          <a:extLst>
            <a:ext uri="{FF2B5EF4-FFF2-40B4-BE49-F238E27FC236}">
              <a16:creationId xmlns:a16="http://schemas.microsoft.com/office/drawing/2014/main" id="{00000000-0008-0000-0000-00000C150000}"/>
            </a:ext>
          </a:extLst>
        </xdr:cNvPr>
        <xdr:cNvCxnSpPr/>
      </xdr:nvCxnSpPr>
      <xdr:spPr>
        <a:xfrm flipV="1">
          <a:off x="7417591" y="4948240"/>
          <a:ext cx="0" cy="2285997"/>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2408</xdr:colOff>
      <xdr:row>80</xdr:row>
      <xdr:rowOff>188119</xdr:rowOff>
    </xdr:from>
    <xdr:to>
      <xdr:col>3</xdr:col>
      <xdr:colOff>2408</xdr:colOff>
      <xdr:row>93</xdr:row>
      <xdr:rowOff>2381</xdr:rowOff>
    </xdr:to>
    <xdr:cxnSp macro="">
      <xdr:nvCxnSpPr>
        <xdr:cNvPr id="5389" name="直線コネクタ 5388">
          <a:extLst>
            <a:ext uri="{FF2B5EF4-FFF2-40B4-BE49-F238E27FC236}">
              <a16:creationId xmlns:a16="http://schemas.microsoft.com/office/drawing/2014/main" id="{00000000-0008-0000-0000-00000D150000}"/>
            </a:ext>
          </a:extLst>
        </xdr:cNvPr>
        <xdr:cNvCxnSpPr/>
      </xdr:nvCxnSpPr>
      <xdr:spPr>
        <a:xfrm>
          <a:off x="1145408" y="4950619"/>
          <a:ext cx="0" cy="2290762"/>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83344</xdr:colOff>
      <xdr:row>95</xdr:row>
      <xdr:rowOff>190354</xdr:rowOff>
    </xdr:from>
    <xdr:to>
      <xdr:col>17</xdr:col>
      <xdr:colOff>365125</xdr:colOff>
      <xdr:row>95</xdr:row>
      <xdr:rowOff>190354</xdr:rowOff>
    </xdr:to>
    <xdr:cxnSp macro="">
      <xdr:nvCxnSpPr>
        <xdr:cNvPr id="5391" name="直線コネクタ 5390">
          <a:extLst>
            <a:ext uri="{FF2B5EF4-FFF2-40B4-BE49-F238E27FC236}">
              <a16:creationId xmlns:a16="http://schemas.microsoft.com/office/drawing/2014/main" id="{00000000-0008-0000-0000-00000F150000}"/>
            </a:ext>
          </a:extLst>
        </xdr:cNvPr>
        <xdr:cNvCxnSpPr/>
      </xdr:nvCxnSpPr>
      <xdr:spPr>
        <a:xfrm flipH="1">
          <a:off x="5798344" y="7810354"/>
          <a:ext cx="1043781" cy="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204449</xdr:colOff>
      <xdr:row>84</xdr:row>
      <xdr:rowOff>102394</xdr:rowOff>
    </xdr:from>
    <xdr:to>
      <xdr:col>7</xdr:col>
      <xdr:colOff>204449</xdr:colOff>
      <xdr:row>113</xdr:row>
      <xdr:rowOff>188119</xdr:rowOff>
    </xdr:to>
    <xdr:cxnSp macro="">
      <xdr:nvCxnSpPr>
        <xdr:cNvPr id="5393" name="直線コネクタ 5392">
          <a:extLst>
            <a:ext uri="{FF2B5EF4-FFF2-40B4-BE49-F238E27FC236}">
              <a16:creationId xmlns:a16="http://schemas.microsoft.com/office/drawing/2014/main" id="{00000000-0008-0000-0000-000011150000}"/>
            </a:ext>
          </a:extLst>
        </xdr:cNvPr>
        <xdr:cNvCxnSpPr/>
      </xdr:nvCxnSpPr>
      <xdr:spPr>
        <a:xfrm>
          <a:off x="2871449" y="5626894"/>
          <a:ext cx="0" cy="5610225"/>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366713</xdr:colOff>
      <xdr:row>80</xdr:row>
      <xdr:rowOff>188118</xdr:rowOff>
    </xdr:from>
    <xdr:to>
      <xdr:col>15</xdr:col>
      <xdr:colOff>83344</xdr:colOff>
      <xdr:row>95</xdr:row>
      <xdr:rowOff>188119</xdr:rowOff>
    </xdr:to>
    <xdr:cxnSp macro="">
      <xdr:nvCxnSpPr>
        <xdr:cNvPr id="5394" name="直線コネクタ 5393">
          <a:extLst>
            <a:ext uri="{FF2B5EF4-FFF2-40B4-BE49-F238E27FC236}">
              <a16:creationId xmlns:a16="http://schemas.microsoft.com/office/drawing/2014/main" id="{00000000-0008-0000-0000-000012150000}"/>
            </a:ext>
          </a:extLst>
        </xdr:cNvPr>
        <xdr:cNvCxnSpPr/>
      </xdr:nvCxnSpPr>
      <xdr:spPr>
        <a:xfrm>
          <a:off x="5700713" y="4950618"/>
          <a:ext cx="97631" cy="2857501"/>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1571</xdr:colOff>
      <xdr:row>282</xdr:row>
      <xdr:rowOff>4915</xdr:rowOff>
    </xdr:from>
    <xdr:to>
      <xdr:col>7</xdr:col>
      <xdr:colOff>1571</xdr:colOff>
      <xdr:row>282</xdr:row>
      <xdr:rowOff>69056</xdr:rowOff>
    </xdr:to>
    <xdr:cxnSp macro="">
      <xdr:nvCxnSpPr>
        <xdr:cNvPr id="5400" name="直線コネクタ 5399">
          <a:extLst>
            <a:ext uri="{FF2B5EF4-FFF2-40B4-BE49-F238E27FC236}">
              <a16:creationId xmlns:a16="http://schemas.microsoft.com/office/drawing/2014/main" id="{00000000-0008-0000-0000-000018150000}"/>
            </a:ext>
          </a:extLst>
        </xdr:cNvPr>
        <xdr:cNvCxnSpPr/>
      </xdr:nvCxnSpPr>
      <xdr:spPr>
        <a:xfrm>
          <a:off x="2668571" y="45724915"/>
          <a:ext cx="0" cy="64141"/>
        </a:xfrm>
        <a:prstGeom prst="line">
          <a:avLst/>
        </a:prstGeom>
        <a:ln w="952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641</xdr:colOff>
      <xdr:row>281</xdr:row>
      <xdr:rowOff>192067</xdr:rowOff>
    </xdr:from>
    <xdr:to>
      <xdr:col>22</xdr:col>
      <xdr:colOff>641</xdr:colOff>
      <xdr:row>282</xdr:row>
      <xdr:rowOff>110298</xdr:rowOff>
    </xdr:to>
    <xdr:cxnSp macro="">
      <xdr:nvCxnSpPr>
        <xdr:cNvPr id="5401" name="直線コネクタ 5400">
          <a:extLst>
            <a:ext uri="{FF2B5EF4-FFF2-40B4-BE49-F238E27FC236}">
              <a16:creationId xmlns:a16="http://schemas.microsoft.com/office/drawing/2014/main" id="{00000000-0008-0000-0000-000019150000}"/>
            </a:ext>
          </a:extLst>
        </xdr:cNvPr>
        <xdr:cNvCxnSpPr/>
      </xdr:nvCxnSpPr>
      <xdr:spPr>
        <a:xfrm>
          <a:off x="5287016" y="449829217"/>
          <a:ext cx="0" cy="108731"/>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2995</xdr:colOff>
      <xdr:row>301</xdr:row>
      <xdr:rowOff>3544</xdr:rowOff>
    </xdr:from>
    <xdr:to>
      <xdr:col>7</xdr:col>
      <xdr:colOff>2995</xdr:colOff>
      <xdr:row>301</xdr:row>
      <xdr:rowOff>104775</xdr:rowOff>
    </xdr:to>
    <xdr:cxnSp macro="">
      <xdr:nvCxnSpPr>
        <xdr:cNvPr id="5402" name="直線コネクタ 5401">
          <a:extLst>
            <a:ext uri="{FF2B5EF4-FFF2-40B4-BE49-F238E27FC236}">
              <a16:creationId xmlns:a16="http://schemas.microsoft.com/office/drawing/2014/main" id="{00000000-0008-0000-0000-00001A150000}"/>
            </a:ext>
          </a:extLst>
        </xdr:cNvPr>
        <xdr:cNvCxnSpPr/>
      </xdr:nvCxnSpPr>
      <xdr:spPr>
        <a:xfrm>
          <a:off x="3431995" y="35817544"/>
          <a:ext cx="0" cy="101231"/>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376237</xdr:colOff>
      <xdr:row>300</xdr:row>
      <xdr:rowOff>189267</xdr:rowOff>
    </xdr:from>
    <xdr:to>
      <xdr:col>7</xdr:col>
      <xdr:colOff>2381</xdr:colOff>
      <xdr:row>300</xdr:row>
      <xdr:rowOff>189267</xdr:rowOff>
    </xdr:to>
    <xdr:cxnSp macro="">
      <xdr:nvCxnSpPr>
        <xdr:cNvPr id="5403" name="直線矢印コネクタ 5402">
          <a:extLst>
            <a:ext uri="{FF2B5EF4-FFF2-40B4-BE49-F238E27FC236}">
              <a16:creationId xmlns:a16="http://schemas.microsoft.com/office/drawing/2014/main" id="{00000000-0008-0000-0000-00001B150000}"/>
            </a:ext>
          </a:extLst>
        </xdr:cNvPr>
        <xdr:cNvCxnSpPr/>
      </xdr:nvCxnSpPr>
      <xdr:spPr>
        <a:xfrm>
          <a:off x="757237" y="49338267"/>
          <a:ext cx="191214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2381</xdr:colOff>
      <xdr:row>281</xdr:row>
      <xdr:rowOff>106589</xdr:rowOff>
    </xdr:from>
    <xdr:to>
      <xdr:col>7</xdr:col>
      <xdr:colOff>2381</xdr:colOff>
      <xdr:row>281</xdr:row>
      <xdr:rowOff>106589</xdr:rowOff>
    </xdr:to>
    <xdr:cxnSp macro="">
      <xdr:nvCxnSpPr>
        <xdr:cNvPr id="5431" name="直線矢印コネクタ 5430">
          <a:extLst>
            <a:ext uri="{FF2B5EF4-FFF2-40B4-BE49-F238E27FC236}">
              <a16:creationId xmlns:a16="http://schemas.microsoft.com/office/drawing/2014/main" id="{00000000-0008-0000-0000-000037150000}"/>
            </a:ext>
          </a:extLst>
        </xdr:cNvPr>
        <xdr:cNvCxnSpPr/>
      </xdr:nvCxnSpPr>
      <xdr:spPr>
        <a:xfrm>
          <a:off x="764381" y="45636089"/>
          <a:ext cx="1905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2655</xdr:colOff>
      <xdr:row>287</xdr:row>
      <xdr:rowOff>19717</xdr:rowOff>
    </xdr:from>
    <xdr:to>
      <xdr:col>21</xdr:col>
      <xdr:colOff>376238</xdr:colOff>
      <xdr:row>287</xdr:row>
      <xdr:rowOff>19717</xdr:rowOff>
    </xdr:to>
    <xdr:cxnSp macro="">
      <xdr:nvCxnSpPr>
        <xdr:cNvPr id="5434" name="直線矢印コネクタ 5433">
          <a:extLst>
            <a:ext uri="{FF2B5EF4-FFF2-40B4-BE49-F238E27FC236}">
              <a16:creationId xmlns:a16="http://schemas.microsoft.com/office/drawing/2014/main" id="{00000000-0008-0000-0000-00003A150000}"/>
            </a:ext>
          </a:extLst>
        </xdr:cNvPr>
        <xdr:cNvCxnSpPr/>
      </xdr:nvCxnSpPr>
      <xdr:spPr>
        <a:xfrm flipH="1">
          <a:off x="764655" y="46692217"/>
          <a:ext cx="761258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xdr:colOff>
      <xdr:row>291</xdr:row>
      <xdr:rowOff>88950</xdr:rowOff>
    </xdr:from>
    <xdr:to>
      <xdr:col>21</xdr:col>
      <xdr:colOff>376238</xdr:colOff>
      <xdr:row>291</xdr:row>
      <xdr:rowOff>88950</xdr:rowOff>
    </xdr:to>
    <xdr:cxnSp macro="">
      <xdr:nvCxnSpPr>
        <xdr:cNvPr id="5435" name="直線矢印コネクタ 5434">
          <a:extLst>
            <a:ext uri="{FF2B5EF4-FFF2-40B4-BE49-F238E27FC236}">
              <a16:creationId xmlns:a16="http://schemas.microsoft.com/office/drawing/2014/main" id="{00000000-0008-0000-0000-00003B150000}"/>
            </a:ext>
          </a:extLst>
        </xdr:cNvPr>
        <xdr:cNvCxnSpPr/>
      </xdr:nvCxnSpPr>
      <xdr:spPr>
        <a:xfrm flipH="1">
          <a:off x="762003" y="47523450"/>
          <a:ext cx="761523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376239</xdr:colOff>
      <xdr:row>300</xdr:row>
      <xdr:rowOff>90694</xdr:rowOff>
    </xdr:from>
    <xdr:to>
      <xdr:col>21</xdr:col>
      <xdr:colOff>371475</xdr:colOff>
      <xdr:row>300</xdr:row>
      <xdr:rowOff>90694</xdr:rowOff>
    </xdr:to>
    <xdr:cxnSp macro="">
      <xdr:nvCxnSpPr>
        <xdr:cNvPr id="5436" name="直線矢印コネクタ 5435">
          <a:extLst>
            <a:ext uri="{FF2B5EF4-FFF2-40B4-BE49-F238E27FC236}">
              <a16:creationId xmlns:a16="http://schemas.microsoft.com/office/drawing/2014/main" id="{00000000-0008-0000-0000-00003C150000}"/>
            </a:ext>
          </a:extLst>
        </xdr:cNvPr>
        <xdr:cNvCxnSpPr/>
      </xdr:nvCxnSpPr>
      <xdr:spPr>
        <a:xfrm flipH="1">
          <a:off x="757239" y="49239694"/>
          <a:ext cx="7615236"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378619</xdr:colOff>
      <xdr:row>296</xdr:row>
      <xdr:rowOff>17668</xdr:rowOff>
    </xdr:from>
    <xdr:to>
      <xdr:col>22</xdr:col>
      <xdr:colOff>0</xdr:colOff>
      <xdr:row>296</xdr:row>
      <xdr:rowOff>17668</xdr:rowOff>
    </xdr:to>
    <xdr:cxnSp macro="">
      <xdr:nvCxnSpPr>
        <xdr:cNvPr id="5438" name="直線矢印コネクタ 5437">
          <a:extLst>
            <a:ext uri="{FF2B5EF4-FFF2-40B4-BE49-F238E27FC236}">
              <a16:creationId xmlns:a16="http://schemas.microsoft.com/office/drawing/2014/main" id="{00000000-0008-0000-0000-00003E150000}"/>
            </a:ext>
          </a:extLst>
        </xdr:cNvPr>
        <xdr:cNvCxnSpPr/>
      </xdr:nvCxnSpPr>
      <xdr:spPr>
        <a:xfrm>
          <a:off x="759619" y="48404668"/>
          <a:ext cx="7622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2381</xdr:colOff>
      <xdr:row>302</xdr:row>
      <xdr:rowOff>131763</xdr:rowOff>
    </xdr:from>
    <xdr:to>
      <xdr:col>22</xdr:col>
      <xdr:colOff>376238</xdr:colOff>
      <xdr:row>302</xdr:row>
      <xdr:rowOff>131763</xdr:rowOff>
    </xdr:to>
    <xdr:cxnSp macro="">
      <xdr:nvCxnSpPr>
        <xdr:cNvPr id="5444" name="直線矢印コネクタ 5443">
          <a:extLst>
            <a:ext uri="{FF2B5EF4-FFF2-40B4-BE49-F238E27FC236}">
              <a16:creationId xmlns:a16="http://schemas.microsoft.com/office/drawing/2014/main" id="{00000000-0008-0000-0000-000044150000}"/>
            </a:ext>
          </a:extLst>
        </xdr:cNvPr>
        <xdr:cNvCxnSpPr/>
      </xdr:nvCxnSpPr>
      <xdr:spPr>
        <a:xfrm>
          <a:off x="764381" y="49661763"/>
          <a:ext cx="799385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100992</xdr:colOff>
      <xdr:row>281</xdr:row>
      <xdr:rowOff>185740</xdr:rowOff>
    </xdr:from>
    <xdr:to>
      <xdr:col>23</xdr:col>
      <xdr:colOff>100992</xdr:colOff>
      <xdr:row>302</xdr:row>
      <xdr:rowOff>0</xdr:rowOff>
    </xdr:to>
    <xdr:cxnSp macro="">
      <xdr:nvCxnSpPr>
        <xdr:cNvPr id="5449" name="直線矢印コネクタ 5448">
          <a:extLst>
            <a:ext uri="{FF2B5EF4-FFF2-40B4-BE49-F238E27FC236}">
              <a16:creationId xmlns:a16="http://schemas.microsoft.com/office/drawing/2014/main" id="{00000000-0008-0000-0000-000049150000}"/>
            </a:ext>
          </a:extLst>
        </xdr:cNvPr>
        <xdr:cNvCxnSpPr/>
      </xdr:nvCxnSpPr>
      <xdr:spPr>
        <a:xfrm flipV="1">
          <a:off x="7339992" y="39238240"/>
          <a:ext cx="0" cy="381476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188522</xdr:colOff>
      <xdr:row>464</xdr:row>
      <xdr:rowOff>1608</xdr:rowOff>
    </xdr:from>
    <xdr:to>
      <xdr:col>44</xdr:col>
      <xdr:colOff>188522</xdr:colOff>
      <xdr:row>474</xdr:row>
      <xdr:rowOff>2381</xdr:rowOff>
    </xdr:to>
    <xdr:cxnSp macro="">
      <xdr:nvCxnSpPr>
        <xdr:cNvPr id="5534" name="直線矢印コネクタ 5533">
          <a:extLst>
            <a:ext uri="{FF2B5EF4-FFF2-40B4-BE49-F238E27FC236}">
              <a16:creationId xmlns:a16="http://schemas.microsoft.com/office/drawing/2014/main" id="{00000000-0008-0000-0000-00009E150000}"/>
            </a:ext>
          </a:extLst>
        </xdr:cNvPr>
        <xdr:cNvCxnSpPr/>
      </xdr:nvCxnSpPr>
      <xdr:spPr>
        <a:xfrm>
          <a:off x="16952522" y="65343108"/>
          <a:ext cx="0" cy="190577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600075</xdr:colOff>
      <xdr:row>666</xdr:row>
      <xdr:rowOff>66674</xdr:rowOff>
    </xdr:from>
    <xdr:to>
      <xdr:col>2</xdr:col>
      <xdr:colOff>0</xdr:colOff>
      <xdr:row>666</xdr:row>
      <xdr:rowOff>66674</xdr:rowOff>
    </xdr:to>
    <xdr:cxnSp macro="">
      <xdr:nvCxnSpPr>
        <xdr:cNvPr id="5702" name="直線コネクタ 5701">
          <a:extLst>
            <a:ext uri="{FF2B5EF4-FFF2-40B4-BE49-F238E27FC236}">
              <a16:creationId xmlns:a16="http://schemas.microsoft.com/office/drawing/2014/main" id="{00000000-0008-0000-0000-000046160000}"/>
            </a:ext>
          </a:extLst>
        </xdr:cNvPr>
        <xdr:cNvCxnSpPr/>
      </xdr:nvCxnSpPr>
      <xdr:spPr>
        <a:xfrm>
          <a:off x="1057275" y="628392824"/>
          <a:ext cx="0"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301332</xdr:colOff>
      <xdr:row>675</xdr:row>
      <xdr:rowOff>50006</xdr:rowOff>
    </xdr:from>
    <xdr:to>
      <xdr:col>21</xdr:col>
      <xdr:colOff>301332</xdr:colOff>
      <xdr:row>675</xdr:row>
      <xdr:rowOff>154781</xdr:rowOff>
    </xdr:to>
    <xdr:cxnSp macro="">
      <xdr:nvCxnSpPr>
        <xdr:cNvPr id="5707" name="直線コネクタ 5706">
          <a:extLst>
            <a:ext uri="{FF2B5EF4-FFF2-40B4-BE49-F238E27FC236}">
              <a16:creationId xmlns:a16="http://schemas.microsoft.com/office/drawing/2014/main" id="{00000000-0008-0000-0000-00004B160000}"/>
            </a:ext>
          </a:extLst>
        </xdr:cNvPr>
        <xdr:cNvCxnSpPr/>
      </xdr:nvCxnSpPr>
      <xdr:spPr>
        <a:xfrm>
          <a:off x="8302332" y="76821506"/>
          <a:ext cx="0" cy="104775"/>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192881</xdr:colOff>
      <xdr:row>664</xdr:row>
      <xdr:rowOff>4763</xdr:rowOff>
    </xdr:from>
    <xdr:to>
      <xdr:col>5</xdr:col>
      <xdr:colOff>192881</xdr:colOff>
      <xdr:row>665</xdr:row>
      <xdr:rowOff>2381</xdr:rowOff>
    </xdr:to>
    <xdr:cxnSp macro="">
      <xdr:nvCxnSpPr>
        <xdr:cNvPr id="5714" name="直線コネクタ 5713">
          <a:extLst>
            <a:ext uri="{FF2B5EF4-FFF2-40B4-BE49-F238E27FC236}">
              <a16:creationId xmlns:a16="http://schemas.microsoft.com/office/drawing/2014/main" id="{00000000-0008-0000-0000-000052160000}"/>
            </a:ext>
          </a:extLst>
        </xdr:cNvPr>
        <xdr:cNvCxnSpPr/>
      </xdr:nvCxnSpPr>
      <xdr:spPr>
        <a:xfrm flipV="1">
          <a:off x="2097881" y="126496763"/>
          <a:ext cx="0" cy="188118"/>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478</xdr:row>
      <xdr:rowOff>189887</xdr:rowOff>
    </xdr:from>
    <xdr:to>
      <xdr:col>5</xdr:col>
      <xdr:colOff>380452</xdr:colOff>
      <xdr:row>479</xdr:row>
      <xdr:rowOff>100013</xdr:rowOff>
    </xdr:to>
    <xdr:cxnSp macro="">
      <xdr:nvCxnSpPr>
        <xdr:cNvPr id="5894" name="直線コネクタ 5893">
          <a:extLst>
            <a:ext uri="{FF2B5EF4-FFF2-40B4-BE49-F238E27FC236}">
              <a16:creationId xmlns:a16="http://schemas.microsoft.com/office/drawing/2014/main" id="{00000000-0008-0000-0000-000006170000}"/>
            </a:ext>
          </a:extLst>
        </xdr:cNvPr>
        <xdr:cNvCxnSpPr/>
      </xdr:nvCxnSpPr>
      <xdr:spPr>
        <a:xfrm flipH="1">
          <a:off x="762000" y="72579887"/>
          <a:ext cx="1523452" cy="100626"/>
        </a:xfrm>
        <a:prstGeom prst="line">
          <a:avLst/>
        </a:prstGeom>
        <a:ln w="3175">
          <a:solidFill>
            <a:srgbClr val="C00000"/>
          </a:solidFill>
          <a:prstDash val="lgDashDot"/>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161924</xdr:colOff>
      <xdr:row>480</xdr:row>
      <xdr:rowOff>4763</xdr:rowOff>
    </xdr:from>
    <xdr:to>
      <xdr:col>11</xdr:col>
      <xdr:colOff>161924</xdr:colOff>
      <xdr:row>500</xdr:row>
      <xdr:rowOff>0</xdr:rowOff>
    </xdr:to>
    <xdr:cxnSp macro="">
      <xdr:nvCxnSpPr>
        <xdr:cNvPr id="5895" name="直線矢印コネクタ 5894">
          <a:extLst>
            <a:ext uri="{FF2B5EF4-FFF2-40B4-BE49-F238E27FC236}">
              <a16:creationId xmlns:a16="http://schemas.microsoft.com/office/drawing/2014/main" id="{00000000-0008-0000-0000-000007170000}"/>
            </a:ext>
          </a:extLst>
        </xdr:cNvPr>
        <xdr:cNvCxnSpPr/>
      </xdr:nvCxnSpPr>
      <xdr:spPr>
        <a:xfrm>
          <a:off x="4352924" y="72775763"/>
          <a:ext cx="0" cy="3805237"/>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319086</xdr:colOff>
      <xdr:row>479</xdr:row>
      <xdr:rowOff>185738</xdr:rowOff>
    </xdr:from>
    <xdr:to>
      <xdr:col>10</xdr:col>
      <xdr:colOff>319086</xdr:colOff>
      <xdr:row>503</xdr:row>
      <xdr:rowOff>0</xdr:rowOff>
    </xdr:to>
    <xdr:cxnSp macro="">
      <xdr:nvCxnSpPr>
        <xdr:cNvPr id="5896" name="直線矢印コネクタ 5895">
          <a:extLst>
            <a:ext uri="{FF2B5EF4-FFF2-40B4-BE49-F238E27FC236}">
              <a16:creationId xmlns:a16="http://schemas.microsoft.com/office/drawing/2014/main" id="{00000000-0008-0000-0000-000008170000}"/>
            </a:ext>
          </a:extLst>
        </xdr:cNvPr>
        <xdr:cNvCxnSpPr/>
      </xdr:nvCxnSpPr>
      <xdr:spPr>
        <a:xfrm>
          <a:off x="4129086" y="72766238"/>
          <a:ext cx="0" cy="438626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294093</xdr:colOff>
      <xdr:row>492</xdr:row>
      <xdr:rowOff>0</xdr:rowOff>
    </xdr:from>
    <xdr:to>
      <xdr:col>7</xdr:col>
      <xdr:colOff>294093</xdr:colOff>
      <xdr:row>500</xdr:row>
      <xdr:rowOff>0</xdr:rowOff>
    </xdr:to>
    <xdr:cxnSp macro="">
      <xdr:nvCxnSpPr>
        <xdr:cNvPr id="5897" name="直線矢印コネクタ 5896">
          <a:extLst>
            <a:ext uri="{FF2B5EF4-FFF2-40B4-BE49-F238E27FC236}">
              <a16:creationId xmlns:a16="http://schemas.microsoft.com/office/drawing/2014/main" id="{00000000-0008-0000-0000-000009170000}"/>
            </a:ext>
          </a:extLst>
        </xdr:cNvPr>
        <xdr:cNvCxnSpPr/>
      </xdr:nvCxnSpPr>
      <xdr:spPr>
        <a:xfrm>
          <a:off x="4866093" y="75819000"/>
          <a:ext cx="0" cy="15240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941</xdr:colOff>
      <xdr:row>499</xdr:row>
      <xdr:rowOff>3268</xdr:rowOff>
    </xdr:from>
    <xdr:to>
      <xdr:col>7</xdr:col>
      <xdr:colOff>192881</xdr:colOff>
      <xdr:row>499</xdr:row>
      <xdr:rowOff>3268</xdr:rowOff>
    </xdr:to>
    <xdr:cxnSp macro="">
      <xdr:nvCxnSpPr>
        <xdr:cNvPr id="5899" name="直線矢印コネクタ 5898">
          <a:extLst>
            <a:ext uri="{FF2B5EF4-FFF2-40B4-BE49-F238E27FC236}">
              <a16:creationId xmlns:a16="http://schemas.microsoft.com/office/drawing/2014/main" id="{00000000-0008-0000-0000-00000B170000}"/>
            </a:ext>
          </a:extLst>
        </xdr:cNvPr>
        <xdr:cNvCxnSpPr/>
      </xdr:nvCxnSpPr>
      <xdr:spPr>
        <a:xfrm>
          <a:off x="2286941" y="77155768"/>
          <a:ext cx="57294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161925</xdr:colOff>
      <xdr:row>491</xdr:row>
      <xdr:rowOff>188122</xdr:rowOff>
    </xdr:from>
    <xdr:to>
      <xdr:col>12</xdr:col>
      <xdr:colOff>0</xdr:colOff>
      <xdr:row>491</xdr:row>
      <xdr:rowOff>188122</xdr:rowOff>
    </xdr:to>
    <xdr:cxnSp macro="">
      <xdr:nvCxnSpPr>
        <xdr:cNvPr id="5902" name="直線矢印コネクタ 5901">
          <a:extLst>
            <a:ext uri="{FF2B5EF4-FFF2-40B4-BE49-F238E27FC236}">
              <a16:creationId xmlns:a16="http://schemas.microsoft.com/office/drawing/2014/main" id="{00000000-0008-0000-0000-00000E170000}"/>
            </a:ext>
          </a:extLst>
        </xdr:cNvPr>
        <xdr:cNvCxnSpPr/>
      </xdr:nvCxnSpPr>
      <xdr:spPr>
        <a:xfrm>
          <a:off x="4352925" y="75054622"/>
          <a:ext cx="21907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319087</xdr:colOff>
      <xdr:row>488</xdr:row>
      <xdr:rowOff>189971</xdr:rowOff>
    </xdr:from>
    <xdr:to>
      <xdr:col>11</xdr:col>
      <xdr:colOff>378619</xdr:colOff>
      <xdr:row>488</xdr:row>
      <xdr:rowOff>189971</xdr:rowOff>
    </xdr:to>
    <xdr:cxnSp macro="">
      <xdr:nvCxnSpPr>
        <xdr:cNvPr id="5903" name="直線矢印コネクタ 5902">
          <a:extLst>
            <a:ext uri="{FF2B5EF4-FFF2-40B4-BE49-F238E27FC236}">
              <a16:creationId xmlns:a16="http://schemas.microsoft.com/office/drawing/2014/main" id="{00000000-0008-0000-0000-00000F170000}"/>
            </a:ext>
          </a:extLst>
        </xdr:cNvPr>
        <xdr:cNvCxnSpPr/>
      </xdr:nvCxnSpPr>
      <xdr:spPr>
        <a:xfrm>
          <a:off x="4129087" y="74484971"/>
          <a:ext cx="440532" cy="0"/>
        </a:xfrm>
        <a:prstGeom prst="straightConnector1">
          <a:avLst/>
        </a:prstGeom>
        <a:ln w="3175">
          <a:solidFill>
            <a:srgbClr val="C00000"/>
          </a:solidFill>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276226</xdr:colOff>
      <xdr:row>500</xdr:row>
      <xdr:rowOff>2382</xdr:rowOff>
    </xdr:from>
    <xdr:to>
      <xdr:col>17</xdr:col>
      <xdr:colOff>276227</xdr:colOff>
      <xdr:row>503</xdr:row>
      <xdr:rowOff>2381</xdr:rowOff>
    </xdr:to>
    <xdr:cxnSp macro="">
      <xdr:nvCxnSpPr>
        <xdr:cNvPr id="5904" name="直線矢印コネクタ 5903">
          <a:extLst>
            <a:ext uri="{FF2B5EF4-FFF2-40B4-BE49-F238E27FC236}">
              <a16:creationId xmlns:a16="http://schemas.microsoft.com/office/drawing/2014/main" id="{00000000-0008-0000-0000-000010170000}"/>
            </a:ext>
          </a:extLst>
        </xdr:cNvPr>
        <xdr:cNvCxnSpPr/>
      </xdr:nvCxnSpPr>
      <xdr:spPr>
        <a:xfrm flipH="1">
          <a:off x="5915026" y="540127032"/>
          <a:ext cx="1" cy="57149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192882</xdr:colOff>
      <xdr:row>496</xdr:row>
      <xdr:rowOff>100013</xdr:rowOff>
    </xdr:from>
    <xdr:to>
      <xdr:col>16</xdr:col>
      <xdr:colOff>209550</xdr:colOff>
      <xdr:row>496</xdr:row>
      <xdr:rowOff>100013</xdr:rowOff>
    </xdr:to>
    <xdr:cxnSp macro="">
      <xdr:nvCxnSpPr>
        <xdr:cNvPr id="5906" name="直線コネクタ 5905">
          <a:extLst>
            <a:ext uri="{FF2B5EF4-FFF2-40B4-BE49-F238E27FC236}">
              <a16:creationId xmlns:a16="http://schemas.microsoft.com/office/drawing/2014/main" id="{00000000-0008-0000-0000-000012170000}"/>
            </a:ext>
          </a:extLst>
        </xdr:cNvPr>
        <xdr:cNvCxnSpPr/>
      </xdr:nvCxnSpPr>
      <xdr:spPr>
        <a:xfrm flipH="1">
          <a:off x="2859882" y="75919013"/>
          <a:ext cx="3445668" cy="0"/>
        </a:xfrm>
        <a:prstGeom prst="line">
          <a:avLst/>
        </a:prstGeom>
        <a:ln w="3175">
          <a:solidFill>
            <a:srgbClr val="C0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16</xdr:col>
      <xdr:colOff>209550</xdr:colOff>
      <xdr:row>486</xdr:row>
      <xdr:rowOff>4763</xdr:rowOff>
    </xdr:from>
    <xdr:to>
      <xdr:col>16</xdr:col>
      <xdr:colOff>209550</xdr:colOff>
      <xdr:row>496</xdr:row>
      <xdr:rowOff>102399</xdr:rowOff>
    </xdr:to>
    <xdr:cxnSp macro="">
      <xdr:nvCxnSpPr>
        <xdr:cNvPr id="5907" name="直線矢印コネクタ 5906">
          <a:extLst>
            <a:ext uri="{FF2B5EF4-FFF2-40B4-BE49-F238E27FC236}">
              <a16:creationId xmlns:a16="http://schemas.microsoft.com/office/drawing/2014/main" id="{00000000-0008-0000-0000-000013170000}"/>
            </a:ext>
          </a:extLst>
        </xdr:cNvPr>
        <xdr:cNvCxnSpPr/>
      </xdr:nvCxnSpPr>
      <xdr:spPr>
        <a:xfrm flipV="1">
          <a:off x="6305550" y="73918763"/>
          <a:ext cx="0" cy="2002636"/>
        </a:xfrm>
        <a:prstGeom prst="straightConnector1">
          <a:avLst/>
        </a:prstGeom>
        <a:ln w="3175">
          <a:solidFill>
            <a:srgbClr val="C00000"/>
          </a:solidFill>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109537</xdr:colOff>
      <xdr:row>485</xdr:row>
      <xdr:rowOff>95254</xdr:rowOff>
    </xdr:from>
    <xdr:to>
      <xdr:col>15</xdr:col>
      <xdr:colOff>376237</xdr:colOff>
      <xdr:row>485</xdr:row>
      <xdr:rowOff>95254</xdr:rowOff>
    </xdr:to>
    <xdr:cxnSp macro="">
      <xdr:nvCxnSpPr>
        <xdr:cNvPr id="5908" name="直線矢印コネクタ 5907">
          <a:extLst>
            <a:ext uri="{FF2B5EF4-FFF2-40B4-BE49-F238E27FC236}">
              <a16:creationId xmlns:a16="http://schemas.microsoft.com/office/drawing/2014/main" id="{00000000-0008-0000-0000-000014170000}"/>
            </a:ext>
          </a:extLst>
        </xdr:cNvPr>
        <xdr:cNvCxnSpPr/>
      </xdr:nvCxnSpPr>
      <xdr:spPr>
        <a:xfrm>
          <a:off x="2776537" y="73818754"/>
          <a:ext cx="331470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328613</xdr:colOff>
      <xdr:row>479</xdr:row>
      <xdr:rowOff>96169</xdr:rowOff>
    </xdr:from>
    <xdr:to>
      <xdr:col>6</xdr:col>
      <xdr:colOff>361950</xdr:colOff>
      <xdr:row>479</xdr:row>
      <xdr:rowOff>96169</xdr:rowOff>
    </xdr:to>
    <xdr:cxnSp macro="">
      <xdr:nvCxnSpPr>
        <xdr:cNvPr id="5909" name="直線矢印コネクタ 5908">
          <a:extLst>
            <a:ext uri="{FF2B5EF4-FFF2-40B4-BE49-F238E27FC236}">
              <a16:creationId xmlns:a16="http://schemas.microsoft.com/office/drawing/2014/main" id="{00000000-0008-0000-0000-000015170000}"/>
            </a:ext>
          </a:extLst>
        </xdr:cNvPr>
        <xdr:cNvCxnSpPr/>
      </xdr:nvCxnSpPr>
      <xdr:spPr>
        <a:xfrm>
          <a:off x="2233613" y="72676669"/>
          <a:ext cx="41433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200026</xdr:colOff>
      <xdr:row>489</xdr:row>
      <xdr:rowOff>97631</xdr:rowOff>
    </xdr:from>
    <xdr:to>
      <xdr:col>6</xdr:col>
      <xdr:colOff>0</xdr:colOff>
      <xdr:row>489</xdr:row>
      <xdr:rowOff>97631</xdr:rowOff>
    </xdr:to>
    <xdr:cxnSp macro="">
      <xdr:nvCxnSpPr>
        <xdr:cNvPr id="5911" name="直線矢印コネクタ 5910">
          <a:extLst>
            <a:ext uri="{FF2B5EF4-FFF2-40B4-BE49-F238E27FC236}">
              <a16:creationId xmlns:a16="http://schemas.microsoft.com/office/drawing/2014/main" id="{00000000-0008-0000-0000-000017170000}"/>
            </a:ext>
          </a:extLst>
        </xdr:cNvPr>
        <xdr:cNvCxnSpPr/>
      </xdr:nvCxnSpPr>
      <xdr:spPr>
        <a:xfrm flipH="1">
          <a:off x="2105026" y="74583131"/>
          <a:ext cx="18097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190655</xdr:colOff>
      <xdr:row>492</xdr:row>
      <xdr:rowOff>4763</xdr:rowOff>
    </xdr:from>
    <xdr:to>
      <xdr:col>7</xdr:col>
      <xdr:colOff>190655</xdr:colOff>
      <xdr:row>500</xdr:row>
      <xdr:rowOff>95250</xdr:rowOff>
    </xdr:to>
    <xdr:cxnSp macro="">
      <xdr:nvCxnSpPr>
        <xdr:cNvPr id="5913" name="直線コネクタ 5912">
          <a:extLst>
            <a:ext uri="{FF2B5EF4-FFF2-40B4-BE49-F238E27FC236}">
              <a16:creationId xmlns:a16="http://schemas.microsoft.com/office/drawing/2014/main" id="{00000000-0008-0000-0000-000019170000}"/>
            </a:ext>
          </a:extLst>
        </xdr:cNvPr>
        <xdr:cNvCxnSpPr/>
      </xdr:nvCxnSpPr>
      <xdr:spPr>
        <a:xfrm>
          <a:off x="2857655" y="83634263"/>
          <a:ext cx="0" cy="1614487"/>
        </a:xfrm>
        <a:prstGeom prst="line">
          <a:avLst/>
        </a:prstGeom>
        <a:ln w="3175">
          <a:solidFill>
            <a:srgbClr val="C00000"/>
          </a:solidFill>
          <a:prstDash val="lgDashDot"/>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295275</xdr:colOff>
      <xdr:row>495</xdr:row>
      <xdr:rowOff>100013</xdr:rowOff>
    </xdr:from>
    <xdr:to>
      <xdr:col>8</xdr:col>
      <xdr:colOff>40481</xdr:colOff>
      <xdr:row>495</xdr:row>
      <xdr:rowOff>100013</xdr:rowOff>
    </xdr:to>
    <xdr:cxnSp macro="">
      <xdr:nvCxnSpPr>
        <xdr:cNvPr id="5916" name="直線矢印コネクタ 5915">
          <a:extLst>
            <a:ext uri="{FF2B5EF4-FFF2-40B4-BE49-F238E27FC236}">
              <a16:creationId xmlns:a16="http://schemas.microsoft.com/office/drawing/2014/main" id="{00000000-0008-0000-0000-00001C170000}"/>
            </a:ext>
          </a:extLst>
        </xdr:cNvPr>
        <xdr:cNvCxnSpPr/>
      </xdr:nvCxnSpPr>
      <xdr:spPr>
        <a:xfrm>
          <a:off x="4867275" y="76490513"/>
          <a:ext cx="12620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380999</xdr:colOff>
      <xdr:row>499</xdr:row>
      <xdr:rowOff>188119</xdr:rowOff>
    </xdr:from>
    <xdr:to>
      <xdr:col>6</xdr:col>
      <xdr:colOff>380999</xdr:colOff>
      <xdr:row>501</xdr:row>
      <xdr:rowOff>0</xdr:rowOff>
    </xdr:to>
    <xdr:cxnSp macro="">
      <xdr:nvCxnSpPr>
        <xdr:cNvPr id="5917" name="直線コネクタ 5916">
          <a:extLst>
            <a:ext uri="{FF2B5EF4-FFF2-40B4-BE49-F238E27FC236}">
              <a16:creationId xmlns:a16="http://schemas.microsoft.com/office/drawing/2014/main" id="{00000000-0008-0000-0000-00001D170000}"/>
            </a:ext>
          </a:extLst>
        </xdr:cNvPr>
        <xdr:cNvCxnSpPr/>
      </xdr:nvCxnSpPr>
      <xdr:spPr>
        <a:xfrm>
          <a:off x="2666999" y="76578619"/>
          <a:ext cx="0" cy="192881"/>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190500</xdr:colOff>
      <xdr:row>500</xdr:row>
      <xdr:rowOff>92869</xdr:rowOff>
    </xdr:from>
    <xdr:to>
      <xdr:col>7</xdr:col>
      <xdr:colOff>190500</xdr:colOff>
      <xdr:row>501</xdr:row>
      <xdr:rowOff>2381</xdr:rowOff>
    </xdr:to>
    <xdr:cxnSp macro="">
      <xdr:nvCxnSpPr>
        <xdr:cNvPr id="5918" name="直線コネクタ 5917">
          <a:extLst>
            <a:ext uri="{FF2B5EF4-FFF2-40B4-BE49-F238E27FC236}">
              <a16:creationId xmlns:a16="http://schemas.microsoft.com/office/drawing/2014/main" id="{00000000-0008-0000-0000-00001E170000}"/>
            </a:ext>
          </a:extLst>
        </xdr:cNvPr>
        <xdr:cNvCxnSpPr/>
      </xdr:nvCxnSpPr>
      <xdr:spPr>
        <a:xfrm>
          <a:off x="2857500" y="85246369"/>
          <a:ext cx="0" cy="100012"/>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500</xdr:row>
      <xdr:rowOff>92868</xdr:rowOff>
    </xdr:from>
    <xdr:to>
      <xdr:col>18</xdr:col>
      <xdr:colOff>0</xdr:colOff>
      <xdr:row>500</xdr:row>
      <xdr:rowOff>92868</xdr:rowOff>
    </xdr:to>
    <xdr:cxnSp macro="">
      <xdr:nvCxnSpPr>
        <xdr:cNvPr id="5920" name="直線コネクタ 5919">
          <a:extLst>
            <a:ext uri="{FF2B5EF4-FFF2-40B4-BE49-F238E27FC236}">
              <a16:creationId xmlns:a16="http://schemas.microsoft.com/office/drawing/2014/main" id="{00000000-0008-0000-0000-000020170000}"/>
            </a:ext>
          </a:extLst>
        </xdr:cNvPr>
        <xdr:cNvCxnSpPr/>
      </xdr:nvCxnSpPr>
      <xdr:spPr>
        <a:xfrm>
          <a:off x="2667000" y="76673868"/>
          <a:ext cx="4191000"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333376</xdr:colOff>
      <xdr:row>499</xdr:row>
      <xdr:rowOff>52388</xdr:rowOff>
    </xdr:from>
    <xdr:to>
      <xdr:col>11</xdr:col>
      <xdr:colOff>333376</xdr:colOff>
      <xdr:row>500</xdr:row>
      <xdr:rowOff>0</xdr:rowOff>
    </xdr:to>
    <xdr:cxnSp macro="">
      <xdr:nvCxnSpPr>
        <xdr:cNvPr id="5921" name="直線矢印コネクタ 5920">
          <a:extLst>
            <a:ext uri="{FF2B5EF4-FFF2-40B4-BE49-F238E27FC236}">
              <a16:creationId xmlns:a16="http://schemas.microsoft.com/office/drawing/2014/main" id="{00000000-0008-0000-0000-000021170000}"/>
            </a:ext>
          </a:extLst>
        </xdr:cNvPr>
        <xdr:cNvCxnSpPr/>
      </xdr:nvCxnSpPr>
      <xdr:spPr>
        <a:xfrm>
          <a:off x="4524376" y="59107388"/>
          <a:ext cx="0" cy="138112"/>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335757</xdr:colOff>
      <xdr:row>500</xdr:row>
      <xdr:rowOff>95251</xdr:rowOff>
    </xdr:from>
    <xdr:to>
      <xdr:col>11</xdr:col>
      <xdr:colOff>335757</xdr:colOff>
      <xdr:row>501</xdr:row>
      <xdr:rowOff>52388</xdr:rowOff>
    </xdr:to>
    <xdr:cxnSp macro="">
      <xdr:nvCxnSpPr>
        <xdr:cNvPr id="5922" name="直線矢印コネクタ 5921">
          <a:extLst>
            <a:ext uri="{FF2B5EF4-FFF2-40B4-BE49-F238E27FC236}">
              <a16:creationId xmlns:a16="http://schemas.microsoft.com/office/drawing/2014/main" id="{00000000-0008-0000-0000-000022170000}"/>
            </a:ext>
          </a:extLst>
        </xdr:cNvPr>
        <xdr:cNvCxnSpPr/>
      </xdr:nvCxnSpPr>
      <xdr:spPr>
        <a:xfrm flipV="1">
          <a:off x="4526757" y="59340751"/>
          <a:ext cx="0" cy="147637"/>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500</xdr:row>
      <xdr:rowOff>2381</xdr:rowOff>
    </xdr:from>
    <xdr:to>
      <xdr:col>18</xdr:col>
      <xdr:colOff>0</xdr:colOff>
      <xdr:row>500</xdr:row>
      <xdr:rowOff>2381</xdr:rowOff>
    </xdr:to>
    <xdr:cxnSp macro="">
      <xdr:nvCxnSpPr>
        <xdr:cNvPr id="5924" name="直線コネクタ 5923">
          <a:extLst>
            <a:ext uri="{FF2B5EF4-FFF2-40B4-BE49-F238E27FC236}">
              <a16:creationId xmlns:a16="http://schemas.microsoft.com/office/drawing/2014/main" id="{00000000-0008-0000-0000-000024170000}"/>
            </a:ext>
          </a:extLst>
        </xdr:cNvPr>
        <xdr:cNvCxnSpPr/>
      </xdr:nvCxnSpPr>
      <xdr:spPr>
        <a:xfrm>
          <a:off x="2667000" y="76583381"/>
          <a:ext cx="4191000"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145258</xdr:colOff>
      <xdr:row>478</xdr:row>
      <xdr:rowOff>188120</xdr:rowOff>
    </xdr:from>
    <xdr:to>
      <xdr:col>7</xdr:col>
      <xdr:colOff>191641</xdr:colOff>
      <xdr:row>505</xdr:row>
      <xdr:rowOff>126206</xdr:rowOff>
    </xdr:to>
    <xdr:sp macro="" textlink="">
      <xdr:nvSpPr>
        <xdr:cNvPr id="5925" name="円弧 5924">
          <a:extLst>
            <a:ext uri="{FF2B5EF4-FFF2-40B4-BE49-F238E27FC236}">
              <a16:creationId xmlns:a16="http://schemas.microsoft.com/office/drawing/2014/main" id="{00000000-0008-0000-0000-000025170000}"/>
            </a:ext>
          </a:extLst>
        </xdr:cNvPr>
        <xdr:cNvSpPr/>
      </xdr:nvSpPr>
      <xdr:spPr>
        <a:xfrm>
          <a:off x="1669258" y="72578120"/>
          <a:ext cx="1189383" cy="5081586"/>
        </a:xfrm>
        <a:prstGeom prst="arc">
          <a:avLst>
            <a:gd name="adj1" fmla="val 16234530"/>
            <a:gd name="adj2" fmla="val 21204188"/>
          </a:avLst>
        </a:prstGeom>
        <a:ln w="3175">
          <a:solidFill>
            <a:srgbClr val="C00000"/>
          </a:solidFill>
          <a:prstDash val="lgDashDot"/>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202406</xdr:colOff>
      <xdr:row>132</xdr:row>
      <xdr:rowOff>99291</xdr:rowOff>
    </xdr:from>
    <xdr:to>
      <xdr:col>14</xdr:col>
      <xdr:colOff>364331</xdr:colOff>
      <xdr:row>132</xdr:row>
      <xdr:rowOff>99291</xdr:rowOff>
    </xdr:to>
    <xdr:cxnSp macro="">
      <xdr:nvCxnSpPr>
        <xdr:cNvPr id="5944" name="直線コネクタ 5943">
          <a:extLst>
            <a:ext uri="{FF2B5EF4-FFF2-40B4-BE49-F238E27FC236}">
              <a16:creationId xmlns:a16="http://schemas.microsoft.com/office/drawing/2014/main" id="{00000000-0008-0000-0000-000038170000}"/>
            </a:ext>
          </a:extLst>
        </xdr:cNvPr>
        <xdr:cNvCxnSpPr/>
      </xdr:nvCxnSpPr>
      <xdr:spPr>
        <a:xfrm>
          <a:off x="2869406" y="15339291"/>
          <a:ext cx="2828925"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79622</xdr:colOff>
      <xdr:row>122</xdr:row>
      <xdr:rowOff>5977</xdr:rowOff>
    </xdr:from>
    <xdr:to>
      <xdr:col>10</xdr:col>
      <xdr:colOff>274195</xdr:colOff>
      <xdr:row>122</xdr:row>
      <xdr:rowOff>190375</xdr:rowOff>
    </xdr:to>
    <xdr:cxnSp macro="">
      <xdr:nvCxnSpPr>
        <xdr:cNvPr id="5952" name="直線コネクタ 5951">
          <a:extLst>
            <a:ext uri="{FF2B5EF4-FFF2-40B4-BE49-F238E27FC236}">
              <a16:creationId xmlns:a16="http://schemas.microsoft.com/office/drawing/2014/main" id="{00000000-0008-0000-0000-000040170000}"/>
            </a:ext>
          </a:extLst>
        </xdr:cNvPr>
        <xdr:cNvCxnSpPr/>
      </xdr:nvCxnSpPr>
      <xdr:spPr>
        <a:xfrm flipV="1">
          <a:off x="3889622" y="13340977"/>
          <a:ext cx="194573" cy="184398"/>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280521</xdr:colOff>
      <xdr:row>122</xdr:row>
      <xdr:rowOff>12904</xdr:rowOff>
    </xdr:from>
    <xdr:to>
      <xdr:col>12</xdr:col>
      <xdr:colOff>81930</xdr:colOff>
      <xdr:row>123</xdr:row>
      <xdr:rowOff>1275</xdr:rowOff>
    </xdr:to>
    <xdr:cxnSp macro="">
      <xdr:nvCxnSpPr>
        <xdr:cNvPr id="5953" name="直線コネクタ 5952">
          <a:extLst>
            <a:ext uri="{FF2B5EF4-FFF2-40B4-BE49-F238E27FC236}">
              <a16:creationId xmlns:a16="http://schemas.microsoft.com/office/drawing/2014/main" id="{00000000-0008-0000-0000-000041170000}"/>
            </a:ext>
          </a:extLst>
        </xdr:cNvPr>
        <xdr:cNvCxnSpPr>
          <a:endCxn id="10134" idx="0"/>
        </xdr:cNvCxnSpPr>
      </xdr:nvCxnSpPr>
      <xdr:spPr>
        <a:xfrm>
          <a:off x="4471521" y="13347904"/>
          <a:ext cx="182409" cy="178871"/>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80963</xdr:colOff>
      <xdr:row>123</xdr:row>
      <xdr:rowOff>2382</xdr:rowOff>
    </xdr:from>
    <xdr:to>
      <xdr:col>12</xdr:col>
      <xdr:colOff>83345</xdr:colOff>
      <xdr:row>123</xdr:row>
      <xdr:rowOff>2382</xdr:rowOff>
    </xdr:to>
    <xdr:cxnSp macro="">
      <xdr:nvCxnSpPr>
        <xdr:cNvPr id="5961" name="直線コネクタ 5960">
          <a:extLst>
            <a:ext uri="{FF2B5EF4-FFF2-40B4-BE49-F238E27FC236}">
              <a16:creationId xmlns:a16="http://schemas.microsoft.com/office/drawing/2014/main" id="{00000000-0008-0000-0000-000049170000}"/>
            </a:ext>
          </a:extLst>
        </xdr:cNvPr>
        <xdr:cNvCxnSpPr/>
      </xdr:nvCxnSpPr>
      <xdr:spPr>
        <a:xfrm>
          <a:off x="3890963" y="13527882"/>
          <a:ext cx="764382" cy="0"/>
        </a:xfrm>
        <a:prstGeom prst="line">
          <a:avLst/>
        </a:prstGeom>
        <a:ln w="3175">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114301</xdr:colOff>
      <xdr:row>124</xdr:row>
      <xdr:rowOff>147638</xdr:rowOff>
    </xdr:from>
    <xdr:to>
      <xdr:col>20</xdr:col>
      <xdr:colOff>114301</xdr:colOff>
      <xdr:row>126</xdr:row>
      <xdr:rowOff>95250</xdr:rowOff>
    </xdr:to>
    <xdr:cxnSp macro="">
      <xdr:nvCxnSpPr>
        <xdr:cNvPr id="5966" name="直線矢印コネクタ 5965">
          <a:extLst>
            <a:ext uri="{FF2B5EF4-FFF2-40B4-BE49-F238E27FC236}">
              <a16:creationId xmlns:a16="http://schemas.microsoft.com/office/drawing/2014/main" id="{00000000-0008-0000-0000-00004E170000}"/>
            </a:ext>
          </a:extLst>
        </xdr:cNvPr>
        <xdr:cNvCxnSpPr/>
      </xdr:nvCxnSpPr>
      <xdr:spPr>
        <a:xfrm>
          <a:off x="8220076" y="13101638"/>
          <a:ext cx="0" cy="32861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111919</xdr:colOff>
      <xdr:row>122</xdr:row>
      <xdr:rowOff>235745</xdr:rowOff>
    </xdr:from>
    <xdr:to>
      <xdr:col>20</xdr:col>
      <xdr:colOff>111919</xdr:colOff>
      <xdr:row>124</xdr:row>
      <xdr:rowOff>150019</xdr:rowOff>
    </xdr:to>
    <xdr:cxnSp macro="">
      <xdr:nvCxnSpPr>
        <xdr:cNvPr id="5967" name="直線矢印コネクタ 5966">
          <a:extLst>
            <a:ext uri="{FF2B5EF4-FFF2-40B4-BE49-F238E27FC236}">
              <a16:creationId xmlns:a16="http://schemas.microsoft.com/office/drawing/2014/main" id="{00000000-0008-0000-0000-00004F170000}"/>
            </a:ext>
          </a:extLst>
        </xdr:cNvPr>
        <xdr:cNvCxnSpPr/>
      </xdr:nvCxnSpPr>
      <xdr:spPr>
        <a:xfrm flipV="1">
          <a:off x="8217694" y="430013270"/>
          <a:ext cx="0" cy="34289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116681</xdr:colOff>
      <xdr:row>125</xdr:row>
      <xdr:rowOff>107158</xdr:rowOff>
    </xdr:from>
    <xdr:to>
      <xdr:col>20</xdr:col>
      <xdr:colOff>307181</xdr:colOff>
      <xdr:row>125</xdr:row>
      <xdr:rowOff>107158</xdr:rowOff>
    </xdr:to>
    <xdr:cxnSp macro="">
      <xdr:nvCxnSpPr>
        <xdr:cNvPr id="5968" name="直線矢印コネクタ 5967">
          <a:extLst>
            <a:ext uri="{FF2B5EF4-FFF2-40B4-BE49-F238E27FC236}">
              <a16:creationId xmlns:a16="http://schemas.microsoft.com/office/drawing/2014/main" id="{00000000-0008-0000-0000-000050170000}"/>
            </a:ext>
          </a:extLst>
        </xdr:cNvPr>
        <xdr:cNvCxnSpPr/>
      </xdr:nvCxnSpPr>
      <xdr:spPr>
        <a:xfrm>
          <a:off x="8222456" y="16490158"/>
          <a:ext cx="19050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114300</xdr:colOff>
      <xdr:row>123</xdr:row>
      <xdr:rowOff>109537</xdr:rowOff>
    </xdr:from>
    <xdr:to>
      <xdr:col>20</xdr:col>
      <xdr:colOff>304800</xdr:colOff>
      <xdr:row>123</xdr:row>
      <xdr:rowOff>109537</xdr:rowOff>
    </xdr:to>
    <xdr:cxnSp macro="">
      <xdr:nvCxnSpPr>
        <xdr:cNvPr id="5969" name="直線矢印コネクタ 5968">
          <a:extLst>
            <a:ext uri="{FF2B5EF4-FFF2-40B4-BE49-F238E27FC236}">
              <a16:creationId xmlns:a16="http://schemas.microsoft.com/office/drawing/2014/main" id="{00000000-0008-0000-0000-000051170000}"/>
            </a:ext>
          </a:extLst>
        </xdr:cNvPr>
        <xdr:cNvCxnSpPr/>
      </xdr:nvCxnSpPr>
      <xdr:spPr>
        <a:xfrm>
          <a:off x="8220075" y="16111537"/>
          <a:ext cx="19050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202406</xdr:colOff>
      <xdr:row>122</xdr:row>
      <xdr:rowOff>109538</xdr:rowOff>
    </xdr:from>
    <xdr:to>
      <xdr:col>20</xdr:col>
      <xdr:colOff>304800</xdr:colOff>
      <xdr:row>123</xdr:row>
      <xdr:rowOff>2384</xdr:rowOff>
    </xdr:to>
    <xdr:cxnSp macro="">
      <xdr:nvCxnSpPr>
        <xdr:cNvPr id="5973" name="直線矢印コネクタ 5972">
          <a:extLst>
            <a:ext uri="{FF2B5EF4-FFF2-40B4-BE49-F238E27FC236}">
              <a16:creationId xmlns:a16="http://schemas.microsoft.com/office/drawing/2014/main" id="{00000000-0008-0000-0000-000055170000}"/>
            </a:ext>
          </a:extLst>
        </xdr:cNvPr>
        <xdr:cNvCxnSpPr/>
      </xdr:nvCxnSpPr>
      <xdr:spPr>
        <a:xfrm flipV="1">
          <a:off x="8308181" y="15921038"/>
          <a:ext cx="102394" cy="83346"/>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288131</xdr:colOff>
      <xdr:row>133</xdr:row>
      <xdr:rowOff>16669</xdr:rowOff>
    </xdr:from>
    <xdr:to>
      <xdr:col>12</xdr:col>
      <xdr:colOff>378619</xdr:colOff>
      <xdr:row>133</xdr:row>
      <xdr:rowOff>16669</xdr:rowOff>
    </xdr:to>
    <xdr:cxnSp macro="">
      <xdr:nvCxnSpPr>
        <xdr:cNvPr id="5977" name="直線コネクタ 5976">
          <a:extLst>
            <a:ext uri="{FF2B5EF4-FFF2-40B4-BE49-F238E27FC236}">
              <a16:creationId xmlns:a16="http://schemas.microsoft.com/office/drawing/2014/main" id="{00000000-0008-0000-0000-000059170000}"/>
            </a:ext>
          </a:extLst>
        </xdr:cNvPr>
        <xdr:cNvCxnSpPr/>
      </xdr:nvCxnSpPr>
      <xdr:spPr>
        <a:xfrm>
          <a:off x="4860131" y="15447169"/>
          <a:ext cx="90488" cy="0"/>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92870</xdr:colOff>
      <xdr:row>123</xdr:row>
      <xdr:rowOff>66675</xdr:rowOff>
    </xdr:from>
    <xdr:to>
      <xdr:col>11</xdr:col>
      <xdr:colOff>92870</xdr:colOff>
      <xdr:row>161</xdr:row>
      <xdr:rowOff>0</xdr:rowOff>
    </xdr:to>
    <xdr:cxnSp macro="">
      <xdr:nvCxnSpPr>
        <xdr:cNvPr id="5978" name="直線矢印コネクタ 5977">
          <a:extLst>
            <a:ext uri="{FF2B5EF4-FFF2-40B4-BE49-F238E27FC236}">
              <a16:creationId xmlns:a16="http://schemas.microsoft.com/office/drawing/2014/main" id="{00000000-0008-0000-0000-00005A170000}"/>
            </a:ext>
          </a:extLst>
        </xdr:cNvPr>
        <xdr:cNvCxnSpPr/>
      </xdr:nvCxnSpPr>
      <xdr:spPr>
        <a:xfrm>
          <a:off x="4283870" y="23498175"/>
          <a:ext cx="0" cy="7172325"/>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73818</xdr:colOff>
      <xdr:row>141</xdr:row>
      <xdr:rowOff>188119</xdr:rowOff>
    </xdr:from>
    <xdr:to>
      <xdr:col>19</xdr:col>
      <xdr:colOff>16669</xdr:colOff>
      <xdr:row>141</xdr:row>
      <xdr:rowOff>188119</xdr:rowOff>
    </xdr:to>
    <xdr:cxnSp macro="">
      <xdr:nvCxnSpPr>
        <xdr:cNvPr id="5979" name="直線コネクタ 5978">
          <a:extLst>
            <a:ext uri="{FF2B5EF4-FFF2-40B4-BE49-F238E27FC236}">
              <a16:creationId xmlns:a16="http://schemas.microsoft.com/office/drawing/2014/main" id="{00000000-0008-0000-0000-00005B170000}"/>
            </a:ext>
          </a:extLst>
        </xdr:cNvPr>
        <xdr:cNvCxnSpPr/>
      </xdr:nvCxnSpPr>
      <xdr:spPr>
        <a:xfrm>
          <a:off x="5788818" y="17142619"/>
          <a:ext cx="1466851" cy="0"/>
        </a:xfrm>
        <a:prstGeom prst="line">
          <a:avLst/>
        </a:prstGeom>
        <a:ln w="3175">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2382</xdr:colOff>
      <xdr:row>142</xdr:row>
      <xdr:rowOff>90487</xdr:rowOff>
    </xdr:from>
    <xdr:to>
      <xdr:col>19</xdr:col>
      <xdr:colOff>340519</xdr:colOff>
      <xdr:row>142</xdr:row>
      <xdr:rowOff>90487</xdr:rowOff>
    </xdr:to>
    <xdr:cxnSp macro="">
      <xdr:nvCxnSpPr>
        <xdr:cNvPr id="5980" name="直線矢印コネクタ 5979">
          <a:extLst>
            <a:ext uri="{FF2B5EF4-FFF2-40B4-BE49-F238E27FC236}">
              <a16:creationId xmlns:a16="http://schemas.microsoft.com/office/drawing/2014/main" id="{00000000-0008-0000-0000-00005C170000}"/>
            </a:ext>
          </a:extLst>
        </xdr:cNvPr>
        <xdr:cNvCxnSpPr/>
      </xdr:nvCxnSpPr>
      <xdr:spPr>
        <a:xfrm>
          <a:off x="6479382" y="17235487"/>
          <a:ext cx="1100137" cy="0"/>
        </a:xfrm>
        <a:prstGeom prst="straightConnector1">
          <a:avLst/>
        </a:prstGeom>
        <a:ln w="3175">
          <a:solidFill>
            <a:srgbClr val="C00000"/>
          </a:solidFill>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202406</xdr:colOff>
      <xdr:row>133</xdr:row>
      <xdr:rowOff>100015</xdr:rowOff>
    </xdr:from>
    <xdr:to>
      <xdr:col>14</xdr:col>
      <xdr:colOff>357188</xdr:colOff>
      <xdr:row>133</xdr:row>
      <xdr:rowOff>100015</xdr:rowOff>
    </xdr:to>
    <xdr:cxnSp macro="">
      <xdr:nvCxnSpPr>
        <xdr:cNvPr id="5981" name="直線コネクタ 5980">
          <a:extLst>
            <a:ext uri="{FF2B5EF4-FFF2-40B4-BE49-F238E27FC236}">
              <a16:creationId xmlns:a16="http://schemas.microsoft.com/office/drawing/2014/main" id="{00000000-0008-0000-0000-00005D170000}"/>
            </a:ext>
          </a:extLst>
        </xdr:cNvPr>
        <xdr:cNvCxnSpPr/>
      </xdr:nvCxnSpPr>
      <xdr:spPr>
        <a:xfrm>
          <a:off x="2869406" y="15530515"/>
          <a:ext cx="2821782" cy="0"/>
        </a:xfrm>
        <a:prstGeom prst="line">
          <a:avLst/>
        </a:prstGeom>
        <a:ln w="317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361322</xdr:colOff>
      <xdr:row>128</xdr:row>
      <xdr:rowOff>8</xdr:rowOff>
    </xdr:from>
    <xdr:to>
      <xdr:col>15</xdr:col>
      <xdr:colOff>233487</xdr:colOff>
      <xdr:row>128</xdr:row>
      <xdr:rowOff>8</xdr:rowOff>
    </xdr:to>
    <xdr:cxnSp macro="">
      <xdr:nvCxnSpPr>
        <xdr:cNvPr id="5983" name="直線コネクタ 5982">
          <a:extLst>
            <a:ext uri="{FF2B5EF4-FFF2-40B4-BE49-F238E27FC236}">
              <a16:creationId xmlns:a16="http://schemas.microsoft.com/office/drawing/2014/main" id="{00000000-0008-0000-0000-00005F170000}"/>
            </a:ext>
          </a:extLst>
        </xdr:cNvPr>
        <xdr:cNvCxnSpPr/>
      </xdr:nvCxnSpPr>
      <xdr:spPr>
        <a:xfrm>
          <a:off x="5695322" y="14478008"/>
          <a:ext cx="253165"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120441</xdr:colOff>
      <xdr:row>127</xdr:row>
      <xdr:rowOff>185738</xdr:rowOff>
    </xdr:from>
    <xdr:to>
      <xdr:col>15</xdr:col>
      <xdr:colOff>120441</xdr:colOff>
      <xdr:row>131</xdr:row>
      <xdr:rowOff>102394</xdr:rowOff>
    </xdr:to>
    <xdr:cxnSp macro="">
      <xdr:nvCxnSpPr>
        <xdr:cNvPr id="5985" name="直線矢印コネクタ 5984">
          <a:extLst>
            <a:ext uri="{FF2B5EF4-FFF2-40B4-BE49-F238E27FC236}">
              <a16:creationId xmlns:a16="http://schemas.microsoft.com/office/drawing/2014/main" id="{00000000-0008-0000-0000-000061170000}"/>
            </a:ext>
          </a:extLst>
        </xdr:cNvPr>
        <xdr:cNvCxnSpPr/>
      </xdr:nvCxnSpPr>
      <xdr:spPr>
        <a:xfrm>
          <a:off x="5835441" y="14473238"/>
          <a:ext cx="0" cy="678656"/>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123824</xdr:colOff>
      <xdr:row>130</xdr:row>
      <xdr:rowOff>0</xdr:rowOff>
    </xdr:from>
    <xdr:to>
      <xdr:col>16</xdr:col>
      <xdr:colOff>4762</xdr:colOff>
      <xdr:row>130</xdr:row>
      <xdr:rowOff>0</xdr:rowOff>
    </xdr:to>
    <xdr:cxnSp macro="">
      <xdr:nvCxnSpPr>
        <xdr:cNvPr id="5986" name="直線矢印コネクタ 5985">
          <a:extLst>
            <a:ext uri="{FF2B5EF4-FFF2-40B4-BE49-F238E27FC236}">
              <a16:creationId xmlns:a16="http://schemas.microsoft.com/office/drawing/2014/main" id="{00000000-0008-0000-0000-000062170000}"/>
            </a:ext>
          </a:extLst>
        </xdr:cNvPr>
        <xdr:cNvCxnSpPr/>
      </xdr:nvCxnSpPr>
      <xdr:spPr>
        <a:xfrm>
          <a:off x="5838824" y="14097000"/>
          <a:ext cx="261938" cy="0"/>
        </a:xfrm>
        <a:prstGeom prst="straightConnector1">
          <a:avLst/>
        </a:prstGeom>
        <a:ln w="3175">
          <a:solidFill>
            <a:srgbClr val="C00000"/>
          </a:solidFill>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202406</xdr:colOff>
      <xdr:row>161</xdr:row>
      <xdr:rowOff>1</xdr:rowOff>
    </xdr:from>
    <xdr:to>
      <xdr:col>14</xdr:col>
      <xdr:colOff>361950</xdr:colOff>
      <xdr:row>161</xdr:row>
      <xdr:rowOff>1</xdr:rowOff>
    </xdr:to>
    <xdr:cxnSp macro="">
      <xdr:nvCxnSpPr>
        <xdr:cNvPr id="5991" name="直線コネクタ 5990">
          <a:extLst>
            <a:ext uri="{FF2B5EF4-FFF2-40B4-BE49-F238E27FC236}">
              <a16:creationId xmlns:a16="http://schemas.microsoft.com/office/drawing/2014/main" id="{00000000-0008-0000-0000-000067170000}"/>
            </a:ext>
          </a:extLst>
        </xdr:cNvPr>
        <xdr:cNvCxnSpPr/>
      </xdr:nvCxnSpPr>
      <xdr:spPr>
        <a:xfrm>
          <a:off x="2869406" y="20764501"/>
          <a:ext cx="2826544" cy="0"/>
        </a:xfrm>
        <a:prstGeom prst="line">
          <a:avLst/>
        </a:prstGeom>
        <a:ln w="3175">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78222</xdr:colOff>
      <xdr:row>128</xdr:row>
      <xdr:rowOff>188227</xdr:rowOff>
    </xdr:from>
    <xdr:to>
      <xdr:col>7</xdr:col>
      <xdr:colOff>156804</xdr:colOff>
      <xdr:row>132</xdr:row>
      <xdr:rowOff>90515</xdr:rowOff>
    </xdr:to>
    <xdr:sp macro="" textlink="">
      <xdr:nvSpPr>
        <xdr:cNvPr id="5994" name="円弧 5993">
          <a:extLst>
            <a:ext uri="{FF2B5EF4-FFF2-40B4-BE49-F238E27FC236}">
              <a16:creationId xmlns:a16="http://schemas.microsoft.com/office/drawing/2014/main" id="{00000000-0008-0000-0000-00006A170000}"/>
            </a:ext>
          </a:extLst>
        </xdr:cNvPr>
        <xdr:cNvSpPr/>
      </xdr:nvSpPr>
      <xdr:spPr>
        <a:xfrm rot="20905341">
          <a:off x="2745222" y="17142727"/>
          <a:ext cx="78582" cy="664288"/>
        </a:xfrm>
        <a:prstGeom prst="arc">
          <a:avLst>
            <a:gd name="adj1" fmla="val 5399920"/>
            <a:gd name="adj2" fmla="val 5417651"/>
          </a:avLst>
        </a:prstGeom>
        <a:ln w="31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245270</xdr:colOff>
      <xdr:row>122</xdr:row>
      <xdr:rowOff>190499</xdr:rowOff>
    </xdr:from>
    <xdr:to>
      <xdr:col>14</xdr:col>
      <xdr:colOff>245270</xdr:colOff>
      <xdr:row>161</xdr:row>
      <xdr:rowOff>0</xdr:rowOff>
    </xdr:to>
    <xdr:cxnSp macro="">
      <xdr:nvCxnSpPr>
        <xdr:cNvPr id="5996" name="直線矢印コネクタ 5995">
          <a:extLst>
            <a:ext uri="{FF2B5EF4-FFF2-40B4-BE49-F238E27FC236}">
              <a16:creationId xmlns:a16="http://schemas.microsoft.com/office/drawing/2014/main" id="{00000000-0008-0000-0000-00006C170000}"/>
            </a:ext>
          </a:extLst>
        </xdr:cNvPr>
        <xdr:cNvCxnSpPr/>
      </xdr:nvCxnSpPr>
      <xdr:spPr>
        <a:xfrm>
          <a:off x="5579270" y="13525499"/>
          <a:ext cx="0" cy="723900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92869</xdr:colOff>
      <xdr:row>144</xdr:row>
      <xdr:rowOff>95249</xdr:rowOff>
    </xdr:from>
    <xdr:to>
      <xdr:col>15</xdr:col>
      <xdr:colOff>297656</xdr:colOff>
      <xdr:row>144</xdr:row>
      <xdr:rowOff>95249</xdr:rowOff>
    </xdr:to>
    <xdr:cxnSp macro="">
      <xdr:nvCxnSpPr>
        <xdr:cNvPr id="5997" name="直線矢印コネクタ 5996">
          <a:extLst>
            <a:ext uri="{FF2B5EF4-FFF2-40B4-BE49-F238E27FC236}">
              <a16:creationId xmlns:a16="http://schemas.microsoft.com/office/drawing/2014/main" id="{00000000-0008-0000-0000-00006D170000}"/>
            </a:ext>
          </a:extLst>
        </xdr:cNvPr>
        <xdr:cNvCxnSpPr/>
      </xdr:nvCxnSpPr>
      <xdr:spPr>
        <a:xfrm>
          <a:off x="4283869" y="27527249"/>
          <a:ext cx="172878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2381</xdr:colOff>
      <xdr:row>141</xdr:row>
      <xdr:rowOff>185738</xdr:rowOff>
    </xdr:from>
    <xdr:to>
      <xdr:col>17</xdr:col>
      <xdr:colOff>2381</xdr:colOff>
      <xdr:row>143</xdr:row>
      <xdr:rowOff>2381</xdr:rowOff>
    </xdr:to>
    <xdr:cxnSp macro="">
      <xdr:nvCxnSpPr>
        <xdr:cNvPr id="5999" name="直線矢印コネクタ 5998">
          <a:extLst>
            <a:ext uri="{FF2B5EF4-FFF2-40B4-BE49-F238E27FC236}">
              <a16:creationId xmlns:a16="http://schemas.microsoft.com/office/drawing/2014/main" id="{00000000-0008-0000-0000-00006F170000}"/>
            </a:ext>
          </a:extLst>
        </xdr:cNvPr>
        <xdr:cNvCxnSpPr/>
      </xdr:nvCxnSpPr>
      <xdr:spPr>
        <a:xfrm>
          <a:off x="6479381" y="17140238"/>
          <a:ext cx="0" cy="19764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4761</xdr:colOff>
      <xdr:row>172</xdr:row>
      <xdr:rowOff>94863</xdr:rowOff>
    </xdr:from>
    <xdr:to>
      <xdr:col>12</xdr:col>
      <xdr:colOff>195263</xdr:colOff>
      <xdr:row>172</xdr:row>
      <xdr:rowOff>94863</xdr:rowOff>
    </xdr:to>
    <xdr:cxnSp macro="">
      <xdr:nvCxnSpPr>
        <xdr:cNvPr id="6006" name="直線矢印コネクタ 6005">
          <a:extLst>
            <a:ext uri="{FF2B5EF4-FFF2-40B4-BE49-F238E27FC236}">
              <a16:creationId xmlns:a16="http://schemas.microsoft.com/office/drawing/2014/main" id="{00000000-0008-0000-0000-000076170000}"/>
            </a:ext>
          </a:extLst>
        </xdr:cNvPr>
        <xdr:cNvCxnSpPr/>
      </xdr:nvCxnSpPr>
      <xdr:spPr>
        <a:xfrm>
          <a:off x="766761" y="22192863"/>
          <a:ext cx="400050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4764</xdr:colOff>
      <xdr:row>188</xdr:row>
      <xdr:rowOff>97632</xdr:rowOff>
    </xdr:from>
    <xdr:to>
      <xdr:col>43</xdr:col>
      <xdr:colOff>0</xdr:colOff>
      <xdr:row>188</xdr:row>
      <xdr:rowOff>97632</xdr:rowOff>
    </xdr:to>
    <xdr:cxnSp macro="">
      <xdr:nvCxnSpPr>
        <xdr:cNvPr id="6007" name="直線矢印コネクタ 6006">
          <a:extLst>
            <a:ext uri="{FF2B5EF4-FFF2-40B4-BE49-F238E27FC236}">
              <a16:creationId xmlns:a16="http://schemas.microsoft.com/office/drawing/2014/main" id="{00000000-0008-0000-0000-000077170000}"/>
            </a:ext>
          </a:extLst>
        </xdr:cNvPr>
        <xdr:cNvCxnSpPr/>
      </xdr:nvCxnSpPr>
      <xdr:spPr>
        <a:xfrm flipH="1">
          <a:off x="766764" y="25243632"/>
          <a:ext cx="15616236" cy="0"/>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2381</xdr:colOff>
      <xdr:row>224</xdr:row>
      <xdr:rowOff>99472</xdr:rowOff>
    </xdr:from>
    <xdr:to>
      <xdr:col>21</xdr:col>
      <xdr:colOff>0</xdr:colOff>
      <xdr:row>224</xdr:row>
      <xdr:rowOff>99472</xdr:rowOff>
    </xdr:to>
    <xdr:cxnSp macro="">
      <xdr:nvCxnSpPr>
        <xdr:cNvPr id="6016" name="直線矢印コネクタ 6015">
          <a:extLst>
            <a:ext uri="{FF2B5EF4-FFF2-40B4-BE49-F238E27FC236}">
              <a16:creationId xmlns:a16="http://schemas.microsoft.com/office/drawing/2014/main" id="{00000000-0008-0000-0000-000080170000}"/>
            </a:ext>
          </a:extLst>
        </xdr:cNvPr>
        <xdr:cNvCxnSpPr/>
      </xdr:nvCxnSpPr>
      <xdr:spPr>
        <a:xfrm flipH="1">
          <a:off x="764381" y="32103472"/>
          <a:ext cx="72366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2382</xdr:colOff>
      <xdr:row>235</xdr:row>
      <xdr:rowOff>104776</xdr:rowOff>
    </xdr:from>
    <xdr:to>
      <xdr:col>14</xdr:col>
      <xdr:colOff>378619</xdr:colOff>
      <xdr:row>235</xdr:row>
      <xdr:rowOff>104776</xdr:rowOff>
    </xdr:to>
    <xdr:cxnSp macro="">
      <xdr:nvCxnSpPr>
        <xdr:cNvPr id="6018" name="直線矢印コネクタ 6017">
          <a:extLst>
            <a:ext uri="{FF2B5EF4-FFF2-40B4-BE49-F238E27FC236}">
              <a16:creationId xmlns:a16="http://schemas.microsoft.com/office/drawing/2014/main" id="{00000000-0008-0000-0000-000082170000}"/>
            </a:ext>
          </a:extLst>
        </xdr:cNvPr>
        <xdr:cNvCxnSpPr/>
      </xdr:nvCxnSpPr>
      <xdr:spPr>
        <a:xfrm>
          <a:off x="764382" y="34204276"/>
          <a:ext cx="494823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376237</xdr:colOff>
      <xdr:row>300</xdr:row>
      <xdr:rowOff>88106</xdr:rowOff>
    </xdr:from>
    <xdr:to>
      <xdr:col>21</xdr:col>
      <xdr:colOff>376237</xdr:colOff>
      <xdr:row>301</xdr:row>
      <xdr:rowOff>2381</xdr:rowOff>
    </xdr:to>
    <xdr:cxnSp macro="">
      <xdr:nvCxnSpPr>
        <xdr:cNvPr id="7503" name="直線コネクタ 7502">
          <a:extLst>
            <a:ext uri="{FF2B5EF4-FFF2-40B4-BE49-F238E27FC236}">
              <a16:creationId xmlns:a16="http://schemas.microsoft.com/office/drawing/2014/main" id="{00000000-0008-0000-0000-00004F1D0000}"/>
            </a:ext>
          </a:extLst>
        </xdr:cNvPr>
        <xdr:cNvCxnSpPr/>
      </xdr:nvCxnSpPr>
      <xdr:spPr>
        <a:xfrm>
          <a:off x="6091237" y="35711606"/>
          <a:ext cx="0" cy="104775"/>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252412</xdr:colOff>
      <xdr:row>675</xdr:row>
      <xdr:rowOff>42862</xdr:rowOff>
    </xdr:from>
    <xdr:to>
      <xdr:col>21</xdr:col>
      <xdr:colOff>359569</xdr:colOff>
      <xdr:row>675</xdr:row>
      <xdr:rowOff>42862</xdr:rowOff>
    </xdr:to>
    <xdr:cxnSp macro="">
      <xdr:nvCxnSpPr>
        <xdr:cNvPr id="7504" name="直線コネクタ 7503">
          <a:extLst>
            <a:ext uri="{FF2B5EF4-FFF2-40B4-BE49-F238E27FC236}">
              <a16:creationId xmlns:a16="http://schemas.microsoft.com/office/drawing/2014/main" id="{00000000-0008-0000-0000-0000501D0000}"/>
            </a:ext>
          </a:extLst>
        </xdr:cNvPr>
        <xdr:cNvCxnSpPr/>
      </xdr:nvCxnSpPr>
      <xdr:spPr>
        <a:xfrm>
          <a:off x="8253412" y="76814362"/>
          <a:ext cx="107157"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600075</xdr:colOff>
      <xdr:row>800</xdr:row>
      <xdr:rowOff>66674</xdr:rowOff>
    </xdr:from>
    <xdr:to>
      <xdr:col>4</xdr:col>
      <xdr:colOff>0</xdr:colOff>
      <xdr:row>800</xdr:row>
      <xdr:rowOff>66674</xdr:rowOff>
    </xdr:to>
    <xdr:cxnSp macro="">
      <xdr:nvCxnSpPr>
        <xdr:cNvPr id="7638" name="直線コネクタ 7637">
          <a:extLst>
            <a:ext uri="{FF2B5EF4-FFF2-40B4-BE49-F238E27FC236}">
              <a16:creationId xmlns:a16="http://schemas.microsoft.com/office/drawing/2014/main" id="{00000000-0008-0000-0000-0000D61D0000}"/>
            </a:ext>
          </a:extLst>
        </xdr:cNvPr>
        <xdr:cNvCxnSpPr/>
      </xdr:nvCxnSpPr>
      <xdr:spPr>
        <a:xfrm>
          <a:off x="1057275" y="631250324"/>
          <a:ext cx="0"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300038</xdr:colOff>
      <xdr:row>675</xdr:row>
      <xdr:rowOff>40482</xdr:rowOff>
    </xdr:from>
    <xdr:to>
      <xdr:col>39</xdr:col>
      <xdr:colOff>371475</xdr:colOff>
      <xdr:row>675</xdr:row>
      <xdr:rowOff>40482</xdr:rowOff>
    </xdr:to>
    <xdr:cxnSp macro="">
      <xdr:nvCxnSpPr>
        <xdr:cNvPr id="7695" name="直線コネクタ 7694">
          <a:extLst>
            <a:ext uri="{FF2B5EF4-FFF2-40B4-BE49-F238E27FC236}">
              <a16:creationId xmlns:a16="http://schemas.microsoft.com/office/drawing/2014/main" id="{00000000-0008-0000-0000-00000F1E0000}"/>
            </a:ext>
          </a:extLst>
        </xdr:cNvPr>
        <xdr:cNvCxnSpPr/>
      </xdr:nvCxnSpPr>
      <xdr:spPr>
        <a:xfrm>
          <a:off x="8301038" y="76811982"/>
          <a:ext cx="6929437" cy="0"/>
        </a:xfrm>
        <a:prstGeom prst="line">
          <a:avLst/>
        </a:prstGeom>
        <a:ln w="3175">
          <a:solidFill>
            <a:srgbClr val="C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91528</xdr:colOff>
      <xdr:row>674</xdr:row>
      <xdr:rowOff>130969</xdr:rowOff>
    </xdr:from>
    <xdr:to>
      <xdr:col>22</xdr:col>
      <xdr:colOff>91528</xdr:colOff>
      <xdr:row>675</xdr:row>
      <xdr:rowOff>40482</xdr:rowOff>
    </xdr:to>
    <xdr:cxnSp macro="">
      <xdr:nvCxnSpPr>
        <xdr:cNvPr id="7696" name="直線矢印コネクタ 7695">
          <a:extLst>
            <a:ext uri="{FF2B5EF4-FFF2-40B4-BE49-F238E27FC236}">
              <a16:creationId xmlns:a16="http://schemas.microsoft.com/office/drawing/2014/main" id="{00000000-0008-0000-0000-0000101E0000}"/>
            </a:ext>
          </a:extLst>
        </xdr:cNvPr>
        <xdr:cNvCxnSpPr/>
      </xdr:nvCxnSpPr>
      <xdr:spPr>
        <a:xfrm>
          <a:off x="4663528" y="76711969"/>
          <a:ext cx="0" cy="100013"/>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90485</xdr:colOff>
      <xdr:row>676</xdr:row>
      <xdr:rowOff>1</xdr:rowOff>
    </xdr:from>
    <xdr:to>
      <xdr:col>22</xdr:col>
      <xdr:colOff>90485</xdr:colOff>
      <xdr:row>676</xdr:row>
      <xdr:rowOff>95250</xdr:rowOff>
    </xdr:to>
    <xdr:cxnSp macro="">
      <xdr:nvCxnSpPr>
        <xdr:cNvPr id="7701" name="直線矢印コネクタ 7700">
          <a:extLst>
            <a:ext uri="{FF2B5EF4-FFF2-40B4-BE49-F238E27FC236}">
              <a16:creationId xmlns:a16="http://schemas.microsoft.com/office/drawing/2014/main" id="{00000000-0008-0000-0000-0000151E0000}"/>
            </a:ext>
          </a:extLst>
        </xdr:cNvPr>
        <xdr:cNvCxnSpPr/>
      </xdr:nvCxnSpPr>
      <xdr:spPr>
        <a:xfrm flipV="1">
          <a:off x="4662485" y="76962001"/>
          <a:ext cx="0" cy="95249"/>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226220</xdr:colOff>
      <xdr:row>674</xdr:row>
      <xdr:rowOff>2381</xdr:rowOff>
    </xdr:from>
    <xdr:to>
      <xdr:col>22</xdr:col>
      <xdr:colOff>226220</xdr:colOff>
      <xdr:row>675</xdr:row>
      <xdr:rowOff>107156</xdr:rowOff>
    </xdr:to>
    <xdr:cxnSp macro="">
      <xdr:nvCxnSpPr>
        <xdr:cNvPr id="7705" name="直線矢印コネクタ 7704">
          <a:extLst>
            <a:ext uri="{FF2B5EF4-FFF2-40B4-BE49-F238E27FC236}">
              <a16:creationId xmlns:a16="http://schemas.microsoft.com/office/drawing/2014/main" id="{00000000-0008-0000-0000-0000191E0000}"/>
            </a:ext>
          </a:extLst>
        </xdr:cNvPr>
        <xdr:cNvCxnSpPr/>
      </xdr:nvCxnSpPr>
      <xdr:spPr>
        <a:xfrm flipV="1">
          <a:off x="4798220" y="76583381"/>
          <a:ext cx="0" cy="295275"/>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2195</xdr:colOff>
      <xdr:row>281</xdr:row>
      <xdr:rowOff>0</xdr:rowOff>
    </xdr:from>
    <xdr:to>
      <xdr:col>5</xdr:col>
      <xdr:colOff>2196</xdr:colOff>
      <xdr:row>281</xdr:row>
      <xdr:rowOff>104776</xdr:rowOff>
    </xdr:to>
    <xdr:cxnSp macro="">
      <xdr:nvCxnSpPr>
        <xdr:cNvPr id="7706" name="直線矢印コネクタ 7705">
          <a:extLst>
            <a:ext uri="{FF2B5EF4-FFF2-40B4-BE49-F238E27FC236}">
              <a16:creationId xmlns:a16="http://schemas.microsoft.com/office/drawing/2014/main" id="{00000000-0008-0000-0000-00001A1E0000}"/>
            </a:ext>
          </a:extLst>
        </xdr:cNvPr>
        <xdr:cNvCxnSpPr/>
      </xdr:nvCxnSpPr>
      <xdr:spPr>
        <a:xfrm flipH="1" flipV="1">
          <a:off x="1764320" y="32575500"/>
          <a:ext cx="1" cy="104776"/>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247650</xdr:colOff>
      <xdr:row>145</xdr:row>
      <xdr:rowOff>100013</xdr:rowOff>
    </xdr:from>
    <xdr:to>
      <xdr:col>15</xdr:col>
      <xdr:colOff>300038</xdr:colOff>
      <xdr:row>145</xdr:row>
      <xdr:rowOff>100013</xdr:rowOff>
    </xdr:to>
    <xdr:cxnSp macro="">
      <xdr:nvCxnSpPr>
        <xdr:cNvPr id="7714" name="直線矢印コネクタ 7713">
          <a:extLst>
            <a:ext uri="{FF2B5EF4-FFF2-40B4-BE49-F238E27FC236}">
              <a16:creationId xmlns:a16="http://schemas.microsoft.com/office/drawing/2014/main" id="{00000000-0008-0000-0000-0000221E0000}"/>
            </a:ext>
          </a:extLst>
        </xdr:cNvPr>
        <xdr:cNvCxnSpPr/>
      </xdr:nvCxnSpPr>
      <xdr:spPr>
        <a:xfrm>
          <a:off x="5581650" y="17816513"/>
          <a:ext cx="43338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378619</xdr:colOff>
      <xdr:row>282</xdr:row>
      <xdr:rowOff>92868</xdr:rowOff>
    </xdr:from>
    <xdr:to>
      <xdr:col>21</xdr:col>
      <xdr:colOff>376238</xdr:colOff>
      <xdr:row>282</xdr:row>
      <xdr:rowOff>92868</xdr:rowOff>
    </xdr:to>
    <xdr:cxnSp macro="">
      <xdr:nvCxnSpPr>
        <xdr:cNvPr id="7876" name="直線矢印コネクタ 7875">
          <a:extLst>
            <a:ext uri="{FF2B5EF4-FFF2-40B4-BE49-F238E27FC236}">
              <a16:creationId xmlns:a16="http://schemas.microsoft.com/office/drawing/2014/main" id="{00000000-0008-0000-0000-0000C41E0000}"/>
            </a:ext>
          </a:extLst>
        </xdr:cNvPr>
        <xdr:cNvCxnSpPr/>
      </xdr:nvCxnSpPr>
      <xdr:spPr>
        <a:xfrm flipH="1">
          <a:off x="759619" y="45812868"/>
          <a:ext cx="76176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200025</xdr:colOff>
      <xdr:row>363</xdr:row>
      <xdr:rowOff>188120</xdr:rowOff>
    </xdr:from>
    <xdr:to>
      <xdr:col>12</xdr:col>
      <xdr:colOff>280988</xdr:colOff>
      <xdr:row>363</xdr:row>
      <xdr:rowOff>188120</xdr:rowOff>
    </xdr:to>
    <xdr:cxnSp macro="">
      <xdr:nvCxnSpPr>
        <xdr:cNvPr id="3959" name="直線コネクタ 3958">
          <a:extLst>
            <a:ext uri="{FF2B5EF4-FFF2-40B4-BE49-F238E27FC236}">
              <a16:creationId xmlns:a16="http://schemas.microsoft.com/office/drawing/2014/main" id="{00000000-0008-0000-0000-0000770F0000}"/>
            </a:ext>
          </a:extLst>
        </xdr:cNvPr>
        <xdr:cNvCxnSpPr/>
      </xdr:nvCxnSpPr>
      <xdr:spPr>
        <a:xfrm>
          <a:off x="2105025" y="69149120"/>
          <a:ext cx="2747963" cy="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98</xdr:colOff>
      <xdr:row>350</xdr:row>
      <xdr:rowOff>2381</xdr:rowOff>
    </xdr:from>
    <xdr:to>
      <xdr:col>3</xdr:col>
      <xdr:colOff>98</xdr:colOff>
      <xdr:row>359</xdr:row>
      <xdr:rowOff>14288</xdr:rowOff>
    </xdr:to>
    <xdr:cxnSp macro="">
      <xdr:nvCxnSpPr>
        <xdr:cNvPr id="3960" name="直線コネクタ 3959">
          <a:extLst>
            <a:ext uri="{FF2B5EF4-FFF2-40B4-BE49-F238E27FC236}">
              <a16:creationId xmlns:a16="http://schemas.microsoft.com/office/drawing/2014/main" id="{00000000-0008-0000-0000-0000780F0000}"/>
            </a:ext>
          </a:extLst>
        </xdr:cNvPr>
        <xdr:cNvCxnSpPr/>
      </xdr:nvCxnSpPr>
      <xdr:spPr>
        <a:xfrm>
          <a:off x="1143098" y="56771381"/>
          <a:ext cx="0" cy="1726407"/>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2381</xdr:colOff>
      <xdr:row>340</xdr:row>
      <xdr:rowOff>0</xdr:rowOff>
    </xdr:from>
    <xdr:to>
      <xdr:col>3</xdr:col>
      <xdr:colOff>2381</xdr:colOff>
      <xdr:row>350</xdr:row>
      <xdr:rowOff>2381</xdr:rowOff>
    </xdr:to>
    <xdr:cxnSp macro="">
      <xdr:nvCxnSpPr>
        <xdr:cNvPr id="3967" name="直線コネクタ 3966">
          <a:extLst>
            <a:ext uri="{FF2B5EF4-FFF2-40B4-BE49-F238E27FC236}">
              <a16:creationId xmlns:a16="http://schemas.microsoft.com/office/drawing/2014/main" id="{00000000-0008-0000-0000-00007F0F0000}"/>
            </a:ext>
          </a:extLst>
        </xdr:cNvPr>
        <xdr:cNvCxnSpPr/>
      </xdr:nvCxnSpPr>
      <xdr:spPr>
        <a:xfrm>
          <a:off x="1145381" y="54864000"/>
          <a:ext cx="0" cy="1907381"/>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236058</xdr:colOff>
      <xdr:row>360</xdr:row>
      <xdr:rowOff>2418</xdr:rowOff>
    </xdr:from>
    <xdr:to>
      <xdr:col>12</xdr:col>
      <xdr:colOff>278607</xdr:colOff>
      <xdr:row>364</xdr:row>
      <xdr:rowOff>2418</xdr:rowOff>
    </xdr:to>
    <xdr:cxnSp macro="">
      <xdr:nvCxnSpPr>
        <xdr:cNvPr id="3970" name="直線コネクタ 3969">
          <a:extLst>
            <a:ext uri="{FF2B5EF4-FFF2-40B4-BE49-F238E27FC236}">
              <a16:creationId xmlns:a16="http://schemas.microsoft.com/office/drawing/2014/main" id="{00000000-0008-0000-0000-0000820F0000}"/>
            </a:ext>
          </a:extLst>
        </xdr:cNvPr>
        <xdr:cNvCxnSpPr/>
      </xdr:nvCxnSpPr>
      <xdr:spPr>
        <a:xfrm flipH="1" flipV="1">
          <a:off x="4808058" y="68391918"/>
          <a:ext cx="42549" cy="762000"/>
        </a:xfrm>
        <a:prstGeom prst="line">
          <a:avLst/>
        </a:prstGeom>
        <a:ln w="6350" cmpd="dbl">
          <a:solidFill>
            <a:schemeClr val="tx2"/>
          </a:solidFill>
          <a:prstDash val="sysDot"/>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33375</xdr:colOff>
      <xdr:row>360</xdr:row>
      <xdr:rowOff>2598</xdr:rowOff>
    </xdr:from>
    <xdr:to>
      <xdr:col>12</xdr:col>
      <xdr:colOff>228600</xdr:colOff>
      <xdr:row>360</xdr:row>
      <xdr:rowOff>2598</xdr:rowOff>
    </xdr:to>
    <xdr:cxnSp macro="">
      <xdr:nvCxnSpPr>
        <xdr:cNvPr id="3973" name="直線コネクタ 3972">
          <a:extLst>
            <a:ext uri="{FF2B5EF4-FFF2-40B4-BE49-F238E27FC236}">
              <a16:creationId xmlns:a16="http://schemas.microsoft.com/office/drawing/2014/main" id="{00000000-0008-0000-0000-0000850F0000}"/>
            </a:ext>
          </a:extLst>
        </xdr:cNvPr>
        <xdr:cNvCxnSpPr/>
      </xdr:nvCxnSpPr>
      <xdr:spPr>
        <a:xfrm>
          <a:off x="1176375" y="68392098"/>
          <a:ext cx="3624225" cy="0"/>
        </a:xfrm>
        <a:prstGeom prst="line">
          <a:avLst/>
        </a:prstGeom>
        <a:ln w="6350" cmpd="dbl">
          <a:solidFill>
            <a:schemeClr val="tx2"/>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268429</xdr:colOff>
      <xdr:row>350</xdr:row>
      <xdr:rowOff>2381</xdr:rowOff>
    </xdr:from>
    <xdr:to>
      <xdr:col>11</xdr:col>
      <xdr:colOff>268429</xdr:colOff>
      <xdr:row>364</xdr:row>
      <xdr:rowOff>2381</xdr:rowOff>
    </xdr:to>
    <xdr:cxnSp macro="">
      <xdr:nvCxnSpPr>
        <xdr:cNvPr id="3977" name="直線コネクタ 3976">
          <a:extLst>
            <a:ext uri="{FF2B5EF4-FFF2-40B4-BE49-F238E27FC236}">
              <a16:creationId xmlns:a16="http://schemas.microsoft.com/office/drawing/2014/main" id="{00000000-0008-0000-0000-0000890F0000}"/>
            </a:ext>
          </a:extLst>
        </xdr:cNvPr>
        <xdr:cNvCxnSpPr/>
      </xdr:nvCxnSpPr>
      <xdr:spPr>
        <a:xfrm>
          <a:off x="4459429" y="66486881"/>
          <a:ext cx="0" cy="2667000"/>
        </a:xfrm>
        <a:prstGeom prst="line">
          <a:avLst/>
        </a:prstGeom>
        <a:ln w="3175">
          <a:solidFill>
            <a:sysClr val="windowText" lastClr="000000"/>
          </a:solidFill>
          <a:prstDash val="lgDashDotDot"/>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289329</xdr:colOff>
      <xdr:row>350</xdr:row>
      <xdr:rowOff>2827</xdr:rowOff>
    </xdr:from>
    <xdr:to>
      <xdr:col>12</xdr:col>
      <xdr:colOff>271463</xdr:colOff>
      <xdr:row>350</xdr:row>
      <xdr:rowOff>2827</xdr:rowOff>
    </xdr:to>
    <xdr:cxnSp macro="">
      <xdr:nvCxnSpPr>
        <xdr:cNvPr id="3981" name="直線コネクタ 3980">
          <a:extLst>
            <a:ext uri="{FF2B5EF4-FFF2-40B4-BE49-F238E27FC236}">
              <a16:creationId xmlns:a16="http://schemas.microsoft.com/office/drawing/2014/main" id="{00000000-0008-0000-0000-00008D0F0000}"/>
            </a:ext>
          </a:extLst>
        </xdr:cNvPr>
        <xdr:cNvCxnSpPr/>
      </xdr:nvCxnSpPr>
      <xdr:spPr>
        <a:xfrm>
          <a:off x="4480329" y="66487327"/>
          <a:ext cx="363134" cy="0"/>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190214</xdr:colOff>
      <xdr:row>364</xdr:row>
      <xdr:rowOff>2381</xdr:rowOff>
    </xdr:from>
    <xdr:to>
      <xdr:col>8</xdr:col>
      <xdr:colOff>190214</xdr:colOff>
      <xdr:row>365</xdr:row>
      <xdr:rowOff>0</xdr:rowOff>
    </xdr:to>
    <xdr:cxnSp macro="">
      <xdr:nvCxnSpPr>
        <xdr:cNvPr id="4011" name="直線矢印コネクタ 4010">
          <a:extLst>
            <a:ext uri="{FF2B5EF4-FFF2-40B4-BE49-F238E27FC236}">
              <a16:creationId xmlns:a16="http://schemas.microsoft.com/office/drawing/2014/main" id="{00000000-0008-0000-0000-0000AB0F0000}"/>
            </a:ext>
          </a:extLst>
        </xdr:cNvPr>
        <xdr:cNvCxnSpPr/>
      </xdr:nvCxnSpPr>
      <xdr:spPr>
        <a:xfrm>
          <a:off x="3238214" y="129923381"/>
          <a:ext cx="0" cy="188119"/>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4763</xdr:colOff>
      <xdr:row>340</xdr:row>
      <xdr:rowOff>190499</xdr:rowOff>
    </xdr:from>
    <xdr:to>
      <xdr:col>26</xdr:col>
      <xdr:colOff>369094</xdr:colOff>
      <xdr:row>340</xdr:row>
      <xdr:rowOff>190499</xdr:rowOff>
    </xdr:to>
    <xdr:cxnSp macro="">
      <xdr:nvCxnSpPr>
        <xdr:cNvPr id="4097" name="直線矢印コネクタ 4096">
          <a:extLst>
            <a:ext uri="{FF2B5EF4-FFF2-40B4-BE49-F238E27FC236}">
              <a16:creationId xmlns:a16="http://schemas.microsoft.com/office/drawing/2014/main" id="{00000000-0008-0000-0000-000001100000}"/>
            </a:ext>
          </a:extLst>
        </xdr:cNvPr>
        <xdr:cNvCxnSpPr/>
      </xdr:nvCxnSpPr>
      <xdr:spPr>
        <a:xfrm>
          <a:off x="6862763" y="55054499"/>
          <a:ext cx="341233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9525</xdr:colOff>
      <xdr:row>124</xdr:row>
      <xdr:rowOff>150019</xdr:rowOff>
    </xdr:from>
    <xdr:to>
      <xdr:col>20</xdr:col>
      <xdr:colOff>304800</xdr:colOff>
      <xdr:row>124</xdr:row>
      <xdr:rowOff>150019</xdr:rowOff>
    </xdr:to>
    <xdr:cxnSp macro="">
      <xdr:nvCxnSpPr>
        <xdr:cNvPr id="4041" name="直線矢印コネクタ 4040">
          <a:extLst>
            <a:ext uri="{FF2B5EF4-FFF2-40B4-BE49-F238E27FC236}">
              <a16:creationId xmlns:a16="http://schemas.microsoft.com/office/drawing/2014/main" id="{00000000-0008-0000-0000-0000C90F0000}"/>
            </a:ext>
          </a:extLst>
        </xdr:cNvPr>
        <xdr:cNvCxnSpPr/>
      </xdr:nvCxnSpPr>
      <xdr:spPr>
        <a:xfrm>
          <a:off x="8772525" y="16342519"/>
          <a:ext cx="295275" cy="0"/>
        </a:xfrm>
        <a:prstGeom prst="straightConnector1">
          <a:avLst/>
        </a:prstGeom>
        <a:ln w="31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7144</xdr:colOff>
      <xdr:row>123</xdr:row>
      <xdr:rowOff>2381</xdr:rowOff>
    </xdr:from>
    <xdr:to>
      <xdr:col>20</xdr:col>
      <xdr:colOff>202406</xdr:colOff>
      <xdr:row>123</xdr:row>
      <xdr:rowOff>2381</xdr:rowOff>
    </xdr:to>
    <xdr:cxnSp macro="">
      <xdr:nvCxnSpPr>
        <xdr:cNvPr id="4042" name="直線コネクタ 4041">
          <a:extLst>
            <a:ext uri="{FF2B5EF4-FFF2-40B4-BE49-F238E27FC236}">
              <a16:creationId xmlns:a16="http://schemas.microsoft.com/office/drawing/2014/main" id="{00000000-0008-0000-0000-0000CA0F0000}"/>
            </a:ext>
          </a:extLst>
        </xdr:cNvPr>
        <xdr:cNvCxnSpPr/>
      </xdr:nvCxnSpPr>
      <xdr:spPr>
        <a:xfrm>
          <a:off x="8112919" y="12765881"/>
          <a:ext cx="195262" cy="0"/>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531</xdr:row>
      <xdr:rowOff>2381</xdr:rowOff>
    </xdr:from>
    <xdr:to>
      <xdr:col>24</xdr:col>
      <xdr:colOff>0</xdr:colOff>
      <xdr:row>531</xdr:row>
      <xdr:rowOff>188119</xdr:rowOff>
    </xdr:to>
    <xdr:cxnSp macro="">
      <xdr:nvCxnSpPr>
        <xdr:cNvPr id="16" name="直線コネクタ 15">
          <a:extLst>
            <a:ext uri="{FF2B5EF4-FFF2-40B4-BE49-F238E27FC236}">
              <a16:creationId xmlns:a16="http://schemas.microsoft.com/office/drawing/2014/main" id="{00000000-0008-0000-0000-000010000000}"/>
            </a:ext>
          </a:extLst>
        </xdr:cNvPr>
        <xdr:cNvCxnSpPr/>
      </xdr:nvCxnSpPr>
      <xdr:spPr>
        <a:xfrm>
          <a:off x="8382000" y="100967381"/>
          <a:ext cx="762000" cy="185738"/>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311943</xdr:colOff>
      <xdr:row>191</xdr:row>
      <xdr:rowOff>0</xdr:rowOff>
    </xdr:from>
    <xdr:to>
      <xdr:col>7</xdr:col>
      <xdr:colOff>311943</xdr:colOff>
      <xdr:row>201</xdr:row>
      <xdr:rowOff>0</xdr:rowOff>
    </xdr:to>
    <xdr:cxnSp macro="">
      <xdr:nvCxnSpPr>
        <xdr:cNvPr id="83" name="直線矢印コネクタ 82">
          <a:extLst>
            <a:ext uri="{FF2B5EF4-FFF2-40B4-BE49-F238E27FC236}">
              <a16:creationId xmlns:a16="http://schemas.microsoft.com/office/drawing/2014/main" id="{00000000-0008-0000-0000-000053000000}"/>
            </a:ext>
          </a:extLst>
        </xdr:cNvPr>
        <xdr:cNvCxnSpPr/>
      </xdr:nvCxnSpPr>
      <xdr:spPr>
        <a:xfrm>
          <a:off x="2978943" y="25717500"/>
          <a:ext cx="0" cy="19050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197644</xdr:colOff>
      <xdr:row>123</xdr:row>
      <xdr:rowOff>71438</xdr:rowOff>
    </xdr:from>
    <xdr:to>
      <xdr:col>11</xdr:col>
      <xdr:colOff>90488</xdr:colOff>
      <xdr:row>123</xdr:row>
      <xdr:rowOff>92869</xdr:rowOff>
    </xdr:to>
    <xdr:cxnSp macro="">
      <xdr:nvCxnSpPr>
        <xdr:cNvPr id="952" name="直線矢印コネクタ 951">
          <a:extLst>
            <a:ext uri="{FF2B5EF4-FFF2-40B4-BE49-F238E27FC236}">
              <a16:creationId xmlns:a16="http://schemas.microsoft.com/office/drawing/2014/main" id="{00000000-0008-0000-0000-0000B8030000}"/>
            </a:ext>
          </a:extLst>
        </xdr:cNvPr>
        <xdr:cNvCxnSpPr/>
      </xdr:nvCxnSpPr>
      <xdr:spPr>
        <a:xfrm flipV="1">
          <a:off x="2864644" y="13596938"/>
          <a:ext cx="1416844" cy="21431"/>
        </a:xfrm>
        <a:prstGeom prst="straightConnector1">
          <a:avLst/>
        </a:prstGeom>
        <a:ln w="3175">
          <a:solidFill>
            <a:srgbClr val="C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378620</xdr:colOff>
      <xdr:row>139</xdr:row>
      <xdr:rowOff>50005</xdr:rowOff>
    </xdr:from>
    <xdr:to>
      <xdr:col>7</xdr:col>
      <xdr:colOff>123825</xdr:colOff>
      <xdr:row>139</xdr:row>
      <xdr:rowOff>50005</xdr:rowOff>
    </xdr:to>
    <xdr:cxnSp macro="">
      <xdr:nvCxnSpPr>
        <xdr:cNvPr id="972" name="直線矢印コネクタ 971">
          <a:extLst>
            <a:ext uri="{FF2B5EF4-FFF2-40B4-BE49-F238E27FC236}">
              <a16:creationId xmlns:a16="http://schemas.microsoft.com/office/drawing/2014/main" id="{00000000-0008-0000-0000-0000CC030000}"/>
            </a:ext>
          </a:extLst>
        </xdr:cNvPr>
        <xdr:cNvCxnSpPr/>
      </xdr:nvCxnSpPr>
      <xdr:spPr>
        <a:xfrm>
          <a:off x="1140620" y="16623505"/>
          <a:ext cx="165020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2382</xdr:colOff>
      <xdr:row>123</xdr:row>
      <xdr:rowOff>73819</xdr:rowOff>
    </xdr:from>
    <xdr:to>
      <xdr:col>11</xdr:col>
      <xdr:colOff>95250</xdr:colOff>
      <xdr:row>123</xdr:row>
      <xdr:rowOff>95251</xdr:rowOff>
    </xdr:to>
    <xdr:cxnSp macro="">
      <xdr:nvCxnSpPr>
        <xdr:cNvPr id="995" name="直線矢印コネクタ 994">
          <a:extLst>
            <a:ext uri="{FF2B5EF4-FFF2-40B4-BE49-F238E27FC236}">
              <a16:creationId xmlns:a16="http://schemas.microsoft.com/office/drawing/2014/main" id="{00000000-0008-0000-0000-0000E3030000}"/>
            </a:ext>
          </a:extLst>
        </xdr:cNvPr>
        <xdr:cNvCxnSpPr/>
      </xdr:nvCxnSpPr>
      <xdr:spPr>
        <a:xfrm flipH="1">
          <a:off x="1145382" y="13599319"/>
          <a:ext cx="3140868" cy="2143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78582</xdr:colOff>
      <xdr:row>128</xdr:row>
      <xdr:rowOff>0</xdr:rowOff>
    </xdr:from>
    <xdr:to>
      <xdr:col>2</xdr:col>
      <xdr:colOff>371475</xdr:colOff>
      <xdr:row>128</xdr:row>
      <xdr:rowOff>0</xdr:rowOff>
    </xdr:to>
    <xdr:cxnSp macro="">
      <xdr:nvCxnSpPr>
        <xdr:cNvPr id="1010" name="直線コネクタ 1009">
          <a:extLst>
            <a:ext uri="{FF2B5EF4-FFF2-40B4-BE49-F238E27FC236}">
              <a16:creationId xmlns:a16="http://schemas.microsoft.com/office/drawing/2014/main" id="{00000000-0008-0000-0000-0000F2030000}"/>
            </a:ext>
          </a:extLst>
        </xdr:cNvPr>
        <xdr:cNvCxnSpPr/>
      </xdr:nvCxnSpPr>
      <xdr:spPr>
        <a:xfrm>
          <a:off x="840582" y="14478000"/>
          <a:ext cx="292893"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302419</xdr:colOff>
      <xdr:row>122</xdr:row>
      <xdr:rowOff>188119</xdr:rowOff>
    </xdr:from>
    <xdr:to>
      <xdr:col>2</xdr:col>
      <xdr:colOff>302419</xdr:colOff>
      <xdr:row>128</xdr:row>
      <xdr:rowOff>0</xdr:rowOff>
    </xdr:to>
    <xdr:cxnSp macro="">
      <xdr:nvCxnSpPr>
        <xdr:cNvPr id="1018" name="直線矢印コネクタ 1017">
          <a:extLst>
            <a:ext uri="{FF2B5EF4-FFF2-40B4-BE49-F238E27FC236}">
              <a16:creationId xmlns:a16="http://schemas.microsoft.com/office/drawing/2014/main" id="{00000000-0008-0000-0000-0000FA030000}"/>
            </a:ext>
          </a:extLst>
        </xdr:cNvPr>
        <xdr:cNvCxnSpPr/>
      </xdr:nvCxnSpPr>
      <xdr:spPr>
        <a:xfrm>
          <a:off x="1064419" y="13523119"/>
          <a:ext cx="0" cy="9548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122196</xdr:colOff>
      <xdr:row>123</xdr:row>
      <xdr:rowOff>2632</xdr:rowOff>
    </xdr:from>
    <xdr:to>
      <xdr:col>15</xdr:col>
      <xdr:colOff>122196</xdr:colOff>
      <xdr:row>128</xdr:row>
      <xdr:rowOff>2381</xdr:rowOff>
    </xdr:to>
    <xdr:cxnSp macro="">
      <xdr:nvCxnSpPr>
        <xdr:cNvPr id="1047" name="直線矢印コネクタ 1046">
          <a:extLst>
            <a:ext uri="{FF2B5EF4-FFF2-40B4-BE49-F238E27FC236}">
              <a16:creationId xmlns:a16="http://schemas.microsoft.com/office/drawing/2014/main" id="{00000000-0008-0000-0000-000017040000}"/>
            </a:ext>
          </a:extLst>
        </xdr:cNvPr>
        <xdr:cNvCxnSpPr/>
      </xdr:nvCxnSpPr>
      <xdr:spPr>
        <a:xfrm>
          <a:off x="5837196" y="13528132"/>
          <a:ext cx="0" cy="95224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4763</xdr:colOff>
      <xdr:row>123</xdr:row>
      <xdr:rowOff>4763</xdr:rowOff>
    </xdr:from>
    <xdr:to>
      <xdr:col>20</xdr:col>
      <xdr:colOff>4763</xdr:colOff>
      <xdr:row>126</xdr:row>
      <xdr:rowOff>90488</xdr:rowOff>
    </xdr:to>
    <xdr:cxnSp macro="">
      <xdr:nvCxnSpPr>
        <xdr:cNvPr id="968" name="直線コネクタ 967">
          <a:extLst>
            <a:ext uri="{FF2B5EF4-FFF2-40B4-BE49-F238E27FC236}">
              <a16:creationId xmlns:a16="http://schemas.microsoft.com/office/drawing/2014/main" id="{00000000-0008-0000-0000-0000C8030000}"/>
            </a:ext>
          </a:extLst>
        </xdr:cNvPr>
        <xdr:cNvCxnSpPr/>
      </xdr:nvCxnSpPr>
      <xdr:spPr>
        <a:xfrm>
          <a:off x="8110538" y="12768263"/>
          <a:ext cx="0" cy="657225"/>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257175</xdr:colOff>
      <xdr:row>123</xdr:row>
      <xdr:rowOff>33338</xdr:rowOff>
    </xdr:from>
    <xdr:to>
      <xdr:col>20</xdr:col>
      <xdr:colOff>2381</xdr:colOff>
      <xdr:row>124</xdr:row>
      <xdr:rowOff>150019</xdr:rowOff>
    </xdr:to>
    <xdr:cxnSp macro="">
      <xdr:nvCxnSpPr>
        <xdr:cNvPr id="978" name="直線コネクタ 977">
          <a:extLst>
            <a:ext uri="{FF2B5EF4-FFF2-40B4-BE49-F238E27FC236}">
              <a16:creationId xmlns:a16="http://schemas.microsoft.com/office/drawing/2014/main" id="{00000000-0008-0000-0000-0000D2030000}"/>
            </a:ext>
          </a:extLst>
        </xdr:cNvPr>
        <xdr:cNvCxnSpPr/>
      </xdr:nvCxnSpPr>
      <xdr:spPr>
        <a:xfrm>
          <a:off x="4448175" y="13558838"/>
          <a:ext cx="3174206" cy="307181"/>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4763</xdr:colOff>
      <xdr:row>126</xdr:row>
      <xdr:rowOff>92869</xdr:rowOff>
    </xdr:from>
    <xdr:to>
      <xdr:col>20</xdr:col>
      <xdr:colOff>307181</xdr:colOff>
      <xdr:row>126</xdr:row>
      <xdr:rowOff>92869</xdr:rowOff>
    </xdr:to>
    <xdr:cxnSp macro="">
      <xdr:nvCxnSpPr>
        <xdr:cNvPr id="1079" name="直線矢印コネクタ 1078">
          <a:extLst>
            <a:ext uri="{FF2B5EF4-FFF2-40B4-BE49-F238E27FC236}">
              <a16:creationId xmlns:a16="http://schemas.microsoft.com/office/drawing/2014/main" id="{00000000-0008-0000-0000-000037040000}"/>
            </a:ext>
          </a:extLst>
        </xdr:cNvPr>
        <xdr:cNvCxnSpPr/>
      </xdr:nvCxnSpPr>
      <xdr:spPr>
        <a:xfrm>
          <a:off x="8110538" y="16666369"/>
          <a:ext cx="302418" cy="0"/>
        </a:xfrm>
        <a:prstGeom prst="straightConnector1">
          <a:avLst/>
        </a:prstGeom>
        <a:ln w="31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375736</xdr:colOff>
      <xdr:row>76</xdr:row>
      <xdr:rowOff>95250</xdr:rowOff>
    </xdr:from>
    <xdr:to>
      <xdr:col>16</xdr:col>
      <xdr:colOff>375736</xdr:colOff>
      <xdr:row>77</xdr:row>
      <xdr:rowOff>7144</xdr:rowOff>
    </xdr:to>
    <xdr:cxnSp macro="">
      <xdr:nvCxnSpPr>
        <xdr:cNvPr id="1092" name="直線矢印コネクタ 1091">
          <a:extLst>
            <a:ext uri="{FF2B5EF4-FFF2-40B4-BE49-F238E27FC236}">
              <a16:creationId xmlns:a16="http://schemas.microsoft.com/office/drawing/2014/main" id="{00000000-0008-0000-0000-000044040000}"/>
            </a:ext>
          </a:extLst>
        </xdr:cNvPr>
        <xdr:cNvCxnSpPr/>
      </xdr:nvCxnSpPr>
      <xdr:spPr>
        <a:xfrm>
          <a:off x="6471736" y="4095750"/>
          <a:ext cx="0" cy="10239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307182</xdr:colOff>
      <xdr:row>126</xdr:row>
      <xdr:rowOff>1</xdr:rowOff>
    </xdr:from>
    <xdr:to>
      <xdr:col>4</xdr:col>
      <xdr:colOff>2382</xdr:colOff>
      <xdr:row>126</xdr:row>
      <xdr:rowOff>1</xdr:rowOff>
    </xdr:to>
    <xdr:cxnSp macro="">
      <xdr:nvCxnSpPr>
        <xdr:cNvPr id="1107" name="直線矢印コネクタ 1106">
          <a:extLst>
            <a:ext uri="{FF2B5EF4-FFF2-40B4-BE49-F238E27FC236}">
              <a16:creationId xmlns:a16="http://schemas.microsoft.com/office/drawing/2014/main" id="{00000000-0008-0000-0000-000053040000}"/>
            </a:ext>
          </a:extLst>
        </xdr:cNvPr>
        <xdr:cNvCxnSpPr/>
      </xdr:nvCxnSpPr>
      <xdr:spPr>
        <a:xfrm>
          <a:off x="1069182" y="14097001"/>
          <a:ext cx="45720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92869</xdr:colOff>
      <xdr:row>123</xdr:row>
      <xdr:rowOff>73820</xdr:rowOff>
    </xdr:from>
    <xdr:to>
      <xdr:col>12</xdr:col>
      <xdr:colOff>54768</xdr:colOff>
      <xdr:row>124</xdr:row>
      <xdr:rowOff>123826</xdr:rowOff>
    </xdr:to>
    <xdr:cxnSp macro="">
      <xdr:nvCxnSpPr>
        <xdr:cNvPr id="6854" name="直線コネクタ 6853">
          <a:extLst>
            <a:ext uri="{FF2B5EF4-FFF2-40B4-BE49-F238E27FC236}">
              <a16:creationId xmlns:a16="http://schemas.microsoft.com/office/drawing/2014/main" id="{00000000-0008-0000-0000-0000C61A0000}"/>
            </a:ext>
          </a:extLst>
        </xdr:cNvPr>
        <xdr:cNvCxnSpPr/>
      </xdr:nvCxnSpPr>
      <xdr:spPr>
        <a:xfrm>
          <a:off x="4283869" y="13599320"/>
          <a:ext cx="342899" cy="240506"/>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7144</xdr:colOff>
      <xdr:row>123</xdr:row>
      <xdr:rowOff>78581</xdr:rowOff>
    </xdr:from>
    <xdr:to>
      <xdr:col>12</xdr:col>
      <xdr:colOff>204789</xdr:colOff>
      <xdr:row>124</xdr:row>
      <xdr:rowOff>95250</xdr:rowOff>
    </xdr:to>
    <xdr:cxnSp macro="">
      <xdr:nvCxnSpPr>
        <xdr:cNvPr id="1143" name="直線矢印コネクタ 1142">
          <a:extLst>
            <a:ext uri="{FF2B5EF4-FFF2-40B4-BE49-F238E27FC236}">
              <a16:creationId xmlns:a16="http://schemas.microsoft.com/office/drawing/2014/main" id="{00000000-0008-0000-0000-000077040000}"/>
            </a:ext>
          </a:extLst>
        </xdr:cNvPr>
        <xdr:cNvCxnSpPr/>
      </xdr:nvCxnSpPr>
      <xdr:spPr>
        <a:xfrm flipH="1">
          <a:off x="4579144" y="13604081"/>
          <a:ext cx="197645" cy="20716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126206</xdr:colOff>
      <xdr:row>126</xdr:row>
      <xdr:rowOff>2758</xdr:rowOff>
    </xdr:from>
    <xdr:to>
      <xdr:col>15</xdr:col>
      <xdr:colOff>378493</xdr:colOff>
      <xdr:row>126</xdr:row>
      <xdr:rowOff>2758</xdr:rowOff>
    </xdr:to>
    <xdr:cxnSp macro="">
      <xdr:nvCxnSpPr>
        <xdr:cNvPr id="927" name="直線矢印コネクタ 926">
          <a:extLst>
            <a:ext uri="{FF2B5EF4-FFF2-40B4-BE49-F238E27FC236}">
              <a16:creationId xmlns:a16="http://schemas.microsoft.com/office/drawing/2014/main" id="{00000000-0008-0000-0000-00009F030000}"/>
            </a:ext>
          </a:extLst>
        </xdr:cNvPr>
        <xdr:cNvCxnSpPr/>
      </xdr:nvCxnSpPr>
      <xdr:spPr>
        <a:xfrm>
          <a:off x="5841206" y="14099758"/>
          <a:ext cx="25228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121</xdr:row>
      <xdr:rowOff>188119</xdr:rowOff>
    </xdr:from>
    <xdr:to>
      <xdr:col>7</xdr:col>
      <xdr:colOff>0</xdr:colOff>
      <xdr:row>123</xdr:row>
      <xdr:rowOff>85726</xdr:rowOff>
    </xdr:to>
    <xdr:cxnSp macro="">
      <xdr:nvCxnSpPr>
        <xdr:cNvPr id="948" name="直線矢印コネクタ 947">
          <a:extLst>
            <a:ext uri="{FF2B5EF4-FFF2-40B4-BE49-F238E27FC236}">
              <a16:creationId xmlns:a16="http://schemas.microsoft.com/office/drawing/2014/main" id="{00000000-0008-0000-0000-0000B4030000}"/>
            </a:ext>
          </a:extLst>
        </xdr:cNvPr>
        <xdr:cNvCxnSpPr/>
      </xdr:nvCxnSpPr>
      <xdr:spPr>
        <a:xfrm flipV="1">
          <a:off x="2667000" y="13332619"/>
          <a:ext cx="0" cy="278607"/>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361951</xdr:colOff>
      <xdr:row>131</xdr:row>
      <xdr:rowOff>102394</xdr:rowOff>
    </xdr:from>
    <xdr:to>
      <xdr:col>15</xdr:col>
      <xdr:colOff>300038</xdr:colOff>
      <xdr:row>131</xdr:row>
      <xdr:rowOff>102394</xdr:rowOff>
    </xdr:to>
    <xdr:cxnSp macro="">
      <xdr:nvCxnSpPr>
        <xdr:cNvPr id="937" name="直線矢印コネクタ 936">
          <a:extLst>
            <a:ext uri="{FF2B5EF4-FFF2-40B4-BE49-F238E27FC236}">
              <a16:creationId xmlns:a16="http://schemas.microsoft.com/office/drawing/2014/main" id="{00000000-0008-0000-0000-0000A9030000}"/>
            </a:ext>
          </a:extLst>
        </xdr:cNvPr>
        <xdr:cNvCxnSpPr/>
      </xdr:nvCxnSpPr>
      <xdr:spPr>
        <a:xfrm>
          <a:off x="5695951" y="15151894"/>
          <a:ext cx="31908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88106</xdr:colOff>
      <xdr:row>131</xdr:row>
      <xdr:rowOff>104776</xdr:rowOff>
    </xdr:from>
    <xdr:to>
      <xdr:col>14</xdr:col>
      <xdr:colOff>361950</xdr:colOff>
      <xdr:row>131</xdr:row>
      <xdr:rowOff>104776</xdr:rowOff>
    </xdr:to>
    <xdr:cxnSp macro="">
      <xdr:nvCxnSpPr>
        <xdr:cNvPr id="8834" name="直線矢印コネクタ 8833">
          <a:extLst>
            <a:ext uri="{FF2B5EF4-FFF2-40B4-BE49-F238E27FC236}">
              <a16:creationId xmlns:a16="http://schemas.microsoft.com/office/drawing/2014/main" id="{00000000-0008-0000-0000-000082220000}"/>
            </a:ext>
          </a:extLst>
        </xdr:cNvPr>
        <xdr:cNvCxnSpPr/>
      </xdr:nvCxnSpPr>
      <xdr:spPr>
        <a:xfrm>
          <a:off x="4279106" y="15154276"/>
          <a:ext cx="141684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352426</xdr:colOff>
      <xdr:row>132</xdr:row>
      <xdr:rowOff>97631</xdr:rowOff>
    </xdr:from>
    <xdr:to>
      <xdr:col>7</xdr:col>
      <xdr:colOff>352426</xdr:colOff>
      <xdr:row>160</xdr:row>
      <xdr:rowOff>188119</xdr:rowOff>
    </xdr:to>
    <xdr:cxnSp macro="">
      <xdr:nvCxnSpPr>
        <xdr:cNvPr id="8836" name="直線矢印コネクタ 8835">
          <a:extLst>
            <a:ext uri="{FF2B5EF4-FFF2-40B4-BE49-F238E27FC236}">
              <a16:creationId xmlns:a16="http://schemas.microsoft.com/office/drawing/2014/main" id="{00000000-0008-0000-0000-000084220000}"/>
            </a:ext>
          </a:extLst>
        </xdr:cNvPr>
        <xdr:cNvCxnSpPr/>
      </xdr:nvCxnSpPr>
      <xdr:spPr>
        <a:xfrm>
          <a:off x="3019426" y="15337631"/>
          <a:ext cx="0" cy="542448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378619</xdr:colOff>
      <xdr:row>282</xdr:row>
      <xdr:rowOff>92870</xdr:rowOff>
    </xdr:from>
    <xdr:to>
      <xdr:col>22</xdr:col>
      <xdr:colOff>233363</xdr:colOff>
      <xdr:row>282</xdr:row>
      <xdr:rowOff>92870</xdr:rowOff>
    </xdr:to>
    <xdr:cxnSp macro="">
      <xdr:nvCxnSpPr>
        <xdr:cNvPr id="199" name="直線コネクタ 198">
          <a:extLst>
            <a:ext uri="{FF2B5EF4-FFF2-40B4-BE49-F238E27FC236}">
              <a16:creationId xmlns:a16="http://schemas.microsoft.com/office/drawing/2014/main" id="{00000000-0008-0000-0000-0000C7000000}"/>
            </a:ext>
          </a:extLst>
        </xdr:cNvPr>
        <xdr:cNvCxnSpPr/>
      </xdr:nvCxnSpPr>
      <xdr:spPr>
        <a:xfrm>
          <a:off x="8379619" y="45812870"/>
          <a:ext cx="235744"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159545</xdr:colOff>
      <xdr:row>282</xdr:row>
      <xdr:rowOff>90487</xdr:rowOff>
    </xdr:from>
    <xdr:to>
      <xdr:col>22</xdr:col>
      <xdr:colOff>159545</xdr:colOff>
      <xdr:row>283</xdr:row>
      <xdr:rowOff>80962</xdr:rowOff>
    </xdr:to>
    <xdr:cxnSp macro="">
      <xdr:nvCxnSpPr>
        <xdr:cNvPr id="923" name="直線矢印コネクタ 922">
          <a:extLst>
            <a:ext uri="{FF2B5EF4-FFF2-40B4-BE49-F238E27FC236}">
              <a16:creationId xmlns:a16="http://schemas.microsoft.com/office/drawing/2014/main" id="{00000000-0008-0000-0000-00009B030000}"/>
            </a:ext>
          </a:extLst>
        </xdr:cNvPr>
        <xdr:cNvCxnSpPr/>
      </xdr:nvCxnSpPr>
      <xdr:spPr>
        <a:xfrm flipV="1">
          <a:off x="6636545" y="32284987"/>
          <a:ext cx="0" cy="180975"/>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157163</xdr:colOff>
      <xdr:row>281</xdr:row>
      <xdr:rowOff>4763</xdr:rowOff>
    </xdr:from>
    <xdr:to>
      <xdr:col>22</xdr:col>
      <xdr:colOff>157163</xdr:colOff>
      <xdr:row>282</xdr:row>
      <xdr:rowOff>0</xdr:rowOff>
    </xdr:to>
    <xdr:cxnSp macro="">
      <xdr:nvCxnSpPr>
        <xdr:cNvPr id="980" name="直線矢印コネクタ 979">
          <a:extLst>
            <a:ext uri="{FF2B5EF4-FFF2-40B4-BE49-F238E27FC236}">
              <a16:creationId xmlns:a16="http://schemas.microsoft.com/office/drawing/2014/main" id="{00000000-0008-0000-0000-0000D4030000}"/>
            </a:ext>
          </a:extLst>
        </xdr:cNvPr>
        <xdr:cNvCxnSpPr/>
      </xdr:nvCxnSpPr>
      <xdr:spPr>
        <a:xfrm>
          <a:off x="6634163" y="35818763"/>
          <a:ext cx="0" cy="185737"/>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76200</xdr:colOff>
      <xdr:row>300</xdr:row>
      <xdr:rowOff>188119</xdr:rowOff>
    </xdr:from>
    <xdr:to>
      <xdr:col>7</xdr:col>
      <xdr:colOff>76200</xdr:colOff>
      <xdr:row>301</xdr:row>
      <xdr:rowOff>185738</xdr:rowOff>
    </xdr:to>
    <xdr:cxnSp macro="">
      <xdr:nvCxnSpPr>
        <xdr:cNvPr id="1150" name="直線矢印コネクタ 1149">
          <a:extLst>
            <a:ext uri="{FF2B5EF4-FFF2-40B4-BE49-F238E27FC236}">
              <a16:creationId xmlns:a16="http://schemas.microsoft.com/office/drawing/2014/main" id="{00000000-0008-0000-0000-00007E040000}"/>
            </a:ext>
          </a:extLst>
        </xdr:cNvPr>
        <xdr:cNvCxnSpPr/>
      </xdr:nvCxnSpPr>
      <xdr:spPr>
        <a:xfrm>
          <a:off x="3505200" y="35811619"/>
          <a:ext cx="0" cy="18811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73819</xdr:colOff>
      <xdr:row>301</xdr:row>
      <xdr:rowOff>90489</xdr:rowOff>
    </xdr:from>
    <xdr:to>
      <xdr:col>7</xdr:col>
      <xdr:colOff>378619</xdr:colOff>
      <xdr:row>301</xdr:row>
      <xdr:rowOff>90489</xdr:rowOff>
    </xdr:to>
    <xdr:cxnSp macro="">
      <xdr:nvCxnSpPr>
        <xdr:cNvPr id="1181" name="直線コネクタ 1180">
          <a:extLst>
            <a:ext uri="{FF2B5EF4-FFF2-40B4-BE49-F238E27FC236}">
              <a16:creationId xmlns:a16="http://schemas.microsoft.com/office/drawing/2014/main" id="{00000000-0008-0000-0000-00009D040000}"/>
            </a:ext>
          </a:extLst>
        </xdr:cNvPr>
        <xdr:cNvCxnSpPr/>
      </xdr:nvCxnSpPr>
      <xdr:spPr>
        <a:xfrm>
          <a:off x="3502819" y="35904489"/>
          <a:ext cx="304800"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380999</xdr:colOff>
      <xdr:row>301</xdr:row>
      <xdr:rowOff>90488</xdr:rowOff>
    </xdr:from>
    <xdr:to>
      <xdr:col>7</xdr:col>
      <xdr:colOff>380999</xdr:colOff>
      <xdr:row>303</xdr:row>
      <xdr:rowOff>188119</xdr:rowOff>
    </xdr:to>
    <xdr:cxnSp macro="">
      <xdr:nvCxnSpPr>
        <xdr:cNvPr id="1189" name="直線矢印コネクタ 1188">
          <a:extLst>
            <a:ext uri="{FF2B5EF4-FFF2-40B4-BE49-F238E27FC236}">
              <a16:creationId xmlns:a16="http://schemas.microsoft.com/office/drawing/2014/main" id="{00000000-0008-0000-0000-0000A5040000}"/>
            </a:ext>
          </a:extLst>
        </xdr:cNvPr>
        <xdr:cNvCxnSpPr/>
      </xdr:nvCxnSpPr>
      <xdr:spPr>
        <a:xfrm>
          <a:off x="3809999" y="35904488"/>
          <a:ext cx="0" cy="478631"/>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1571</xdr:colOff>
      <xdr:row>311</xdr:row>
      <xdr:rowOff>153</xdr:rowOff>
    </xdr:from>
    <xdr:to>
      <xdr:col>8</xdr:col>
      <xdr:colOff>1571</xdr:colOff>
      <xdr:row>311</xdr:row>
      <xdr:rowOff>102547</xdr:rowOff>
    </xdr:to>
    <xdr:cxnSp macro="">
      <xdr:nvCxnSpPr>
        <xdr:cNvPr id="2971" name="直線コネクタ 2970">
          <a:extLst>
            <a:ext uri="{FF2B5EF4-FFF2-40B4-BE49-F238E27FC236}">
              <a16:creationId xmlns:a16="http://schemas.microsoft.com/office/drawing/2014/main" id="{00000000-0008-0000-0000-00009B0B0000}"/>
            </a:ext>
          </a:extLst>
        </xdr:cNvPr>
        <xdr:cNvCxnSpPr/>
      </xdr:nvCxnSpPr>
      <xdr:spPr>
        <a:xfrm>
          <a:off x="3049571" y="49149153"/>
          <a:ext cx="0" cy="102394"/>
        </a:xfrm>
        <a:prstGeom prst="line">
          <a:avLst/>
        </a:prstGeom>
        <a:ln w="952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7146</xdr:colOff>
      <xdr:row>311</xdr:row>
      <xdr:rowOff>121444</xdr:rowOff>
    </xdr:from>
    <xdr:to>
      <xdr:col>11</xdr:col>
      <xdr:colOff>2381</xdr:colOff>
      <xdr:row>311</xdr:row>
      <xdr:rowOff>121444</xdr:rowOff>
    </xdr:to>
    <xdr:cxnSp macro="">
      <xdr:nvCxnSpPr>
        <xdr:cNvPr id="2972" name="直線コネクタ 2971">
          <a:extLst>
            <a:ext uri="{FF2B5EF4-FFF2-40B4-BE49-F238E27FC236}">
              <a16:creationId xmlns:a16="http://schemas.microsoft.com/office/drawing/2014/main" id="{00000000-0008-0000-0000-00009C0B0000}"/>
            </a:ext>
          </a:extLst>
        </xdr:cNvPr>
        <xdr:cNvCxnSpPr/>
      </xdr:nvCxnSpPr>
      <xdr:spPr>
        <a:xfrm flipH="1">
          <a:off x="388146" y="49079944"/>
          <a:ext cx="3805235" cy="0"/>
        </a:xfrm>
        <a:prstGeom prst="line">
          <a:avLst/>
        </a:prstGeom>
        <a:ln w="3175">
          <a:prstDash val="lgDashDotDot"/>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4763</xdr:colOff>
      <xdr:row>311</xdr:row>
      <xdr:rowOff>35262</xdr:rowOff>
    </xdr:from>
    <xdr:to>
      <xdr:col>8</xdr:col>
      <xdr:colOff>0</xdr:colOff>
      <xdr:row>311</xdr:row>
      <xdr:rowOff>35262</xdr:rowOff>
    </xdr:to>
    <xdr:cxnSp macro="">
      <xdr:nvCxnSpPr>
        <xdr:cNvPr id="2973" name="直線コネクタ 2972">
          <a:extLst>
            <a:ext uri="{FF2B5EF4-FFF2-40B4-BE49-F238E27FC236}">
              <a16:creationId xmlns:a16="http://schemas.microsoft.com/office/drawing/2014/main" id="{00000000-0008-0000-0000-00009D0B0000}"/>
            </a:ext>
          </a:extLst>
        </xdr:cNvPr>
        <xdr:cNvCxnSpPr/>
      </xdr:nvCxnSpPr>
      <xdr:spPr>
        <a:xfrm>
          <a:off x="385763" y="49184262"/>
          <a:ext cx="2662237" cy="0"/>
        </a:xfrm>
        <a:prstGeom prst="line">
          <a:avLst/>
        </a:prstGeom>
        <a:ln w="3175">
          <a:solidFill>
            <a:schemeClr val="tx1"/>
          </a:solidFill>
          <a:prstDash val="lgDashDotDot"/>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0</xdr:colOff>
      <xdr:row>311</xdr:row>
      <xdr:rowOff>96872</xdr:rowOff>
    </xdr:from>
    <xdr:to>
      <xdr:col>14</xdr:col>
      <xdr:colOff>202406</xdr:colOff>
      <xdr:row>311</xdr:row>
      <xdr:rowOff>96872</xdr:rowOff>
    </xdr:to>
    <xdr:cxnSp macro="">
      <xdr:nvCxnSpPr>
        <xdr:cNvPr id="2974" name="直線コネクタ 2973">
          <a:extLst>
            <a:ext uri="{FF2B5EF4-FFF2-40B4-BE49-F238E27FC236}">
              <a16:creationId xmlns:a16="http://schemas.microsoft.com/office/drawing/2014/main" id="{00000000-0008-0000-0000-00009E0B0000}"/>
            </a:ext>
          </a:extLst>
        </xdr:cNvPr>
        <xdr:cNvCxnSpPr/>
      </xdr:nvCxnSpPr>
      <xdr:spPr>
        <a:xfrm>
          <a:off x="3048000" y="49436372"/>
          <a:ext cx="2488406"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641</xdr:colOff>
      <xdr:row>310</xdr:row>
      <xdr:rowOff>192067</xdr:rowOff>
    </xdr:from>
    <xdr:to>
      <xdr:col>17</xdr:col>
      <xdr:colOff>641</xdr:colOff>
      <xdr:row>311</xdr:row>
      <xdr:rowOff>110298</xdr:rowOff>
    </xdr:to>
    <xdr:cxnSp macro="">
      <xdr:nvCxnSpPr>
        <xdr:cNvPr id="2975" name="直線コネクタ 2974">
          <a:extLst>
            <a:ext uri="{FF2B5EF4-FFF2-40B4-BE49-F238E27FC236}">
              <a16:creationId xmlns:a16="http://schemas.microsoft.com/office/drawing/2014/main" id="{00000000-0008-0000-0000-00009F0B0000}"/>
            </a:ext>
          </a:extLst>
        </xdr:cNvPr>
        <xdr:cNvCxnSpPr/>
      </xdr:nvCxnSpPr>
      <xdr:spPr>
        <a:xfrm>
          <a:off x="4934591" y="2287567"/>
          <a:ext cx="0" cy="108731"/>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2993</xdr:colOff>
      <xdr:row>328</xdr:row>
      <xdr:rowOff>134513</xdr:rowOff>
    </xdr:from>
    <xdr:to>
      <xdr:col>8</xdr:col>
      <xdr:colOff>2993</xdr:colOff>
      <xdr:row>329</xdr:row>
      <xdr:rowOff>45244</xdr:rowOff>
    </xdr:to>
    <xdr:cxnSp macro="">
      <xdr:nvCxnSpPr>
        <xdr:cNvPr id="2976" name="直線コネクタ 2975">
          <a:extLst>
            <a:ext uri="{FF2B5EF4-FFF2-40B4-BE49-F238E27FC236}">
              <a16:creationId xmlns:a16="http://schemas.microsoft.com/office/drawing/2014/main" id="{00000000-0008-0000-0000-0000A00B0000}"/>
            </a:ext>
          </a:extLst>
        </xdr:cNvPr>
        <xdr:cNvCxnSpPr/>
      </xdr:nvCxnSpPr>
      <xdr:spPr>
        <a:xfrm>
          <a:off x="3050993" y="52712513"/>
          <a:ext cx="0" cy="101231"/>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0</xdr:colOff>
      <xdr:row>330</xdr:row>
      <xdr:rowOff>72241</xdr:rowOff>
    </xdr:from>
    <xdr:to>
      <xdr:col>17</xdr:col>
      <xdr:colOff>0</xdr:colOff>
      <xdr:row>330</xdr:row>
      <xdr:rowOff>72241</xdr:rowOff>
    </xdr:to>
    <xdr:cxnSp macro="">
      <xdr:nvCxnSpPr>
        <xdr:cNvPr id="2977" name="直線コネクタ 2976">
          <a:extLst>
            <a:ext uri="{FF2B5EF4-FFF2-40B4-BE49-F238E27FC236}">
              <a16:creationId xmlns:a16="http://schemas.microsoft.com/office/drawing/2014/main" id="{00000000-0008-0000-0000-0000A10B0000}"/>
            </a:ext>
          </a:extLst>
        </xdr:cNvPr>
        <xdr:cNvCxnSpPr/>
      </xdr:nvCxnSpPr>
      <xdr:spPr>
        <a:xfrm>
          <a:off x="3048000" y="53031241"/>
          <a:ext cx="3429000" cy="0"/>
        </a:xfrm>
        <a:prstGeom prst="line">
          <a:avLst/>
        </a:prstGeom>
        <a:ln w="3175">
          <a:solidFill>
            <a:schemeClr val="tx1"/>
          </a:solidFill>
          <a:prstDash val="lgDashDot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259556</xdr:colOff>
      <xdr:row>310</xdr:row>
      <xdr:rowOff>114300</xdr:rowOff>
    </xdr:from>
    <xdr:to>
      <xdr:col>9</xdr:col>
      <xdr:colOff>259556</xdr:colOff>
      <xdr:row>311</xdr:row>
      <xdr:rowOff>100013</xdr:rowOff>
    </xdr:to>
    <xdr:cxnSp macro="">
      <xdr:nvCxnSpPr>
        <xdr:cNvPr id="2990" name="直線矢印コネクタ 2989">
          <a:extLst>
            <a:ext uri="{FF2B5EF4-FFF2-40B4-BE49-F238E27FC236}">
              <a16:creationId xmlns:a16="http://schemas.microsoft.com/office/drawing/2014/main" id="{00000000-0008-0000-0000-0000AE0B0000}"/>
            </a:ext>
          </a:extLst>
        </xdr:cNvPr>
        <xdr:cNvCxnSpPr/>
      </xdr:nvCxnSpPr>
      <xdr:spPr>
        <a:xfrm>
          <a:off x="3688556" y="114414300"/>
          <a:ext cx="0" cy="176213"/>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261938</xdr:colOff>
      <xdr:row>311</xdr:row>
      <xdr:rowOff>124623</xdr:rowOff>
    </xdr:from>
    <xdr:to>
      <xdr:col>9</xdr:col>
      <xdr:colOff>261938</xdr:colOff>
      <xdr:row>312</xdr:row>
      <xdr:rowOff>112713</xdr:rowOff>
    </xdr:to>
    <xdr:cxnSp macro="">
      <xdr:nvCxnSpPr>
        <xdr:cNvPr id="2991" name="直線矢印コネクタ 2990">
          <a:extLst>
            <a:ext uri="{FF2B5EF4-FFF2-40B4-BE49-F238E27FC236}">
              <a16:creationId xmlns:a16="http://schemas.microsoft.com/office/drawing/2014/main" id="{00000000-0008-0000-0000-0000AF0B0000}"/>
            </a:ext>
          </a:extLst>
        </xdr:cNvPr>
        <xdr:cNvCxnSpPr/>
      </xdr:nvCxnSpPr>
      <xdr:spPr>
        <a:xfrm flipV="1">
          <a:off x="3690938" y="114615123"/>
          <a:ext cx="0" cy="17859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1587</xdr:colOff>
      <xdr:row>310</xdr:row>
      <xdr:rowOff>100012</xdr:rowOff>
    </xdr:from>
    <xdr:to>
      <xdr:col>4</xdr:col>
      <xdr:colOff>1587</xdr:colOff>
      <xdr:row>311</xdr:row>
      <xdr:rowOff>38100</xdr:rowOff>
    </xdr:to>
    <xdr:cxnSp macro="">
      <xdr:nvCxnSpPr>
        <xdr:cNvPr id="3000" name="直線矢印コネクタ 2999">
          <a:extLst>
            <a:ext uri="{FF2B5EF4-FFF2-40B4-BE49-F238E27FC236}">
              <a16:creationId xmlns:a16="http://schemas.microsoft.com/office/drawing/2014/main" id="{00000000-0008-0000-0000-0000B80B0000}"/>
            </a:ext>
          </a:extLst>
        </xdr:cNvPr>
        <xdr:cNvCxnSpPr/>
      </xdr:nvCxnSpPr>
      <xdr:spPr>
        <a:xfrm>
          <a:off x="1525587" y="123163012"/>
          <a:ext cx="0" cy="128588"/>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377825</xdr:colOff>
      <xdr:row>311</xdr:row>
      <xdr:rowOff>121444</xdr:rowOff>
    </xdr:from>
    <xdr:to>
      <xdr:col>3</xdr:col>
      <xdr:colOff>377825</xdr:colOff>
      <xdr:row>312</xdr:row>
      <xdr:rowOff>54769</xdr:rowOff>
    </xdr:to>
    <xdr:cxnSp macro="">
      <xdr:nvCxnSpPr>
        <xdr:cNvPr id="3001" name="直線矢印コネクタ 3000">
          <a:extLst>
            <a:ext uri="{FF2B5EF4-FFF2-40B4-BE49-F238E27FC236}">
              <a16:creationId xmlns:a16="http://schemas.microsoft.com/office/drawing/2014/main" id="{00000000-0008-0000-0000-0000B90B0000}"/>
            </a:ext>
          </a:extLst>
        </xdr:cNvPr>
        <xdr:cNvCxnSpPr/>
      </xdr:nvCxnSpPr>
      <xdr:spPr>
        <a:xfrm flipV="1">
          <a:off x="1520825" y="123374944"/>
          <a:ext cx="0" cy="123825"/>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1385</xdr:colOff>
      <xdr:row>310</xdr:row>
      <xdr:rowOff>42863</xdr:rowOff>
    </xdr:from>
    <xdr:to>
      <xdr:col>8</xdr:col>
      <xdr:colOff>1385</xdr:colOff>
      <xdr:row>311</xdr:row>
      <xdr:rowOff>4763</xdr:rowOff>
    </xdr:to>
    <xdr:cxnSp macro="">
      <xdr:nvCxnSpPr>
        <xdr:cNvPr id="3002" name="直線矢印コネクタ 3001">
          <a:extLst>
            <a:ext uri="{FF2B5EF4-FFF2-40B4-BE49-F238E27FC236}">
              <a16:creationId xmlns:a16="http://schemas.microsoft.com/office/drawing/2014/main" id="{00000000-0008-0000-0000-0000BA0B0000}"/>
            </a:ext>
          </a:extLst>
        </xdr:cNvPr>
        <xdr:cNvCxnSpPr/>
      </xdr:nvCxnSpPr>
      <xdr:spPr>
        <a:xfrm>
          <a:off x="3049385" y="49001363"/>
          <a:ext cx="0" cy="15240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743</xdr:colOff>
      <xdr:row>311</xdr:row>
      <xdr:rowOff>121445</xdr:rowOff>
    </xdr:from>
    <xdr:to>
      <xdr:col>8</xdr:col>
      <xdr:colOff>743</xdr:colOff>
      <xdr:row>312</xdr:row>
      <xdr:rowOff>88109</xdr:rowOff>
    </xdr:to>
    <xdr:cxnSp macro="">
      <xdr:nvCxnSpPr>
        <xdr:cNvPr id="3003" name="直線矢印コネクタ 3002">
          <a:extLst>
            <a:ext uri="{FF2B5EF4-FFF2-40B4-BE49-F238E27FC236}">
              <a16:creationId xmlns:a16="http://schemas.microsoft.com/office/drawing/2014/main" id="{00000000-0008-0000-0000-0000BB0B0000}"/>
            </a:ext>
          </a:extLst>
        </xdr:cNvPr>
        <xdr:cNvCxnSpPr/>
      </xdr:nvCxnSpPr>
      <xdr:spPr>
        <a:xfrm flipV="1">
          <a:off x="3048743" y="49270445"/>
          <a:ext cx="0" cy="157164"/>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3361</xdr:colOff>
      <xdr:row>310</xdr:row>
      <xdr:rowOff>185153</xdr:rowOff>
    </xdr:from>
    <xdr:to>
      <xdr:col>20</xdr:col>
      <xdr:colOff>3361</xdr:colOff>
      <xdr:row>331</xdr:row>
      <xdr:rowOff>4763</xdr:rowOff>
    </xdr:to>
    <xdr:cxnSp macro="">
      <xdr:nvCxnSpPr>
        <xdr:cNvPr id="3012" name="直線矢印コネクタ 3011">
          <a:extLst>
            <a:ext uri="{FF2B5EF4-FFF2-40B4-BE49-F238E27FC236}">
              <a16:creationId xmlns:a16="http://schemas.microsoft.com/office/drawing/2014/main" id="{00000000-0008-0000-0000-0000C40B0000}"/>
            </a:ext>
          </a:extLst>
        </xdr:cNvPr>
        <xdr:cNvCxnSpPr/>
      </xdr:nvCxnSpPr>
      <xdr:spPr>
        <a:xfrm flipV="1">
          <a:off x="7242361" y="120390653"/>
          <a:ext cx="0" cy="382011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185738</xdr:colOff>
      <xdr:row>311</xdr:row>
      <xdr:rowOff>106537</xdr:rowOff>
    </xdr:from>
    <xdr:to>
      <xdr:col>30</xdr:col>
      <xdr:colOff>0</xdr:colOff>
      <xdr:row>311</xdr:row>
      <xdr:rowOff>106537</xdr:rowOff>
    </xdr:to>
    <xdr:cxnSp macro="">
      <xdr:nvCxnSpPr>
        <xdr:cNvPr id="3015" name="直線コネクタ 3014">
          <a:extLst>
            <a:ext uri="{FF2B5EF4-FFF2-40B4-BE49-F238E27FC236}">
              <a16:creationId xmlns:a16="http://schemas.microsoft.com/office/drawing/2014/main" id="{00000000-0008-0000-0000-0000C70B0000}"/>
            </a:ext>
          </a:extLst>
        </xdr:cNvPr>
        <xdr:cNvCxnSpPr/>
      </xdr:nvCxnSpPr>
      <xdr:spPr>
        <a:xfrm>
          <a:off x="10091738" y="49065037"/>
          <a:ext cx="1338262" cy="0"/>
        </a:xfrm>
        <a:prstGeom prst="line">
          <a:avLst/>
        </a:prstGeom>
        <a:ln w="3175">
          <a:solidFill>
            <a:srgbClr val="C00000"/>
          </a:solidFill>
          <a:prstDash val="lgDash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22</xdr:col>
      <xdr:colOff>90489</xdr:colOff>
      <xdr:row>318</xdr:row>
      <xdr:rowOff>111919</xdr:rowOff>
    </xdr:from>
    <xdr:to>
      <xdr:col>22</xdr:col>
      <xdr:colOff>90489</xdr:colOff>
      <xdr:row>327</xdr:row>
      <xdr:rowOff>0</xdr:rowOff>
    </xdr:to>
    <xdr:cxnSp macro="">
      <xdr:nvCxnSpPr>
        <xdr:cNvPr id="3016" name="直線コネクタ 3015">
          <a:extLst>
            <a:ext uri="{FF2B5EF4-FFF2-40B4-BE49-F238E27FC236}">
              <a16:creationId xmlns:a16="http://schemas.microsoft.com/office/drawing/2014/main" id="{00000000-0008-0000-0000-0000C80B0000}"/>
            </a:ext>
          </a:extLst>
        </xdr:cNvPr>
        <xdr:cNvCxnSpPr/>
      </xdr:nvCxnSpPr>
      <xdr:spPr>
        <a:xfrm>
          <a:off x="8472489" y="50784919"/>
          <a:ext cx="0" cy="1602581"/>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338419</xdr:colOff>
      <xdr:row>311</xdr:row>
      <xdr:rowOff>0</xdr:rowOff>
    </xdr:from>
    <xdr:to>
      <xdr:col>18</xdr:col>
      <xdr:colOff>338419</xdr:colOff>
      <xdr:row>327</xdr:row>
      <xdr:rowOff>0</xdr:rowOff>
    </xdr:to>
    <xdr:cxnSp macro="">
      <xdr:nvCxnSpPr>
        <xdr:cNvPr id="3017" name="直線コネクタ 3016">
          <a:extLst>
            <a:ext uri="{FF2B5EF4-FFF2-40B4-BE49-F238E27FC236}">
              <a16:creationId xmlns:a16="http://schemas.microsoft.com/office/drawing/2014/main" id="{00000000-0008-0000-0000-0000C90B0000}"/>
            </a:ext>
          </a:extLst>
        </xdr:cNvPr>
        <xdr:cNvCxnSpPr/>
      </xdr:nvCxnSpPr>
      <xdr:spPr>
        <a:xfrm>
          <a:off x="7196419" y="49339500"/>
          <a:ext cx="0" cy="304800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228601</xdr:colOff>
      <xdr:row>320</xdr:row>
      <xdr:rowOff>82478</xdr:rowOff>
    </xdr:from>
    <xdr:to>
      <xdr:col>17</xdr:col>
      <xdr:colOff>361950</xdr:colOff>
      <xdr:row>320</xdr:row>
      <xdr:rowOff>82478</xdr:rowOff>
    </xdr:to>
    <xdr:cxnSp macro="">
      <xdr:nvCxnSpPr>
        <xdr:cNvPr id="3020" name="直線矢印コネクタ 3019">
          <a:extLst>
            <a:ext uri="{FF2B5EF4-FFF2-40B4-BE49-F238E27FC236}">
              <a16:creationId xmlns:a16="http://schemas.microsoft.com/office/drawing/2014/main" id="{00000000-0008-0000-0000-0000CC0B0000}"/>
            </a:ext>
          </a:extLst>
        </xdr:cNvPr>
        <xdr:cNvCxnSpPr/>
      </xdr:nvCxnSpPr>
      <xdr:spPr>
        <a:xfrm flipH="1">
          <a:off x="6324601" y="125050478"/>
          <a:ext cx="51434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47624</xdr:colOff>
      <xdr:row>319</xdr:row>
      <xdr:rowOff>104471</xdr:rowOff>
    </xdr:from>
    <xdr:to>
      <xdr:col>25</xdr:col>
      <xdr:colOff>11906</xdr:colOff>
      <xdr:row>319</xdr:row>
      <xdr:rowOff>104471</xdr:rowOff>
    </xdr:to>
    <xdr:cxnSp macro="">
      <xdr:nvCxnSpPr>
        <xdr:cNvPr id="3021" name="直線矢印コネクタ 3020">
          <a:extLst>
            <a:ext uri="{FF2B5EF4-FFF2-40B4-BE49-F238E27FC236}">
              <a16:creationId xmlns:a16="http://schemas.microsoft.com/office/drawing/2014/main" id="{00000000-0008-0000-0000-0000CD0B0000}"/>
            </a:ext>
          </a:extLst>
        </xdr:cNvPr>
        <xdr:cNvCxnSpPr/>
      </xdr:nvCxnSpPr>
      <xdr:spPr>
        <a:xfrm>
          <a:off x="8429624" y="124881971"/>
          <a:ext cx="726282" cy="0"/>
        </a:xfrm>
        <a:prstGeom prst="straightConnector1">
          <a:avLst/>
        </a:prstGeom>
        <a:ln w="3175">
          <a:solidFill>
            <a:srgbClr val="C00000"/>
          </a:solidFill>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3074</xdr:colOff>
      <xdr:row>316</xdr:row>
      <xdr:rowOff>97631</xdr:rowOff>
    </xdr:from>
    <xdr:to>
      <xdr:col>17</xdr:col>
      <xdr:colOff>3074</xdr:colOff>
      <xdr:row>331</xdr:row>
      <xdr:rowOff>2381</xdr:rowOff>
    </xdr:to>
    <xdr:cxnSp macro="">
      <xdr:nvCxnSpPr>
        <xdr:cNvPr id="3027" name="直線コネクタ 3026">
          <a:extLst>
            <a:ext uri="{FF2B5EF4-FFF2-40B4-BE49-F238E27FC236}">
              <a16:creationId xmlns:a16="http://schemas.microsoft.com/office/drawing/2014/main" id="{00000000-0008-0000-0000-0000D30B0000}"/>
            </a:ext>
          </a:extLst>
        </xdr:cNvPr>
        <xdr:cNvCxnSpPr/>
      </xdr:nvCxnSpPr>
      <xdr:spPr>
        <a:xfrm>
          <a:off x="6480074" y="50389631"/>
          <a:ext cx="0" cy="2762250"/>
        </a:xfrm>
        <a:prstGeom prst="line">
          <a:avLst/>
        </a:prstGeom>
        <a:ln w="3175">
          <a:solidFill>
            <a:srgbClr val="C00000"/>
          </a:solidFill>
          <a:prstDash val="lgDash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10</xdr:col>
      <xdr:colOff>171451</xdr:colOff>
      <xdr:row>311</xdr:row>
      <xdr:rowOff>123825</xdr:rowOff>
    </xdr:from>
    <xdr:to>
      <xdr:col>10</xdr:col>
      <xdr:colOff>171451</xdr:colOff>
      <xdr:row>328</xdr:row>
      <xdr:rowOff>128587</xdr:rowOff>
    </xdr:to>
    <xdr:cxnSp macro="">
      <xdr:nvCxnSpPr>
        <xdr:cNvPr id="3029" name="直線矢印コネクタ 3028">
          <a:extLst>
            <a:ext uri="{FF2B5EF4-FFF2-40B4-BE49-F238E27FC236}">
              <a16:creationId xmlns:a16="http://schemas.microsoft.com/office/drawing/2014/main" id="{00000000-0008-0000-0000-0000D50B0000}"/>
            </a:ext>
          </a:extLst>
        </xdr:cNvPr>
        <xdr:cNvCxnSpPr/>
      </xdr:nvCxnSpPr>
      <xdr:spPr>
        <a:xfrm>
          <a:off x="3981451" y="49082325"/>
          <a:ext cx="0" cy="324326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187410</xdr:colOff>
      <xdr:row>329</xdr:row>
      <xdr:rowOff>130462</xdr:rowOff>
    </xdr:from>
    <xdr:to>
      <xdr:col>9</xdr:col>
      <xdr:colOff>187410</xdr:colOff>
      <xdr:row>330</xdr:row>
      <xdr:rowOff>74731</xdr:rowOff>
    </xdr:to>
    <xdr:cxnSp macro="">
      <xdr:nvCxnSpPr>
        <xdr:cNvPr id="3030" name="直線矢印コネクタ 3029">
          <a:extLst>
            <a:ext uri="{FF2B5EF4-FFF2-40B4-BE49-F238E27FC236}">
              <a16:creationId xmlns:a16="http://schemas.microsoft.com/office/drawing/2014/main" id="{00000000-0008-0000-0000-0000D60B0000}"/>
            </a:ext>
          </a:extLst>
        </xdr:cNvPr>
        <xdr:cNvCxnSpPr/>
      </xdr:nvCxnSpPr>
      <xdr:spPr>
        <a:xfrm>
          <a:off x="3616410" y="52898962"/>
          <a:ext cx="0" cy="134769"/>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189792</xdr:colOff>
      <xdr:row>331</xdr:row>
      <xdr:rowOff>152</xdr:rowOff>
    </xdr:from>
    <xdr:to>
      <xdr:col>9</xdr:col>
      <xdr:colOff>189792</xdr:colOff>
      <xdr:row>331</xdr:row>
      <xdr:rowOff>107157</xdr:rowOff>
    </xdr:to>
    <xdr:cxnSp macro="">
      <xdr:nvCxnSpPr>
        <xdr:cNvPr id="3031" name="直線矢印コネクタ 3030">
          <a:extLst>
            <a:ext uri="{FF2B5EF4-FFF2-40B4-BE49-F238E27FC236}">
              <a16:creationId xmlns:a16="http://schemas.microsoft.com/office/drawing/2014/main" id="{00000000-0008-0000-0000-0000D70B0000}"/>
            </a:ext>
          </a:extLst>
        </xdr:cNvPr>
        <xdr:cNvCxnSpPr/>
      </xdr:nvCxnSpPr>
      <xdr:spPr>
        <a:xfrm flipV="1">
          <a:off x="3618792" y="118300652"/>
          <a:ext cx="0" cy="107005"/>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4763</xdr:colOff>
      <xdr:row>330</xdr:row>
      <xdr:rowOff>69299</xdr:rowOff>
    </xdr:from>
    <xdr:to>
      <xdr:col>30</xdr:col>
      <xdr:colOff>2381</xdr:colOff>
      <xdr:row>330</xdr:row>
      <xdr:rowOff>69299</xdr:rowOff>
    </xdr:to>
    <xdr:cxnSp macro="">
      <xdr:nvCxnSpPr>
        <xdr:cNvPr id="3037" name="直線コネクタ 3036">
          <a:extLst>
            <a:ext uri="{FF2B5EF4-FFF2-40B4-BE49-F238E27FC236}">
              <a16:creationId xmlns:a16="http://schemas.microsoft.com/office/drawing/2014/main" id="{00000000-0008-0000-0000-0000DD0B0000}"/>
            </a:ext>
          </a:extLst>
        </xdr:cNvPr>
        <xdr:cNvCxnSpPr/>
      </xdr:nvCxnSpPr>
      <xdr:spPr>
        <a:xfrm>
          <a:off x="9148763" y="52647299"/>
          <a:ext cx="2283618" cy="0"/>
        </a:xfrm>
        <a:prstGeom prst="line">
          <a:avLst/>
        </a:prstGeom>
        <a:ln w="3175">
          <a:prstDash val="lgDashDotDot"/>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303</xdr:colOff>
      <xdr:row>311</xdr:row>
      <xdr:rowOff>78769</xdr:rowOff>
    </xdr:from>
    <xdr:to>
      <xdr:col>18</xdr:col>
      <xdr:colOff>338138</xdr:colOff>
      <xdr:row>311</xdr:row>
      <xdr:rowOff>78769</xdr:rowOff>
    </xdr:to>
    <xdr:cxnSp macro="">
      <xdr:nvCxnSpPr>
        <xdr:cNvPr id="3045" name="直線矢印コネクタ 3044">
          <a:extLst>
            <a:ext uri="{FF2B5EF4-FFF2-40B4-BE49-F238E27FC236}">
              <a16:creationId xmlns:a16="http://schemas.microsoft.com/office/drawing/2014/main" id="{00000000-0008-0000-0000-0000E50B0000}"/>
            </a:ext>
          </a:extLst>
        </xdr:cNvPr>
        <xdr:cNvCxnSpPr/>
      </xdr:nvCxnSpPr>
      <xdr:spPr>
        <a:xfrm>
          <a:off x="6477303" y="123332269"/>
          <a:ext cx="71883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45244</xdr:colOff>
      <xdr:row>311</xdr:row>
      <xdr:rowOff>76420</xdr:rowOff>
    </xdr:from>
    <xdr:to>
      <xdr:col>23</xdr:col>
      <xdr:colOff>380999</xdr:colOff>
      <xdr:row>311</xdr:row>
      <xdr:rowOff>76420</xdr:rowOff>
    </xdr:to>
    <xdr:cxnSp macro="">
      <xdr:nvCxnSpPr>
        <xdr:cNvPr id="3047" name="直線矢印コネクタ 3046">
          <a:extLst>
            <a:ext uri="{FF2B5EF4-FFF2-40B4-BE49-F238E27FC236}">
              <a16:creationId xmlns:a16="http://schemas.microsoft.com/office/drawing/2014/main" id="{00000000-0008-0000-0000-0000E70B0000}"/>
            </a:ext>
          </a:extLst>
        </xdr:cNvPr>
        <xdr:cNvCxnSpPr/>
      </xdr:nvCxnSpPr>
      <xdr:spPr>
        <a:xfrm>
          <a:off x="8427244" y="59131420"/>
          <a:ext cx="71675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45245</xdr:colOff>
      <xdr:row>311</xdr:row>
      <xdr:rowOff>102397</xdr:rowOff>
    </xdr:from>
    <xdr:to>
      <xdr:col>22</xdr:col>
      <xdr:colOff>90488</xdr:colOff>
      <xdr:row>318</xdr:row>
      <xdr:rowOff>111919</xdr:rowOff>
    </xdr:to>
    <xdr:cxnSp macro="">
      <xdr:nvCxnSpPr>
        <xdr:cNvPr id="3048" name="直線コネクタ 3047">
          <a:extLst>
            <a:ext uri="{FF2B5EF4-FFF2-40B4-BE49-F238E27FC236}">
              <a16:creationId xmlns:a16="http://schemas.microsoft.com/office/drawing/2014/main" id="{00000000-0008-0000-0000-0000E80B0000}"/>
            </a:ext>
          </a:extLst>
        </xdr:cNvPr>
        <xdr:cNvCxnSpPr/>
      </xdr:nvCxnSpPr>
      <xdr:spPr>
        <a:xfrm flipH="1" flipV="1">
          <a:off x="8427245" y="49441897"/>
          <a:ext cx="45243" cy="1343022"/>
        </a:xfrm>
        <a:prstGeom prst="line">
          <a:avLst/>
        </a:prstGeom>
        <a:ln w="3175">
          <a:solidFill>
            <a:srgbClr val="C00000"/>
          </a:solidFill>
          <a:prstDash val="lgDashDot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21</xdr:col>
      <xdr:colOff>159544</xdr:colOff>
      <xdr:row>318</xdr:row>
      <xdr:rowOff>111919</xdr:rowOff>
    </xdr:from>
    <xdr:to>
      <xdr:col>22</xdr:col>
      <xdr:colOff>83345</xdr:colOff>
      <xdr:row>318</xdr:row>
      <xdr:rowOff>111919</xdr:rowOff>
    </xdr:to>
    <xdr:cxnSp macro="">
      <xdr:nvCxnSpPr>
        <xdr:cNvPr id="3049" name="直線コネクタ 3048">
          <a:extLst>
            <a:ext uri="{FF2B5EF4-FFF2-40B4-BE49-F238E27FC236}">
              <a16:creationId xmlns:a16="http://schemas.microsoft.com/office/drawing/2014/main" id="{00000000-0008-0000-0000-0000E90B0000}"/>
            </a:ext>
          </a:extLst>
        </xdr:cNvPr>
        <xdr:cNvCxnSpPr/>
      </xdr:nvCxnSpPr>
      <xdr:spPr>
        <a:xfrm flipH="1">
          <a:off x="8160544" y="50784919"/>
          <a:ext cx="304801" cy="0"/>
        </a:xfrm>
        <a:prstGeom prst="line">
          <a:avLst/>
        </a:prstGeom>
        <a:ln w="3175">
          <a:solidFill>
            <a:schemeClr val="accent1"/>
          </a:solidFill>
          <a:prstDash val="sysDash"/>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21</xdr:col>
      <xdr:colOff>288131</xdr:colOff>
      <xdr:row>311</xdr:row>
      <xdr:rowOff>0</xdr:rowOff>
    </xdr:from>
    <xdr:to>
      <xdr:col>21</xdr:col>
      <xdr:colOff>288131</xdr:colOff>
      <xdr:row>318</xdr:row>
      <xdr:rowOff>114300</xdr:rowOff>
    </xdr:to>
    <xdr:cxnSp macro="">
      <xdr:nvCxnSpPr>
        <xdr:cNvPr id="3050" name="直線矢印コネクタ 3049">
          <a:extLst>
            <a:ext uri="{FF2B5EF4-FFF2-40B4-BE49-F238E27FC236}">
              <a16:creationId xmlns:a16="http://schemas.microsoft.com/office/drawing/2014/main" id="{00000000-0008-0000-0000-0000EA0B0000}"/>
            </a:ext>
          </a:extLst>
        </xdr:cNvPr>
        <xdr:cNvCxnSpPr/>
      </xdr:nvCxnSpPr>
      <xdr:spPr>
        <a:xfrm>
          <a:off x="8289131" y="49339500"/>
          <a:ext cx="0" cy="14478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95249</xdr:colOff>
      <xdr:row>310</xdr:row>
      <xdr:rowOff>7144</xdr:rowOff>
    </xdr:from>
    <xdr:to>
      <xdr:col>21</xdr:col>
      <xdr:colOff>95249</xdr:colOff>
      <xdr:row>314</xdr:row>
      <xdr:rowOff>154781</xdr:rowOff>
    </xdr:to>
    <xdr:cxnSp macro="">
      <xdr:nvCxnSpPr>
        <xdr:cNvPr id="3051" name="直線矢印コネクタ 3050">
          <a:extLst>
            <a:ext uri="{FF2B5EF4-FFF2-40B4-BE49-F238E27FC236}">
              <a16:creationId xmlns:a16="http://schemas.microsoft.com/office/drawing/2014/main" id="{00000000-0008-0000-0000-0000EB0B0000}"/>
            </a:ext>
          </a:extLst>
        </xdr:cNvPr>
        <xdr:cNvCxnSpPr/>
      </xdr:nvCxnSpPr>
      <xdr:spPr>
        <a:xfrm flipV="1">
          <a:off x="8096249" y="49156144"/>
          <a:ext cx="0" cy="909637"/>
        </a:xfrm>
        <a:prstGeom prst="straightConnector1">
          <a:avLst/>
        </a:prstGeom>
        <a:ln w="3175">
          <a:solidFill>
            <a:srgbClr val="C00000"/>
          </a:solidFill>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21</xdr:col>
      <xdr:colOff>95249</xdr:colOff>
      <xdr:row>314</xdr:row>
      <xdr:rowOff>155011</xdr:rowOff>
    </xdr:from>
    <xdr:to>
      <xdr:col>21</xdr:col>
      <xdr:colOff>285750</xdr:colOff>
      <xdr:row>314</xdr:row>
      <xdr:rowOff>155011</xdr:rowOff>
    </xdr:to>
    <xdr:cxnSp macro="">
      <xdr:nvCxnSpPr>
        <xdr:cNvPr id="3054" name="直線コネクタ 3053">
          <a:extLst>
            <a:ext uri="{FF2B5EF4-FFF2-40B4-BE49-F238E27FC236}">
              <a16:creationId xmlns:a16="http://schemas.microsoft.com/office/drawing/2014/main" id="{00000000-0008-0000-0000-0000EE0B0000}"/>
            </a:ext>
          </a:extLst>
        </xdr:cNvPr>
        <xdr:cNvCxnSpPr/>
      </xdr:nvCxnSpPr>
      <xdr:spPr>
        <a:xfrm>
          <a:off x="8096249" y="50066011"/>
          <a:ext cx="190501" cy="0"/>
        </a:xfrm>
        <a:prstGeom prst="line">
          <a:avLst/>
        </a:prstGeom>
        <a:ln w="3175">
          <a:solidFill>
            <a:srgbClr val="C0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358282</xdr:colOff>
      <xdr:row>311</xdr:row>
      <xdr:rowOff>79996</xdr:rowOff>
    </xdr:from>
    <xdr:to>
      <xdr:col>17</xdr:col>
      <xdr:colOff>358282</xdr:colOff>
      <xdr:row>312</xdr:row>
      <xdr:rowOff>20787</xdr:rowOff>
    </xdr:to>
    <xdr:cxnSp macro="">
      <xdr:nvCxnSpPr>
        <xdr:cNvPr id="3060" name="直線矢印コネクタ 3059">
          <a:extLst>
            <a:ext uri="{FF2B5EF4-FFF2-40B4-BE49-F238E27FC236}">
              <a16:creationId xmlns:a16="http://schemas.microsoft.com/office/drawing/2014/main" id="{00000000-0008-0000-0000-0000F40B0000}"/>
            </a:ext>
          </a:extLst>
        </xdr:cNvPr>
        <xdr:cNvCxnSpPr/>
      </xdr:nvCxnSpPr>
      <xdr:spPr>
        <a:xfrm>
          <a:off x="6835282" y="123333496"/>
          <a:ext cx="0" cy="131291"/>
        </a:xfrm>
        <a:prstGeom prst="straightConnector1">
          <a:avLst/>
        </a:prstGeom>
        <a:ln w="3175">
          <a:solidFill>
            <a:srgbClr val="C00000"/>
          </a:solidFill>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16</xdr:col>
      <xdr:colOff>376237</xdr:colOff>
      <xdr:row>320</xdr:row>
      <xdr:rowOff>161925</xdr:rowOff>
    </xdr:from>
    <xdr:to>
      <xdr:col>18</xdr:col>
      <xdr:colOff>335756</xdr:colOff>
      <xdr:row>320</xdr:row>
      <xdr:rowOff>161925</xdr:rowOff>
    </xdr:to>
    <xdr:cxnSp macro="">
      <xdr:nvCxnSpPr>
        <xdr:cNvPr id="3061" name="直線矢印コネクタ 3060">
          <a:extLst>
            <a:ext uri="{FF2B5EF4-FFF2-40B4-BE49-F238E27FC236}">
              <a16:creationId xmlns:a16="http://schemas.microsoft.com/office/drawing/2014/main" id="{00000000-0008-0000-0000-0000F50B0000}"/>
            </a:ext>
          </a:extLst>
        </xdr:cNvPr>
        <xdr:cNvCxnSpPr/>
      </xdr:nvCxnSpPr>
      <xdr:spPr>
        <a:xfrm>
          <a:off x="6472237" y="125129925"/>
          <a:ext cx="7215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85725</xdr:colOff>
      <xdr:row>320</xdr:row>
      <xdr:rowOff>159545</xdr:rowOff>
    </xdr:from>
    <xdr:to>
      <xdr:col>23</xdr:col>
      <xdr:colOff>378619</xdr:colOff>
      <xdr:row>320</xdr:row>
      <xdr:rowOff>159545</xdr:rowOff>
    </xdr:to>
    <xdr:cxnSp macro="">
      <xdr:nvCxnSpPr>
        <xdr:cNvPr id="3062" name="直線矢印コネクタ 3061">
          <a:extLst>
            <a:ext uri="{FF2B5EF4-FFF2-40B4-BE49-F238E27FC236}">
              <a16:creationId xmlns:a16="http://schemas.microsoft.com/office/drawing/2014/main" id="{00000000-0008-0000-0000-0000F60B0000}"/>
            </a:ext>
          </a:extLst>
        </xdr:cNvPr>
        <xdr:cNvCxnSpPr/>
      </xdr:nvCxnSpPr>
      <xdr:spPr>
        <a:xfrm flipH="1">
          <a:off x="8086725" y="116364545"/>
          <a:ext cx="67389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373857</xdr:colOff>
      <xdr:row>320</xdr:row>
      <xdr:rowOff>77859</xdr:rowOff>
    </xdr:from>
    <xdr:to>
      <xdr:col>10</xdr:col>
      <xdr:colOff>171450</xdr:colOff>
      <xdr:row>320</xdr:row>
      <xdr:rowOff>77859</xdr:rowOff>
    </xdr:to>
    <xdr:cxnSp macro="">
      <xdr:nvCxnSpPr>
        <xdr:cNvPr id="3065" name="直線矢印コネクタ 3064">
          <a:extLst>
            <a:ext uri="{FF2B5EF4-FFF2-40B4-BE49-F238E27FC236}">
              <a16:creationId xmlns:a16="http://schemas.microsoft.com/office/drawing/2014/main" id="{00000000-0008-0000-0000-0000F90B0000}"/>
            </a:ext>
          </a:extLst>
        </xdr:cNvPr>
        <xdr:cNvCxnSpPr/>
      </xdr:nvCxnSpPr>
      <xdr:spPr>
        <a:xfrm flipH="1">
          <a:off x="3802857" y="51131859"/>
          <a:ext cx="178593" cy="0"/>
        </a:xfrm>
        <a:prstGeom prst="straightConnector1">
          <a:avLst/>
        </a:prstGeom>
        <a:ln w="3175">
          <a:solidFill>
            <a:srgbClr val="C00000"/>
          </a:solidFill>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8</xdr:colOff>
      <xdr:row>400</xdr:row>
      <xdr:rowOff>188119</xdr:rowOff>
    </xdr:from>
    <xdr:to>
      <xdr:col>23</xdr:col>
      <xdr:colOff>2381</xdr:colOff>
      <xdr:row>400</xdr:row>
      <xdr:rowOff>188119</xdr:rowOff>
    </xdr:to>
    <xdr:cxnSp macro="">
      <xdr:nvCxnSpPr>
        <xdr:cNvPr id="5295" name="直線コネクタ 5294">
          <a:extLst>
            <a:ext uri="{FF2B5EF4-FFF2-40B4-BE49-F238E27FC236}">
              <a16:creationId xmlns:a16="http://schemas.microsoft.com/office/drawing/2014/main" id="{00000000-0008-0000-0000-0000AF140000}"/>
            </a:ext>
          </a:extLst>
        </xdr:cNvPr>
        <xdr:cNvCxnSpPr/>
      </xdr:nvCxnSpPr>
      <xdr:spPr>
        <a:xfrm flipH="1">
          <a:off x="762008" y="53337619"/>
          <a:ext cx="8003373" cy="0"/>
        </a:xfrm>
        <a:prstGeom prst="line">
          <a:avLst/>
        </a:prstGeom>
        <a:ln w="3175">
          <a:solidFill>
            <a:schemeClr val="accent2">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2382</xdr:colOff>
      <xdr:row>401</xdr:row>
      <xdr:rowOff>11906</xdr:rowOff>
    </xdr:from>
    <xdr:to>
      <xdr:col>22</xdr:col>
      <xdr:colOff>371476</xdr:colOff>
      <xdr:row>401</xdr:row>
      <xdr:rowOff>11906</xdr:rowOff>
    </xdr:to>
    <xdr:cxnSp macro="">
      <xdr:nvCxnSpPr>
        <xdr:cNvPr id="3611" name="直線コネクタ 3610">
          <a:extLst>
            <a:ext uri="{FF2B5EF4-FFF2-40B4-BE49-F238E27FC236}">
              <a16:creationId xmlns:a16="http://schemas.microsoft.com/office/drawing/2014/main" id="{00000000-0008-0000-0000-00001B0E0000}"/>
            </a:ext>
          </a:extLst>
        </xdr:cNvPr>
        <xdr:cNvCxnSpPr/>
      </xdr:nvCxnSpPr>
      <xdr:spPr>
        <a:xfrm>
          <a:off x="764382" y="53351906"/>
          <a:ext cx="7989094"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2382</xdr:colOff>
      <xdr:row>401</xdr:row>
      <xdr:rowOff>1</xdr:rowOff>
    </xdr:from>
    <xdr:to>
      <xdr:col>23</xdr:col>
      <xdr:colOff>2382</xdr:colOff>
      <xdr:row>410</xdr:row>
      <xdr:rowOff>188119</xdr:rowOff>
    </xdr:to>
    <xdr:cxnSp macro="">
      <xdr:nvCxnSpPr>
        <xdr:cNvPr id="3612" name="直線コネクタ 3611">
          <a:extLst>
            <a:ext uri="{FF2B5EF4-FFF2-40B4-BE49-F238E27FC236}">
              <a16:creationId xmlns:a16="http://schemas.microsoft.com/office/drawing/2014/main" id="{00000000-0008-0000-0000-00001C0E0000}"/>
            </a:ext>
          </a:extLst>
        </xdr:cNvPr>
        <xdr:cNvCxnSpPr/>
      </xdr:nvCxnSpPr>
      <xdr:spPr>
        <a:xfrm>
          <a:off x="8765382" y="53340001"/>
          <a:ext cx="0" cy="1902618"/>
        </a:xfrm>
        <a:prstGeom prst="line">
          <a:avLst/>
        </a:prstGeom>
        <a:ln w="3175">
          <a:solidFill>
            <a:schemeClr val="accent2">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371474</xdr:colOff>
      <xdr:row>401</xdr:row>
      <xdr:rowOff>11906</xdr:rowOff>
    </xdr:from>
    <xdr:to>
      <xdr:col>22</xdr:col>
      <xdr:colOff>371474</xdr:colOff>
      <xdr:row>410</xdr:row>
      <xdr:rowOff>173831</xdr:rowOff>
    </xdr:to>
    <xdr:cxnSp macro="">
      <xdr:nvCxnSpPr>
        <xdr:cNvPr id="5350" name="直線コネクタ 5349">
          <a:extLst>
            <a:ext uri="{FF2B5EF4-FFF2-40B4-BE49-F238E27FC236}">
              <a16:creationId xmlns:a16="http://schemas.microsoft.com/office/drawing/2014/main" id="{00000000-0008-0000-0000-0000E6140000}"/>
            </a:ext>
          </a:extLst>
        </xdr:cNvPr>
        <xdr:cNvCxnSpPr/>
      </xdr:nvCxnSpPr>
      <xdr:spPr>
        <a:xfrm>
          <a:off x="8753474" y="53351906"/>
          <a:ext cx="0" cy="1876425"/>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2382</xdr:colOff>
      <xdr:row>418</xdr:row>
      <xdr:rowOff>126206</xdr:rowOff>
    </xdr:from>
    <xdr:to>
      <xdr:col>6</xdr:col>
      <xdr:colOff>2382</xdr:colOff>
      <xdr:row>419</xdr:row>
      <xdr:rowOff>40480</xdr:rowOff>
    </xdr:to>
    <xdr:cxnSp macro="">
      <xdr:nvCxnSpPr>
        <xdr:cNvPr id="3660" name="直線コネクタ 3659">
          <a:extLst>
            <a:ext uri="{FF2B5EF4-FFF2-40B4-BE49-F238E27FC236}">
              <a16:creationId xmlns:a16="http://schemas.microsoft.com/office/drawing/2014/main" id="{00000000-0008-0000-0000-00004C0E0000}"/>
            </a:ext>
          </a:extLst>
        </xdr:cNvPr>
        <xdr:cNvCxnSpPr/>
      </xdr:nvCxnSpPr>
      <xdr:spPr>
        <a:xfrm>
          <a:off x="2288382" y="56704706"/>
          <a:ext cx="0" cy="104774"/>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216694</xdr:colOff>
      <xdr:row>396</xdr:row>
      <xdr:rowOff>102394</xdr:rowOff>
    </xdr:from>
    <xdr:to>
      <xdr:col>3</xdr:col>
      <xdr:colOff>4763</xdr:colOff>
      <xdr:row>396</xdr:row>
      <xdr:rowOff>102394</xdr:rowOff>
    </xdr:to>
    <xdr:cxnSp macro="">
      <xdr:nvCxnSpPr>
        <xdr:cNvPr id="4931" name="直線矢印コネクタ 4930">
          <a:extLst>
            <a:ext uri="{FF2B5EF4-FFF2-40B4-BE49-F238E27FC236}">
              <a16:creationId xmlns:a16="http://schemas.microsoft.com/office/drawing/2014/main" id="{00000000-0008-0000-0000-000043130000}"/>
            </a:ext>
          </a:extLst>
        </xdr:cNvPr>
        <xdr:cNvCxnSpPr/>
      </xdr:nvCxnSpPr>
      <xdr:spPr>
        <a:xfrm>
          <a:off x="569119" y="247190419"/>
          <a:ext cx="14049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11906</xdr:colOff>
      <xdr:row>401</xdr:row>
      <xdr:rowOff>109763</xdr:rowOff>
    </xdr:from>
    <xdr:to>
      <xdr:col>3</xdr:col>
      <xdr:colOff>1</xdr:colOff>
      <xdr:row>401</xdr:row>
      <xdr:rowOff>109763</xdr:rowOff>
    </xdr:to>
    <xdr:cxnSp macro="">
      <xdr:nvCxnSpPr>
        <xdr:cNvPr id="4944" name="直線矢印コネクタ 4943">
          <a:extLst>
            <a:ext uri="{FF2B5EF4-FFF2-40B4-BE49-F238E27FC236}">
              <a16:creationId xmlns:a16="http://schemas.microsoft.com/office/drawing/2014/main" id="{00000000-0008-0000-0000-000050130000}"/>
            </a:ext>
          </a:extLst>
        </xdr:cNvPr>
        <xdr:cNvCxnSpPr/>
      </xdr:nvCxnSpPr>
      <xdr:spPr>
        <a:xfrm flipH="1">
          <a:off x="773906" y="53449763"/>
          <a:ext cx="36909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418</xdr:row>
      <xdr:rowOff>45242</xdr:rowOff>
    </xdr:from>
    <xdr:to>
      <xdr:col>4</xdr:col>
      <xdr:colOff>192881</xdr:colOff>
      <xdr:row>418</xdr:row>
      <xdr:rowOff>45242</xdr:rowOff>
    </xdr:to>
    <xdr:cxnSp macro="">
      <xdr:nvCxnSpPr>
        <xdr:cNvPr id="4954" name="直線矢印コネクタ 4953">
          <a:extLst>
            <a:ext uri="{FF2B5EF4-FFF2-40B4-BE49-F238E27FC236}">
              <a16:creationId xmlns:a16="http://schemas.microsoft.com/office/drawing/2014/main" id="{00000000-0008-0000-0000-00005A130000}"/>
            </a:ext>
          </a:extLst>
        </xdr:cNvPr>
        <xdr:cNvCxnSpPr/>
      </xdr:nvCxnSpPr>
      <xdr:spPr>
        <a:xfrm>
          <a:off x="762000" y="56623742"/>
          <a:ext cx="9548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190500</xdr:colOff>
      <xdr:row>418</xdr:row>
      <xdr:rowOff>92869</xdr:rowOff>
    </xdr:from>
    <xdr:to>
      <xdr:col>6</xdr:col>
      <xdr:colOff>2381</xdr:colOff>
      <xdr:row>418</xdr:row>
      <xdr:rowOff>92869</xdr:rowOff>
    </xdr:to>
    <xdr:cxnSp macro="">
      <xdr:nvCxnSpPr>
        <xdr:cNvPr id="4958" name="直線矢印コネクタ 4957">
          <a:extLst>
            <a:ext uri="{FF2B5EF4-FFF2-40B4-BE49-F238E27FC236}">
              <a16:creationId xmlns:a16="http://schemas.microsoft.com/office/drawing/2014/main" id="{00000000-0008-0000-0000-00005E130000}"/>
            </a:ext>
          </a:extLst>
        </xdr:cNvPr>
        <xdr:cNvCxnSpPr/>
      </xdr:nvCxnSpPr>
      <xdr:spPr>
        <a:xfrm>
          <a:off x="1714500" y="56671369"/>
          <a:ext cx="5738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95250</xdr:colOff>
      <xdr:row>418</xdr:row>
      <xdr:rowOff>92868</xdr:rowOff>
    </xdr:from>
    <xdr:to>
      <xdr:col>5</xdr:col>
      <xdr:colOff>95251</xdr:colOff>
      <xdr:row>419</xdr:row>
      <xdr:rowOff>190499</xdr:rowOff>
    </xdr:to>
    <xdr:cxnSp macro="">
      <xdr:nvCxnSpPr>
        <xdr:cNvPr id="4960" name="直線矢印コネクタ 4959">
          <a:extLst>
            <a:ext uri="{FF2B5EF4-FFF2-40B4-BE49-F238E27FC236}">
              <a16:creationId xmlns:a16="http://schemas.microsoft.com/office/drawing/2014/main" id="{00000000-0008-0000-0000-000060130000}"/>
            </a:ext>
          </a:extLst>
        </xdr:cNvPr>
        <xdr:cNvCxnSpPr/>
      </xdr:nvCxnSpPr>
      <xdr:spPr>
        <a:xfrm>
          <a:off x="2000250" y="56671368"/>
          <a:ext cx="1" cy="288131"/>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380127</xdr:colOff>
      <xdr:row>422</xdr:row>
      <xdr:rowOff>97431</xdr:rowOff>
    </xdr:from>
    <xdr:to>
      <xdr:col>6</xdr:col>
      <xdr:colOff>188119</xdr:colOff>
      <xdr:row>422</xdr:row>
      <xdr:rowOff>97431</xdr:rowOff>
    </xdr:to>
    <xdr:cxnSp macro="">
      <xdr:nvCxnSpPr>
        <xdr:cNvPr id="4988" name="直線矢印コネクタ 4987">
          <a:extLst>
            <a:ext uri="{FF2B5EF4-FFF2-40B4-BE49-F238E27FC236}">
              <a16:creationId xmlns:a16="http://schemas.microsoft.com/office/drawing/2014/main" id="{00000000-0008-0000-0000-00007C130000}"/>
            </a:ext>
          </a:extLst>
        </xdr:cNvPr>
        <xdr:cNvCxnSpPr/>
      </xdr:nvCxnSpPr>
      <xdr:spPr>
        <a:xfrm>
          <a:off x="761127" y="57437931"/>
          <a:ext cx="171299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185102</xdr:colOff>
      <xdr:row>416</xdr:row>
      <xdr:rowOff>185302</xdr:rowOff>
    </xdr:from>
    <xdr:to>
      <xdr:col>11</xdr:col>
      <xdr:colOff>185102</xdr:colOff>
      <xdr:row>419</xdr:row>
      <xdr:rowOff>44137</xdr:rowOff>
    </xdr:to>
    <xdr:cxnSp macro="">
      <xdr:nvCxnSpPr>
        <xdr:cNvPr id="195" name="直線矢印コネクタ 194">
          <a:extLst>
            <a:ext uri="{FF2B5EF4-FFF2-40B4-BE49-F238E27FC236}">
              <a16:creationId xmlns:a16="http://schemas.microsoft.com/office/drawing/2014/main" id="{00000000-0008-0000-0000-0000C3000000}"/>
            </a:ext>
          </a:extLst>
        </xdr:cNvPr>
        <xdr:cNvCxnSpPr/>
      </xdr:nvCxnSpPr>
      <xdr:spPr>
        <a:xfrm>
          <a:off x="4376102" y="56382802"/>
          <a:ext cx="0" cy="430335"/>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132613</xdr:colOff>
      <xdr:row>424</xdr:row>
      <xdr:rowOff>119063</xdr:rowOff>
    </xdr:from>
    <xdr:to>
      <xdr:col>2</xdr:col>
      <xdr:colOff>132613</xdr:colOff>
      <xdr:row>426</xdr:row>
      <xdr:rowOff>186744</xdr:rowOff>
    </xdr:to>
    <xdr:cxnSp macro="">
      <xdr:nvCxnSpPr>
        <xdr:cNvPr id="5051" name="直線矢印コネクタ 5050">
          <a:extLst>
            <a:ext uri="{FF2B5EF4-FFF2-40B4-BE49-F238E27FC236}">
              <a16:creationId xmlns:a16="http://schemas.microsoft.com/office/drawing/2014/main" id="{00000000-0008-0000-0000-0000BB130000}"/>
            </a:ext>
          </a:extLst>
        </xdr:cNvPr>
        <xdr:cNvCxnSpPr/>
      </xdr:nvCxnSpPr>
      <xdr:spPr>
        <a:xfrm>
          <a:off x="894613" y="57840563"/>
          <a:ext cx="0" cy="4486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386</xdr:row>
      <xdr:rowOff>95249</xdr:rowOff>
    </xdr:from>
    <xdr:to>
      <xdr:col>22</xdr:col>
      <xdr:colOff>378619</xdr:colOff>
      <xdr:row>386</xdr:row>
      <xdr:rowOff>95249</xdr:rowOff>
    </xdr:to>
    <xdr:cxnSp macro="">
      <xdr:nvCxnSpPr>
        <xdr:cNvPr id="3509" name="直線矢印コネクタ 3508">
          <a:extLst>
            <a:ext uri="{FF2B5EF4-FFF2-40B4-BE49-F238E27FC236}">
              <a16:creationId xmlns:a16="http://schemas.microsoft.com/office/drawing/2014/main" id="{00000000-0008-0000-0000-0000B50D0000}"/>
            </a:ext>
          </a:extLst>
        </xdr:cNvPr>
        <xdr:cNvCxnSpPr/>
      </xdr:nvCxnSpPr>
      <xdr:spPr>
        <a:xfrm>
          <a:off x="762000" y="52863749"/>
          <a:ext cx="79986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80963</xdr:colOff>
      <xdr:row>309</xdr:row>
      <xdr:rowOff>97633</xdr:rowOff>
    </xdr:from>
    <xdr:to>
      <xdr:col>9</xdr:col>
      <xdr:colOff>202406</xdr:colOff>
      <xdr:row>309</xdr:row>
      <xdr:rowOff>97633</xdr:rowOff>
    </xdr:to>
    <xdr:cxnSp macro="">
      <xdr:nvCxnSpPr>
        <xdr:cNvPr id="5287" name="直線矢印コネクタ 5286">
          <a:extLst>
            <a:ext uri="{FF2B5EF4-FFF2-40B4-BE49-F238E27FC236}">
              <a16:creationId xmlns:a16="http://schemas.microsoft.com/office/drawing/2014/main" id="{00000000-0008-0000-0000-0000A7140000}"/>
            </a:ext>
          </a:extLst>
        </xdr:cNvPr>
        <xdr:cNvCxnSpPr/>
      </xdr:nvCxnSpPr>
      <xdr:spPr>
        <a:xfrm flipH="1">
          <a:off x="3509963" y="58771633"/>
          <a:ext cx="12144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204788</xdr:colOff>
      <xdr:row>309</xdr:row>
      <xdr:rowOff>97630</xdr:rowOff>
    </xdr:from>
    <xdr:to>
      <xdr:col>9</xdr:col>
      <xdr:colOff>204788</xdr:colOff>
      <xdr:row>311</xdr:row>
      <xdr:rowOff>107155</xdr:rowOff>
    </xdr:to>
    <xdr:cxnSp macro="">
      <xdr:nvCxnSpPr>
        <xdr:cNvPr id="5292" name="直線コネクタ 5291">
          <a:extLst>
            <a:ext uri="{FF2B5EF4-FFF2-40B4-BE49-F238E27FC236}">
              <a16:creationId xmlns:a16="http://schemas.microsoft.com/office/drawing/2014/main" id="{00000000-0008-0000-0000-0000AC140000}"/>
            </a:ext>
          </a:extLst>
        </xdr:cNvPr>
        <xdr:cNvCxnSpPr/>
      </xdr:nvCxnSpPr>
      <xdr:spPr>
        <a:xfrm flipV="1">
          <a:off x="3633788" y="48675130"/>
          <a:ext cx="0" cy="390525"/>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204787</xdr:colOff>
      <xdr:row>311</xdr:row>
      <xdr:rowOff>109537</xdr:rowOff>
    </xdr:from>
    <xdr:to>
      <xdr:col>9</xdr:col>
      <xdr:colOff>266700</xdr:colOff>
      <xdr:row>311</xdr:row>
      <xdr:rowOff>109537</xdr:rowOff>
    </xdr:to>
    <xdr:cxnSp macro="">
      <xdr:nvCxnSpPr>
        <xdr:cNvPr id="5296" name="直線コネクタ 5295">
          <a:extLst>
            <a:ext uri="{FF2B5EF4-FFF2-40B4-BE49-F238E27FC236}">
              <a16:creationId xmlns:a16="http://schemas.microsoft.com/office/drawing/2014/main" id="{00000000-0008-0000-0000-0000B0140000}"/>
            </a:ext>
          </a:extLst>
        </xdr:cNvPr>
        <xdr:cNvCxnSpPr/>
      </xdr:nvCxnSpPr>
      <xdr:spPr>
        <a:xfrm>
          <a:off x="3633787" y="49068037"/>
          <a:ext cx="61913"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183356</xdr:colOff>
      <xdr:row>311</xdr:row>
      <xdr:rowOff>78581</xdr:rowOff>
    </xdr:from>
    <xdr:to>
      <xdr:col>8</xdr:col>
      <xdr:colOff>183356</xdr:colOff>
      <xdr:row>313</xdr:row>
      <xdr:rowOff>4763</xdr:rowOff>
    </xdr:to>
    <xdr:cxnSp macro="">
      <xdr:nvCxnSpPr>
        <xdr:cNvPr id="5308" name="直線矢印コネクタ 5307">
          <a:extLst>
            <a:ext uri="{FF2B5EF4-FFF2-40B4-BE49-F238E27FC236}">
              <a16:creationId xmlns:a16="http://schemas.microsoft.com/office/drawing/2014/main" id="{00000000-0008-0000-0000-0000BC140000}"/>
            </a:ext>
          </a:extLst>
        </xdr:cNvPr>
        <xdr:cNvCxnSpPr/>
      </xdr:nvCxnSpPr>
      <xdr:spPr>
        <a:xfrm>
          <a:off x="3231356" y="49227581"/>
          <a:ext cx="0" cy="307182"/>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290513</xdr:colOff>
      <xdr:row>311</xdr:row>
      <xdr:rowOff>76201</xdr:rowOff>
    </xdr:from>
    <xdr:to>
      <xdr:col>4</xdr:col>
      <xdr:colOff>2381</xdr:colOff>
      <xdr:row>311</xdr:row>
      <xdr:rowOff>76201</xdr:rowOff>
    </xdr:to>
    <xdr:cxnSp macro="">
      <xdr:nvCxnSpPr>
        <xdr:cNvPr id="5349" name="直線コネクタ 5348">
          <a:extLst>
            <a:ext uri="{FF2B5EF4-FFF2-40B4-BE49-F238E27FC236}">
              <a16:creationId xmlns:a16="http://schemas.microsoft.com/office/drawing/2014/main" id="{00000000-0008-0000-0000-0000E5140000}"/>
            </a:ext>
          </a:extLst>
        </xdr:cNvPr>
        <xdr:cNvCxnSpPr/>
      </xdr:nvCxnSpPr>
      <xdr:spPr>
        <a:xfrm flipH="1">
          <a:off x="1433513" y="123329701"/>
          <a:ext cx="92868"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288132</xdr:colOff>
      <xdr:row>311</xdr:row>
      <xdr:rowOff>76201</xdr:rowOff>
    </xdr:from>
    <xdr:to>
      <xdr:col>3</xdr:col>
      <xdr:colOff>288132</xdr:colOff>
      <xdr:row>312</xdr:row>
      <xdr:rowOff>88106</xdr:rowOff>
    </xdr:to>
    <xdr:cxnSp macro="">
      <xdr:nvCxnSpPr>
        <xdr:cNvPr id="5358" name="直線コネクタ 5357">
          <a:extLst>
            <a:ext uri="{FF2B5EF4-FFF2-40B4-BE49-F238E27FC236}">
              <a16:creationId xmlns:a16="http://schemas.microsoft.com/office/drawing/2014/main" id="{00000000-0008-0000-0000-0000EE140000}"/>
            </a:ext>
          </a:extLst>
        </xdr:cNvPr>
        <xdr:cNvCxnSpPr/>
      </xdr:nvCxnSpPr>
      <xdr:spPr>
        <a:xfrm flipV="1">
          <a:off x="1431132" y="123329701"/>
          <a:ext cx="0" cy="202405"/>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288132</xdr:colOff>
      <xdr:row>312</xdr:row>
      <xdr:rowOff>88107</xdr:rowOff>
    </xdr:from>
    <xdr:to>
      <xdr:col>3</xdr:col>
      <xdr:colOff>378619</xdr:colOff>
      <xdr:row>312</xdr:row>
      <xdr:rowOff>88107</xdr:rowOff>
    </xdr:to>
    <xdr:cxnSp macro="">
      <xdr:nvCxnSpPr>
        <xdr:cNvPr id="5364" name="直線矢印コネクタ 5363">
          <a:extLst>
            <a:ext uri="{FF2B5EF4-FFF2-40B4-BE49-F238E27FC236}">
              <a16:creationId xmlns:a16="http://schemas.microsoft.com/office/drawing/2014/main" id="{00000000-0008-0000-0000-0000F4140000}"/>
            </a:ext>
          </a:extLst>
        </xdr:cNvPr>
        <xdr:cNvCxnSpPr/>
      </xdr:nvCxnSpPr>
      <xdr:spPr>
        <a:xfrm>
          <a:off x="1431132" y="123532107"/>
          <a:ext cx="9048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104774</xdr:colOff>
      <xdr:row>330</xdr:row>
      <xdr:rowOff>128587</xdr:rowOff>
    </xdr:from>
    <xdr:to>
      <xdr:col>9</xdr:col>
      <xdr:colOff>188118</xdr:colOff>
      <xdr:row>330</xdr:row>
      <xdr:rowOff>128587</xdr:rowOff>
    </xdr:to>
    <xdr:cxnSp macro="">
      <xdr:nvCxnSpPr>
        <xdr:cNvPr id="5432" name="直線コネクタ 5431">
          <a:extLst>
            <a:ext uri="{FF2B5EF4-FFF2-40B4-BE49-F238E27FC236}">
              <a16:creationId xmlns:a16="http://schemas.microsoft.com/office/drawing/2014/main" id="{00000000-0008-0000-0000-000038150000}"/>
            </a:ext>
          </a:extLst>
        </xdr:cNvPr>
        <xdr:cNvCxnSpPr/>
      </xdr:nvCxnSpPr>
      <xdr:spPr>
        <a:xfrm flipH="1">
          <a:off x="3533774" y="53087587"/>
          <a:ext cx="83344"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242888</xdr:colOff>
      <xdr:row>328</xdr:row>
      <xdr:rowOff>121444</xdr:rowOff>
    </xdr:from>
    <xdr:to>
      <xdr:col>24</xdr:col>
      <xdr:colOff>242888</xdr:colOff>
      <xdr:row>331</xdr:row>
      <xdr:rowOff>2381</xdr:rowOff>
    </xdr:to>
    <xdr:cxnSp macro="">
      <xdr:nvCxnSpPr>
        <xdr:cNvPr id="5500" name="直線矢印コネクタ 5499">
          <a:extLst>
            <a:ext uri="{FF2B5EF4-FFF2-40B4-BE49-F238E27FC236}">
              <a16:creationId xmlns:a16="http://schemas.microsoft.com/office/drawing/2014/main" id="{00000000-0008-0000-0000-00007C150000}"/>
            </a:ext>
          </a:extLst>
        </xdr:cNvPr>
        <xdr:cNvCxnSpPr/>
      </xdr:nvCxnSpPr>
      <xdr:spPr>
        <a:xfrm>
          <a:off x="9386888" y="52699444"/>
          <a:ext cx="0" cy="452437"/>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245268</xdr:colOff>
      <xdr:row>330</xdr:row>
      <xdr:rowOff>95251</xdr:rowOff>
    </xdr:from>
    <xdr:to>
      <xdr:col>25</xdr:col>
      <xdr:colOff>0</xdr:colOff>
      <xdr:row>330</xdr:row>
      <xdr:rowOff>95251</xdr:rowOff>
    </xdr:to>
    <xdr:cxnSp macro="">
      <xdr:nvCxnSpPr>
        <xdr:cNvPr id="5516" name="直線コネクタ 5515">
          <a:extLst>
            <a:ext uri="{FF2B5EF4-FFF2-40B4-BE49-F238E27FC236}">
              <a16:creationId xmlns:a16="http://schemas.microsoft.com/office/drawing/2014/main" id="{00000000-0008-0000-0000-00008C150000}"/>
            </a:ext>
          </a:extLst>
        </xdr:cNvPr>
        <xdr:cNvCxnSpPr/>
      </xdr:nvCxnSpPr>
      <xdr:spPr>
        <a:xfrm>
          <a:off x="9008268" y="118205251"/>
          <a:ext cx="135732"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xdr:colOff>
      <xdr:row>308</xdr:row>
      <xdr:rowOff>188120</xdr:rowOff>
    </xdr:from>
    <xdr:to>
      <xdr:col>10</xdr:col>
      <xdr:colOff>76200</xdr:colOff>
      <xdr:row>311</xdr:row>
      <xdr:rowOff>50006</xdr:rowOff>
    </xdr:to>
    <xdr:cxnSp macro="">
      <xdr:nvCxnSpPr>
        <xdr:cNvPr id="5606" name="直線矢印コネクタ 5605">
          <a:extLst>
            <a:ext uri="{FF2B5EF4-FFF2-40B4-BE49-F238E27FC236}">
              <a16:creationId xmlns:a16="http://schemas.microsoft.com/office/drawing/2014/main" id="{00000000-0008-0000-0000-0000E6150000}"/>
            </a:ext>
          </a:extLst>
        </xdr:cNvPr>
        <xdr:cNvCxnSpPr/>
      </xdr:nvCxnSpPr>
      <xdr:spPr>
        <a:xfrm flipV="1">
          <a:off x="3886200" y="114107120"/>
          <a:ext cx="0" cy="433386"/>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4762</xdr:colOff>
      <xdr:row>315</xdr:row>
      <xdr:rowOff>152401</xdr:rowOff>
    </xdr:from>
    <xdr:to>
      <xdr:col>17</xdr:col>
      <xdr:colOff>4762</xdr:colOff>
      <xdr:row>316</xdr:row>
      <xdr:rowOff>69058</xdr:rowOff>
    </xdr:to>
    <xdr:cxnSp macro="">
      <xdr:nvCxnSpPr>
        <xdr:cNvPr id="4585" name="直線コネクタ 4584">
          <a:extLst>
            <a:ext uri="{FF2B5EF4-FFF2-40B4-BE49-F238E27FC236}">
              <a16:creationId xmlns:a16="http://schemas.microsoft.com/office/drawing/2014/main" id="{00000000-0008-0000-0000-0000E9110000}"/>
            </a:ext>
          </a:extLst>
        </xdr:cNvPr>
        <xdr:cNvCxnSpPr/>
      </xdr:nvCxnSpPr>
      <xdr:spPr>
        <a:xfrm>
          <a:off x="6100762" y="115404901"/>
          <a:ext cx="0" cy="10715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335757</xdr:colOff>
      <xdr:row>315</xdr:row>
      <xdr:rowOff>152400</xdr:rowOff>
    </xdr:from>
    <xdr:to>
      <xdr:col>18</xdr:col>
      <xdr:colOff>335757</xdr:colOff>
      <xdr:row>316</xdr:row>
      <xdr:rowOff>69057</xdr:rowOff>
    </xdr:to>
    <xdr:cxnSp macro="">
      <xdr:nvCxnSpPr>
        <xdr:cNvPr id="4601" name="直線コネクタ 4600">
          <a:extLst>
            <a:ext uri="{FF2B5EF4-FFF2-40B4-BE49-F238E27FC236}">
              <a16:creationId xmlns:a16="http://schemas.microsoft.com/office/drawing/2014/main" id="{00000000-0008-0000-0000-0000F9110000}"/>
            </a:ext>
          </a:extLst>
        </xdr:cNvPr>
        <xdr:cNvCxnSpPr/>
      </xdr:nvCxnSpPr>
      <xdr:spPr>
        <a:xfrm>
          <a:off x="7193757" y="124167900"/>
          <a:ext cx="0" cy="10715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380999</xdr:colOff>
      <xdr:row>320</xdr:row>
      <xdr:rowOff>109538</xdr:rowOff>
    </xdr:from>
    <xdr:to>
      <xdr:col>16</xdr:col>
      <xdr:colOff>380999</xdr:colOff>
      <xdr:row>321</xdr:row>
      <xdr:rowOff>26195</xdr:rowOff>
    </xdr:to>
    <xdr:cxnSp macro="">
      <xdr:nvCxnSpPr>
        <xdr:cNvPr id="4621" name="直線コネクタ 4620">
          <a:extLst>
            <a:ext uri="{FF2B5EF4-FFF2-40B4-BE49-F238E27FC236}">
              <a16:creationId xmlns:a16="http://schemas.microsoft.com/office/drawing/2014/main" id="{00000000-0008-0000-0000-00000D120000}"/>
            </a:ext>
          </a:extLst>
        </xdr:cNvPr>
        <xdr:cNvCxnSpPr/>
      </xdr:nvCxnSpPr>
      <xdr:spPr>
        <a:xfrm>
          <a:off x="6095999" y="116314538"/>
          <a:ext cx="0" cy="10715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4762</xdr:colOff>
      <xdr:row>325</xdr:row>
      <xdr:rowOff>9524</xdr:rowOff>
    </xdr:from>
    <xdr:to>
      <xdr:col>17</xdr:col>
      <xdr:colOff>4762</xdr:colOff>
      <xdr:row>325</xdr:row>
      <xdr:rowOff>116681</xdr:rowOff>
    </xdr:to>
    <xdr:cxnSp macro="">
      <xdr:nvCxnSpPr>
        <xdr:cNvPr id="4626" name="直線コネクタ 4625">
          <a:extLst>
            <a:ext uri="{FF2B5EF4-FFF2-40B4-BE49-F238E27FC236}">
              <a16:creationId xmlns:a16="http://schemas.microsoft.com/office/drawing/2014/main" id="{00000000-0008-0000-0000-000012120000}"/>
            </a:ext>
          </a:extLst>
        </xdr:cNvPr>
        <xdr:cNvCxnSpPr/>
      </xdr:nvCxnSpPr>
      <xdr:spPr>
        <a:xfrm>
          <a:off x="6100762" y="117167024"/>
          <a:ext cx="0" cy="10715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338137</xdr:colOff>
      <xdr:row>325</xdr:row>
      <xdr:rowOff>4763</xdr:rowOff>
    </xdr:from>
    <xdr:to>
      <xdr:col>18</xdr:col>
      <xdr:colOff>338137</xdr:colOff>
      <xdr:row>325</xdr:row>
      <xdr:rowOff>111920</xdr:rowOff>
    </xdr:to>
    <xdr:cxnSp macro="">
      <xdr:nvCxnSpPr>
        <xdr:cNvPr id="4631" name="直線コネクタ 4630">
          <a:extLst>
            <a:ext uri="{FF2B5EF4-FFF2-40B4-BE49-F238E27FC236}">
              <a16:creationId xmlns:a16="http://schemas.microsoft.com/office/drawing/2014/main" id="{00000000-0008-0000-0000-000017120000}"/>
            </a:ext>
          </a:extLst>
        </xdr:cNvPr>
        <xdr:cNvCxnSpPr/>
      </xdr:nvCxnSpPr>
      <xdr:spPr>
        <a:xfrm>
          <a:off x="7196137" y="125925263"/>
          <a:ext cx="0" cy="10715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2381</xdr:colOff>
      <xdr:row>328</xdr:row>
      <xdr:rowOff>123826</xdr:rowOff>
    </xdr:from>
    <xdr:to>
      <xdr:col>17</xdr:col>
      <xdr:colOff>2381</xdr:colOff>
      <xdr:row>329</xdr:row>
      <xdr:rowOff>40483</xdr:rowOff>
    </xdr:to>
    <xdr:cxnSp macro="">
      <xdr:nvCxnSpPr>
        <xdr:cNvPr id="4638" name="直線コネクタ 4637">
          <a:extLst>
            <a:ext uri="{FF2B5EF4-FFF2-40B4-BE49-F238E27FC236}">
              <a16:creationId xmlns:a16="http://schemas.microsoft.com/office/drawing/2014/main" id="{00000000-0008-0000-0000-00001E120000}"/>
            </a:ext>
          </a:extLst>
        </xdr:cNvPr>
        <xdr:cNvCxnSpPr/>
      </xdr:nvCxnSpPr>
      <xdr:spPr>
        <a:xfrm>
          <a:off x="6479381" y="52701826"/>
          <a:ext cx="0" cy="10715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2381</xdr:colOff>
      <xdr:row>328</xdr:row>
      <xdr:rowOff>123824</xdr:rowOff>
    </xdr:from>
    <xdr:to>
      <xdr:col>24</xdr:col>
      <xdr:colOff>2381</xdr:colOff>
      <xdr:row>329</xdr:row>
      <xdr:rowOff>40481</xdr:rowOff>
    </xdr:to>
    <xdr:cxnSp macro="">
      <xdr:nvCxnSpPr>
        <xdr:cNvPr id="4644" name="直線コネクタ 4643">
          <a:extLst>
            <a:ext uri="{FF2B5EF4-FFF2-40B4-BE49-F238E27FC236}">
              <a16:creationId xmlns:a16="http://schemas.microsoft.com/office/drawing/2014/main" id="{00000000-0008-0000-0000-000024120000}"/>
            </a:ext>
          </a:extLst>
        </xdr:cNvPr>
        <xdr:cNvCxnSpPr/>
      </xdr:nvCxnSpPr>
      <xdr:spPr>
        <a:xfrm>
          <a:off x="9146381" y="52701824"/>
          <a:ext cx="0" cy="10715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92869</xdr:colOff>
      <xdr:row>325</xdr:row>
      <xdr:rowOff>4761</xdr:rowOff>
    </xdr:from>
    <xdr:to>
      <xdr:col>22</xdr:col>
      <xdr:colOff>92869</xdr:colOff>
      <xdr:row>325</xdr:row>
      <xdr:rowOff>111918</xdr:rowOff>
    </xdr:to>
    <xdr:cxnSp macro="">
      <xdr:nvCxnSpPr>
        <xdr:cNvPr id="4647" name="直線コネクタ 4646">
          <a:extLst>
            <a:ext uri="{FF2B5EF4-FFF2-40B4-BE49-F238E27FC236}">
              <a16:creationId xmlns:a16="http://schemas.microsoft.com/office/drawing/2014/main" id="{00000000-0008-0000-0000-000027120000}"/>
            </a:ext>
          </a:extLst>
        </xdr:cNvPr>
        <xdr:cNvCxnSpPr/>
      </xdr:nvCxnSpPr>
      <xdr:spPr>
        <a:xfrm>
          <a:off x="8093869" y="117162261"/>
          <a:ext cx="0" cy="10715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0</xdr:colOff>
      <xdr:row>325</xdr:row>
      <xdr:rowOff>4762</xdr:rowOff>
    </xdr:from>
    <xdr:to>
      <xdr:col>24</xdr:col>
      <xdr:colOff>0</xdr:colOff>
      <xdr:row>325</xdr:row>
      <xdr:rowOff>111919</xdr:rowOff>
    </xdr:to>
    <xdr:cxnSp macro="">
      <xdr:nvCxnSpPr>
        <xdr:cNvPr id="4653" name="直線コネクタ 4652">
          <a:extLst>
            <a:ext uri="{FF2B5EF4-FFF2-40B4-BE49-F238E27FC236}">
              <a16:creationId xmlns:a16="http://schemas.microsoft.com/office/drawing/2014/main" id="{00000000-0008-0000-0000-00002D120000}"/>
            </a:ext>
          </a:extLst>
        </xdr:cNvPr>
        <xdr:cNvCxnSpPr/>
      </xdr:nvCxnSpPr>
      <xdr:spPr>
        <a:xfrm>
          <a:off x="8763000" y="117162262"/>
          <a:ext cx="0" cy="10715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92868</xdr:colOff>
      <xdr:row>320</xdr:row>
      <xdr:rowOff>111918</xdr:rowOff>
    </xdr:from>
    <xdr:to>
      <xdr:col>22</xdr:col>
      <xdr:colOff>92868</xdr:colOff>
      <xdr:row>321</xdr:row>
      <xdr:rowOff>28575</xdr:rowOff>
    </xdr:to>
    <xdr:cxnSp macro="">
      <xdr:nvCxnSpPr>
        <xdr:cNvPr id="4654" name="直線コネクタ 4653">
          <a:extLst>
            <a:ext uri="{FF2B5EF4-FFF2-40B4-BE49-F238E27FC236}">
              <a16:creationId xmlns:a16="http://schemas.microsoft.com/office/drawing/2014/main" id="{00000000-0008-0000-0000-00002E120000}"/>
            </a:ext>
          </a:extLst>
        </xdr:cNvPr>
        <xdr:cNvCxnSpPr/>
      </xdr:nvCxnSpPr>
      <xdr:spPr>
        <a:xfrm>
          <a:off x="8093868" y="116316918"/>
          <a:ext cx="0" cy="10715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340519</xdr:colOff>
      <xdr:row>311</xdr:row>
      <xdr:rowOff>2380</xdr:rowOff>
    </xdr:from>
    <xdr:to>
      <xdr:col>18</xdr:col>
      <xdr:colOff>340519</xdr:colOff>
      <xdr:row>311</xdr:row>
      <xdr:rowOff>109537</xdr:rowOff>
    </xdr:to>
    <xdr:cxnSp macro="">
      <xdr:nvCxnSpPr>
        <xdr:cNvPr id="4672" name="直線コネクタ 4671">
          <a:extLst>
            <a:ext uri="{FF2B5EF4-FFF2-40B4-BE49-F238E27FC236}">
              <a16:creationId xmlns:a16="http://schemas.microsoft.com/office/drawing/2014/main" id="{00000000-0008-0000-0000-000040120000}"/>
            </a:ext>
          </a:extLst>
        </xdr:cNvPr>
        <xdr:cNvCxnSpPr/>
      </xdr:nvCxnSpPr>
      <xdr:spPr>
        <a:xfrm>
          <a:off x="7198519" y="123255880"/>
          <a:ext cx="0" cy="10715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45244</xdr:colOff>
      <xdr:row>311</xdr:row>
      <xdr:rowOff>2380</xdr:rowOff>
    </xdr:from>
    <xdr:to>
      <xdr:col>22</xdr:col>
      <xdr:colOff>45244</xdr:colOff>
      <xdr:row>311</xdr:row>
      <xdr:rowOff>109537</xdr:rowOff>
    </xdr:to>
    <xdr:cxnSp macro="">
      <xdr:nvCxnSpPr>
        <xdr:cNvPr id="4673" name="直線コネクタ 4672">
          <a:extLst>
            <a:ext uri="{FF2B5EF4-FFF2-40B4-BE49-F238E27FC236}">
              <a16:creationId xmlns:a16="http://schemas.microsoft.com/office/drawing/2014/main" id="{00000000-0008-0000-0000-000041120000}"/>
            </a:ext>
          </a:extLst>
        </xdr:cNvPr>
        <xdr:cNvCxnSpPr/>
      </xdr:nvCxnSpPr>
      <xdr:spPr>
        <a:xfrm>
          <a:off x="8427244" y="123255880"/>
          <a:ext cx="0" cy="10715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xdr:colOff>
      <xdr:row>311</xdr:row>
      <xdr:rowOff>2381</xdr:rowOff>
    </xdr:from>
    <xdr:to>
      <xdr:col>24</xdr:col>
      <xdr:colOff>1</xdr:colOff>
      <xdr:row>311</xdr:row>
      <xdr:rowOff>109538</xdr:rowOff>
    </xdr:to>
    <xdr:cxnSp macro="">
      <xdr:nvCxnSpPr>
        <xdr:cNvPr id="4675" name="直線コネクタ 4674">
          <a:extLst>
            <a:ext uri="{FF2B5EF4-FFF2-40B4-BE49-F238E27FC236}">
              <a16:creationId xmlns:a16="http://schemas.microsoft.com/office/drawing/2014/main" id="{00000000-0008-0000-0000-000043120000}"/>
            </a:ext>
          </a:extLst>
        </xdr:cNvPr>
        <xdr:cNvCxnSpPr/>
      </xdr:nvCxnSpPr>
      <xdr:spPr>
        <a:xfrm>
          <a:off x="9144001" y="123255881"/>
          <a:ext cx="0" cy="10715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335756</xdr:colOff>
      <xdr:row>320</xdr:row>
      <xdr:rowOff>109537</xdr:rowOff>
    </xdr:from>
    <xdr:to>
      <xdr:col>18</xdr:col>
      <xdr:colOff>335756</xdr:colOff>
      <xdr:row>321</xdr:row>
      <xdr:rowOff>26194</xdr:rowOff>
    </xdr:to>
    <xdr:cxnSp macro="">
      <xdr:nvCxnSpPr>
        <xdr:cNvPr id="4676" name="直線コネクタ 4675">
          <a:extLst>
            <a:ext uri="{FF2B5EF4-FFF2-40B4-BE49-F238E27FC236}">
              <a16:creationId xmlns:a16="http://schemas.microsoft.com/office/drawing/2014/main" id="{00000000-0008-0000-0000-000044120000}"/>
            </a:ext>
          </a:extLst>
        </xdr:cNvPr>
        <xdr:cNvCxnSpPr/>
      </xdr:nvCxnSpPr>
      <xdr:spPr>
        <a:xfrm>
          <a:off x="7193756" y="125077537"/>
          <a:ext cx="0" cy="10715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2382</xdr:colOff>
      <xdr:row>320</xdr:row>
      <xdr:rowOff>114301</xdr:rowOff>
    </xdr:from>
    <xdr:to>
      <xdr:col>24</xdr:col>
      <xdr:colOff>2382</xdr:colOff>
      <xdr:row>321</xdr:row>
      <xdr:rowOff>30958</xdr:rowOff>
    </xdr:to>
    <xdr:cxnSp macro="">
      <xdr:nvCxnSpPr>
        <xdr:cNvPr id="4679" name="直線コネクタ 4678">
          <a:extLst>
            <a:ext uri="{FF2B5EF4-FFF2-40B4-BE49-F238E27FC236}">
              <a16:creationId xmlns:a16="http://schemas.microsoft.com/office/drawing/2014/main" id="{00000000-0008-0000-0000-000047120000}"/>
            </a:ext>
          </a:extLst>
        </xdr:cNvPr>
        <xdr:cNvCxnSpPr/>
      </xdr:nvCxnSpPr>
      <xdr:spPr>
        <a:xfrm>
          <a:off x="8765382" y="116319301"/>
          <a:ext cx="0" cy="10715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190500</xdr:colOff>
      <xdr:row>310</xdr:row>
      <xdr:rowOff>61912</xdr:rowOff>
    </xdr:from>
    <xdr:to>
      <xdr:col>3</xdr:col>
      <xdr:colOff>190500</xdr:colOff>
      <xdr:row>311</xdr:row>
      <xdr:rowOff>4763</xdr:rowOff>
    </xdr:to>
    <xdr:cxnSp macro="">
      <xdr:nvCxnSpPr>
        <xdr:cNvPr id="4680" name="直線矢印コネクタ 4679">
          <a:extLst>
            <a:ext uri="{FF2B5EF4-FFF2-40B4-BE49-F238E27FC236}">
              <a16:creationId xmlns:a16="http://schemas.microsoft.com/office/drawing/2014/main" id="{00000000-0008-0000-0000-000048120000}"/>
            </a:ext>
          </a:extLst>
        </xdr:cNvPr>
        <xdr:cNvCxnSpPr/>
      </xdr:nvCxnSpPr>
      <xdr:spPr>
        <a:xfrm>
          <a:off x="1333500" y="123124912"/>
          <a:ext cx="0" cy="133351"/>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190501</xdr:colOff>
      <xdr:row>311</xdr:row>
      <xdr:rowOff>33338</xdr:rowOff>
    </xdr:from>
    <xdr:to>
      <xdr:col>3</xdr:col>
      <xdr:colOff>190501</xdr:colOff>
      <xdr:row>311</xdr:row>
      <xdr:rowOff>159545</xdr:rowOff>
    </xdr:to>
    <xdr:cxnSp macro="">
      <xdr:nvCxnSpPr>
        <xdr:cNvPr id="4681" name="直線矢印コネクタ 4680">
          <a:extLst>
            <a:ext uri="{FF2B5EF4-FFF2-40B4-BE49-F238E27FC236}">
              <a16:creationId xmlns:a16="http://schemas.microsoft.com/office/drawing/2014/main" id="{00000000-0008-0000-0000-000049120000}"/>
            </a:ext>
          </a:extLst>
        </xdr:cNvPr>
        <xdr:cNvCxnSpPr/>
      </xdr:nvCxnSpPr>
      <xdr:spPr>
        <a:xfrm flipV="1">
          <a:off x="1333501" y="123286838"/>
          <a:ext cx="0" cy="126207"/>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97632</xdr:colOff>
      <xdr:row>311</xdr:row>
      <xdr:rowOff>16669</xdr:rowOff>
    </xdr:from>
    <xdr:to>
      <xdr:col>3</xdr:col>
      <xdr:colOff>190500</xdr:colOff>
      <xdr:row>311</xdr:row>
      <xdr:rowOff>16669</xdr:rowOff>
    </xdr:to>
    <xdr:cxnSp macro="">
      <xdr:nvCxnSpPr>
        <xdr:cNvPr id="920" name="直線コネクタ 919">
          <a:extLst>
            <a:ext uri="{FF2B5EF4-FFF2-40B4-BE49-F238E27FC236}">
              <a16:creationId xmlns:a16="http://schemas.microsoft.com/office/drawing/2014/main" id="{00000000-0008-0000-0000-000098030000}"/>
            </a:ext>
          </a:extLst>
        </xdr:cNvPr>
        <xdr:cNvCxnSpPr/>
      </xdr:nvCxnSpPr>
      <xdr:spPr>
        <a:xfrm flipH="1">
          <a:off x="1240632" y="123270169"/>
          <a:ext cx="92868"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95250</xdr:colOff>
      <xdr:row>311</xdr:row>
      <xdr:rowOff>19049</xdr:rowOff>
    </xdr:from>
    <xdr:to>
      <xdr:col>3</xdr:col>
      <xdr:colOff>95250</xdr:colOff>
      <xdr:row>314</xdr:row>
      <xdr:rowOff>95250</xdr:rowOff>
    </xdr:to>
    <xdr:cxnSp macro="">
      <xdr:nvCxnSpPr>
        <xdr:cNvPr id="929" name="直線コネクタ 928">
          <a:extLst>
            <a:ext uri="{FF2B5EF4-FFF2-40B4-BE49-F238E27FC236}">
              <a16:creationId xmlns:a16="http://schemas.microsoft.com/office/drawing/2014/main" id="{00000000-0008-0000-0000-0000A1030000}"/>
            </a:ext>
          </a:extLst>
        </xdr:cNvPr>
        <xdr:cNvCxnSpPr/>
      </xdr:nvCxnSpPr>
      <xdr:spPr>
        <a:xfrm>
          <a:off x="1238250" y="123272549"/>
          <a:ext cx="0" cy="647701"/>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97630</xdr:colOff>
      <xdr:row>314</xdr:row>
      <xdr:rowOff>95249</xdr:rowOff>
    </xdr:from>
    <xdr:to>
      <xdr:col>4</xdr:col>
      <xdr:colOff>2381</xdr:colOff>
      <xdr:row>314</xdr:row>
      <xdr:rowOff>95249</xdr:rowOff>
    </xdr:to>
    <xdr:cxnSp macro="">
      <xdr:nvCxnSpPr>
        <xdr:cNvPr id="938" name="直線矢印コネクタ 937">
          <a:extLst>
            <a:ext uri="{FF2B5EF4-FFF2-40B4-BE49-F238E27FC236}">
              <a16:creationId xmlns:a16="http://schemas.microsoft.com/office/drawing/2014/main" id="{00000000-0008-0000-0000-0000AA030000}"/>
            </a:ext>
          </a:extLst>
        </xdr:cNvPr>
        <xdr:cNvCxnSpPr/>
      </xdr:nvCxnSpPr>
      <xdr:spPr>
        <a:xfrm>
          <a:off x="1240630" y="123920249"/>
          <a:ext cx="28575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4764</xdr:colOff>
      <xdr:row>311</xdr:row>
      <xdr:rowOff>78581</xdr:rowOff>
    </xdr:from>
    <xdr:to>
      <xdr:col>8</xdr:col>
      <xdr:colOff>183356</xdr:colOff>
      <xdr:row>311</xdr:row>
      <xdr:rowOff>78581</xdr:rowOff>
    </xdr:to>
    <xdr:cxnSp macro="">
      <xdr:nvCxnSpPr>
        <xdr:cNvPr id="959" name="直線コネクタ 958">
          <a:extLst>
            <a:ext uri="{FF2B5EF4-FFF2-40B4-BE49-F238E27FC236}">
              <a16:creationId xmlns:a16="http://schemas.microsoft.com/office/drawing/2014/main" id="{00000000-0008-0000-0000-0000BF030000}"/>
            </a:ext>
          </a:extLst>
        </xdr:cNvPr>
        <xdr:cNvCxnSpPr/>
      </xdr:nvCxnSpPr>
      <xdr:spPr>
        <a:xfrm flipH="1">
          <a:off x="3052764" y="49227581"/>
          <a:ext cx="178592"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202408</xdr:colOff>
      <xdr:row>310</xdr:row>
      <xdr:rowOff>95250</xdr:rowOff>
    </xdr:from>
    <xdr:to>
      <xdr:col>7</xdr:col>
      <xdr:colOff>202408</xdr:colOff>
      <xdr:row>311</xdr:row>
      <xdr:rowOff>59532</xdr:rowOff>
    </xdr:to>
    <xdr:cxnSp macro="">
      <xdr:nvCxnSpPr>
        <xdr:cNvPr id="5786" name="直線コネクタ 5785">
          <a:extLst>
            <a:ext uri="{FF2B5EF4-FFF2-40B4-BE49-F238E27FC236}">
              <a16:creationId xmlns:a16="http://schemas.microsoft.com/office/drawing/2014/main" id="{00000000-0008-0000-0000-00009A160000}"/>
            </a:ext>
          </a:extLst>
        </xdr:cNvPr>
        <xdr:cNvCxnSpPr/>
      </xdr:nvCxnSpPr>
      <xdr:spPr>
        <a:xfrm>
          <a:off x="2869408" y="49053750"/>
          <a:ext cx="0" cy="154782"/>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7144</xdr:colOff>
      <xdr:row>310</xdr:row>
      <xdr:rowOff>95249</xdr:rowOff>
    </xdr:from>
    <xdr:to>
      <xdr:col>7</xdr:col>
      <xdr:colOff>202406</xdr:colOff>
      <xdr:row>310</xdr:row>
      <xdr:rowOff>95249</xdr:rowOff>
    </xdr:to>
    <xdr:cxnSp macro="">
      <xdr:nvCxnSpPr>
        <xdr:cNvPr id="962" name="直線矢印コネクタ 961">
          <a:extLst>
            <a:ext uri="{FF2B5EF4-FFF2-40B4-BE49-F238E27FC236}">
              <a16:creationId xmlns:a16="http://schemas.microsoft.com/office/drawing/2014/main" id="{00000000-0008-0000-0000-0000C2030000}"/>
            </a:ext>
          </a:extLst>
        </xdr:cNvPr>
        <xdr:cNvCxnSpPr/>
      </xdr:nvCxnSpPr>
      <xdr:spPr>
        <a:xfrm flipH="1">
          <a:off x="2674144" y="49053749"/>
          <a:ext cx="195262"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119062</xdr:colOff>
      <xdr:row>81</xdr:row>
      <xdr:rowOff>1</xdr:rowOff>
    </xdr:from>
    <xdr:to>
      <xdr:col>3</xdr:col>
      <xdr:colOff>2382</xdr:colOff>
      <xdr:row>81</xdr:row>
      <xdr:rowOff>1</xdr:rowOff>
    </xdr:to>
    <xdr:cxnSp macro="">
      <xdr:nvCxnSpPr>
        <xdr:cNvPr id="3919" name="直線コネクタ 3918">
          <a:extLst>
            <a:ext uri="{FF2B5EF4-FFF2-40B4-BE49-F238E27FC236}">
              <a16:creationId xmlns:a16="http://schemas.microsoft.com/office/drawing/2014/main" id="{00000000-0008-0000-0000-00004F0F0000}"/>
            </a:ext>
          </a:extLst>
        </xdr:cNvPr>
        <xdr:cNvCxnSpPr/>
      </xdr:nvCxnSpPr>
      <xdr:spPr>
        <a:xfrm flipH="1">
          <a:off x="881062" y="4953001"/>
          <a:ext cx="26432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14288</xdr:colOff>
      <xdr:row>349</xdr:row>
      <xdr:rowOff>190499</xdr:rowOff>
    </xdr:from>
    <xdr:to>
      <xdr:col>3</xdr:col>
      <xdr:colOff>45244</xdr:colOff>
      <xdr:row>350</xdr:row>
      <xdr:rowOff>0</xdr:rowOff>
    </xdr:to>
    <xdr:cxnSp macro="">
      <xdr:nvCxnSpPr>
        <xdr:cNvPr id="4678" name="直線コネクタ 4677">
          <a:extLst>
            <a:ext uri="{FF2B5EF4-FFF2-40B4-BE49-F238E27FC236}">
              <a16:creationId xmlns:a16="http://schemas.microsoft.com/office/drawing/2014/main" id="{00000000-0008-0000-0000-000046120000}"/>
            </a:ext>
          </a:extLst>
        </xdr:cNvPr>
        <xdr:cNvCxnSpPr/>
      </xdr:nvCxnSpPr>
      <xdr:spPr>
        <a:xfrm>
          <a:off x="1157288" y="56768999"/>
          <a:ext cx="30956" cy="1"/>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111918</xdr:colOff>
      <xdr:row>95</xdr:row>
      <xdr:rowOff>188117</xdr:rowOff>
    </xdr:from>
    <xdr:to>
      <xdr:col>4</xdr:col>
      <xdr:colOff>154779</xdr:colOff>
      <xdr:row>95</xdr:row>
      <xdr:rowOff>188117</xdr:rowOff>
    </xdr:to>
    <xdr:cxnSp macro="">
      <xdr:nvCxnSpPr>
        <xdr:cNvPr id="4965" name="直線コネクタ 4964">
          <a:extLst>
            <a:ext uri="{FF2B5EF4-FFF2-40B4-BE49-F238E27FC236}">
              <a16:creationId xmlns:a16="http://schemas.microsoft.com/office/drawing/2014/main" id="{00000000-0008-0000-0000-000065130000}"/>
            </a:ext>
          </a:extLst>
        </xdr:cNvPr>
        <xdr:cNvCxnSpPr/>
      </xdr:nvCxnSpPr>
      <xdr:spPr>
        <a:xfrm>
          <a:off x="873918" y="7808117"/>
          <a:ext cx="804861"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302420</xdr:colOff>
      <xdr:row>80</xdr:row>
      <xdr:rowOff>185738</xdr:rowOff>
    </xdr:from>
    <xdr:to>
      <xdr:col>2</xdr:col>
      <xdr:colOff>302420</xdr:colOff>
      <xdr:row>95</xdr:row>
      <xdr:rowOff>188119</xdr:rowOff>
    </xdr:to>
    <xdr:cxnSp macro="">
      <xdr:nvCxnSpPr>
        <xdr:cNvPr id="4981" name="直線矢印コネクタ 4980">
          <a:extLst>
            <a:ext uri="{FF2B5EF4-FFF2-40B4-BE49-F238E27FC236}">
              <a16:creationId xmlns:a16="http://schemas.microsoft.com/office/drawing/2014/main" id="{00000000-0008-0000-0000-000075130000}"/>
            </a:ext>
          </a:extLst>
        </xdr:cNvPr>
        <xdr:cNvCxnSpPr/>
      </xdr:nvCxnSpPr>
      <xdr:spPr>
        <a:xfrm>
          <a:off x="1064420" y="4948238"/>
          <a:ext cx="0" cy="28598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185738</xdr:colOff>
      <xdr:row>418</xdr:row>
      <xdr:rowOff>0</xdr:rowOff>
    </xdr:from>
    <xdr:to>
      <xdr:col>11</xdr:col>
      <xdr:colOff>376238</xdr:colOff>
      <xdr:row>418</xdr:row>
      <xdr:rowOff>0</xdr:rowOff>
    </xdr:to>
    <xdr:cxnSp macro="">
      <xdr:nvCxnSpPr>
        <xdr:cNvPr id="4876" name="直線矢印コネクタ 4875">
          <a:extLst>
            <a:ext uri="{FF2B5EF4-FFF2-40B4-BE49-F238E27FC236}">
              <a16:creationId xmlns:a16="http://schemas.microsoft.com/office/drawing/2014/main" id="{00000000-0008-0000-0000-00000C130000}"/>
            </a:ext>
          </a:extLst>
        </xdr:cNvPr>
        <xdr:cNvCxnSpPr/>
      </xdr:nvCxnSpPr>
      <xdr:spPr>
        <a:xfrm>
          <a:off x="4376738" y="56578500"/>
          <a:ext cx="19050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2380</xdr:colOff>
      <xdr:row>448</xdr:row>
      <xdr:rowOff>97631</xdr:rowOff>
    </xdr:from>
    <xdr:to>
      <xdr:col>22</xdr:col>
      <xdr:colOff>378618</xdr:colOff>
      <xdr:row>448</xdr:row>
      <xdr:rowOff>97631</xdr:rowOff>
    </xdr:to>
    <xdr:cxnSp macro="">
      <xdr:nvCxnSpPr>
        <xdr:cNvPr id="4656" name="直線矢印コネクタ 4655">
          <a:extLst>
            <a:ext uri="{FF2B5EF4-FFF2-40B4-BE49-F238E27FC236}">
              <a16:creationId xmlns:a16="http://schemas.microsoft.com/office/drawing/2014/main" id="{00000000-0008-0000-0000-000030120000}"/>
            </a:ext>
          </a:extLst>
        </xdr:cNvPr>
        <xdr:cNvCxnSpPr/>
      </xdr:nvCxnSpPr>
      <xdr:spPr>
        <a:xfrm flipH="1">
          <a:off x="8384380" y="62010131"/>
          <a:ext cx="37623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2381</xdr:colOff>
      <xdr:row>132</xdr:row>
      <xdr:rowOff>100013</xdr:rowOff>
    </xdr:from>
    <xdr:to>
      <xdr:col>13</xdr:col>
      <xdr:colOff>2381</xdr:colOff>
      <xdr:row>133</xdr:row>
      <xdr:rowOff>104775</xdr:rowOff>
    </xdr:to>
    <xdr:cxnSp macro="">
      <xdr:nvCxnSpPr>
        <xdr:cNvPr id="67" name="直線矢印コネクタ 66">
          <a:extLst>
            <a:ext uri="{FF2B5EF4-FFF2-40B4-BE49-F238E27FC236}">
              <a16:creationId xmlns:a16="http://schemas.microsoft.com/office/drawing/2014/main" id="{00000000-0008-0000-0000-000043000000}"/>
            </a:ext>
          </a:extLst>
        </xdr:cNvPr>
        <xdr:cNvCxnSpPr/>
      </xdr:nvCxnSpPr>
      <xdr:spPr>
        <a:xfrm>
          <a:off x="4955381" y="15340013"/>
          <a:ext cx="0" cy="19526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379848</xdr:colOff>
      <xdr:row>225</xdr:row>
      <xdr:rowOff>211</xdr:rowOff>
    </xdr:from>
    <xdr:to>
      <xdr:col>6</xdr:col>
      <xdr:colOff>379848</xdr:colOff>
      <xdr:row>230</xdr:row>
      <xdr:rowOff>100013</xdr:rowOff>
    </xdr:to>
    <xdr:cxnSp macro="">
      <xdr:nvCxnSpPr>
        <xdr:cNvPr id="73" name="直線矢印コネクタ 72">
          <a:extLst>
            <a:ext uri="{FF2B5EF4-FFF2-40B4-BE49-F238E27FC236}">
              <a16:creationId xmlns:a16="http://schemas.microsoft.com/office/drawing/2014/main" id="{00000000-0008-0000-0000-000049000000}"/>
            </a:ext>
          </a:extLst>
        </xdr:cNvPr>
        <xdr:cNvCxnSpPr/>
      </xdr:nvCxnSpPr>
      <xdr:spPr>
        <a:xfrm>
          <a:off x="2665848" y="32194711"/>
          <a:ext cx="0" cy="105230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230</xdr:row>
      <xdr:rowOff>100012</xdr:rowOff>
    </xdr:from>
    <xdr:to>
      <xdr:col>40</xdr:col>
      <xdr:colOff>4763</xdr:colOff>
      <xdr:row>230</xdr:row>
      <xdr:rowOff>100012</xdr:rowOff>
    </xdr:to>
    <xdr:cxnSp macro="">
      <xdr:nvCxnSpPr>
        <xdr:cNvPr id="86" name="直線コネクタ 85">
          <a:extLst>
            <a:ext uri="{FF2B5EF4-FFF2-40B4-BE49-F238E27FC236}">
              <a16:creationId xmlns:a16="http://schemas.microsoft.com/office/drawing/2014/main" id="{00000000-0008-0000-0000-000056000000}"/>
            </a:ext>
          </a:extLst>
        </xdr:cNvPr>
        <xdr:cNvCxnSpPr/>
      </xdr:nvCxnSpPr>
      <xdr:spPr>
        <a:xfrm>
          <a:off x="762000" y="33247012"/>
          <a:ext cx="14482763"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380999</xdr:colOff>
      <xdr:row>225</xdr:row>
      <xdr:rowOff>2382</xdr:rowOff>
    </xdr:from>
    <xdr:to>
      <xdr:col>20</xdr:col>
      <xdr:colOff>380999</xdr:colOff>
      <xdr:row>230</xdr:row>
      <xdr:rowOff>100013</xdr:rowOff>
    </xdr:to>
    <xdr:cxnSp macro="">
      <xdr:nvCxnSpPr>
        <xdr:cNvPr id="111" name="直線コネクタ 110">
          <a:extLst>
            <a:ext uri="{FF2B5EF4-FFF2-40B4-BE49-F238E27FC236}">
              <a16:creationId xmlns:a16="http://schemas.microsoft.com/office/drawing/2014/main" id="{00000000-0008-0000-0000-00006F000000}"/>
            </a:ext>
          </a:extLst>
        </xdr:cNvPr>
        <xdr:cNvCxnSpPr/>
      </xdr:nvCxnSpPr>
      <xdr:spPr>
        <a:xfrm flipV="1">
          <a:off x="8000999" y="36387882"/>
          <a:ext cx="0" cy="1050131"/>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378619</xdr:colOff>
      <xdr:row>230</xdr:row>
      <xdr:rowOff>102393</xdr:rowOff>
    </xdr:from>
    <xdr:to>
      <xdr:col>14</xdr:col>
      <xdr:colOff>378619</xdr:colOff>
      <xdr:row>234</xdr:row>
      <xdr:rowOff>185738</xdr:rowOff>
    </xdr:to>
    <xdr:cxnSp macro="">
      <xdr:nvCxnSpPr>
        <xdr:cNvPr id="177" name="直線コネクタ 176">
          <a:extLst>
            <a:ext uri="{FF2B5EF4-FFF2-40B4-BE49-F238E27FC236}">
              <a16:creationId xmlns:a16="http://schemas.microsoft.com/office/drawing/2014/main" id="{00000000-0008-0000-0000-0000B1000000}"/>
            </a:ext>
          </a:extLst>
        </xdr:cNvPr>
        <xdr:cNvCxnSpPr/>
      </xdr:nvCxnSpPr>
      <xdr:spPr>
        <a:xfrm>
          <a:off x="5712619" y="33249393"/>
          <a:ext cx="0" cy="845345"/>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320</xdr:colOff>
      <xdr:row>230</xdr:row>
      <xdr:rowOff>102394</xdr:rowOff>
    </xdr:from>
    <xdr:to>
      <xdr:col>7</xdr:col>
      <xdr:colOff>320</xdr:colOff>
      <xdr:row>234</xdr:row>
      <xdr:rowOff>188118</xdr:rowOff>
    </xdr:to>
    <xdr:cxnSp macro="">
      <xdr:nvCxnSpPr>
        <xdr:cNvPr id="193" name="直線矢印コネクタ 192">
          <a:extLst>
            <a:ext uri="{FF2B5EF4-FFF2-40B4-BE49-F238E27FC236}">
              <a16:creationId xmlns:a16="http://schemas.microsoft.com/office/drawing/2014/main" id="{00000000-0008-0000-0000-0000C1000000}"/>
            </a:ext>
          </a:extLst>
        </xdr:cNvPr>
        <xdr:cNvCxnSpPr/>
      </xdr:nvCxnSpPr>
      <xdr:spPr>
        <a:xfrm>
          <a:off x="2667320" y="33249394"/>
          <a:ext cx="0" cy="84772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295274</xdr:colOff>
      <xdr:row>234</xdr:row>
      <xdr:rowOff>161925</xdr:rowOff>
    </xdr:from>
    <xdr:to>
      <xdr:col>27</xdr:col>
      <xdr:colOff>359568</xdr:colOff>
      <xdr:row>234</xdr:row>
      <xdr:rowOff>161925</xdr:rowOff>
    </xdr:to>
    <xdr:cxnSp macro="">
      <xdr:nvCxnSpPr>
        <xdr:cNvPr id="5474" name="直線コネクタ 5473">
          <a:extLst>
            <a:ext uri="{FF2B5EF4-FFF2-40B4-BE49-F238E27FC236}">
              <a16:creationId xmlns:a16="http://schemas.microsoft.com/office/drawing/2014/main" id="{00000000-0008-0000-0000-000062150000}"/>
            </a:ext>
          </a:extLst>
        </xdr:cNvPr>
        <xdr:cNvCxnSpPr/>
      </xdr:nvCxnSpPr>
      <xdr:spPr>
        <a:xfrm>
          <a:off x="6010274" y="31403925"/>
          <a:ext cx="64294" cy="0"/>
        </a:xfrm>
        <a:prstGeom prst="line">
          <a:avLst/>
        </a:prstGeom>
        <a:ln w="952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378619</xdr:colOff>
      <xdr:row>360</xdr:row>
      <xdr:rowOff>2382</xdr:rowOff>
    </xdr:from>
    <xdr:to>
      <xdr:col>5</xdr:col>
      <xdr:colOff>378619</xdr:colOff>
      <xdr:row>364</xdr:row>
      <xdr:rowOff>0</xdr:rowOff>
    </xdr:to>
    <xdr:cxnSp macro="">
      <xdr:nvCxnSpPr>
        <xdr:cNvPr id="113" name="直線矢印コネクタ 112">
          <a:extLst>
            <a:ext uri="{FF2B5EF4-FFF2-40B4-BE49-F238E27FC236}">
              <a16:creationId xmlns:a16="http://schemas.microsoft.com/office/drawing/2014/main" id="{00000000-0008-0000-0000-000071000000}"/>
            </a:ext>
          </a:extLst>
        </xdr:cNvPr>
        <xdr:cNvCxnSpPr/>
      </xdr:nvCxnSpPr>
      <xdr:spPr>
        <a:xfrm>
          <a:off x="2283619" y="68582382"/>
          <a:ext cx="0" cy="75961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2381</xdr:colOff>
      <xdr:row>501</xdr:row>
      <xdr:rowOff>78580</xdr:rowOff>
    </xdr:from>
    <xdr:to>
      <xdr:col>17</xdr:col>
      <xdr:colOff>2381</xdr:colOff>
      <xdr:row>503</xdr:row>
      <xdr:rowOff>185738</xdr:rowOff>
    </xdr:to>
    <xdr:cxnSp macro="">
      <xdr:nvCxnSpPr>
        <xdr:cNvPr id="112" name="直線矢印コネクタ 111">
          <a:extLst>
            <a:ext uri="{FF2B5EF4-FFF2-40B4-BE49-F238E27FC236}">
              <a16:creationId xmlns:a16="http://schemas.microsoft.com/office/drawing/2014/main" id="{00000000-0008-0000-0000-000070000000}"/>
            </a:ext>
          </a:extLst>
        </xdr:cNvPr>
        <xdr:cNvCxnSpPr/>
      </xdr:nvCxnSpPr>
      <xdr:spPr>
        <a:xfrm>
          <a:off x="5993606" y="94376080"/>
          <a:ext cx="0" cy="488158"/>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2381</xdr:colOff>
      <xdr:row>501</xdr:row>
      <xdr:rowOff>78581</xdr:rowOff>
    </xdr:from>
    <xdr:to>
      <xdr:col>17</xdr:col>
      <xdr:colOff>278606</xdr:colOff>
      <xdr:row>501</xdr:row>
      <xdr:rowOff>78581</xdr:rowOff>
    </xdr:to>
    <xdr:cxnSp macro="">
      <xdr:nvCxnSpPr>
        <xdr:cNvPr id="119" name="直線コネクタ 118">
          <a:extLst>
            <a:ext uri="{FF2B5EF4-FFF2-40B4-BE49-F238E27FC236}">
              <a16:creationId xmlns:a16="http://schemas.microsoft.com/office/drawing/2014/main" id="{00000000-0008-0000-0000-000077000000}"/>
            </a:ext>
          </a:extLst>
        </xdr:cNvPr>
        <xdr:cNvCxnSpPr/>
      </xdr:nvCxnSpPr>
      <xdr:spPr>
        <a:xfrm flipH="1">
          <a:off x="5993606" y="94376081"/>
          <a:ext cx="276225"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354807</xdr:colOff>
      <xdr:row>149</xdr:row>
      <xdr:rowOff>0</xdr:rowOff>
    </xdr:from>
    <xdr:to>
      <xdr:col>8</xdr:col>
      <xdr:colOff>64295</xdr:colOff>
      <xdr:row>149</xdr:row>
      <xdr:rowOff>0</xdr:rowOff>
    </xdr:to>
    <xdr:cxnSp macro="">
      <xdr:nvCxnSpPr>
        <xdr:cNvPr id="6291" name="直線矢印コネクタ 6290">
          <a:extLst>
            <a:ext uri="{FF2B5EF4-FFF2-40B4-BE49-F238E27FC236}">
              <a16:creationId xmlns:a16="http://schemas.microsoft.com/office/drawing/2014/main" id="{00000000-0008-0000-0000-000093180000}"/>
            </a:ext>
          </a:extLst>
        </xdr:cNvPr>
        <xdr:cNvCxnSpPr/>
      </xdr:nvCxnSpPr>
      <xdr:spPr>
        <a:xfrm>
          <a:off x="3021807" y="17907000"/>
          <a:ext cx="9048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352425</xdr:colOff>
      <xdr:row>128</xdr:row>
      <xdr:rowOff>102394</xdr:rowOff>
    </xdr:from>
    <xdr:to>
      <xdr:col>8</xdr:col>
      <xdr:colOff>166688</xdr:colOff>
      <xdr:row>128</xdr:row>
      <xdr:rowOff>102394</xdr:rowOff>
    </xdr:to>
    <xdr:cxnSp macro="">
      <xdr:nvCxnSpPr>
        <xdr:cNvPr id="6292" name="直線矢印コネクタ 6291">
          <a:extLst>
            <a:ext uri="{FF2B5EF4-FFF2-40B4-BE49-F238E27FC236}">
              <a16:creationId xmlns:a16="http://schemas.microsoft.com/office/drawing/2014/main" id="{00000000-0008-0000-0000-000094180000}"/>
            </a:ext>
          </a:extLst>
        </xdr:cNvPr>
        <xdr:cNvCxnSpPr/>
      </xdr:nvCxnSpPr>
      <xdr:spPr>
        <a:xfrm>
          <a:off x="3019425" y="14199394"/>
          <a:ext cx="19526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237</xdr:row>
      <xdr:rowOff>104776</xdr:rowOff>
    </xdr:from>
    <xdr:to>
      <xdr:col>28</xdr:col>
      <xdr:colOff>0</xdr:colOff>
      <xdr:row>237</xdr:row>
      <xdr:rowOff>104776</xdr:rowOff>
    </xdr:to>
    <xdr:cxnSp macro="">
      <xdr:nvCxnSpPr>
        <xdr:cNvPr id="6288" name="直線矢印コネクタ 6287">
          <a:extLst>
            <a:ext uri="{FF2B5EF4-FFF2-40B4-BE49-F238E27FC236}">
              <a16:creationId xmlns:a16="http://schemas.microsoft.com/office/drawing/2014/main" id="{00000000-0008-0000-0000-000090180000}"/>
            </a:ext>
          </a:extLst>
        </xdr:cNvPr>
        <xdr:cNvCxnSpPr/>
      </xdr:nvCxnSpPr>
      <xdr:spPr>
        <a:xfrm>
          <a:off x="762000" y="34585276"/>
          <a:ext cx="9906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278608</xdr:colOff>
      <xdr:row>479</xdr:row>
      <xdr:rowOff>0</xdr:rowOff>
    </xdr:from>
    <xdr:to>
      <xdr:col>6</xdr:col>
      <xdr:colOff>2</xdr:colOff>
      <xdr:row>479</xdr:row>
      <xdr:rowOff>0</xdr:rowOff>
    </xdr:to>
    <xdr:cxnSp macro="">
      <xdr:nvCxnSpPr>
        <xdr:cNvPr id="6300" name="直線コネクタ 6299">
          <a:extLst>
            <a:ext uri="{FF2B5EF4-FFF2-40B4-BE49-F238E27FC236}">
              <a16:creationId xmlns:a16="http://schemas.microsoft.com/office/drawing/2014/main" id="{00000000-0008-0000-0000-00009C180000}"/>
            </a:ext>
          </a:extLst>
        </xdr:cNvPr>
        <xdr:cNvCxnSpPr/>
      </xdr:nvCxnSpPr>
      <xdr:spPr>
        <a:xfrm>
          <a:off x="2183608" y="72580500"/>
          <a:ext cx="102394"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83342</xdr:colOff>
      <xdr:row>121</xdr:row>
      <xdr:rowOff>80960</xdr:rowOff>
    </xdr:from>
    <xdr:to>
      <xdr:col>12</xdr:col>
      <xdr:colOff>88106</xdr:colOff>
      <xdr:row>122</xdr:row>
      <xdr:rowOff>16665</xdr:rowOff>
    </xdr:to>
    <xdr:sp macro="" textlink="">
      <xdr:nvSpPr>
        <xdr:cNvPr id="890" name="円弧 889">
          <a:extLst>
            <a:ext uri="{FF2B5EF4-FFF2-40B4-BE49-F238E27FC236}">
              <a16:creationId xmlns:a16="http://schemas.microsoft.com/office/drawing/2014/main" id="{00000000-0008-0000-0000-00007A030000}"/>
            </a:ext>
          </a:extLst>
        </xdr:cNvPr>
        <xdr:cNvSpPr/>
      </xdr:nvSpPr>
      <xdr:spPr>
        <a:xfrm>
          <a:off x="3893342" y="13225460"/>
          <a:ext cx="766764" cy="126205"/>
        </a:xfrm>
        <a:prstGeom prst="arc">
          <a:avLst>
            <a:gd name="adj1" fmla="val 950169"/>
            <a:gd name="adj2" fmla="val 9835497"/>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304800</xdr:colOff>
      <xdr:row>123</xdr:row>
      <xdr:rowOff>73819</xdr:rowOff>
    </xdr:from>
    <xdr:to>
      <xdr:col>11</xdr:col>
      <xdr:colOff>233362</xdr:colOff>
      <xdr:row>123</xdr:row>
      <xdr:rowOff>73819</xdr:rowOff>
    </xdr:to>
    <xdr:cxnSp macro="">
      <xdr:nvCxnSpPr>
        <xdr:cNvPr id="6321" name="直線コネクタ 6320">
          <a:extLst>
            <a:ext uri="{FF2B5EF4-FFF2-40B4-BE49-F238E27FC236}">
              <a16:creationId xmlns:a16="http://schemas.microsoft.com/office/drawing/2014/main" id="{00000000-0008-0000-0000-0000B1180000}"/>
            </a:ext>
          </a:extLst>
        </xdr:cNvPr>
        <xdr:cNvCxnSpPr/>
      </xdr:nvCxnSpPr>
      <xdr:spPr>
        <a:xfrm>
          <a:off x="4114800" y="13599319"/>
          <a:ext cx="309562" cy="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9527</xdr:colOff>
      <xdr:row>121</xdr:row>
      <xdr:rowOff>42864</xdr:rowOff>
    </xdr:from>
    <xdr:to>
      <xdr:col>11</xdr:col>
      <xdr:colOff>207171</xdr:colOff>
      <xdr:row>123</xdr:row>
      <xdr:rowOff>73819</xdr:rowOff>
    </xdr:to>
    <xdr:sp macro="" textlink="">
      <xdr:nvSpPr>
        <xdr:cNvPr id="6635" name="円弧 6634">
          <a:extLst>
            <a:ext uri="{FF2B5EF4-FFF2-40B4-BE49-F238E27FC236}">
              <a16:creationId xmlns:a16="http://schemas.microsoft.com/office/drawing/2014/main" id="{00000000-0008-0000-0000-0000EB190000}"/>
            </a:ext>
          </a:extLst>
        </xdr:cNvPr>
        <xdr:cNvSpPr/>
      </xdr:nvSpPr>
      <xdr:spPr>
        <a:xfrm>
          <a:off x="3819527" y="13187364"/>
          <a:ext cx="578644" cy="411955"/>
        </a:xfrm>
        <a:prstGeom prst="arc">
          <a:avLst>
            <a:gd name="adj1" fmla="val 5330118"/>
            <a:gd name="adj2" fmla="val 8909169"/>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204787</xdr:colOff>
      <xdr:row>81</xdr:row>
      <xdr:rowOff>1</xdr:rowOff>
    </xdr:from>
    <xdr:to>
      <xdr:col>7</xdr:col>
      <xdr:colOff>204787</xdr:colOff>
      <xdr:row>84</xdr:row>
      <xdr:rowOff>104775</xdr:rowOff>
    </xdr:to>
    <xdr:cxnSp macro="">
      <xdr:nvCxnSpPr>
        <xdr:cNvPr id="6646" name="直線コネクタ 6645">
          <a:extLst>
            <a:ext uri="{FF2B5EF4-FFF2-40B4-BE49-F238E27FC236}">
              <a16:creationId xmlns:a16="http://schemas.microsoft.com/office/drawing/2014/main" id="{00000000-0008-0000-0000-0000F6190000}"/>
            </a:ext>
          </a:extLst>
        </xdr:cNvPr>
        <xdr:cNvCxnSpPr/>
      </xdr:nvCxnSpPr>
      <xdr:spPr>
        <a:xfrm>
          <a:off x="2871787" y="4953001"/>
          <a:ext cx="0" cy="676274"/>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2382</xdr:colOff>
      <xdr:row>75</xdr:row>
      <xdr:rowOff>188119</xdr:rowOff>
    </xdr:from>
    <xdr:to>
      <xdr:col>3</xdr:col>
      <xdr:colOff>2382</xdr:colOff>
      <xdr:row>80</xdr:row>
      <xdr:rowOff>188119</xdr:rowOff>
    </xdr:to>
    <xdr:cxnSp macro="">
      <xdr:nvCxnSpPr>
        <xdr:cNvPr id="6653" name="直線コネクタ 6652">
          <a:extLst>
            <a:ext uri="{FF2B5EF4-FFF2-40B4-BE49-F238E27FC236}">
              <a16:creationId xmlns:a16="http://schemas.microsoft.com/office/drawing/2014/main" id="{00000000-0008-0000-0000-0000FD190000}"/>
            </a:ext>
          </a:extLst>
        </xdr:cNvPr>
        <xdr:cNvCxnSpPr/>
      </xdr:nvCxnSpPr>
      <xdr:spPr>
        <a:xfrm>
          <a:off x="1145382" y="3998119"/>
          <a:ext cx="0" cy="952500"/>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178594</xdr:colOff>
      <xdr:row>76</xdr:row>
      <xdr:rowOff>0</xdr:rowOff>
    </xdr:from>
    <xdr:to>
      <xdr:col>19</xdr:col>
      <xdr:colOff>178594</xdr:colOff>
      <xdr:row>81</xdr:row>
      <xdr:rowOff>0</xdr:rowOff>
    </xdr:to>
    <xdr:cxnSp macro="">
      <xdr:nvCxnSpPr>
        <xdr:cNvPr id="8029" name="直線コネクタ 8028">
          <a:extLst>
            <a:ext uri="{FF2B5EF4-FFF2-40B4-BE49-F238E27FC236}">
              <a16:creationId xmlns:a16="http://schemas.microsoft.com/office/drawing/2014/main" id="{00000000-0008-0000-0000-00005D1F0000}"/>
            </a:ext>
          </a:extLst>
        </xdr:cNvPr>
        <xdr:cNvCxnSpPr/>
      </xdr:nvCxnSpPr>
      <xdr:spPr>
        <a:xfrm>
          <a:off x="7417594" y="4000500"/>
          <a:ext cx="0" cy="952500"/>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4763</xdr:colOff>
      <xdr:row>81</xdr:row>
      <xdr:rowOff>0</xdr:rowOff>
    </xdr:from>
    <xdr:to>
      <xdr:col>7</xdr:col>
      <xdr:colOff>200026</xdr:colOff>
      <xdr:row>81</xdr:row>
      <xdr:rowOff>0</xdr:rowOff>
    </xdr:to>
    <xdr:cxnSp macro="">
      <xdr:nvCxnSpPr>
        <xdr:cNvPr id="6678" name="直線コネクタ 6677">
          <a:extLst>
            <a:ext uri="{FF2B5EF4-FFF2-40B4-BE49-F238E27FC236}">
              <a16:creationId xmlns:a16="http://schemas.microsoft.com/office/drawing/2014/main" id="{00000000-0008-0000-0000-0000161A0000}"/>
            </a:ext>
          </a:extLst>
        </xdr:cNvPr>
        <xdr:cNvCxnSpPr/>
      </xdr:nvCxnSpPr>
      <xdr:spPr>
        <a:xfrm flipH="1">
          <a:off x="2671763" y="4953000"/>
          <a:ext cx="195263"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52387</xdr:colOff>
      <xdr:row>80</xdr:row>
      <xdr:rowOff>188120</xdr:rowOff>
    </xdr:from>
    <xdr:to>
      <xdr:col>7</xdr:col>
      <xdr:colOff>52387</xdr:colOff>
      <xdr:row>95</xdr:row>
      <xdr:rowOff>185737</xdr:rowOff>
    </xdr:to>
    <xdr:cxnSp macro="">
      <xdr:nvCxnSpPr>
        <xdr:cNvPr id="6680" name="直線矢印コネクタ 6679">
          <a:extLst>
            <a:ext uri="{FF2B5EF4-FFF2-40B4-BE49-F238E27FC236}">
              <a16:creationId xmlns:a16="http://schemas.microsoft.com/office/drawing/2014/main" id="{00000000-0008-0000-0000-0000181A0000}"/>
            </a:ext>
          </a:extLst>
        </xdr:cNvPr>
        <xdr:cNvCxnSpPr/>
      </xdr:nvCxnSpPr>
      <xdr:spPr>
        <a:xfrm>
          <a:off x="2719387" y="4950620"/>
          <a:ext cx="0" cy="2855117"/>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116679</xdr:colOff>
      <xdr:row>76</xdr:row>
      <xdr:rowOff>0</xdr:rowOff>
    </xdr:from>
    <xdr:to>
      <xdr:col>2</xdr:col>
      <xdr:colOff>380999</xdr:colOff>
      <xdr:row>76</xdr:row>
      <xdr:rowOff>0</xdr:rowOff>
    </xdr:to>
    <xdr:cxnSp macro="">
      <xdr:nvCxnSpPr>
        <xdr:cNvPr id="6681" name="直線コネクタ 6680">
          <a:extLst>
            <a:ext uri="{FF2B5EF4-FFF2-40B4-BE49-F238E27FC236}">
              <a16:creationId xmlns:a16="http://schemas.microsoft.com/office/drawing/2014/main" id="{00000000-0008-0000-0000-0000191A0000}"/>
            </a:ext>
          </a:extLst>
        </xdr:cNvPr>
        <xdr:cNvCxnSpPr/>
      </xdr:nvCxnSpPr>
      <xdr:spPr>
        <a:xfrm flipH="1">
          <a:off x="878679" y="4000500"/>
          <a:ext cx="26432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304801</xdr:colOff>
      <xdr:row>75</xdr:row>
      <xdr:rowOff>185737</xdr:rowOff>
    </xdr:from>
    <xdr:to>
      <xdr:col>2</xdr:col>
      <xdr:colOff>304801</xdr:colOff>
      <xdr:row>81</xdr:row>
      <xdr:rowOff>0</xdr:rowOff>
    </xdr:to>
    <xdr:cxnSp macro="">
      <xdr:nvCxnSpPr>
        <xdr:cNvPr id="8096" name="直線矢印コネクタ 8095">
          <a:extLst>
            <a:ext uri="{FF2B5EF4-FFF2-40B4-BE49-F238E27FC236}">
              <a16:creationId xmlns:a16="http://schemas.microsoft.com/office/drawing/2014/main" id="{00000000-0008-0000-0000-0000A01F0000}"/>
            </a:ext>
          </a:extLst>
        </xdr:cNvPr>
        <xdr:cNvCxnSpPr/>
      </xdr:nvCxnSpPr>
      <xdr:spPr>
        <a:xfrm>
          <a:off x="1066801" y="3995737"/>
          <a:ext cx="0" cy="95726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123</xdr:row>
      <xdr:rowOff>0</xdr:rowOff>
    </xdr:from>
    <xdr:to>
      <xdr:col>3</xdr:col>
      <xdr:colOff>0</xdr:colOff>
      <xdr:row>128</xdr:row>
      <xdr:rowOff>2381</xdr:rowOff>
    </xdr:to>
    <xdr:cxnSp macro="">
      <xdr:nvCxnSpPr>
        <xdr:cNvPr id="8118" name="直線コネクタ 8117">
          <a:extLst>
            <a:ext uri="{FF2B5EF4-FFF2-40B4-BE49-F238E27FC236}">
              <a16:creationId xmlns:a16="http://schemas.microsoft.com/office/drawing/2014/main" id="{00000000-0008-0000-0000-0000B61F0000}"/>
            </a:ext>
          </a:extLst>
        </xdr:cNvPr>
        <xdr:cNvCxnSpPr/>
      </xdr:nvCxnSpPr>
      <xdr:spPr>
        <a:xfrm>
          <a:off x="1143000" y="13525500"/>
          <a:ext cx="0" cy="954881"/>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88106</xdr:colOff>
      <xdr:row>123</xdr:row>
      <xdr:rowOff>2381</xdr:rowOff>
    </xdr:from>
    <xdr:to>
      <xdr:col>2</xdr:col>
      <xdr:colOff>380999</xdr:colOff>
      <xdr:row>123</xdr:row>
      <xdr:rowOff>2381</xdr:rowOff>
    </xdr:to>
    <xdr:cxnSp macro="">
      <xdr:nvCxnSpPr>
        <xdr:cNvPr id="8127" name="直線コネクタ 8126">
          <a:extLst>
            <a:ext uri="{FF2B5EF4-FFF2-40B4-BE49-F238E27FC236}">
              <a16:creationId xmlns:a16="http://schemas.microsoft.com/office/drawing/2014/main" id="{00000000-0008-0000-0000-0000BF1F0000}"/>
            </a:ext>
          </a:extLst>
        </xdr:cNvPr>
        <xdr:cNvCxnSpPr/>
      </xdr:nvCxnSpPr>
      <xdr:spPr>
        <a:xfrm>
          <a:off x="850106" y="13527881"/>
          <a:ext cx="292893"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78582</xdr:colOff>
      <xdr:row>122</xdr:row>
      <xdr:rowOff>190499</xdr:rowOff>
    </xdr:from>
    <xdr:to>
      <xdr:col>12</xdr:col>
      <xdr:colOff>259556</xdr:colOff>
      <xdr:row>123</xdr:row>
      <xdr:rowOff>114300</xdr:rowOff>
    </xdr:to>
    <xdr:cxnSp macro="">
      <xdr:nvCxnSpPr>
        <xdr:cNvPr id="8193" name="直線コネクタ 8192">
          <a:extLst>
            <a:ext uri="{FF2B5EF4-FFF2-40B4-BE49-F238E27FC236}">
              <a16:creationId xmlns:a16="http://schemas.microsoft.com/office/drawing/2014/main" id="{00000000-0008-0000-0000-000001200000}"/>
            </a:ext>
          </a:extLst>
        </xdr:cNvPr>
        <xdr:cNvCxnSpPr/>
      </xdr:nvCxnSpPr>
      <xdr:spPr>
        <a:xfrm>
          <a:off x="4650582" y="13525499"/>
          <a:ext cx="180974" cy="114301"/>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251573</xdr:colOff>
      <xdr:row>426</xdr:row>
      <xdr:rowOff>122115</xdr:rowOff>
    </xdr:from>
    <xdr:to>
      <xdr:col>1</xdr:col>
      <xdr:colOff>379120</xdr:colOff>
      <xdr:row>426</xdr:row>
      <xdr:rowOff>122115</xdr:rowOff>
    </xdr:to>
    <xdr:cxnSp macro="">
      <xdr:nvCxnSpPr>
        <xdr:cNvPr id="6638" name="直線コネクタ 6637">
          <a:extLst>
            <a:ext uri="{FF2B5EF4-FFF2-40B4-BE49-F238E27FC236}">
              <a16:creationId xmlns:a16="http://schemas.microsoft.com/office/drawing/2014/main" id="{00000000-0008-0000-0000-0000EE190000}"/>
            </a:ext>
          </a:extLst>
        </xdr:cNvPr>
        <xdr:cNvCxnSpPr/>
      </xdr:nvCxnSpPr>
      <xdr:spPr>
        <a:xfrm flipH="1">
          <a:off x="632573" y="58224615"/>
          <a:ext cx="127547"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278608</xdr:colOff>
      <xdr:row>500</xdr:row>
      <xdr:rowOff>2383</xdr:rowOff>
    </xdr:from>
    <xdr:to>
      <xdr:col>7</xdr:col>
      <xdr:colOff>9526</xdr:colOff>
      <xdr:row>500</xdr:row>
      <xdr:rowOff>2383</xdr:rowOff>
    </xdr:to>
    <xdr:cxnSp macro="">
      <xdr:nvCxnSpPr>
        <xdr:cNvPr id="6000" name="直線コネクタ 5999">
          <a:extLst>
            <a:ext uri="{FF2B5EF4-FFF2-40B4-BE49-F238E27FC236}">
              <a16:creationId xmlns:a16="http://schemas.microsoft.com/office/drawing/2014/main" id="{00000000-0008-0000-0000-000070170000}"/>
            </a:ext>
          </a:extLst>
        </xdr:cNvPr>
        <xdr:cNvCxnSpPr/>
      </xdr:nvCxnSpPr>
      <xdr:spPr>
        <a:xfrm>
          <a:off x="2564608" y="76583383"/>
          <a:ext cx="111918" cy="0"/>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97630</xdr:colOff>
      <xdr:row>503</xdr:row>
      <xdr:rowOff>95251</xdr:rowOff>
    </xdr:from>
    <xdr:to>
      <xdr:col>7</xdr:col>
      <xdr:colOff>297656</xdr:colOff>
      <xdr:row>503</xdr:row>
      <xdr:rowOff>95251</xdr:rowOff>
    </xdr:to>
    <xdr:cxnSp macro="">
      <xdr:nvCxnSpPr>
        <xdr:cNvPr id="6001" name="直線矢印コネクタ 6000">
          <a:extLst>
            <a:ext uri="{FF2B5EF4-FFF2-40B4-BE49-F238E27FC236}">
              <a16:creationId xmlns:a16="http://schemas.microsoft.com/office/drawing/2014/main" id="{00000000-0008-0000-0000-000071170000}"/>
            </a:ext>
          </a:extLst>
        </xdr:cNvPr>
        <xdr:cNvCxnSpPr/>
      </xdr:nvCxnSpPr>
      <xdr:spPr>
        <a:xfrm>
          <a:off x="2764630" y="77247751"/>
          <a:ext cx="20002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90490</xdr:colOff>
      <xdr:row>675</xdr:row>
      <xdr:rowOff>109537</xdr:rowOff>
    </xdr:from>
    <xdr:to>
      <xdr:col>22</xdr:col>
      <xdr:colOff>226221</xdr:colOff>
      <xdr:row>675</xdr:row>
      <xdr:rowOff>109537</xdr:rowOff>
    </xdr:to>
    <xdr:cxnSp macro="">
      <xdr:nvCxnSpPr>
        <xdr:cNvPr id="5227" name="直線コネクタ 5226">
          <a:extLst>
            <a:ext uri="{FF2B5EF4-FFF2-40B4-BE49-F238E27FC236}">
              <a16:creationId xmlns:a16="http://schemas.microsoft.com/office/drawing/2014/main" id="{00000000-0008-0000-0000-00006B140000}"/>
            </a:ext>
          </a:extLst>
        </xdr:cNvPr>
        <xdr:cNvCxnSpPr/>
      </xdr:nvCxnSpPr>
      <xdr:spPr>
        <a:xfrm>
          <a:off x="4662490" y="76881037"/>
          <a:ext cx="135731"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361950</xdr:colOff>
      <xdr:row>320</xdr:row>
      <xdr:rowOff>83345</xdr:rowOff>
    </xdr:from>
    <xdr:to>
      <xdr:col>17</xdr:col>
      <xdr:colOff>361950</xdr:colOff>
      <xdr:row>320</xdr:row>
      <xdr:rowOff>159546</xdr:rowOff>
    </xdr:to>
    <xdr:cxnSp macro="">
      <xdr:nvCxnSpPr>
        <xdr:cNvPr id="107" name="直線コネクタ 106">
          <a:extLst>
            <a:ext uri="{FF2B5EF4-FFF2-40B4-BE49-F238E27FC236}">
              <a16:creationId xmlns:a16="http://schemas.microsoft.com/office/drawing/2014/main" id="{00000000-0008-0000-0000-00006B000000}"/>
            </a:ext>
          </a:extLst>
        </xdr:cNvPr>
        <xdr:cNvCxnSpPr/>
      </xdr:nvCxnSpPr>
      <xdr:spPr>
        <a:xfrm flipV="1">
          <a:off x="6838950" y="125051345"/>
          <a:ext cx="0" cy="76201"/>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2381</xdr:colOff>
      <xdr:row>311</xdr:row>
      <xdr:rowOff>100013</xdr:rowOff>
    </xdr:from>
    <xdr:to>
      <xdr:col>10</xdr:col>
      <xdr:colOff>2381</xdr:colOff>
      <xdr:row>312</xdr:row>
      <xdr:rowOff>88103</xdr:rowOff>
    </xdr:to>
    <xdr:cxnSp macro="">
      <xdr:nvCxnSpPr>
        <xdr:cNvPr id="5641" name="直線矢印コネクタ 5640">
          <a:extLst>
            <a:ext uri="{FF2B5EF4-FFF2-40B4-BE49-F238E27FC236}">
              <a16:creationId xmlns:a16="http://schemas.microsoft.com/office/drawing/2014/main" id="{00000000-0008-0000-0000-000009160000}"/>
            </a:ext>
          </a:extLst>
        </xdr:cNvPr>
        <xdr:cNvCxnSpPr/>
      </xdr:nvCxnSpPr>
      <xdr:spPr>
        <a:xfrm flipV="1">
          <a:off x="3812381" y="114590513"/>
          <a:ext cx="0" cy="17859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2381</xdr:colOff>
      <xdr:row>310</xdr:row>
      <xdr:rowOff>16668</xdr:rowOff>
    </xdr:from>
    <xdr:to>
      <xdr:col>10</xdr:col>
      <xdr:colOff>2381</xdr:colOff>
      <xdr:row>311</xdr:row>
      <xdr:rowOff>2381</xdr:rowOff>
    </xdr:to>
    <xdr:cxnSp macro="">
      <xdr:nvCxnSpPr>
        <xdr:cNvPr id="5642" name="直線矢印コネクタ 5641">
          <a:extLst>
            <a:ext uri="{FF2B5EF4-FFF2-40B4-BE49-F238E27FC236}">
              <a16:creationId xmlns:a16="http://schemas.microsoft.com/office/drawing/2014/main" id="{00000000-0008-0000-0000-00000A160000}"/>
            </a:ext>
          </a:extLst>
        </xdr:cNvPr>
        <xdr:cNvCxnSpPr/>
      </xdr:nvCxnSpPr>
      <xdr:spPr>
        <a:xfrm>
          <a:off x="3812381" y="114316668"/>
          <a:ext cx="0" cy="176213"/>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4762</xdr:colOff>
      <xdr:row>311</xdr:row>
      <xdr:rowOff>47626</xdr:rowOff>
    </xdr:from>
    <xdr:to>
      <xdr:col>10</xdr:col>
      <xdr:colOff>73819</xdr:colOff>
      <xdr:row>311</xdr:row>
      <xdr:rowOff>47626</xdr:rowOff>
    </xdr:to>
    <xdr:cxnSp macro="">
      <xdr:nvCxnSpPr>
        <xdr:cNvPr id="5694" name="直線コネクタ 5693">
          <a:extLst>
            <a:ext uri="{FF2B5EF4-FFF2-40B4-BE49-F238E27FC236}">
              <a16:creationId xmlns:a16="http://schemas.microsoft.com/office/drawing/2014/main" id="{00000000-0008-0000-0000-00003E160000}"/>
            </a:ext>
          </a:extLst>
        </xdr:cNvPr>
        <xdr:cNvCxnSpPr/>
      </xdr:nvCxnSpPr>
      <xdr:spPr>
        <a:xfrm>
          <a:off x="3814762" y="114538126"/>
          <a:ext cx="69057"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104774</xdr:colOff>
      <xdr:row>330</xdr:row>
      <xdr:rowOff>130969</xdr:rowOff>
    </xdr:from>
    <xdr:to>
      <xdr:col>9</xdr:col>
      <xdr:colOff>104774</xdr:colOff>
      <xdr:row>331</xdr:row>
      <xdr:rowOff>183356</xdr:rowOff>
    </xdr:to>
    <xdr:cxnSp macro="">
      <xdr:nvCxnSpPr>
        <xdr:cNvPr id="5703" name="直線矢印コネクタ 5702">
          <a:extLst>
            <a:ext uri="{FF2B5EF4-FFF2-40B4-BE49-F238E27FC236}">
              <a16:creationId xmlns:a16="http://schemas.microsoft.com/office/drawing/2014/main" id="{00000000-0008-0000-0000-000047160000}"/>
            </a:ext>
          </a:extLst>
        </xdr:cNvPr>
        <xdr:cNvCxnSpPr/>
      </xdr:nvCxnSpPr>
      <xdr:spPr>
        <a:xfrm>
          <a:off x="3533774" y="53089969"/>
          <a:ext cx="0" cy="242887"/>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178594</xdr:colOff>
      <xdr:row>329</xdr:row>
      <xdr:rowOff>92869</xdr:rowOff>
    </xdr:from>
    <xdr:to>
      <xdr:col>12</xdr:col>
      <xdr:colOff>178594</xdr:colOff>
      <xdr:row>331</xdr:row>
      <xdr:rowOff>176213</xdr:rowOff>
    </xdr:to>
    <xdr:cxnSp macro="">
      <xdr:nvCxnSpPr>
        <xdr:cNvPr id="5905" name="直線矢印コネクタ 5904">
          <a:extLst>
            <a:ext uri="{FF2B5EF4-FFF2-40B4-BE49-F238E27FC236}">
              <a16:creationId xmlns:a16="http://schemas.microsoft.com/office/drawing/2014/main" id="{00000000-0008-0000-0000-000011170000}"/>
            </a:ext>
          </a:extLst>
        </xdr:cNvPr>
        <xdr:cNvCxnSpPr/>
      </xdr:nvCxnSpPr>
      <xdr:spPr>
        <a:xfrm>
          <a:off x="4750594" y="52861369"/>
          <a:ext cx="0" cy="46434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xdr:colOff>
      <xdr:row>330</xdr:row>
      <xdr:rowOff>95251</xdr:rowOff>
    </xdr:from>
    <xdr:to>
      <xdr:col>25</xdr:col>
      <xdr:colOff>1</xdr:colOff>
      <xdr:row>332</xdr:row>
      <xdr:rowOff>7145</xdr:rowOff>
    </xdr:to>
    <xdr:cxnSp macro="">
      <xdr:nvCxnSpPr>
        <xdr:cNvPr id="5960" name="直線矢印コネクタ 5959">
          <a:extLst>
            <a:ext uri="{FF2B5EF4-FFF2-40B4-BE49-F238E27FC236}">
              <a16:creationId xmlns:a16="http://schemas.microsoft.com/office/drawing/2014/main" id="{00000000-0008-0000-0000-000048170000}"/>
            </a:ext>
          </a:extLst>
        </xdr:cNvPr>
        <xdr:cNvCxnSpPr/>
      </xdr:nvCxnSpPr>
      <xdr:spPr>
        <a:xfrm>
          <a:off x="9144001" y="118205251"/>
          <a:ext cx="0" cy="29289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23812</xdr:colOff>
      <xdr:row>311</xdr:row>
      <xdr:rowOff>78581</xdr:rowOff>
    </xdr:from>
    <xdr:to>
      <xdr:col>23</xdr:col>
      <xdr:colOff>23812</xdr:colOff>
      <xdr:row>311</xdr:row>
      <xdr:rowOff>185738</xdr:rowOff>
    </xdr:to>
    <xdr:cxnSp macro="">
      <xdr:nvCxnSpPr>
        <xdr:cNvPr id="6634" name="直線矢印コネクタ 6633">
          <a:extLst>
            <a:ext uri="{FF2B5EF4-FFF2-40B4-BE49-F238E27FC236}">
              <a16:creationId xmlns:a16="http://schemas.microsoft.com/office/drawing/2014/main" id="{00000000-0008-0000-0000-0000EA190000}"/>
            </a:ext>
          </a:extLst>
        </xdr:cNvPr>
        <xdr:cNvCxnSpPr/>
      </xdr:nvCxnSpPr>
      <xdr:spPr>
        <a:xfrm>
          <a:off x="8786812" y="59133581"/>
          <a:ext cx="0" cy="107157"/>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190500</xdr:colOff>
      <xdr:row>329</xdr:row>
      <xdr:rowOff>2381</xdr:rowOff>
    </xdr:from>
    <xdr:to>
      <xdr:col>20</xdr:col>
      <xdr:colOff>190500</xdr:colOff>
      <xdr:row>332</xdr:row>
      <xdr:rowOff>180975</xdr:rowOff>
    </xdr:to>
    <xdr:cxnSp macro="">
      <xdr:nvCxnSpPr>
        <xdr:cNvPr id="8032" name="直線矢印コネクタ 8031">
          <a:extLst>
            <a:ext uri="{FF2B5EF4-FFF2-40B4-BE49-F238E27FC236}">
              <a16:creationId xmlns:a16="http://schemas.microsoft.com/office/drawing/2014/main" id="{00000000-0008-0000-0000-0000601F0000}"/>
            </a:ext>
          </a:extLst>
        </xdr:cNvPr>
        <xdr:cNvCxnSpPr/>
      </xdr:nvCxnSpPr>
      <xdr:spPr>
        <a:xfrm>
          <a:off x="7810500" y="52770881"/>
          <a:ext cx="0" cy="750094"/>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159544</xdr:colOff>
      <xdr:row>311</xdr:row>
      <xdr:rowOff>1</xdr:rowOff>
    </xdr:from>
    <xdr:to>
      <xdr:col>22</xdr:col>
      <xdr:colOff>5</xdr:colOff>
      <xdr:row>311</xdr:row>
      <xdr:rowOff>1</xdr:rowOff>
    </xdr:to>
    <xdr:cxnSp macro="">
      <xdr:nvCxnSpPr>
        <xdr:cNvPr id="8048" name="直線コネクタ 8047">
          <a:extLst>
            <a:ext uri="{FF2B5EF4-FFF2-40B4-BE49-F238E27FC236}">
              <a16:creationId xmlns:a16="http://schemas.microsoft.com/office/drawing/2014/main" id="{00000000-0008-0000-0000-0000701F0000}"/>
            </a:ext>
          </a:extLst>
        </xdr:cNvPr>
        <xdr:cNvCxnSpPr/>
      </xdr:nvCxnSpPr>
      <xdr:spPr>
        <a:xfrm flipH="1">
          <a:off x="8160544" y="49339501"/>
          <a:ext cx="221461" cy="0"/>
        </a:xfrm>
        <a:prstGeom prst="line">
          <a:avLst/>
        </a:prstGeom>
        <a:ln w="3175">
          <a:solidFill>
            <a:schemeClr val="accent1"/>
          </a:solidFill>
          <a:prstDash val="sysDash"/>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24</xdr:col>
      <xdr:colOff>0</xdr:colOff>
      <xdr:row>328</xdr:row>
      <xdr:rowOff>121443</xdr:rowOff>
    </xdr:from>
    <xdr:to>
      <xdr:col>30</xdr:col>
      <xdr:colOff>2381</xdr:colOff>
      <xdr:row>328</xdr:row>
      <xdr:rowOff>121443</xdr:rowOff>
    </xdr:to>
    <xdr:cxnSp macro="">
      <xdr:nvCxnSpPr>
        <xdr:cNvPr id="8065" name="直線コネクタ 8064">
          <a:extLst>
            <a:ext uri="{FF2B5EF4-FFF2-40B4-BE49-F238E27FC236}">
              <a16:creationId xmlns:a16="http://schemas.microsoft.com/office/drawing/2014/main" id="{00000000-0008-0000-0000-0000811F0000}"/>
            </a:ext>
          </a:extLst>
        </xdr:cNvPr>
        <xdr:cNvCxnSpPr/>
      </xdr:nvCxnSpPr>
      <xdr:spPr>
        <a:xfrm>
          <a:off x="9144000" y="52318443"/>
          <a:ext cx="2288381" cy="0"/>
        </a:xfrm>
        <a:prstGeom prst="line">
          <a:avLst/>
        </a:prstGeom>
        <a:ln w="3175">
          <a:prstDash val="lgDashDotDot"/>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4763</xdr:colOff>
      <xdr:row>328</xdr:row>
      <xdr:rowOff>121444</xdr:rowOff>
    </xdr:from>
    <xdr:to>
      <xdr:col>17</xdr:col>
      <xdr:colOff>7144</xdr:colOff>
      <xdr:row>328</xdr:row>
      <xdr:rowOff>121444</xdr:rowOff>
    </xdr:to>
    <xdr:cxnSp macro="">
      <xdr:nvCxnSpPr>
        <xdr:cNvPr id="8071" name="直線コネクタ 8070">
          <a:extLst>
            <a:ext uri="{FF2B5EF4-FFF2-40B4-BE49-F238E27FC236}">
              <a16:creationId xmlns:a16="http://schemas.microsoft.com/office/drawing/2014/main" id="{00000000-0008-0000-0000-0000871F0000}"/>
            </a:ext>
          </a:extLst>
        </xdr:cNvPr>
        <xdr:cNvCxnSpPr/>
      </xdr:nvCxnSpPr>
      <xdr:spPr>
        <a:xfrm>
          <a:off x="3052763" y="52699444"/>
          <a:ext cx="3431381" cy="0"/>
        </a:xfrm>
        <a:prstGeom prst="line">
          <a:avLst/>
        </a:prstGeom>
        <a:ln w="3175">
          <a:solidFill>
            <a:schemeClr val="tx1"/>
          </a:solidFill>
          <a:prstDash val="lgDashDot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23</xdr:col>
      <xdr:colOff>47625</xdr:colOff>
      <xdr:row>319</xdr:row>
      <xdr:rowOff>104775</xdr:rowOff>
    </xdr:from>
    <xdr:to>
      <xdr:col>23</xdr:col>
      <xdr:colOff>47625</xdr:colOff>
      <xdr:row>320</xdr:row>
      <xdr:rowOff>159545</xdr:rowOff>
    </xdr:to>
    <xdr:cxnSp macro="">
      <xdr:nvCxnSpPr>
        <xdr:cNvPr id="8109" name="直線コネクタ 8108">
          <a:extLst>
            <a:ext uri="{FF2B5EF4-FFF2-40B4-BE49-F238E27FC236}">
              <a16:creationId xmlns:a16="http://schemas.microsoft.com/office/drawing/2014/main" id="{00000000-0008-0000-0000-0000AD1F0000}"/>
            </a:ext>
          </a:extLst>
        </xdr:cNvPr>
        <xdr:cNvCxnSpPr/>
      </xdr:nvCxnSpPr>
      <xdr:spPr>
        <a:xfrm flipV="1">
          <a:off x="8429625" y="124882275"/>
          <a:ext cx="0" cy="24527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296</xdr:row>
      <xdr:rowOff>23813</xdr:rowOff>
    </xdr:from>
    <xdr:to>
      <xdr:col>22</xdr:col>
      <xdr:colOff>0</xdr:colOff>
      <xdr:row>296</xdr:row>
      <xdr:rowOff>128588</xdr:rowOff>
    </xdr:to>
    <xdr:cxnSp macro="">
      <xdr:nvCxnSpPr>
        <xdr:cNvPr id="8143" name="直線コネクタ 8142">
          <a:extLst>
            <a:ext uri="{FF2B5EF4-FFF2-40B4-BE49-F238E27FC236}">
              <a16:creationId xmlns:a16="http://schemas.microsoft.com/office/drawing/2014/main" id="{00000000-0008-0000-0000-0000CF1F0000}"/>
            </a:ext>
          </a:extLst>
        </xdr:cNvPr>
        <xdr:cNvCxnSpPr/>
      </xdr:nvCxnSpPr>
      <xdr:spPr>
        <a:xfrm>
          <a:off x="6096000" y="34885313"/>
          <a:ext cx="0" cy="104775"/>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2381</xdr:colOff>
      <xdr:row>291</xdr:row>
      <xdr:rowOff>92868</xdr:rowOff>
    </xdr:from>
    <xdr:to>
      <xdr:col>22</xdr:col>
      <xdr:colOff>2381</xdr:colOff>
      <xdr:row>292</xdr:row>
      <xdr:rowOff>7143</xdr:rowOff>
    </xdr:to>
    <xdr:cxnSp macro="">
      <xdr:nvCxnSpPr>
        <xdr:cNvPr id="8144" name="直線コネクタ 8143">
          <a:extLst>
            <a:ext uri="{FF2B5EF4-FFF2-40B4-BE49-F238E27FC236}">
              <a16:creationId xmlns:a16="http://schemas.microsoft.com/office/drawing/2014/main" id="{00000000-0008-0000-0000-0000D01F0000}"/>
            </a:ext>
          </a:extLst>
        </xdr:cNvPr>
        <xdr:cNvCxnSpPr/>
      </xdr:nvCxnSpPr>
      <xdr:spPr>
        <a:xfrm>
          <a:off x="6098381" y="34001868"/>
          <a:ext cx="0" cy="104775"/>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378619</xdr:colOff>
      <xdr:row>286</xdr:row>
      <xdr:rowOff>140494</xdr:rowOff>
    </xdr:from>
    <xdr:to>
      <xdr:col>21</xdr:col>
      <xdr:colOff>378619</xdr:colOff>
      <xdr:row>287</xdr:row>
      <xdr:rowOff>54769</xdr:rowOff>
    </xdr:to>
    <xdr:cxnSp macro="">
      <xdr:nvCxnSpPr>
        <xdr:cNvPr id="8145" name="直線コネクタ 8144">
          <a:extLst>
            <a:ext uri="{FF2B5EF4-FFF2-40B4-BE49-F238E27FC236}">
              <a16:creationId xmlns:a16="http://schemas.microsoft.com/office/drawing/2014/main" id="{00000000-0008-0000-0000-0000D11F0000}"/>
            </a:ext>
          </a:extLst>
        </xdr:cNvPr>
        <xdr:cNvCxnSpPr/>
      </xdr:nvCxnSpPr>
      <xdr:spPr>
        <a:xfrm>
          <a:off x="6093619" y="33096994"/>
          <a:ext cx="0" cy="104775"/>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0</xdr:colOff>
      <xdr:row>500</xdr:row>
      <xdr:rowOff>90487</xdr:rowOff>
    </xdr:from>
    <xdr:to>
      <xdr:col>18</xdr:col>
      <xdr:colOff>121444</xdr:colOff>
      <xdr:row>500</xdr:row>
      <xdr:rowOff>90487</xdr:rowOff>
    </xdr:to>
    <xdr:cxnSp macro="">
      <xdr:nvCxnSpPr>
        <xdr:cNvPr id="7188" name="直線矢印コネクタ 7187">
          <a:extLst>
            <a:ext uri="{FF2B5EF4-FFF2-40B4-BE49-F238E27FC236}">
              <a16:creationId xmlns:a16="http://schemas.microsoft.com/office/drawing/2014/main" id="{00000000-0008-0000-0000-0000141C0000}"/>
            </a:ext>
          </a:extLst>
        </xdr:cNvPr>
        <xdr:cNvCxnSpPr/>
      </xdr:nvCxnSpPr>
      <xdr:spPr>
        <a:xfrm>
          <a:off x="6858000" y="76671487"/>
          <a:ext cx="12144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170</xdr:row>
      <xdr:rowOff>96537</xdr:rowOff>
    </xdr:from>
    <xdr:to>
      <xdr:col>23</xdr:col>
      <xdr:colOff>38100</xdr:colOff>
      <xdr:row>170</xdr:row>
      <xdr:rowOff>96537</xdr:rowOff>
    </xdr:to>
    <xdr:cxnSp macro="">
      <xdr:nvCxnSpPr>
        <xdr:cNvPr id="5535" name="直線矢印コネクタ 5534">
          <a:extLst>
            <a:ext uri="{FF2B5EF4-FFF2-40B4-BE49-F238E27FC236}">
              <a16:creationId xmlns:a16="http://schemas.microsoft.com/office/drawing/2014/main" id="{00000000-0008-0000-0000-00009F150000}"/>
            </a:ext>
          </a:extLst>
        </xdr:cNvPr>
        <xdr:cNvCxnSpPr/>
      </xdr:nvCxnSpPr>
      <xdr:spPr>
        <a:xfrm>
          <a:off x="762001" y="21813537"/>
          <a:ext cx="803909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371475</xdr:colOff>
      <xdr:row>170</xdr:row>
      <xdr:rowOff>94156</xdr:rowOff>
    </xdr:from>
    <xdr:to>
      <xdr:col>44</xdr:col>
      <xdr:colOff>0</xdr:colOff>
      <xdr:row>170</xdr:row>
      <xdr:rowOff>94156</xdr:rowOff>
    </xdr:to>
    <xdr:cxnSp macro="">
      <xdr:nvCxnSpPr>
        <xdr:cNvPr id="5541" name="直線矢印コネクタ 5540">
          <a:extLst>
            <a:ext uri="{FF2B5EF4-FFF2-40B4-BE49-F238E27FC236}">
              <a16:creationId xmlns:a16="http://schemas.microsoft.com/office/drawing/2014/main" id="{00000000-0008-0000-0000-0000A5150000}"/>
            </a:ext>
          </a:extLst>
        </xdr:cNvPr>
        <xdr:cNvCxnSpPr/>
      </xdr:nvCxnSpPr>
      <xdr:spPr>
        <a:xfrm>
          <a:off x="8753475" y="21811156"/>
          <a:ext cx="801052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2382</xdr:colOff>
      <xdr:row>190</xdr:row>
      <xdr:rowOff>95250</xdr:rowOff>
    </xdr:from>
    <xdr:to>
      <xdr:col>22</xdr:col>
      <xdr:colOff>197644</xdr:colOff>
      <xdr:row>190</xdr:row>
      <xdr:rowOff>95250</xdr:rowOff>
    </xdr:to>
    <xdr:cxnSp macro="">
      <xdr:nvCxnSpPr>
        <xdr:cNvPr id="5585" name="直線矢印コネクタ 5584">
          <a:extLst>
            <a:ext uri="{FF2B5EF4-FFF2-40B4-BE49-F238E27FC236}">
              <a16:creationId xmlns:a16="http://schemas.microsoft.com/office/drawing/2014/main" id="{00000000-0008-0000-0000-0000D1150000}"/>
            </a:ext>
          </a:extLst>
        </xdr:cNvPr>
        <xdr:cNvCxnSpPr/>
      </xdr:nvCxnSpPr>
      <xdr:spPr>
        <a:xfrm flipH="1">
          <a:off x="764382" y="25622250"/>
          <a:ext cx="7815262" cy="0"/>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4766</xdr:colOff>
      <xdr:row>205</xdr:row>
      <xdr:rowOff>97632</xdr:rowOff>
    </xdr:from>
    <xdr:to>
      <xdr:col>43</xdr:col>
      <xdr:colOff>0</xdr:colOff>
      <xdr:row>205</xdr:row>
      <xdr:rowOff>97632</xdr:rowOff>
    </xdr:to>
    <xdr:cxnSp macro="">
      <xdr:nvCxnSpPr>
        <xdr:cNvPr id="5595" name="直線矢印コネクタ 5594">
          <a:extLst>
            <a:ext uri="{FF2B5EF4-FFF2-40B4-BE49-F238E27FC236}">
              <a16:creationId xmlns:a16="http://schemas.microsoft.com/office/drawing/2014/main" id="{00000000-0008-0000-0000-0000DB150000}"/>
            </a:ext>
          </a:extLst>
        </xdr:cNvPr>
        <xdr:cNvCxnSpPr/>
      </xdr:nvCxnSpPr>
      <xdr:spPr>
        <a:xfrm flipH="1">
          <a:off x="766766" y="28482132"/>
          <a:ext cx="15616234" cy="0"/>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2381</xdr:colOff>
      <xdr:row>207</xdr:row>
      <xdr:rowOff>95250</xdr:rowOff>
    </xdr:from>
    <xdr:to>
      <xdr:col>22</xdr:col>
      <xdr:colOff>185738</xdr:colOff>
      <xdr:row>207</xdr:row>
      <xdr:rowOff>95250</xdr:rowOff>
    </xdr:to>
    <xdr:cxnSp macro="">
      <xdr:nvCxnSpPr>
        <xdr:cNvPr id="5987" name="直線矢印コネクタ 5986">
          <a:extLst>
            <a:ext uri="{FF2B5EF4-FFF2-40B4-BE49-F238E27FC236}">
              <a16:creationId xmlns:a16="http://schemas.microsoft.com/office/drawing/2014/main" id="{00000000-0008-0000-0000-000063170000}"/>
            </a:ext>
          </a:extLst>
        </xdr:cNvPr>
        <xdr:cNvCxnSpPr/>
      </xdr:nvCxnSpPr>
      <xdr:spPr>
        <a:xfrm flipH="1">
          <a:off x="764381" y="28860750"/>
          <a:ext cx="7803357" cy="0"/>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66675</xdr:colOff>
      <xdr:row>216</xdr:row>
      <xdr:rowOff>109538</xdr:rowOff>
    </xdr:from>
    <xdr:to>
      <xdr:col>2</xdr:col>
      <xdr:colOff>66675</xdr:colOff>
      <xdr:row>217</xdr:row>
      <xdr:rowOff>26194</xdr:rowOff>
    </xdr:to>
    <xdr:cxnSp macro="">
      <xdr:nvCxnSpPr>
        <xdr:cNvPr id="204" name="直線コネクタ 203">
          <a:extLst>
            <a:ext uri="{FF2B5EF4-FFF2-40B4-BE49-F238E27FC236}">
              <a16:creationId xmlns:a16="http://schemas.microsoft.com/office/drawing/2014/main" id="{00000000-0008-0000-0000-0000CC000000}"/>
            </a:ext>
          </a:extLst>
        </xdr:cNvPr>
        <xdr:cNvCxnSpPr/>
      </xdr:nvCxnSpPr>
      <xdr:spPr>
        <a:xfrm flipV="1">
          <a:off x="828675" y="30589538"/>
          <a:ext cx="0" cy="107156"/>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319088</xdr:colOff>
      <xdr:row>216</xdr:row>
      <xdr:rowOff>109538</xdr:rowOff>
    </xdr:from>
    <xdr:to>
      <xdr:col>42</xdr:col>
      <xdr:colOff>319088</xdr:colOff>
      <xdr:row>217</xdr:row>
      <xdr:rowOff>26194</xdr:rowOff>
    </xdr:to>
    <xdr:cxnSp macro="">
      <xdr:nvCxnSpPr>
        <xdr:cNvPr id="6328" name="直線コネクタ 6327">
          <a:extLst>
            <a:ext uri="{FF2B5EF4-FFF2-40B4-BE49-F238E27FC236}">
              <a16:creationId xmlns:a16="http://schemas.microsoft.com/office/drawing/2014/main" id="{00000000-0008-0000-0000-0000B8180000}"/>
            </a:ext>
          </a:extLst>
        </xdr:cNvPr>
        <xdr:cNvCxnSpPr/>
      </xdr:nvCxnSpPr>
      <xdr:spPr>
        <a:xfrm flipV="1">
          <a:off x="9082088" y="28875038"/>
          <a:ext cx="0" cy="107156"/>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169069</xdr:colOff>
      <xdr:row>216</xdr:row>
      <xdr:rowOff>109538</xdr:rowOff>
    </xdr:from>
    <xdr:to>
      <xdr:col>42</xdr:col>
      <xdr:colOff>316707</xdr:colOff>
      <xdr:row>216</xdr:row>
      <xdr:rowOff>109538</xdr:rowOff>
    </xdr:to>
    <xdr:cxnSp macro="">
      <xdr:nvCxnSpPr>
        <xdr:cNvPr id="216" name="直線矢印コネクタ 215">
          <a:extLst>
            <a:ext uri="{FF2B5EF4-FFF2-40B4-BE49-F238E27FC236}">
              <a16:creationId xmlns:a16="http://schemas.microsoft.com/office/drawing/2014/main" id="{00000000-0008-0000-0000-0000D8000000}"/>
            </a:ext>
          </a:extLst>
        </xdr:cNvPr>
        <xdr:cNvCxnSpPr/>
      </xdr:nvCxnSpPr>
      <xdr:spPr>
        <a:xfrm flipH="1">
          <a:off x="8932069" y="28875038"/>
          <a:ext cx="14763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69056</xdr:colOff>
      <xdr:row>216</xdr:row>
      <xdr:rowOff>109537</xdr:rowOff>
    </xdr:from>
    <xdr:to>
      <xdr:col>2</xdr:col>
      <xdr:colOff>288131</xdr:colOff>
      <xdr:row>216</xdr:row>
      <xdr:rowOff>109537</xdr:rowOff>
    </xdr:to>
    <xdr:cxnSp macro="">
      <xdr:nvCxnSpPr>
        <xdr:cNvPr id="7352" name="直線矢印コネクタ 7351">
          <a:extLst>
            <a:ext uri="{FF2B5EF4-FFF2-40B4-BE49-F238E27FC236}">
              <a16:creationId xmlns:a16="http://schemas.microsoft.com/office/drawing/2014/main" id="{00000000-0008-0000-0000-0000B81C0000}"/>
            </a:ext>
          </a:extLst>
        </xdr:cNvPr>
        <xdr:cNvCxnSpPr/>
      </xdr:nvCxnSpPr>
      <xdr:spPr>
        <a:xfrm>
          <a:off x="831056" y="28875037"/>
          <a:ext cx="21907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230</xdr:row>
      <xdr:rowOff>100013</xdr:rowOff>
    </xdr:from>
    <xdr:to>
      <xdr:col>28</xdr:col>
      <xdr:colOff>0</xdr:colOff>
      <xdr:row>235</xdr:row>
      <xdr:rowOff>2381</xdr:rowOff>
    </xdr:to>
    <xdr:cxnSp macro="">
      <xdr:nvCxnSpPr>
        <xdr:cNvPr id="7100" name="直線コネクタ 7099">
          <a:extLst>
            <a:ext uri="{FF2B5EF4-FFF2-40B4-BE49-F238E27FC236}">
              <a16:creationId xmlns:a16="http://schemas.microsoft.com/office/drawing/2014/main" id="{00000000-0008-0000-0000-0000BC1B0000}"/>
            </a:ext>
          </a:extLst>
        </xdr:cNvPr>
        <xdr:cNvCxnSpPr/>
      </xdr:nvCxnSpPr>
      <xdr:spPr>
        <a:xfrm>
          <a:off x="10668000" y="33247013"/>
          <a:ext cx="0" cy="854868"/>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0</xdr:colOff>
      <xdr:row>230</xdr:row>
      <xdr:rowOff>102393</xdr:rowOff>
    </xdr:from>
    <xdr:to>
      <xdr:col>34</xdr:col>
      <xdr:colOff>0</xdr:colOff>
      <xdr:row>234</xdr:row>
      <xdr:rowOff>185738</xdr:rowOff>
    </xdr:to>
    <xdr:cxnSp macro="">
      <xdr:nvCxnSpPr>
        <xdr:cNvPr id="7104" name="直線コネクタ 7103">
          <a:extLst>
            <a:ext uri="{FF2B5EF4-FFF2-40B4-BE49-F238E27FC236}">
              <a16:creationId xmlns:a16="http://schemas.microsoft.com/office/drawing/2014/main" id="{00000000-0008-0000-0000-0000C01B0000}"/>
            </a:ext>
          </a:extLst>
        </xdr:cNvPr>
        <xdr:cNvCxnSpPr/>
      </xdr:nvCxnSpPr>
      <xdr:spPr>
        <a:xfrm>
          <a:off x="12954000" y="33249393"/>
          <a:ext cx="0" cy="845345"/>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295275</xdr:colOff>
      <xdr:row>234</xdr:row>
      <xdr:rowOff>159544</xdr:rowOff>
    </xdr:from>
    <xdr:to>
      <xdr:col>39</xdr:col>
      <xdr:colOff>359569</xdr:colOff>
      <xdr:row>234</xdr:row>
      <xdr:rowOff>159544</xdr:rowOff>
    </xdr:to>
    <xdr:cxnSp macro="">
      <xdr:nvCxnSpPr>
        <xdr:cNvPr id="7441" name="直線コネクタ 7440">
          <a:extLst>
            <a:ext uri="{FF2B5EF4-FFF2-40B4-BE49-F238E27FC236}">
              <a16:creationId xmlns:a16="http://schemas.microsoft.com/office/drawing/2014/main" id="{00000000-0008-0000-0000-0000111D0000}"/>
            </a:ext>
          </a:extLst>
        </xdr:cNvPr>
        <xdr:cNvCxnSpPr/>
      </xdr:nvCxnSpPr>
      <xdr:spPr>
        <a:xfrm>
          <a:off x="8677275" y="31401544"/>
          <a:ext cx="64294" cy="0"/>
        </a:xfrm>
        <a:prstGeom prst="line">
          <a:avLst/>
        </a:prstGeom>
        <a:ln w="952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xdr:colOff>
      <xdr:row>222</xdr:row>
      <xdr:rowOff>102394</xdr:rowOff>
    </xdr:from>
    <xdr:to>
      <xdr:col>40</xdr:col>
      <xdr:colOff>2381</xdr:colOff>
      <xdr:row>222</xdr:row>
      <xdr:rowOff>102394</xdr:rowOff>
    </xdr:to>
    <xdr:cxnSp macro="">
      <xdr:nvCxnSpPr>
        <xdr:cNvPr id="7511" name="直線矢印コネクタ 7510">
          <a:extLst>
            <a:ext uri="{FF2B5EF4-FFF2-40B4-BE49-F238E27FC236}">
              <a16:creationId xmlns:a16="http://schemas.microsoft.com/office/drawing/2014/main" id="{00000000-0008-0000-0000-0000571D0000}"/>
            </a:ext>
          </a:extLst>
        </xdr:cNvPr>
        <xdr:cNvCxnSpPr/>
      </xdr:nvCxnSpPr>
      <xdr:spPr>
        <a:xfrm flipH="1">
          <a:off x="762003" y="31725394"/>
          <a:ext cx="14480378"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2382</xdr:colOff>
      <xdr:row>235</xdr:row>
      <xdr:rowOff>100012</xdr:rowOff>
    </xdr:from>
    <xdr:to>
      <xdr:col>34</xdr:col>
      <xdr:colOff>7144</xdr:colOff>
      <xdr:row>235</xdr:row>
      <xdr:rowOff>100012</xdr:rowOff>
    </xdr:to>
    <xdr:cxnSp macro="">
      <xdr:nvCxnSpPr>
        <xdr:cNvPr id="7563" name="直線矢印コネクタ 7562">
          <a:extLst>
            <a:ext uri="{FF2B5EF4-FFF2-40B4-BE49-F238E27FC236}">
              <a16:creationId xmlns:a16="http://schemas.microsoft.com/office/drawing/2014/main" id="{00000000-0008-0000-0000-00008B1D0000}"/>
            </a:ext>
          </a:extLst>
        </xdr:cNvPr>
        <xdr:cNvCxnSpPr/>
      </xdr:nvCxnSpPr>
      <xdr:spPr>
        <a:xfrm>
          <a:off x="10670382" y="34199512"/>
          <a:ext cx="229076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380999</xdr:colOff>
      <xdr:row>237</xdr:row>
      <xdr:rowOff>102394</xdr:rowOff>
    </xdr:from>
    <xdr:to>
      <xdr:col>40</xdr:col>
      <xdr:colOff>2381</xdr:colOff>
      <xdr:row>237</xdr:row>
      <xdr:rowOff>102394</xdr:rowOff>
    </xdr:to>
    <xdr:cxnSp macro="">
      <xdr:nvCxnSpPr>
        <xdr:cNvPr id="7570" name="直線矢印コネクタ 7569">
          <a:extLst>
            <a:ext uri="{FF2B5EF4-FFF2-40B4-BE49-F238E27FC236}">
              <a16:creationId xmlns:a16="http://schemas.microsoft.com/office/drawing/2014/main" id="{00000000-0008-0000-0000-0000921D0000}"/>
            </a:ext>
          </a:extLst>
        </xdr:cNvPr>
        <xdr:cNvCxnSpPr/>
      </xdr:nvCxnSpPr>
      <xdr:spPr>
        <a:xfrm>
          <a:off x="10667999" y="34582894"/>
          <a:ext cx="457438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19050</xdr:colOff>
      <xdr:row>557</xdr:row>
      <xdr:rowOff>9525</xdr:rowOff>
    </xdr:from>
    <xdr:to>
      <xdr:col>5</xdr:col>
      <xdr:colOff>85725</xdr:colOff>
      <xdr:row>565</xdr:row>
      <xdr:rowOff>161925</xdr:rowOff>
    </xdr:to>
    <xdr:pic>
      <xdr:nvPicPr>
        <xdr:cNvPr id="7578" name="図 7577">
          <a:extLst>
            <a:ext uri="{FF2B5EF4-FFF2-40B4-BE49-F238E27FC236}">
              <a16:creationId xmlns:a16="http://schemas.microsoft.com/office/drawing/2014/main" id="{00000000-0008-0000-0000-00009A1D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592050" y="262137525"/>
          <a:ext cx="1209675" cy="1676400"/>
        </a:xfrm>
        <a:prstGeom prst="rect">
          <a:avLst/>
        </a:prstGeom>
      </xdr:spPr>
    </xdr:pic>
    <xdr:clientData/>
  </xdr:twoCellAnchor>
  <xdr:twoCellAnchor>
    <xdr:from>
      <xdr:col>3</xdr:col>
      <xdr:colOff>422664</xdr:colOff>
      <xdr:row>416</xdr:row>
      <xdr:rowOff>78617</xdr:rowOff>
    </xdr:from>
    <xdr:to>
      <xdr:col>3</xdr:col>
      <xdr:colOff>501245</xdr:colOff>
      <xdr:row>416</xdr:row>
      <xdr:rowOff>78617</xdr:rowOff>
    </xdr:to>
    <xdr:cxnSp macro="">
      <xdr:nvCxnSpPr>
        <xdr:cNvPr id="7507" name="直線コネクタ 7506">
          <a:extLst>
            <a:ext uri="{FF2B5EF4-FFF2-40B4-BE49-F238E27FC236}">
              <a16:creationId xmlns:a16="http://schemas.microsoft.com/office/drawing/2014/main" id="{00000000-0008-0000-0000-0000531D0000}"/>
            </a:ext>
          </a:extLst>
        </xdr:cNvPr>
        <xdr:cNvCxnSpPr/>
      </xdr:nvCxnSpPr>
      <xdr:spPr>
        <a:xfrm>
          <a:off x="1146564" y="59133617"/>
          <a:ext cx="0" cy="0"/>
        </a:xfrm>
        <a:prstGeom prst="line">
          <a:avLst/>
        </a:prstGeom>
        <a:ln w="317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422664</xdr:colOff>
      <xdr:row>416</xdr:row>
      <xdr:rowOff>78617</xdr:rowOff>
    </xdr:from>
    <xdr:to>
      <xdr:col>3</xdr:col>
      <xdr:colOff>501245</xdr:colOff>
      <xdr:row>416</xdr:row>
      <xdr:rowOff>78617</xdr:rowOff>
    </xdr:to>
    <xdr:cxnSp macro="">
      <xdr:nvCxnSpPr>
        <xdr:cNvPr id="7508" name="直線コネクタ 7507">
          <a:extLst>
            <a:ext uri="{FF2B5EF4-FFF2-40B4-BE49-F238E27FC236}">
              <a16:creationId xmlns:a16="http://schemas.microsoft.com/office/drawing/2014/main" id="{00000000-0008-0000-0000-0000541D0000}"/>
            </a:ext>
          </a:extLst>
        </xdr:cNvPr>
        <xdr:cNvCxnSpPr/>
      </xdr:nvCxnSpPr>
      <xdr:spPr>
        <a:xfrm>
          <a:off x="1146564" y="59133617"/>
          <a:ext cx="0" cy="0"/>
        </a:xfrm>
        <a:prstGeom prst="line">
          <a:avLst/>
        </a:prstGeom>
        <a:ln w="317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422664</xdr:colOff>
      <xdr:row>417</xdr:row>
      <xdr:rowOff>78617</xdr:rowOff>
    </xdr:from>
    <xdr:to>
      <xdr:col>13</xdr:col>
      <xdr:colOff>501245</xdr:colOff>
      <xdr:row>417</xdr:row>
      <xdr:rowOff>78617</xdr:rowOff>
    </xdr:to>
    <xdr:cxnSp macro="">
      <xdr:nvCxnSpPr>
        <xdr:cNvPr id="7509" name="直線コネクタ 7508">
          <a:extLst>
            <a:ext uri="{FF2B5EF4-FFF2-40B4-BE49-F238E27FC236}">
              <a16:creationId xmlns:a16="http://schemas.microsoft.com/office/drawing/2014/main" id="{00000000-0008-0000-0000-0000551D0000}"/>
            </a:ext>
          </a:extLst>
        </xdr:cNvPr>
        <xdr:cNvCxnSpPr/>
      </xdr:nvCxnSpPr>
      <xdr:spPr>
        <a:xfrm>
          <a:off x="3051564" y="59133617"/>
          <a:ext cx="0" cy="0"/>
        </a:xfrm>
        <a:prstGeom prst="line">
          <a:avLst/>
        </a:prstGeom>
        <a:ln w="317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422664</xdr:colOff>
      <xdr:row>417</xdr:row>
      <xdr:rowOff>78617</xdr:rowOff>
    </xdr:from>
    <xdr:to>
      <xdr:col>13</xdr:col>
      <xdr:colOff>501245</xdr:colOff>
      <xdr:row>417</xdr:row>
      <xdr:rowOff>78617</xdr:rowOff>
    </xdr:to>
    <xdr:cxnSp macro="">
      <xdr:nvCxnSpPr>
        <xdr:cNvPr id="7510" name="直線コネクタ 7509">
          <a:extLst>
            <a:ext uri="{FF2B5EF4-FFF2-40B4-BE49-F238E27FC236}">
              <a16:creationId xmlns:a16="http://schemas.microsoft.com/office/drawing/2014/main" id="{00000000-0008-0000-0000-0000561D0000}"/>
            </a:ext>
          </a:extLst>
        </xdr:cNvPr>
        <xdr:cNvCxnSpPr/>
      </xdr:nvCxnSpPr>
      <xdr:spPr>
        <a:xfrm>
          <a:off x="3051564" y="59133617"/>
          <a:ext cx="0" cy="0"/>
        </a:xfrm>
        <a:prstGeom prst="line">
          <a:avLst/>
        </a:prstGeom>
        <a:ln w="317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59531</xdr:colOff>
      <xdr:row>92</xdr:row>
      <xdr:rowOff>42863</xdr:rowOff>
    </xdr:from>
    <xdr:to>
      <xdr:col>19</xdr:col>
      <xdr:colOff>178594</xdr:colOff>
      <xdr:row>92</xdr:row>
      <xdr:rowOff>42863</xdr:rowOff>
    </xdr:to>
    <xdr:cxnSp macro="">
      <xdr:nvCxnSpPr>
        <xdr:cNvPr id="7515" name="直線矢印コネクタ 7514">
          <a:extLst>
            <a:ext uri="{FF2B5EF4-FFF2-40B4-BE49-F238E27FC236}">
              <a16:creationId xmlns:a16="http://schemas.microsoft.com/office/drawing/2014/main" id="{00000000-0008-0000-0000-00005B1D0000}"/>
            </a:ext>
          </a:extLst>
        </xdr:cNvPr>
        <xdr:cNvCxnSpPr/>
      </xdr:nvCxnSpPr>
      <xdr:spPr>
        <a:xfrm>
          <a:off x="5774531" y="7091363"/>
          <a:ext cx="164306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310953</xdr:colOff>
      <xdr:row>327</xdr:row>
      <xdr:rowOff>0</xdr:rowOff>
    </xdr:from>
    <xdr:to>
      <xdr:col>21</xdr:col>
      <xdr:colOff>310953</xdr:colOff>
      <xdr:row>331</xdr:row>
      <xdr:rowOff>2844</xdr:rowOff>
    </xdr:to>
    <xdr:cxnSp macro="">
      <xdr:nvCxnSpPr>
        <xdr:cNvPr id="7691" name="直線矢印コネクタ 7690">
          <a:extLst>
            <a:ext uri="{FF2B5EF4-FFF2-40B4-BE49-F238E27FC236}">
              <a16:creationId xmlns:a16="http://schemas.microsoft.com/office/drawing/2014/main" id="{00000000-0008-0000-0000-00000B1E0000}"/>
            </a:ext>
          </a:extLst>
        </xdr:cNvPr>
        <xdr:cNvCxnSpPr/>
      </xdr:nvCxnSpPr>
      <xdr:spPr>
        <a:xfrm>
          <a:off x="8311953" y="52387500"/>
          <a:ext cx="0" cy="76484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338139</xdr:colOff>
      <xdr:row>326</xdr:row>
      <xdr:rowOff>88108</xdr:rowOff>
    </xdr:from>
    <xdr:to>
      <xdr:col>18</xdr:col>
      <xdr:colOff>338139</xdr:colOff>
      <xdr:row>327</xdr:row>
      <xdr:rowOff>4765</xdr:rowOff>
    </xdr:to>
    <xdr:cxnSp macro="">
      <xdr:nvCxnSpPr>
        <xdr:cNvPr id="7692" name="直線コネクタ 7691">
          <a:extLst>
            <a:ext uri="{FF2B5EF4-FFF2-40B4-BE49-F238E27FC236}">
              <a16:creationId xmlns:a16="http://schemas.microsoft.com/office/drawing/2014/main" id="{00000000-0008-0000-0000-00000C1E0000}"/>
            </a:ext>
          </a:extLst>
        </xdr:cNvPr>
        <xdr:cNvCxnSpPr/>
      </xdr:nvCxnSpPr>
      <xdr:spPr>
        <a:xfrm>
          <a:off x="7196139" y="52285108"/>
          <a:ext cx="0" cy="10715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90486</xdr:colOff>
      <xdr:row>326</xdr:row>
      <xdr:rowOff>88107</xdr:rowOff>
    </xdr:from>
    <xdr:to>
      <xdr:col>22</xdr:col>
      <xdr:colOff>90486</xdr:colOff>
      <xdr:row>327</xdr:row>
      <xdr:rowOff>4764</xdr:rowOff>
    </xdr:to>
    <xdr:cxnSp macro="">
      <xdr:nvCxnSpPr>
        <xdr:cNvPr id="7693" name="直線コネクタ 7692">
          <a:extLst>
            <a:ext uri="{FF2B5EF4-FFF2-40B4-BE49-F238E27FC236}">
              <a16:creationId xmlns:a16="http://schemas.microsoft.com/office/drawing/2014/main" id="{00000000-0008-0000-0000-00000D1E0000}"/>
            </a:ext>
          </a:extLst>
        </xdr:cNvPr>
        <xdr:cNvCxnSpPr/>
      </xdr:nvCxnSpPr>
      <xdr:spPr>
        <a:xfrm>
          <a:off x="8472486" y="52285107"/>
          <a:ext cx="0" cy="10715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64292</xdr:colOff>
      <xdr:row>326</xdr:row>
      <xdr:rowOff>188119</xdr:rowOff>
    </xdr:from>
    <xdr:to>
      <xdr:col>19</xdr:col>
      <xdr:colOff>64292</xdr:colOff>
      <xdr:row>331</xdr:row>
      <xdr:rowOff>0</xdr:rowOff>
    </xdr:to>
    <xdr:cxnSp macro="">
      <xdr:nvCxnSpPr>
        <xdr:cNvPr id="7726" name="直線矢印コネクタ 7725">
          <a:extLst>
            <a:ext uri="{FF2B5EF4-FFF2-40B4-BE49-F238E27FC236}">
              <a16:creationId xmlns:a16="http://schemas.microsoft.com/office/drawing/2014/main" id="{00000000-0008-0000-0000-00002E1E0000}"/>
            </a:ext>
          </a:extLst>
        </xdr:cNvPr>
        <xdr:cNvCxnSpPr/>
      </xdr:nvCxnSpPr>
      <xdr:spPr>
        <a:xfrm>
          <a:off x="7303292" y="52385119"/>
          <a:ext cx="0" cy="7643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333375</xdr:colOff>
      <xdr:row>326</xdr:row>
      <xdr:rowOff>190499</xdr:rowOff>
    </xdr:from>
    <xdr:to>
      <xdr:col>22</xdr:col>
      <xdr:colOff>85725</xdr:colOff>
      <xdr:row>326</xdr:row>
      <xdr:rowOff>190499</xdr:rowOff>
    </xdr:to>
    <xdr:cxnSp macro="">
      <xdr:nvCxnSpPr>
        <xdr:cNvPr id="7815" name="直線コネクタ 7814">
          <a:extLst>
            <a:ext uri="{FF2B5EF4-FFF2-40B4-BE49-F238E27FC236}">
              <a16:creationId xmlns:a16="http://schemas.microsoft.com/office/drawing/2014/main" id="{00000000-0008-0000-0000-0000871E0000}"/>
            </a:ext>
          </a:extLst>
        </xdr:cNvPr>
        <xdr:cNvCxnSpPr/>
      </xdr:nvCxnSpPr>
      <xdr:spPr>
        <a:xfrm>
          <a:off x="7191375" y="52387499"/>
          <a:ext cx="1276350" cy="0"/>
        </a:xfrm>
        <a:prstGeom prst="line">
          <a:avLst/>
        </a:prstGeom>
        <a:ln w="3175">
          <a:solidFill>
            <a:srgbClr val="C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297656</xdr:colOff>
      <xdr:row>329</xdr:row>
      <xdr:rowOff>92868</xdr:rowOff>
    </xdr:from>
    <xdr:to>
      <xdr:col>18</xdr:col>
      <xdr:colOff>42863</xdr:colOff>
      <xdr:row>329</xdr:row>
      <xdr:rowOff>92868</xdr:rowOff>
    </xdr:to>
    <xdr:cxnSp macro="">
      <xdr:nvCxnSpPr>
        <xdr:cNvPr id="7877" name="直線コネクタ 7876">
          <a:extLst>
            <a:ext uri="{FF2B5EF4-FFF2-40B4-BE49-F238E27FC236}">
              <a16:creationId xmlns:a16="http://schemas.microsoft.com/office/drawing/2014/main" id="{00000000-0008-0000-0000-0000C51E0000}"/>
            </a:ext>
          </a:extLst>
        </xdr:cNvPr>
        <xdr:cNvCxnSpPr/>
      </xdr:nvCxnSpPr>
      <xdr:spPr>
        <a:xfrm>
          <a:off x="6774656" y="62576868"/>
          <a:ext cx="126207"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297656</xdr:colOff>
      <xdr:row>329</xdr:row>
      <xdr:rowOff>95250</xdr:rowOff>
    </xdr:from>
    <xdr:to>
      <xdr:col>17</xdr:col>
      <xdr:colOff>297656</xdr:colOff>
      <xdr:row>330</xdr:row>
      <xdr:rowOff>180975</xdr:rowOff>
    </xdr:to>
    <xdr:cxnSp macro="">
      <xdr:nvCxnSpPr>
        <xdr:cNvPr id="7880" name="直線矢印コネクタ 7879">
          <a:extLst>
            <a:ext uri="{FF2B5EF4-FFF2-40B4-BE49-F238E27FC236}">
              <a16:creationId xmlns:a16="http://schemas.microsoft.com/office/drawing/2014/main" id="{00000000-0008-0000-0000-0000C81E0000}"/>
            </a:ext>
          </a:extLst>
        </xdr:cNvPr>
        <xdr:cNvCxnSpPr/>
      </xdr:nvCxnSpPr>
      <xdr:spPr>
        <a:xfrm>
          <a:off x="6774656" y="62579250"/>
          <a:ext cx="0" cy="276225"/>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2382</xdr:colOff>
      <xdr:row>316</xdr:row>
      <xdr:rowOff>104775</xdr:rowOff>
    </xdr:from>
    <xdr:to>
      <xdr:col>24</xdr:col>
      <xdr:colOff>2382</xdr:colOff>
      <xdr:row>331</xdr:row>
      <xdr:rowOff>0</xdr:rowOff>
    </xdr:to>
    <xdr:cxnSp macro="">
      <xdr:nvCxnSpPr>
        <xdr:cNvPr id="6630" name="直線コネクタ 6629">
          <a:extLst>
            <a:ext uri="{FF2B5EF4-FFF2-40B4-BE49-F238E27FC236}">
              <a16:creationId xmlns:a16="http://schemas.microsoft.com/office/drawing/2014/main" id="{00000000-0008-0000-0000-0000E6190000}"/>
            </a:ext>
          </a:extLst>
        </xdr:cNvPr>
        <xdr:cNvCxnSpPr/>
      </xdr:nvCxnSpPr>
      <xdr:spPr>
        <a:xfrm>
          <a:off x="9146382" y="50396775"/>
          <a:ext cx="0" cy="2752725"/>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2381</xdr:colOff>
      <xdr:row>311</xdr:row>
      <xdr:rowOff>97632</xdr:rowOff>
    </xdr:from>
    <xdr:to>
      <xdr:col>13</xdr:col>
      <xdr:colOff>2381</xdr:colOff>
      <xdr:row>312</xdr:row>
      <xdr:rowOff>2381</xdr:rowOff>
    </xdr:to>
    <xdr:cxnSp macro="">
      <xdr:nvCxnSpPr>
        <xdr:cNvPr id="7568" name="直線矢印コネクタ 7567">
          <a:extLst>
            <a:ext uri="{FF2B5EF4-FFF2-40B4-BE49-F238E27FC236}">
              <a16:creationId xmlns:a16="http://schemas.microsoft.com/office/drawing/2014/main" id="{00000000-0008-0000-0000-0000901D0000}"/>
            </a:ext>
          </a:extLst>
        </xdr:cNvPr>
        <xdr:cNvCxnSpPr/>
      </xdr:nvCxnSpPr>
      <xdr:spPr>
        <a:xfrm>
          <a:off x="4955381" y="49437132"/>
          <a:ext cx="0" cy="95249"/>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0</xdr:colOff>
      <xdr:row>311</xdr:row>
      <xdr:rowOff>109538</xdr:rowOff>
    </xdr:from>
    <xdr:to>
      <xdr:col>27</xdr:col>
      <xdr:colOff>0</xdr:colOff>
      <xdr:row>312</xdr:row>
      <xdr:rowOff>180975</xdr:rowOff>
    </xdr:to>
    <xdr:cxnSp macro="">
      <xdr:nvCxnSpPr>
        <xdr:cNvPr id="7571" name="直線矢印コネクタ 7570">
          <a:extLst>
            <a:ext uri="{FF2B5EF4-FFF2-40B4-BE49-F238E27FC236}">
              <a16:creationId xmlns:a16="http://schemas.microsoft.com/office/drawing/2014/main" id="{00000000-0008-0000-0000-0000931D0000}"/>
            </a:ext>
          </a:extLst>
        </xdr:cNvPr>
        <xdr:cNvCxnSpPr/>
      </xdr:nvCxnSpPr>
      <xdr:spPr>
        <a:xfrm>
          <a:off x="10287000" y="49449038"/>
          <a:ext cx="0" cy="261937"/>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90487</xdr:colOff>
      <xdr:row>318</xdr:row>
      <xdr:rowOff>111919</xdr:rowOff>
    </xdr:from>
    <xdr:to>
      <xdr:col>25</xdr:col>
      <xdr:colOff>0</xdr:colOff>
      <xdr:row>318</xdr:row>
      <xdr:rowOff>111919</xdr:rowOff>
    </xdr:to>
    <xdr:cxnSp macro="">
      <xdr:nvCxnSpPr>
        <xdr:cNvPr id="7675" name="直線矢印コネクタ 7674">
          <a:extLst>
            <a:ext uri="{FF2B5EF4-FFF2-40B4-BE49-F238E27FC236}">
              <a16:creationId xmlns:a16="http://schemas.microsoft.com/office/drawing/2014/main" id="{00000000-0008-0000-0000-0000FB1D0000}"/>
            </a:ext>
          </a:extLst>
        </xdr:cNvPr>
        <xdr:cNvCxnSpPr/>
      </xdr:nvCxnSpPr>
      <xdr:spPr>
        <a:xfrm>
          <a:off x="8472487" y="50784919"/>
          <a:ext cx="1052513" cy="0"/>
        </a:xfrm>
        <a:prstGeom prst="straightConnector1">
          <a:avLst/>
        </a:prstGeom>
        <a:ln w="3175">
          <a:solidFill>
            <a:srgbClr val="C00000"/>
          </a:solidFill>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16</xdr:col>
      <xdr:colOff>235745</xdr:colOff>
      <xdr:row>318</xdr:row>
      <xdr:rowOff>95250</xdr:rowOff>
    </xdr:from>
    <xdr:to>
      <xdr:col>18</xdr:col>
      <xdr:colOff>338138</xdr:colOff>
      <xdr:row>318</xdr:row>
      <xdr:rowOff>95250</xdr:rowOff>
    </xdr:to>
    <xdr:cxnSp macro="">
      <xdr:nvCxnSpPr>
        <xdr:cNvPr id="7683" name="直線矢印コネクタ 7682">
          <a:extLst>
            <a:ext uri="{FF2B5EF4-FFF2-40B4-BE49-F238E27FC236}">
              <a16:creationId xmlns:a16="http://schemas.microsoft.com/office/drawing/2014/main" id="{00000000-0008-0000-0000-0000031E0000}"/>
            </a:ext>
          </a:extLst>
        </xdr:cNvPr>
        <xdr:cNvCxnSpPr/>
      </xdr:nvCxnSpPr>
      <xdr:spPr>
        <a:xfrm flipH="1">
          <a:off x="6331745" y="124682250"/>
          <a:ext cx="86439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340</xdr:row>
      <xdr:rowOff>2381</xdr:rowOff>
    </xdr:from>
    <xdr:to>
      <xdr:col>4</xdr:col>
      <xdr:colOff>0</xdr:colOff>
      <xdr:row>345</xdr:row>
      <xdr:rowOff>2381</xdr:rowOff>
    </xdr:to>
    <xdr:cxnSp macro="">
      <xdr:nvCxnSpPr>
        <xdr:cNvPr id="76" name="直線矢印コネクタ 75">
          <a:extLst>
            <a:ext uri="{FF2B5EF4-FFF2-40B4-BE49-F238E27FC236}">
              <a16:creationId xmlns:a16="http://schemas.microsoft.com/office/drawing/2014/main" id="{00000000-0008-0000-0000-00004C000000}"/>
            </a:ext>
          </a:extLst>
        </xdr:cNvPr>
        <xdr:cNvCxnSpPr/>
      </xdr:nvCxnSpPr>
      <xdr:spPr>
        <a:xfrm>
          <a:off x="1524000" y="54866381"/>
          <a:ext cx="0" cy="9525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380998</xdr:colOff>
      <xdr:row>345</xdr:row>
      <xdr:rowOff>2381</xdr:rowOff>
    </xdr:from>
    <xdr:to>
      <xdr:col>3</xdr:col>
      <xdr:colOff>380998</xdr:colOff>
      <xdr:row>348</xdr:row>
      <xdr:rowOff>2382</xdr:rowOff>
    </xdr:to>
    <xdr:cxnSp macro="">
      <xdr:nvCxnSpPr>
        <xdr:cNvPr id="7089" name="直線矢印コネクタ 7088">
          <a:extLst>
            <a:ext uri="{FF2B5EF4-FFF2-40B4-BE49-F238E27FC236}">
              <a16:creationId xmlns:a16="http://schemas.microsoft.com/office/drawing/2014/main" id="{00000000-0008-0000-0000-0000B11B0000}"/>
            </a:ext>
          </a:extLst>
        </xdr:cNvPr>
        <xdr:cNvCxnSpPr/>
      </xdr:nvCxnSpPr>
      <xdr:spPr>
        <a:xfrm>
          <a:off x="1523998" y="55818881"/>
          <a:ext cx="0" cy="57150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2381</xdr:colOff>
      <xdr:row>338</xdr:row>
      <xdr:rowOff>188119</xdr:rowOff>
    </xdr:from>
    <xdr:to>
      <xdr:col>12</xdr:col>
      <xdr:colOff>2381</xdr:colOff>
      <xdr:row>340</xdr:row>
      <xdr:rowOff>2382</xdr:rowOff>
    </xdr:to>
    <xdr:cxnSp macro="">
      <xdr:nvCxnSpPr>
        <xdr:cNvPr id="7682" name="直線矢印コネクタ 7681">
          <a:extLst>
            <a:ext uri="{FF2B5EF4-FFF2-40B4-BE49-F238E27FC236}">
              <a16:creationId xmlns:a16="http://schemas.microsoft.com/office/drawing/2014/main" id="{00000000-0008-0000-0000-0000021E0000}"/>
            </a:ext>
          </a:extLst>
        </xdr:cNvPr>
        <xdr:cNvCxnSpPr/>
      </xdr:nvCxnSpPr>
      <xdr:spPr>
        <a:xfrm>
          <a:off x="4574381" y="54671119"/>
          <a:ext cx="0" cy="195263"/>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341</xdr:row>
      <xdr:rowOff>0</xdr:rowOff>
    </xdr:from>
    <xdr:to>
      <xdr:col>12</xdr:col>
      <xdr:colOff>0</xdr:colOff>
      <xdr:row>342</xdr:row>
      <xdr:rowOff>7144</xdr:rowOff>
    </xdr:to>
    <xdr:cxnSp macro="">
      <xdr:nvCxnSpPr>
        <xdr:cNvPr id="7690" name="直線矢印コネクタ 7689">
          <a:extLst>
            <a:ext uri="{FF2B5EF4-FFF2-40B4-BE49-F238E27FC236}">
              <a16:creationId xmlns:a16="http://schemas.microsoft.com/office/drawing/2014/main" id="{00000000-0008-0000-0000-00000A1E0000}"/>
            </a:ext>
          </a:extLst>
        </xdr:cNvPr>
        <xdr:cNvCxnSpPr/>
      </xdr:nvCxnSpPr>
      <xdr:spPr>
        <a:xfrm flipV="1">
          <a:off x="4572000" y="55054500"/>
          <a:ext cx="0" cy="197644"/>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285751</xdr:colOff>
      <xdr:row>341</xdr:row>
      <xdr:rowOff>1</xdr:rowOff>
    </xdr:from>
    <xdr:to>
      <xdr:col>12</xdr:col>
      <xdr:colOff>259556</xdr:colOff>
      <xdr:row>341</xdr:row>
      <xdr:rowOff>1</xdr:rowOff>
    </xdr:to>
    <xdr:cxnSp macro="">
      <xdr:nvCxnSpPr>
        <xdr:cNvPr id="7860" name="直線コネクタ 7859">
          <a:extLst>
            <a:ext uri="{FF2B5EF4-FFF2-40B4-BE49-F238E27FC236}">
              <a16:creationId xmlns:a16="http://schemas.microsoft.com/office/drawing/2014/main" id="{00000000-0008-0000-0000-0000B41E0000}"/>
            </a:ext>
          </a:extLst>
        </xdr:cNvPr>
        <xdr:cNvCxnSpPr/>
      </xdr:nvCxnSpPr>
      <xdr:spPr>
        <a:xfrm>
          <a:off x="4476751" y="64770001"/>
          <a:ext cx="354805"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269085</xdr:colOff>
      <xdr:row>347</xdr:row>
      <xdr:rowOff>185738</xdr:rowOff>
    </xdr:from>
    <xdr:to>
      <xdr:col>11</xdr:col>
      <xdr:colOff>290513</xdr:colOff>
      <xdr:row>350</xdr:row>
      <xdr:rowOff>19253</xdr:rowOff>
    </xdr:to>
    <xdr:cxnSp macro="">
      <xdr:nvCxnSpPr>
        <xdr:cNvPr id="8011" name="直線コネクタ 8010">
          <a:extLst>
            <a:ext uri="{FF2B5EF4-FFF2-40B4-BE49-F238E27FC236}">
              <a16:creationId xmlns:a16="http://schemas.microsoft.com/office/drawing/2014/main" id="{00000000-0008-0000-0000-00004B1F0000}"/>
            </a:ext>
          </a:extLst>
        </xdr:cNvPr>
        <xdr:cNvCxnSpPr/>
      </xdr:nvCxnSpPr>
      <xdr:spPr>
        <a:xfrm flipH="1">
          <a:off x="4460085" y="66098738"/>
          <a:ext cx="21428" cy="405015"/>
        </a:xfrm>
        <a:prstGeom prst="line">
          <a:avLst/>
        </a:prstGeom>
        <a:ln w="3175">
          <a:solidFill>
            <a:srgbClr val="C00000"/>
          </a:solidFill>
          <a:prstDash val="lgDashDot"/>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xdr:colOff>
      <xdr:row>347</xdr:row>
      <xdr:rowOff>188119</xdr:rowOff>
    </xdr:from>
    <xdr:to>
      <xdr:col>4</xdr:col>
      <xdr:colOff>1</xdr:colOff>
      <xdr:row>350</xdr:row>
      <xdr:rowOff>4763</xdr:rowOff>
    </xdr:to>
    <xdr:cxnSp macro="">
      <xdr:nvCxnSpPr>
        <xdr:cNvPr id="8016" name="直線矢印コネクタ 8015">
          <a:extLst>
            <a:ext uri="{FF2B5EF4-FFF2-40B4-BE49-F238E27FC236}">
              <a16:creationId xmlns:a16="http://schemas.microsoft.com/office/drawing/2014/main" id="{00000000-0008-0000-0000-0000501F0000}"/>
            </a:ext>
          </a:extLst>
        </xdr:cNvPr>
        <xdr:cNvCxnSpPr/>
      </xdr:nvCxnSpPr>
      <xdr:spPr>
        <a:xfrm>
          <a:off x="1524001" y="66101119"/>
          <a:ext cx="0" cy="38814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376237</xdr:colOff>
      <xdr:row>168</xdr:row>
      <xdr:rowOff>92869</xdr:rowOff>
    </xdr:from>
    <xdr:to>
      <xdr:col>44</xdr:col>
      <xdr:colOff>0</xdr:colOff>
      <xdr:row>168</xdr:row>
      <xdr:rowOff>92869</xdr:rowOff>
    </xdr:to>
    <xdr:cxnSp macro="">
      <xdr:nvCxnSpPr>
        <xdr:cNvPr id="5805" name="直線矢印コネクタ 5804">
          <a:extLst>
            <a:ext uri="{FF2B5EF4-FFF2-40B4-BE49-F238E27FC236}">
              <a16:creationId xmlns:a16="http://schemas.microsoft.com/office/drawing/2014/main" id="{00000000-0008-0000-0000-0000AD160000}"/>
            </a:ext>
          </a:extLst>
        </xdr:cNvPr>
        <xdr:cNvCxnSpPr/>
      </xdr:nvCxnSpPr>
      <xdr:spPr>
        <a:xfrm>
          <a:off x="757237" y="21428869"/>
          <a:ext cx="1600676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338138</xdr:colOff>
      <xdr:row>76</xdr:row>
      <xdr:rowOff>73819</xdr:rowOff>
    </xdr:from>
    <xdr:to>
      <xdr:col>11</xdr:col>
      <xdr:colOff>235744</xdr:colOff>
      <xdr:row>76</xdr:row>
      <xdr:rowOff>73819</xdr:rowOff>
    </xdr:to>
    <xdr:cxnSp macro="">
      <xdr:nvCxnSpPr>
        <xdr:cNvPr id="7513" name="直線コネクタ 7512">
          <a:extLst>
            <a:ext uri="{FF2B5EF4-FFF2-40B4-BE49-F238E27FC236}">
              <a16:creationId xmlns:a16="http://schemas.microsoft.com/office/drawing/2014/main" id="{00000000-0008-0000-0000-0000591D0000}"/>
            </a:ext>
          </a:extLst>
        </xdr:cNvPr>
        <xdr:cNvCxnSpPr/>
      </xdr:nvCxnSpPr>
      <xdr:spPr>
        <a:xfrm>
          <a:off x="4148138" y="4074319"/>
          <a:ext cx="278606" cy="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190500</xdr:colOff>
      <xdr:row>75</xdr:row>
      <xdr:rowOff>16669</xdr:rowOff>
    </xdr:from>
    <xdr:to>
      <xdr:col>11</xdr:col>
      <xdr:colOff>247650</xdr:colOff>
      <xdr:row>80</xdr:row>
      <xdr:rowOff>100013</xdr:rowOff>
    </xdr:to>
    <xdr:cxnSp macro="">
      <xdr:nvCxnSpPr>
        <xdr:cNvPr id="9510" name="直線コネクタ 9509">
          <a:extLst>
            <a:ext uri="{FF2B5EF4-FFF2-40B4-BE49-F238E27FC236}">
              <a16:creationId xmlns:a16="http://schemas.microsoft.com/office/drawing/2014/main" id="{00000000-0008-0000-0000-000026250000}"/>
            </a:ext>
          </a:extLst>
        </xdr:cNvPr>
        <xdr:cNvCxnSpPr/>
      </xdr:nvCxnSpPr>
      <xdr:spPr>
        <a:xfrm flipH="1">
          <a:off x="4381500" y="3826669"/>
          <a:ext cx="57150" cy="1035844"/>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150019</xdr:colOff>
      <xdr:row>80</xdr:row>
      <xdr:rowOff>100013</xdr:rowOff>
    </xdr:from>
    <xdr:to>
      <xdr:col>12</xdr:col>
      <xdr:colOff>69056</xdr:colOff>
      <xdr:row>96</xdr:row>
      <xdr:rowOff>104775</xdr:rowOff>
    </xdr:to>
    <xdr:cxnSp macro="">
      <xdr:nvCxnSpPr>
        <xdr:cNvPr id="9654" name="直線コネクタ 9653">
          <a:extLst>
            <a:ext uri="{FF2B5EF4-FFF2-40B4-BE49-F238E27FC236}">
              <a16:creationId xmlns:a16="http://schemas.microsoft.com/office/drawing/2014/main" id="{00000000-0008-0000-0000-0000B6250000}"/>
            </a:ext>
          </a:extLst>
        </xdr:cNvPr>
        <xdr:cNvCxnSpPr/>
      </xdr:nvCxnSpPr>
      <xdr:spPr>
        <a:xfrm flipH="1">
          <a:off x="3960019" y="4862513"/>
          <a:ext cx="681037" cy="3052762"/>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207169</xdr:colOff>
      <xdr:row>85</xdr:row>
      <xdr:rowOff>100651</xdr:rowOff>
    </xdr:from>
    <xdr:to>
      <xdr:col>10</xdr:col>
      <xdr:colOff>116681</xdr:colOff>
      <xdr:row>85</xdr:row>
      <xdr:rowOff>100651</xdr:rowOff>
    </xdr:to>
    <xdr:cxnSp macro="">
      <xdr:nvCxnSpPr>
        <xdr:cNvPr id="9950" name="直線コネクタ 9949">
          <a:extLst>
            <a:ext uri="{FF2B5EF4-FFF2-40B4-BE49-F238E27FC236}">
              <a16:creationId xmlns:a16="http://schemas.microsoft.com/office/drawing/2014/main" id="{00000000-0008-0000-0000-0000DE260000}"/>
            </a:ext>
          </a:extLst>
        </xdr:cNvPr>
        <xdr:cNvCxnSpPr/>
      </xdr:nvCxnSpPr>
      <xdr:spPr>
        <a:xfrm>
          <a:off x="2874169" y="5815651"/>
          <a:ext cx="1052512"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69057</xdr:colOff>
      <xdr:row>96</xdr:row>
      <xdr:rowOff>102394</xdr:rowOff>
    </xdr:from>
    <xdr:to>
      <xdr:col>10</xdr:col>
      <xdr:colOff>150019</xdr:colOff>
      <xdr:row>113</xdr:row>
      <xdr:rowOff>4763</xdr:rowOff>
    </xdr:to>
    <xdr:cxnSp macro="">
      <xdr:nvCxnSpPr>
        <xdr:cNvPr id="9957" name="直線コネクタ 9956">
          <a:extLst>
            <a:ext uri="{FF2B5EF4-FFF2-40B4-BE49-F238E27FC236}">
              <a16:creationId xmlns:a16="http://schemas.microsoft.com/office/drawing/2014/main" id="{00000000-0008-0000-0000-0000E5260000}"/>
            </a:ext>
          </a:extLst>
        </xdr:cNvPr>
        <xdr:cNvCxnSpPr/>
      </xdr:nvCxnSpPr>
      <xdr:spPr>
        <a:xfrm flipH="1">
          <a:off x="3879057" y="7912894"/>
          <a:ext cx="80962" cy="3140869"/>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92146</xdr:colOff>
      <xdr:row>76</xdr:row>
      <xdr:rowOff>73819</xdr:rowOff>
    </xdr:from>
    <xdr:to>
      <xdr:col>11</xdr:col>
      <xdr:colOff>92146</xdr:colOff>
      <xdr:row>82</xdr:row>
      <xdr:rowOff>154781</xdr:rowOff>
    </xdr:to>
    <xdr:cxnSp macro="">
      <xdr:nvCxnSpPr>
        <xdr:cNvPr id="9959" name="直線コネクタ 9958">
          <a:extLst>
            <a:ext uri="{FF2B5EF4-FFF2-40B4-BE49-F238E27FC236}">
              <a16:creationId xmlns:a16="http://schemas.microsoft.com/office/drawing/2014/main" id="{00000000-0008-0000-0000-0000E7260000}"/>
            </a:ext>
          </a:extLst>
        </xdr:cNvPr>
        <xdr:cNvCxnSpPr/>
      </xdr:nvCxnSpPr>
      <xdr:spPr>
        <a:xfrm>
          <a:off x="4283146" y="4074319"/>
          <a:ext cx="0" cy="1223962"/>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85726</xdr:colOff>
      <xdr:row>75</xdr:row>
      <xdr:rowOff>14288</xdr:rowOff>
    </xdr:from>
    <xdr:to>
      <xdr:col>10</xdr:col>
      <xdr:colOff>323850</xdr:colOff>
      <xdr:row>76</xdr:row>
      <xdr:rowOff>2</xdr:rowOff>
    </xdr:to>
    <xdr:cxnSp macro="">
      <xdr:nvCxnSpPr>
        <xdr:cNvPr id="9960" name="直線コネクタ 9959">
          <a:extLst>
            <a:ext uri="{FF2B5EF4-FFF2-40B4-BE49-F238E27FC236}">
              <a16:creationId xmlns:a16="http://schemas.microsoft.com/office/drawing/2014/main" id="{00000000-0008-0000-0000-0000E8260000}"/>
            </a:ext>
          </a:extLst>
        </xdr:cNvPr>
        <xdr:cNvCxnSpPr/>
      </xdr:nvCxnSpPr>
      <xdr:spPr>
        <a:xfrm flipV="1">
          <a:off x="3895726" y="3824288"/>
          <a:ext cx="238124" cy="176214"/>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326231</xdr:colOff>
      <xdr:row>75</xdr:row>
      <xdr:rowOff>16671</xdr:rowOff>
    </xdr:from>
    <xdr:to>
      <xdr:col>11</xdr:col>
      <xdr:colOff>247650</xdr:colOff>
      <xdr:row>75</xdr:row>
      <xdr:rowOff>16671</xdr:rowOff>
    </xdr:to>
    <xdr:cxnSp macro="">
      <xdr:nvCxnSpPr>
        <xdr:cNvPr id="9961" name="直線コネクタ 9960">
          <a:extLst>
            <a:ext uri="{FF2B5EF4-FFF2-40B4-BE49-F238E27FC236}">
              <a16:creationId xmlns:a16="http://schemas.microsoft.com/office/drawing/2014/main" id="{00000000-0008-0000-0000-0000E9260000}"/>
            </a:ext>
          </a:extLst>
        </xdr:cNvPr>
        <xdr:cNvCxnSpPr/>
      </xdr:nvCxnSpPr>
      <xdr:spPr>
        <a:xfrm>
          <a:off x="4136231" y="3826671"/>
          <a:ext cx="302419"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204788</xdr:colOff>
      <xdr:row>114</xdr:row>
      <xdr:rowOff>495</xdr:rowOff>
    </xdr:from>
    <xdr:to>
      <xdr:col>14</xdr:col>
      <xdr:colOff>366713</xdr:colOff>
      <xdr:row>114</xdr:row>
      <xdr:rowOff>495</xdr:rowOff>
    </xdr:to>
    <xdr:cxnSp macro="">
      <xdr:nvCxnSpPr>
        <xdr:cNvPr id="9962" name="直線コネクタ 9961">
          <a:extLst>
            <a:ext uri="{FF2B5EF4-FFF2-40B4-BE49-F238E27FC236}">
              <a16:creationId xmlns:a16="http://schemas.microsoft.com/office/drawing/2014/main" id="{00000000-0008-0000-0000-0000EA260000}"/>
            </a:ext>
          </a:extLst>
        </xdr:cNvPr>
        <xdr:cNvCxnSpPr/>
      </xdr:nvCxnSpPr>
      <xdr:spPr>
        <a:xfrm>
          <a:off x="2871788" y="11239995"/>
          <a:ext cx="2828925"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204447</xdr:colOff>
      <xdr:row>76</xdr:row>
      <xdr:rowOff>0</xdr:rowOff>
    </xdr:from>
    <xdr:to>
      <xdr:col>7</xdr:col>
      <xdr:colOff>204447</xdr:colOff>
      <xdr:row>80</xdr:row>
      <xdr:rowOff>188119</xdr:rowOff>
    </xdr:to>
    <xdr:cxnSp macro="">
      <xdr:nvCxnSpPr>
        <xdr:cNvPr id="9963" name="直線コネクタ 9962">
          <a:extLst>
            <a:ext uri="{FF2B5EF4-FFF2-40B4-BE49-F238E27FC236}">
              <a16:creationId xmlns:a16="http://schemas.microsoft.com/office/drawing/2014/main" id="{00000000-0008-0000-0000-0000EB260000}"/>
            </a:ext>
          </a:extLst>
        </xdr:cNvPr>
        <xdr:cNvCxnSpPr/>
      </xdr:nvCxnSpPr>
      <xdr:spPr>
        <a:xfrm>
          <a:off x="2871447" y="4000500"/>
          <a:ext cx="0" cy="950119"/>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209550</xdr:colOff>
      <xdr:row>86</xdr:row>
      <xdr:rowOff>97633</xdr:rowOff>
    </xdr:from>
    <xdr:to>
      <xdr:col>10</xdr:col>
      <xdr:colOff>119063</xdr:colOff>
      <xdr:row>86</xdr:row>
      <xdr:rowOff>97633</xdr:rowOff>
    </xdr:to>
    <xdr:cxnSp macro="">
      <xdr:nvCxnSpPr>
        <xdr:cNvPr id="9965" name="直線コネクタ 9964">
          <a:extLst>
            <a:ext uri="{FF2B5EF4-FFF2-40B4-BE49-F238E27FC236}">
              <a16:creationId xmlns:a16="http://schemas.microsoft.com/office/drawing/2014/main" id="{00000000-0008-0000-0000-0000ED260000}"/>
            </a:ext>
          </a:extLst>
        </xdr:cNvPr>
        <xdr:cNvCxnSpPr/>
      </xdr:nvCxnSpPr>
      <xdr:spPr>
        <a:xfrm>
          <a:off x="2876550" y="6003133"/>
          <a:ext cx="1052513" cy="0"/>
        </a:xfrm>
        <a:prstGeom prst="line">
          <a:avLst/>
        </a:prstGeom>
        <a:ln w="317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30958</xdr:colOff>
      <xdr:row>94</xdr:row>
      <xdr:rowOff>71437</xdr:rowOff>
    </xdr:from>
    <xdr:to>
      <xdr:col>10</xdr:col>
      <xdr:colOff>116682</xdr:colOff>
      <xdr:row>96</xdr:row>
      <xdr:rowOff>76199</xdr:rowOff>
    </xdr:to>
    <xdr:cxnSp macro="">
      <xdr:nvCxnSpPr>
        <xdr:cNvPr id="9968" name="直線矢印コネクタ 9967">
          <a:extLst>
            <a:ext uri="{FF2B5EF4-FFF2-40B4-BE49-F238E27FC236}">
              <a16:creationId xmlns:a16="http://schemas.microsoft.com/office/drawing/2014/main" id="{00000000-0008-0000-0000-0000F0260000}"/>
            </a:ext>
          </a:extLst>
        </xdr:cNvPr>
        <xdr:cNvCxnSpPr/>
      </xdr:nvCxnSpPr>
      <xdr:spPr>
        <a:xfrm flipH="1">
          <a:off x="3840958" y="17978437"/>
          <a:ext cx="85724" cy="38576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2379</xdr:colOff>
      <xdr:row>74</xdr:row>
      <xdr:rowOff>1</xdr:rowOff>
    </xdr:from>
    <xdr:to>
      <xdr:col>12</xdr:col>
      <xdr:colOff>219075</xdr:colOff>
      <xdr:row>75</xdr:row>
      <xdr:rowOff>21431</xdr:rowOff>
    </xdr:to>
    <xdr:sp macro="" textlink="">
      <xdr:nvSpPr>
        <xdr:cNvPr id="9979" name="円弧 9978">
          <a:extLst>
            <a:ext uri="{FF2B5EF4-FFF2-40B4-BE49-F238E27FC236}">
              <a16:creationId xmlns:a16="http://schemas.microsoft.com/office/drawing/2014/main" id="{00000000-0008-0000-0000-0000FB260000}"/>
            </a:ext>
          </a:extLst>
        </xdr:cNvPr>
        <xdr:cNvSpPr/>
      </xdr:nvSpPr>
      <xdr:spPr>
        <a:xfrm>
          <a:off x="4574379" y="3619501"/>
          <a:ext cx="216696" cy="211930"/>
        </a:xfrm>
        <a:prstGeom prst="arc">
          <a:avLst>
            <a:gd name="adj1" fmla="val 16120687"/>
            <a:gd name="adj2" fmla="val 102393"/>
          </a:avLst>
        </a:prstGeom>
        <a:ln w="31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92870</xdr:colOff>
      <xdr:row>73</xdr:row>
      <xdr:rowOff>97632</xdr:rowOff>
    </xdr:from>
    <xdr:to>
      <xdr:col>11</xdr:col>
      <xdr:colOff>92870</xdr:colOff>
      <xdr:row>76</xdr:row>
      <xdr:rowOff>73819</xdr:rowOff>
    </xdr:to>
    <xdr:cxnSp macro="">
      <xdr:nvCxnSpPr>
        <xdr:cNvPr id="9981" name="直線コネクタ 9980">
          <a:extLst>
            <a:ext uri="{FF2B5EF4-FFF2-40B4-BE49-F238E27FC236}">
              <a16:creationId xmlns:a16="http://schemas.microsoft.com/office/drawing/2014/main" id="{00000000-0008-0000-0000-0000FD260000}"/>
            </a:ext>
          </a:extLst>
        </xdr:cNvPr>
        <xdr:cNvCxnSpPr/>
      </xdr:nvCxnSpPr>
      <xdr:spPr>
        <a:xfrm flipV="1">
          <a:off x="4283870" y="2955132"/>
          <a:ext cx="0" cy="547687"/>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64294</xdr:colOff>
      <xdr:row>84</xdr:row>
      <xdr:rowOff>100012</xdr:rowOff>
    </xdr:from>
    <xdr:to>
      <xdr:col>14</xdr:col>
      <xdr:colOff>369094</xdr:colOff>
      <xdr:row>84</xdr:row>
      <xdr:rowOff>100012</xdr:rowOff>
    </xdr:to>
    <xdr:cxnSp macro="">
      <xdr:nvCxnSpPr>
        <xdr:cNvPr id="9986" name="直線矢印コネクタ 9985">
          <a:extLst>
            <a:ext uri="{FF2B5EF4-FFF2-40B4-BE49-F238E27FC236}">
              <a16:creationId xmlns:a16="http://schemas.microsoft.com/office/drawing/2014/main" id="{00000000-0008-0000-0000-000002270000}"/>
            </a:ext>
          </a:extLst>
        </xdr:cNvPr>
        <xdr:cNvCxnSpPr/>
      </xdr:nvCxnSpPr>
      <xdr:spPr>
        <a:xfrm>
          <a:off x="4636294" y="5624512"/>
          <a:ext cx="10668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66675</xdr:colOff>
      <xdr:row>113</xdr:row>
      <xdr:rowOff>90486</xdr:rowOff>
    </xdr:from>
    <xdr:to>
      <xdr:col>14</xdr:col>
      <xdr:colOff>366713</xdr:colOff>
      <xdr:row>113</xdr:row>
      <xdr:rowOff>90486</xdr:rowOff>
    </xdr:to>
    <xdr:cxnSp macro="">
      <xdr:nvCxnSpPr>
        <xdr:cNvPr id="9989" name="直線矢印コネクタ 9988">
          <a:extLst>
            <a:ext uri="{FF2B5EF4-FFF2-40B4-BE49-F238E27FC236}">
              <a16:creationId xmlns:a16="http://schemas.microsoft.com/office/drawing/2014/main" id="{00000000-0008-0000-0000-000005270000}"/>
            </a:ext>
          </a:extLst>
        </xdr:cNvPr>
        <xdr:cNvCxnSpPr/>
      </xdr:nvCxnSpPr>
      <xdr:spPr>
        <a:xfrm>
          <a:off x="4638675" y="11139486"/>
          <a:ext cx="1062038"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69056</xdr:colOff>
      <xdr:row>113</xdr:row>
      <xdr:rowOff>90488</xdr:rowOff>
    </xdr:from>
    <xdr:to>
      <xdr:col>12</xdr:col>
      <xdr:colOff>69057</xdr:colOff>
      <xdr:row>113</xdr:row>
      <xdr:rowOff>90488</xdr:rowOff>
    </xdr:to>
    <xdr:cxnSp macro="">
      <xdr:nvCxnSpPr>
        <xdr:cNvPr id="9995" name="直線矢印コネクタ 9994">
          <a:extLst>
            <a:ext uri="{FF2B5EF4-FFF2-40B4-BE49-F238E27FC236}">
              <a16:creationId xmlns:a16="http://schemas.microsoft.com/office/drawing/2014/main" id="{00000000-0008-0000-0000-00000B270000}"/>
            </a:ext>
          </a:extLst>
        </xdr:cNvPr>
        <xdr:cNvCxnSpPr/>
      </xdr:nvCxnSpPr>
      <xdr:spPr>
        <a:xfrm>
          <a:off x="3879056" y="11139488"/>
          <a:ext cx="76200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378619</xdr:colOff>
      <xdr:row>103</xdr:row>
      <xdr:rowOff>90487</xdr:rowOff>
    </xdr:from>
    <xdr:to>
      <xdr:col>9</xdr:col>
      <xdr:colOff>330995</xdr:colOff>
      <xdr:row>103</xdr:row>
      <xdr:rowOff>90487</xdr:rowOff>
    </xdr:to>
    <xdr:cxnSp macro="">
      <xdr:nvCxnSpPr>
        <xdr:cNvPr id="9997" name="直線矢印コネクタ 9996">
          <a:extLst>
            <a:ext uri="{FF2B5EF4-FFF2-40B4-BE49-F238E27FC236}">
              <a16:creationId xmlns:a16="http://schemas.microsoft.com/office/drawing/2014/main" id="{00000000-0008-0000-0000-00000D270000}"/>
            </a:ext>
          </a:extLst>
        </xdr:cNvPr>
        <xdr:cNvCxnSpPr/>
      </xdr:nvCxnSpPr>
      <xdr:spPr>
        <a:xfrm flipH="1">
          <a:off x="3426619" y="8662987"/>
          <a:ext cx="33337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300038</xdr:colOff>
      <xdr:row>76</xdr:row>
      <xdr:rowOff>0</xdr:rowOff>
    </xdr:from>
    <xdr:to>
      <xdr:col>12</xdr:col>
      <xdr:colOff>300038</xdr:colOff>
      <xdr:row>80</xdr:row>
      <xdr:rowOff>102394</xdr:rowOff>
    </xdr:to>
    <xdr:cxnSp macro="">
      <xdr:nvCxnSpPr>
        <xdr:cNvPr id="9998" name="直線矢印コネクタ 9997">
          <a:extLst>
            <a:ext uri="{FF2B5EF4-FFF2-40B4-BE49-F238E27FC236}">
              <a16:creationId xmlns:a16="http://schemas.microsoft.com/office/drawing/2014/main" id="{00000000-0008-0000-0000-00000E270000}"/>
            </a:ext>
          </a:extLst>
        </xdr:cNvPr>
        <xdr:cNvCxnSpPr/>
      </xdr:nvCxnSpPr>
      <xdr:spPr>
        <a:xfrm>
          <a:off x="4872038" y="4000500"/>
          <a:ext cx="0" cy="86439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300039</xdr:colOff>
      <xdr:row>80</xdr:row>
      <xdr:rowOff>97631</xdr:rowOff>
    </xdr:from>
    <xdr:to>
      <xdr:col>12</xdr:col>
      <xdr:colOff>300039</xdr:colOff>
      <xdr:row>84</xdr:row>
      <xdr:rowOff>0</xdr:rowOff>
    </xdr:to>
    <xdr:cxnSp macro="">
      <xdr:nvCxnSpPr>
        <xdr:cNvPr id="10000" name="直線矢印コネクタ 9999">
          <a:extLst>
            <a:ext uri="{FF2B5EF4-FFF2-40B4-BE49-F238E27FC236}">
              <a16:creationId xmlns:a16="http://schemas.microsoft.com/office/drawing/2014/main" id="{00000000-0008-0000-0000-000010270000}"/>
            </a:ext>
          </a:extLst>
        </xdr:cNvPr>
        <xdr:cNvCxnSpPr/>
      </xdr:nvCxnSpPr>
      <xdr:spPr>
        <a:xfrm>
          <a:off x="4872039" y="4860131"/>
          <a:ext cx="0" cy="664369"/>
        </a:xfrm>
        <a:prstGeom prst="straightConnector1">
          <a:avLst/>
        </a:prstGeom>
        <a:ln w="3175">
          <a:solidFill>
            <a:schemeClr val="accent1"/>
          </a:solidFill>
          <a:prstDash val="solid"/>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85</xdr:row>
      <xdr:rowOff>95249</xdr:rowOff>
    </xdr:from>
    <xdr:to>
      <xdr:col>9</xdr:col>
      <xdr:colOff>0</xdr:colOff>
      <xdr:row>86</xdr:row>
      <xdr:rowOff>97631</xdr:rowOff>
    </xdr:to>
    <xdr:cxnSp macro="">
      <xdr:nvCxnSpPr>
        <xdr:cNvPr id="10001" name="直線矢印コネクタ 10000">
          <a:extLst>
            <a:ext uri="{FF2B5EF4-FFF2-40B4-BE49-F238E27FC236}">
              <a16:creationId xmlns:a16="http://schemas.microsoft.com/office/drawing/2014/main" id="{00000000-0008-0000-0000-000011270000}"/>
            </a:ext>
          </a:extLst>
        </xdr:cNvPr>
        <xdr:cNvCxnSpPr/>
      </xdr:nvCxnSpPr>
      <xdr:spPr>
        <a:xfrm>
          <a:off x="3429000" y="5810249"/>
          <a:ext cx="0" cy="19288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285753</xdr:colOff>
      <xdr:row>80</xdr:row>
      <xdr:rowOff>97631</xdr:rowOff>
    </xdr:from>
    <xdr:to>
      <xdr:col>11</xdr:col>
      <xdr:colOff>190500</xdr:colOff>
      <xdr:row>96</xdr:row>
      <xdr:rowOff>47624</xdr:rowOff>
    </xdr:to>
    <xdr:cxnSp macro="">
      <xdr:nvCxnSpPr>
        <xdr:cNvPr id="10002" name="直線コネクタ 10001">
          <a:extLst>
            <a:ext uri="{FF2B5EF4-FFF2-40B4-BE49-F238E27FC236}">
              <a16:creationId xmlns:a16="http://schemas.microsoft.com/office/drawing/2014/main" id="{00000000-0008-0000-0000-000012270000}"/>
            </a:ext>
          </a:extLst>
        </xdr:cNvPr>
        <xdr:cNvCxnSpPr/>
      </xdr:nvCxnSpPr>
      <xdr:spPr>
        <a:xfrm flipH="1">
          <a:off x="3714753" y="4860131"/>
          <a:ext cx="666747" cy="2997993"/>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121444</xdr:colOff>
      <xdr:row>86</xdr:row>
      <xdr:rowOff>0</xdr:rowOff>
    </xdr:from>
    <xdr:to>
      <xdr:col>9</xdr:col>
      <xdr:colOff>121444</xdr:colOff>
      <xdr:row>87</xdr:row>
      <xdr:rowOff>7144</xdr:rowOff>
    </xdr:to>
    <xdr:cxnSp macro="">
      <xdr:nvCxnSpPr>
        <xdr:cNvPr id="10004" name="直線矢印コネクタ 10003">
          <a:extLst>
            <a:ext uri="{FF2B5EF4-FFF2-40B4-BE49-F238E27FC236}">
              <a16:creationId xmlns:a16="http://schemas.microsoft.com/office/drawing/2014/main" id="{00000000-0008-0000-0000-000014270000}"/>
            </a:ext>
          </a:extLst>
        </xdr:cNvPr>
        <xdr:cNvCxnSpPr/>
      </xdr:nvCxnSpPr>
      <xdr:spPr>
        <a:xfrm>
          <a:off x="3550444" y="5905500"/>
          <a:ext cx="0" cy="19764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145255</xdr:colOff>
      <xdr:row>96</xdr:row>
      <xdr:rowOff>100012</xdr:rowOff>
    </xdr:from>
    <xdr:to>
      <xdr:col>12</xdr:col>
      <xdr:colOff>71436</xdr:colOff>
      <xdr:row>96</xdr:row>
      <xdr:rowOff>100012</xdr:rowOff>
    </xdr:to>
    <xdr:cxnSp macro="">
      <xdr:nvCxnSpPr>
        <xdr:cNvPr id="10007" name="直線矢印コネクタ 10006">
          <a:extLst>
            <a:ext uri="{FF2B5EF4-FFF2-40B4-BE49-F238E27FC236}">
              <a16:creationId xmlns:a16="http://schemas.microsoft.com/office/drawing/2014/main" id="{00000000-0008-0000-0000-000017270000}"/>
            </a:ext>
          </a:extLst>
        </xdr:cNvPr>
        <xdr:cNvCxnSpPr/>
      </xdr:nvCxnSpPr>
      <xdr:spPr>
        <a:xfrm>
          <a:off x="3955255" y="7910512"/>
          <a:ext cx="6881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245269</xdr:colOff>
      <xdr:row>75</xdr:row>
      <xdr:rowOff>16669</xdr:rowOff>
    </xdr:from>
    <xdr:to>
      <xdr:col>12</xdr:col>
      <xdr:colOff>100013</xdr:colOff>
      <xdr:row>76</xdr:row>
      <xdr:rowOff>0</xdr:rowOff>
    </xdr:to>
    <xdr:cxnSp macro="">
      <xdr:nvCxnSpPr>
        <xdr:cNvPr id="10009" name="直線コネクタ 10008">
          <a:extLst>
            <a:ext uri="{FF2B5EF4-FFF2-40B4-BE49-F238E27FC236}">
              <a16:creationId xmlns:a16="http://schemas.microsoft.com/office/drawing/2014/main" id="{00000000-0008-0000-0000-000019270000}"/>
            </a:ext>
          </a:extLst>
        </xdr:cNvPr>
        <xdr:cNvCxnSpPr/>
      </xdr:nvCxnSpPr>
      <xdr:spPr>
        <a:xfrm>
          <a:off x="4436269" y="3826669"/>
          <a:ext cx="235744" cy="173831"/>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323850</xdr:colOff>
      <xdr:row>75</xdr:row>
      <xdr:rowOff>14288</xdr:rowOff>
    </xdr:from>
    <xdr:to>
      <xdr:col>10</xdr:col>
      <xdr:colOff>378619</xdr:colOff>
      <xdr:row>80</xdr:row>
      <xdr:rowOff>102394</xdr:rowOff>
    </xdr:to>
    <xdr:cxnSp macro="">
      <xdr:nvCxnSpPr>
        <xdr:cNvPr id="10021" name="直線コネクタ 10020">
          <a:extLst>
            <a:ext uri="{FF2B5EF4-FFF2-40B4-BE49-F238E27FC236}">
              <a16:creationId xmlns:a16="http://schemas.microsoft.com/office/drawing/2014/main" id="{00000000-0008-0000-0000-000025270000}"/>
            </a:ext>
          </a:extLst>
        </xdr:cNvPr>
        <xdr:cNvCxnSpPr/>
      </xdr:nvCxnSpPr>
      <xdr:spPr>
        <a:xfrm>
          <a:off x="4133850" y="3824288"/>
          <a:ext cx="54769" cy="1040606"/>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88106</xdr:colOff>
      <xdr:row>76</xdr:row>
      <xdr:rowOff>0</xdr:rowOff>
    </xdr:from>
    <xdr:to>
      <xdr:col>10</xdr:col>
      <xdr:colOff>119063</xdr:colOff>
      <xdr:row>80</xdr:row>
      <xdr:rowOff>100013</xdr:rowOff>
    </xdr:to>
    <xdr:cxnSp macro="">
      <xdr:nvCxnSpPr>
        <xdr:cNvPr id="10022" name="直線コネクタ 10021">
          <a:extLst>
            <a:ext uri="{FF2B5EF4-FFF2-40B4-BE49-F238E27FC236}">
              <a16:creationId xmlns:a16="http://schemas.microsoft.com/office/drawing/2014/main" id="{00000000-0008-0000-0000-000026270000}"/>
            </a:ext>
          </a:extLst>
        </xdr:cNvPr>
        <xdr:cNvCxnSpPr/>
      </xdr:nvCxnSpPr>
      <xdr:spPr>
        <a:xfrm>
          <a:off x="3898106" y="4000500"/>
          <a:ext cx="30957" cy="862013"/>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378619</xdr:colOff>
      <xdr:row>80</xdr:row>
      <xdr:rowOff>95250</xdr:rowOff>
    </xdr:from>
    <xdr:to>
      <xdr:col>11</xdr:col>
      <xdr:colOff>90488</xdr:colOff>
      <xdr:row>82</xdr:row>
      <xdr:rowOff>154781</xdr:rowOff>
    </xdr:to>
    <xdr:cxnSp macro="">
      <xdr:nvCxnSpPr>
        <xdr:cNvPr id="10023" name="直線コネクタ 10022">
          <a:extLst>
            <a:ext uri="{FF2B5EF4-FFF2-40B4-BE49-F238E27FC236}">
              <a16:creationId xmlns:a16="http://schemas.microsoft.com/office/drawing/2014/main" id="{00000000-0008-0000-0000-000027270000}"/>
            </a:ext>
          </a:extLst>
        </xdr:cNvPr>
        <xdr:cNvCxnSpPr/>
      </xdr:nvCxnSpPr>
      <xdr:spPr>
        <a:xfrm>
          <a:off x="4188619" y="4857750"/>
          <a:ext cx="92869" cy="440531"/>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307181</xdr:colOff>
      <xdr:row>84</xdr:row>
      <xdr:rowOff>0</xdr:rowOff>
    </xdr:from>
    <xdr:to>
      <xdr:col>13</xdr:col>
      <xdr:colOff>0</xdr:colOff>
      <xdr:row>84</xdr:row>
      <xdr:rowOff>0</xdr:rowOff>
    </xdr:to>
    <xdr:cxnSp macro="">
      <xdr:nvCxnSpPr>
        <xdr:cNvPr id="10025" name="直線コネクタ 10024">
          <a:extLst>
            <a:ext uri="{FF2B5EF4-FFF2-40B4-BE49-F238E27FC236}">
              <a16:creationId xmlns:a16="http://schemas.microsoft.com/office/drawing/2014/main" id="{00000000-0008-0000-0000-000029270000}"/>
            </a:ext>
          </a:extLst>
        </xdr:cNvPr>
        <xdr:cNvCxnSpPr/>
      </xdr:nvCxnSpPr>
      <xdr:spPr>
        <a:xfrm>
          <a:off x="4498181" y="5524500"/>
          <a:ext cx="454819"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119063</xdr:colOff>
      <xdr:row>80</xdr:row>
      <xdr:rowOff>100013</xdr:rowOff>
    </xdr:from>
    <xdr:to>
      <xdr:col>10</xdr:col>
      <xdr:colOff>350044</xdr:colOff>
      <xdr:row>85</xdr:row>
      <xdr:rowOff>147638</xdr:rowOff>
    </xdr:to>
    <xdr:cxnSp macro="">
      <xdr:nvCxnSpPr>
        <xdr:cNvPr id="10026" name="直線コネクタ 10025">
          <a:extLst>
            <a:ext uri="{FF2B5EF4-FFF2-40B4-BE49-F238E27FC236}">
              <a16:creationId xmlns:a16="http://schemas.microsoft.com/office/drawing/2014/main" id="{00000000-0008-0000-0000-00002A270000}"/>
            </a:ext>
          </a:extLst>
        </xdr:cNvPr>
        <xdr:cNvCxnSpPr/>
      </xdr:nvCxnSpPr>
      <xdr:spPr>
        <a:xfrm>
          <a:off x="3929063" y="4862513"/>
          <a:ext cx="230981" cy="100012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69056</xdr:colOff>
      <xdr:row>86</xdr:row>
      <xdr:rowOff>97630</xdr:rowOff>
    </xdr:from>
    <xdr:to>
      <xdr:col>14</xdr:col>
      <xdr:colOff>366713</xdr:colOff>
      <xdr:row>86</xdr:row>
      <xdr:rowOff>97630</xdr:rowOff>
    </xdr:to>
    <xdr:cxnSp macro="">
      <xdr:nvCxnSpPr>
        <xdr:cNvPr id="10028" name="直線コネクタ 10027">
          <a:extLst>
            <a:ext uri="{FF2B5EF4-FFF2-40B4-BE49-F238E27FC236}">
              <a16:creationId xmlns:a16="http://schemas.microsoft.com/office/drawing/2014/main" id="{00000000-0008-0000-0000-00002C270000}"/>
            </a:ext>
          </a:extLst>
        </xdr:cNvPr>
        <xdr:cNvCxnSpPr/>
      </xdr:nvCxnSpPr>
      <xdr:spPr>
        <a:xfrm>
          <a:off x="4641056" y="6003130"/>
          <a:ext cx="1059657" cy="0"/>
        </a:xfrm>
        <a:prstGeom prst="line">
          <a:avLst/>
        </a:prstGeom>
        <a:ln w="317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302419</xdr:colOff>
      <xdr:row>76</xdr:row>
      <xdr:rowOff>0</xdr:rowOff>
    </xdr:from>
    <xdr:to>
      <xdr:col>6</xdr:col>
      <xdr:colOff>302419</xdr:colOff>
      <xdr:row>96</xdr:row>
      <xdr:rowOff>0</xdr:rowOff>
    </xdr:to>
    <xdr:cxnSp macro="">
      <xdr:nvCxnSpPr>
        <xdr:cNvPr id="10030" name="直線矢印コネクタ 10029">
          <a:extLst>
            <a:ext uri="{FF2B5EF4-FFF2-40B4-BE49-F238E27FC236}">
              <a16:creationId xmlns:a16="http://schemas.microsoft.com/office/drawing/2014/main" id="{00000000-0008-0000-0000-00002E270000}"/>
            </a:ext>
          </a:extLst>
        </xdr:cNvPr>
        <xdr:cNvCxnSpPr/>
      </xdr:nvCxnSpPr>
      <xdr:spPr>
        <a:xfrm>
          <a:off x="2588419" y="4000500"/>
          <a:ext cx="0" cy="38100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92869</xdr:colOff>
      <xdr:row>74</xdr:row>
      <xdr:rowOff>664</xdr:rowOff>
    </xdr:from>
    <xdr:to>
      <xdr:col>12</xdr:col>
      <xdr:colOff>107156</xdr:colOff>
      <xdr:row>74</xdr:row>
      <xdr:rowOff>664</xdr:rowOff>
    </xdr:to>
    <xdr:cxnSp macro="">
      <xdr:nvCxnSpPr>
        <xdr:cNvPr id="10032" name="直線矢印コネクタ 10031">
          <a:extLst>
            <a:ext uri="{FF2B5EF4-FFF2-40B4-BE49-F238E27FC236}">
              <a16:creationId xmlns:a16="http://schemas.microsoft.com/office/drawing/2014/main" id="{00000000-0008-0000-0000-000030270000}"/>
            </a:ext>
          </a:extLst>
        </xdr:cNvPr>
        <xdr:cNvCxnSpPr/>
      </xdr:nvCxnSpPr>
      <xdr:spPr>
        <a:xfrm flipH="1">
          <a:off x="4283869" y="3620164"/>
          <a:ext cx="395287"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292894</xdr:colOff>
      <xdr:row>96</xdr:row>
      <xdr:rowOff>100012</xdr:rowOff>
    </xdr:from>
    <xdr:to>
      <xdr:col>10</xdr:col>
      <xdr:colOff>150018</xdr:colOff>
      <xdr:row>96</xdr:row>
      <xdr:rowOff>100012</xdr:rowOff>
    </xdr:to>
    <xdr:cxnSp macro="">
      <xdr:nvCxnSpPr>
        <xdr:cNvPr id="10046" name="直線コネクタ 10045">
          <a:extLst>
            <a:ext uri="{FF2B5EF4-FFF2-40B4-BE49-F238E27FC236}">
              <a16:creationId xmlns:a16="http://schemas.microsoft.com/office/drawing/2014/main" id="{00000000-0008-0000-0000-00003E270000}"/>
            </a:ext>
          </a:extLst>
        </xdr:cNvPr>
        <xdr:cNvCxnSpPr/>
      </xdr:nvCxnSpPr>
      <xdr:spPr>
        <a:xfrm>
          <a:off x="3721894" y="18388012"/>
          <a:ext cx="238124"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180975</xdr:colOff>
      <xdr:row>89</xdr:row>
      <xdr:rowOff>142877</xdr:rowOff>
    </xdr:from>
    <xdr:to>
      <xdr:col>11</xdr:col>
      <xdr:colOff>47625</xdr:colOff>
      <xdr:row>90</xdr:row>
      <xdr:rowOff>9526</xdr:rowOff>
    </xdr:to>
    <xdr:cxnSp macro="">
      <xdr:nvCxnSpPr>
        <xdr:cNvPr id="10057" name="直線矢印コネクタ 10056">
          <a:extLst>
            <a:ext uri="{FF2B5EF4-FFF2-40B4-BE49-F238E27FC236}">
              <a16:creationId xmlns:a16="http://schemas.microsoft.com/office/drawing/2014/main" id="{00000000-0008-0000-0000-000049270000}"/>
            </a:ext>
          </a:extLst>
        </xdr:cNvPr>
        <xdr:cNvCxnSpPr/>
      </xdr:nvCxnSpPr>
      <xdr:spPr>
        <a:xfrm>
          <a:off x="3990975" y="6619877"/>
          <a:ext cx="247650" cy="5714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292894</xdr:colOff>
      <xdr:row>89</xdr:row>
      <xdr:rowOff>171450</xdr:rowOff>
    </xdr:from>
    <xdr:to>
      <xdr:col>10</xdr:col>
      <xdr:colOff>292894</xdr:colOff>
      <xdr:row>91</xdr:row>
      <xdr:rowOff>4763</xdr:rowOff>
    </xdr:to>
    <xdr:cxnSp macro="">
      <xdr:nvCxnSpPr>
        <xdr:cNvPr id="10059" name="直線コネクタ 10058">
          <a:extLst>
            <a:ext uri="{FF2B5EF4-FFF2-40B4-BE49-F238E27FC236}">
              <a16:creationId xmlns:a16="http://schemas.microsoft.com/office/drawing/2014/main" id="{00000000-0008-0000-0000-00004B270000}"/>
            </a:ext>
          </a:extLst>
        </xdr:cNvPr>
        <xdr:cNvCxnSpPr/>
      </xdr:nvCxnSpPr>
      <xdr:spPr>
        <a:xfrm>
          <a:off x="4102894" y="6648450"/>
          <a:ext cx="0" cy="214313"/>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378620</xdr:colOff>
      <xdr:row>91</xdr:row>
      <xdr:rowOff>2381</xdr:rowOff>
    </xdr:from>
    <xdr:to>
      <xdr:col>10</xdr:col>
      <xdr:colOff>295275</xdr:colOff>
      <xdr:row>91</xdr:row>
      <xdr:rowOff>2381</xdr:rowOff>
    </xdr:to>
    <xdr:cxnSp macro="">
      <xdr:nvCxnSpPr>
        <xdr:cNvPr id="10060" name="直線矢印コネクタ 10059">
          <a:extLst>
            <a:ext uri="{FF2B5EF4-FFF2-40B4-BE49-F238E27FC236}">
              <a16:creationId xmlns:a16="http://schemas.microsoft.com/office/drawing/2014/main" id="{00000000-0008-0000-0000-00004C270000}"/>
            </a:ext>
          </a:extLst>
        </xdr:cNvPr>
        <xdr:cNvCxnSpPr/>
      </xdr:nvCxnSpPr>
      <xdr:spPr>
        <a:xfrm flipH="1">
          <a:off x="3426620" y="6860381"/>
          <a:ext cx="67865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364332</xdr:colOff>
      <xdr:row>76</xdr:row>
      <xdr:rowOff>0</xdr:rowOff>
    </xdr:from>
    <xdr:to>
      <xdr:col>14</xdr:col>
      <xdr:colOff>364332</xdr:colOff>
      <xdr:row>80</xdr:row>
      <xdr:rowOff>188119</xdr:rowOff>
    </xdr:to>
    <xdr:cxnSp macro="">
      <xdr:nvCxnSpPr>
        <xdr:cNvPr id="10111" name="直線コネクタ 10110">
          <a:extLst>
            <a:ext uri="{FF2B5EF4-FFF2-40B4-BE49-F238E27FC236}">
              <a16:creationId xmlns:a16="http://schemas.microsoft.com/office/drawing/2014/main" id="{00000000-0008-0000-0000-00007F270000}"/>
            </a:ext>
          </a:extLst>
        </xdr:cNvPr>
        <xdr:cNvCxnSpPr/>
      </xdr:nvCxnSpPr>
      <xdr:spPr>
        <a:xfrm>
          <a:off x="5698332" y="4000500"/>
          <a:ext cx="0" cy="950119"/>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364331</xdr:colOff>
      <xdr:row>84</xdr:row>
      <xdr:rowOff>95251</xdr:rowOff>
    </xdr:from>
    <xdr:to>
      <xdr:col>14</xdr:col>
      <xdr:colOff>364331</xdr:colOff>
      <xdr:row>113</xdr:row>
      <xdr:rowOff>183357</xdr:rowOff>
    </xdr:to>
    <xdr:cxnSp macro="">
      <xdr:nvCxnSpPr>
        <xdr:cNvPr id="10131" name="直線コネクタ 10130">
          <a:extLst>
            <a:ext uri="{FF2B5EF4-FFF2-40B4-BE49-F238E27FC236}">
              <a16:creationId xmlns:a16="http://schemas.microsoft.com/office/drawing/2014/main" id="{00000000-0008-0000-0000-000093270000}"/>
            </a:ext>
          </a:extLst>
        </xdr:cNvPr>
        <xdr:cNvCxnSpPr/>
      </xdr:nvCxnSpPr>
      <xdr:spPr>
        <a:xfrm>
          <a:off x="5698331" y="5619751"/>
          <a:ext cx="0" cy="5612606"/>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102393</xdr:colOff>
      <xdr:row>76</xdr:row>
      <xdr:rowOff>0</xdr:rowOff>
    </xdr:from>
    <xdr:to>
      <xdr:col>19</xdr:col>
      <xdr:colOff>180975</xdr:colOff>
      <xdr:row>76</xdr:row>
      <xdr:rowOff>0</xdr:rowOff>
    </xdr:to>
    <xdr:cxnSp macro="">
      <xdr:nvCxnSpPr>
        <xdr:cNvPr id="10144" name="直線コネクタ 10143">
          <a:extLst>
            <a:ext uri="{FF2B5EF4-FFF2-40B4-BE49-F238E27FC236}">
              <a16:creationId xmlns:a16="http://schemas.microsoft.com/office/drawing/2014/main" id="{00000000-0008-0000-0000-0000A0270000}"/>
            </a:ext>
          </a:extLst>
        </xdr:cNvPr>
        <xdr:cNvCxnSpPr/>
      </xdr:nvCxnSpPr>
      <xdr:spPr>
        <a:xfrm>
          <a:off x="4674393" y="4000500"/>
          <a:ext cx="2745582" cy="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119061</xdr:colOff>
      <xdr:row>80</xdr:row>
      <xdr:rowOff>102394</xdr:rowOff>
    </xdr:from>
    <xdr:to>
      <xdr:col>10</xdr:col>
      <xdr:colOff>119061</xdr:colOff>
      <xdr:row>91</xdr:row>
      <xdr:rowOff>26194</xdr:rowOff>
    </xdr:to>
    <xdr:cxnSp macro="">
      <xdr:nvCxnSpPr>
        <xdr:cNvPr id="10077" name="直線コネクタ 10076">
          <a:extLst>
            <a:ext uri="{FF2B5EF4-FFF2-40B4-BE49-F238E27FC236}">
              <a16:creationId xmlns:a16="http://schemas.microsoft.com/office/drawing/2014/main" id="{00000000-0008-0000-0000-00005D270000}"/>
            </a:ext>
          </a:extLst>
        </xdr:cNvPr>
        <xdr:cNvCxnSpPr/>
      </xdr:nvCxnSpPr>
      <xdr:spPr>
        <a:xfrm>
          <a:off x="3929061" y="4864894"/>
          <a:ext cx="0" cy="20193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73819</xdr:colOff>
      <xdr:row>80</xdr:row>
      <xdr:rowOff>100010</xdr:rowOff>
    </xdr:from>
    <xdr:to>
      <xdr:col>13</xdr:col>
      <xdr:colOff>230981</xdr:colOff>
      <xdr:row>80</xdr:row>
      <xdr:rowOff>100010</xdr:rowOff>
    </xdr:to>
    <xdr:cxnSp macro="">
      <xdr:nvCxnSpPr>
        <xdr:cNvPr id="10157" name="直線コネクタ 10156">
          <a:extLst>
            <a:ext uri="{FF2B5EF4-FFF2-40B4-BE49-F238E27FC236}">
              <a16:creationId xmlns:a16="http://schemas.microsoft.com/office/drawing/2014/main" id="{00000000-0008-0000-0000-0000AD270000}"/>
            </a:ext>
          </a:extLst>
        </xdr:cNvPr>
        <xdr:cNvCxnSpPr/>
      </xdr:nvCxnSpPr>
      <xdr:spPr>
        <a:xfrm>
          <a:off x="4645819" y="4862510"/>
          <a:ext cx="538162" cy="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69056</xdr:colOff>
      <xdr:row>80</xdr:row>
      <xdr:rowOff>100013</xdr:rowOff>
    </xdr:from>
    <xdr:to>
      <xdr:col>12</xdr:col>
      <xdr:colOff>69056</xdr:colOff>
      <xdr:row>113</xdr:row>
      <xdr:rowOff>190499</xdr:rowOff>
    </xdr:to>
    <xdr:cxnSp macro="">
      <xdr:nvCxnSpPr>
        <xdr:cNvPr id="10158" name="直線コネクタ 10157">
          <a:extLst>
            <a:ext uri="{FF2B5EF4-FFF2-40B4-BE49-F238E27FC236}">
              <a16:creationId xmlns:a16="http://schemas.microsoft.com/office/drawing/2014/main" id="{00000000-0008-0000-0000-0000AE270000}"/>
            </a:ext>
          </a:extLst>
        </xdr:cNvPr>
        <xdr:cNvCxnSpPr/>
      </xdr:nvCxnSpPr>
      <xdr:spPr>
        <a:xfrm>
          <a:off x="4641056" y="4862513"/>
          <a:ext cx="0" cy="6376986"/>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69056</xdr:colOff>
      <xdr:row>76</xdr:row>
      <xdr:rowOff>0</xdr:rowOff>
    </xdr:from>
    <xdr:to>
      <xdr:col>12</xdr:col>
      <xdr:colOff>100013</xdr:colOff>
      <xdr:row>80</xdr:row>
      <xdr:rowOff>104775</xdr:rowOff>
    </xdr:to>
    <xdr:cxnSp macro="">
      <xdr:nvCxnSpPr>
        <xdr:cNvPr id="10169" name="直線コネクタ 10168">
          <a:extLst>
            <a:ext uri="{FF2B5EF4-FFF2-40B4-BE49-F238E27FC236}">
              <a16:creationId xmlns:a16="http://schemas.microsoft.com/office/drawing/2014/main" id="{00000000-0008-0000-0000-0000B9270000}"/>
            </a:ext>
          </a:extLst>
        </xdr:cNvPr>
        <xdr:cNvCxnSpPr/>
      </xdr:nvCxnSpPr>
      <xdr:spPr>
        <a:xfrm flipH="1">
          <a:off x="4641056" y="4000500"/>
          <a:ext cx="30957" cy="866775"/>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69056</xdr:colOff>
      <xdr:row>113</xdr:row>
      <xdr:rowOff>0</xdr:rowOff>
    </xdr:from>
    <xdr:to>
      <xdr:col>10</xdr:col>
      <xdr:colOff>69056</xdr:colOff>
      <xdr:row>114</xdr:row>
      <xdr:rowOff>0</xdr:rowOff>
    </xdr:to>
    <xdr:cxnSp macro="">
      <xdr:nvCxnSpPr>
        <xdr:cNvPr id="184" name="直線コネクタ 183">
          <a:extLst>
            <a:ext uri="{FF2B5EF4-FFF2-40B4-BE49-F238E27FC236}">
              <a16:creationId xmlns:a16="http://schemas.microsoft.com/office/drawing/2014/main" id="{00000000-0008-0000-0000-0000B8000000}"/>
            </a:ext>
          </a:extLst>
        </xdr:cNvPr>
        <xdr:cNvCxnSpPr/>
      </xdr:nvCxnSpPr>
      <xdr:spPr>
        <a:xfrm>
          <a:off x="3879056" y="11049000"/>
          <a:ext cx="0" cy="1905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333372</xdr:colOff>
      <xdr:row>96</xdr:row>
      <xdr:rowOff>95250</xdr:rowOff>
    </xdr:from>
    <xdr:to>
      <xdr:col>9</xdr:col>
      <xdr:colOff>333372</xdr:colOff>
      <xdr:row>113</xdr:row>
      <xdr:rowOff>188119</xdr:rowOff>
    </xdr:to>
    <xdr:cxnSp macro="">
      <xdr:nvCxnSpPr>
        <xdr:cNvPr id="10186" name="直線矢印コネクタ 10185">
          <a:extLst>
            <a:ext uri="{FF2B5EF4-FFF2-40B4-BE49-F238E27FC236}">
              <a16:creationId xmlns:a16="http://schemas.microsoft.com/office/drawing/2014/main" id="{00000000-0008-0000-0000-0000CA270000}"/>
            </a:ext>
          </a:extLst>
        </xdr:cNvPr>
        <xdr:cNvCxnSpPr/>
      </xdr:nvCxnSpPr>
      <xdr:spPr>
        <a:xfrm>
          <a:off x="3762372" y="7905750"/>
          <a:ext cx="0" cy="333136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121443</xdr:colOff>
      <xdr:row>80</xdr:row>
      <xdr:rowOff>183356</xdr:rowOff>
    </xdr:from>
    <xdr:to>
      <xdr:col>14</xdr:col>
      <xdr:colOff>121443</xdr:colOff>
      <xdr:row>84</xdr:row>
      <xdr:rowOff>100013</xdr:rowOff>
    </xdr:to>
    <xdr:cxnSp macro="">
      <xdr:nvCxnSpPr>
        <xdr:cNvPr id="9917" name="直線矢印コネクタ 9916">
          <a:extLst>
            <a:ext uri="{FF2B5EF4-FFF2-40B4-BE49-F238E27FC236}">
              <a16:creationId xmlns:a16="http://schemas.microsoft.com/office/drawing/2014/main" id="{00000000-0008-0000-0000-0000BD260000}"/>
            </a:ext>
          </a:extLst>
        </xdr:cNvPr>
        <xdr:cNvCxnSpPr/>
      </xdr:nvCxnSpPr>
      <xdr:spPr>
        <a:xfrm>
          <a:off x="5455443" y="4945856"/>
          <a:ext cx="0" cy="678657"/>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59531</xdr:colOff>
      <xdr:row>83</xdr:row>
      <xdr:rowOff>133350</xdr:rowOff>
    </xdr:from>
    <xdr:to>
      <xdr:col>11</xdr:col>
      <xdr:colOff>302418</xdr:colOff>
      <xdr:row>84</xdr:row>
      <xdr:rowOff>0</xdr:rowOff>
    </xdr:to>
    <xdr:cxnSp macro="">
      <xdr:nvCxnSpPr>
        <xdr:cNvPr id="9941" name="直線コネクタ 9940">
          <a:extLst>
            <a:ext uri="{FF2B5EF4-FFF2-40B4-BE49-F238E27FC236}">
              <a16:creationId xmlns:a16="http://schemas.microsoft.com/office/drawing/2014/main" id="{00000000-0008-0000-0000-0000D5260000}"/>
            </a:ext>
          </a:extLst>
        </xdr:cNvPr>
        <xdr:cNvCxnSpPr/>
      </xdr:nvCxnSpPr>
      <xdr:spPr>
        <a:xfrm>
          <a:off x="4250531" y="5467350"/>
          <a:ext cx="242887" cy="5715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335756</xdr:colOff>
      <xdr:row>75</xdr:row>
      <xdr:rowOff>188120</xdr:rowOff>
    </xdr:from>
    <xdr:to>
      <xdr:col>7</xdr:col>
      <xdr:colOff>335756</xdr:colOff>
      <xdr:row>85</xdr:row>
      <xdr:rowOff>98565</xdr:rowOff>
    </xdr:to>
    <xdr:cxnSp macro="">
      <xdr:nvCxnSpPr>
        <xdr:cNvPr id="10038" name="直線矢印コネクタ 10037">
          <a:extLst>
            <a:ext uri="{FF2B5EF4-FFF2-40B4-BE49-F238E27FC236}">
              <a16:creationId xmlns:a16="http://schemas.microsoft.com/office/drawing/2014/main" id="{00000000-0008-0000-0000-000036270000}"/>
            </a:ext>
          </a:extLst>
        </xdr:cNvPr>
        <xdr:cNvCxnSpPr/>
      </xdr:nvCxnSpPr>
      <xdr:spPr>
        <a:xfrm>
          <a:off x="3002756" y="3998120"/>
          <a:ext cx="0" cy="181544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364331</xdr:colOff>
      <xdr:row>80</xdr:row>
      <xdr:rowOff>188118</xdr:rowOff>
    </xdr:from>
    <xdr:to>
      <xdr:col>14</xdr:col>
      <xdr:colOff>364331</xdr:colOff>
      <xdr:row>84</xdr:row>
      <xdr:rowOff>102392</xdr:rowOff>
    </xdr:to>
    <xdr:cxnSp macro="">
      <xdr:nvCxnSpPr>
        <xdr:cNvPr id="10055" name="直線コネクタ 10054">
          <a:extLst>
            <a:ext uri="{FF2B5EF4-FFF2-40B4-BE49-F238E27FC236}">
              <a16:creationId xmlns:a16="http://schemas.microsoft.com/office/drawing/2014/main" id="{00000000-0008-0000-0000-000047270000}"/>
            </a:ext>
          </a:extLst>
        </xdr:cNvPr>
        <xdr:cNvCxnSpPr/>
      </xdr:nvCxnSpPr>
      <xdr:spPr>
        <a:xfrm>
          <a:off x="5698331" y="4950618"/>
          <a:ext cx="0" cy="676274"/>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2381</xdr:colOff>
      <xdr:row>86</xdr:row>
      <xdr:rowOff>0</xdr:rowOff>
    </xdr:from>
    <xdr:to>
      <xdr:col>9</xdr:col>
      <xdr:colOff>119062</xdr:colOff>
      <xdr:row>86</xdr:row>
      <xdr:rowOff>0</xdr:rowOff>
    </xdr:to>
    <xdr:cxnSp macro="">
      <xdr:nvCxnSpPr>
        <xdr:cNvPr id="10089" name="直線コネクタ 10088">
          <a:extLst>
            <a:ext uri="{FF2B5EF4-FFF2-40B4-BE49-F238E27FC236}">
              <a16:creationId xmlns:a16="http://schemas.microsoft.com/office/drawing/2014/main" id="{00000000-0008-0000-0000-000069270000}"/>
            </a:ext>
          </a:extLst>
        </xdr:cNvPr>
        <xdr:cNvCxnSpPr/>
      </xdr:nvCxnSpPr>
      <xdr:spPr>
        <a:xfrm>
          <a:off x="3431381" y="5905500"/>
          <a:ext cx="116681"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152400</xdr:colOff>
      <xdr:row>80</xdr:row>
      <xdr:rowOff>100013</xdr:rowOff>
    </xdr:from>
    <xdr:to>
      <xdr:col>13</xdr:col>
      <xdr:colOff>152400</xdr:colOff>
      <xdr:row>85</xdr:row>
      <xdr:rowOff>95250</xdr:rowOff>
    </xdr:to>
    <xdr:cxnSp macro="">
      <xdr:nvCxnSpPr>
        <xdr:cNvPr id="10174" name="直線矢印コネクタ 10173">
          <a:extLst>
            <a:ext uri="{FF2B5EF4-FFF2-40B4-BE49-F238E27FC236}">
              <a16:creationId xmlns:a16="http://schemas.microsoft.com/office/drawing/2014/main" id="{00000000-0008-0000-0000-0000BE270000}"/>
            </a:ext>
          </a:extLst>
        </xdr:cNvPr>
        <xdr:cNvCxnSpPr/>
      </xdr:nvCxnSpPr>
      <xdr:spPr>
        <a:xfrm>
          <a:off x="5105400" y="4862513"/>
          <a:ext cx="0" cy="947737"/>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154782</xdr:colOff>
      <xdr:row>82</xdr:row>
      <xdr:rowOff>188119</xdr:rowOff>
    </xdr:from>
    <xdr:to>
      <xdr:col>19</xdr:col>
      <xdr:colOff>371475</xdr:colOff>
      <xdr:row>82</xdr:row>
      <xdr:rowOff>188119</xdr:rowOff>
    </xdr:to>
    <xdr:cxnSp macro="">
      <xdr:nvCxnSpPr>
        <xdr:cNvPr id="10182" name="直線矢印コネクタ 10181">
          <a:extLst>
            <a:ext uri="{FF2B5EF4-FFF2-40B4-BE49-F238E27FC236}">
              <a16:creationId xmlns:a16="http://schemas.microsoft.com/office/drawing/2014/main" id="{00000000-0008-0000-0000-0000C6270000}"/>
            </a:ext>
          </a:extLst>
        </xdr:cNvPr>
        <xdr:cNvCxnSpPr/>
      </xdr:nvCxnSpPr>
      <xdr:spPr>
        <a:xfrm>
          <a:off x="5107782" y="5522119"/>
          <a:ext cx="250269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302419</xdr:colOff>
      <xdr:row>80</xdr:row>
      <xdr:rowOff>188119</xdr:rowOff>
    </xdr:from>
    <xdr:to>
      <xdr:col>19</xdr:col>
      <xdr:colOff>378619</xdr:colOff>
      <xdr:row>80</xdr:row>
      <xdr:rowOff>188119</xdr:rowOff>
    </xdr:to>
    <xdr:cxnSp macro="">
      <xdr:nvCxnSpPr>
        <xdr:cNvPr id="10183" name="直線矢印コネクタ 10182">
          <a:extLst>
            <a:ext uri="{FF2B5EF4-FFF2-40B4-BE49-F238E27FC236}">
              <a16:creationId xmlns:a16="http://schemas.microsoft.com/office/drawing/2014/main" id="{00000000-0008-0000-0000-0000C7270000}"/>
            </a:ext>
          </a:extLst>
        </xdr:cNvPr>
        <xdr:cNvCxnSpPr/>
      </xdr:nvCxnSpPr>
      <xdr:spPr>
        <a:xfrm>
          <a:off x="4874419" y="5141119"/>
          <a:ext cx="274320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123825</xdr:colOff>
      <xdr:row>81</xdr:row>
      <xdr:rowOff>188119</xdr:rowOff>
    </xdr:from>
    <xdr:to>
      <xdr:col>16</xdr:col>
      <xdr:colOff>59531</xdr:colOff>
      <xdr:row>81</xdr:row>
      <xdr:rowOff>188119</xdr:rowOff>
    </xdr:to>
    <xdr:cxnSp macro="">
      <xdr:nvCxnSpPr>
        <xdr:cNvPr id="10184" name="直線矢印コネクタ 10183">
          <a:extLst>
            <a:ext uri="{FF2B5EF4-FFF2-40B4-BE49-F238E27FC236}">
              <a16:creationId xmlns:a16="http://schemas.microsoft.com/office/drawing/2014/main" id="{00000000-0008-0000-0000-0000C8270000}"/>
            </a:ext>
          </a:extLst>
        </xdr:cNvPr>
        <xdr:cNvCxnSpPr/>
      </xdr:nvCxnSpPr>
      <xdr:spPr>
        <a:xfrm>
          <a:off x="5457825" y="5141119"/>
          <a:ext cx="69770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138113</xdr:colOff>
      <xdr:row>74</xdr:row>
      <xdr:rowOff>104775</xdr:rowOff>
    </xdr:from>
    <xdr:to>
      <xdr:col>12</xdr:col>
      <xdr:colOff>219075</xdr:colOff>
      <xdr:row>84</xdr:row>
      <xdr:rowOff>2381</xdr:rowOff>
    </xdr:to>
    <xdr:cxnSp macro="">
      <xdr:nvCxnSpPr>
        <xdr:cNvPr id="10188" name="直線矢印コネクタ 10187">
          <a:extLst>
            <a:ext uri="{FF2B5EF4-FFF2-40B4-BE49-F238E27FC236}">
              <a16:creationId xmlns:a16="http://schemas.microsoft.com/office/drawing/2014/main" id="{00000000-0008-0000-0000-0000CC270000}"/>
            </a:ext>
          </a:extLst>
        </xdr:cNvPr>
        <xdr:cNvCxnSpPr/>
      </xdr:nvCxnSpPr>
      <xdr:spPr>
        <a:xfrm flipH="1">
          <a:off x="4710113" y="3724275"/>
          <a:ext cx="80962" cy="1802606"/>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166689</xdr:colOff>
      <xdr:row>89</xdr:row>
      <xdr:rowOff>190499</xdr:rowOff>
    </xdr:from>
    <xdr:to>
      <xdr:col>19</xdr:col>
      <xdr:colOff>178596</xdr:colOff>
      <xdr:row>95</xdr:row>
      <xdr:rowOff>190499</xdr:rowOff>
    </xdr:to>
    <xdr:sp macro="" textlink="">
      <xdr:nvSpPr>
        <xdr:cNvPr id="10191" name="円弧 10190">
          <a:extLst>
            <a:ext uri="{FF2B5EF4-FFF2-40B4-BE49-F238E27FC236}">
              <a16:creationId xmlns:a16="http://schemas.microsoft.com/office/drawing/2014/main" id="{00000000-0008-0000-0000-0000CF270000}"/>
            </a:ext>
          </a:extLst>
        </xdr:cNvPr>
        <xdr:cNvSpPr/>
      </xdr:nvSpPr>
      <xdr:spPr>
        <a:xfrm>
          <a:off x="6262689" y="6667499"/>
          <a:ext cx="1154907" cy="1143000"/>
        </a:xfrm>
        <a:prstGeom prst="arc">
          <a:avLst>
            <a:gd name="adj1" fmla="val 21583844"/>
            <a:gd name="adj2" fmla="val 5392705"/>
          </a:avLst>
        </a:prstGeom>
        <a:ln w="31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0</xdr:colOff>
      <xdr:row>84</xdr:row>
      <xdr:rowOff>100012</xdr:rowOff>
    </xdr:from>
    <xdr:to>
      <xdr:col>13</xdr:col>
      <xdr:colOff>0</xdr:colOff>
      <xdr:row>87</xdr:row>
      <xdr:rowOff>2381</xdr:rowOff>
    </xdr:to>
    <xdr:cxnSp macro="">
      <xdr:nvCxnSpPr>
        <xdr:cNvPr id="10192" name="直線矢印コネクタ 10191">
          <a:extLst>
            <a:ext uri="{FF2B5EF4-FFF2-40B4-BE49-F238E27FC236}">
              <a16:creationId xmlns:a16="http://schemas.microsoft.com/office/drawing/2014/main" id="{00000000-0008-0000-0000-0000D0270000}"/>
            </a:ext>
          </a:extLst>
        </xdr:cNvPr>
        <xdr:cNvCxnSpPr/>
      </xdr:nvCxnSpPr>
      <xdr:spPr>
        <a:xfrm>
          <a:off x="4953000" y="5624512"/>
          <a:ext cx="0" cy="473869"/>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2382</xdr:colOff>
      <xdr:row>89</xdr:row>
      <xdr:rowOff>188121</xdr:rowOff>
    </xdr:from>
    <xdr:to>
      <xdr:col>6</xdr:col>
      <xdr:colOff>23814</xdr:colOff>
      <xdr:row>95</xdr:row>
      <xdr:rowOff>188121</xdr:rowOff>
    </xdr:to>
    <xdr:sp macro="" textlink="">
      <xdr:nvSpPr>
        <xdr:cNvPr id="10194" name="円弧 10193">
          <a:extLst>
            <a:ext uri="{FF2B5EF4-FFF2-40B4-BE49-F238E27FC236}">
              <a16:creationId xmlns:a16="http://schemas.microsoft.com/office/drawing/2014/main" id="{00000000-0008-0000-0000-0000D2270000}"/>
            </a:ext>
          </a:extLst>
        </xdr:cNvPr>
        <xdr:cNvSpPr/>
      </xdr:nvSpPr>
      <xdr:spPr>
        <a:xfrm>
          <a:off x="1145382" y="6665121"/>
          <a:ext cx="1164432" cy="1143000"/>
        </a:xfrm>
        <a:prstGeom prst="arc">
          <a:avLst>
            <a:gd name="adj1" fmla="val 5350420"/>
            <a:gd name="adj2" fmla="val 10763727"/>
          </a:avLst>
        </a:prstGeom>
        <a:ln w="31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2381</xdr:colOff>
      <xdr:row>81</xdr:row>
      <xdr:rowOff>0</xdr:rowOff>
    </xdr:from>
    <xdr:to>
      <xdr:col>6</xdr:col>
      <xdr:colOff>302419</xdr:colOff>
      <xdr:row>81</xdr:row>
      <xdr:rowOff>0</xdr:rowOff>
    </xdr:to>
    <xdr:cxnSp macro="">
      <xdr:nvCxnSpPr>
        <xdr:cNvPr id="1040" name="直線矢印コネクタ 1039">
          <a:extLst>
            <a:ext uri="{FF2B5EF4-FFF2-40B4-BE49-F238E27FC236}">
              <a16:creationId xmlns:a16="http://schemas.microsoft.com/office/drawing/2014/main" id="{00000000-0008-0000-0000-000010040000}"/>
            </a:ext>
          </a:extLst>
        </xdr:cNvPr>
        <xdr:cNvCxnSpPr/>
      </xdr:nvCxnSpPr>
      <xdr:spPr>
        <a:xfrm flipH="1">
          <a:off x="2288381" y="4953000"/>
          <a:ext cx="30003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373856</xdr:colOff>
      <xdr:row>81</xdr:row>
      <xdr:rowOff>2382</xdr:rowOff>
    </xdr:from>
    <xdr:to>
      <xdr:col>11</xdr:col>
      <xdr:colOff>228602</xdr:colOff>
      <xdr:row>82</xdr:row>
      <xdr:rowOff>126209</xdr:rowOff>
    </xdr:to>
    <xdr:cxnSp macro="">
      <xdr:nvCxnSpPr>
        <xdr:cNvPr id="1055" name="カギ線コネクタ 1054">
          <a:extLst>
            <a:ext uri="{FF2B5EF4-FFF2-40B4-BE49-F238E27FC236}">
              <a16:creationId xmlns:a16="http://schemas.microsoft.com/office/drawing/2014/main" id="{00000000-0008-0000-0000-00001F040000}"/>
            </a:ext>
          </a:extLst>
        </xdr:cNvPr>
        <xdr:cNvCxnSpPr/>
      </xdr:nvCxnSpPr>
      <xdr:spPr>
        <a:xfrm rot="10800000">
          <a:off x="3421856" y="4955382"/>
          <a:ext cx="997746" cy="314327"/>
        </a:xfrm>
        <a:prstGeom prst="bentConnector3">
          <a:avLst>
            <a:gd name="adj1" fmla="val 44749"/>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340519</xdr:colOff>
      <xdr:row>83</xdr:row>
      <xdr:rowOff>97631</xdr:rowOff>
    </xdr:from>
    <xdr:to>
      <xdr:col>8</xdr:col>
      <xdr:colOff>371475</xdr:colOff>
      <xdr:row>83</xdr:row>
      <xdr:rowOff>97631</xdr:rowOff>
    </xdr:to>
    <xdr:cxnSp macro="">
      <xdr:nvCxnSpPr>
        <xdr:cNvPr id="10198" name="直線矢印コネクタ 10197">
          <a:extLst>
            <a:ext uri="{FF2B5EF4-FFF2-40B4-BE49-F238E27FC236}">
              <a16:creationId xmlns:a16="http://schemas.microsoft.com/office/drawing/2014/main" id="{00000000-0008-0000-0000-0000D6270000}"/>
            </a:ext>
          </a:extLst>
        </xdr:cNvPr>
        <xdr:cNvCxnSpPr/>
      </xdr:nvCxnSpPr>
      <xdr:spPr>
        <a:xfrm>
          <a:off x="3007519" y="5050631"/>
          <a:ext cx="41195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xdr:colOff>
      <xdr:row>88</xdr:row>
      <xdr:rowOff>2382</xdr:rowOff>
    </xdr:from>
    <xdr:to>
      <xdr:col>7</xdr:col>
      <xdr:colOff>54769</xdr:colOff>
      <xdr:row>88</xdr:row>
      <xdr:rowOff>2382</xdr:rowOff>
    </xdr:to>
    <xdr:cxnSp macro="">
      <xdr:nvCxnSpPr>
        <xdr:cNvPr id="10200" name="直線矢印コネクタ 10199">
          <a:extLst>
            <a:ext uri="{FF2B5EF4-FFF2-40B4-BE49-F238E27FC236}">
              <a16:creationId xmlns:a16="http://schemas.microsoft.com/office/drawing/2014/main" id="{00000000-0008-0000-0000-0000D8270000}"/>
            </a:ext>
          </a:extLst>
        </xdr:cNvPr>
        <xdr:cNvCxnSpPr/>
      </xdr:nvCxnSpPr>
      <xdr:spPr>
        <a:xfrm flipH="1">
          <a:off x="2286001" y="6288882"/>
          <a:ext cx="43576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178594</xdr:colOff>
      <xdr:row>81</xdr:row>
      <xdr:rowOff>161925</xdr:rowOff>
    </xdr:from>
    <xdr:to>
      <xdr:col>11</xdr:col>
      <xdr:colOff>261938</xdr:colOff>
      <xdr:row>83</xdr:row>
      <xdr:rowOff>159543</xdr:rowOff>
    </xdr:to>
    <xdr:cxnSp macro="">
      <xdr:nvCxnSpPr>
        <xdr:cNvPr id="10202" name="直線矢印コネクタ 10201">
          <a:extLst>
            <a:ext uri="{FF2B5EF4-FFF2-40B4-BE49-F238E27FC236}">
              <a16:creationId xmlns:a16="http://schemas.microsoft.com/office/drawing/2014/main" id="{00000000-0008-0000-0000-0000DA270000}"/>
            </a:ext>
          </a:extLst>
        </xdr:cNvPr>
        <xdr:cNvCxnSpPr/>
      </xdr:nvCxnSpPr>
      <xdr:spPr>
        <a:xfrm flipH="1">
          <a:off x="4369594" y="5114925"/>
          <a:ext cx="83344" cy="37861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326231</xdr:colOff>
      <xdr:row>121</xdr:row>
      <xdr:rowOff>30957</xdr:rowOff>
    </xdr:from>
    <xdr:to>
      <xdr:col>12</xdr:col>
      <xdr:colOff>154781</xdr:colOff>
      <xdr:row>123</xdr:row>
      <xdr:rowOff>73818</xdr:rowOff>
    </xdr:to>
    <xdr:sp macro="" textlink="">
      <xdr:nvSpPr>
        <xdr:cNvPr id="10134" name="円弧 10133">
          <a:extLst>
            <a:ext uri="{FF2B5EF4-FFF2-40B4-BE49-F238E27FC236}">
              <a16:creationId xmlns:a16="http://schemas.microsoft.com/office/drawing/2014/main" id="{00000000-0008-0000-0000-000096270000}"/>
            </a:ext>
          </a:extLst>
        </xdr:cNvPr>
        <xdr:cNvSpPr/>
      </xdr:nvSpPr>
      <xdr:spPr>
        <a:xfrm>
          <a:off x="4136231" y="13175457"/>
          <a:ext cx="590550" cy="423861"/>
        </a:xfrm>
        <a:prstGeom prst="arc">
          <a:avLst>
            <a:gd name="adj1" fmla="val 1924465"/>
            <a:gd name="adj2" fmla="val 5510870"/>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259557</xdr:colOff>
      <xdr:row>122</xdr:row>
      <xdr:rowOff>92868</xdr:rowOff>
    </xdr:from>
    <xdr:to>
      <xdr:col>11</xdr:col>
      <xdr:colOff>259557</xdr:colOff>
      <xdr:row>123</xdr:row>
      <xdr:rowOff>4762</xdr:rowOff>
    </xdr:to>
    <xdr:cxnSp macro="">
      <xdr:nvCxnSpPr>
        <xdr:cNvPr id="224" name="直線矢印コネクタ 223">
          <a:extLst>
            <a:ext uri="{FF2B5EF4-FFF2-40B4-BE49-F238E27FC236}">
              <a16:creationId xmlns:a16="http://schemas.microsoft.com/office/drawing/2014/main" id="{00000000-0008-0000-0000-0000E0000000}"/>
            </a:ext>
          </a:extLst>
        </xdr:cNvPr>
        <xdr:cNvCxnSpPr/>
      </xdr:nvCxnSpPr>
      <xdr:spPr>
        <a:xfrm>
          <a:off x="4450557" y="13427868"/>
          <a:ext cx="0" cy="102394"/>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257175</xdr:colOff>
      <xdr:row>123</xdr:row>
      <xdr:rowOff>71438</xdr:rowOff>
    </xdr:from>
    <xdr:to>
      <xdr:col>11</xdr:col>
      <xdr:colOff>257175</xdr:colOff>
      <xdr:row>123</xdr:row>
      <xdr:rowOff>171450</xdr:rowOff>
    </xdr:to>
    <xdr:cxnSp macro="">
      <xdr:nvCxnSpPr>
        <xdr:cNvPr id="233" name="直線矢印コネクタ 232">
          <a:extLst>
            <a:ext uri="{FF2B5EF4-FFF2-40B4-BE49-F238E27FC236}">
              <a16:creationId xmlns:a16="http://schemas.microsoft.com/office/drawing/2014/main" id="{00000000-0008-0000-0000-0000E9000000}"/>
            </a:ext>
          </a:extLst>
        </xdr:cNvPr>
        <xdr:cNvCxnSpPr/>
      </xdr:nvCxnSpPr>
      <xdr:spPr>
        <a:xfrm flipV="1">
          <a:off x="4448175" y="13596938"/>
          <a:ext cx="0" cy="100012"/>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361949</xdr:colOff>
      <xdr:row>123</xdr:row>
      <xdr:rowOff>4762</xdr:rowOff>
    </xdr:from>
    <xdr:to>
      <xdr:col>14</xdr:col>
      <xdr:colOff>361949</xdr:colOff>
      <xdr:row>128</xdr:row>
      <xdr:rowOff>0</xdr:rowOff>
    </xdr:to>
    <xdr:cxnSp macro="">
      <xdr:nvCxnSpPr>
        <xdr:cNvPr id="10172" name="直線コネクタ 10171">
          <a:extLst>
            <a:ext uri="{FF2B5EF4-FFF2-40B4-BE49-F238E27FC236}">
              <a16:creationId xmlns:a16="http://schemas.microsoft.com/office/drawing/2014/main" id="{00000000-0008-0000-0000-0000BC270000}"/>
            </a:ext>
          </a:extLst>
        </xdr:cNvPr>
        <xdr:cNvCxnSpPr/>
      </xdr:nvCxnSpPr>
      <xdr:spPr>
        <a:xfrm>
          <a:off x="5695949" y="13530262"/>
          <a:ext cx="0" cy="947738"/>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200026</xdr:colOff>
      <xdr:row>123</xdr:row>
      <xdr:rowOff>2381</xdr:rowOff>
    </xdr:from>
    <xdr:to>
      <xdr:col>7</xdr:col>
      <xdr:colOff>200026</xdr:colOff>
      <xdr:row>128</xdr:row>
      <xdr:rowOff>0</xdr:rowOff>
    </xdr:to>
    <xdr:cxnSp macro="">
      <xdr:nvCxnSpPr>
        <xdr:cNvPr id="10175" name="直線コネクタ 10174">
          <a:extLst>
            <a:ext uri="{FF2B5EF4-FFF2-40B4-BE49-F238E27FC236}">
              <a16:creationId xmlns:a16="http://schemas.microsoft.com/office/drawing/2014/main" id="{00000000-0008-0000-0000-0000BF270000}"/>
            </a:ext>
          </a:extLst>
        </xdr:cNvPr>
        <xdr:cNvCxnSpPr/>
      </xdr:nvCxnSpPr>
      <xdr:spPr>
        <a:xfrm>
          <a:off x="2867026" y="13527881"/>
          <a:ext cx="0" cy="950119"/>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361950</xdr:colOff>
      <xdr:row>127</xdr:row>
      <xdr:rowOff>188119</xdr:rowOff>
    </xdr:from>
    <xdr:to>
      <xdr:col>14</xdr:col>
      <xdr:colOff>361950</xdr:colOff>
      <xdr:row>131</xdr:row>
      <xdr:rowOff>102393</xdr:rowOff>
    </xdr:to>
    <xdr:cxnSp macro="">
      <xdr:nvCxnSpPr>
        <xdr:cNvPr id="10176" name="直線コネクタ 10175">
          <a:extLst>
            <a:ext uri="{FF2B5EF4-FFF2-40B4-BE49-F238E27FC236}">
              <a16:creationId xmlns:a16="http://schemas.microsoft.com/office/drawing/2014/main" id="{00000000-0008-0000-0000-0000C0270000}"/>
            </a:ext>
          </a:extLst>
        </xdr:cNvPr>
        <xdr:cNvCxnSpPr/>
      </xdr:nvCxnSpPr>
      <xdr:spPr>
        <a:xfrm>
          <a:off x="5695950" y="14475619"/>
          <a:ext cx="0" cy="676274"/>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359568</xdr:colOff>
      <xdr:row>131</xdr:row>
      <xdr:rowOff>102394</xdr:rowOff>
    </xdr:from>
    <xdr:to>
      <xdr:col>14</xdr:col>
      <xdr:colOff>359568</xdr:colOff>
      <xdr:row>161</xdr:row>
      <xdr:rowOff>0</xdr:rowOff>
    </xdr:to>
    <xdr:cxnSp macro="">
      <xdr:nvCxnSpPr>
        <xdr:cNvPr id="10177" name="直線コネクタ 10176">
          <a:extLst>
            <a:ext uri="{FF2B5EF4-FFF2-40B4-BE49-F238E27FC236}">
              <a16:creationId xmlns:a16="http://schemas.microsoft.com/office/drawing/2014/main" id="{00000000-0008-0000-0000-0000C1270000}"/>
            </a:ext>
          </a:extLst>
        </xdr:cNvPr>
        <xdr:cNvCxnSpPr/>
      </xdr:nvCxnSpPr>
      <xdr:spPr>
        <a:xfrm>
          <a:off x="5693568" y="15151894"/>
          <a:ext cx="0" cy="5612606"/>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200025</xdr:colOff>
      <xdr:row>128</xdr:row>
      <xdr:rowOff>2381</xdr:rowOff>
    </xdr:from>
    <xdr:to>
      <xdr:col>7</xdr:col>
      <xdr:colOff>200025</xdr:colOff>
      <xdr:row>131</xdr:row>
      <xdr:rowOff>107155</xdr:rowOff>
    </xdr:to>
    <xdr:cxnSp macro="">
      <xdr:nvCxnSpPr>
        <xdr:cNvPr id="10178" name="直線コネクタ 10177">
          <a:extLst>
            <a:ext uri="{FF2B5EF4-FFF2-40B4-BE49-F238E27FC236}">
              <a16:creationId xmlns:a16="http://schemas.microsoft.com/office/drawing/2014/main" id="{00000000-0008-0000-0000-0000C2270000}"/>
            </a:ext>
          </a:extLst>
        </xdr:cNvPr>
        <xdr:cNvCxnSpPr/>
      </xdr:nvCxnSpPr>
      <xdr:spPr>
        <a:xfrm>
          <a:off x="2867025" y="14480381"/>
          <a:ext cx="0" cy="676274"/>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202406</xdr:colOff>
      <xdr:row>131</xdr:row>
      <xdr:rowOff>102393</xdr:rowOff>
    </xdr:from>
    <xdr:to>
      <xdr:col>7</xdr:col>
      <xdr:colOff>202406</xdr:colOff>
      <xdr:row>160</xdr:row>
      <xdr:rowOff>190499</xdr:rowOff>
    </xdr:to>
    <xdr:cxnSp macro="">
      <xdr:nvCxnSpPr>
        <xdr:cNvPr id="10179" name="直線コネクタ 10178">
          <a:extLst>
            <a:ext uri="{FF2B5EF4-FFF2-40B4-BE49-F238E27FC236}">
              <a16:creationId xmlns:a16="http://schemas.microsoft.com/office/drawing/2014/main" id="{00000000-0008-0000-0000-0000C3270000}"/>
            </a:ext>
          </a:extLst>
        </xdr:cNvPr>
        <xdr:cNvCxnSpPr/>
      </xdr:nvCxnSpPr>
      <xdr:spPr>
        <a:xfrm>
          <a:off x="2869406" y="15151893"/>
          <a:ext cx="0" cy="5612606"/>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359567</xdr:colOff>
      <xdr:row>127</xdr:row>
      <xdr:rowOff>188120</xdr:rowOff>
    </xdr:from>
    <xdr:to>
      <xdr:col>15</xdr:col>
      <xdr:colOff>76200</xdr:colOff>
      <xdr:row>143</xdr:row>
      <xdr:rowOff>4763</xdr:rowOff>
    </xdr:to>
    <xdr:cxnSp macro="">
      <xdr:nvCxnSpPr>
        <xdr:cNvPr id="10180" name="直線コネクタ 10179">
          <a:extLst>
            <a:ext uri="{FF2B5EF4-FFF2-40B4-BE49-F238E27FC236}">
              <a16:creationId xmlns:a16="http://schemas.microsoft.com/office/drawing/2014/main" id="{00000000-0008-0000-0000-0000C4270000}"/>
            </a:ext>
          </a:extLst>
        </xdr:cNvPr>
        <xdr:cNvCxnSpPr/>
      </xdr:nvCxnSpPr>
      <xdr:spPr>
        <a:xfrm>
          <a:off x="5693567" y="14475620"/>
          <a:ext cx="97633" cy="2864643"/>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76200</xdr:colOff>
      <xdr:row>143</xdr:row>
      <xdr:rowOff>2382</xdr:rowOff>
    </xdr:from>
    <xdr:to>
      <xdr:col>17</xdr:col>
      <xdr:colOff>342900</xdr:colOff>
      <xdr:row>143</xdr:row>
      <xdr:rowOff>2382</xdr:rowOff>
    </xdr:to>
    <xdr:cxnSp macro="">
      <xdr:nvCxnSpPr>
        <xdr:cNvPr id="10181" name="直線コネクタ 10180">
          <a:extLst>
            <a:ext uri="{FF2B5EF4-FFF2-40B4-BE49-F238E27FC236}">
              <a16:creationId xmlns:a16="http://schemas.microsoft.com/office/drawing/2014/main" id="{00000000-0008-0000-0000-0000C5270000}"/>
            </a:ext>
          </a:extLst>
        </xdr:cNvPr>
        <xdr:cNvCxnSpPr/>
      </xdr:nvCxnSpPr>
      <xdr:spPr>
        <a:xfrm flipH="1">
          <a:off x="5791200" y="17337882"/>
          <a:ext cx="1028700" cy="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142877</xdr:colOff>
      <xdr:row>137</xdr:row>
      <xdr:rowOff>21431</xdr:rowOff>
    </xdr:from>
    <xdr:to>
      <xdr:col>19</xdr:col>
      <xdr:colOff>154784</xdr:colOff>
      <xdr:row>143</xdr:row>
      <xdr:rowOff>2381</xdr:rowOff>
    </xdr:to>
    <xdr:sp macro="" textlink="">
      <xdr:nvSpPr>
        <xdr:cNvPr id="10185" name="円弧 10184">
          <a:extLst>
            <a:ext uri="{FF2B5EF4-FFF2-40B4-BE49-F238E27FC236}">
              <a16:creationId xmlns:a16="http://schemas.microsoft.com/office/drawing/2014/main" id="{00000000-0008-0000-0000-0000C9270000}"/>
            </a:ext>
          </a:extLst>
        </xdr:cNvPr>
        <xdr:cNvSpPr/>
      </xdr:nvSpPr>
      <xdr:spPr>
        <a:xfrm>
          <a:off x="6238877" y="16213931"/>
          <a:ext cx="1154907" cy="1123950"/>
        </a:xfrm>
        <a:prstGeom prst="arc">
          <a:avLst>
            <a:gd name="adj1" fmla="val 21527148"/>
            <a:gd name="adj2" fmla="val 5494262"/>
          </a:avLst>
        </a:prstGeom>
        <a:ln w="31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157161</xdr:colOff>
      <xdr:row>128</xdr:row>
      <xdr:rowOff>0</xdr:rowOff>
    </xdr:from>
    <xdr:to>
      <xdr:col>19</xdr:col>
      <xdr:colOff>157161</xdr:colOff>
      <xdr:row>139</xdr:row>
      <xdr:rowOff>190497</xdr:rowOff>
    </xdr:to>
    <xdr:cxnSp macro="">
      <xdr:nvCxnSpPr>
        <xdr:cNvPr id="10187" name="直線コネクタ 10186">
          <a:extLst>
            <a:ext uri="{FF2B5EF4-FFF2-40B4-BE49-F238E27FC236}">
              <a16:creationId xmlns:a16="http://schemas.microsoft.com/office/drawing/2014/main" id="{00000000-0008-0000-0000-0000CB270000}"/>
            </a:ext>
          </a:extLst>
        </xdr:cNvPr>
        <xdr:cNvCxnSpPr/>
      </xdr:nvCxnSpPr>
      <xdr:spPr>
        <a:xfrm flipV="1">
          <a:off x="7396161" y="14478000"/>
          <a:ext cx="0" cy="2285997"/>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157162</xdr:colOff>
      <xdr:row>123</xdr:row>
      <xdr:rowOff>2382</xdr:rowOff>
    </xdr:from>
    <xdr:to>
      <xdr:col>19</xdr:col>
      <xdr:colOff>157162</xdr:colOff>
      <xdr:row>128</xdr:row>
      <xdr:rowOff>2382</xdr:rowOff>
    </xdr:to>
    <xdr:cxnSp macro="">
      <xdr:nvCxnSpPr>
        <xdr:cNvPr id="10189" name="直線コネクタ 10188">
          <a:extLst>
            <a:ext uri="{FF2B5EF4-FFF2-40B4-BE49-F238E27FC236}">
              <a16:creationId xmlns:a16="http://schemas.microsoft.com/office/drawing/2014/main" id="{00000000-0008-0000-0000-0000CD270000}"/>
            </a:ext>
          </a:extLst>
        </xdr:cNvPr>
        <xdr:cNvCxnSpPr/>
      </xdr:nvCxnSpPr>
      <xdr:spPr>
        <a:xfrm>
          <a:off x="7396162" y="13527882"/>
          <a:ext cx="0" cy="952500"/>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361950</xdr:colOff>
      <xdr:row>76</xdr:row>
      <xdr:rowOff>97630</xdr:rowOff>
    </xdr:from>
    <xdr:to>
      <xdr:col>19</xdr:col>
      <xdr:colOff>178594</xdr:colOff>
      <xdr:row>76</xdr:row>
      <xdr:rowOff>97630</xdr:rowOff>
    </xdr:to>
    <xdr:cxnSp macro="">
      <xdr:nvCxnSpPr>
        <xdr:cNvPr id="8132" name="直線矢印コネクタ 8131">
          <a:extLst>
            <a:ext uri="{FF2B5EF4-FFF2-40B4-BE49-F238E27FC236}">
              <a16:creationId xmlns:a16="http://schemas.microsoft.com/office/drawing/2014/main" id="{00000000-0008-0000-0000-0000C41F0000}"/>
            </a:ext>
          </a:extLst>
        </xdr:cNvPr>
        <xdr:cNvCxnSpPr/>
      </xdr:nvCxnSpPr>
      <xdr:spPr>
        <a:xfrm>
          <a:off x="5695950" y="4098130"/>
          <a:ext cx="172164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73819</xdr:colOff>
      <xdr:row>85</xdr:row>
      <xdr:rowOff>92868</xdr:rowOff>
    </xdr:from>
    <xdr:to>
      <xdr:col>14</xdr:col>
      <xdr:colOff>359568</xdr:colOff>
      <xdr:row>85</xdr:row>
      <xdr:rowOff>92868</xdr:rowOff>
    </xdr:to>
    <xdr:cxnSp macro="">
      <xdr:nvCxnSpPr>
        <xdr:cNvPr id="8162" name="直線コネクタ 8161">
          <a:extLst>
            <a:ext uri="{FF2B5EF4-FFF2-40B4-BE49-F238E27FC236}">
              <a16:creationId xmlns:a16="http://schemas.microsoft.com/office/drawing/2014/main" id="{00000000-0008-0000-0000-0000E21F0000}"/>
            </a:ext>
          </a:extLst>
        </xdr:cNvPr>
        <xdr:cNvCxnSpPr/>
      </xdr:nvCxnSpPr>
      <xdr:spPr>
        <a:xfrm>
          <a:off x="4645819" y="5807868"/>
          <a:ext cx="1047749"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145256</xdr:colOff>
      <xdr:row>81</xdr:row>
      <xdr:rowOff>135732</xdr:rowOff>
    </xdr:from>
    <xdr:to>
      <xdr:col>12</xdr:col>
      <xdr:colOff>7143</xdr:colOff>
      <xdr:row>82</xdr:row>
      <xdr:rowOff>2382</xdr:rowOff>
    </xdr:to>
    <xdr:cxnSp macro="">
      <xdr:nvCxnSpPr>
        <xdr:cNvPr id="8181" name="直線コネクタ 8180">
          <a:extLst>
            <a:ext uri="{FF2B5EF4-FFF2-40B4-BE49-F238E27FC236}">
              <a16:creationId xmlns:a16="http://schemas.microsoft.com/office/drawing/2014/main" id="{00000000-0008-0000-0000-0000F51F0000}"/>
            </a:ext>
          </a:extLst>
        </xdr:cNvPr>
        <xdr:cNvCxnSpPr/>
      </xdr:nvCxnSpPr>
      <xdr:spPr>
        <a:xfrm>
          <a:off x="4336256" y="5088732"/>
          <a:ext cx="242887" cy="57150"/>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285750</xdr:colOff>
      <xdr:row>96</xdr:row>
      <xdr:rowOff>47625</xdr:rowOff>
    </xdr:from>
    <xdr:to>
      <xdr:col>10</xdr:col>
      <xdr:colOff>147637</xdr:colOff>
      <xdr:row>96</xdr:row>
      <xdr:rowOff>104775</xdr:rowOff>
    </xdr:to>
    <xdr:cxnSp macro="">
      <xdr:nvCxnSpPr>
        <xdr:cNvPr id="10006" name="直線コネクタ 10005">
          <a:extLst>
            <a:ext uri="{FF2B5EF4-FFF2-40B4-BE49-F238E27FC236}">
              <a16:creationId xmlns:a16="http://schemas.microsoft.com/office/drawing/2014/main" id="{00000000-0008-0000-0000-000016270000}"/>
            </a:ext>
          </a:extLst>
        </xdr:cNvPr>
        <xdr:cNvCxnSpPr/>
      </xdr:nvCxnSpPr>
      <xdr:spPr>
        <a:xfrm>
          <a:off x="3714750" y="7858125"/>
          <a:ext cx="242887" cy="5715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369094</xdr:colOff>
      <xdr:row>94</xdr:row>
      <xdr:rowOff>47625</xdr:rowOff>
    </xdr:from>
    <xdr:to>
      <xdr:col>10</xdr:col>
      <xdr:colOff>230981</xdr:colOff>
      <xdr:row>94</xdr:row>
      <xdr:rowOff>104775</xdr:rowOff>
    </xdr:to>
    <xdr:cxnSp macro="">
      <xdr:nvCxnSpPr>
        <xdr:cNvPr id="10031" name="直線コネクタ 10030">
          <a:extLst>
            <a:ext uri="{FF2B5EF4-FFF2-40B4-BE49-F238E27FC236}">
              <a16:creationId xmlns:a16="http://schemas.microsoft.com/office/drawing/2014/main" id="{00000000-0008-0000-0000-00002F270000}"/>
            </a:ext>
          </a:extLst>
        </xdr:cNvPr>
        <xdr:cNvCxnSpPr/>
      </xdr:nvCxnSpPr>
      <xdr:spPr>
        <a:xfrm>
          <a:off x="3798094" y="7477125"/>
          <a:ext cx="242887" cy="57150"/>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4762</xdr:colOff>
      <xdr:row>76</xdr:row>
      <xdr:rowOff>0</xdr:rowOff>
    </xdr:from>
    <xdr:to>
      <xdr:col>10</xdr:col>
      <xdr:colOff>83344</xdr:colOff>
      <xdr:row>76</xdr:row>
      <xdr:rowOff>0</xdr:rowOff>
    </xdr:to>
    <xdr:cxnSp macro="">
      <xdr:nvCxnSpPr>
        <xdr:cNvPr id="10034" name="直線コネクタ 10033">
          <a:extLst>
            <a:ext uri="{FF2B5EF4-FFF2-40B4-BE49-F238E27FC236}">
              <a16:creationId xmlns:a16="http://schemas.microsoft.com/office/drawing/2014/main" id="{00000000-0008-0000-0000-000032270000}"/>
            </a:ext>
          </a:extLst>
        </xdr:cNvPr>
        <xdr:cNvCxnSpPr/>
      </xdr:nvCxnSpPr>
      <xdr:spPr>
        <a:xfrm>
          <a:off x="1147762" y="4000500"/>
          <a:ext cx="2745582" cy="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78581</xdr:colOff>
      <xdr:row>123</xdr:row>
      <xdr:rowOff>2382</xdr:rowOff>
    </xdr:from>
    <xdr:to>
      <xdr:col>19</xdr:col>
      <xdr:colOff>157163</xdr:colOff>
      <xdr:row>123</xdr:row>
      <xdr:rowOff>2382</xdr:rowOff>
    </xdr:to>
    <xdr:cxnSp macro="">
      <xdr:nvCxnSpPr>
        <xdr:cNvPr id="10140" name="直線コネクタ 10139">
          <a:extLst>
            <a:ext uri="{FF2B5EF4-FFF2-40B4-BE49-F238E27FC236}">
              <a16:creationId xmlns:a16="http://schemas.microsoft.com/office/drawing/2014/main" id="{00000000-0008-0000-0000-00009C270000}"/>
            </a:ext>
          </a:extLst>
        </xdr:cNvPr>
        <xdr:cNvCxnSpPr/>
      </xdr:nvCxnSpPr>
      <xdr:spPr>
        <a:xfrm>
          <a:off x="4650581" y="13527882"/>
          <a:ext cx="2745582" cy="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378620</xdr:colOff>
      <xdr:row>123</xdr:row>
      <xdr:rowOff>2381</xdr:rowOff>
    </xdr:from>
    <xdr:to>
      <xdr:col>10</xdr:col>
      <xdr:colOff>76202</xdr:colOff>
      <xdr:row>123</xdr:row>
      <xdr:rowOff>2381</xdr:rowOff>
    </xdr:to>
    <xdr:cxnSp macro="">
      <xdr:nvCxnSpPr>
        <xdr:cNvPr id="10152" name="直線コネクタ 10151">
          <a:extLst>
            <a:ext uri="{FF2B5EF4-FFF2-40B4-BE49-F238E27FC236}">
              <a16:creationId xmlns:a16="http://schemas.microsoft.com/office/drawing/2014/main" id="{00000000-0008-0000-0000-0000A8270000}"/>
            </a:ext>
          </a:extLst>
        </xdr:cNvPr>
        <xdr:cNvCxnSpPr/>
      </xdr:nvCxnSpPr>
      <xdr:spPr>
        <a:xfrm>
          <a:off x="1140620" y="13527881"/>
          <a:ext cx="2745582" cy="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380999</xdr:colOff>
      <xdr:row>127</xdr:row>
      <xdr:rowOff>188119</xdr:rowOff>
    </xdr:from>
    <xdr:to>
      <xdr:col>2</xdr:col>
      <xdr:colOff>380999</xdr:colOff>
      <xdr:row>140</xdr:row>
      <xdr:rowOff>2381</xdr:rowOff>
    </xdr:to>
    <xdr:cxnSp macro="">
      <xdr:nvCxnSpPr>
        <xdr:cNvPr id="10153" name="直線コネクタ 10152">
          <a:extLst>
            <a:ext uri="{FF2B5EF4-FFF2-40B4-BE49-F238E27FC236}">
              <a16:creationId xmlns:a16="http://schemas.microsoft.com/office/drawing/2014/main" id="{00000000-0008-0000-0000-0000A9270000}"/>
            </a:ext>
          </a:extLst>
        </xdr:cNvPr>
        <xdr:cNvCxnSpPr/>
      </xdr:nvCxnSpPr>
      <xdr:spPr>
        <a:xfrm>
          <a:off x="1142999" y="14475619"/>
          <a:ext cx="0" cy="2290762"/>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380999</xdr:colOff>
      <xdr:row>137</xdr:row>
      <xdr:rowOff>1</xdr:rowOff>
    </xdr:from>
    <xdr:to>
      <xdr:col>6</xdr:col>
      <xdr:colOff>21431</xdr:colOff>
      <xdr:row>143</xdr:row>
      <xdr:rowOff>1</xdr:rowOff>
    </xdr:to>
    <xdr:sp macro="" textlink="">
      <xdr:nvSpPr>
        <xdr:cNvPr id="10197" name="円弧 10196">
          <a:extLst>
            <a:ext uri="{FF2B5EF4-FFF2-40B4-BE49-F238E27FC236}">
              <a16:creationId xmlns:a16="http://schemas.microsoft.com/office/drawing/2014/main" id="{00000000-0008-0000-0000-0000D5270000}"/>
            </a:ext>
          </a:extLst>
        </xdr:cNvPr>
        <xdr:cNvSpPr/>
      </xdr:nvSpPr>
      <xdr:spPr>
        <a:xfrm>
          <a:off x="1142999" y="16192501"/>
          <a:ext cx="1164432" cy="1143000"/>
        </a:xfrm>
        <a:prstGeom prst="arc">
          <a:avLst>
            <a:gd name="adj1" fmla="val 5350420"/>
            <a:gd name="adj2" fmla="val 10877149"/>
          </a:avLst>
        </a:prstGeom>
        <a:ln w="31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207169</xdr:colOff>
      <xdr:row>143</xdr:row>
      <xdr:rowOff>0</xdr:rowOff>
    </xdr:from>
    <xdr:to>
      <xdr:col>7</xdr:col>
      <xdr:colOff>102394</xdr:colOff>
      <xdr:row>143</xdr:row>
      <xdr:rowOff>0</xdr:rowOff>
    </xdr:to>
    <xdr:cxnSp macro="">
      <xdr:nvCxnSpPr>
        <xdr:cNvPr id="10199" name="直線コネクタ 10198">
          <a:extLst>
            <a:ext uri="{FF2B5EF4-FFF2-40B4-BE49-F238E27FC236}">
              <a16:creationId xmlns:a16="http://schemas.microsoft.com/office/drawing/2014/main" id="{00000000-0008-0000-0000-0000D7270000}"/>
            </a:ext>
          </a:extLst>
        </xdr:cNvPr>
        <xdr:cNvCxnSpPr/>
      </xdr:nvCxnSpPr>
      <xdr:spPr>
        <a:xfrm>
          <a:off x="1731169" y="17335500"/>
          <a:ext cx="1038225" cy="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102394</xdr:colOff>
      <xdr:row>127</xdr:row>
      <xdr:rowOff>188118</xdr:rowOff>
    </xdr:from>
    <xdr:to>
      <xdr:col>7</xdr:col>
      <xdr:colOff>200029</xdr:colOff>
      <xdr:row>143</xdr:row>
      <xdr:rowOff>2381</xdr:rowOff>
    </xdr:to>
    <xdr:cxnSp macro="">
      <xdr:nvCxnSpPr>
        <xdr:cNvPr id="10203" name="直線コネクタ 10202">
          <a:extLst>
            <a:ext uri="{FF2B5EF4-FFF2-40B4-BE49-F238E27FC236}">
              <a16:creationId xmlns:a16="http://schemas.microsoft.com/office/drawing/2014/main" id="{00000000-0008-0000-0000-0000DB270000}"/>
            </a:ext>
          </a:extLst>
        </xdr:cNvPr>
        <xdr:cNvCxnSpPr/>
      </xdr:nvCxnSpPr>
      <xdr:spPr>
        <a:xfrm flipH="1">
          <a:off x="2769394" y="14475618"/>
          <a:ext cx="97635" cy="2862263"/>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352426</xdr:colOff>
      <xdr:row>123</xdr:row>
      <xdr:rowOff>1</xdr:rowOff>
    </xdr:from>
    <xdr:to>
      <xdr:col>7</xdr:col>
      <xdr:colOff>352426</xdr:colOff>
      <xdr:row>132</xdr:row>
      <xdr:rowOff>102395</xdr:rowOff>
    </xdr:to>
    <xdr:cxnSp macro="">
      <xdr:nvCxnSpPr>
        <xdr:cNvPr id="10210" name="直線矢印コネクタ 10209">
          <a:extLst>
            <a:ext uri="{FF2B5EF4-FFF2-40B4-BE49-F238E27FC236}">
              <a16:creationId xmlns:a16="http://schemas.microsoft.com/office/drawing/2014/main" id="{00000000-0008-0000-0000-0000E2270000}"/>
            </a:ext>
          </a:extLst>
        </xdr:cNvPr>
        <xdr:cNvCxnSpPr/>
      </xdr:nvCxnSpPr>
      <xdr:spPr>
        <a:xfrm>
          <a:off x="3019426" y="13525501"/>
          <a:ext cx="0" cy="181689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378618</xdr:colOff>
      <xdr:row>123</xdr:row>
      <xdr:rowOff>88106</xdr:rowOff>
    </xdr:from>
    <xdr:to>
      <xdr:col>8</xdr:col>
      <xdr:colOff>378618</xdr:colOff>
      <xdr:row>124</xdr:row>
      <xdr:rowOff>14287</xdr:rowOff>
    </xdr:to>
    <xdr:cxnSp macro="">
      <xdr:nvCxnSpPr>
        <xdr:cNvPr id="10213" name="直線矢印コネクタ 10212">
          <a:extLst>
            <a:ext uri="{FF2B5EF4-FFF2-40B4-BE49-F238E27FC236}">
              <a16:creationId xmlns:a16="http://schemas.microsoft.com/office/drawing/2014/main" id="{00000000-0008-0000-0000-0000E5270000}"/>
            </a:ext>
          </a:extLst>
        </xdr:cNvPr>
        <xdr:cNvCxnSpPr/>
      </xdr:nvCxnSpPr>
      <xdr:spPr>
        <a:xfrm>
          <a:off x="3426618" y="13613606"/>
          <a:ext cx="0" cy="116681"/>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290512</xdr:colOff>
      <xdr:row>133</xdr:row>
      <xdr:rowOff>16669</xdr:rowOff>
    </xdr:from>
    <xdr:to>
      <xdr:col>12</xdr:col>
      <xdr:colOff>290512</xdr:colOff>
      <xdr:row>133</xdr:row>
      <xdr:rowOff>188119</xdr:rowOff>
    </xdr:to>
    <xdr:cxnSp macro="">
      <xdr:nvCxnSpPr>
        <xdr:cNvPr id="10214" name="直線矢印コネクタ 10213">
          <a:extLst>
            <a:ext uri="{FF2B5EF4-FFF2-40B4-BE49-F238E27FC236}">
              <a16:creationId xmlns:a16="http://schemas.microsoft.com/office/drawing/2014/main" id="{00000000-0008-0000-0000-0000E6270000}"/>
            </a:ext>
          </a:extLst>
        </xdr:cNvPr>
        <xdr:cNvCxnSpPr/>
      </xdr:nvCxnSpPr>
      <xdr:spPr>
        <a:xfrm>
          <a:off x="4862512" y="15447169"/>
          <a:ext cx="0" cy="17145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185738</xdr:colOff>
      <xdr:row>173</xdr:row>
      <xdr:rowOff>2381</xdr:rowOff>
    </xdr:from>
    <xdr:to>
      <xdr:col>33</xdr:col>
      <xdr:colOff>185738</xdr:colOff>
      <xdr:row>182</xdr:row>
      <xdr:rowOff>188120</xdr:rowOff>
    </xdr:to>
    <xdr:cxnSp macro="">
      <xdr:nvCxnSpPr>
        <xdr:cNvPr id="78" name="直線コネクタ 77">
          <a:extLst>
            <a:ext uri="{FF2B5EF4-FFF2-40B4-BE49-F238E27FC236}">
              <a16:creationId xmlns:a16="http://schemas.microsoft.com/office/drawing/2014/main" id="{00000000-0008-0000-0000-00004E000000}"/>
            </a:ext>
          </a:extLst>
        </xdr:cNvPr>
        <xdr:cNvCxnSpPr/>
      </xdr:nvCxnSpPr>
      <xdr:spPr>
        <a:xfrm flipV="1">
          <a:off x="12758738" y="22290881"/>
          <a:ext cx="0" cy="1900239"/>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195263</xdr:colOff>
      <xdr:row>172</xdr:row>
      <xdr:rowOff>171450</xdr:rowOff>
    </xdr:from>
    <xdr:to>
      <xdr:col>12</xdr:col>
      <xdr:colOff>195263</xdr:colOff>
      <xdr:row>182</xdr:row>
      <xdr:rowOff>166689</xdr:rowOff>
    </xdr:to>
    <xdr:cxnSp macro="">
      <xdr:nvCxnSpPr>
        <xdr:cNvPr id="8160" name="直線コネクタ 8159">
          <a:extLst>
            <a:ext uri="{FF2B5EF4-FFF2-40B4-BE49-F238E27FC236}">
              <a16:creationId xmlns:a16="http://schemas.microsoft.com/office/drawing/2014/main" id="{00000000-0008-0000-0000-0000E01F0000}"/>
            </a:ext>
          </a:extLst>
        </xdr:cNvPr>
        <xdr:cNvCxnSpPr/>
      </xdr:nvCxnSpPr>
      <xdr:spPr>
        <a:xfrm flipV="1">
          <a:off x="4767263" y="22269450"/>
          <a:ext cx="0" cy="1900239"/>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188118</xdr:colOff>
      <xdr:row>192</xdr:row>
      <xdr:rowOff>185738</xdr:rowOff>
    </xdr:from>
    <xdr:to>
      <xdr:col>22</xdr:col>
      <xdr:colOff>188118</xdr:colOff>
      <xdr:row>201</xdr:row>
      <xdr:rowOff>0</xdr:rowOff>
    </xdr:to>
    <xdr:cxnSp macro="">
      <xdr:nvCxnSpPr>
        <xdr:cNvPr id="10018" name="直線コネクタ 10017">
          <a:extLst>
            <a:ext uri="{FF2B5EF4-FFF2-40B4-BE49-F238E27FC236}">
              <a16:creationId xmlns:a16="http://schemas.microsoft.com/office/drawing/2014/main" id="{00000000-0008-0000-0000-000022270000}"/>
            </a:ext>
          </a:extLst>
        </xdr:cNvPr>
        <xdr:cNvCxnSpPr/>
      </xdr:nvCxnSpPr>
      <xdr:spPr>
        <a:xfrm flipV="1">
          <a:off x="8570118" y="26093738"/>
          <a:ext cx="0" cy="1528762"/>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188118</xdr:colOff>
      <xdr:row>191</xdr:row>
      <xdr:rowOff>2381</xdr:rowOff>
    </xdr:from>
    <xdr:to>
      <xdr:col>22</xdr:col>
      <xdr:colOff>188118</xdr:colOff>
      <xdr:row>193</xdr:row>
      <xdr:rowOff>0</xdr:rowOff>
    </xdr:to>
    <xdr:cxnSp macro="">
      <xdr:nvCxnSpPr>
        <xdr:cNvPr id="10027" name="直線コネクタ 10026">
          <a:extLst>
            <a:ext uri="{FF2B5EF4-FFF2-40B4-BE49-F238E27FC236}">
              <a16:creationId xmlns:a16="http://schemas.microsoft.com/office/drawing/2014/main" id="{00000000-0008-0000-0000-00002B270000}"/>
            </a:ext>
          </a:extLst>
        </xdr:cNvPr>
        <xdr:cNvCxnSpPr/>
      </xdr:nvCxnSpPr>
      <xdr:spPr>
        <a:xfrm>
          <a:off x="8570118" y="25719881"/>
          <a:ext cx="0" cy="37861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188119</xdr:colOff>
      <xdr:row>190</xdr:row>
      <xdr:rowOff>4762</xdr:rowOff>
    </xdr:from>
    <xdr:to>
      <xdr:col>22</xdr:col>
      <xdr:colOff>188119</xdr:colOff>
      <xdr:row>191</xdr:row>
      <xdr:rowOff>4762</xdr:rowOff>
    </xdr:to>
    <xdr:cxnSp macro="">
      <xdr:nvCxnSpPr>
        <xdr:cNvPr id="10029" name="直線コネクタ 10028">
          <a:extLst>
            <a:ext uri="{FF2B5EF4-FFF2-40B4-BE49-F238E27FC236}">
              <a16:creationId xmlns:a16="http://schemas.microsoft.com/office/drawing/2014/main" id="{00000000-0008-0000-0000-00002D270000}"/>
            </a:ext>
          </a:extLst>
        </xdr:cNvPr>
        <xdr:cNvCxnSpPr/>
      </xdr:nvCxnSpPr>
      <xdr:spPr>
        <a:xfrm>
          <a:off x="8570119" y="25531762"/>
          <a:ext cx="0" cy="19050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188119</xdr:colOff>
      <xdr:row>207</xdr:row>
      <xdr:rowOff>183357</xdr:rowOff>
    </xdr:from>
    <xdr:to>
      <xdr:col>22</xdr:col>
      <xdr:colOff>188119</xdr:colOff>
      <xdr:row>216</xdr:row>
      <xdr:rowOff>0</xdr:rowOff>
    </xdr:to>
    <xdr:cxnSp macro="">
      <xdr:nvCxnSpPr>
        <xdr:cNvPr id="10036" name="直線コネクタ 10035">
          <a:extLst>
            <a:ext uri="{FF2B5EF4-FFF2-40B4-BE49-F238E27FC236}">
              <a16:creationId xmlns:a16="http://schemas.microsoft.com/office/drawing/2014/main" id="{00000000-0008-0000-0000-000034270000}"/>
            </a:ext>
          </a:extLst>
        </xdr:cNvPr>
        <xdr:cNvCxnSpPr/>
      </xdr:nvCxnSpPr>
      <xdr:spPr>
        <a:xfrm flipV="1">
          <a:off x="8570119" y="28948857"/>
          <a:ext cx="0" cy="1531143"/>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188118</xdr:colOff>
      <xdr:row>216</xdr:row>
      <xdr:rowOff>2381</xdr:rowOff>
    </xdr:from>
    <xdr:to>
      <xdr:col>22</xdr:col>
      <xdr:colOff>188118</xdr:colOff>
      <xdr:row>218</xdr:row>
      <xdr:rowOff>0</xdr:rowOff>
    </xdr:to>
    <xdr:cxnSp macro="">
      <xdr:nvCxnSpPr>
        <xdr:cNvPr id="10037" name="直線コネクタ 10036">
          <a:extLst>
            <a:ext uri="{FF2B5EF4-FFF2-40B4-BE49-F238E27FC236}">
              <a16:creationId xmlns:a16="http://schemas.microsoft.com/office/drawing/2014/main" id="{00000000-0008-0000-0000-000035270000}"/>
            </a:ext>
          </a:extLst>
        </xdr:cNvPr>
        <xdr:cNvCxnSpPr/>
      </xdr:nvCxnSpPr>
      <xdr:spPr>
        <a:xfrm>
          <a:off x="8570118" y="30482381"/>
          <a:ext cx="0" cy="37861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188118</xdr:colOff>
      <xdr:row>207</xdr:row>
      <xdr:rowOff>0</xdr:rowOff>
    </xdr:from>
    <xdr:to>
      <xdr:col>22</xdr:col>
      <xdr:colOff>188118</xdr:colOff>
      <xdr:row>208</xdr:row>
      <xdr:rowOff>0</xdr:rowOff>
    </xdr:to>
    <xdr:cxnSp macro="">
      <xdr:nvCxnSpPr>
        <xdr:cNvPr id="10041" name="直線コネクタ 10040">
          <a:extLst>
            <a:ext uri="{FF2B5EF4-FFF2-40B4-BE49-F238E27FC236}">
              <a16:creationId xmlns:a16="http://schemas.microsoft.com/office/drawing/2014/main" id="{00000000-0008-0000-0000-000039270000}"/>
            </a:ext>
          </a:extLst>
        </xdr:cNvPr>
        <xdr:cNvCxnSpPr/>
      </xdr:nvCxnSpPr>
      <xdr:spPr>
        <a:xfrm>
          <a:off x="8570118" y="28765500"/>
          <a:ext cx="0" cy="19050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195262</xdr:colOff>
      <xdr:row>172</xdr:row>
      <xdr:rowOff>16669</xdr:rowOff>
    </xdr:from>
    <xdr:to>
      <xdr:col>12</xdr:col>
      <xdr:colOff>195262</xdr:colOff>
      <xdr:row>172</xdr:row>
      <xdr:rowOff>188119</xdr:rowOff>
    </xdr:to>
    <xdr:cxnSp macro="">
      <xdr:nvCxnSpPr>
        <xdr:cNvPr id="10080" name="直線コネクタ 10079">
          <a:extLst>
            <a:ext uri="{FF2B5EF4-FFF2-40B4-BE49-F238E27FC236}">
              <a16:creationId xmlns:a16="http://schemas.microsoft.com/office/drawing/2014/main" id="{00000000-0008-0000-0000-000060270000}"/>
            </a:ext>
          </a:extLst>
        </xdr:cNvPr>
        <xdr:cNvCxnSpPr/>
      </xdr:nvCxnSpPr>
      <xdr:spPr>
        <a:xfrm>
          <a:off x="4767262" y="22114669"/>
          <a:ext cx="0" cy="17145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195262</xdr:colOff>
      <xdr:row>172</xdr:row>
      <xdr:rowOff>92869</xdr:rowOff>
    </xdr:from>
    <xdr:to>
      <xdr:col>23</xdr:col>
      <xdr:colOff>4764</xdr:colOff>
      <xdr:row>172</xdr:row>
      <xdr:rowOff>92869</xdr:rowOff>
    </xdr:to>
    <xdr:cxnSp macro="">
      <xdr:nvCxnSpPr>
        <xdr:cNvPr id="10110" name="直線矢印コネクタ 10109">
          <a:extLst>
            <a:ext uri="{FF2B5EF4-FFF2-40B4-BE49-F238E27FC236}">
              <a16:creationId xmlns:a16="http://schemas.microsoft.com/office/drawing/2014/main" id="{00000000-0008-0000-0000-00007E270000}"/>
            </a:ext>
          </a:extLst>
        </xdr:cNvPr>
        <xdr:cNvCxnSpPr/>
      </xdr:nvCxnSpPr>
      <xdr:spPr>
        <a:xfrm>
          <a:off x="4767262" y="22190869"/>
          <a:ext cx="400050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114300</xdr:colOff>
      <xdr:row>181</xdr:row>
      <xdr:rowOff>0</xdr:rowOff>
    </xdr:from>
    <xdr:to>
      <xdr:col>2</xdr:col>
      <xdr:colOff>114300</xdr:colOff>
      <xdr:row>182</xdr:row>
      <xdr:rowOff>0</xdr:rowOff>
    </xdr:to>
    <xdr:cxnSp macro="">
      <xdr:nvCxnSpPr>
        <xdr:cNvPr id="893" name="直線矢印コネクタ 892">
          <a:extLst>
            <a:ext uri="{FF2B5EF4-FFF2-40B4-BE49-F238E27FC236}">
              <a16:creationId xmlns:a16="http://schemas.microsoft.com/office/drawing/2014/main" id="{00000000-0008-0000-0000-00007D030000}"/>
            </a:ext>
          </a:extLst>
        </xdr:cNvPr>
        <xdr:cNvCxnSpPr/>
      </xdr:nvCxnSpPr>
      <xdr:spPr>
        <a:xfrm>
          <a:off x="876300" y="23812500"/>
          <a:ext cx="0" cy="19050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2381</xdr:colOff>
      <xdr:row>239</xdr:row>
      <xdr:rowOff>90487</xdr:rowOff>
    </xdr:from>
    <xdr:to>
      <xdr:col>40</xdr:col>
      <xdr:colOff>0</xdr:colOff>
      <xdr:row>239</xdr:row>
      <xdr:rowOff>90487</xdr:rowOff>
    </xdr:to>
    <xdr:cxnSp macro="">
      <xdr:nvCxnSpPr>
        <xdr:cNvPr id="10207" name="直線矢印コネクタ 10206">
          <a:extLst>
            <a:ext uri="{FF2B5EF4-FFF2-40B4-BE49-F238E27FC236}">
              <a16:creationId xmlns:a16="http://schemas.microsoft.com/office/drawing/2014/main" id="{00000000-0008-0000-0000-0000DF270000}"/>
            </a:ext>
          </a:extLst>
        </xdr:cNvPr>
        <xdr:cNvCxnSpPr/>
      </xdr:nvCxnSpPr>
      <xdr:spPr>
        <a:xfrm>
          <a:off x="764381" y="34951987"/>
          <a:ext cx="144756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97631</xdr:colOff>
      <xdr:row>500</xdr:row>
      <xdr:rowOff>152402</xdr:rowOff>
    </xdr:from>
    <xdr:to>
      <xdr:col>7</xdr:col>
      <xdr:colOff>97631</xdr:colOff>
      <xdr:row>503</xdr:row>
      <xdr:rowOff>95250</xdr:rowOff>
    </xdr:to>
    <xdr:cxnSp macro="">
      <xdr:nvCxnSpPr>
        <xdr:cNvPr id="8133" name="直線コネクタ 8132">
          <a:extLst>
            <a:ext uri="{FF2B5EF4-FFF2-40B4-BE49-F238E27FC236}">
              <a16:creationId xmlns:a16="http://schemas.microsoft.com/office/drawing/2014/main" id="{00000000-0008-0000-0000-0000C51F0000}"/>
            </a:ext>
          </a:extLst>
        </xdr:cNvPr>
        <xdr:cNvCxnSpPr/>
      </xdr:nvCxnSpPr>
      <xdr:spPr>
        <a:xfrm flipV="1">
          <a:off x="2764631" y="76733402"/>
          <a:ext cx="0" cy="514348"/>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230982</xdr:colOff>
      <xdr:row>497</xdr:row>
      <xdr:rowOff>188119</xdr:rowOff>
    </xdr:from>
    <xdr:to>
      <xdr:col>6</xdr:col>
      <xdr:colOff>2382</xdr:colOff>
      <xdr:row>497</xdr:row>
      <xdr:rowOff>188119</xdr:rowOff>
    </xdr:to>
    <xdr:cxnSp macro="">
      <xdr:nvCxnSpPr>
        <xdr:cNvPr id="8134" name="直線矢印コネクタ 8133">
          <a:extLst>
            <a:ext uri="{FF2B5EF4-FFF2-40B4-BE49-F238E27FC236}">
              <a16:creationId xmlns:a16="http://schemas.microsoft.com/office/drawing/2014/main" id="{00000000-0008-0000-0000-0000C61F0000}"/>
            </a:ext>
          </a:extLst>
        </xdr:cNvPr>
        <xdr:cNvCxnSpPr/>
      </xdr:nvCxnSpPr>
      <xdr:spPr>
        <a:xfrm>
          <a:off x="2135982" y="76959619"/>
          <a:ext cx="152400"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376238</xdr:colOff>
      <xdr:row>497</xdr:row>
      <xdr:rowOff>185737</xdr:rowOff>
    </xdr:from>
    <xdr:to>
      <xdr:col>6</xdr:col>
      <xdr:colOff>147638</xdr:colOff>
      <xdr:row>497</xdr:row>
      <xdr:rowOff>185737</xdr:rowOff>
    </xdr:to>
    <xdr:cxnSp macro="">
      <xdr:nvCxnSpPr>
        <xdr:cNvPr id="8165" name="直線矢印コネクタ 8164">
          <a:extLst>
            <a:ext uri="{FF2B5EF4-FFF2-40B4-BE49-F238E27FC236}">
              <a16:creationId xmlns:a16="http://schemas.microsoft.com/office/drawing/2014/main" id="{00000000-0008-0000-0000-0000E51F0000}"/>
            </a:ext>
          </a:extLst>
        </xdr:cNvPr>
        <xdr:cNvCxnSpPr/>
      </xdr:nvCxnSpPr>
      <xdr:spPr>
        <a:xfrm flipH="1">
          <a:off x="4186238" y="76957237"/>
          <a:ext cx="152400"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138113</xdr:colOff>
      <xdr:row>500</xdr:row>
      <xdr:rowOff>85725</xdr:rowOff>
    </xdr:from>
    <xdr:to>
      <xdr:col>6</xdr:col>
      <xdr:colOff>323851</xdr:colOff>
      <xdr:row>500</xdr:row>
      <xdr:rowOff>85725</xdr:rowOff>
    </xdr:to>
    <xdr:cxnSp macro="">
      <xdr:nvCxnSpPr>
        <xdr:cNvPr id="8171" name="直線矢印コネクタ 8170">
          <a:extLst>
            <a:ext uri="{FF2B5EF4-FFF2-40B4-BE49-F238E27FC236}">
              <a16:creationId xmlns:a16="http://schemas.microsoft.com/office/drawing/2014/main" id="{00000000-0008-0000-0000-0000EB1F0000}"/>
            </a:ext>
          </a:extLst>
        </xdr:cNvPr>
        <xdr:cNvCxnSpPr/>
      </xdr:nvCxnSpPr>
      <xdr:spPr>
        <a:xfrm flipH="1">
          <a:off x="2043113" y="76666725"/>
          <a:ext cx="56673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283369</xdr:colOff>
      <xdr:row>499</xdr:row>
      <xdr:rowOff>2383</xdr:rowOff>
    </xdr:from>
    <xdr:to>
      <xdr:col>6</xdr:col>
      <xdr:colOff>283369</xdr:colOff>
      <xdr:row>499</xdr:row>
      <xdr:rowOff>100013</xdr:rowOff>
    </xdr:to>
    <xdr:cxnSp macro="">
      <xdr:nvCxnSpPr>
        <xdr:cNvPr id="8176" name="直線コネクタ 8175">
          <a:extLst>
            <a:ext uri="{FF2B5EF4-FFF2-40B4-BE49-F238E27FC236}">
              <a16:creationId xmlns:a16="http://schemas.microsoft.com/office/drawing/2014/main" id="{00000000-0008-0000-0000-0000F01F0000}"/>
            </a:ext>
          </a:extLst>
        </xdr:cNvPr>
        <xdr:cNvCxnSpPr/>
      </xdr:nvCxnSpPr>
      <xdr:spPr>
        <a:xfrm flipV="1">
          <a:off x="2569369" y="77154883"/>
          <a:ext cx="0" cy="9763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280987</xdr:colOff>
      <xdr:row>499</xdr:row>
      <xdr:rowOff>100012</xdr:rowOff>
    </xdr:from>
    <xdr:to>
      <xdr:col>8</xdr:col>
      <xdr:colOff>80963</xdr:colOff>
      <xdr:row>499</xdr:row>
      <xdr:rowOff>100012</xdr:rowOff>
    </xdr:to>
    <xdr:cxnSp macro="">
      <xdr:nvCxnSpPr>
        <xdr:cNvPr id="10035" name="直線矢印コネクタ 10034">
          <a:extLst>
            <a:ext uri="{FF2B5EF4-FFF2-40B4-BE49-F238E27FC236}">
              <a16:creationId xmlns:a16="http://schemas.microsoft.com/office/drawing/2014/main" id="{00000000-0008-0000-0000-000033270000}"/>
            </a:ext>
          </a:extLst>
        </xdr:cNvPr>
        <xdr:cNvCxnSpPr/>
      </xdr:nvCxnSpPr>
      <xdr:spPr>
        <a:xfrm>
          <a:off x="2566987" y="77252512"/>
          <a:ext cx="56197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326230</xdr:colOff>
      <xdr:row>500</xdr:row>
      <xdr:rowOff>0</xdr:rowOff>
    </xdr:from>
    <xdr:to>
      <xdr:col>6</xdr:col>
      <xdr:colOff>326230</xdr:colOff>
      <xdr:row>500</xdr:row>
      <xdr:rowOff>85725</xdr:rowOff>
    </xdr:to>
    <xdr:cxnSp macro="">
      <xdr:nvCxnSpPr>
        <xdr:cNvPr id="10171" name="直線コネクタ 10170">
          <a:extLst>
            <a:ext uri="{FF2B5EF4-FFF2-40B4-BE49-F238E27FC236}">
              <a16:creationId xmlns:a16="http://schemas.microsoft.com/office/drawing/2014/main" id="{00000000-0008-0000-0000-0000BB270000}"/>
            </a:ext>
          </a:extLst>
        </xdr:cNvPr>
        <xdr:cNvCxnSpPr/>
      </xdr:nvCxnSpPr>
      <xdr:spPr>
        <a:xfrm flipV="1">
          <a:off x="2612230" y="76581000"/>
          <a:ext cx="0" cy="85725"/>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123826</xdr:colOff>
      <xdr:row>478</xdr:row>
      <xdr:rowOff>188119</xdr:rowOff>
    </xdr:from>
    <xdr:to>
      <xdr:col>5</xdr:col>
      <xdr:colOff>278607</xdr:colOff>
      <xdr:row>480</xdr:row>
      <xdr:rowOff>0</xdr:rowOff>
    </xdr:to>
    <xdr:cxnSp macro="">
      <xdr:nvCxnSpPr>
        <xdr:cNvPr id="1009" name="カギ線コネクタ 1008">
          <a:extLst>
            <a:ext uri="{FF2B5EF4-FFF2-40B4-BE49-F238E27FC236}">
              <a16:creationId xmlns:a16="http://schemas.microsoft.com/office/drawing/2014/main" id="{00000000-0008-0000-0000-0000F1030000}"/>
            </a:ext>
          </a:extLst>
        </xdr:cNvPr>
        <xdr:cNvCxnSpPr/>
      </xdr:nvCxnSpPr>
      <xdr:spPr>
        <a:xfrm rot="5400000">
          <a:off x="2009776" y="72597169"/>
          <a:ext cx="192881" cy="154781"/>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326232</xdr:colOff>
      <xdr:row>479</xdr:row>
      <xdr:rowOff>0</xdr:rowOff>
    </xdr:from>
    <xdr:to>
      <xdr:col>5</xdr:col>
      <xdr:colOff>326233</xdr:colOff>
      <xdr:row>480</xdr:row>
      <xdr:rowOff>7144</xdr:rowOff>
    </xdr:to>
    <xdr:cxnSp macro="">
      <xdr:nvCxnSpPr>
        <xdr:cNvPr id="10173" name="直線矢印コネクタ 10172">
          <a:extLst>
            <a:ext uri="{FF2B5EF4-FFF2-40B4-BE49-F238E27FC236}">
              <a16:creationId xmlns:a16="http://schemas.microsoft.com/office/drawing/2014/main" id="{00000000-0008-0000-0000-0000BD270000}"/>
            </a:ext>
          </a:extLst>
        </xdr:cNvPr>
        <xdr:cNvCxnSpPr/>
      </xdr:nvCxnSpPr>
      <xdr:spPr>
        <a:xfrm flipH="1">
          <a:off x="2231232" y="72580500"/>
          <a:ext cx="1" cy="19764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195263</xdr:colOff>
      <xdr:row>492</xdr:row>
      <xdr:rowOff>0</xdr:rowOff>
    </xdr:from>
    <xdr:to>
      <xdr:col>8</xdr:col>
      <xdr:colOff>4763</xdr:colOff>
      <xdr:row>492</xdr:row>
      <xdr:rowOff>0</xdr:rowOff>
    </xdr:to>
    <xdr:cxnSp macro="">
      <xdr:nvCxnSpPr>
        <xdr:cNvPr id="10190" name="直線コネクタ 10189">
          <a:extLst>
            <a:ext uri="{FF2B5EF4-FFF2-40B4-BE49-F238E27FC236}">
              <a16:creationId xmlns:a16="http://schemas.microsoft.com/office/drawing/2014/main" id="{00000000-0008-0000-0000-0000CE270000}"/>
            </a:ext>
          </a:extLst>
        </xdr:cNvPr>
        <xdr:cNvCxnSpPr/>
      </xdr:nvCxnSpPr>
      <xdr:spPr>
        <a:xfrm>
          <a:off x="2862263" y="75057000"/>
          <a:ext cx="190500" cy="0"/>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xdr:colOff>
      <xdr:row>500</xdr:row>
      <xdr:rowOff>150019</xdr:rowOff>
    </xdr:from>
    <xdr:to>
      <xdr:col>7</xdr:col>
      <xdr:colOff>190501</xdr:colOff>
      <xdr:row>500</xdr:row>
      <xdr:rowOff>150019</xdr:rowOff>
    </xdr:to>
    <xdr:cxnSp macro="">
      <xdr:nvCxnSpPr>
        <xdr:cNvPr id="1057" name="直線矢印コネクタ 1056">
          <a:extLst>
            <a:ext uri="{FF2B5EF4-FFF2-40B4-BE49-F238E27FC236}">
              <a16:creationId xmlns:a16="http://schemas.microsoft.com/office/drawing/2014/main" id="{00000000-0008-0000-0000-000021040000}"/>
            </a:ext>
          </a:extLst>
        </xdr:cNvPr>
        <xdr:cNvCxnSpPr/>
      </xdr:nvCxnSpPr>
      <xdr:spPr>
        <a:xfrm>
          <a:off x="2667001" y="76731019"/>
          <a:ext cx="1905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309563</xdr:colOff>
      <xdr:row>396</xdr:row>
      <xdr:rowOff>88106</xdr:rowOff>
    </xdr:from>
    <xdr:to>
      <xdr:col>43</xdr:col>
      <xdr:colOff>104777</xdr:colOff>
      <xdr:row>396</xdr:row>
      <xdr:rowOff>88106</xdr:rowOff>
    </xdr:to>
    <xdr:cxnSp macro="">
      <xdr:nvCxnSpPr>
        <xdr:cNvPr id="7944" name="直線矢印コネクタ 7943">
          <a:extLst>
            <a:ext uri="{FF2B5EF4-FFF2-40B4-BE49-F238E27FC236}">
              <a16:creationId xmlns:a16="http://schemas.microsoft.com/office/drawing/2014/main" id="{00000000-0008-0000-0000-0000081F0000}"/>
            </a:ext>
          </a:extLst>
        </xdr:cNvPr>
        <xdr:cNvCxnSpPr/>
      </xdr:nvCxnSpPr>
      <xdr:spPr>
        <a:xfrm flipH="1">
          <a:off x="8691563" y="53809106"/>
          <a:ext cx="17621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386</xdr:row>
      <xdr:rowOff>95249</xdr:rowOff>
    </xdr:from>
    <xdr:to>
      <xdr:col>43</xdr:col>
      <xdr:colOff>378619</xdr:colOff>
      <xdr:row>386</xdr:row>
      <xdr:rowOff>95249</xdr:rowOff>
    </xdr:to>
    <xdr:cxnSp macro="">
      <xdr:nvCxnSpPr>
        <xdr:cNvPr id="8128" name="直線矢印コネクタ 8127">
          <a:extLst>
            <a:ext uri="{FF2B5EF4-FFF2-40B4-BE49-F238E27FC236}">
              <a16:creationId xmlns:a16="http://schemas.microsoft.com/office/drawing/2014/main" id="{00000000-0008-0000-0000-0000C01F0000}"/>
            </a:ext>
          </a:extLst>
        </xdr:cNvPr>
        <xdr:cNvCxnSpPr/>
      </xdr:nvCxnSpPr>
      <xdr:spPr>
        <a:xfrm>
          <a:off x="8763000" y="52863749"/>
          <a:ext cx="79986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378627</xdr:colOff>
      <xdr:row>410</xdr:row>
      <xdr:rowOff>188119</xdr:rowOff>
    </xdr:from>
    <xdr:to>
      <xdr:col>23</xdr:col>
      <xdr:colOff>0</xdr:colOff>
      <xdr:row>410</xdr:row>
      <xdr:rowOff>188119</xdr:rowOff>
    </xdr:to>
    <xdr:cxnSp macro="">
      <xdr:nvCxnSpPr>
        <xdr:cNvPr id="6315" name="直線コネクタ 6314">
          <a:extLst>
            <a:ext uri="{FF2B5EF4-FFF2-40B4-BE49-F238E27FC236}">
              <a16:creationId xmlns:a16="http://schemas.microsoft.com/office/drawing/2014/main" id="{00000000-0008-0000-0000-0000AB180000}"/>
            </a:ext>
          </a:extLst>
        </xdr:cNvPr>
        <xdr:cNvCxnSpPr/>
      </xdr:nvCxnSpPr>
      <xdr:spPr>
        <a:xfrm flipH="1">
          <a:off x="759627" y="55242619"/>
          <a:ext cx="8003373" cy="0"/>
        </a:xfrm>
        <a:prstGeom prst="line">
          <a:avLst/>
        </a:prstGeom>
        <a:ln w="3175">
          <a:solidFill>
            <a:schemeClr val="accent2">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2381</xdr:colOff>
      <xdr:row>410</xdr:row>
      <xdr:rowOff>173831</xdr:rowOff>
    </xdr:from>
    <xdr:to>
      <xdr:col>22</xdr:col>
      <xdr:colOff>371475</xdr:colOff>
      <xdr:row>410</xdr:row>
      <xdr:rowOff>173831</xdr:rowOff>
    </xdr:to>
    <xdr:cxnSp macro="">
      <xdr:nvCxnSpPr>
        <xdr:cNvPr id="6324" name="直線コネクタ 6323">
          <a:extLst>
            <a:ext uri="{FF2B5EF4-FFF2-40B4-BE49-F238E27FC236}">
              <a16:creationId xmlns:a16="http://schemas.microsoft.com/office/drawing/2014/main" id="{00000000-0008-0000-0000-0000B4180000}"/>
            </a:ext>
          </a:extLst>
        </xdr:cNvPr>
        <xdr:cNvCxnSpPr/>
      </xdr:nvCxnSpPr>
      <xdr:spPr>
        <a:xfrm>
          <a:off x="764381" y="55228331"/>
          <a:ext cx="7989094"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330992</xdr:colOff>
      <xdr:row>409</xdr:row>
      <xdr:rowOff>180975</xdr:rowOff>
    </xdr:from>
    <xdr:to>
      <xdr:col>22</xdr:col>
      <xdr:colOff>330992</xdr:colOff>
      <xdr:row>410</xdr:row>
      <xdr:rowOff>178594</xdr:rowOff>
    </xdr:to>
    <xdr:cxnSp macro="">
      <xdr:nvCxnSpPr>
        <xdr:cNvPr id="7569" name="直線コネクタ 7568">
          <a:extLst>
            <a:ext uri="{FF2B5EF4-FFF2-40B4-BE49-F238E27FC236}">
              <a16:creationId xmlns:a16="http://schemas.microsoft.com/office/drawing/2014/main" id="{00000000-0008-0000-0000-0000911D0000}"/>
            </a:ext>
          </a:extLst>
        </xdr:cNvPr>
        <xdr:cNvCxnSpPr/>
      </xdr:nvCxnSpPr>
      <xdr:spPr>
        <a:xfrm>
          <a:off x="8712992" y="55044975"/>
          <a:ext cx="0" cy="188119"/>
        </a:xfrm>
        <a:prstGeom prst="line">
          <a:avLst/>
        </a:prstGeom>
        <a:ln w="9525">
          <a:solidFill>
            <a:schemeClr val="accent6"/>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330995</xdr:colOff>
      <xdr:row>401</xdr:row>
      <xdr:rowOff>107156</xdr:rowOff>
    </xdr:from>
    <xdr:to>
      <xdr:col>22</xdr:col>
      <xdr:colOff>330995</xdr:colOff>
      <xdr:row>402</xdr:row>
      <xdr:rowOff>104775</xdr:rowOff>
    </xdr:to>
    <xdr:cxnSp macro="">
      <xdr:nvCxnSpPr>
        <xdr:cNvPr id="7866" name="直線コネクタ 7865">
          <a:extLst>
            <a:ext uri="{FF2B5EF4-FFF2-40B4-BE49-F238E27FC236}">
              <a16:creationId xmlns:a16="http://schemas.microsoft.com/office/drawing/2014/main" id="{00000000-0008-0000-0000-0000BA1E0000}"/>
            </a:ext>
          </a:extLst>
        </xdr:cNvPr>
        <xdr:cNvCxnSpPr/>
      </xdr:nvCxnSpPr>
      <xdr:spPr>
        <a:xfrm>
          <a:off x="8712995" y="53447156"/>
          <a:ext cx="0" cy="188119"/>
        </a:xfrm>
        <a:prstGeom prst="line">
          <a:avLst/>
        </a:prstGeom>
        <a:ln w="9525">
          <a:solidFill>
            <a:schemeClr val="accent6"/>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400</xdr:row>
      <xdr:rowOff>169069</xdr:rowOff>
    </xdr:from>
    <xdr:to>
      <xdr:col>2</xdr:col>
      <xdr:colOff>0</xdr:colOff>
      <xdr:row>402</xdr:row>
      <xdr:rowOff>73821</xdr:rowOff>
    </xdr:to>
    <xdr:cxnSp macro="">
      <xdr:nvCxnSpPr>
        <xdr:cNvPr id="8005" name="直線コネクタ 8004">
          <a:extLst>
            <a:ext uri="{FF2B5EF4-FFF2-40B4-BE49-F238E27FC236}">
              <a16:creationId xmlns:a16="http://schemas.microsoft.com/office/drawing/2014/main" id="{00000000-0008-0000-0000-0000451F0000}"/>
            </a:ext>
          </a:extLst>
        </xdr:cNvPr>
        <xdr:cNvCxnSpPr/>
      </xdr:nvCxnSpPr>
      <xdr:spPr>
        <a:xfrm flipV="1">
          <a:off x="762000" y="53318569"/>
          <a:ext cx="0" cy="285752"/>
        </a:xfrm>
        <a:prstGeom prst="line">
          <a:avLst/>
        </a:prstGeom>
        <a:ln w="6350">
          <a:solidFill>
            <a:srgbClr val="FF0000"/>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11906</xdr:colOff>
      <xdr:row>410</xdr:row>
      <xdr:rowOff>92869</xdr:rowOff>
    </xdr:from>
    <xdr:to>
      <xdr:col>3</xdr:col>
      <xdr:colOff>1</xdr:colOff>
      <xdr:row>410</xdr:row>
      <xdr:rowOff>92869</xdr:rowOff>
    </xdr:to>
    <xdr:cxnSp macro="">
      <xdr:nvCxnSpPr>
        <xdr:cNvPr id="8006" name="直線矢印コネクタ 8005">
          <a:extLst>
            <a:ext uri="{FF2B5EF4-FFF2-40B4-BE49-F238E27FC236}">
              <a16:creationId xmlns:a16="http://schemas.microsoft.com/office/drawing/2014/main" id="{00000000-0008-0000-0000-0000461F0000}"/>
            </a:ext>
          </a:extLst>
        </xdr:cNvPr>
        <xdr:cNvCxnSpPr/>
      </xdr:nvCxnSpPr>
      <xdr:spPr>
        <a:xfrm flipH="1">
          <a:off x="773906" y="55147369"/>
          <a:ext cx="36909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xdr:colOff>
      <xdr:row>416</xdr:row>
      <xdr:rowOff>188119</xdr:rowOff>
    </xdr:from>
    <xdr:to>
      <xdr:col>23</xdr:col>
      <xdr:colOff>2381</xdr:colOff>
      <xdr:row>416</xdr:row>
      <xdr:rowOff>188119</xdr:rowOff>
    </xdr:to>
    <xdr:cxnSp macro="">
      <xdr:nvCxnSpPr>
        <xdr:cNvPr id="8009" name="直線コネクタ 8008">
          <a:extLst>
            <a:ext uri="{FF2B5EF4-FFF2-40B4-BE49-F238E27FC236}">
              <a16:creationId xmlns:a16="http://schemas.microsoft.com/office/drawing/2014/main" id="{00000000-0008-0000-0000-0000491F0000}"/>
            </a:ext>
          </a:extLst>
        </xdr:cNvPr>
        <xdr:cNvCxnSpPr/>
      </xdr:nvCxnSpPr>
      <xdr:spPr>
        <a:xfrm flipH="1">
          <a:off x="762008" y="53337619"/>
          <a:ext cx="8003373" cy="0"/>
        </a:xfrm>
        <a:prstGeom prst="line">
          <a:avLst/>
        </a:prstGeom>
        <a:ln w="3175">
          <a:solidFill>
            <a:schemeClr val="accent2">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2382</xdr:colOff>
      <xdr:row>417</xdr:row>
      <xdr:rowOff>11906</xdr:rowOff>
    </xdr:from>
    <xdr:to>
      <xdr:col>22</xdr:col>
      <xdr:colOff>371476</xdr:colOff>
      <xdr:row>417</xdr:row>
      <xdr:rowOff>11906</xdr:rowOff>
    </xdr:to>
    <xdr:cxnSp macro="">
      <xdr:nvCxnSpPr>
        <xdr:cNvPr id="8010" name="直線コネクタ 8009">
          <a:extLst>
            <a:ext uri="{FF2B5EF4-FFF2-40B4-BE49-F238E27FC236}">
              <a16:creationId xmlns:a16="http://schemas.microsoft.com/office/drawing/2014/main" id="{00000000-0008-0000-0000-00004A1F0000}"/>
            </a:ext>
          </a:extLst>
        </xdr:cNvPr>
        <xdr:cNvCxnSpPr/>
      </xdr:nvCxnSpPr>
      <xdr:spPr>
        <a:xfrm>
          <a:off x="764382" y="53351906"/>
          <a:ext cx="7989094"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2382</xdr:colOff>
      <xdr:row>417</xdr:row>
      <xdr:rowOff>1</xdr:rowOff>
    </xdr:from>
    <xdr:to>
      <xdr:col>23</xdr:col>
      <xdr:colOff>2382</xdr:colOff>
      <xdr:row>426</xdr:row>
      <xdr:rowOff>188119</xdr:rowOff>
    </xdr:to>
    <xdr:cxnSp macro="">
      <xdr:nvCxnSpPr>
        <xdr:cNvPr id="8057" name="直線コネクタ 8056">
          <a:extLst>
            <a:ext uri="{FF2B5EF4-FFF2-40B4-BE49-F238E27FC236}">
              <a16:creationId xmlns:a16="http://schemas.microsoft.com/office/drawing/2014/main" id="{00000000-0008-0000-0000-0000791F0000}"/>
            </a:ext>
          </a:extLst>
        </xdr:cNvPr>
        <xdr:cNvCxnSpPr/>
      </xdr:nvCxnSpPr>
      <xdr:spPr>
        <a:xfrm>
          <a:off x="8765382" y="53340001"/>
          <a:ext cx="0" cy="1902618"/>
        </a:xfrm>
        <a:prstGeom prst="line">
          <a:avLst/>
        </a:prstGeom>
        <a:ln w="3175">
          <a:solidFill>
            <a:schemeClr val="accent2">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371474</xdr:colOff>
      <xdr:row>417</xdr:row>
      <xdr:rowOff>11906</xdr:rowOff>
    </xdr:from>
    <xdr:to>
      <xdr:col>22</xdr:col>
      <xdr:colOff>371474</xdr:colOff>
      <xdr:row>426</xdr:row>
      <xdr:rowOff>173831</xdr:rowOff>
    </xdr:to>
    <xdr:cxnSp macro="">
      <xdr:nvCxnSpPr>
        <xdr:cNvPr id="8070" name="直線コネクタ 8069">
          <a:extLst>
            <a:ext uri="{FF2B5EF4-FFF2-40B4-BE49-F238E27FC236}">
              <a16:creationId xmlns:a16="http://schemas.microsoft.com/office/drawing/2014/main" id="{00000000-0008-0000-0000-0000861F0000}"/>
            </a:ext>
          </a:extLst>
        </xdr:cNvPr>
        <xdr:cNvCxnSpPr/>
      </xdr:nvCxnSpPr>
      <xdr:spPr>
        <a:xfrm>
          <a:off x="8753474" y="53351906"/>
          <a:ext cx="0" cy="1876425"/>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378627</xdr:colOff>
      <xdr:row>426</xdr:row>
      <xdr:rowOff>188119</xdr:rowOff>
    </xdr:from>
    <xdr:to>
      <xdr:col>23</xdr:col>
      <xdr:colOff>0</xdr:colOff>
      <xdr:row>426</xdr:row>
      <xdr:rowOff>188119</xdr:rowOff>
    </xdr:to>
    <xdr:cxnSp macro="">
      <xdr:nvCxnSpPr>
        <xdr:cNvPr id="8082" name="直線コネクタ 8081">
          <a:extLst>
            <a:ext uri="{FF2B5EF4-FFF2-40B4-BE49-F238E27FC236}">
              <a16:creationId xmlns:a16="http://schemas.microsoft.com/office/drawing/2014/main" id="{00000000-0008-0000-0000-0000921F0000}"/>
            </a:ext>
          </a:extLst>
        </xdr:cNvPr>
        <xdr:cNvCxnSpPr/>
      </xdr:nvCxnSpPr>
      <xdr:spPr>
        <a:xfrm flipH="1">
          <a:off x="759627" y="55242619"/>
          <a:ext cx="8003373" cy="0"/>
        </a:xfrm>
        <a:prstGeom prst="line">
          <a:avLst/>
        </a:prstGeom>
        <a:ln w="3175">
          <a:solidFill>
            <a:schemeClr val="accent2">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2381</xdr:colOff>
      <xdr:row>426</xdr:row>
      <xdr:rowOff>173831</xdr:rowOff>
    </xdr:from>
    <xdr:to>
      <xdr:col>22</xdr:col>
      <xdr:colOff>371475</xdr:colOff>
      <xdr:row>426</xdr:row>
      <xdr:rowOff>173831</xdr:rowOff>
    </xdr:to>
    <xdr:cxnSp macro="">
      <xdr:nvCxnSpPr>
        <xdr:cNvPr id="8097" name="直線コネクタ 8096">
          <a:extLst>
            <a:ext uri="{FF2B5EF4-FFF2-40B4-BE49-F238E27FC236}">
              <a16:creationId xmlns:a16="http://schemas.microsoft.com/office/drawing/2014/main" id="{00000000-0008-0000-0000-0000A11F0000}"/>
            </a:ext>
          </a:extLst>
        </xdr:cNvPr>
        <xdr:cNvCxnSpPr/>
      </xdr:nvCxnSpPr>
      <xdr:spPr>
        <a:xfrm>
          <a:off x="764381" y="55228331"/>
          <a:ext cx="7989094"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378618</xdr:colOff>
      <xdr:row>424</xdr:row>
      <xdr:rowOff>109540</xdr:rowOff>
    </xdr:from>
    <xdr:to>
      <xdr:col>1</xdr:col>
      <xdr:colOff>378618</xdr:colOff>
      <xdr:row>427</xdr:row>
      <xdr:rowOff>0</xdr:rowOff>
    </xdr:to>
    <xdr:cxnSp macro="">
      <xdr:nvCxnSpPr>
        <xdr:cNvPr id="8098" name="直線コネクタ 8097">
          <a:extLst>
            <a:ext uri="{FF2B5EF4-FFF2-40B4-BE49-F238E27FC236}">
              <a16:creationId xmlns:a16="http://schemas.microsoft.com/office/drawing/2014/main" id="{00000000-0008-0000-0000-0000A21F0000}"/>
            </a:ext>
          </a:extLst>
        </xdr:cNvPr>
        <xdr:cNvCxnSpPr/>
      </xdr:nvCxnSpPr>
      <xdr:spPr>
        <a:xfrm flipV="1">
          <a:off x="759618" y="57831040"/>
          <a:ext cx="0" cy="461960"/>
        </a:xfrm>
        <a:prstGeom prst="line">
          <a:avLst/>
        </a:prstGeom>
        <a:ln w="6350">
          <a:solidFill>
            <a:srgbClr val="FF0000"/>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330992</xdr:colOff>
      <xdr:row>425</xdr:row>
      <xdr:rowOff>180975</xdr:rowOff>
    </xdr:from>
    <xdr:to>
      <xdr:col>22</xdr:col>
      <xdr:colOff>330992</xdr:colOff>
      <xdr:row>426</xdr:row>
      <xdr:rowOff>178594</xdr:rowOff>
    </xdr:to>
    <xdr:cxnSp macro="">
      <xdr:nvCxnSpPr>
        <xdr:cNvPr id="8100" name="直線コネクタ 8099">
          <a:extLst>
            <a:ext uri="{FF2B5EF4-FFF2-40B4-BE49-F238E27FC236}">
              <a16:creationId xmlns:a16="http://schemas.microsoft.com/office/drawing/2014/main" id="{00000000-0008-0000-0000-0000A41F0000}"/>
            </a:ext>
          </a:extLst>
        </xdr:cNvPr>
        <xdr:cNvCxnSpPr/>
      </xdr:nvCxnSpPr>
      <xdr:spPr>
        <a:xfrm>
          <a:off x="8712992" y="55044975"/>
          <a:ext cx="0" cy="188119"/>
        </a:xfrm>
        <a:prstGeom prst="line">
          <a:avLst/>
        </a:prstGeom>
        <a:ln w="9525">
          <a:solidFill>
            <a:schemeClr val="accent6"/>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330995</xdr:colOff>
      <xdr:row>417</xdr:row>
      <xdr:rowOff>107156</xdr:rowOff>
    </xdr:from>
    <xdr:to>
      <xdr:col>22</xdr:col>
      <xdr:colOff>330995</xdr:colOff>
      <xdr:row>418</xdr:row>
      <xdr:rowOff>104775</xdr:rowOff>
    </xdr:to>
    <xdr:cxnSp macro="">
      <xdr:nvCxnSpPr>
        <xdr:cNvPr id="8103" name="直線コネクタ 8102">
          <a:extLst>
            <a:ext uri="{FF2B5EF4-FFF2-40B4-BE49-F238E27FC236}">
              <a16:creationId xmlns:a16="http://schemas.microsoft.com/office/drawing/2014/main" id="{00000000-0008-0000-0000-0000A71F0000}"/>
            </a:ext>
          </a:extLst>
        </xdr:cNvPr>
        <xdr:cNvCxnSpPr/>
      </xdr:nvCxnSpPr>
      <xdr:spPr>
        <a:xfrm>
          <a:off x="8712995" y="53447156"/>
          <a:ext cx="0" cy="188119"/>
        </a:xfrm>
        <a:prstGeom prst="line">
          <a:avLst/>
        </a:prstGeom>
        <a:ln w="9525">
          <a:solidFill>
            <a:schemeClr val="accent6"/>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57149</xdr:colOff>
      <xdr:row>418</xdr:row>
      <xdr:rowOff>302</xdr:rowOff>
    </xdr:from>
    <xdr:to>
      <xdr:col>23</xdr:col>
      <xdr:colOff>228598</xdr:colOff>
      <xdr:row>426</xdr:row>
      <xdr:rowOff>97632</xdr:rowOff>
    </xdr:to>
    <xdr:sp macro="" textlink="">
      <xdr:nvSpPr>
        <xdr:cNvPr id="8114" name="円弧 8113">
          <a:extLst>
            <a:ext uri="{FF2B5EF4-FFF2-40B4-BE49-F238E27FC236}">
              <a16:creationId xmlns:a16="http://schemas.microsoft.com/office/drawing/2014/main" id="{00000000-0008-0000-0000-0000B21F0000}"/>
            </a:ext>
          </a:extLst>
        </xdr:cNvPr>
        <xdr:cNvSpPr/>
      </xdr:nvSpPr>
      <xdr:spPr>
        <a:xfrm>
          <a:off x="8439149" y="56578802"/>
          <a:ext cx="552449" cy="1621330"/>
        </a:xfrm>
        <a:prstGeom prst="arc">
          <a:avLst>
            <a:gd name="adj1" fmla="val 5439049"/>
            <a:gd name="adj2" fmla="val 16176360"/>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154781</xdr:colOff>
      <xdr:row>422</xdr:row>
      <xdr:rowOff>97632</xdr:rowOff>
    </xdr:from>
    <xdr:to>
      <xdr:col>22</xdr:col>
      <xdr:colOff>57150</xdr:colOff>
      <xdr:row>422</xdr:row>
      <xdr:rowOff>97633</xdr:rowOff>
    </xdr:to>
    <xdr:cxnSp macro="">
      <xdr:nvCxnSpPr>
        <xdr:cNvPr id="8126" name="直線矢印コネクタ 8125">
          <a:extLst>
            <a:ext uri="{FF2B5EF4-FFF2-40B4-BE49-F238E27FC236}">
              <a16:creationId xmlns:a16="http://schemas.microsoft.com/office/drawing/2014/main" id="{00000000-0008-0000-0000-0000BE1F0000}"/>
            </a:ext>
          </a:extLst>
        </xdr:cNvPr>
        <xdr:cNvCxnSpPr/>
      </xdr:nvCxnSpPr>
      <xdr:spPr>
        <a:xfrm flipH="1" flipV="1">
          <a:off x="8155781" y="57438132"/>
          <a:ext cx="283369" cy="1"/>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417</xdr:row>
      <xdr:rowOff>2381</xdr:rowOff>
    </xdr:from>
    <xdr:to>
      <xdr:col>2</xdr:col>
      <xdr:colOff>0</xdr:colOff>
      <xdr:row>418</xdr:row>
      <xdr:rowOff>116681</xdr:rowOff>
    </xdr:to>
    <xdr:cxnSp macro="">
      <xdr:nvCxnSpPr>
        <xdr:cNvPr id="8129" name="直線コネクタ 8128">
          <a:extLst>
            <a:ext uri="{FF2B5EF4-FFF2-40B4-BE49-F238E27FC236}">
              <a16:creationId xmlns:a16="http://schemas.microsoft.com/office/drawing/2014/main" id="{00000000-0008-0000-0000-0000C11F0000}"/>
            </a:ext>
          </a:extLst>
        </xdr:cNvPr>
        <xdr:cNvCxnSpPr/>
      </xdr:nvCxnSpPr>
      <xdr:spPr>
        <a:xfrm flipV="1">
          <a:off x="762000" y="56390381"/>
          <a:ext cx="0" cy="304800"/>
        </a:xfrm>
        <a:prstGeom prst="line">
          <a:avLst/>
        </a:prstGeom>
        <a:ln w="6350">
          <a:solidFill>
            <a:srgbClr val="FF0000"/>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102393</xdr:colOff>
      <xdr:row>418</xdr:row>
      <xdr:rowOff>111918</xdr:rowOff>
    </xdr:from>
    <xdr:to>
      <xdr:col>6</xdr:col>
      <xdr:colOff>2381</xdr:colOff>
      <xdr:row>419</xdr:row>
      <xdr:rowOff>40481</xdr:rowOff>
    </xdr:to>
    <xdr:cxnSp macro="">
      <xdr:nvCxnSpPr>
        <xdr:cNvPr id="6296" name="直線コネクタ 6295">
          <a:extLst>
            <a:ext uri="{FF2B5EF4-FFF2-40B4-BE49-F238E27FC236}">
              <a16:creationId xmlns:a16="http://schemas.microsoft.com/office/drawing/2014/main" id="{00000000-0008-0000-0000-000098180000}"/>
            </a:ext>
          </a:extLst>
        </xdr:cNvPr>
        <xdr:cNvCxnSpPr/>
      </xdr:nvCxnSpPr>
      <xdr:spPr>
        <a:xfrm>
          <a:off x="864393" y="56690418"/>
          <a:ext cx="1423988" cy="119063"/>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188119</xdr:colOff>
      <xdr:row>419</xdr:row>
      <xdr:rowOff>40481</xdr:rowOff>
    </xdr:from>
    <xdr:to>
      <xdr:col>6</xdr:col>
      <xdr:colOff>188119</xdr:colOff>
      <xdr:row>426</xdr:row>
      <xdr:rowOff>188119</xdr:rowOff>
    </xdr:to>
    <xdr:cxnSp macro="">
      <xdr:nvCxnSpPr>
        <xdr:cNvPr id="114" name="直線コネクタ 113">
          <a:extLst>
            <a:ext uri="{FF2B5EF4-FFF2-40B4-BE49-F238E27FC236}">
              <a16:creationId xmlns:a16="http://schemas.microsoft.com/office/drawing/2014/main" id="{00000000-0008-0000-0000-000072000000}"/>
            </a:ext>
          </a:extLst>
        </xdr:cNvPr>
        <xdr:cNvCxnSpPr/>
      </xdr:nvCxnSpPr>
      <xdr:spPr>
        <a:xfrm>
          <a:off x="2474119" y="56809481"/>
          <a:ext cx="0" cy="1481138"/>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190500</xdr:colOff>
      <xdr:row>418</xdr:row>
      <xdr:rowOff>126206</xdr:rowOff>
    </xdr:from>
    <xdr:to>
      <xdr:col>6</xdr:col>
      <xdr:colOff>190500</xdr:colOff>
      <xdr:row>419</xdr:row>
      <xdr:rowOff>40480</xdr:rowOff>
    </xdr:to>
    <xdr:cxnSp macro="">
      <xdr:nvCxnSpPr>
        <xdr:cNvPr id="7532" name="直線コネクタ 7531">
          <a:extLst>
            <a:ext uri="{FF2B5EF4-FFF2-40B4-BE49-F238E27FC236}">
              <a16:creationId xmlns:a16="http://schemas.microsoft.com/office/drawing/2014/main" id="{00000000-0008-0000-0000-00006C1D0000}"/>
            </a:ext>
          </a:extLst>
        </xdr:cNvPr>
        <xdr:cNvCxnSpPr/>
      </xdr:nvCxnSpPr>
      <xdr:spPr>
        <a:xfrm>
          <a:off x="2476500" y="56704706"/>
          <a:ext cx="0" cy="104774"/>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188119</xdr:colOff>
      <xdr:row>426</xdr:row>
      <xdr:rowOff>85725</xdr:rowOff>
    </xdr:from>
    <xdr:to>
      <xdr:col>6</xdr:col>
      <xdr:colOff>188119</xdr:colOff>
      <xdr:row>426</xdr:row>
      <xdr:rowOff>190499</xdr:rowOff>
    </xdr:to>
    <xdr:cxnSp macro="">
      <xdr:nvCxnSpPr>
        <xdr:cNvPr id="7551" name="直線コネクタ 7550">
          <a:extLst>
            <a:ext uri="{FF2B5EF4-FFF2-40B4-BE49-F238E27FC236}">
              <a16:creationId xmlns:a16="http://schemas.microsoft.com/office/drawing/2014/main" id="{00000000-0008-0000-0000-00007F1D0000}"/>
            </a:ext>
          </a:extLst>
        </xdr:cNvPr>
        <xdr:cNvCxnSpPr/>
      </xdr:nvCxnSpPr>
      <xdr:spPr>
        <a:xfrm>
          <a:off x="2474119" y="58188225"/>
          <a:ext cx="0" cy="104774"/>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0</xdr:colOff>
      <xdr:row>419</xdr:row>
      <xdr:rowOff>40481</xdr:rowOff>
    </xdr:from>
    <xdr:to>
      <xdr:col>23</xdr:col>
      <xdr:colOff>2381</xdr:colOff>
      <xdr:row>419</xdr:row>
      <xdr:rowOff>40481</xdr:rowOff>
    </xdr:to>
    <xdr:cxnSp macro="">
      <xdr:nvCxnSpPr>
        <xdr:cNvPr id="7684" name="直線コネクタ 7683">
          <a:extLst>
            <a:ext uri="{FF2B5EF4-FFF2-40B4-BE49-F238E27FC236}">
              <a16:creationId xmlns:a16="http://schemas.microsoft.com/office/drawing/2014/main" id="{00000000-0008-0000-0000-0000041E0000}"/>
            </a:ext>
          </a:extLst>
        </xdr:cNvPr>
        <xdr:cNvCxnSpPr/>
      </xdr:nvCxnSpPr>
      <xdr:spPr>
        <a:xfrm>
          <a:off x="2286000" y="56809481"/>
          <a:ext cx="6479381"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190500</xdr:colOff>
      <xdr:row>419</xdr:row>
      <xdr:rowOff>42863</xdr:rowOff>
    </xdr:from>
    <xdr:to>
      <xdr:col>7</xdr:col>
      <xdr:colOff>190500</xdr:colOff>
      <xdr:row>427</xdr:row>
      <xdr:rowOff>1</xdr:rowOff>
    </xdr:to>
    <xdr:cxnSp macro="">
      <xdr:nvCxnSpPr>
        <xdr:cNvPr id="7685" name="直線コネクタ 7684">
          <a:extLst>
            <a:ext uri="{FF2B5EF4-FFF2-40B4-BE49-F238E27FC236}">
              <a16:creationId xmlns:a16="http://schemas.microsoft.com/office/drawing/2014/main" id="{00000000-0008-0000-0000-0000051E0000}"/>
            </a:ext>
          </a:extLst>
        </xdr:cNvPr>
        <xdr:cNvCxnSpPr/>
      </xdr:nvCxnSpPr>
      <xdr:spPr>
        <a:xfrm>
          <a:off x="2857500" y="56811863"/>
          <a:ext cx="0" cy="1481138"/>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192882</xdr:colOff>
      <xdr:row>418</xdr:row>
      <xdr:rowOff>126206</xdr:rowOff>
    </xdr:from>
    <xdr:to>
      <xdr:col>7</xdr:col>
      <xdr:colOff>192882</xdr:colOff>
      <xdr:row>419</xdr:row>
      <xdr:rowOff>40480</xdr:rowOff>
    </xdr:to>
    <xdr:cxnSp macro="">
      <xdr:nvCxnSpPr>
        <xdr:cNvPr id="7686" name="直線コネクタ 7685">
          <a:extLst>
            <a:ext uri="{FF2B5EF4-FFF2-40B4-BE49-F238E27FC236}">
              <a16:creationId xmlns:a16="http://schemas.microsoft.com/office/drawing/2014/main" id="{00000000-0008-0000-0000-0000061E0000}"/>
            </a:ext>
          </a:extLst>
        </xdr:cNvPr>
        <xdr:cNvCxnSpPr/>
      </xdr:nvCxnSpPr>
      <xdr:spPr>
        <a:xfrm>
          <a:off x="2859882" y="56704706"/>
          <a:ext cx="0" cy="104774"/>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190500</xdr:colOff>
      <xdr:row>426</xdr:row>
      <xdr:rowOff>83344</xdr:rowOff>
    </xdr:from>
    <xdr:to>
      <xdr:col>7</xdr:col>
      <xdr:colOff>190500</xdr:colOff>
      <xdr:row>426</xdr:row>
      <xdr:rowOff>188118</xdr:rowOff>
    </xdr:to>
    <xdr:cxnSp macro="">
      <xdr:nvCxnSpPr>
        <xdr:cNvPr id="7862" name="直線コネクタ 7861">
          <a:extLst>
            <a:ext uri="{FF2B5EF4-FFF2-40B4-BE49-F238E27FC236}">
              <a16:creationId xmlns:a16="http://schemas.microsoft.com/office/drawing/2014/main" id="{00000000-0008-0000-0000-0000B61E0000}"/>
            </a:ext>
          </a:extLst>
        </xdr:cNvPr>
        <xdr:cNvCxnSpPr/>
      </xdr:nvCxnSpPr>
      <xdr:spPr>
        <a:xfrm>
          <a:off x="2857500" y="58185844"/>
          <a:ext cx="0" cy="104774"/>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378619</xdr:colOff>
      <xdr:row>418</xdr:row>
      <xdr:rowOff>111918</xdr:rowOff>
    </xdr:from>
    <xdr:to>
      <xdr:col>2</xdr:col>
      <xdr:colOff>95250</xdr:colOff>
      <xdr:row>418</xdr:row>
      <xdr:rowOff>111918</xdr:rowOff>
    </xdr:to>
    <xdr:cxnSp macro="">
      <xdr:nvCxnSpPr>
        <xdr:cNvPr id="873" name="直線コネクタ 872">
          <a:extLst>
            <a:ext uri="{FF2B5EF4-FFF2-40B4-BE49-F238E27FC236}">
              <a16:creationId xmlns:a16="http://schemas.microsoft.com/office/drawing/2014/main" id="{00000000-0008-0000-0000-000069030000}"/>
            </a:ext>
          </a:extLst>
        </xdr:cNvPr>
        <xdr:cNvCxnSpPr/>
      </xdr:nvCxnSpPr>
      <xdr:spPr>
        <a:xfrm>
          <a:off x="759619" y="56690418"/>
          <a:ext cx="97631" cy="0"/>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426</xdr:row>
      <xdr:rowOff>123825</xdr:rowOff>
    </xdr:from>
    <xdr:to>
      <xdr:col>2</xdr:col>
      <xdr:colOff>66675</xdr:colOff>
      <xdr:row>426</xdr:row>
      <xdr:rowOff>123825</xdr:rowOff>
    </xdr:to>
    <xdr:cxnSp macro="">
      <xdr:nvCxnSpPr>
        <xdr:cNvPr id="8164" name="直線コネクタ 8163">
          <a:extLst>
            <a:ext uri="{FF2B5EF4-FFF2-40B4-BE49-F238E27FC236}">
              <a16:creationId xmlns:a16="http://schemas.microsoft.com/office/drawing/2014/main" id="{00000000-0008-0000-0000-0000E41F0000}"/>
            </a:ext>
          </a:extLst>
        </xdr:cNvPr>
        <xdr:cNvCxnSpPr/>
      </xdr:nvCxnSpPr>
      <xdr:spPr>
        <a:xfrm>
          <a:off x="762000" y="58226325"/>
          <a:ext cx="66675" cy="0"/>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378619</xdr:colOff>
      <xdr:row>424</xdr:row>
      <xdr:rowOff>116681</xdr:rowOff>
    </xdr:from>
    <xdr:to>
      <xdr:col>2</xdr:col>
      <xdr:colOff>64294</xdr:colOff>
      <xdr:row>424</xdr:row>
      <xdr:rowOff>116681</xdr:rowOff>
    </xdr:to>
    <xdr:cxnSp macro="">
      <xdr:nvCxnSpPr>
        <xdr:cNvPr id="8167" name="直線コネクタ 8166">
          <a:extLst>
            <a:ext uri="{FF2B5EF4-FFF2-40B4-BE49-F238E27FC236}">
              <a16:creationId xmlns:a16="http://schemas.microsoft.com/office/drawing/2014/main" id="{00000000-0008-0000-0000-0000E71F0000}"/>
            </a:ext>
          </a:extLst>
        </xdr:cNvPr>
        <xdr:cNvCxnSpPr/>
      </xdr:nvCxnSpPr>
      <xdr:spPr>
        <a:xfrm>
          <a:off x="759619" y="57838181"/>
          <a:ext cx="66675" cy="0"/>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190500</xdr:colOff>
      <xdr:row>418</xdr:row>
      <xdr:rowOff>76200</xdr:rowOff>
    </xdr:from>
    <xdr:to>
      <xdr:col>4</xdr:col>
      <xdr:colOff>190500</xdr:colOff>
      <xdr:row>418</xdr:row>
      <xdr:rowOff>180974</xdr:rowOff>
    </xdr:to>
    <xdr:cxnSp macro="">
      <xdr:nvCxnSpPr>
        <xdr:cNvPr id="8168" name="直線コネクタ 8167">
          <a:extLst>
            <a:ext uri="{FF2B5EF4-FFF2-40B4-BE49-F238E27FC236}">
              <a16:creationId xmlns:a16="http://schemas.microsoft.com/office/drawing/2014/main" id="{00000000-0008-0000-0000-0000E81F0000}"/>
            </a:ext>
          </a:extLst>
        </xdr:cNvPr>
        <xdr:cNvCxnSpPr/>
      </xdr:nvCxnSpPr>
      <xdr:spPr>
        <a:xfrm>
          <a:off x="1714500" y="56654700"/>
          <a:ext cx="0" cy="104774"/>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285750</xdr:colOff>
      <xdr:row>417</xdr:row>
      <xdr:rowOff>0</xdr:rowOff>
    </xdr:from>
    <xdr:to>
      <xdr:col>1</xdr:col>
      <xdr:colOff>285750</xdr:colOff>
      <xdr:row>418</xdr:row>
      <xdr:rowOff>111919</xdr:rowOff>
    </xdr:to>
    <xdr:cxnSp macro="">
      <xdr:nvCxnSpPr>
        <xdr:cNvPr id="101" name="直線矢印コネクタ 100">
          <a:extLst>
            <a:ext uri="{FF2B5EF4-FFF2-40B4-BE49-F238E27FC236}">
              <a16:creationId xmlns:a16="http://schemas.microsoft.com/office/drawing/2014/main" id="{00000000-0008-0000-0000-000065000000}"/>
            </a:ext>
          </a:extLst>
        </xdr:cNvPr>
        <xdr:cNvCxnSpPr/>
      </xdr:nvCxnSpPr>
      <xdr:spPr>
        <a:xfrm flipV="1">
          <a:off x="666750" y="56388000"/>
          <a:ext cx="0" cy="30241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119062</xdr:colOff>
      <xdr:row>416</xdr:row>
      <xdr:rowOff>102394</xdr:rowOff>
    </xdr:from>
    <xdr:to>
      <xdr:col>1</xdr:col>
      <xdr:colOff>373856</xdr:colOff>
      <xdr:row>416</xdr:row>
      <xdr:rowOff>102394</xdr:rowOff>
    </xdr:to>
    <xdr:cxnSp macro="">
      <xdr:nvCxnSpPr>
        <xdr:cNvPr id="118" name="直線矢印コネクタ 117">
          <a:extLst>
            <a:ext uri="{FF2B5EF4-FFF2-40B4-BE49-F238E27FC236}">
              <a16:creationId xmlns:a16="http://schemas.microsoft.com/office/drawing/2014/main" id="{00000000-0008-0000-0000-000076000000}"/>
            </a:ext>
          </a:extLst>
        </xdr:cNvPr>
        <xdr:cNvCxnSpPr/>
      </xdr:nvCxnSpPr>
      <xdr:spPr>
        <a:xfrm>
          <a:off x="500062" y="56299894"/>
          <a:ext cx="25479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197644</xdr:colOff>
      <xdr:row>418</xdr:row>
      <xdr:rowOff>111919</xdr:rowOff>
    </xdr:from>
    <xdr:to>
      <xdr:col>2</xdr:col>
      <xdr:colOff>2382</xdr:colOff>
      <xdr:row>418</xdr:row>
      <xdr:rowOff>111919</xdr:rowOff>
    </xdr:to>
    <xdr:cxnSp macro="">
      <xdr:nvCxnSpPr>
        <xdr:cNvPr id="6632" name="直線コネクタ 6631">
          <a:extLst>
            <a:ext uri="{FF2B5EF4-FFF2-40B4-BE49-F238E27FC236}">
              <a16:creationId xmlns:a16="http://schemas.microsoft.com/office/drawing/2014/main" id="{00000000-0008-0000-0000-0000E8190000}"/>
            </a:ext>
          </a:extLst>
        </xdr:cNvPr>
        <xdr:cNvCxnSpPr/>
      </xdr:nvCxnSpPr>
      <xdr:spPr>
        <a:xfrm>
          <a:off x="578644" y="56690419"/>
          <a:ext cx="185738" cy="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197644</xdr:colOff>
      <xdr:row>416</xdr:row>
      <xdr:rowOff>188119</xdr:rowOff>
    </xdr:from>
    <xdr:to>
      <xdr:col>2</xdr:col>
      <xdr:colOff>2382</xdr:colOff>
      <xdr:row>416</xdr:row>
      <xdr:rowOff>188119</xdr:rowOff>
    </xdr:to>
    <xdr:cxnSp macro="">
      <xdr:nvCxnSpPr>
        <xdr:cNvPr id="6655" name="直線コネクタ 6654">
          <a:extLst>
            <a:ext uri="{FF2B5EF4-FFF2-40B4-BE49-F238E27FC236}">
              <a16:creationId xmlns:a16="http://schemas.microsoft.com/office/drawing/2014/main" id="{00000000-0008-0000-0000-0000FF190000}"/>
            </a:ext>
          </a:extLst>
        </xdr:cNvPr>
        <xdr:cNvCxnSpPr/>
      </xdr:nvCxnSpPr>
      <xdr:spPr>
        <a:xfrm>
          <a:off x="578644" y="56385619"/>
          <a:ext cx="185738" cy="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119063</xdr:colOff>
      <xdr:row>417</xdr:row>
      <xdr:rowOff>138113</xdr:rowOff>
    </xdr:from>
    <xdr:to>
      <xdr:col>1</xdr:col>
      <xdr:colOff>285750</xdr:colOff>
      <xdr:row>417</xdr:row>
      <xdr:rowOff>138113</xdr:rowOff>
    </xdr:to>
    <xdr:cxnSp macro="">
      <xdr:nvCxnSpPr>
        <xdr:cNvPr id="171" name="直線コネクタ 170">
          <a:extLst>
            <a:ext uri="{FF2B5EF4-FFF2-40B4-BE49-F238E27FC236}">
              <a16:creationId xmlns:a16="http://schemas.microsoft.com/office/drawing/2014/main" id="{00000000-0008-0000-0000-0000AB000000}"/>
            </a:ext>
          </a:extLst>
        </xdr:cNvPr>
        <xdr:cNvCxnSpPr/>
      </xdr:nvCxnSpPr>
      <xdr:spPr>
        <a:xfrm flipH="1">
          <a:off x="500063" y="56526113"/>
          <a:ext cx="166687"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119063</xdr:colOff>
      <xdr:row>416</xdr:row>
      <xdr:rowOff>102394</xdr:rowOff>
    </xdr:from>
    <xdr:to>
      <xdr:col>1</xdr:col>
      <xdr:colOff>119063</xdr:colOff>
      <xdr:row>417</xdr:row>
      <xdr:rowOff>138113</xdr:rowOff>
    </xdr:to>
    <xdr:cxnSp macro="">
      <xdr:nvCxnSpPr>
        <xdr:cNvPr id="185" name="直線コネクタ 184">
          <a:extLst>
            <a:ext uri="{FF2B5EF4-FFF2-40B4-BE49-F238E27FC236}">
              <a16:creationId xmlns:a16="http://schemas.microsoft.com/office/drawing/2014/main" id="{00000000-0008-0000-0000-0000B9000000}"/>
            </a:ext>
          </a:extLst>
        </xdr:cNvPr>
        <xdr:cNvCxnSpPr/>
      </xdr:nvCxnSpPr>
      <xdr:spPr>
        <a:xfrm>
          <a:off x="500063" y="56299894"/>
          <a:ext cx="0" cy="226219"/>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190501</xdr:colOff>
      <xdr:row>418</xdr:row>
      <xdr:rowOff>0</xdr:rowOff>
    </xdr:from>
    <xdr:to>
      <xdr:col>4</xdr:col>
      <xdr:colOff>190501</xdr:colOff>
      <xdr:row>418</xdr:row>
      <xdr:rowOff>78586</xdr:rowOff>
    </xdr:to>
    <xdr:cxnSp macro="">
      <xdr:nvCxnSpPr>
        <xdr:cNvPr id="6658" name="直線コネクタ 6657">
          <a:extLst>
            <a:ext uri="{FF2B5EF4-FFF2-40B4-BE49-F238E27FC236}">
              <a16:creationId xmlns:a16="http://schemas.microsoft.com/office/drawing/2014/main" id="{00000000-0008-0000-0000-0000021A0000}"/>
            </a:ext>
          </a:extLst>
        </xdr:cNvPr>
        <xdr:cNvCxnSpPr/>
      </xdr:nvCxnSpPr>
      <xdr:spPr>
        <a:xfrm flipV="1">
          <a:off x="1714501" y="56578500"/>
          <a:ext cx="0" cy="78586"/>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2381</xdr:colOff>
      <xdr:row>418</xdr:row>
      <xdr:rowOff>4763</xdr:rowOff>
    </xdr:from>
    <xdr:to>
      <xdr:col>6</xdr:col>
      <xdr:colOff>2381</xdr:colOff>
      <xdr:row>418</xdr:row>
      <xdr:rowOff>128589</xdr:rowOff>
    </xdr:to>
    <xdr:cxnSp macro="">
      <xdr:nvCxnSpPr>
        <xdr:cNvPr id="6793" name="直線コネクタ 6792">
          <a:extLst>
            <a:ext uri="{FF2B5EF4-FFF2-40B4-BE49-F238E27FC236}">
              <a16:creationId xmlns:a16="http://schemas.microsoft.com/office/drawing/2014/main" id="{00000000-0008-0000-0000-0000891A0000}"/>
            </a:ext>
          </a:extLst>
        </xdr:cNvPr>
        <xdr:cNvCxnSpPr/>
      </xdr:nvCxnSpPr>
      <xdr:spPr>
        <a:xfrm flipV="1">
          <a:off x="2288381" y="56583263"/>
          <a:ext cx="0" cy="123826"/>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4762</xdr:colOff>
      <xdr:row>418</xdr:row>
      <xdr:rowOff>169069</xdr:rowOff>
    </xdr:from>
    <xdr:to>
      <xdr:col>6</xdr:col>
      <xdr:colOff>188119</xdr:colOff>
      <xdr:row>418</xdr:row>
      <xdr:rowOff>169069</xdr:rowOff>
    </xdr:to>
    <xdr:cxnSp macro="">
      <xdr:nvCxnSpPr>
        <xdr:cNvPr id="8131" name="直線矢印コネクタ 8130">
          <a:extLst>
            <a:ext uri="{FF2B5EF4-FFF2-40B4-BE49-F238E27FC236}">
              <a16:creationId xmlns:a16="http://schemas.microsoft.com/office/drawing/2014/main" id="{00000000-0008-0000-0000-0000C31F0000}"/>
            </a:ext>
          </a:extLst>
        </xdr:cNvPr>
        <xdr:cNvCxnSpPr/>
      </xdr:nvCxnSpPr>
      <xdr:spPr>
        <a:xfrm>
          <a:off x="2290762" y="56747569"/>
          <a:ext cx="18335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95250</xdr:colOff>
      <xdr:row>418</xdr:row>
      <xdr:rowOff>90488</xdr:rowOff>
    </xdr:from>
    <xdr:to>
      <xdr:col>6</xdr:col>
      <xdr:colOff>95250</xdr:colOff>
      <xdr:row>418</xdr:row>
      <xdr:rowOff>169069</xdr:rowOff>
    </xdr:to>
    <xdr:cxnSp macro="">
      <xdr:nvCxnSpPr>
        <xdr:cNvPr id="8153" name="直線コネクタ 8152">
          <a:extLst>
            <a:ext uri="{FF2B5EF4-FFF2-40B4-BE49-F238E27FC236}">
              <a16:creationId xmlns:a16="http://schemas.microsoft.com/office/drawing/2014/main" id="{00000000-0008-0000-0000-0000D91F0000}"/>
            </a:ext>
          </a:extLst>
        </xdr:cNvPr>
        <xdr:cNvCxnSpPr/>
      </xdr:nvCxnSpPr>
      <xdr:spPr>
        <a:xfrm flipV="1">
          <a:off x="2381250" y="56668988"/>
          <a:ext cx="0" cy="78581"/>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95250</xdr:colOff>
      <xdr:row>418</xdr:row>
      <xdr:rowOff>90487</xdr:rowOff>
    </xdr:from>
    <xdr:to>
      <xdr:col>7</xdr:col>
      <xdr:colOff>207169</xdr:colOff>
      <xdr:row>418</xdr:row>
      <xdr:rowOff>90487</xdr:rowOff>
    </xdr:to>
    <xdr:cxnSp macro="">
      <xdr:nvCxnSpPr>
        <xdr:cNvPr id="8163" name="直線矢印コネクタ 8162">
          <a:extLst>
            <a:ext uri="{FF2B5EF4-FFF2-40B4-BE49-F238E27FC236}">
              <a16:creationId xmlns:a16="http://schemas.microsoft.com/office/drawing/2014/main" id="{00000000-0008-0000-0000-0000E31F0000}"/>
            </a:ext>
          </a:extLst>
        </xdr:cNvPr>
        <xdr:cNvCxnSpPr/>
      </xdr:nvCxnSpPr>
      <xdr:spPr>
        <a:xfrm>
          <a:off x="2381250" y="56668987"/>
          <a:ext cx="49291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252413</xdr:colOff>
      <xdr:row>426</xdr:row>
      <xdr:rowOff>187685</xdr:rowOff>
    </xdr:from>
    <xdr:to>
      <xdr:col>1</xdr:col>
      <xdr:colOff>376238</xdr:colOff>
      <xdr:row>426</xdr:row>
      <xdr:rowOff>187685</xdr:rowOff>
    </xdr:to>
    <xdr:cxnSp macro="">
      <xdr:nvCxnSpPr>
        <xdr:cNvPr id="8182" name="直線コネクタ 8181">
          <a:extLst>
            <a:ext uri="{FF2B5EF4-FFF2-40B4-BE49-F238E27FC236}">
              <a16:creationId xmlns:a16="http://schemas.microsoft.com/office/drawing/2014/main" id="{00000000-0008-0000-0000-0000F61F0000}"/>
            </a:ext>
          </a:extLst>
        </xdr:cNvPr>
        <xdr:cNvCxnSpPr/>
      </xdr:nvCxnSpPr>
      <xdr:spPr>
        <a:xfrm flipH="1">
          <a:off x="633413" y="58290185"/>
          <a:ext cx="123825"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136503</xdr:colOff>
      <xdr:row>426</xdr:row>
      <xdr:rowOff>157097</xdr:rowOff>
    </xdr:from>
    <xdr:to>
      <xdr:col>1</xdr:col>
      <xdr:colOff>303190</xdr:colOff>
      <xdr:row>426</xdr:row>
      <xdr:rowOff>157097</xdr:rowOff>
    </xdr:to>
    <xdr:cxnSp macro="">
      <xdr:nvCxnSpPr>
        <xdr:cNvPr id="8192" name="直線コネクタ 8191">
          <a:extLst>
            <a:ext uri="{FF2B5EF4-FFF2-40B4-BE49-F238E27FC236}">
              <a16:creationId xmlns:a16="http://schemas.microsoft.com/office/drawing/2014/main" id="{00000000-0008-0000-0000-000000200000}"/>
            </a:ext>
          </a:extLst>
        </xdr:cNvPr>
        <xdr:cNvCxnSpPr/>
      </xdr:nvCxnSpPr>
      <xdr:spPr>
        <a:xfrm flipH="1">
          <a:off x="517503" y="58259597"/>
          <a:ext cx="166687"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133684</xdr:colOff>
      <xdr:row>426</xdr:row>
      <xdr:rowOff>157163</xdr:rowOff>
    </xdr:from>
    <xdr:to>
      <xdr:col>1</xdr:col>
      <xdr:colOff>133684</xdr:colOff>
      <xdr:row>428</xdr:row>
      <xdr:rowOff>2381</xdr:rowOff>
    </xdr:to>
    <xdr:cxnSp macro="">
      <xdr:nvCxnSpPr>
        <xdr:cNvPr id="8202" name="直線コネクタ 8201">
          <a:extLst>
            <a:ext uri="{FF2B5EF4-FFF2-40B4-BE49-F238E27FC236}">
              <a16:creationId xmlns:a16="http://schemas.microsoft.com/office/drawing/2014/main" id="{00000000-0008-0000-0000-00000A200000}"/>
            </a:ext>
          </a:extLst>
        </xdr:cNvPr>
        <xdr:cNvCxnSpPr/>
      </xdr:nvCxnSpPr>
      <xdr:spPr>
        <a:xfrm>
          <a:off x="514684" y="58259663"/>
          <a:ext cx="0" cy="226218"/>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136502</xdr:colOff>
      <xdr:row>428</xdr:row>
      <xdr:rowOff>2381</xdr:rowOff>
    </xdr:from>
    <xdr:to>
      <xdr:col>1</xdr:col>
      <xdr:colOff>376237</xdr:colOff>
      <xdr:row>428</xdr:row>
      <xdr:rowOff>2381</xdr:rowOff>
    </xdr:to>
    <xdr:cxnSp macro="">
      <xdr:nvCxnSpPr>
        <xdr:cNvPr id="8214" name="直線矢印コネクタ 8213">
          <a:extLst>
            <a:ext uri="{FF2B5EF4-FFF2-40B4-BE49-F238E27FC236}">
              <a16:creationId xmlns:a16="http://schemas.microsoft.com/office/drawing/2014/main" id="{00000000-0008-0000-0000-000016200000}"/>
            </a:ext>
          </a:extLst>
        </xdr:cNvPr>
        <xdr:cNvCxnSpPr/>
      </xdr:nvCxnSpPr>
      <xdr:spPr>
        <a:xfrm>
          <a:off x="517502" y="58485881"/>
          <a:ext cx="23973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184999</xdr:colOff>
      <xdr:row>422</xdr:row>
      <xdr:rowOff>95418</xdr:rowOff>
    </xdr:from>
    <xdr:to>
      <xdr:col>7</xdr:col>
      <xdr:colOff>192881</xdr:colOff>
      <xdr:row>422</xdr:row>
      <xdr:rowOff>95418</xdr:rowOff>
    </xdr:to>
    <xdr:cxnSp macro="">
      <xdr:nvCxnSpPr>
        <xdr:cNvPr id="8227" name="直線矢印コネクタ 8226">
          <a:extLst>
            <a:ext uri="{FF2B5EF4-FFF2-40B4-BE49-F238E27FC236}">
              <a16:creationId xmlns:a16="http://schemas.microsoft.com/office/drawing/2014/main" id="{00000000-0008-0000-0000-000023200000}"/>
            </a:ext>
          </a:extLst>
        </xdr:cNvPr>
        <xdr:cNvCxnSpPr/>
      </xdr:nvCxnSpPr>
      <xdr:spPr>
        <a:xfrm>
          <a:off x="2470999" y="57435918"/>
          <a:ext cx="38888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xdr:colOff>
      <xdr:row>422</xdr:row>
      <xdr:rowOff>2381</xdr:rowOff>
    </xdr:from>
    <xdr:to>
      <xdr:col>7</xdr:col>
      <xdr:colOff>1</xdr:colOff>
      <xdr:row>422</xdr:row>
      <xdr:rowOff>92870</xdr:rowOff>
    </xdr:to>
    <xdr:cxnSp macro="">
      <xdr:nvCxnSpPr>
        <xdr:cNvPr id="8235" name="直線コネクタ 8234">
          <a:extLst>
            <a:ext uri="{FF2B5EF4-FFF2-40B4-BE49-F238E27FC236}">
              <a16:creationId xmlns:a16="http://schemas.microsoft.com/office/drawing/2014/main" id="{00000000-0008-0000-0000-00002B200000}"/>
            </a:ext>
          </a:extLst>
        </xdr:cNvPr>
        <xdr:cNvCxnSpPr/>
      </xdr:nvCxnSpPr>
      <xdr:spPr>
        <a:xfrm flipV="1">
          <a:off x="2667001" y="57342881"/>
          <a:ext cx="0" cy="90489"/>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380562</xdr:colOff>
      <xdr:row>422</xdr:row>
      <xdr:rowOff>2381</xdr:rowOff>
    </xdr:from>
    <xdr:to>
      <xdr:col>8</xdr:col>
      <xdr:colOff>0</xdr:colOff>
      <xdr:row>422</xdr:row>
      <xdr:rowOff>2381</xdr:rowOff>
    </xdr:to>
    <xdr:cxnSp macro="">
      <xdr:nvCxnSpPr>
        <xdr:cNvPr id="8262" name="直線矢印コネクタ 8261">
          <a:extLst>
            <a:ext uri="{FF2B5EF4-FFF2-40B4-BE49-F238E27FC236}">
              <a16:creationId xmlns:a16="http://schemas.microsoft.com/office/drawing/2014/main" id="{00000000-0008-0000-0000-000046200000}"/>
            </a:ext>
          </a:extLst>
        </xdr:cNvPr>
        <xdr:cNvCxnSpPr/>
      </xdr:nvCxnSpPr>
      <xdr:spPr>
        <a:xfrm>
          <a:off x="2666562" y="57342881"/>
          <a:ext cx="38143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380565</xdr:colOff>
      <xdr:row>415</xdr:row>
      <xdr:rowOff>0</xdr:rowOff>
    </xdr:from>
    <xdr:to>
      <xdr:col>1</xdr:col>
      <xdr:colOff>380565</xdr:colOff>
      <xdr:row>416</xdr:row>
      <xdr:rowOff>188689</xdr:rowOff>
    </xdr:to>
    <xdr:cxnSp macro="">
      <xdr:nvCxnSpPr>
        <xdr:cNvPr id="8270" name="直線コネクタ 8269">
          <a:extLst>
            <a:ext uri="{FF2B5EF4-FFF2-40B4-BE49-F238E27FC236}">
              <a16:creationId xmlns:a16="http://schemas.microsoft.com/office/drawing/2014/main" id="{00000000-0008-0000-0000-00004E200000}"/>
            </a:ext>
          </a:extLst>
        </xdr:cNvPr>
        <xdr:cNvCxnSpPr/>
      </xdr:nvCxnSpPr>
      <xdr:spPr>
        <a:xfrm>
          <a:off x="761565" y="56007000"/>
          <a:ext cx="0" cy="379189"/>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1777</xdr:colOff>
      <xdr:row>415</xdr:row>
      <xdr:rowOff>2381</xdr:rowOff>
    </xdr:from>
    <xdr:to>
      <xdr:col>23</xdr:col>
      <xdr:colOff>1777</xdr:colOff>
      <xdr:row>417</xdr:row>
      <xdr:rowOff>0</xdr:rowOff>
    </xdr:to>
    <xdr:cxnSp macro="">
      <xdr:nvCxnSpPr>
        <xdr:cNvPr id="8273" name="直線コネクタ 8272">
          <a:extLst>
            <a:ext uri="{FF2B5EF4-FFF2-40B4-BE49-F238E27FC236}">
              <a16:creationId xmlns:a16="http://schemas.microsoft.com/office/drawing/2014/main" id="{00000000-0008-0000-0000-000051200000}"/>
            </a:ext>
          </a:extLst>
        </xdr:cNvPr>
        <xdr:cNvCxnSpPr/>
      </xdr:nvCxnSpPr>
      <xdr:spPr>
        <a:xfrm>
          <a:off x="8764777" y="56009381"/>
          <a:ext cx="0" cy="378619"/>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378015</xdr:colOff>
      <xdr:row>415</xdr:row>
      <xdr:rowOff>101052</xdr:rowOff>
    </xdr:from>
    <xdr:to>
      <xdr:col>23</xdr:col>
      <xdr:colOff>2381</xdr:colOff>
      <xdr:row>415</xdr:row>
      <xdr:rowOff>101052</xdr:rowOff>
    </xdr:to>
    <xdr:cxnSp macro="">
      <xdr:nvCxnSpPr>
        <xdr:cNvPr id="8275" name="直線矢印コネクタ 8274">
          <a:extLst>
            <a:ext uri="{FF2B5EF4-FFF2-40B4-BE49-F238E27FC236}">
              <a16:creationId xmlns:a16="http://schemas.microsoft.com/office/drawing/2014/main" id="{00000000-0008-0000-0000-000053200000}"/>
            </a:ext>
          </a:extLst>
        </xdr:cNvPr>
        <xdr:cNvCxnSpPr/>
      </xdr:nvCxnSpPr>
      <xdr:spPr>
        <a:xfrm>
          <a:off x="759015" y="56108052"/>
          <a:ext cx="8006366"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187817</xdr:colOff>
      <xdr:row>419</xdr:row>
      <xdr:rowOff>38100</xdr:rowOff>
    </xdr:from>
    <xdr:to>
      <xdr:col>11</xdr:col>
      <xdr:colOff>187817</xdr:colOff>
      <xdr:row>426</xdr:row>
      <xdr:rowOff>188119</xdr:rowOff>
    </xdr:to>
    <xdr:cxnSp macro="">
      <xdr:nvCxnSpPr>
        <xdr:cNvPr id="8281" name="直線矢印コネクタ 8280">
          <a:extLst>
            <a:ext uri="{FF2B5EF4-FFF2-40B4-BE49-F238E27FC236}">
              <a16:creationId xmlns:a16="http://schemas.microsoft.com/office/drawing/2014/main" id="{00000000-0008-0000-0000-000059200000}"/>
            </a:ext>
          </a:extLst>
        </xdr:cNvPr>
        <xdr:cNvCxnSpPr/>
      </xdr:nvCxnSpPr>
      <xdr:spPr>
        <a:xfrm>
          <a:off x="4378817" y="56807100"/>
          <a:ext cx="0" cy="1483519"/>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187816</xdr:colOff>
      <xdr:row>422</xdr:row>
      <xdr:rowOff>190197</xdr:rowOff>
    </xdr:from>
    <xdr:to>
      <xdr:col>12</xdr:col>
      <xdr:colOff>0</xdr:colOff>
      <xdr:row>422</xdr:row>
      <xdr:rowOff>190197</xdr:rowOff>
    </xdr:to>
    <xdr:cxnSp macro="">
      <xdr:nvCxnSpPr>
        <xdr:cNvPr id="8283" name="直線矢印コネクタ 8282">
          <a:extLst>
            <a:ext uri="{FF2B5EF4-FFF2-40B4-BE49-F238E27FC236}">
              <a16:creationId xmlns:a16="http://schemas.microsoft.com/office/drawing/2014/main" id="{00000000-0008-0000-0000-00005B200000}"/>
            </a:ext>
          </a:extLst>
        </xdr:cNvPr>
        <xdr:cNvCxnSpPr/>
      </xdr:nvCxnSpPr>
      <xdr:spPr>
        <a:xfrm>
          <a:off x="4378816" y="57530697"/>
          <a:ext cx="19318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59532</xdr:colOff>
      <xdr:row>401</xdr:row>
      <xdr:rowOff>188119</xdr:rowOff>
    </xdr:from>
    <xdr:to>
      <xdr:col>23</xdr:col>
      <xdr:colOff>230981</xdr:colOff>
      <xdr:row>410</xdr:row>
      <xdr:rowOff>94949</xdr:rowOff>
    </xdr:to>
    <xdr:sp macro="" textlink="">
      <xdr:nvSpPr>
        <xdr:cNvPr id="8293" name="円弧 8292">
          <a:extLst>
            <a:ext uri="{FF2B5EF4-FFF2-40B4-BE49-F238E27FC236}">
              <a16:creationId xmlns:a16="http://schemas.microsoft.com/office/drawing/2014/main" id="{00000000-0008-0000-0000-000065200000}"/>
            </a:ext>
          </a:extLst>
        </xdr:cNvPr>
        <xdr:cNvSpPr/>
      </xdr:nvSpPr>
      <xdr:spPr>
        <a:xfrm>
          <a:off x="8441532" y="53528119"/>
          <a:ext cx="552449" cy="1621330"/>
        </a:xfrm>
        <a:prstGeom prst="arc">
          <a:avLst>
            <a:gd name="adj1" fmla="val 5439049"/>
            <a:gd name="adj2" fmla="val 16176360"/>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157162</xdr:colOff>
      <xdr:row>406</xdr:row>
      <xdr:rowOff>95250</xdr:rowOff>
    </xdr:from>
    <xdr:to>
      <xdr:col>22</xdr:col>
      <xdr:colOff>59531</xdr:colOff>
      <xdr:row>406</xdr:row>
      <xdr:rowOff>95251</xdr:rowOff>
    </xdr:to>
    <xdr:cxnSp macro="">
      <xdr:nvCxnSpPr>
        <xdr:cNvPr id="8294" name="直線矢印コネクタ 8293">
          <a:extLst>
            <a:ext uri="{FF2B5EF4-FFF2-40B4-BE49-F238E27FC236}">
              <a16:creationId xmlns:a16="http://schemas.microsoft.com/office/drawing/2014/main" id="{00000000-0008-0000-0000-000066200000}"/>
            </a:ext>
          </a:extLst>
        </xdr:cNvPr>
        <xdr:cNvCxnSpPr/>
      </xdr:nvCxnSpPr>
      <xdr:spPr>
        <a:xfrm flipH="1" flipV="1">
          <a:off x="8158162" y="54387750"/>
          <a:ext cx="283369" cy="1"/>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57149</xdr:colOff>
      <xdr:row>424</xdr:row>
      <xdr:rowOff>116683</xdr:rowOff>
    </xdr:from>
    <xdr:to>
      <xdr:col>2</xdr:col>
      <xdr:colOff>184696</xdr:colOff>
      <xdr:row>424</xdr:row>
      <xdr:rowOff>116683</xdr:rowOff>
    </xdr:to>
    <xdr:cxnSp macro="">
      <xdr:nvCxnSpPr>
        <xdr:cNvPr id="8298" name="直線コネクタ 8297">
          <a:extLst>
            <a:ext uri="{FF2B5EF4-FFF2-40B4-BE49-F238E27FC236}">
              <a16:creationId xmlns:a16="http://schemas.microsoft.com/office/drawing/2014/main" id="{00000000-0008-0000-0000-00006A200000}"/>
            </a:ext>
          </a:extLst>
        </xdr:cNvPr>
        <xdr:cNvCxnSpPr/>
      </xdr:nvCxnSpPr>
      <xdr:spPr>
        <a:xfrm flipH="1">
          <a:off x="819149" y="57838183"/>
          <a:ext cx="127547"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135731</xdr:colOff>
      <xdr:row>425</xdr:row>
      <xdr:rowOff>189099</xdr:rowOff>
    </xdr:from>
    <xdr:to>
      <xdr:col>2</xdr:col>
      <xdr:colOff>376238</xdr:colOff>
      <xdr:row>425</xdr:row>
      <xdr:rowOff>189099</xdr:rowOff>
    </xdr:to>
    <xdr:cxnSp macro="">
      <xdr:nvCxnSpPr>
        <xdr:cNvPr id="8299" name="直線矢印コネクタ 8298">
          <a:extLst>
            <a:ext uri="{FF2B5EF4-FFF2-40B4-BE49-F238E27FC236}">
              <a16:creationId xmlns:a16="http://schemas.microsoft.com/office/drawing/2014/main" id="{00000000-0008-0000-0000-00006B200000}"/>
            </a:ext>
          </a:extLst>
        </xdr:cNvPr>
        <xdr:cNvCxnSpPr/>
      </xdr:nvCxnSpPr>
      <xdr:spPr>
        <a:xfrm>
          <a:off x="897731" y="58101099"/>
          <a:ext cx="24050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307182</xdr:colOff>
      <xdr:row>425</xdr:row>
      <xdr:rowOff>185738</xdr:rowOff>
    </xdr:from>
    <xdr:to>
      <xdr:col>1</xdr:col>
      <xdr:colOff>307182</xdr:colOff>
      <xdr:row>426</xdr:row>
      <xdr:rowOff>123825</xdr:rowOff>
    </xdr:to>
    <xdr:cxnSp macro="">
      <xdr:nvCxnSpPr>
        <xdr:cNvPr id="963" name="直線矢印コネクタ 962">
          <a:extLst>
            <a:ext uri="{FF2B5EF4-FFF2-40B4-BE49-F238E27FC236}">
              <a16:creationId xmlns:a16="http://schemas.microsoft.com/office/drawing/2014/main" id="{00000000-0008-0000-0000-0000C3030000}"/>
            </a:ext>
          </a:extLst>
        </xdr:cNvPr>
        <xdr:cNvCxnSpPr/>
      </xdr:nvCxnSpPr>
      <xdr:spPr>
        <a:xfrm>
          <a:off x="688182" y="58097738"/>
          <a:ext cx="0" cy="128587"/>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307183</xdr:colOff>
      <xdr:row>426</xdr:row>
      <xdr:rowOff>183357</xdr:rowOff>
    </xdr:from>
    <xdr:to>
      <xdr:col>1</xdr:col>
      <xdr:colOff>307183</xdr:colOff>
      <xdr:row>427</xdr:row>
      <xdr:rowOff>107156</xdr:rowOff>
    </xdr:to>
    <xdr:cxnSp macro="">
      <xdr:nvCxnSpPr>
        <xdr:cNvPr id="967" name="直線矢印コネクタ 966">
          <a:extLst>
            <a:ext uri="{FF2B5EF4-FFF2-40B4-BE49-F238E27FC236}">
              <a16:creationId xmlns:a16="http://schemas.microsoft.com/office/drawing/2014/main" id="{00000000-0008-0000-0000-0000C7030000}"/>
            </a:ext>
          </a:extLst>
        </xdr:cNvPr>
        <xdr:cNvCxnSpPr/>
      </xdr:nvCxnSpPr>
      <xdr:spPr>
        <a:xfrm flipV="1">
          <a:off x="688183" y="58285857"/>
          <a:ext cx="0" cy="114299"/>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335756</xdr:colOff>
      <xdr:row>417</xdr:row>
      <xdr:rowOff>107156</xdr:rowOff>
    </xdr:from>
    <xdr:to>
      <xdr:col>4</xdr:col>
      <xdr:colOff>130969</xdr:colOff>
      <xdr:row>417</xdr:row>
      <xdr:rowOff>107156</xdr:rowOff>
    </xdr:to>
    <xdr:cxnSp macro="">
      <xdr:nvCxnSpPr>
        <xdr:cNvPr id="8304" name="直線矢印コネクタ 8303">
          <a:extLst>
            <a:ext uri="{FF2B5EF4-FFF2-40B4-BE49-F238E27FC236}">
              <a16:creationId xmlns:a16="http://schemas.microsoft.com/office/drawing/2014/main" id="{00000000-0008-0000-0000-000070200000}"/>
            </a:ext>
          </a:extLst>
        </xdr:cNvPr>
        <xdr:cNvCxnSpPr/>
      </xdr:nvCxnSpPr>
      <xdr:spPr>
        <a:xfrm>
          <a:off x="1478756" y="56495156"/>
          <a:ext cx="17621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97631</xdr:colOff>
      <xdr:row>422</xdr:row>
      <xdr:rowOff>100013</xdr:rowOff>
    </xdr:from>
    <xdr:to>
      <xdr:col>4</xdr:col>
      <xdr:colOff>97631</xdr:colOff>
      <xdr:row>423</xdr:row>
      <xdr:rowOff>4762</xdr:rowOff>
    </xdr:to>
    <xdr:cxnSp macro="">
      <xdr:nvCxnSpPr>
        <xdr:cNvPr id="984" name="直線矢印コネクタ 983">
          <a:extLst>
            <a:ext uri="{FF2B5EF4-FFF2-40B4-BE49-F238E27FC236}">
              <a16:creationId xmlns:a16="http://schemas.microsoft.com/office/drawing/2014/main" id="{00000000-0008-0000-0000-0000D8030000}"/>
            </a:ext>
          </a:extLst>
        </xdr:cNvPr>
        <xdr:cNvCxnSpPr/>
      </xdr:nvCxnSpPr>
      <xdr:spPr>
        <a:xfrm>
          <a:off x="1621631" y="57440513"/>
          <a:ext cx="0" cy="95249"/>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373857</xdr:colOff>
      <xdr:row>416</xdr:row>
      <xdr:rowOff>102393</xdr:rowOff>
    </xdr:from>
    <xdr:to>
      <xdr:col>4</xdr:col>
      <xdr:colOff>128588</xdr:colOff>
      <xdr:row>416</xdr:row>
      <xdr:rowOff>102393</xdr:rowOff>
    </xdr:to>
    <xdr:cxnSp macro="">
      <xdr:nvCxnSpPr>
        <xdr:cNvPr id="8309" name="直線矢印コネクタ 8308">
          <a:extLst>
            <a:ext uri="{FF2B5EF4-FFF2-40B4-BE49-F238E27FC236}">
              <a16:creationId xmlns:a16="http://schemas.microsoft.com/office/drawing/2014/main" id="{00000000-0008-0000-0000-000075200000}"/>
            </a:ext>
          </a:extLst>
        </xdr:cNvPr>
        <xdr:cNvCxnSpPr/>
      </xdr:nvCxnSpPr>
      <xdr:spPr>
        <a:xfrm>
          <a:off x="1516857" y="56299893"/>
          <a:ext cx="13573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216694</xdr:colOff>
      <xdr:row>449</xdr:row>
      <xdr:rowOff>102394</xdr:rowOff>
    </xdr:from>
    <xdr:to>
      <xdr:col>3</xdr:col>
      <xdr:colOff>4763</xdr:colOff>
      <xdr:row>449</xdr:row>
      <xdr:rowOff>102394</xdr:rowOff>
    </xdr:to>
    <xdr:cxnSp macro="">
      <xdr:nvCxnSpPr>
        <xdr:cNvPr id="6063" name="直線矢印コネクタ 6062">
          <a:extLst>
            <a:ext uri="{FF2B5EF4-FFF2-40B4-BE49-F238E27FC236}">
              <a16:creationId xmlns:a16="http://schemas.microsoft.com/office/drawing/2014/main" id="{00000000-0008-0000-0000-0000AF170000}"/>
            </a:ext>
          </a:extLst>
        </xdr:cNvPr>
        <xdr:cNvCxnSpPr/>
      </xdr:nvCxnSpPr>
      <xdr:spPr>
        <a:xfrm>
          <a:off x="978694" y="52489894"/>
          <a:ext cx="16906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439</xdr:row>
      <xdr:rowOff>95249</xdr:rowOff>
    </xdr:from>
    <xdr:to>
      <xdr:col>22</xdr:col>
      <xdr:colOff>378619</xdr:colOff>
      <xdr:row>439</xdr:row>
      <xdr:rowOff>95249</xdr:rowOff>
    </xdr:to>
    <xdr:cxnSp macro="">
      <xdr:nvCxnSpPr>
        <xdr:cNvPr id="6064" name="直線矢印コネクタ 6063">
          <a:extLst>
            <a:ext uri="{FF2B5EF4-FFF2-40B4-BE49-F238E27FC236}">
              <a16:creationId xmlns:a16="http://schemas.microsoft.com/office/drawing/2014/main" id="{00000000-0008-0000-0000-0000B0170000}"/>
            </a:ext>
          </a:extLst>
        </xdr:cNvPr>
        <xdr:cNvCxnSpPr/>
      </xdr:nvCxnSpPr>
      <xdr:spPr>
        <a:xfrm>
          <a:off x="762000" y="50577749"/>
          <a:ext cx="79986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309563</xdr:colOff>
      <xdr:row>449</xdr:row>
      <xdr:rowOff>88106</xdr:rowOff>
    </xdr:from>
    <xdr:to>
      <xdr:col>43</xdr:col>
      <xdr:colOff>104777</xdr:colOff>
      <xdr:row>449</xdr:row>
      <xdr:rowOff>88106</xdr:rowOff>
    </xdr:to>
    <xdr:cxnSp macro="">
      <xdr:nvCxnSpPr>
        <xdr:cNvPr id="6065" name="直線矢印コネクタ 6064">
          <a:extLst>
            <a:ext uri="{FF2B5EF4-FFF2-40B4-BE49-F238E27FC236}">
              <a16:creationId xmlns:a16="http://schemas.microsoft.com/office/drawing/2014/main" id="{00000000-0008-0000-0000-0000B1170000}"/>
            </a:ext>
          </a:extLst>
        </xdr:cNvPr>
        <xdr:cNvCxnSpPr/>
      </xdr:nvCxnSpPr>
      <xdr:spPr>
        <a:xfrm flipH="1">
          <a:off x="16311563" y="52475606"/>
          <a:ext cx="17621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439</xdr:row>
      <xdr:rowOff>95249</xdr:rowOff>
    </xdr:from>
    <xdr:to>
      <xdr:col>43</xdr:col>
      <xdr:colOff>378619</xdr:colOff>
      <xdr:row>439</xdr:row>
      <xdr:rowOff>95249</xdr:rowOff>
    </xdr:to>
    <xdr:cxnSp macro="">
      <xdr:nvCxnSpPr>
        <xdr:cNvPr id="6074" name="直線矢印コネクタ 6073">
          <a:extLst>
            <a:ext uri="{FF2B5EF4-FFF2-40B4-BE49-F238E27FC236}">
              <a16:creationId xmlns:a16="http://schemas.microsoft.com/office/drawing/2014/main" id="{00000000-0008-0000-0000-0000BA170000}"/>
            </a:ext>
          </a:extLst>
        </xdr:cNvPr>
        <xdr:cNvCxnSpPr/>
      </xdr:nvCxnSpPr>
      <xdr:spPr>
        <a:xfrm>
          <a:off x="8763000" y="50577749"/>
          <a:ext cx="79986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439</xdr:row>
      <xdr:rowOff>178594</xdr:rowOff>
    </xdr:from>
    <xdr:to>
      <xdr:col>23</xdr:col>
      <xdr:colOff>0</xdr:colOff>
      <xdr:row>441</xdr:row>
      <xdr:rowOff>102394</xdr:rowOff>
    </xdr:to>
    <xdr:cxnSp macro="">
      <xdr:nvCxnSpPr>
        <xdr:cNvPr id="6329" name="直線コネクタ 6328">
          <a:extLst>
            <a:ext uri="{FF2B5EF4-FFF2-40B4-BE49-F238E27FC236}">
              <a16:creationId xmlns:a16="http://schemas.microsoft.com/office/drawing/2014/main" id="{00000000-0008-0000-0000-0000B9180000}"/>
            </a:ext>
          </a:extLst>
        </xdr:cNvPr>
        <xdr:cNvCxnSpPr/>
      </xdr:nvCxnSpPr>
      <xdr:spPr>
        <a:xfrm flipV="1">
          <a:off x="8763000" y="59614594"/>
          <a:ext cx="0" cy="304800"/>
        </a:xfrm>
        <a:prstGeom prst="line">
          <a:avLst/>
        </a:prstGeom>
        <a:ln w="6350">
          <a:solidFill>
            <a:srgbClr val="FF0000"/>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4763</xdr:colOff>
      <xdr:row>436</xdr:row>
      <xdr:rowOff>96153</xdr:rowOff>
    </xdr:from>
    <xdr:to>
      <xdr:col>44</xdr:col>
      <xdr:colOff>0</xdr:colOff>
      <xdr:row>436</xdr:row>
      <xdr:rowOff>96153</xdr:rowOff>
    </xdr:to>
    <xdr:cxnSp macro="">
      <xdr:nvCxnSpPr>
        <xdr:cNvPr id="6633" name="直線矢印コネクタ 6632">
          <a:extLst>
            <a:ext uri="{FF2B5EF4-FFF2-40B4-BE49-F238E27FC236}">
              <a16:creationId xmlns:a16="http://schemas.microsoft.com/office/drawing/2014/main" id="{00000000-0008-0000-0000-0000E9190000}"/>
            </a:ext>
          </a:extLst>
        </xdr:cNvPr>
        <xdr:cNvCxnSpPr/>
      </xdr:nvCxnSpPr>
      <xdr:spPr>
        <a:xfrm>
          <a:off x="766763" y="60103653"/>
          <a:ext cx="1599723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440</xdr:row>
      <xdr:rowOff>107156</xdr:rowOff>
    </xdr:from>
    <xdr:to>
      <xdr:col>22</xdr:col>
      <xdr:colOff>376238</xdr:colOff>
      <xdr:row>440</xdr:row>
      <xdr:rowOff>107156</xdr:rowOff>
    </xdr:to>
    <xdr:cxnSp macro="">
      <xdr:nvCxnSpPr>
        <xdr:cNvPr id="6637" name="直線矢印コネクタ 6636">
          <a:extLst>
            <a:ext uri="{FF2B5EF4-FFF2-40B4-BE49-F238E27FC236}">
              <a16:creationId xmlns:a16="http://schemas.microsoft.com/office/drawing/2014/main" id="{00000000-0008-0000-0000-0000ED190000}"/>
            </a:ext>
          </a:extLst>
        </xdr:cNvPr>
        <xdr:cNvCxnSpPr/>
      </xdr:nvCxnSpPr>
      <xdr:spPr>
        <a:xfrm flipH="1">
          <a:off x="8382000" y="60495656"/>
          <a:ext cx="37623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444</xdr:row>
      <xdr:rowOff>95250</xdr:rowOff>
    </xdr:from>
    <xdr:to>
      <xdr:col>23</xdr:col>
      <xdr:colOff>350044</xdr:colOff>
      <xdr:row>444</xdr:row>
      <xdr:rowOff>95250</xdr:rowOff>
    </xdr:to>
    <xdr:cxnSp macro="">
      <xdr:nvCxnSpPr>
        <xdr:cNvPr id="6644" name="直線矢印コネクタ 6643">
          <a:extLst>
            <a:ext uri="{FF2B5EF4-FFF2-40B4-BE49-F238E27FC236}">
              <a16:creationId xmlns:a16="http://schemas.microsoft.com/office/drawing/2014/main" id="{00000000-0008-0000-0000-0000F4190000}"/>
            </a:ext>
          </a:extLst>
        </xdr:cNvPr>
        <xdr:cNvCxnSpPr/>
      </xdr:nvCxnSpPr>
      <xdr:spPr>
        <a:xfrm>
          <a:off x="8763000" y="61626750"/>
          <a:ext cx="35004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276225</xdr:colOff>
      <xdr:row>451</xdr:row>
      <xdr:rowOff>188119</xdr:rowOff>
    </xdr:from>
    <xdr:to>
      <xdr:col>2</xdr:col>
      <xdr:colOff>0</xdr:colOff>
      <xdr:row>452</xdr:row>
      <xdr:rowOff>188119</xdr:rowOff>
    </xdr:to>
    <xdr:cxnSp macro="">
      <xdr:nvCxnSpPr>
        <xdr:cNvPr id="6663" name="直線コネクタ 6662">
          <a:extLst>
            <a:ext uri="{FF2B5EF4-FFF2-40B4-BE49-F238E27FC236}">
              <a16:creationId xmlns:a16="http://schemas.microsoft.com/office/drawing/2014/main" id="{00000000-0008-0000-0000-0000071A0000}"/>
            </a:ext>
          </a:extLst>
        </xdr:cNvPr>
        <xdr:cNvCxnSpPr/>
      </xdr:nvCxnSpPr>
      <xdr:spPr>
        <a:xfrm flipH="1">
          <a:off x="1800225" y="105534619"/>
          <a:ext cx="104775" cy="1905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273844</xdr:colOff>
      <xdr:row>453</xdr:row>
      <xdr:rowOff>2381</xdr:rowOff>
    </xdr:from>
    <xdr:to>
      <xdr:col>4</xdr:col>
      <xdr:colOff>276225</xdr:colOff>
      <xdr:row>453</xdr:row>
      <xdr:rowOff>2381</xdr:rowOff>
    </xdr:to>
    <xdr:cxnSp macro="">
      <xdr:nvCxnSpPr>
        <xdr:cNvPr id="6675" name="直線コネクタ 6674">
          <a:extLst>
            <a:ext uri="{FF2B5EF4-FFF2-40B4-BE49-F238E27FC236}">
              <a16:creationId xmlns:a16="http://schemas.microsoft.com/office/drawing/2014/main" id="{00000000-0008-0000-0000-0000131A0000}"/>
            </a:ext>
          </a:extLst>
        </xdr:cNvPr>
        <xdr:cNvCxnSpPr/>
      </xdr:nvCxnSpPr>
      <xdr:spPr>
        <a:xfrm>
          <a:off x="1797844" y="105729881"/>
          <a:ext cx="1145381"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276225</xdr:colOff>
      <xdr:row>452</xdr:row>
      <xdr:rowOff>0</xdr:rowOff>
    </xdr:from>
    <xdr:to>
      <xdr:col>5</xdr:col>
      <xdr:colOff>0</xdr:colOff>
      <xdr:row>453</xdr:row>
      <xdr:rowOff>0</xdr:rowOff>
    </xdr:to>
    <xdr:cxnSp macro="">
      <xdr:nvCxnSpPr>
        <xdr:cNvPr id="7495" name="直線コネクタ 7494">
          <a:extLst>
            <a:ext uri="{FF2B5EF4-FFF2-40B4-BE49-F238E27FC236}">
              <a16:creationId xmlns:a16="http://schemas.microsoft.com/office/drawing/2014/main" id="{00000000-0008-0000-0000-0000471D0000}"/>
            </a:ext>
          </a:extLst>
        </xdr:cNvPr>
        <xdr:cNvCxnSpPr/>
      </xdr:nvCxnSpPr>
      <xdr:spPr>
        <a:xfrm flipH="1">
          <a:off x="2943225" y="105537000"/>
          <a:ext cx="104775" cy="1905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276225</xdr:colOff>
      <xdr:row>451</xdr:row>
      <xdr:rowOff>188119</xdr:rowOff>
    </xdr:from>
    <xdr:to>
      <xdr:col>7</xdr:col>
      <xdr:colOff>0</xdr:colOff>
      <xdr:row>452</xdr:row>
      <xdr:rowOff>188119</xdr:rowOff>
    </xdr:to>
    <xdr:cxnSp macro="">
      <xdr:nvCxnSpPr>
        <xdr:cNvPr id="7516" name="直線コネクタ 7515">
          <a:extLst>
            <a:ext uri="{FF2B5EF4-FFF2-40B4-BE49-F238E27FC236}">
              <a16:creationId xmlns:a16="http://schemas.microsoft.com/office/drawing/2014/main" id="{00000000-0008-0000-0000-00005C1D0000}"/>
            </a:ext>
          </a:extLst>
        </xdr:cNvPr>
        <xdr:cNvCxnSpPr/>
      </xdr:nvCxnSpPr>
      <xdr:spPr>
        <a:xfrm flipH="1">
          <a:off x="3705225" y="105534619"/>
          <a:ext cx="104775" cy="1905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273844</xdr:colOff>
      <xdr:row>453</xdr:row>
      <xdr:rowOff>2381</xdr:rowOff>
    </xdr:from>
    <xdr:to>
      <xdr:col>9</xdr:col>
      <xdr:colOff>276225</xdr:colOff>
      <xdr:row>453</xdr:row>
      <xdr:rowOff>2381</xdr:rowOff>
    </xdr:to>
    <xdr:cxnSp macro="">
      <xdr:nvCxnSpPr>
        <xdr:cNvPr id="7519" name="直線コネクタ 7518">
          <a:extLst>
            <a:ext uri="{FF2B5EF4-FFF2-40B4-BE49-F238E27FC236}">
              <a16:creationId xmlns:a16="http://schemas.microsoft.com/office/drawing/2014/main" id="{00000000-0008-0000-0000-00005F1D0000}"/>
            </a:ext>
          </a:extLst>
        </xdr:cNvPr>
        <xdr:cNvCxnSpPr/>
      </xdr:nvCxnSpPr>
      <xdr:spPr>
        <a:xfrm>
          <a:off x="3702844" y="105729881"/>
          <a:ext cx="1145381"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276225</xdr:colOff>
      <xdr:row>452</xdr:row>
      <xdr:rowOff>0</xdr:rowOff>
    </xdr:from>
    <xdr:to>
      <xdr:col>10</xdr:col>
      <xdr:colOff>0</xdr:colOff>
      <xdr:row>453</xdr:row>
      <xdr:rowOff>0</xdr:rowOff>
    </xdr:to>
    <xdr:cxnSp macro="">
      <xdr:nvCxnSpPr>
        <xdr:cNvPr id="7576" name="直線コネクタ 7575">
          <a:extLst>
            <a:ext uri="{FF2B5EF4-FFF2-40B4-BE49-F238E27FC236}">
              <a16:creationId xmlns:a16="http://schemas.microsoft.com/office/drawing/2014/main" id="{00000000-0008-0000-0000-0000981D0000}"/>
            </a:ext>
          </a:extLst>
        </xdr:cNvPr>
        <xdr:cNvCxnSpPr/>
      </xdr:nvCxnSpPr>
      <xdr:spPr>
        <a:xfrm flipH="1">
          <a:off x="4848225" y="105537000"/>
          <a:ext cx="104775" cy="1905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0</xdr:colOff>
      <xdr:row>465</xdr:row>
      <xdr:rowOff>45242</xdr:rowOff>
    </xdr:from>
    <xdr:to>
      <xdr:col>25</xdr:col>
      <xdr:colOff>192881</xdr:colOff>
      <xdr:row>465</xdr:row>
      <xdr:rowOff>45242</xdr:rowOff>
    </xdr:to>
    <xdr:cxnSp macro="">
      <xdr:nvCxnSpPr>
        <xdr:cNvPr id="7867" name="直線矢印コネクタ 7866">
          <a:extLst>
            <a:ext uri="{FF2B5EF4-FFF2-40B4-BE49-F238E27FC236}">
              <a16:creationId xmlns:a16="http://schemas.microsoft.com/office/drawing/2014/main" id="{00000000-0008-0000-0000-0000BB1E0000}"/>
            </a:ext>
          </a:extLst>
        </xdr:cNvPr>
        <xdr:cNvCxnSpPr/>
      </xdr:nvCxnSpPr>
      <xdr:spPr>
        <a:xfrm>
          <a:off x="762000" y="56623742"/>
          <a:ext cx="9548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190500</xdr:colOff>
      <xdr:row>465</xdr:row>
      <xdr:rowOff>92869</xdr:rowOff>
    </xdr:from>
    <xdr:to>
      <xdr:col>27</xdr:col>
      <xdr:colOff>2381</xdr:colOff>
      <xdr:row>465</xdr:row>
      <xdr:rowOff>92869</xdr:rowOff>
    </xdr:to>
    <xdr:cxnSp macro="">
      <xdr:nvCxnSpPr>
        <xdr:cNvPr id="7868" name="直線矢印コネクタ 7867">
          <a:extLst>
            <a:ext uri="{FF2B5EF4-FFF2-40B4-BE49-F238E27FC236}">
              <a16:creationId xmlns:a16="http://schemas.microsoft.com/office/drawing/2014/main" id="{00000000-0008-0000-0000-0000BC1E0000}"/>
            </a:ext>
          </a:extLst>
        </xdr:cNvPr>
        <xdr:cNvCxnSpPr/>
      </xdr:nvCxnSpPr>
      <xdr:spPr>
        <a:xfrm>
          <a:off x="1714500" y="56671369"/>
          <a:ext cx="5738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375364</xdr:colOff>
      <xdr:row>468</xdr:row>
      <xdr:rowOff>190300</xdr:rowOff>
    </xdr:from>
    <xdr:to>
      <xdr:col>27</xdr:col>
      <xdr:colOff>188119</xdr:colOff>
      <xdr:row>468</xdr:row>
      <xdr:rowOff>190300</xdr:rowOff>
    </xdr:to>
    <xdr:cxnSp macro="">
      <xdr:nvCxnSpPr>
        <xdr:cNvPr id="8003" name="直線矢印コネクタ 8002">
          <a:extLst>
            <a:ext uri="{FF2B5EF4-FFF2-40B4-BE49-F238E27FC236}">
              <a16:creationId xmlns:a16="http://schemas.microsoft.com/office/drawing/2014/main" id="{00000000-0008-0000-0000-0000431F0000}"/>
            </a:ext>
          </a:extLst>
        </xdr:cNvPr>
        <xdr:cNvCxnSpPr/>
      </xdr:nvCxnSpPr>
      <xdr:spPr>
        <a:xfrm>
          <a:off x="9138364" y="66103300"/>
          <a:ext cx="171775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132613</xdr:colOff>
      <xdr:row>471</xdr:row>
      <xdr:rowOff>123825</xdr:rowOff>
    </xdr:from>
    <xdr:to>
      <xdr:col>23</xdr:col>
      <xdr:colOff>132613</xdr:colOff>
      <xdr:row>473</xdr:row>
      <xdr:rowOff>186744</xdr:rowOff>
    </xdr:to>
    <xdr:cxnSp macro="">
      <xdr:nvCxnSpPr>
        <xdr:cNvPr id="8089" name="直線矢印コネクタ 8088">
          <a:extLst>
            <a:ext uri="{FF2B5EF4-FFF2-40B4-BE49-F238E27FC236}">
              <a16:creationId xmlns:a16="http://schemas.microsoft.com/office/drawing/2014/main" id="{00000000-0008-0000-0000-0000991F0000}"/>
            </a:ext>
          </a:extLst>
        </xdr:cNvPr>
        <xdr:cNvCxnSpPr/>
      </xdr:nvCxnSpPr>
      <xdr:spPr>
        <a:xfrm>
          <a:off x="9276613" y="66608325"/>
          <a:ext cx="0" cy="44391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183356</xdr:colOff>
      <xdr:row>464</xdr:row>
      <xdr:rowOff>111918</xdr:rowOff>
    </xdr:from>
    <xdr:to>
      <xdr:col>29</xdr:col>
      <xdr:colOff>366713</xdr:colOff>
      <xdr:row>464</xdr:row>
      <xdr:rowOff>111918</xdr:rowOff>
    </xdr:to>
    <xdr:cxnSp macro="">
      <xdr:nvCxnSpPr>
        <xdr:cNvPr id="8116" name="直線矢印コネクタ 8115">
          <a:extLst>
            <a:ext uri="{FF2B5EF4-FFF2-40B4-BE49-F238E27FC236}">
              <a16:creationId xmlns:a16="http://schemas.microsoft.com/office/drawing/2014/main" id="{00000000-0008-0000-0000-0000B41F0000}"/>
            </a:ext>
          </a:extLst>
        </xdr:cNvPr>
        <xdr:cNvCxnSpPr/>
      </xdr:nvCxnSpPr>
      <xdr:spPr>
        <a:xfrm>
          <a:off x="11232356" y="88503918"/>
          <a:ext cx="18335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251573</xdr:colOff>
      <xdr:row>473</xdr:row>
      <xdr:rowOff>122115</xdr:rowOff>
    </xdr:from>
    <xdr:to>
      <xdr:col>22</xdr:col>
      <xdr:colOff>379120</xdr:colOff>
      <xdr:row>473</xdr:row>
      <xdr:rowOff>122115</xdr:rowOff>
    </xdr:to>
    <xdr:cxnSp macro="">
      <xdr:nvCxnSpPr>
        <xdr:cNvPr id="8119" name="直線コネクタ 8118">
          <a:extLst>
            <a:ext uri="{FF2B5EF4-FFF2-40B4-BE49-F238E27FC236}">
              <a16:creationId xmlns:a16="http://schemas.microsoft.com/office/drawing/2014/main" id="{00000000-0008-0000-0000-0000B71F0000}"/>
            </a:ext>
          </a:extLst>
        </xdr:cNvPr>
        <xdr:cNvCxnSpPr/>
      </xdr:nvCxnSpPr>
      <xdr:spPr>
        <a:xfrm flipH="1">
          <a:off x="632573" y="58224615"/>
          <a:ext cx="127547"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422664</xdr:colOff>
      <xdr:row>462</xdr:row>
      <xdr:rowOff>78617</xdr:rowOff>
    </xdr:from>
    <xdr:to>
      <xdr:col>24</xdr:col>
      <xdr:colOff>501245</xdr:colOff>
      <xdr:row>462</xdr:row>
      <xdr:rowOff>78617</xdr:rowOff>
    </xdr:to>
    <xdr:cxnSp macro="">
      <xdr:nvCxnSpPr>
        <xdr:cNvPr id="8130" name="直線コネクタ 8129">
          <a:extLst>
            <a:ext uri="{FF2B5EF4-FFF2-40B4-BE49-F238E27FC236}">
              <a16:creationId xmlns:a16="http://schemas.microsoft.com/office/drawing/2014/main" id="{00000000-0008-0000-0000-0000C21F0000}"/>
            </a:ext>
          </a:extLst>
        </xdr:cNvPr>
        <xdr:cNvCxnSpPr/>
      </xdr:nvCxnSpPr>
      <xdr:spPr>
        <a:xfrm>
          <a:off x="1527564" y="56276117"/>
          <a:ext cx="0" cy="0"/>
        </a:xfrm>
        <a:prstGeom prst="line">
          <a:avLst/>
        </a:prstGeom>
        <a:ln w="317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422664</xdr:colOff>
      <xdr:row>462</xdr:row>
      <xdr:rowOff>78617</xdr:rowOff>
    </xdr:from>
    <xdr:to>
      <xdr:col>24</xdr:col>
      <xdr:colOff>501245</xdr:colOff>
      <xdr:row>462</xdr:row>
      <xdr:rowOff>78617</xdr:rowOff>
    </xdr:to>
    <xdr:cxnSp macro="">
      <xdr:nvCxnSpPr>
        <xdr:cNvPr id="8135" name="直線コネクタ 8134">
          <a:extLst>
            <a:ext uri="{FF2B5EF4-FFF2-40B4-BE49-F238E27FC236}">
              <a16:creationId xmlns:a16="http://schemas.microsoft.com/office/drawing/2014/main" id="{00000000-0008-0000-0000-0000C71F0000}"/>
            </a:ext>
          </a:extLst>
        </xdr:cNvPr>
        <xdr:cNvCxnSpPr/>
      </xdr:nvCxnSpPr>
      <xdr:spPr>
        <a:xfrm>
          <a:off x="1527564" y="56276117"/>
          <a:ext cx="0" cy="0"/>
        </a:xfrm>
        <a:prstGeom prst="line">
          <a:avLst/>
        </a:prstGeom>
        <a:ln w="317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34</xdr:col>
      <xdr:colOff>422664</xdr:colOff>
      <xdr:row>464</xdr:row>
      <xdr:rowOff>78617</xdr:rowOff>
    </xdr:from>
    <xdr:to>
      <xdr:col>34</xdr:col>
      <xdr:colOff>501245</xdr:colOff>
      <xdr:row>464</xdr:row>
      <xdr:rowOff>78617</xdr:rowOff>
    </xdr:to>
    <xdr:cxnSp macro="">
      <xdr:nvCxnSpPr>
        <xdr:cNvPr id="8137" name="直線コネクタ 8136">
          <a:extLst>
            <a:ext uri="{FF2B5EF4-FFF2-40B4-BE49-F238E27FC236}">
              <a16:creationId xmlns:a16="http://schemas.microsoft.com/office/drawing/2014/main" id="{00000000-0008-0000-0000-0000C91F0000}"/>
            </a:ext>
          </a:extLst>
        </xdr:cNvPr>
        <xdr:cNvCxnSpPr/>
      </xdr:nvCxnSpPr>
      <xdr:spPr>
        <a:xfrm>
          <a:off x="5337564" y="56466617"/>
          <a:ext cx="0" cy="0"/>
        </a:xfrm>
        <a:prstGeom prst="line">
          <a:avLst/>
        </a:prstGeom>
        <a:ln w="317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34</xdr:col>
      <xdr:colOff>422664</xdr:colOff>
      <xdr:row>464</xdr:row>
      <xdr:rowOff>78617</xdr:rowOff>
    </xdr:from>
    <xdr:to>
      <xdr:col>34</xdr:col>
      <xdr:colOff>501245</xdr:colOff>
      <xdr:row>464</xdr:row>
      <xdr:rowOff>78617</xdr:rowOff>
    </xdr:to>
    <xdr:cxnSp macro="">
      <xdr:nvCxnSpPr>
        <xdr:cNvPr id="8161" name="直線コネクタ 8160">
          <a:extLst>
            <a:ext uri="{FF2B5EF4-FFF2-40B4-BE49-F238E27FC236}">
              <a16:creationId xmlns:a16="http://schemas.microsoft.com/office/drawing/2014/main" id="{00000000-0008-0000-0000-0000E11F0000}"/>
            </a:ext>
          </a:extLst>
        </xdr:cNvPr>
        <xdr:cNvCxnSpPr/>
      </xdr:nvCxnSpPr>
      <xdr:spPr>
        <a:xfrm>
          <a:off x="5337564" y="56466617"/>
          <a:ext cx="0" cy="0"/>
        </a:xfrm>
        <a:prstGeom prst="line">
          <a:avLst/>
        </a:prstGeom>
        <a:ln w="317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380999</xdr:colOff>
      <xdr:row>471</xdr:row>
      <xdr:rowOff>123825</xdr:rowOff>
    </xdr:from>
    <xdr:to>
      <xdr:col>22</xdr:col>
      <xdr:colOff>380999</xdr:colOff>
      <xdr:row>474</xdr:row>
      <xdr:rowOff>2381</xdr:rowOff>
    </xdr:to>
    <xdr:cxnSp macro="">
      <xdr:nvCxnSpPr>
        <xdr:cNvPr id="8268" name="直線コネクタ 8267">
          <a:extLst>
            <a:ext uri="{FF2B5EF4-FFF2-40B4-BE49-F238E27FC236}">
              <a16:creationId xmlns:a16="http://schemas.microsoft.com/office/drawing/2014/main" id="{00000000-0008-0000-0000-00004C200000}"/>
            </a:ext>
          </a:extLst>
        </xdr:cNvPr>
        <xdr:cNvCxnSpPr/>
      </xdr:nvCxnSpPr>
      <xdr:spPr>
        <a:xfrm flipV="1">
          <a:off x="9143999" y="66608325"/>
          <a:ext cx="0" cy="450056"/>
        </a:xfrm>
        <a:prstGeom prst="line">
          <a:avLst/>
        </a:prstGeom>
        <a:ln w="6350">
          <a:solidFill>
            <a:srgbClr val="FF0000"/>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464</xdr:row>
      <xdr:rowOff>2381</xdr:rowOff>
    </xdr:from>
    <xdr:to>
      <xdr:col>23</xdr:col>
      <xdr:colOff>0</xdr:colOff>
      <xdr:row>465</xdr:row>
      <xdr:rowOff>116681</xdr:rowOff>
    </xdr:to>
    <xdr:cxnSp macro="">
      <xdr:nvCxnSpPr>
        <xdr:cNvPr id="8308" name="直線コネクタ 8307">
          <a:extLst>
            <a:ext uri="{FF2B5EF4-FFF2-40B4-BE49-F238E27FC236}">
              <a16:creationId xmlns:a16="http://schemas.microsoft.com/office/drawing/2014/main" id="{00000000-0008-0000-0000-000074200000}"/>
            </a:ext>
          </a:extLst>
        </xdr:cNvPr>
        <xdr:cNvCxnSpPr/>
      </xdr:nvCxnSpPr>
      <xdr:spPr>
        <a:xfrm flipV="1">
          <a:off x="762000" y="56390381"/>
          <a:ext cx="0" cy="304800"/>
        </a:xfrm>
        <a:prstGeom prst="line">
          <a:avLst/>
        </a:prstGeom>
        <a:ln w="6350">
          <a:solidFill>
            <a:srgbClr val="FF0000"/>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380999</xdr:colOff>
      <xdr:row>465</xdr:row>
      <xdr:rowOff>114300</xdr:rowOff>
    </xdr:from>
    <xdr:to>
      <xdr:col>22</xdr:col>
      <xdr:colOff>278606</xdr:colOff>
      <xdr:row>466</xdr:row>
      <xdr:rowOff>40481</xdr:rowOff>
    </xdr:to>
    <xdr:cxnSp macro="">
      <xdr:nvCxnSpPr>
        <xdr:cNvPr id="8321" name="直線コネクタ 8320">
          <a:extLst>
            <a:ext uri="{FF2B5EF4-FFF2-40B4-BE49-F238E27FC236}">
              <a16:creationId xmlns:a16="http://schemas.microsoft.com/office/drawing/2014/main" id="{00000000-0008-0000-0000-000081200000}"/>
            </a:ext>
          </a:extLst>
        </xdr:cNvPr>
        <xdr:cNvCxnSpPr/>
      </xdr:nvCxnSpPr>
      <xdr:spPr>
        <a:xfrm flipV="1">
          <a:off x="7619999" y="65455800"/>
          <a:ext cx="1421607" cy="116681"/>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188119</xdr:colOff>
      <xdr:row>466</xdr:row>
      <xdr:rowOff>40481</xdr:rowOff>
    </xdr:from>
    <xdr:to>
      <xdr:col>27</xdr:col>
      <xdr:colOff>188119</xdr:colOff>
      <xdr:row>473</xdr:row>
      <xdr:rowOff>188119</xdr:rowOff>
    </xdr:to>
    <xdr:cxnSp macro="">
      <xdr:nvCxnSpPr>
        <xdr:cNvPr id="8322" name="直線コネクタ 8321">
          <a:extLst>
            <a:ext uri="{FF2B5EF4-FFF2-40B4-BE49-F238E27FC236}">
              <a16:creationId xmlns:a16="http://schemas.microsoft.com/office/drawing/2014/main" id="{00000000-0008-0000-0000-000082200000}"/>
            </a:ext>
          </a:extLst>
        </xdr:cNvPr>
        <xdr:cNvCxnSpPr/>
      </xdr:nvCxnSpPr>
      <xdr:spPr>
        <a:xfrm>
          <a:off x="2474119" y="56809481"/>
          <a:ext cx="0" cy="1481138"/>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188119</xdr:colOff>
      <xdr:row>473</xdr:row>
      <xdr:rowOff>85725</xdr:rowOff>
    </xdr:from>
    <xdr:to>
      <xdr:col>27</xdr:col>
      <xdr:colOff>188119</xdr:colOff>
      <xdr:row>473</xdr:row>
      <xdr:rowOff>190499</xdr:rowOff>
    </xdr:to>
    <xdr:cxnSp macro="">
      <xdr:nvCxnSpPr>
        <xdr:cNvPr id="8324" name="直線コネクタ 8323">
          <a:extLst>
            <a:ext uri="{FF2B5EF4-FFF2-40B4-BE49-F238E27FC236}">
              <a16:creationId xmlns:a16="http://schemas.microsoft.com/office/drawing/2014/main" id="{00000000-0008-0000-0000-000084200000}"/>
            </a:ext>
          </a:extLst>
        </xdr:cNvPr>
        <xdr:cNvCxnSpPr/>
      </xdr:nvCxnSpPr>
      <xdr:spPr>
        <a:xfrm>
          <a:off x="2474119" y="58188225"/>
          <a:ext cx="0" cy="104774"/>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0</xdr:colOff>
      <xdr:row>466</xdr:row>
      <xdr:rowOff>40481</xdr:rowOff>
    </xdr:from>
    <xdr:to>
      <xdr:col>44</xdr:col>
      <xdr:colOff>2381</xdr:colOff>
      <xdr:row>466</xdr:row>
      <xdr:rowOff>40481</xdr:rowOff>
    </xdr:to>
    <xdr:cxnSp macro="">
      <xdr:nvCxnSpPr>
        <xdr:cNvPr id="8325" name="直線コネクタ 8324">
          <a:extLst>
            <a:ext uri="{FF2B5EF4-FFF2-40B4-BE49-F238E27FC236}">
              <a16:creationId xmlns:a16="http://schemas.microsoft.com/office/drawing/2014/main" id="{00000000-0008-0000-0000-000085200000}"/>
            </a:ext>
          </a:extLst>
        </xdr:cNvPr>
        <xdr:cNvCxnSpPr/>
      </xdr:nvCxnSpPr>
      <xdr:spPr>
        <a:xfrm>
          <a:off x="2286000" y="56809481"/>
          <a:ext cx="6479381"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190500</xdr:colOff>
      <xdr:row>466</xdr:row>
      <xdr:rowOff>42863</xdr:rowOff>
    </xdr:from>
    <xdr:to>
      <xdr:col>28</xdr:col>
      <xdr:colOff>190500</xdr:colOff>
      <xdr:row>474</xdr:row>
      <xdr:rowOff>1</xdr:rowOff>
    </xdr:to>
    <xdr:cxnSp macro="">
      <xdr:nvCxnSpPr>
        <xdr:cNvPr id="8331" name="直線コネクタ 8330">
          <a:extLst>
            <a:ext uri="{FF2B5EF4-FFF2-40B4-BE49-F238E27FC236}">
              <a16:creationId xmlns:a16="http://schemas.microsoft.com/office/drawing/2014/main" id="{00000000-0008-0000-0000-00008B200000}"/>
            </a:ext>
          </a:extLst>
        </xdr:cNvPr>
        <xdr:cNvCxnSpPr/>
      </xdr:nvCxnSpPr>
      <xdr:spPr>
        <a:xfrm>
          <a:off x="2857500" y="56811863"/>
          <a:ext cx="0" cy="1481138"/>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190500</xdr:colOff>
      <xdr:row>473</xdr:row>
      <xdr:rowOff>83344</xdr:rowOff>
    </xdr:from>
    <xdr:to>
      <xdr:col>28</xdr:col>
      <xdr:colOff>190500</xdr:colOff>
      <xdr:row>473</xdr:row>
      <xdr:rowOff>188118</xdr:rowOff>
    </xdr:to>
    <xdr:cxnSp macro="">
      <xdr:nvCxnSpPr>
        <xdr:cNvPr id="8352" name="直線コネクタ 8351">
          <a:extLst>
            <a:ext uri="{FF2B5EF4-FFF2-40B4-BE49-F238E27FC236}">
              <a16:creationId xmlns:a16="http://schemas.microsoft.com/office/drawing/2014/main" id="{00000000-0008-0000-0000-0000A0200000}"/>
            </a:ext>
          </a:extLst>
        </xdr:cNvPr>
        <xdr:cNvCxnSpPr/>
      </xdr:nvCxnSpPr>
      <xdr:spPr>
        <a:xfrm>
          <a:off x="2857500" y="58185844"/>
          <a:ext cx="0" cy="104774"/>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280988</xdr:colOff>
      <xdr:row>465</xdr:row>
      <xdr:rowOff>111918</xdr:rowOff>
    </xdr:from>
    <xdr:to>
      <xdr:col>23</xdr:col>
      <xdr:colOff>95250</xdr:colOff>
      <xdr:row>465</xdr:row>
      <xdr:rowOff>111918</xdr:rowOff>
    </xdr:to>
    <xdr:cxnSp macro="">
      <xdr:nvCxnSpPr>
        <xdr:cNvPr id="8353" name="直線コネクタ 8352">
          <a:extLst>
            <a:ext uri="{FF2B5EF4-FFF2-40B4-BE49-F238E27FC236}">
              <a16:creationId xmlns:a16="http://schemas.microsoft.com/office/drawing/2014/main" id="{00000000-0008-0000-0000-0000A1200000}"/>
            </a:ext>
          </a:extLst>
        </xdr:cNvPr>
        <xdr:cNvCxnSpPr/>
      </xdr:nvCxnSpPr>
      <xdr:spPr>
        <a:xfrm>
          <a:off x="9043988" y="65453418"/>
          <a:ext cx="195262" cy="0"/>
        </a:xfrm>
        <a:prstGeom prst="line">
          <a:avLst/>
        </a:prstGeom>
        <a:ln w="952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473</xdr:row>
      <xdr:rowOff>123825</xdr:rowOff>
    </xdr:from>
    <xdr:to>
      <xdr:col>23</xdr:col>
      <xdr:colOff>66675</xdr:colOff>
      <xdr:row>473</xdr:row>
      <xdr:rowOff>123825</xdr:rowOff>
    </xdr:to>
    <xdr:cxnSp macro="">
      <xdr:nvCxnSpPr>
        <xdr:cNvPr id="8354" name="直線コネクタ 8353">
          <a:extLst>
            <a:ext uri="{FF2B5EF4-FFF2-40B4-BE49-F238E27FC236}">
              <a16:creationId xmlns:a16="http://schemas.microsoft.com/office/drawing/2014/main" id="{00000000-0008-0000-0000-0000A2200000}"/>
            </a:ext>
          </a:extLst>
        </xdr:cNvPr>
        <xdr:cNvCxnSpPr/>
      </xdr:nvCxnSpPr>
      <xdr:spPr>
        <a:xfrm>
          <a:off x="762000" y="58226325"/>
          <a:ext cx="66675" cy="0"/>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2381</xdr:colOff>
      <xdr:row>471</xdr:row>
      <xdr:rowOff>123825</xdr:rowOff>
    </xdr:from>
    <xdr:to>
      <xdr:col>23</xdr:col>
      <xdr:colOff>69056</xdr:colOff>
      <xdr:row>471</xdr:row>
      <xdr:rowOff>123825</xdr:rowOff>
    </xdr:to>
    <xdr:cxnSp macro="">
      <xdr:nvCxnSpPr>
        <xdr:cNvPr id="8355" name="直線コネクタ 8354">
          <a:extLst>
            <a:ext uri="{FF2B5EF4-FFF2-40B4-BE49-F238E27FC236}">
              <a16:creationId xmlns:a16="http://schemas.microsoft.com/office/drawing/2014/main" id="{00000000-0008-0000-0000-0000A3200000}"/>
            </a:ext>
          </a:extLst>
        </xdr:cNvPr>
        <xdr:cNvCxnSpPr/>
      </xdr:nvCxnSpPr>
      <xdr:spPr>
        <a:xfrm>
          <a:off x="9146381" y="66608325"/>
          <a:ext cx="66675" cy="0"/>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190500</xdr:colOff>
      <xdr:row>465</xdr:row>
      <xdr:rowOff>76200</xdr:rowOff>
    </xdr:from>
    <xdr:to>
      <xdr:col>25</xdr:col>
      <xdr:colOff>190500</xdr:colOff>
      <xdr:row>465</xdr:row>
      <xdr:rowOff>180974</xdr:rowOff>
    </xdr:to>
    <xdr:cxnSp macro="">
      <xdr:nvCxnSpPr>
        <xdr:cNvPr id="8357" name="直線コネクタ 8356">
          <a:extLst>
            <a:ext uri="{FF2B5EF4-FFF2-40B4-BE49-F238E27FC236}">
              <a16:creationId xmlns:a16="http://schemas.microsoft.com/office/drawing/2014/main" id="{00000000-0008-0000-0000-0000A5200000}"/>
            </a:ext>
          </a:extLst>
        </xdr:cNvPr>
        <xdr:cNvCxnSpPr/>
      </xdr:nvCxnSpPr>
      <xdr:spPr>
        <a:xfrm>
          <a:off x="1714500" y="56654700"/>
          <a:ext cx="0" cy="104774"/>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280987</xdr:colOff>
      <xdr:row>464</xdr:row>
      <xdr:rowOff>2381</xdr:rowOff>
    </xdr:from>
    <xdr:to>
      <xdr:col>22</xdr:col>
      <xdr:colOff>280987</xdr:colOff>
      <xdr:row>465</xdr:row>
      <xdr:rowOff>116682</xdr:rowOff>
    </xdr:to>
    <xdr:cxnSp macro="">
      <xdr:nvCxnSpPr>
        <xdr:cNvPr id="8361" name="直線矢印コネクタ 8360">
          <a:extLst>
            <a:ext uri="{FF2B5EF4-FFF2-40B4-BE49-F238E27FC236}">
              <a16:creationId xmlns:a16="http://schemas.microsoft.com/office/drawing/2014/main" id="{00000000-0008-0000-0000-0000A9200000}"/>
            </a:ext>
          </a:extLst>
        </xdr:cNvPr>
        <xdr:cNvCxnSpPr/>
      </xdr:nvCxnSpPr>
      <xdr:spPr>
        <a:xfrm flipV="1">
          <a:off x="9043987" y="65153381"/>
          <a:ext cx="0" cy="30480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42862</xdr:colOff>
      <xdr:row>463</xdr:row>
      <xdr:rowOff>14288</xdr:rowOff>
    </xdr:from>
    <xdr:to>
      <xdr:col>23</xdr:col>
      <xdr:colOff>42862</xdr:colOff>
      <xdr:row>464</xdr:row>
      <xdr:rowOff>140495</xdr:rowOff>
    </xdr:to>
    <xdr:cxnSp macro="">
      <xdr:nvCxnSpPr>
        <xdr:cNvPr id="8363" name="直線矢印コネクタ 8362">
          <a:extLst>
            <a:ext uri="{FF2B5EF4-FFF2-40B4-BE49-F238E27FC236}">
              <a16:creationId xmlns:a16="http://schemas.microsoft.com/office/drawing/2014/main" id="{00000000-0008-0000-0000-0000AB200000}"/>
            </a:ext>
          </a:extLst>
        </xdr:cNvPr>
        <xdr:cNvCxnSpPr/>
      </xdr:nvCxnSpPr>
      <xdr:spPr>
        <a:xfrm flipV="1">
          <a:off x="9186862" y="64974788"/>
          <a:ext cx="0" cy="316707"/>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280989</xdr:colOff>
      <xdr:row>464</xdr:row>
      <xdr:rowOff>138113</xdr:rowOff>
    </xdr:from>
    <xdr:to>
      <xdr:col>23</xdr:col>
      <xdr:colOff>40481</xdr:colOff>
      <xdr:row>464</xdr:row>
      <xdr:rowOff>138113</xdr:rowOff>
    </xdr:to>
    <xdr:cxnSp macro="">
      <xdr:nvCxnSpPr>
        <xdr:cNvPr id="8384" name="直線コネクタ 8383">
          <a:extLst>
            <a:ext uri="{FF2B5EF4-FFF2-40B4-BE49-F238E27FC236}">
              <a16:creationId xmlns:a16="http://schemas.microsoft.com/office/drawing/2014/main" id="{00000000-0008-0000-0000-0000C0200000}"/>
            </a:ext>
          </a:extLst>
        </xdr:cNvPr>
        <xdr:cNvCxnSpPr/>
      </xdr:nvCxnSpPr>
      <xdr:spPr>
        <a:xfrm>
          <a:off x="9043989" y="65289113"/>
          <a:ext cx="140492"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283369</xdr:colOff>
      <xdr:row>465</xdr:row>
      <xdr:rowOff>95250</xdr:rowOff>
    </xdr:from>
    <xdr:to>
      <xdr:col>19</xdr:col>
      <xdr:colOff>283369</xdr:colOff>
      <xdr:row>466</xdr:row>
      <xdr:rowOff>92869</xdr:rowOff>
    </xdr:to>
    <xdr:cxnSp macro="">
      <xdr:nvCxnSpPr>
        <xdr:cNvPr id="8386" name="直線コネクタ 8385">
          <a:extLst>
            <a:ext uri="{FF2B5EF4-FFF2-40B4-BE49-F238E27FC236}">
              <a16:creationId xmlns:a16="http://schemas.microsoft.com/office/drawing/2014/main" id="{00000000-0008-0000-0000-0000C2200000}"/>
            </a:ext>
          </a:extLst>
        </xdr:cNvPr>
        <xdr:cNvCxnSpPr/>
      </xdr:nvCxnSpPr>
      <xdr:spPr>
        <a:xfrm>
          <a:off x="7903369" y="65436750"/>
          <a:ext cx="0" cy="188119"/>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190501</xdr:colOff>
      <xdr:row>465</xdr:row>
      <xdr:rowOff>0</xdr:rowOff>
    </xdr:from>
    <xdr:to>
      <xdr:col>25</xdr:col>
      <xdr:colOff>190501</xdr:colOff>
      <xdr:row>465</xdr:row>
      <xdr:rowOff>78586</xdr:rowOff>
    </xdr:to>
    <xdr:cxnSp macro="">
      <xdr:nvCxnSpPr>
        <xdr:cNvPr id="8389" name="直線コネクタ 8388">
          <a:extLst>
            <a:ext uri="{FF2B5EF4-FFF2-40B4-BE49-F238E27FC236}">
              <a16:creationId xmlns:a16="http://schemas.microsoft.com/office/drawing/2014/main" id="{00000000-0008-0000-0000-0000C5200000}"/>
            </a:ext>
          </a:extLst>
        </xdr:cNvPr>
        <xdr:cNvCxnSpPr/>
      </xdr:nvCxnSpPr>
      <xdr:spPr>
        <a:xfrm flipV="1">
          <a:off x="1714501" y="56578500"/>
          <a:ext cx="0" cy="78586"/>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4762</xdr:colOff>
      <xdr:row>465</xdr:row>
      <xdr:rowOff>169069</xdr:rowOff>
    </xdr:from>
    <xdr:to>
      <xdr:col>27</xdr:col>
      <xdr:colOff>188119</xdr:colOff>
      <xdr:row>465</xdr:row>
      <xdr:rowOff>169069</xdr:rowOff>
    </xdr:to>
    <xdr:cxnSp macro="">
      <xdr:nvCxnSpPr>
        <xdr:cNvPr id="8394" name="直線矢印コネクタ 8393">
          <a:extLst>
            <a:ext uri="{FF2B5EF4-FFF2-40B4-BE49-F238E27FC236}">
              <a16:creationId xmlns:a16="http://schemas.microsoft.com/office/drawing/2014/main" id="{00000000-0008-0000-0000-0000CA200000}"/>
            </a:ext>
          </a:extLst>
        </xdr:cNvPr>
        <xdr:cNvCxnSpPr/>
      </xdr:nvCxnSpPr>
      <xdr:spPr>
        <a:xfrm>
          <a:off x="2290762" y="56747569"/>
          <a:ext cx="18335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95250</xdr:colOff>
      <xdr:row>465</xdr:row>
      <xdr:rowOff>90488</xdr:rowOff>
    </xdr:from>
    <xdr:to>
      <xdr:col>27</xdr:col>
      <xdr:colOff>95250</xdr:colOff>
      <xdr:row>465</xdr:row>
      <xdr:rowOff>169069</xdr:rowOff>
    </xdr:to>
    <xdr:cxnSp macro="">
      <xdr:nvCxnSpPr>
        <xdr:cNvPr id="8414" name="直線コネクタ 8413">
          <a:extLst>
            <a:ext uri="{FF2B5EF4-FFF2-40B4-BE49-F238E27FC236}">
              <a16:creationId xmlns:a16="http://schemas.microsoft.com/office/drawing/2014/main" id="{00000000-0008-0000-0000-0000DE200000}"/>
            </a:ext>
          </a:extLst>
        </xdr:cNvPr>
        <xdr:cNvCxnSpPr/>
      </xdr:nvCxnSpPr>
      <xdr:spPr>
        <a:xfrm flipV="1">
          <a:off x="2381250" y="56668988"/>
          <a:ext cx="0" cy="78581"/>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95250</xdr:colOff>
      <xdr:row>465</xdr:row>
      <xdr:rowOff>90487</xdr:rowOff>
    </xdr:from>
    <xdr:to>
      <xdr:col>27</xdr:col>
      <xdr:colOff>378619</xdr:colOff>
      <xdr:row>465</xdr:row>
      <xdr:rowOff>90487</xdr:rowOff>
    </xdr:to>
    <xdr:cxnSp macro="">
      <xdr:nvCxnSpPr>
        <xdr:cNvPr id="8416" name="直線矢印コネクタ 8415">
          <a:extLst>
            <a:ext uri="{FF2B5EF4-FFF2-40B4-BE49-F238E27FC236}">
              <a16:creationId xmlns:a16="http://schemas.microsoft.com/office/drawing/2014/main" id="{00000000-0008-0000-0000-0000E0200000}"/>
            </a:ext>
          </a:extLst>
        </xdr:cNvPr>
        <xdr:cNvCxnSpPr/>
      </xdr:nvCxnSpPr>
      <xdr:spPr>
        <a:xfrm>
          <a:off x="10382250" y="78766987"/>
          <a:ext cx="28336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252413</xdr:colOff>
      <xdr:row>473</xdr:row>
      <xdr:rowOff>187685</xdr:rowOff>
    </xdr:from>
    <xdr:to>
      <xdr:col>22</xdr:col>
      <xdr:colOff>376238</xdr:colOff>
      <xdr:row>473</xdr:row>
      <xdr:rowOff>187685</xdr:rowOff>
    </xdr:to>
    <xdr:cxnSp macro="">
      <xdr:nvCxnSpPr>
        <xdr:cNvPr id="8417" name="直線コネクタ 8416">
          <a:extLst>
            <a:ext uri="{FF2B5EF4-FFF2-40B4-BE49-F238E27FC236}">
              <a16:creationId xmlns:a16="http://schemas.microsoft.com/office/drawing/2014/main" id="{00000000-0008-0000-0000-0000E1200000}"/>
            </a:ext>
          </a:extLst>
        </xdr:cNvPr>
        <xdr:cNvCxnSpPr/>
      </xdr:nvCxnSpPr>
      <xdr:spPr>
        <a:xfrm flipH="1">
          <a:off x="633413" y="58290185"/>
          <a:ext cx="123825"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136503</xdr:colOff>
      <xdr:row>473</xdr:row>
      <xdr:rowOff>157097</xdr:rowOff>
    </xdr:from>
    <xdr:to>
      <xdr:col>22</xdr:col>
      <xdr:colOff>303190</xdr:colOff>
      <xdr:row>473</xdr:row>
      <xdr:rowOff>157097</xdr:rowOff>
    </xdr:to>
    <xdr:cxnSp macro="">
      <xdr:nvCxnSpPr>
        <xdr:cNvPr id="10003" name="直線コネクタ 10002">
          <a:extLst>
            <a:ext uri="{FF2B5EF4-FFF2-40B4-BE49-F238E27FC236}">
              <a16:creationId xmlns:a16="http://schemas.microsoft.com/office/drawing/2014/main" id="{00000000-0008-0000-0000-000013270000}"/>
            </a:ext>
          </a:extLst>
        </xdr:cNvPr>
        <xdr:cNvCxnSpPr/>
      </xdr:nvCxnSpPr>
      <xdr:spPr>
        <a:xfrm flipH="1">
          <a:off x="517503" y="58259597"/>
          <a:ext cx="166687"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133684</xdr:colOff>
      <xdr:row>473</xdr:row>
      <xdr:rowOff>157163</xdr:rowOff>
    </xdr:from>
    <xdr:to>
      <xdr:col>22</xdr:col>
      <xdr:colOff>133684</xdr:colOff>
      <xdr:row>475</xdr:row>
      <xdr:rowOff>2381</xdr:rowOff>
    </xdr:to>
    <xdr:cxnSp macro="">
      <xdr:nvCxnSpPr>
        <xdr:cNvPr id="10019" name="直線コネクタ 10018">
          <a:extLst>
            <a:ext uri="{FF2B5EF4-FFF2-40B4-BE49-F238E27FC236}">
              <a16:creationId xmlns:a16="http://schemas.microsoft.com/office/drawing/2014/main" id="{00000000-0008-0000-0000-000023270000}"/>
            </a:ext>
          </a:extLst>
        </xdr:cNvPr>
        <xdr:cNvCxnSpPr/>
      </xdr:nvCxnSpPr>
      <xdr:spPr>
        <a:xfrm>
          <a:off x="514684" y="58259663"/>
          <a:ext cx="0" cy="226218"/>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136502</xdr:colOff>
      <xdr:row>475</xdr:row>
      <xdr:rowOff>2381</xdr:rowOff>
    </xdr:from>
    <xdr:to>
      <xdr:col>22</xdr:col>
      <xdr:colOff>376237</xdr:colOff>
      <xdr:row>475</xdr:row>
      <xdr:rowOff>2381</xdr:rowOff>
    </xdr:to>
    <xdr:cxnSp macro="">
      <xdr:nvCxnSpPr>
        <xdr:cNvPr id="10082" name="直線矢印コネクタ 10081">
          <a:extLst>
            <a:ext uri="{FF2B5EF4-FFF2-40B4-BE49-F238E27FC236}">
              <a16:creationId xmlns:a16="http://schemas.microsoft.com/office/drawing/2014/main" id="{00000000-0008-0000-0000-000062270000}"/>
            </a:ext>
          </a:extLst>
        </xdr:cNvPr>
        <xdr:cNvCxnSpPr/>
      </xdr:nvCxnSpPr>
      <xdr:spPr>
        <a:xfrm>
          <a:off x="517502" y="58485881"/>
          <a:ext cx="23973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185000</xdr:colOff>
      <xdr:row>469</xdr:row>
      <xdr:rowOff>2549</xdr:rowOff>
    </xdr:from>
    <xdr:to>
      <xdr:col>28</xdr:col>
      <xdr:colOff>192882</xdr:colOff>
      <xdr:row>469</xdr:row>
      <xdr:rowOff>2549</xdr:rowOff>
    </xdr:to>
    <xdr:cxnSp macro="">
      <xdr:nvCxnSpPr>
        <xdr:cNvPr id="10097" name="直線矢印コネクタ 10096">
          <a:extLst>
            <a:ext uri="{FF2B5EF4-FFF2-40B4-BE49-F238E27FC236}">
              <a16:creationId xmlns:a16="http://schemas.microsoft.com/office/drawing/2014/main" id="{00000000-0008-0000-0000-000071270000}"/>
            </a:ext>
          </a:extLst>
        </xdr:cNvPr>
        <xdr:cNvCxnSpPr/>
      </xdr:nvCxnSpPr>
      <xdr:spPr>
        <a:xfrm>
          <a:off x="10853000" y="66106049"/>
          <a:ext cx="38888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xdr:colOff>
      <xdr:row>469</xdr:row>
      <xdr:rowOff>4763</xdr:rowOff>
    </xdr:from>
    <xdr:to>
      <xdr:col>28</xdr:col>
      <xdr:colOff>1</xdr:colOff>
      <xdr:row>473</xdr:row>
      <xdr:rowOff>2381</xdr:rowOff>
    </xdr:to>
    <xdr:cxnSp macro="">
      <xdr:nvCxnSpPr>
        <xdr:cNvPr id="10109" name="直線コネクタ 10108">
          <a:extLst>
            <a:ext uri="{FF2B5EF4-FFF2-40B4-BE49-F238E27FC236}">
              <a16:creationId xmlns:a16="http://schemas.microsoft.com/office/drawing/2014/main" id="{00000000-0008-0000-0000-00007D270000}"/>
            </a:ext>
          </a:extLst>
        </xdr:cNvPr>
        <xdr:cNvCxnSpPr/>
      </xdr:nvCxnSpPr>
      <xdr:spPr>
        <a:xfrm flipV="1">
          <a:off x="11049001" y="66108263"/>
          <a:ext cx="0" cy="759618"/>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380562</xdr:colOff>
      <xdr:row>473</xdr:row>
      <xdr:rowOff>2381</xdr:rowOff>
    </xdr:from>
    <xdr:to>
      <xdr:col>29</xdr:col>
      <xdr:colOff>0</xdr:colOff>
      <xdr:row>473</xdr:row>
      <xdr:rowOff>2381</xdr:rowOff>
    </xdr:to>
    <xdr:cxnSp macro="">
      <xdr:nvCxnSpPr>
        <xdr:cNvPr id="10128" name="直線矢印コネクタ 10127">
          <a:extLst>
            <a:ext uri="{FF2B5EF4-FFF2-40B4-BE49-F238E27FC236}">
              <a16:creationId xmlns:a16="http://schemas.microsoft.com/office/drawing/2014/main" id="{00000000-0008-0000-0000-000090270000}"/>
            </a:ext>
          </a:extLst>
        </xdr:cNvPr>
        <xdr:cNvCxnSpPr/>
      </xdr:nvCxnSpPr>
      <xdr:spPr>
        <a:xfrm>
          <a:off x="2666562" y="57342881"/>
          <a:ext cx="38143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380565</xdr:colOff>
      <xdr:row>462</xdr:row>
      <xdr:rowOff>0</xdr:rowOff>
    </xdr:from>
    <xdr:to>
      <xdr:col>22</xdr:col>
      <xdr:colOff>380565</xdr:colOff>
      <xdr:row>463</xdr:row>
      <xdr:rowOff>188689</xdr:rowOff>
    </xdr:to>
    <xdr:cxnSp macro="">
      <xdr:nvCxnSpPr>
        <xdr:cNvPr id="10138" name="直線コネクタ 10137">
          <a:extLst>
            <a:ext uri="{FF2B5EF4-FFF2-40B4-BE49-F238E27FC236}">
              <a16:creationId xmlns:a16="http://schemas.microsoft.com/office/drawing/2014/main" id="{00000000-0008-0000-0000-00009A270000}"/>
            </a:ext>
          </a:extLst>
        </xdr:cNvPr>
        <xdr:cNvCxnSpPr/>
      </xdr:nvCxnSpPr>
      <xdr:spPr>
        <a:xfrm>
          <a:off x="761565" y="56007000"/>
          <a:ext cx="0" cy="379189"/>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380396</xdr:colOff>
      <xdr:row>462</xdr:row>
      <xdr:rowOff>1040</xdr:rowOff>
    </xdr:from>
    <xdr:to>
      <xdr:col>22</xdr:col>
      <xdr:colOff>378619</xdr:colOff>
      <xdr:row>462</xdr:row>
      <xdr:rowOff>1040</xdr:rowOff>
    </xdr:to>
    <xdr:cxnSp macro="">
      <xdr:nvCxnSpPr>
        <xdr:cNvPr id="10170" name="直線矢印コネクタ 10169">
          <a:extLst>
            <a:ext uri="{FF2B5EF4-FFF2-40B4-BE49-F238E27FC236}">
              <a16:creationId xmlns:a16="http://schemas.microsoft.com/office/drawing/2014/main" id="{00000000-0008-0000-0000-0000BA270000}"/>
            </a:ext>
          </a:extLst>
        </xdr:cNvPr>
        <xdr:cNvCxnSpPr/>
      </xdr:nvCxnSpPr>
      <xdr:spPr>
        <a:xfrm>
          <a:off x="1142396" y="64771040"/>
          <a:ext cx="799922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187817</xdr:colOff>
      <xdr:row>466</xdr:row>
      <xdr:rowOff>38100</xdr:rowOff>
    </xdr:from>
    <xdr:to>
      <xdr:col>32</xdr:col>
      <xdr:colOff>187817</xdr:colOff>
      <xdr:row>473</xdr:row>
      <xdr:rowOff>188119</xdr:rowOff>
    </xdr:to>
    <xdr:cxnSp macro="">
      <xdr:nvCxnSpPr>
        <xdr:cNvPr id="10193" name="直線矢印コネクタ 10192">
          <a:extLst>
            <a:ext uri="{FF2B5EF4-FFF2-40B4-BE49-F238E27FC236}">
              <a16:creationId xmlns:a16="http://schemas.microsoft.com/office/drawing/2014/main" id="{00000000-0008-0000-0000-0000D1270000}"/>
            </a:ext>
          </a:extLst>
        </xdr:cNvPr>
        <xdr:cNvCxnSpPr/>
      </xdr:nvCxnSpPr>
      <xdr:spPr>
        <a:xfrm>
          <a:off x="4378817" y="56807100"/>
          <a:ext cx="0" cy="1483519"/>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187816</xdr:colOff>
      <xdr:row>467</xdr:row>
      <xdr:rowOff>85422</xdr:rowOff>
    </xdr:from>
    <xdr:to>
      <xdr:col>33</xdr:col>
      <xdr:colOff>0</xdr:colOff>
      <xdr:row>467</xdr:row>
      <xdr:rowOff>85422</xdr:rowOff>
    </xdr:to>
    <xdr:cxnSp macro="">
      <xdr:nvCxnSpPr>
        <xdr:cNvPr id="10195" name="直線矢印コネクタ 10194">
          <a:extLst>
            <a:ext uri="{FF2B5EF4-FFF2-40B4-BE49-F238E27FC236}">
              <a16:creationId xmlns:a16="http://schemas.microsoft.com/office/drawing/2014/main" id="{00000000-0008-0000-0000-0000D3270000}"/>
            </a:ext>
          </a:extLst>
        </xdr:cNvPr>
        <xdr:cNvCxnSpPr/>
      </xdr:nvCxnSpPr>
      <xdr:spPr>
        <a:xfrm>
          <a:off x="12760816" y="65807922"/>
          <a:ext cx="19318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52386</xdr:colOff>
      <xdr:row>471</xdr:row>
      <xdr:rowOff>123826</xdr:rowOff>
    </xdr:from>
    <xdr:to>
      <xdr:col>23</xdr:col>
      <xdr:colOff>179933</xdr:colOff>
      <xdr:row>471</xdr:row>
      <xdr:rowOff>123826</xdr:rowOff>
    </xdr:to>
    <xdr:cxnSp macro="">
      <xdr:nvCxnSpPr>
        <xdr:cNvPr id="10196" name="直線コネクタ 10195">
          <a:extLst>
            <a:ext uri="{FF2B5EF4-FFF2-40B4-BE49-F238E27FC236}">
              <a16:creationId xmlns:a16="http://schemas.microsoft.com/office/drawing/2014/main" id="{00000000-0008-0000-0000-0000D4270000}"/>
            </a:ext>
          </a:extLst>
        </xdr:cNvPr>
        <xdr:cNvCxnSpPr/>
      </xdr:nvCxnSpPr>
      <xdr:spPr>
        <a:xfrm flipH="1">
          <a:off x="9196386" y="66608326"/>
          <a:ext cx="127547"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135731</xdr:colOff>
      <xdr:row>472</xdr:row>
      <xdr:rowOff>189099</xdr:rowOff>
    </xdr:from>
    <xdr:to>
      <xdr:col>23</xdr:col>
      <xdr:colOff>376238</xdr:colOff>
      <xdr:row>472</xdr:row>
      <xdr:rowOff>189099</xdr:rowOff>
    </xdr:to>
    <xdr:cxnSp macro="">
      <xdr:nvCxnSpPr>
        <xdr:cNvPr id="10201" name="直線矢印コネクタ 10200">
          <a:extLst>
            <a:ext uri="{FF2B5EF4-FFF2-40B4-BE49-F238E27FC236}">
              <a16:creationId xmlns:a16="http://schemas.microsoft.com/office/drawing/2014/main" id="{00000000-0008-0000-0000-0000D9270000}"/>
            </a:ext>
          </a:extLst>
        </xdr:cNvPr>
        <xdr:cNvCxnSpPr/>
      </xdr:nvCxnSpPr>
      <xdr:spPr>
        <a:xfrm>
          <a:off x="897731" y="58101099"/>
          <a:ext cx="24050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307182</xdr:colOff>
      <xdr:row>472</xdr:row>
      <xdr:rowOff>185738</xdr:rowOff>
    </xdr:from>
    <xdr:to>
      <xdr:col>22</xdr:col>
      <xdr:colOff>307182</xdr:colOff>
      <xdr:row>473</xdr:row>
      <xdr:rowOff>123825</xdr:rowOff>
    </xdr:to>
    <xdr:cxnSp macro="">
      <xdr:nvCxnSpPr>
        <xdr:cNvPr id="10204" name="直線矢印コネクタ 10203">
          <a:extLst>
            <a:ext uri="{FF2B5EF4-FFF2-40B4-BE49-F238E27FC236}">
              <a16:creationId xmlns:a16="http://schemas.microsoft.com/office/drawing/2014/main" id="{00000000-0008-0000-0000-0000DC270000}"/>
            </a:ext>
          </a:extLst>
        </xdr:cNvPr>
        <xdr:cNvCxnSpPr/>
      </xdr:nvCxnSpPr>
      <xdr:spPr>
        <a:xfrm>
          <a:off x="688182" y="58097738"/>
          <a:ext cx="0" cy="128587"/>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307183</xdr:colOff>
      <xdr:row>473</xdr:row>
      <xdr:rowOff>183357</xdr:rowOff>
    </xdr:from>
    <xdr:to>
      <xdr:col>22</xdr:col>
      <xdr:colOff>307183</xdr:colOff>
      <xdr:row>474</xdr:row>
      <xdr:rowOff>107156</xdr:rowOff>
    </xdr:to>
    <xdr:cxnSp macro="">
      <xdr:nvCxnSpPr>
        <xdr:cNvPr id="10205" name="直線矢印コネクタ 10204">
          <a:extLst>
            <a:ext uri="{FF2B5EF4-FFF2-40B4-BE49-F238E27FC236}">
              <a16:creationId xmlns:a16="http://schemas.microsoft.com/office/drawing/2014/main" id="{00000000-0008-0000-0000-0000DD270000}"/>
            </a:ext>
          </a:extLst>
        </xdr:cNvPr>
        <xdr:cNvCxnSpPr/>
      </xdr:nvCxnSpPr>
      <xdr:spPr>
        <a:xfrm flipV="1">
          <a:off x="688183" y="58285857"/>
          <a:ext cx="0" cy="114299"/>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188119</xdr:colOff>
      <xdr:row>469</xdr:row>
      <xdr:rowOff>0</xdr:rowOff>
    </xdr:from>
    <xdr:to>
      <xdr:col>23</xdr:col>
      <xdr:colOff>874</xdr:colOff>
      <xdr:row>469</xdr:row>
      <xdr:rowOff>0</xdr:rowOff>
    </xdr:to>
    <xdr:cxnSp macro="">
      <xdr:nvCxnSpPr>
        <xdr:cNvPr id="10212" name="直線矢印コネクタ 10211">
          <a:extLst>
            <a:ext uri="{FF2B5EF4-FFF2-40B4-BE49-F238E27FC236}">
              <a16:creationId xmlns:a16="http://schemas.microsoft.com/office/drawing/2014/main" id="{00000000-0008-0000-0000-0000E4270000}"/>
            </a:ext>
          </a:extLst>
        </xdr:cNvPr>
        <xdr:cNvCxnSpPr/>
      </xdr:nvCxnSpPr>
      <xdr:spPr>
        <a:xfrm>
          <a:off x="7427119" y="66103500"/>
          <a:ext cx="171775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192882</xdr:colOff>
      <xdr:row>465</xdr:row>
      <xdr:rowOff>126206</xdr:rowOff>
    </xdr:from>
    <xdr:to>
      <xdr:col>18</xdr:col>
      <xdr:colOff>192882</xdr:colOff>
      <xdr:row>466</xdr:row>
      <xdr:rowOff>40480</xdr:rowOff>
    </xdr:to>
    <xdr:cxnSp macro="">
      <xdr:nvCxnSpPr>
        <xdr:cNvPr id="10215" name="直線コネクタ 10214">
          <a:extLst>
            <a:ext uri="{FF2B5EF4-FFF2-40B4-BE49-F238E27FC236}">
              <a16:creationId xmlns:a16="http://schemas.microsoft.com/office/drawing/2014/main" id="{00000000-0008-0000-0000-0000E7270000}"/>
            </a:ext>
          </a:extLst>
        </xdr:cNvPr>
        <xdr:cNvCxnSpPr/>
      </xdr:nvCxnSpPr>
      <xdr:spPr>
        <a:xfrm>
          <a:off x="7431882" y="65467706"/>
          <a:ext cx="0" cy="104774"/>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188119</xdr:colOff>
      <xdr:row>466</xdr:row>
      <xdr:rowOff>40481</xdr:rowOff>
    </xdr:from>
    <xdr:to>
      <xdr:col>17</xdr:col>
      <xdr:colOff>188119</xdr:colOff>
      <xdr:row>473</xdr:row>
      <xdr:rowOff>188119</xdr:rowOff>
    </xdr:to>
    <xdr:cxnSp macro="">
      <xdr:nvCxnSpPr>
        <xdr:cNvPr id="10216" name="直線コネクタ 10215">
          <a:extLst>
            <a:ext uri="{FF2B5EF4-FFF2-40B4-BE49-F238E27FC236}">
              <a16:creationId xmlns:a16="http://schemas.microsoft.com/office/drawing/2014/main" id="{00000000-0008-0000-0000-0000E8270000}"/>
            </a:ext>
          </a:extLst>
        </xdr:cNvPr>
        <xdr:cNvCxnSpPr/>
      </xdr:nvCxnSpPr>
      <xdr:spPr>
        <a:xfrm>
          <a:off x="10856119" y="65572481"/>
          <a:ext cx="0" cy="1481138"/>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190500</xdr:colOff>
      <xdr:row>465</xdr:row>
      <xdr:rowOff>126206</xdr:rowOff>
    </xdr:from>
    <xdr:to>
      <xdr:col>17</xdr:col>
      <xdr:colOff>190500</xdr:colOff>
      <xdr:row>466</xdr:row>
      <xdr:rowOff>40480</xdr:rowOff>
    </xdr:to>
    <xdr:cxnSp macro="">
      <xdr:nvCxnSpPr>
        <xdr:cNvPr id="10217" name="直線コネクタ 10216">
          <a:extLst>
            <a:ext uri="{FF2B5EF4-FFF2-40B4-BE49-F238E27FC236}">
              <a16:creationId xmlns:a16="http://schemas.microsoft.com/office/drawing/2014/main" id="{00000000-0008-0000-0000-0000E9270000}"/>
            </a:ext>
          </a:extLst>
        </xdr:cNvPr>
        <xdr:cNvCxnSpPr/>
      </xdr:nvCxnSpPr>
      <xdr:spPr>
        <a:xfrm>
          <a:off x="10858500" y="65467706"/>
          <a:ext cx="0" cy="104774"/>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188119</xdr:colOff>
      <xdr:row>473</xdr:row>
      <xdr:rowOff>85725</xdr:rowOff>
    </xdr:from>
    <xdr:to>
      <xdr:col>17</xdr:col>
      <xdr:colOff>188119</xdr:colOff>
      <xdr:row>473</xdr:row>
      <xdr:rowOff>190499</xdr:rowOff>
    </xdr:to>
    <xdr:cxnSp macro="">
      <xdr:nvCxnSpPr>
        <xdr:cNvPr id="10218" name="直線コネクタ 10217">
          <a:extLst>
            <a:ext uri="{FF2B5EF4-FFF2-40B4-BE49-F238E27FC236}">
              <a16:creationId xmlns:a16="http://schemas.microsoft.com/office/drawing/2014/main" id="{00000000-0008-0000-0000-0000EA270000}"/>
            </a:ext>
          </a:extLst>
        </xdr:cNvPr>
        <xdr:cNvCxnSpPr/>
      </xdr:nvCxnSpPr>
      <xdr:spPr>
        <a:xfrm>
          <a:off x="10856119" y="66951225"/>
          <a:ext cx="0" cy="104774"/>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190500</xdr:colOff>
      <xdr:row>466</xdr:row>
      <xdr:rowOff>42863</xdr:rowOff>
    </xdr:from>
    <xdr:to>
      <xdr:col>18</xdr:col>
      <xdr:colOff>190500</xdr:colOff>
      <xdr:row>474</xdr:row>
      <xdr:rowOff>1</xdr:rowOff>
    </xdr:to>
    <xdr:cxnSp macro="">
      <xdr:nvCxnSpPr>
        <xdr:cNvPr id="10219" name="直線コネクタ 10218">
          <a:extLst>
            <a:ext uri="{FF2B5EF4-FFF2-40B4-BE49-F238E27FC236}">
              <a16:creationId xmlns:a16="http://schemas.microsoft.com/office/drawing/2014/main" id="{00000000-0008-0000-0000-0000EB270000}"/>
            </a:ext>
          </a:extLst>
        </xdr:cNvPr>
        <xdr:cNvCxnSpPr/>
      </xdr:nvCxnSpPr>
      <xdr:spPr>
        <a:xfrm>
          <a:off x="11239500" y="65574863"/>
          <a:ext cx="0" cy="1481138"/>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190500</xdr:colOff>
      <xdr:row>473</xdr:row>
      <xdr:rowOff>83344</xdr:rowOff>
    </xdr:from>
    <xdr:to>
      <xdr:col>18</xdr:col>
      <xdr:colOff>190500</xdr:colOff>
      <xdr:row>473</xdr:row>
      <xdr:rowOff>188118</xdr:rowOff>
    </xdr:to>
    <xdr:cxnSp macro="">
      <xdr:nvCxnSpPr>
        <xdr:cNvPr id="10221" name="直線コネクタ 10220">
          <a:extLst>
            <a:ext uri="{FF2B5EF4-FFF2-40B4-BE49-F238E27FC236}">
              <a16:creationId xmlns:a16="http://schemas.microsoft.com/office/drawing/2014/main" id="{00000000-0008-0000-0000-0000ED270000}"/>
            </a:ext>
          </a:extLst>
        </xdr:cNvPr>
        <xdr:cNvCxnSpPr/>
      </xdr:nvCxnSpPr>
      <xdr:spPr>
        <a:xfrm>
          <a:off x="11239500" y="66948844"/>
          <a:ext cx="0" cy="104774"/>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195262</xdr:colOff>
      <xdr:row>465</xdr:row>
      <xdr:rowOff>169069</xdr:rowOff>
    </xdr:from>
    <xdr:to>
      <xdr:col>18</xdr:col>
      <xdr:colOff>378619</xdr:colOff>
      <xdr:row>465</xdr:row>
      <xdr:rowOff>169069</xdr:rowOff>
    </xdr:to>
    <xdr:cxnSp macro="">
      <xdr:nvCxnSpPr>
        <xdr:cNvPr id="10223" name="直線矢印コネクタ 10222">
          <a:extLst>
            <a:ext uri="{FF2B5EF4-FFF2-40B4-BE49-F238E27FC236}">
              <a16:creationId xmlns:a16="http://schemas.microsoft.com/office/drawing/2014/main" id="{00000000-0008-0000-0000-0000EF270000}"/>
            </a:ext>
          </a:extLst>
        </xdr:cNvPr>
        <xdr:cNvCxnSpPr/>
      </xdr:nvCxnSpPr>
      <xdr:spPr>
        <a:xfrm>
          <a:off x="7434262" y="65510569"/>
          <a:ext cx="18335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285749</xdr:colOff>
      <xdr:row>465</xdr:row>
      <xdr:rowOff>88106</xdr:rowOff>
    </xdr:from>
    <xdr:to>
      <xdr:col>18</xdr:col>
      <xdr:colOff>285749</xdr:colOff>
      <xdr:row>465</xdr:row>
      <xdr:rowOff>166687</xdr:rowOff>
    </xdr:to>
    <xdr:cxnSp macro="">
      <xdr:nvCxnSpPr>
        <xdr:cNvPr id="10224" name="直線コネクタ 10223">
          <a:extLst>
            <a:ext uri="{FF2B5EF4-FFF2-40B4-BE49-F238E27FC236}">
              <a16:creationId xmlns:a16="http://schemas.microsoft.com/office/drawing/2014/main" id="{00000000-0008-0000-0000-0000F0270000}"/>
            </a:ext>
          </a:extLst>
        </xdr:cNvPr>
        <xdr:cNvCxnSpPr/>
      </xdr:nvCxnSpPr>
      <xdr:spPr>
        <a:xfrm flipV="1">
          <a:off x="7524749" y="65429606"/>
          <a:ext cx="0" cy="78581"/>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4763</xdr:colOff>
      <xdr:row>465</xdr:row>
      <xdr:rowOff>85725</xdr:rowOff>
    </xdr:from>
    <xdr:to>
      <xdr:col>18</xdr:col>
      <xdr:colOff>288132</xdr:colOff>
      <xdr:row>465</xdr:row>
      <xdr:rowOff>85725</xdr:rowOff>
    </xdr:to>
    <xdr:cxnSp macro="">
      <xdr:nvCxnSpPr>
        <xdr:cNvPr id="10225" name="直線矢印コネクタ 10224">
          <a:extLst>
            <a:ext uri="{FF2B5EF4-FFF2-40B4-BE49-F238E27FC236}">
              <a16:creationId xmlns:a16="http://schemas.microsoft.com/office/drawing/2014/main" id="{00000000-0008-0000-0000-0000F1270000}"/>
            </a:ext>
          </a:extLst>
        </xdr:cNvPr>
        <xdr:cNvCxnSpPr/>
      </xdr:nvCxnSpPr>
      <xdr:spPr>
        <a:xfrm flipH="1">
          <a:off x="6862763" y="65427225"/>
          <a:ext cx="66436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185001</xdr:colOff>
      <xdr:row>469</xdr:row>
      <xdr:rowOff>169</xdr:rowOff>
    </xdr:from>
    <xdr:to>
      <xdr:col>18</xdr:col>
      <xdr:colOff>192883</xdr:colOff>
      <xdr:row>469</xdr:row>
      <xdr:rowOff>169</xdr:rowOff>
    </xdr:to>
    <xdr:cxnSp macro="">
      <xdr:nvCxnSpPr>
        <xdr:cNvPr id="10226" name="直線矢印コネクタ 10225">
          <a:extLst>
            <a:ext uri="{FF2B5EF4-FFF2-40B4-BE49-F238E27FC236}">
              <a16:creationId xmlns:a16="http://schemas.microsoft.com/office/drawing/2014/main" id="{00000000-0008-0000-0000-0000F2270000}"/>
            </a:ext>
          </a:extLst>
        </xdr:cNvPr>
        <xdr:cNvCxnSpPr/>
      </xdr:nvCxnSpPr>
      <xdr:spPr>
        <a:xfrm>
          <a:off x="7043001" y="66103669"/>
          <a:ext cx="38888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xdr:colOff>
      <xdr:row>469</xdr:row>
      <xdr:rowOff>2382</xdr:rowOff>
    </xdr:from>
    <xdr:to>
      <xdr:col>18</xdr:col>
      <xdr:colOff>1</xdr:colOff>
      <xdr:row>473</xdr:row>
      <xdr:rowOff>0</xdr:rowOff>
    </xdr:to>
    <xdr:cxnSp macro="">
      <xdr:nvCxnSpPr>
        <xdr:cNvPr id="10227" name="直線コネクタ 10226">
          <a:extLst>
            <a:ext uri="{FF2B5EF4-FFF2-40B4-BE49-F238E27FC236}">
              <a16:creationId xmlns:a16="http://schemas.microsoft.com/office/drawing/2014/main" id="{00000000-0008-0000-0000-0000F3270000}"/>
            </a:ext>
          </a:extLst>
        </xdr:cNvPr>
        <xdr:cNvCxnSpPr/>
      </xdr:nvCxnSpPr>
      <xdr:spPr>
        <a:xfrm flipV="1">
          <a:off x="7239001" y="66105882"/>
          <a:ext cx="0" cy="759618"/>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7144</xdr:colOff>
      <xdr:row>473</xdr:row>
      <xdr:rowOff>0</xdr:rowOff>
    </xdr:from>
    <xdr:to>
      <xdr:col>17</xdr:col>
      <xdr:colOff>380562</xdr:colOff>
      <xdr:row>473</xdr:row>
      <xdr:rowOff>0</xdr:rowOff>
    </xdr:to>
    <xdr:cxnSp macro="">
      <xdr:nvCxnSpPr>
        <xdr:cNvPr id="10228" name="直線矢印コネクタ 10227">
          <a:extLst>
            <a:ext uri="{FF2B5EF4-FFF2-40B4-BE49-F238E27FC236}">
              <a16:creationId xmlns:a16="http://schemas.microsoft.com/office/drawing/2014/main" id="{00000000-0008-0000-0000-0000F4270000}"/>
            </a:ext>
          </a:extLst>
        </xdr:cNvPr>
        <xdr:cNvCxnSpPr/>
      </xdr:nvCxnSpPr>
      <xdr:spPr>
        <a:xfrm flipH="1">
          <a:off x="6484144" y="66865500"/>
          <a:ext cx="75441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2381</xdr:colOff>
      <xdr:row>466</xdr:row>
      <xdr:rowOff>40481</xdr:rowOff>
    </xdr:from>
    <xdr:to>
      <xdr:col>19</xdr:col>
      <xdr:colOff>11906</xdr:colOff>
      <xdr:row>466</xdr:row>
      <xdr:rowOff>40481</xdr:rowOff>
    </xdr:to>
    <xdr:cxnSp macro="">
      <xdr:nvCxnSpPr>
        <xdr:cNvPr id="10231" name="直線コネクタ 10230">
          <a:extLst>
            <a:ext uri="{FF2B5EF4-FFF2-40B4-BE49-F238E27FC236}">
              <a16:creationId xmlns:a16="http://schemas.microsoft.com/office/drawing/2014/main" id="{00000000-0008-0000-0000-0000F7270000}"/>
            </a:ext>
          </a:extLst>
        </xdr:cNvPr>
        <xdr:cNvCxnSpPr/>
      </xdr:nvCxnSpPr>
      <xdr:spPr>
        <a:xfrm>
          <a:off x="1145381" y="65572481"/>
          <a:ext cx="6486525"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188119</xdr:colOff>
      <xdr:row>465</xdr:row>
      <xdr:rowOff>126206</xdr:rowOff>
    </xdr:from>
    <xdr:to>
      <xdr:col>27</xdr:col>
      <xdr:colOff>188119</xdr:colOff>
      <xdr:row>466</xdr:row>
      <xdr:rowOff>40480</xdr:rowOff>
    </xdr:to>
    <xdr:cxnSp macro="">
      <xdr:nvCxnSpPr>
        <xdr:cNvPr id="10234" name="直線コネクタ 10233">
          <a:extLst>
            <a:ext uri="{FF2B5EF4-FFF2-40B4-BE49-F238E27FC236}">
              <a16:creationId xmlns:a16="http://schemas.microsoft.com/office/drawing/2014/main" id="{00000000-0008-0000-0000-0000FA270000}"/>
            </a:ext>
          </a:extLst>
        </xdr:cNvPr>
        <xdr:cNvCxnSpPr/>
      </xdr:nvCxnSpPr>
      <xdr:spPr>
        <a:xfrm>
          <a:off x="10856119" y="65467706"/>
          <a:ext cx="0" cy="104774"/>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192882</xdr:colOff>
      <xdr:row>465</xdr:row>
      <xdr:rowOff>126206</xdr:rowOff>
    </xdr:from>
    <xdr:to>
      <xdr:col>28</xdr:col>
      <xdr:colOff>192882</xdr:colOff>
      <xdr:row>466</xdr:row>
      <xdr:rowOff>40480</xdr:rowOff>
    </xdr:to>
    <xdr:cxnSp macro="">
      <xdr:nvCxnSpPr>
        <xdr:cNvPr id="10236" name="直線コネクタ 10235">
          <a:extLst>
            <a:ext uri="{FF2B5EF4-FFF2-40B4-BE49-F238E27FC236}">
              <a16:creationId xmlns:a16="http://schemas.microsoft.com/office/drawing/2014/main" id="{00000000-0008-0000-0000-0000FC270000}"/>
            </a:ext>
          </a:extLst>
        </xdr:cNvPr>
        <xdr:cNvCxnSpPr/>
      </xdr:nvCxnSpPr>
      <xdr:spPr>
        <a:xfrm>
          <a:off x="11241882" y="65467706"/>
          <a:ext cx="0" cy="104774"/>
        </a:xfrm>
        <a:prstGeom prst="line">
          <a:avLst/>
        </a:prstGeom>
        <a:noFill/>
        <a:ln w="9525" cap="flat" cmpd="sng" algn="ctr">
          <a:solidFill>
            <a:sysClr val="windowText" lastClr="000000"/>
          </a:solidFill>
          <a:prstDash val="sysDash"/>
          <a:miter lim="800000"/>
        </a:ln>
        <a:effectLst/>
      </xdr:spPr>
    </xdr:cxnSp>
    <xdr:clientData/>
  </xdr:twoCellAnchor>
  <xdr:twoCellAnchor>
    <xdr:from>
      <xdr:col>23</xdr:col>
      <xdr:colOff>95250</xdr:colOff>
      <xdr:row>465</xdr:row>
      <xdr:rowOff>111920</xdr:rowOff>
    </xdr:from>
    <xdr:to>
      <xdr:col>27</xdr:col>
      <xdr:colOff>2381</xdr:colOff>
      <xdr:row>466</xdr:row>
      <xdr:rowOff>40481</xdr:rowOff>
    </xdr:to>
    <xdr:cxnSp macro="">
      <xdr:nvCxnSpPr>
        <xdr:cNvPr id="10239" name="直線コネクタ 10238">
          <a:extLst>
            <a:ext uri="{FF2B5EF4-FFF2-40B4-BE49-F238E27FC236}">
              <a16:creationId xmlns:a16="http://schemas.microsoft.com/office/drawing/2014/main" id="{00000000-0008-0000-0000-0000FF270000}"/>
            </a:ext>
          </a:extLst>
        </xdr:cNvPr>
        <xdr:cNvCxnSpPr/>
      </xdr:nvCxnSpPr>
      <xdr:spPr>
        <a:xfrm>
          <a:off x="9239250" y="65453420"/>
          <a:ext cx="1431131" cy="119061"/>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185738</xdr:colOff>
      <xdr:row>465</xdr:row>
      <xdr:rowOff>45244</xdr:rowOff>
    </xdr:from>
    <xdr:to>
      <xdr:col>23</xdr:col>
      <xdr:colOff>0</xdr:colOff>
      <xdr:row>465</xdr:row>
      <xdr:rowOff>45244</xdr:rowOff>
    </xdr:to>
    <xdr:cxnSp macro="">
      <xdr:nvCxnSpPr>
        <xdr:cNvPr id="10240" name="直線矢印コネクタ 10239">
          <a:extLst>
            <a:ext uri="{FF2B5EF4-FFF2-40B4-BE49-F238E27FC236}">
              <a16:creationId xmlns:a16="http://schemas.microsoft.com/office/drawing/2014/main" id="{00000000-0008-0000-0000-000000280000}"/>
            </a:ext>
          </a:extLst>
        </xdr:cNvPr>
        <xdr:cNvCxnSpPr/>
      </xdr:nvCxnSpPr>
      <xdr:spPr>
        <a:xfrm>
          <a:off x="8186738" y="65386744"/>
          <a:ext cx="95726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188119</xdr:colOff>
      <xdr:row>465</xdr:row>
      <xdr:rowOff>78581</xdr:rowOff>
    </xdr:from>
    <xdr:to>
      <xdr:col>20</xdr:col>
      <xdr:colOff>188119</xdr:colOff>
      <xdr:row>465</xdr:row>
      <xdr:rowOff>183355</xdr:rowOff>
    </xdr:to>
    <xdr:cxnSp macro="">
      <xdr:nvCxnSpPr>
        <xdr:cNvPr id="10241" name="直線コネクタ 10240">
          <a:extLst>
            <a:ext uri="{FF2B5EF4-FFF2-40B4-BE49-F238E27FC236}">
              <a16:creationId xmlns:a16="http://schemas.microsoft.com/office/drawing/2014/main" id="{00000000-0008-0000-0000-000001280000}"/>
            </a:ext>
          </a:extLst>
        </xdr:cNvPr>
        <xdr:cNvCxnSpPr/>
      </xdr:nvCxnSpPr>
      <xdr:spPr>
        <a:xfrm>
          <a:off x="8189119" y="65420081"/>
          <a:ext cx="0" cy="104774"/>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185737</xdr:colOff>
      <xdr:row>465</xdr:row>
      <xdr:rowOff>0</xdr:rowOff>
    </xdr:from>
    <xdr:to>
      <xdr:col>20</xdr:col>
      <xdr:colOff>185737</xdr:colOff>
      <xdr:row>465</xdr:row>
      <xdr:rowOff>78586</xdr:rowOff>
    </xdr:to>
    <xdr:cxnSp macro="">
      <xdr:nvCxnSpPr>
        <xdr:cNvPr id="10242" name="直線コネクタ 10241">
          <a:extLst>
            <a:ext uri="{FF2B5EF4-FFF2-40B4-BE49-F238E27FC236}">
              <a16:creationId xmlns:a16="http://schemas.microsoft.com/office/drawing/2014/main" id="{00000000-0008-0000-0000-000002280000}"/>
            </a:ext>
          </a:extLst>
        </xdr:cNvPr>
        <xdr:cNvCxnSpPr/>
      </xdr:nvCxnSpPr>
      <xdr:spPr>
        <a:xfrm flipV="1">
          <a:off x="8186737" y="65341500"/>
          <a:ext cx="0" cy="78586"/>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465</xdr:row>
      <xdr:rowOff>92870</xdr:rowOff>
    </xdr:from>
    <xdr:to>
      <xdr:col>20</xdr:col>
      <xdr:colOff>185738</xdr:colOff>
      <xdr:row>465</xdr:row>
      <xdr:rowOff>92870</xdr:rowOff>
    </xdr:to>
    <xdr:cxnSp macro="">
      <xdr:nvCxnSpPr>
        <xdr:cNvPr id="10245" name="直線矢印コネクタ 10244">
          <a:extLst>
            <a:ext uri="{FF2B5EF4-FFF2-40B4-BE49-F238E27FC236}">
              <a16:creationId xmlns:a16="http://schemas.microsoft.com/office/drawing/2014/main" id="{00000000-0008-0000-0000-000005280000}"/>
            </a:ext>
          </a:extLst>
        </xdr:cNvPr>
        <xdr:cNvCxnSpPr/>
      </xdr:nvCxnSpPr>
      <xdr:spPr>
        <a:xfrm>
          <a:off x="7620000" y="65434370"/>
          <a:ext cx="566738"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97631</xdr:colOff>
      <xdr:row>465</xdr:row>
      <xdr:rowOff>92868</xdr:rowOff>
    </xdr:from>
    <xdr:to>
      <xdr:col>26</xdr:col>
      <xdr:colOff>97631</xdr:colOff>
      <xdr:row>466</xdr:row>
      <xdr:rowOff>19050</xdr:rowOff>
    </xdr:to>
    <xdr:cxnSp macro="">
      <xdr:nvCxnSpPr>
        <xdr:cNvPr id="10254" name="直線矢印コネクタ 10253">
          <a:extLst>
            <a:ext uri="{FF2B5EF4-FFF2-40B4-BE49-F238E27FC236}">
              <a16:creationId xmlns:a16="http://schemas.microsoft.com/office/drawing/2014/main" id="{00000000-0008-0000-0000-00000E280000}"/>
            </a:ext>
          </a:extLst>
        </xdr:cNvPr>
        <xdr:cNvCxnSpPr/>
      </xdr:nvCxnSpPr>
      <xdr:spPr>
        <a:xfrm>
          <a:off x="10384631" y="65434368"/>
          <a:ext cx="0" cy="116682"/>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283370</xdr:colOff>
      <xdr:row>466</xdr:row>
      <xdr:rowOff>92868</xdr:rowOff>
    </xdr:from>
    <xdr:to>
      <xdr:col>20</xdr:col>
      <xdr:colOff>11906</xdr:colOff>
      <xdr:row>466</xdr:row>
      <xdr:rowOff>92869</xdr:rowOff>
    </xdr:to>
    <xdr:cxnSp macro="">
      <xdr:nvCxnSpPr>
        <xdr:cNvPr id="10257" name="直線矢印コネクタ 10256">
          <a:extLst>
            <a:ext uri="{FF2B5EF4-FFF2-40B4-BE49-F238E27FC236}">
              <a16:creationId xmlns:a16="http://schemas.microsoft.com/office/drawing/2014/main" id="{00000000-0008-0000-0000-000011280000}"/>
            </a:ext>
          </a:extLst>
        </xdr:cNvPr>
        <xdr:cNvCxnSpPr/>
      </xdr:nvCxnSpPr>
      <xdr:spPr>
        <a:xfrm flipV="1">
          <a:off x="7903370" y="65624868"/>
          <a:ext cx="109536" cy="1"/>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2381</xdr:colOff>
      <xdr:row>471</xdr:row>
      <xdr:rowOff>171450</xdr:rowOff>
    </xdr:from>
    <xdr:to>
      <xdr:col>20</xdr:col>
      <xdr:colOff>285750</xdr:colOff>
      <xdr:row>471</xdr:row>
      <xdr:rowOff>171450</xdr:rowOff>
    </xdr:to>
    <xdr:cxnSp macro="">
      <xdr:nvCxnSpPr>
        <xdr:cNvPr id="10262" name="直線コネクタ 10261">
          <a:extLst>
            <a:ext uri="{FF2B5EF4-FFF2-40B4-BE49-F238E27FC236}">
              <a16:creationId xmlns:a16="http://schemas.microsoft.com/office/drawing/2014/main" id="{00000000-0008-0000-0000-000016280000}"/>
            </a:ext>
          </a:extLst>
        </xdr:cNvPr>
        <xdr:cNvCxnSpPr/>
      </xdr:nvCxnSpPr>
      <xdr:spPr>
        <a:xfrm>
          <a:off x="1145381" y="66655950"/>
          <a:ext cx="7141369"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288131</xdr:colOff>
      <xdr:row>471</xdr:row>
      <xdr:rowOff>180975</xdr:rowOff>
    </xdr:from>
    <xdr:to>
      <xdr:col>20</xdr:col>
      <xdr:colOff>288131</xdr:colOff>
      <xdr:row>472</xdr:row>
      <xdr:rowOff>95249</xdr:rowOff>
    </xdr:to>
    <xdr:cxnSp macro="">
      <xdr:nvCxnSpPr>
        <xdr:cNvPr id="10265" name="直線コネクタ 10264">
          <a:extLst>
            <a:ext uri="{FF2B5EF4-FFF2-40B4-BE49-F238E27FC236}">
              <a16:creationId xmlns:a16="http://schemas.microsoft.com/office/drawing/2014/main" id="{00000000-0008-0000-0000-000019280000}"/>
            </a:ext>
          </a:extLst>
        </xdr:cNvPr>
        <xdr:cNvCxnSpPr/>
      </xdr:nvCxnSpPr>
      <xdr:spPr>
        <a:xfrm>
          <a:off x="7908131" y="66855975"/>
          <a:ext cx="0" cy="104774"/>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285750</xdr:colOff>
      <xdr:row>472</xdr:row>
      <xdr:rowOff>95251</xdr:rowOff>
    </xdr:from>
    <xdr:to>
      <xdr:col>23</xdr:col>
      <xdr:colOff>0</xdr:colOff>
      <xdr:row>472</xdr:row>
      <xdr:rowOff>95251</xdr:rowOff>
    </xdr:to>
    <xdr:cxnSp macro="">
      <xdr:nvCxnSpPr>
        <xdr:cNvPr id="10266" name="直線矢印コネクタ 10265">
          <a:extLst>
            <a:ext uri="{FF2B5EF4-FFF2-40B4-BE49-F238E27FC236}">
              <a16:creationId xmlns:a16="http://schemas.microsoft.com/office/drawing/2014/main" id="{00000000-0008-0000-0000-00001A280000}"/>
            </a:ext>
          </a:extLst>
        </xdr:cNvPr>
        <xdr:cNvCxnSpPr/>
      </xdr:nvCxnSpPr>
      <xdr:spPr>
        <a:xfrm>
          <a:off x="7905750" y="66960751"/>
          <a:ext cx="85725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378619</xdr:colOff>
      <xdr:row>468</xdr:row>
      <xdr:rowOff>190499</xdr:rowOff>
    </xdr:from>
    <xdr:to>
      <xdr:col>17</xdr:col>
      <xdr:colOff>190500</xdr:colOff>
      <xdr:row>468</xdr:row>
      <xdr:rowOff>190499</xdr:rowOff>
    </xdr:to>
    <xdr:cxnSp macro="">
      <xdr:nvCxnSpPr>
        <xdr:cNvPr id="10267" name="直線矢印コネクタ 10266">
          <a:extLst>
            <a:ext uri="{FF2B5EF4-FFF2-40B4-BE49-F238E27FC236}">
              <a16:creationId xmlns:a16="http://schemas.microsoft.com/office/drawing/2014/main" id="{00000000-0008-0000-0000-00001B280000}"/>
            </a:ext>
          </a:extLst>
        </xdr:cNvPr>
        <xdr:cNvCxnSpPr/>
      </xdr:nvCxnSpPr>
      <xdr:spPr>
        <a:xfrm>
          <a:off x="1140619" y="66103499"/>
          <a:ext cx="59078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188119</xdr:colOff>
      <xdr:row>468</xdr:row>
      <xdr:rowOff>190499</xdr:rowOff>
    </xdr:from>
    <xdr:to>
      <xdr:col>44</xdr:col>
      <xdr:colOff>2381</xdr:colOff>
      <xdr:row>468</xdr:row>
      <xdr:rowOff>190499</xdr:rowOff>
    </xdr:to>
    <xdr:cxnSp macro="">
      <xdr:nvCxnSpPr>
        <xdr:cNvPr id="10269" name="直線矢印コネクタ 10268">
          <a:extLst>
            <a:ext uri="{FF2B5EF4-FFF2-40B4-BE49-F238E27FC236}">
              <a16:creationId xmlns:a16="http://schemas.microsoft.com/office/drawing/2014/main" id="{00000000-0008-0000-0000-00001D280000}"/>
            </a:ext>
          </a:extLst>
        </xdr:cNvPr>
        <xdr:cNvCxnSpPr/>
      </xdr:nvCxnSpPr>
      <xdr:spPr>
        <a:xfrm>
          <a:off x="11237119" y="66103499"/>
          <a:ext cx="591026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150019</xdr:colOff>
      <xdr:row>464</xdr:row>
      <xdr:rowOff>152400</xdr:rowOff>
    </xdr:from>
    <xdr:to>
      <xdr:col>21</xdr:col>
      <xdr:colOff>150019</xdr:colOff>
      <xdr:row>465</xdr:row>
      <xdr:rowOff>45245</xdr:rowOff>
    </xdr:to>
    <xdr:cxnSp macro="">
      <xdr:nvCxnSpPr>
        <xdr:cNvPr id="10274" name="直線矢印コネクタ 10273">
          <a:extLst>
            <a:ext uri="{FF2B5EF4-FFF2-40B4-BE49-F238E27FC236}">
              <a16:creationId xmlns:a16="http://schemas.microsoft.com/office/drawing/2014/main" id="{00000000-0008-0000-0000-000022280000}"/>
            </a:ext>
          </a:extLst>
        </xdr:cNvPr>
        <xdr:cNvCxnSpPr/>
      </xdr:nvCxnSpPr>
      <xdr:spPr>
        <a:xfrm flipV="1">
          <a:off x="8532019" y="65303400"/>
          <a:ext cx="0" cy="83345"/>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288131</xdr:colOff>
      <xdr:row>471</xdr:row>
      <xdr:rowOff>169068</xdr:rowOff>
    </xdr:from>
    <xdr:to>
      <xdr:col>20</xdr:col>
      <xdr:colOff>288131</xdr:colOff>
      <xdr:row>474</xdr:row>
      <xdr:rowOff>0</xdr:rowOff>
    </xdr:to>
    <xdr:cxnSp macro="">
      <xdr:nvCxnSpPr>
        <xdr:cNvPr id="10275" name="直線矢印コネクタ 10274">
          <a:extLst>
            <a:ext uri="{FF2B5EF4-FFF2-40B4-BE49-F238E27FC236}">
              <a16:creationId xmlns:a16="http://schemas.microsoft.com/office/drawing/2014/main" id="{00000000-0008-0000-0000-000023280000}"/>
            </a:ext>
          </a:extLst>
        </xdr:cNvPr>
        <xdr:cNvCxnSpPr/>
      </xdr:nvCxnSpPr>
      <xdr:spPr>
        <a:xfrm>
          <a:off x="7908131" y="66844068"/>
          <a:ext cx="0" cy="40243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378619</xdr:colOff>
      <xdr:row>408</xdr:row>
      <xdr:rowOff>107156</xdr:rowOff>
    </xdr:from>
    <xdr:to>
      <xdr:col>1</xdr:col>
      <xdr:colOff>378619</xdr:colOff>
      <xdr:row>410</xdr:row>
      <xdr:rowOff>188116</xdr:rowOff>
    </xdr:to>
    <xdr:cxnSp macro="">
      <xdr:nvCxnSpPr>
        <xdr:cNvPr id="10276" name="直線コネクタ 10275">
          <a:extLst>
            <a:ext uri="{FF2B5EF4-FFF2-40B4-BE49-F238E27FC236}">
              <a16:creationId xmlns:a16="http://schemas.microsoft.com/office/drawing/2014/main" id="{00000000-0008-0000-0000-000024280000}"/>
            </a:ext>
          </a:extLst>
        </xdr:cNvPr>
        <xdr:cNvCxnSpPr/>
      </xdr:nvCxnSpPr>
      <xdr:spPr>
        <a:xfrm flipV="1">
          <a:off x="759619" y="54780656"/>
          <a:ext cx="0" cy="461960"/>
        </a:xfrm>
        <a:prstGeom prst="line">
          <a:avLst/>
        </a:prstGeom>
        <a:ln w="6350">
          <a:solidFill>
            <a:srgbClr val="FF0000"/>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447</xdr:row>
      <xdr:rowOff>107156</xdr:rowOff>
    </xdr:from>
    <xdr:to>
      <xdr:col>23</xdr:col>
      <xdr:colOff>0</xdr:colOff>
      <xdr:row>449</xdr:row>
      <xdr:rowOff>188116</xdr:rowOff>
    </xdr:to>
    <xdr:cxnSp macro="">
      <xdr:nvCxnSpPr>
        <xdr:cNvPr id="10278" name="直線コネクタ 10277">
          <a:extLst>
            <a:ext uri="{FF2B5EF4-FFF2-40B4-BE49-F238E27FC236}">
              <a16:creationId xmlns:a16="http://schemas.microsoft.com/office/drawing/2014/main" id="{00000000-0008-0000-0000-000026280000}"/>
            </a:ext>
          </a:extLst>
        </xdr:cNvPr>
        <xdr:cNvCxnSpPr/>
      </xdr:nvCxnSpPr>
      <xdr:spPr>
        <a:xfrm flipV="1">
          <a:off x="8763000" y="62210156"/>
          <a:ext cx="0" cy="461960"/>
        </a:xfrm>
        <a:prstGeom prst="line">
          <a:avLst/>
        </a:prstGeom>
        <a:ln w="6350">
          <a:solidFill>
            <a:srgbClr val="FF0000"/>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119062</xdr:colOff>
      <xdr:row>472</xdr:row>
      <xdr:rowOff>166687</xdr:rowOff>
    </xdr:from>
    <xdr:to>
      <xdr:col>20</xdr:col>
      <xdr:colOff>285749</xdr:colOff>
      <xdr:row>472</xdr:row>
      <xdr:rowOff>166687</xdr:rowOff>
    </xdr:to>
    <xdr:cxnSp macro="">
      <xdr:nvCxnSpPr>
        <xdr:cNvPr id="10280" name="直線コネクタ 10279">
          <a:extLst>
            <a:ext uri="{FF2B5EF4-FFF2-40B4-BE49-F238E27FC236}">
              <a16:creationId xmlns:a16="http://schemas.microsoft.com/office/drawing/2014/main" id="{00000000-0008-0000-0000-000028280000}"/>
            </a:ext>
          </a:extLst>
        </xdr:cNvPr>
        <xdr:cNvCxnSpPr/>
      </xdr:nvCxnSpPr>
      <xdr:spPr>
        <a:xfrm flipH="1">
          <a:off x="8120062" y="66841687"/>
          <a:ext cx="166687"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119062</xdr:colOff>
      <xdr:row>472</xdr:row>
      <xdr:rowOff>166687</xdr:rowOff>
    </xdr:from>
    <xdr:to>
      <xdr:col>20</xdr:col>
      <xdr:colOff>119062</xdr:colOff>
      <xdr:row>473</xdr:row>
      <xdr:rowOff>178594</xdr:rowOff>
    </xdr:to>
    <xdr:cxnSp macro="">
      <xdr:nvCxnSpPr>
        <xdr:cNvPr id="10282" name="直線矢印コネクタ 10281">
          <a:extLst>
            <a:ext uri="{FF2B5EF4-FFF2-40B4-BE49-F238E27FC236}">
              <a16:creationId xmlns:a16="http://schemas.microsoft.com/office/drawing/2014/main" id="{00000000-0008-0000-0000-00002A280000}"/>
            </a:ext>
          </a:extLst>
        </xdr:cNvPr>
        <xdr:cNvCxnSpPr/>
      </xdr:nvCxnSpPr>
      <xdr:spPr>
        <a:xfrm>
          <a:off x="8120062" y="66841687"/>
          <a:ext cx="0" cy="202407"/>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188119</xdr:colOff>
      <xdr:row>471</xdr:row>
      <xdr:rowOff>171450</xdr:rowOff>
    </xdr:from>
    <xdr:to>
      <xdr:col>2</xdr:col>
      <xdr:colOff>188119</xdr:colOff>
      <xdr:row>474</xdr:row>
      <xdr:rowOff>0</xdr:rowOff>
    </xdr:to>
    <xdr:cxnSp macro="">
      <xdr:nvCxnSpPr>
        <xdr:cNvPr id="10283" name="直線矢印コネクタ 10282">
          <a:extLst>
            <a:ext uri="{FF2B5EF4-FFF2-40B4-BE49-F238E27FC236}">
              <a16:creationId xmlns:a16="http://schemas.microsoft.com/office/drawing/2014/main" id="{00000000-0008-0000-0000-00002B280000}"/>
            </a:ext>
          </a:extLst>
        </xdr:cNvPr>
        <xdr:cNvCxnSpPr/>
      </xdr:nvCxnSpPr>
      <xdr:spPr>
        <a:xfrm>
          <a:off x="1331119" y="66655950"/>
          <a:ext cx="0" cy="40005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188119</xdr:colOff>
      <xdr:row>472</xdr:row>
      <xdr:rowOff>176213</xdr:rowOff>
    </xdr:from>
    <xdr:to>
      <xdr:col>3</xdr:col>
      <xdr:colOff>4763</xdr:colOff>
      <xdr:row>472</xdr:row>
      <xdr:rowOff>176213</xdr:rowOff>
    </xdr:to>
    <xdr:cxnSp macro="">
      <xdr:nvCxnSpPr>
        <xdr:cNvPr id="10290" name="直線矢印コネクタ 10289">
          <a:extLst>
            <a:ext uri="{FF2B5EF4-FFF2-40B4-BE49-F238E27FC236}">
              <a16:creationId xmlns:a16="http://schemas.microsoft.com/office/drawing/2014/main" id="{00000000-0008-0000-0000-000032280000}"/>
            </a:ext>
          </a:extLst>
        </xdr:cNvPr>
        <xdr:cNvCxnSpPr/>
      </xdr:nvCxnSpPr>
      <xdr:spPr>
        <a:xfrm>
          <a:off x="1331119" y="66851213"/>
          <a:ext cx="19764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187484</xdr:colOff>
      <xdr:row>464</xdr:row>
      <xdr:rowOff>0</xdr:rowOff>
    </xdr:from>
    <xdr:to>
      <xdr:col>2</xdr:col>
      <xdr:colOff>187484</xdr:colOff>
      <xdr:row>466</xdr:row>
      <xdr:rowOff>41756</xdr:rowOff>
    </xdr:to>
    <xdr:cxnSp macro="">
      <xdr:nvCxnSpPr>
        <xdr:cNvPr id="10293" name="直線矢印コネクタ 10292">
          <a:extLst>
            <a:ext uri="{FF2B5EF4-FFF2-40B4-BE49-F238E27FC236}">
              <a16:creationId xmlns:a16="http://schemas.microsoft.com/office/drawing/2014/main" id="{00000000-0008-0000-0000-000035280000}"/>
            </a:ext>
          </a:extLst>
        </xdr:cNvPr>
        <xdr:cNvCxnSpPr/>
      </xdr:nvCxnSpPr>
      <xdr:spPr>
        <a:xfrm>
          <a:off x="2854484" y="65151000"/>
          <a:ext cx="0" cy="422756"/>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190500</xdr:colOff>
      <xdr:row>465</xdr:row>
      <xdr:rowOff>0</xdr:rowOff>
    </xdr:from>
    <xdr:to>
      <xdr:col>2</xdr:col>
      <xdr:colOff>376238</xdr:colOff>
      <xdr:row>465</xdr:row>
      <xdr:rowOff>0</xdr:rowOff>
    </xdr:to>
    <xdr:cxnSp macro="">
      <xdr:nvCxnSpPr>
        <xdr:cNvPr id="10297" name="直線矢印コネクタ 10296">
          <a:extLst>
            <a:ext uri="{FF2B5EF4-FFF2-40B4-BE49-F238E27FC236}">
              <a16:creationId xmlns:a16="http://schemas.microsoft.com/office/drawing/2014/main" id="{00000000-0008-0000-0000-000039280000}"/>
            </a:ext>
          </a:extLst>
        </xdr:cNvPr>
        <xdr:cNvCxnSpPr/>
      </xdr:nvCxnSpPr>
      <xdr:spPr>
        <a:xfrm>
          <a:off x="2857500" y="65341500"/>
          <a:ext cx="18573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422664</xdr:colOff>
      <xdr:row>464</xdr:row>
      <xdr:rowOff>78617</xdr:rowOff>
    </xdr:from>
    <xdr:to>
      <xdr:col>4</xdr:col>
      <xdr:colOff>501245</xdr:colOff>
      <xdr:row>464</xdr:row>
      <xdr:rowOff>78617</xdr:rowOff>
    </xdr:to>
    <xdr:cxnSp macro="">
      <xdr:nvCxnSpPr>
        <xdr:cNvPr id="10299" name="直線コネクタ 10298">
          <a:extLst>
            <a:ext uri="{FF2B5EF4-FFF2-40B4-BE49-F238E27FC236}">
              <a16:creationId xmlns:a16="http://schemas.microsoft.com/office/drawing/2014/main" id="{00000000-0008-0000-0000-00003B280000}"/>
            </a:ext>
          </a:extLst>
        </xdr:cNvPr>
        <xdr:cNvCxnSpPr/>
      </xdr:nvCxnSpPr>
      <xdr:spPr>
        <a:xfrm>
          <a:off x="13719564" y="65229617"/>
          <a:ext cx="0" cy="0"/>
        </a:xfrm>
        <a:prstGeom prst="line">
          <a:avLst/>
        </a:prstGeom>
        <a:ln w="317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422664</xdr:colOff>
      <xdr:row>464</xdr:row>
      <xdr:rowOff>78617</xdr:rowOff>
    </xdr:from>
    <xdr:to>
      <xdr:col>4</xdr:col>
      <xdr:colOff>501245</xdr:colOff>
      <xdr:row>464</xdr:row>
      <xdr:rowOff>78617</xdr:rowOff>
    </xdr:to>
    <xdr:cxnSp macro="">
      <xdr:nvCxnSpPr>
        <xdr:cNvPr id="10303" name="直線コネクタ 10302">
          <a:extLst>
            <a:ext uri="{FF2B5EF4-FFF2-40B4-BE49-F238E27FC236}">
              <a16:creationId xmlns:a16="http://schemas.microsoft.com/office/drawing/2014/main" id="{00000000-0008-0000-0000-00003F280000}"/>
            </a:ext>
          </a:extLst>
        </xdr:cNvPr>
        <xdr:cNvCxnSpPr/>
      </xdr:nvCxnSpPr>
      <xdr:spPr>
        <a:xfrm>
          <a:off x="13719564" y="65229617"/>
          <a:ext cx="0" cy="0"/>
        </a:xfrm>
        <a:prstGeom prst="line">
          <a:avLst/>
        </a:prstGeom>
        <a:ln w="317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187817</xdr:colOff>
      <xdr:row>466</xdr:row>
      <xdr:rowOff>38100</xdr:rowOff>
    </xdr:from>
    <xdr:to>
      <xdr:col>2</xdr:col>
      <xdr:colOff>187817</xdr:colOff>
      <xdr:row>471</xdr:row>
      <xdr:rowOff>173831</xdr:rowOff>
    </xdr:to>
    <xdr:cxnSp macro="">
      <xdr:nvCxnSpPr>
        <xdr:cNvPr id="10319" name="直線矢印コネクタ 10318">
          <a:extLst>
            <a:ext uri="{FF2B5EF4-FFF2-40B4-BE49-F238E27FC236}">
              <a16:creationId xmlns:a16="http://schemas.microsoft.com/office/drawing/2014/main" id="{00000000-0008-0000-0000-00004F280000}"/>
            </a:ext>
          </a:extLst>
        </xdr:cNvPr>
        <xdr:cNvCxnSpPr/>
      </xdr:nvCxnSpPr>
      <xdr:spPr>
        <a:xfrm>
          <a:off x="2854817" y="65570100"/>
          <a:ext cx="0" cy="1088231"/>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187816</xdr:colOff>
      <xdr:row>467</xdr:row>
      <xdr:rowOff>85422</xdr:rowOff>
    </xdr:from>
    <xdr:to>
      <xdr:col>3</xdr:col>
      <xdr:colOff>0</xdr:colOff>
      <xdr:row>467</xdr:row>
      <xdr:rowOff>85422</xdr:rowOff>
    </xdr:to>
    <xdr:cxnSp macro="">
      <xdr:nvCxnSpPr>
        <xdr:cNvPr id="10325" name="直線矢印コネクタ 10324">
          <a:extLst>
            <a:ext uri="{FF2B5EF4-FFF2-40B4-BE49-F238E27FC236}">
              <a16:creationId xmlns:a16="http://schemas.microsoft.com/office/drawing/2014/main" id="{00000000-0008-0000-0000-000055280000}"/>
            </a:ext>
          </a:extLst>
        </xdr:cNvPr>
        <xdr:cNvCxnSpPr/>
      </xdr:nvCxnSpPr>
      <xdr:spPr>
        <a:xfrm>
          <a:off x="12760816" y="65807922"/>
          <a:ext cx="19318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378620</xdr:colOff>
      <xdr:row>461</xdr:row>
      <xdr:rowOff>190499</xdr:rowOff>
    </xdr:from>
    <xdr:to>
      <xdr:col>44</xdr:col>
      <xdr:colOff>0</xdr:colOff>
      <xdr:row>461</xdr:row>
      <xdr:rowOff>190499</xdr:rowOff>
    </xdr:to>
    <xdr:cxnSp macro="">
      <xdr:nvCxnSpPr>
        <xdr:cNvPr id="10327" name="直線矢印コネクタ 10326">
          <a:extLst>
            <a:ext uri="{FF2B5EF4-FFF2-40B4-BE49-F238E27FC236}">
              <a16:creationId xmlns:a16="http://schemas.microsoft.com/office/drawing/2014/main" id="{00000000-0008-0000-0000-000057280000}"/>
            </a:ext>
          </a:extLst>
        </xdr:cNvPr>
        <xdr:cNvCxnSpPr/>
      </xdr:nvCxnSpPr>
      <xdr:spPr>
        <a:xfrm>
          <a:off x="9141620" y="64769999"/>
          <a:ext cx="800338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460</xdr:row>
      <xdr:rowOff>188119</xdr:rowOff>
    </xdr:from>
    <xdr:to>
      <xdr:col>44</xdr:col>
      <xdr:colOff>2381</xdr:colOff>
      <xdr:row>460</xdr:row>
      <xdr:rowOff>188119</xdr:rowOff>
    </xdr:to>
    <xdr:cxnSp macro="">
      <xdr:nvCxnSpPr>
        <xdr:cNvPr id="10328" name="直線矢印コネクタ 10327">
          <a:extLst>
            <a:ext uri="{FF2B5EF4-FFF2-40B4-BE49-F238E27FC236}">
              <a16:creationId xmlns:a16="http://schemas.microsoft.com/office/drawing/2014/main" id="{00000000-0008-0000-0000-000058280000}"/>
            </a:ext>
          </a:extLst>
        </xdr:cNvPr>
        <xdr:cNvCxnSpPr/>
      </xdr:nvCxnSpPr>
      <xdr:spPr>
        <a:xfrm>
          <a:off x="1143000" y="64577119"/>
          <a:ext cx="16004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330994</xdr:colOff>
      <xdr:row>472</xdr:row>
      <xdr:rowOff>2381</xdr:rowOff>
    </xdr:from>
    <xdr:to>
      <xdr:col>21</xdr:col>
      <xdr:colOff>330994</xdr:colOff>
      <xdr:row>472</xdr:row>
      <xdr:rowOff>97631</xdr:rowOff>
    </xdr:to>
    <xdr:cxnSp macro="">
      <xdr:nvCxnSpPr>
        <xdr:cNvPr id="5992" name="直線矢印コネクタ 5991">
          <a:extLst>
            <a:ext uri="{FF2B5EF4-FFF2-40B4-BE49-F238E27FC236}">
              <a16:creationId xmlns:a16="http://schemas.microsoft.com/office/drawing/2014/main" id="{00000000-0008-0000-0000-000068170000}"/>
            </a:ext>
          </a:extLst>
        </xdr:cNvPr>
        <xdr:cNvCxnSpPr/>
      </xdr:nvCxnSpPr>
      <xdr:spPr>
        <a:xfrm flipV="1">
          <a:off x="8331994" y="66867881"/>
          <a:ext cx="0" cy="9525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302419</xdr:colOff>
      <xdr:row>677</xdr:row>
      <xdr:rowOff>4</xdr:rowOff>
    </xdr:from>
    <xdr:to>
      <xdr:col>39</xdr:col>
      <xdr:colOff>380998</xdr:colOff>
      <xdr:row>677</xdr:row>
      <xdr:rowOff>4</xdr:rowOff>
    </xdr:to>
    <xdr:cxnSp macro="">
      <xdr:nvCxnSpPr>
        <xdr:cNvPr id="8067" name="直線矢印コネクタ 8066">
          <a:extLst>
            <a:ext uri="{FF2B5EF4-FFF2-40B4-BE49-F238E27FC236}">
              <a16:creationId xmlns:a16="http://schemas.microsoft.com/office/drawing/2014/main" id="{00000000-0008-0000-0000-0000831F0000}"/>
            </a:ext>
          </a:extLst>
        </xdr:cNvPr>
        <xdr:cNvCxnSpPr/>
      </xdr:nvCxnSpPr>
      <xdr:spPr>
        <a:xfrm flipH="1">
          <a:off x="8303419" y="77152504"/>
          <a:ext cx="6936579" cy="0"/>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192881</xdr:colOff>
      <xdr:row>668</xdr:row>
      <xdr:rowOff>33338</xdr:rowOff>
    </xdr:from>
    <xdr:to>
      <xdr:col>5</xdr:col>
      <xdr:colOff>192881</xdr:colOff>
      <xdr:row>668</xdr:row>
      <xdr:rowOff>138113</xdr:rowOff>
    </xdr:to>
    <xdr:cxnSp macro="">
      <xdr:nvCxnSpPr>
        <xdr:cNvPr id="8288" name="直線コネクタ 8287">
          <a:extLst>
            <a:ext uri="{FF2B5EF4-FFF2-40B4-BE49-F238E27FC236}">
              <a16:creationId xmlns:a16="http://schemas.microsoft.com/office/drawing/2014/main" id="{00000000-0008-0000-0000-000060200000}"/>
            </a:ext>
          </a:extLst>
        </xdr:cNvPr>
        <xdr:cNvCxnSpPr/>
      </xdr:nvCxnSpPr>
      <xdr:spPr>
        <a:xfrm>
          <a:off x="2097881" y="75471338"/>
          <a:ext cx="0" cy="104775"/>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135732</xdr:colOff>
      <xdr:row>668</xdr:row>
      <xdr:rowOff>135732</xdr:rowOff>
    </xdr:from>
    <xdr:to>
      <xdr:col>5</xdr:col>
      <xdr:colOff>242889</xdr:colOff>
      <xdr:row>668</xdr:row>
      <xdr:rowOff>135732</xdr:rowOff>
    </xdr:to>
    <xdr:cxnSp macro="">
      <xdr:nvCxnSpPr>
        <xdr:cNvPr id="8307" name="直線コネクタ 8306">
          <a:extLst>
            <a:ext uri="{FF2B5EF4-FFF2-40B4-BE49-F238E27FC236}">
              <a16:creationId xmlns:a16="http://schemas.microsoft.com/office/drawing/2014/main" id="{00000000-0008-0000-0000-000073200000}"/>
            </a:ext>
          </a:extLst>
        </xdr:cNvPr>
        <xdr:cNvCxnSpPr/>
      </xdr:nvCxnSpPr>
      <xdr:spPr>
        <a:xfrm>
          <a:off x="2040732" y="75573732"/>
          <a:ext cx="107157"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2381</xdr:colOff>
      <xdr:row>668</xdr:row>
      <xdr:rowOff>138112</xdr:rowOff>
    </xdr:from>
    <xdr:to>
      <xdr:col>5</xdr:col>
      <xdr:colOff>192881</xdr:colOff>
      <xdr:row>668</xdr:row>
      <xdr:rowOff>138112</xdr:rowOff>
    </xdr:to>
    <xdr:cxnSp macro="">
      <xdr:nvCxnSpPr>
        <xdr:cNvPr id="8373" name="直線コネクタ 8372">
          <a:extLst>
            <a:ext uri="{FF2B5EF4-FFF2-40B4-BE49-F238E27FC236}">
              <a16:creationId xmlns:a16="http://schemas.microsoft.com/office/drawing/2014/main" id="{00000000-0008-0000-0000-0000B5200000}"/>
            </a:ext>
          </a:extLst>
        </xdr:cNvPr>
        <xdr:cNvCxnSpPr/>
      </xdr:nvCxnSpPr>
      <xdr:spPr>
        <a:xfrm>
          <a:off x="1907381" y="75576112"/>
          <a:ext cx="19050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192881</xdr:colOff>
      <xdr:row>665</xdr:row>
      <xdr:rowOff>0</xdr:rowOff>
    </xdr:from>
    <xdr:to>
      <xdr:col>5</xdr:col>
      <xdr:colOff>192881</xdr:colOff>
      <xdr:row>668</xdr:row>
      <xdr:rowOff>123825</xdr:rowOff>
    </xdr:to>
    <xdr:cxnSp macro="">
      <xdr:nvCxnSpPr>
        <xdr:cNvPr id="8567" name="直線矢印コネクタ 8566">
          <a:extLst>
            <a:ext uri="{FF2B5EF4-FFF2-40B4-BE49-F238E27FC236}">
              <a16:creationId xmlns:a16="http://schemas.microsoft.com/office/drawing/2014/main" id="{00000000-0008-0000-0000-000077210000}"/>
            </a:ext>
          </a:extLst>
        </xdr:cNvPr>
        <xdr:cNvCxnSpPr/>
      </xdr:nvCxnSpPr>
      <xdr:spPr>
        <a:xfrm>
          <a:off x="2097881" y="126682500"/>
          <a:ext cx="0" cy="69532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192881</xdr:colOff>
      <xdr:row>668</xdr:row>
      <xdr:rowOff>138113</xdr:rowOff>
    </xdr:from>
    <xdr:to>
      <xdr:col>21</xdr:col>
      <xdr:colOff>300038</xdr:colOff>
      <xdr:row>675</xdr:row>
      <xdr:rowOff>38101</xdr:rowOff>
    </xdr:to>
    <xdr:cxnSp macro="">
      <xdr:nvCxnSpPr>
        <xdr:cNvPr id="8803" name="直線コネクタ 8802">
          <a:extLst>
            <a:ext uri="{FF2B5EF4-FFF2-40B4-BE49-F238E27FC236}">
              <a16:creationId xmlns:a16="http://schemas.microsoft.com/office/drawing/2014/main" id="{00000000-0008-0000-0000-000063220000}"/>
            </a:ext>
          </a:extLst>
        </xdr:cNvPr>
        <xdr:cNvCxnSpPr/>
      </xdr:nvCxnSpPr>
      <xdr:spPr>
        <a:xfrm>
          <a:off x="2097881" y="75576113"/>
          <a:ext cx="6203157" cy="1233488"/>
        </a:xfrm>
        <a:prstGeom prst="line">
          <a:avLst/>
        </a:prstGeom>
        <a:ln w="3175">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671</xdr:row>
      <xdr:rowOff>83344</xdr:rowOff>
    </xdr:from>
    <xdr:to>
      <xdr:col>11</xdr:col>
      <xdr:colOff>0</xdr:colOff>
      <xdr:row>672</xdr:row>
      <xdr:rowOff>185738</xdr:rowOff>
    </xdr:to>
    <xdr:cxnSp macro="">
      <xdr:nvCxnSpPr>
        <xdr:cNvPr id="8808" name="直線矢印コネクタ 8807">
          <a:extLst>
            <a:ext uri="{FF2B5EF4-FFF2-40B4-BE49-F238E27FC236}">
              <a16:creationId xmlns:a16="http://schemas.microsoft.com/office/drawing/2014/main" id="{00000000-0008-0000-0000-000068220000}"/>
            </a:ext>
          </a:extLst>
        </xdr:cNvPr>
        <xdr:cNvCxnSpPr/>
      </xdr:nvCxnSpPr>
      <xdr:spPr>
        <a:xfrm>
          <a:off x="4191000" y="124289344"/>
          <a:ext cx="0" cy="29289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299266</xdr:colOff>
      <xdr:row>664</xdr:row>
      <xdr:rowOff>188119</xdr:rowOff>
    </xdr:from>
    <xdr:to>
      <xdr:col>21</xdr:col>
      <xdr:colOff>299266</xdr:colOff>
      <xdr:row>667</xdr:row>
      <xdr:rowOff>166688</xdr:rowOff>
    </xdr:to>
    <xdr:cxnSp macro="">
      <xdr:nvCxnSpPr>
        <xdr:cNvPr id="8811" name="直線矢印コネクタ 8810">
          <a:extLst>
            <a:ext uri="{FF2B5EF4-FFF2-40B4-BE49-F238E27FC236}">
              <a16:creationId xmlns:a16="http://schemas.microsoft.com/office/drawing/2014/main" id="{00000000-0008-0000-0000-00006B220000}"/>
            </a:ext>
          </a:extLst>
        </xdr:cNvPr>
        <xdr:cNvCxnSpPr/>
      </xdr:nvCxnSpPr>
      <xdr:spPr>
        <a:xfrm>
          <a:off x="8300266" y="74864119"/>
          <a:ext cx="0" cy="55006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192882</xdr:colOff>
      <xdr:row>664</xdr:row>
      <xdr:rowOff>188118</xdr:rowOff>
    </xdr:from>
    <xdr:to>
      <xdr:col>38</xdr:col>
      <xdr:colOff>192882</xdr:colOff>
      <xdr:row>667</xdr:row>
      <xdr:rowOff>21431</xdr:rowOff>
    </xdr:to>
    <xdr:cxnSp macro="">
      <xdr:nvCxnSpPr>
        <xdr:cNvPr id="8817" name="直線矢印コネクタ 8816">
          <a:extLst>
            <a:ext uri="{FF2B5EF4-FFF2-40B4-BE49-F238E27FC236}">
              <a16:creationId xmlns:a16="http://schemas.microsoft.com/office/drawing/2014/main" id="{00000000-0008-0000-0000-000071220000}"/>
            </a:ext>
          </a:extLst>
        </xdr:cNvPr>
        <xdr:cNvCxnSpPr/>
      </xdr:nvCxnSpPr>
      <xdr:spPr>
        <a:xfrm>
          <a:off x="14670882" y="133728618"/>
          <a:ext cx="0" cy="40481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192882</xdr:colOff>
      <xdr:row>667</xdr:row>
      <xdr:rowOff>166688</xdr:rowOff>
    </xdr:from>
    <xdr:to>
      <xdr:col>21</xdr:col>
      <xdr:colOff>300038</xdr:colOff>
      <xdr:row>668</xdr:row>
      <xdr:rowOff>135735</xdr:rowOff>
    </xdr:to>
    <xdr:cxnSp macro="">
      <xdr:nvCxnSpPr>
        <xdr:cNvPr id="8819" name="直線コネクタ 8818">
          <a:extLst>
            <a:ext uri="{FF2B5EF4-FFF2-40B4-BE49-F238E27FC236}">
              <a16:creationId xmlns:a16="http://schemas.microsoft.com/office/drawing/2014/main" id="{00000000-0008-0000-0000-000073220000}"/>
            </a:ext>
          </a:extLst>
        </xdr:cNvPr>
        <xdr:cNvCxnSpPr/>
      </xdr:nvCxnSpPr>
      <xdr:spPr>
        <a:xfrm flipV="1">
          <a:off x="2097882" y="75414188"/>
          <a:ext cx="6203156" cy="159547"/>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302419</xdr:colOff>
      <xdr:row>667</xdr:row>
      <xdr:rowOff>21434</xdr:rowOff>
    </xdr:from>
    <xdr:to>
      <xdr:col>38</xdr:col>
      <xdr:colOff>190500</xdr:colOff>
      <xdr:row>667</xdr:row>
      <xdr:rowOff>164306</xdr:rowOff>
    </xdr:to>
    <xdr:cxnSp macro="">
      <xdr:nvCxnSpPr>
        <xdr:cNvPr id="8820" name="直線コネクタ 8819">
          <a:extLst>
            <a:ext uri="{FF2B5EF4-FFF2-40B4-BE49-F238E27FC236}">
              <a16:creationId xmlns:a16="http://schemas.microsoft.com/office/drawing/2014/main" id="{00000000-0008-0000-0000-000074220000}"/>
            </a:ext>
          </a:extLst>
        </xdr:cNvPr>
        <xdr:cNvCxnSpPr/>
      </xdr:nvCxnSpPr>
      <xdr:spPr>
        <a:xfrm flipV="1">
          <a:off x="8303419" y="134133434"/>
          <a:ext cx="6365081" cy="142872"/>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2381</xdr:colOff>
      <xdr:row>666</xdr:row>
      <xdr:rowOff>90488</xdr:rowOff>
    </xdr:from>
    <xdr:to>
      <xdr:col>21</xdr:col>
      <xdr:colOff>300039</xdr:colOff>
      <xdr:row>666</xdr:row>
      <xdr:rowOff>90488</xdr:rowOff>
    </xdr:to>
    <xdr:cxnSp macro="">
      <xdr:nvCxnSpPr>
        <xdr:cNvPr id="1039" name="直線矢印コネクタ 1038">
          <a:extLst>
            <a:ext uri="{FF2B5EF4-FFF2-40B4-BE49-F238E27FC236}">
              <a16:creationId xmlns:a16="http://schemas.microsoft.com/office/drawing/2014/main" id="{00000000-0008-0000-0000-00000F040000}"/>
            </a:ext>
          </a:extLst>
        </xdr:cNvPr>
        <xdr:cNvCxnSpPr/>
      </xdr:nvCxnSpPr>
      <xdr:spPr>
        <a:xfrm flipH="1">
          <a:off x="8003381" y="75147488"/>
          <a:ext cx="29765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2381</xdr:colOff>
      <xdr:row>666</xdr:row>
      <xdr:rowOff>95250</xdr:rowOff>
    </xdr:from>
    <xdr:to>
      <xdr:col>38</xdr:col>
      <xdr:colOff>192882</xdr:colOff>
      <xdr:row>666</xdr:row>
      <xdr:rowOff>95250</xdr:rowOff>
    </xdr:to>
    <xdr:cxnSp macro="">
      <xdr:nvCxnSpPr>
        <xdr:cNvPr id="8821" name="直線矢印コネクタ 8820">
          <a:extLst>
            <a:ext uri="{FF2B5EF4-FFF2-40B4-BE49-F238E27FC236}">
              <a16:creationId xmlns:a16="http://schemas.microsoft.com/office/drawing/2014/main" id="{00000000-0008-0000-0000-000075220000}"/>
            </a:ext>
          </a:extLst>
        </xdr:cNvPr>
        <xdr:cNvCxnSpPr/>
      </xdr:nvCxnSpPr>
      <xdr:spPr>
        <a:xfrm flipH="1">
          <a:off x="14480381" y="134016750"/>
          <a:ext cx="19050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192881</xdr:colOff>
      <xdr:row>667</xdr:row>
      <xdr:rowOff>19047</xdr:rowOff>
    </xdr:from>
    <xdr:to>
      <xdr:col>40</xdr:col>
      <xdr:colOff>2382</xdr:colOff>
      <xdr:row>667</xdr:row>
      <xdr:rowOff>19047</xdr:rowOff>
    </xdr:to>
    <xdr:cxnSp macro="">
      <xdr:nvCxnSpPr>
        <xdr:cNvPr id="1046" name="直線矢印コネクタ 1045">
          <a:extLst>
            <a:ext uri="{FF2B5EF4-FFF2-40B4-BE49-F238E27FC236}">
              <a16:creationId xmlns:a16="http://schemas.microsoft.com/office/drawing/2014/main" id="{00000000-0008-0000-0000-000016040000}"/>
            </a:ext>
          </a:extLst>
        </xdr:cNvPr>
        <xdr:cNvCxnSpPr/>
      </xdr:nvCxnSpPr>
      <xdr:spPr>
        <a:xfrm>
          <a:off x="14670881" y="134131047"/>
          <a:ext cx="571501" cy="0"/>
        </a:xfrm>
        <a:prstGeom prst="straightConnector1">
          <a:avLst/>
        </a:prstGeom>
        <a:ln w="3175">
          <a:solidFill>
            <a:srgbClr val="C00000"/>
          </a:solidFill>
          <a:prstDash val="lgDashDot"/>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100013</xdr:colOff>
      <xdr:row>667</xdr:row>
      <xdr:rowOff>21431</xdr:rowOff>
    </xdr:from>
    <xdr:to>
      <xdr:col>39</xdr:col>
      <xdr:colOff>100013</xdr:colOff>
      <xdr:row>667</xdr:row>
      <xdr:rowOff>185738</xdr:rowOff>
    </xdr:to>
    <xdr:cxnSp macro="">
      <xdr:nvCxnSpPr>
        <xdr:cNvPr id="1051" name="直線矢印コネクタ 1050">
          <a:extLst>
            <a:ext uri="{FF2B5EF4-FFF2-40B4-BE49-F238E27FC236}">
              <a16:creationId xmlns:a16="http://schemas.microsoft.com/office/drawing/2014/main" id="{00000000-0008-0000-0000-00001B040000}"/>
            </a:ext>
          </a:extLst>
        </xdr:cNvPr>
        <xdr:cNvCxnSpPr/>
      </xdr:nvCxnSpPr>
      <xdr:spPr>
        <a:xfrm>
          <a:off x="14959013" y="134133431"/>
          <a:ext cx="0" cy="164307"/>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376237</xdr:colOff>
      <xdr:row>724</xdr:row>
      <xdr:rowOff>88109</xdr:rowOff>
    </xdr:from>
    <xdr:to>
      <xdr:col>29</xdr:col>
      <xdr:colOff>2381</xdr:colOff>
      <xdr:row>724</xdr:row>
      <xdr:rowOff>88109</xdr:rowOff>
    </xdr:to>
    <xdr:cxnSp macro="">
      <xdr:nvCxnSpPr>
        <xdr:cNvPr id="6008" name="直線矢印コネクタ 6007">
          <a:extLst>
            <a:ext uri="{FF2B5EF4-FFF2-40B4-BE49-F238E27FC236}">
              <a16:creationId xmlns:a16="http://schemas.microsoft.com/office/drawing/2014/main" id="{00000000-0008-0000-0000-000078170000}"/>
            </a:ext>
          </a:extLst>
        </xdr:cNvPr>
        <xdr:cNvCxnSpPr/>
      </xdr:nvCxnSpPr>
      <xdr:spPr>
        <a:xfrm>
          <a:off x="9901237" y="81241109"/>
          <a:ext cx="115014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38101</xdr:colOff>
      <xdr:row>724</xdr:row>
      <xdr:rowOff>90488</xdr:rowOff>
    </xdr:from>
    <xdr:to>
      <xdr:col>4</xdr:col>
      <xdr:colOff>38101</xdr:colOff>
      <xdr:row>726</xdr:row>
      <xdr:rowOff>0</xdr:rowOff>
    </xdr:to>
    <xdr:cxnSp macro="">
      <xdr:nvCxnSpPr>
        <xdr:cNvPr id="6017" name="直線矢印コネクタ 6016">
          <a:extLst>
            <a:ext uri="{FF2B5EF4-FFF2-40B4-BE49-F238E27FC236}">
              <a16:creationId xmlns:a16="http://schemas.microsoft.com/office/drawing/2014/main" id="{00000000-0008-0000-0000-000081170000}"/>
            </a:ext>
          </a:extLst>
        </xdr:cNvPr>
        <xdr:cNvCxnSpPr/>
      </xdr:nvCxnSpPr>
      <xdr:spPr>
        <a:xfrm>
          <a:off x="1562101" y="81243488"/>
          <a:ext cx="0" cy="290512"/>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195266</xdr:colOff>
      <xdr:row>724</xdr:row>
      <xdr:rowOff>88106</xdr:rowOff>
    </xdr:from>
    <xdr:to>
      <xdr:col>27</xdr:col>
      <xdr:colOff>195266</xdr:colOff>
      <xdr:row>725</xdr:row>
      <xdr:rowOff>188119</xdr:rowOff>
    </xdr:to>
    <xdr:cxnSp macro="">
      <xdr:nvCxnSpPr>
        <xdr:cNvPr id="6080" name="直線矢印コネクタ 6079">
          <a:extLst>
            <a:ext uri="{FF2B5EF4-FFF2-40B4-BE49-F238E27FC236}">
              <a16:creationId xmlns:a16="http://schemas.microsoft.com/office/drawing/2014/main" id="{00000000-0008-0000-0000-0000C0170000}"/>
            </a:ext>
          </a:extLst>
        </xdr:cNvPr>
        <xdr:cNvCxnSpPr/>
      </xdr:nvCxnSpPr>
      <xdr:spPr>
        <a:xfrm>
          <a:off x="10482266" y="81241106"/>
          <a:ext cx="0" cy="290513"/>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711</xdr:row>
      <xdr:rowOff>100462</xdr:rowOff>
    </xdr:from>
    <xdr:to>
      <xdr:col>29</xdr:col>
      <xdr:colOff>0</xdr:colOff>
      <xdr:row>711</xdr:row>
      <xdr:rowOff>100462</xdr:rowOff>
    </xdr:to>
    <xdr:cxnSp macro="">
      <xdr:nvCxnSpPr>
        <xdr:cNvPr id="6660" name="直線矢印コネクタ 6659">
          <a:extLst>
            <a:ext uri="{FF2B5EF4-FFF2-40B4-BE49-F238E27FC236}">
              <a16:creationId xmlns:a16="http://schemas.microsoft.com/office/drawing/2014/main" id="{00000000-0008-0000-0000-0000041A0000}"/>
            </a:ext>
          </a:extLst>
        </xdr:cNvPr>
        <xdr:cNvCxnSpPr/>
      </xdr:nvCxnSpPr>
      <xdr:spPr>
        <a:xfrm>
          <a:off x="1143000" y="79157962"/>
          <a:ext cx="9906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78582</xdr:colOff>
      <xdr:row>723</xdr:row>
      <xdr:rowOff>2382</xdr:rowOff>
    </xdr:from>
    <xdr:to>
      <xdr:col>5</xdr:col>
      <xdr:colOff>78582</xdr:colOff>
      <xdr:row>723</xdr:row>
      <xdr:rowOff>107156</xdr:rowOff>
    </xdr:to>
    <xdr:cxnSp macro="">
      <xdr:nvCxnSpPr>
        <xdr:cNvPr id="6669" name="直線コネクタ 6668">
          <a:extLst>
            <a:ext uri="{FF2B5EF4-FFF2-40B4-BE49-F238E27FC236}">
              <a16:creationId xmlns:a16="http://schemas.microsoft.com/office/drawing/2014/main" id="{00000000-0008-0000-0000-00000D1A0000}"/>
            </a:ext>
          </a:extLst>
        </xdr:cNvPr>
        <xdr:cNvCxnSpPr/>
      </xdr:nvCxnSpPr>
      <xdr:spPr>
        <a:xfrm flipV="1">
          <a:off x="1983582" y="80964882"/>
          <a:ext cx="0" cy="104774"/>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302420</xdr:colOff>
      <xdr:row>722</xdr:row>
      <xdr:rowOff>183357</xdr:rowOff>
    </xdr:from>
    <xdr:to>
      <xdr:col>9</xdr:col>
      <xdr:colOff>302420</xdr:colOff>
      <xdr:row>723</xdr:row>
      <xdr:rowOff>104776</xdr:rowOff>
    </xdr:to>
    <xdr:cxnSp macro="">
      <xdr:nvCxnSpPr>
        <xdr:cNvPr id="6672" name="直線コネクタ 6671">
          <a:extLst>
            <a:ext uri="{FF2B5EF4-FFF2-40B4-BE49-F238E27FC236}">
              <a16:creationId xmlns:a16="http://schemas.microsoft.com/office/drawing/2014/main" id="{00000000-0008-0000-0000-0000101A0000}"/>
            </a:ext>
          </a:extLst>
        </xdr:cNvPr>
        <xdr:cNvCxnSpPr/>
      </xdr:nvCxnSpPr>
      <xdr:spPr>
        <a:xfrm flipV="1">
          <a:off x="3731420" y="80955357"/>
          <a:ext cx="0" cy="111919"/>
        </a:xfrm>
        <a:prstGeom prst="line">
          <a:avLst/>
        </a:prstGeom>
        <a:ln w="9525">
          <a:solidFill>
            <a:schemeClr val="tx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2382</xdr:colOff>
      <xdr:row>722</xdr:row>
      <xdr:rowOff>188119</xdr:rowOff>
    </xdr:from>
    <xdr:to>
      <xdr:col>26</xdr:col>
      <xdr:colOff>2382</xdr:colOff>
      <xdr:row>723</xdr:row>
      <xdr:rowOff>107158</xdr:rowOff>
    </xdr:to>
    <xdr:cxnSp macro="">
      <xdr:nvCxnSpPr>
        <xdr:cNvPr id="6677" name="直線コネクタ 6676">
          <a:extLst>
            <a:ext uri="{FF2B5EF4-FFF2-40B4-BE49-F238E27FC236}">
              <a16:creationId xmlns:a16="http://schemas.microsoft.com/office/drawing/2014/main" id="{00000000-0008-0000-0000-0000151A0000}"/>
            </a:ext>
          </a:extLst>
        </xdr:cNvPr>
        <xdr:cNvCxnSpPr/>
      </xdr:nvCxnSpPr>
      <xdr:spPr>
        <a:xfrm flipV="1">
          <a:off x="9908382" y="80960119"/>
          <a:ext cx="0" cy="109539"/>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0</xdr:colOff>
      <xdr:row>717</xdr:row>
      <xdr:rowOff>97631</xdr:rowOff>
    </xdr:from>
    <xdr:to>
      <xdr:col>26</xdr:col>
      <xdr:colOff>0</xdr:colOff>
      <xdr:row>718</xdr:row>
      <xdr:rowOff>16669</xdr:rowOff>
    </xdr:to>
    <xdr:cxnSp macro="">
      <xdr:nvCxnSpPr>
        <xdr:cNvPr id="7239" name="直線コネクタ 7238">
          <a:extLst>
            <a:ext uri="{FF2B5EF4-FFF2-40B4-BE49-F238E27FC236}">
              <a16:creationId xmlns:a16="http://schemas.microsoft.com/office/drawing/2014/main" id="{00000000-0008-0000-0000-0000471C0000}"/>
            </a:ext>
          </a:extLst>
        </xdr:cNvPr>
        <xdr:cNvCxnSpPr/>
      </xdr:nvCxnSpPr>
      <xdr:spPr>
        <a:xfrm flipV="1">
          <a:off x="9906000" y="79917131"/>
          <a:ext cx="0" cy="109538"/>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2382</xdr:colOff>
      <xdr:row>716</xdr:row>
      <xdr:rowOff>2383</xdr:rowOff>
    </xdr:from>
    <xdr:to>
      <xdr:col>26</xdr:col>
      <xdr:colOff>2382</xdr:colOff>
      <xdr:row>716</xdr:row>
      <xdr:rowOff>109540</xdr:rowOff>
    </xdr:to>
    <xdr:cxnSp macro="">
      <xdr:nvCxnSpPr>
        <xdr:cNvPr id="7415" name="直線コネクタ 7414">
          <a:extLst>
            <a:ext uri="{FF2B5EF4-FFF2-40B4-BE49-F238E27FC236}">
              <a16:creationId xmlns:a16="http://schemas.microsoft.com/office/drawing/2014/main" id="{00000000-0008-0000-0000-0000F71C0000}"/>
            </a:ext>
          </a:extLst>
        </xdr:cNvPr>
        <xdr:cNvCxnSpPr/>
      </xdr:nvCxnSpPr>
      <xdr:spPr>
        <a:xfrm flipV="1">
          <a:off x="9908382" y="79631383"/>
          <a:ext cx="0" cy="107157"/>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378619</xdr:colOff>
      <xdr:row>724</xdr:row>
      <xdr:rowOff>88106</xdr:rowOff>
    </xdr:from>
    <xdr:to>
      <xdr:col>5</xdr:col>
      <xdr:colOff>80963</xdr:colOff>
      <xdr:row>724</xdr:row>
      <xdr:rowOff>88106</xdr:rowOff>
    </xdr:to>
    <xdr:cxnSp macro="">
      <xdr:nvCxnSpPr>
        <xdr:cNvPr id="7461" name="直線矢印コネクタ 7460">
          <a:extLst>
            <a:ext uri="{FF2B5EF4-FFF2-40B4-BE49-F238E27FC236}">
              <a16:creationId xmlns:a16="http://schemas.microsoft.com/office/drawing/2014/main" id="{00000000-0008-0000-0000-0000251D0000}"/>
            </a:ext>
          </a:extLst>
        </xdr:cNvPr>
        <xdr:cNvCxnSpPr/>
      </xdr:nvCxnSpPr>
      <xdr:spPr>
        <a:xfrm>
          <a:off x="1140619" y="81241106"/>
          <a:ext cx="84534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192882</xdr:colOff>
      <xdr:row>724</xdr:row>
      <xdr:rowOff>92869</xdr:rowOff>
    </xdr:from>
    <xdr:to>
      <xdr:col>7</xdr:col>
      <xdr:colOff>192882</xdr:colOff>
      <xdr:row>725</xdr:row>
      <xdr:rowOff>185738</xdr:rowOff>
    </xdr:to>
    <xdr:cxnSp macro="">
      <xdr:nvCxnSpPr>
        <xdr:cNvPr id="7462" name="直線矢印コネクタ 7461">
          <a:extLst>
            <a:ext uri="{FF2B5EF4-FFF2-40B4-BE49-F238E27FC236}">
              <a16:creationId xmlns:a16="http://schemas.microsoft.com/office/drawing/2014/main" id="{00000000-0008-0000-0000-0000261D0000}"/>
            </a:ext>
          </a:extLst>
        </xdr:cNvPr>
        <xdr:cNvCxnSpPr/>
      </xdr:nvCxnSpPr>
      <xdr:spPr>
        <a:xfrm>
          <a:off x="2859882" y="81245869"/>
          <a:ext cx="0" cy="283369"/>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195263</xdr:colOff>
      <xdr:row>724</xdr:row>
      <xdr:rowOff>88106</xdr:rowOff>
    </xdr:from>
    <xdr:to>
      <xdr:col>11</xdr:col>
      <xdr:colOff>195263</xdr:colOff>
      <xdr:row>725</xdr:row>
      <xdr:rowOff>185738</xdr:rowOff>
    </xdr:to>
    <xdr:cxnSp macro="">
      <xdr:nvCxnSpPr>
        <xdr:cNvPr id="7467" name="直線矢印コネクタ 7466">
          <a:extLst>
            <a:ext uri="{FF2B5EF4-FFF2-40B4-BE49-F238E27FC236}">
              <a16:creationId xmlns:a16="http://schemas.microsoft.com/office/drawing/2014/main" id="{00000000-0008-0000-0000-00002B1D0000}"/>
            </a:ext>
          </a:extLst>
        </xdr:cNvPr>
        <xdr:cNvCxnSpPr/>
      </xdr:nvCxnSpPr>
      <xdr:spPr>
        <a:xfrm>
          <a:off x="4386263" y="81622106"/>
          <a:ext cx="0" cy="288132"/>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190501</xdr:colOff>
      <xdr:row>716</xdr:row>
      <xdr:rowOff>2381</xdr:rowOff>
    </xdr:from>
    <xdr:to>
      <xdr:col>29</xdr:col>
      <xdr:colOff>190501</xdr:colOff>
      <xdr:row>725</xdr:row>
      <xdr:rowOff>4763</xdr:rowOff>
    </xdr:to>
    <xdr:cxnSp macro="">
      <xdr:nvCxnSpPr>
        <xdr:cNvPr id="7468" name="直線矢印コネクタ 7467">
          <a:extLst>
            <a:ext uri="{FF2B5EF4-FFF2-40B4-BE49-F238E27FC236}">
              <a16:creationId xmlns:a16="http://schemas.microsoft.com/office/drawing/2014/main" id="{00000000-0008-0000-0000-00002C1D0000}"/>
            </a:ext>
          </a:extLst>
        </xdr:cNvPr>
        <xdr:cNvCxnSpPr/>
      </xdr:nvCxnSpPr>
      <xdr:spPr>
        <a:xfrm>
          <a:off x="11239501" y="80012381"/>
          <a:ext cx="0" cy="171688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713</xdr:row>
      <xdr:rowOff>100012</xdr:rowOff>
    </xdr:from>
    <xdr:to>
      <xdr:col>26</xdr:col>
      <xdr:colOff>0</xdr:colOff>
      <xdr:row>713</xdr:row>
      <xdr:rowOff>100013</xdr:rowOff>
    </xdr:to>
    <xdr:cxnSp macro="">
      <xdr:nvCxnSpPr>
        <xdr:cNvPr id="7486" name="直線矢印コネクタ 7485">
          <a:extLst>
            <a:ext uri="{FF2B5EF4-FFF2-40B4-BE49-F238E27FC236}">
              <a16:creationId xmlns:a16="http://schemas.microsoft.com/office/drawing/2014/main" id="{00000000-0008-0000-0000-00003E1D0000}"/>
            </a:ext>
          </a:extLst>
        </xdr:cNvPr>
        <xdr:cNvCxnSpPr/>
      </xdr:nvCxnSpPr>
      <xdr:spPr>
        <a:xfrm flipV="1">
          <a:off x="1143000" y="79348012"/>
          <a:ext cx="8763000" cy="1"/>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276225</xdr:colOff>
      <xdr:row>715</xdr:row>
      <xdr:rowOff>188119</xdr:rowOff>
    </xdr:from>
    <xdr:to>
      <xdr:col>34</xdr:col>
      <xdr:colOff>0</xdr:colOff>
      <xdr:row>716</xdr:row>
      <xdr:rowOff>188119</xdr:rowOff>
    </xdr:to>
    <xdr:cxnSp macro="">
      <xdr:nvCxnSpPr>
        <xdr:cNvPr id="7490" name="直線コネクタ 7489">
          <a:extLst>
            <a:ext uri="{FF2B5EF4-FFF2-40B4-BE49-F238E27FC236}">
              <a16:creationId xmlns:a16="http://schemas.microsoft.com/office/drawing/2014/main" id="{00000000-0008-0000-0000-0000421D0000}"/>
            </a:ext>
          </a:extLst>
        </xdr:cNvPr>
        <xdr:cNvCxnSpPr/>
      </xdr:nvCxnSpPr>
      <xdr:spPr>
        <a:xfrm flipH="1">
          <a:off x="10944225" y="72197119"/>
          <a:ext cx="104775" cy="1905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33</xdr:col>
      <xdr:colOff>273844</xdr:colOff>
      <xdr:row>717</xdr:row>
      <xdr:rowOff>2381</xdr:rowOff>
    </xdr:from>
    <xdr:to>
      <xdr:col>36</xdr:col>
      <xdr:colOff>276225</xdr:colOff>
      <xdr:row>717</xdr:row>
      <xdr:rowOff>2381</xdr:rowOff>
    </xdr:to>
    <xdr:cxnSp macro="">
      <xdr:nvCxnSpPr>
        <xdr:cNvPr id="7491" name="直線コネクタ 7490">
          <a:extLst>
            <a:ext uri="{FF2B5EF4-FFF2-40B4-BE49-F238E27FC236}">
              <a16:creationId xmlns:a16="http://schemas.microsoft.com/office/drawing/2014/main" id="{00000000-0008-0000-0000-0000431D0000}"/>
            </a:ext>
          </a:extLst>
        </xdr:cNvPr>
        <xdr:cNvCxnSpPr/>
      </xdr:nvCxnSpPr>
      <xdr:spPr>
        <a:xfrm>
          <a:off x="10941844" y="72392381"/>
          <a:ext cx="1145381"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36</xdr:col>
      <xdr:colOff>276225</xdr:colOff>
      <xdr:row>716</xdr:row>
      <xdr:rowOff>0</xdr:rowOff>
    </xdr:from>
    <xdr:to>
      <xdr:col>37</xdr:col>
      <xdr:colOff>0</xdr:colOff>
      <xdr:row>717</xdr:row>
      <xdr:rowOff>0</xdr:rowOff>
    </xdr:to>
    <xdr:cxnSp macro="">
      <xdr:nvCxnSpPr>
        <xdr:cNvPr id="7502" name="直線コネクタ 7501">
          <a:extLst>
            <a:ext uri="{FF2B5EF4-FFF2-40B4-BE49-F238E27FC236}">
              <a16:creationId xmlns:a16="http://schemas.microsoft.com/office/drawing/2014/main" id="{00000000-0008-0000-0000-00004E1D0000}"/>
            </a:ext>
          </a:extLst>
        </xdr:cNvPr>
        <xdr:cNvCxnSpPr/>
      </xdr:nvCxnSpPr>
      <xdr:spPr>
        <a:xfrm flipH="1">
          <a:off x="12087225" y="72199500"/>
          <a:ext cx="104775" cy="1905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78582</xdr:colOff>
      <xdr:row>724</xdr:row>
      <xdr:rowOff>88107</xdr:rowOff>
    </xdr:from>
    <xdr:to>
      <xdr:col>9</xdr:col>
      <xdr:colOff>302419</xdr:colOff>
      <xdr:row>724</xdr:row>
      <xdr:rowOff>88107</xdr:rowOff>
    </xdr:to>
    <xdr:cxnSp macro="">
      <xdr:nvCxnSpPr>
        <xdr:cNvPr id="7505" name="直線矢印コネクタ 7504">
          <a:extLst>
            <a:ext uri="{FF2B5EF4-FFF2-40B4-BE49-F238E27FC236}">
              <a16:creationId xmlns:a16="http://schemas.microsoft.com/office/drawing/2014/main" id="{00000000-0008-0000-0000-0000511D0000}"/>
            </a:ext>
          </a:extLst>
        </xdr:cNvPr>
        <xdr:cNvCxnSpPr/>
      </xdr:nvCxnSpPr>
      <xdr:spPr>
        <a:xfrm>
          <a:off x="1983582" y="81241107"/>
          <a:ext cx="1747837" cy="0"/>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297656</xdr:colOff>
      <xdr:row>724</xdr:row>
      <xdr:rowOff>88107</xdr:rowOff>
    </xdr:from>
    <xdr:to>
      <xdr:col>26</xdr:col>
      <xdr:colOff>0</xdr:colOff>
      <xdr:row>724</xdr:row>
      <xdr:rowOff>88107</xdr:rowOff>
    </xdr:to>
    <xdr:cxnSp macro="">
      <xdr:nvCxnSpPr>
        <xdr:cNvPr id="7506" name="直線矢印コネクタ 7505">
          <a:extLst>
            <a:ext uri="{FF2B5EF4-FFF2-40B4-BE49-F238E27FC236}">
              <a16:creationId xmlns:a16="http://schemas.microsoft.com/office/drawing/2014/main" id="{00000000-0008-0000-0000-0000521D0000}"/>
            </a:ext>
          </a:extLst>
        </xdr:cNvPr>
        <xdr:cNvCxnSpPr/>
      </xdr:nvCxnSpPr>
      <xdr:spPr>
        <a:xfrm>
          <a:off x="3726656" y="81241107"/>
          <a:ext cx="6179344" cy="0"/>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378651</xdr:colOff>
      <xdr:row>724</xdr:row>
      <xdr:rowOff>1575</xdr:rowOff>
    </xdr:from>
    <xdr:to>
      <xdr:col>14</xdr:col>
      <xdr:colOff>378651</xdr:colOff>
      <xdr:row>726</xdr:row>
      <xdr:rowOff>2381</xdr:rowOff>
    </xdr:to>
    <xdr:cxnSp macro="">
      <xdr:nvCxnSpPr>
        <xdr:cNvPr id="7864" name="直線矢印コネクタ 7863">
          <a:extLst>
            <a:ext uri="{FF2B5EF4-FFF2-40B4-BE49-F238E27FC236}">
              <a16:creationId xmlns:a16="http://schemas.microsoft.com/office/drawing/2014/main" id="{00000000-0008-0000-0000-0000B81E0000}"/>
            </a:ext>
          </a:extLst>
        </xdr:cNvPr>
        <xdr:cNvCxnSpPr/>
      </xdr:nvCxnSpPr>
      <xdr:spPr>
        <a:xfrm>
          <a:off x="5712651" y="81535575"/>
          <a:ext cx="0" cy="381806"/>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300038</xdr:colOff>
      <xdr:row>723</xdr:row>
      <xdr:rowOff>104775</xdr:rowOff>
    </xdr:from>
    <xdr:to>
      <xdr:col>9</xdr:col>
      <xdr:colOff>300038</xdr:colOff>
      <xdr:row>725</xdr:row>
      <xdr:rowOff>0</xdr:rowOff>
    </xdr:to>
    <xdr:cxnSp macro="">
      <xdr:nvCxnSpPr>
        <xdr:cNvPr id="8069" name="直線コネクタ 8068">
          <a:extLst>
            <a:ext uri="{FF2B5EF4-FFF2-40B4-BE49-F238E27FC236}">
              <a16:creationId xmlns:a16="http://schemas.microsoft.com/office/drawing/2014/main" id="{00000000-0008-0000-0000-0000851F0000}"/>
            </a:ext>
          </a:extLst>
        </xdr:cNvPr>
        <xdr:cNvCxnSpPr/>
      </xdr:nvCxnSpPr>
      <xdr:spPr>
        <a:xfrm>
          <a:off x="3729038" y="81067275"/>
          <a:ext cx="0" cy="276225"/>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78581</xdr:colOff>
      <xdr:row>723</xdr:row>
      <xdr:rowOff>107155</xdr:rowOff>
    </xdr:from>
    <xdr:to>
      <xdr:col>5</xdr:col>
      <xdr:colOff>78581</xdr:colOff>
      <xdr:row>724</xdr:row>
      <xdr:rowOff>185738</xdr:rowOff>
    </xdr:to>
    <xdr:cxnSp macro="">
      <xdr:nvCxnSpPr>
        <xdr:cNvPr id="8091" name="直線コネクタ 8090">
          <a:extLst>
            <a:ext uri="{FF2B5EF4-FFF2-40B4-BE49-F238E27FC236}">
              <a16:creationId xmlns:a16="http://schemas.microsoft.com/office/drawing/2014/main" id="{00000000-0008-0000-0000-00009B1F0000}"/>
            </a:ext>
          </a:extLst>
        </xdr:cNvPr>
        <xdr:cNvCxnSpPr/>
      </xdr:nvCxnSpPr>
      <xdr:spPr>
        <a:xfrm>
          <a:off x="1983581" y="81069655"/>
          <a:ext cx="0" cy="269083"/>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2381</xdr:colOff>
      <xdr:row>718</xdr:row>
      <xdr:rowOff>16669</xdr:rowOff>
    </xdr:from>
    <xdr:to>
      <xdr:col>25</xdr:col>
      <xdr:colOff>376238</xdr:colOff>
      <xdr:row>718</xdr:row>
      <xdr:rowOff>16669</xdr:rowOff>
    </xdr:to>
    <xdr:cxnSp macro="">
      <xdr:nvCxnSpPr>
        <xdr:cNvPr id="8211" name="直線コネクタ 8210">
          <a:extLst>
            <a:ext uri="{FF2B5EF4-FFF2-40B4-BE49-F238E27FC236}">
              <a16:creationId xmlns:a16="http://schemas.microsoft.com/office/drawing/2014/main" id="{00000000-0008-0000-0000-000013200000}"/>
            </a:ext>
          </a:extLst>
        </xdr:cNvPr>
        <xdr:cNvCxnSpPr/>
      </xdr:nvCxnSpPr>
      <xdr:spPr>
        <a:xfrm flipH="1">
          <a:off x="4955381" y="80026669"/>
          <a:ext cx="4945857"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185737</xdr:colOff>
      <xdr:row>715</xdr:row>
      <xdr:rowOff>183356</xdr:rowOff>
    </xdr:from>
    <xdr:to>
      <xdr:col>14</xdr:col>
      <xdr:colOff>185737</xdr:colOff>
      <xdr:row>718</xdr:row>
      <xdr:rowOff>21431</xdr:rowOff>
    </xdr:to>
    <xdr:cxnSp macro="">
      <xdr:nvCxnSpPr>
        <xdr:cNvPr id="8213" name="直線矢印コネクタ 8212">
          <a:extLst>
            <a:ext uri="{FF2B5EF4-FFF2-40B4-BE49-F238E27FC236}">
              <a16:creationId xmlns:a16="http://schemas.microsoft.com/office/drawing/2014/main" id="{00000000-0008-0000-0000-000015200000}"/>
            </a:ext>
          </a:extLst>
        </xdr:cNvPr>
        <xdr:cNvCxnSpPr/>
      </xdr:nvCxnSpPr>
      <xdr:spPr>
        <a:xfrm>
          <a:off x="5519737" y="79621856"/>
          <a:ext cx="0" cy="40957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185738</xdr:colOff>
      <xdr:row>718</xdr:row>
      <xdr:rowOff>11906</xdr:rowOff>
    </xdr:from>
    <xdr:to>
      <xdr:col>14</xdr:col>
      <xdr:colOff>185738</xdr:colOff>
      <xdr:row>723</xdr:row>
      <xdr:rowOff>2381</xdr:rowOff>
    </xdr:to>
    <xdr:cxnSp macro="">
      <xdr:nvCxnSpPr>
        <xdr:cNvPr id="8215" name="直線矢印コネクタ 8214">
          <a:extLst>
            <a:ext uri="{FF2B5EF4-FFF2-40B4-BE49-F238E27FC236}">
              <a16:creationId xmlns:a16="http://schemas.microsoft.com/office/drawing/2014/main" id="{00000000-0008-0000-0000-000017200000}"/>
            </a:ext>
          </a:extLst>
        </xdr:cNvPr>
        <xdr:cNvCxnSpPr/>
      </xdr:nvCxnSpPr>
      <xdr:spPr>
        <a:xfrm>
          <a:off x="5519738" y="80021906"/>
          <a:ext cx="0" cy="94297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183357</xdr:colOff>
      <xdr:row>724</xdr:row>
      <xdr:rowOff>2384</xdr:rowOff>
    </xdr:from>
    <xdr:to>
      <xdr:col>14</xdr:col>
      <xdr:colOff>378619</xdr:colOff>
      <xdr:row>724</xdr:row>
      <xdr:rowOff>2384</xdr:rowOff>
    </xdr:to>
    <xdr:cxnSp macro="">
      <xdr:nvCxnSpPr>
        <xdr:cNvPr id="8220" name="直線コネクタ 8219">
          <a:extLst>
            <a:ext uri="{FF2B5EF4-FFF2-40B4-BE49-F238E27FC236}">
              <a16:creationId xmlns:a16="http://schemas.microsoft.com/office/drawing/2014/main" id="{00000000-0008-0000-0000-00001C200000}"/>
            </a:ext>
          </a:extLst>
        </xdr:cNvPr>
        <xdr:cNvCxnSpPr/>
      </xdr:nvCxnSpPr>
      <xdr:spPr>
        <a:xfrm>
          <a:off x="5517357" y="81536384"/>
          <a:ext cx="195262"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185738</xdr:colOff>
      <xdr:row>716</xdr:row>
      <xdr:rowOff>100013</xdr:rowOff>
    </xdr:from>
    <xdr:to>
      <xdr:col>15</xdr:col>
      <xdr:colOff>95250</xdr:colOff>
      <xdr:row>716</xdr:row>
      <xdr:rowOff>100013</xdr:rowOff>
    </xdr:to>
    <xdr:cxnSp macro="">
      <xdr:nvCxnSpPr>
        <xdr:cNvPr id="8266" name="直線矢印コネクタ 8265">
          <a:extLst>
            <a:ext uri="{FF2B5EF4-FFF2-40B4-BE49-F238E27FC236}">
              <a16:creationId xmlns:a16="http://schemas.microsoft.com/office/drawing/2014/main" id="{00000000-0008-0000-0000-00004A200000}"/>
            </a:ext>
          </a:extLst>
        </xdr:cNvPr>
        <xdr:cNvCxnSpPr/>
      </xdr:nvCxnSpPr>
      <xdr:spPr>
        <a:xfrm>
          <a:off x="5519738" y="128497013"/>
          <a:ext cx="290512"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185738</xdr:colOff>
      <xdr:row>720</xdr:row>
      <xdr:rowOff>95250</xdr:rowOff>
    </xdr:from>
    <xdr:to>
      <xdr:col>14</xdr:col>
      <xdr:colOff>347663</xdr:colOff>
      <xdr:row>720</xdr:row>
      <xdr:rowOff>95250</xdr:rowOff>
    </xdr:to>
    <xdr:cxnSp macro="">
      <xdr:nvCxnSpPr>
        <xdr:cNvPr id="8271" name="直線矢印コネクタ 8270">
          <a:extLst>
            <a:ext uri="{FF2B5EF4-FFF2-40B4-BE49-F238E27FC236}">
              <a16:creationId xmlns:a16="http://schemas.microsoft.com/office/drawing/2014/main" id="{00000000-0008-0000-0000-00004F200000}"/>
            </a:ext>
          </a:extLst>
        </xdr:cNvPr>
        <xdr:cNvCxnSpPr/>
      </xdr:nvCxnSpPr>
      <xdr:spPr>
        <a:xfrm>
          <a:off x="5138738" y="71342250"/>
          <a:ext cx="16192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722</xdr:row>
      <xdr:rowOff>4764</xdr:rowOff>
    </xdr:from>
    <xdr:to>
      <xdr:col>16</xdr:col>
      <xdr:colOff>0</xdr:colOff>
      <xdr:row>723</xdr:row>
      <xdr:rowOff>2381</xdr:rowOff>
    </xdr:to>
    <xdr:cxnSp macro="">
      <xdr:nvCxnSpPr>
        <xdr:cNvPr id="8282" name="直線矢印コネクタ 8281">
          <a:extLst>
            <a:ext uri="{FF2B5EF4-FFF2-40B4-BE49-F238E27FC236}">
              <a16:creationId xmlns:a16="http://schemas.microsoft.com/office/drawing/2014/main" id="{00000000-0008-0000-0000-00005A200000}"/>
            </a:ext>
          </a:extLst>
        </xdr:cNvPr>
        <xdr:cNvCxnSpPr/>
      </xdr:nvCxnSpPr>
      <xdr:spPr>
        <a:xfrm flipV="1">
          <a:off x="6096000" y="80776764"/>
          <a:ext cx="0" cy="188117"/>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2381</xdr:colOff>
      <xdr:row>718</xdr:row>
      <xdr:rowOff>16669</xdr:rowOff>
    </xdr:from>
    <xdr:to>
      <xdr:col>16</xdr:col>
      <xdr:colOff>2381</xdr:colOff>
      <xdr:row>718</xdr:row>
      <xdr:rowOff>185738</xdr:rowOff>
    </xdr:to>
    <xdr:cxnSp macro="">
      <xdr:nvCxnSpPr>
        <xdr:cNvPr id="8323" name="直線矢印コネクタ 8322">
          <a:extLst>
            <a:ext uri="{FF2B5EF4-FFF2-40B4-BE49-F238E27FC236}">
              <a16:creationId xmlns:a16="http://schemas.microsoft.com/office/drawing/2014/main" id="{00000000-0008-0000-0000-000083200000}"/>
            </a:ext>
          </a:extLst>
        </xdr:cNvPr>
        <xdr:cNvCxnSpPr/>
      </xdr:nvCxnSpPr>
      <xdr:spPr>
        <a:xfrm>
          <a:off x="6098381" y="80407669"/>
          <a:ext cx="0" cy="169069"/>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192881</xdr:colOff>
      <xdr:row>720</xdr:row>
      <xdr:rowOff>0</xdr:rowOff>
    </xdr:from>
    <xdr:to>
      <xdr:col>30</xdr:col>
      <xdr:colOff>0</xdr:colOff>
      <xdr:row>720</xdr:row>
      <xdr:rowOff>0</xdr:rowOff>
    </xdr:to>
    <xdr:cxnSp macro="">
      <xdr:nvCxnSpPr>
        <xdr:cNvPr id="8334" name="直線矢印コネクタ 8333">
          <a:extLst>
            <a:ext uri="{FF2B5EF4-FFF2-40B4-BE49-F238E27FC236}">
              <a16:creationId xmlns:a16="http://schemas.microsoft.com/office/drawing/2014/main" id="{00000000-0008-0000-0000-00008E200000}"/>
            </a:ext>
          </a:extLst>
        </xdr:cNvPr>
        <xdr:cNvCxnSpPr/>
      </xdr:nvCxnSpPr>
      <xdr:spPr>
        <a:xfrm>
          <a:off x="9717881" y="71247000"/>
          <a:ext cx="18811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183357</xdr:colOff>
      <xdr:row>771</xdr:row>
      <xdr:rowOff>104775</xdr:rowOff>
    </xdr:from>
    <xdr:to>
      <xdr:col>15</xdr:col>
      <xdr:colOff>183357</xdr:colOff>
      <xdr:row>785</xdr:row>
      <xdr:rowOff>188119</xdr:rowOff>
    </xdr:to>
    <xdr:cxnSp macro="">
      <xdr:nvCxnSpPr>
        <xdr:cNvPr id="8822" name="直線コネクタ 8821">
          <a:extLst>
            <a:ext uri="{FF2B5EF4-FFF2-40B4-BE49-F238E27FC236}">
              <a16:creationId xmlns:a16="http://schemas.microsoft.com/office/drawing/2014/main" id="{00000000-0008-0000-0000-000076220000}"/>
            </a:ext>
          </a:extLst>
        </xdr:cNvPr>
        <xdr:cNvCxnSpPr/>
      </xdr:nvCxnSpPr>
      <xdr:spPr>
        <a:xfrm flipV="1">
          <a:off x="5898357" y="149266275"/>
          <a:ext cx="0" cy="2750344"/>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786</xdr:row>
      <xdr:rowOff>0</xdr:rowOff>
    </xdr:from>
    <xdr:to>
      <xdr:col>15</xdr:col>
      <xdr:colOff>0</xdr:colOff>
      <xdr:row>786</xdr:row>
      <xdr:rowOff>104774</xdr:rowOff>
    </xdr:to>
    <xdr:cxnSp macro="">
      <xdr:nvCxnSpPr>
        <xdr:cNvPr id="9013" name="直線コネクタ 9012">
          <a:extLst>
            <a:ext uri="{FF2B5EF4-FFF2-40B4-BE49-F238E27FC236}">
              <a16:creationId xmlns:a16="http://schemas.microsoft.com/office/drawing/2014/main" id="{00000000-0008-0000-0000-000035230000}"/>
            </a:ext>
          </a:extLst>
        </xdr:cNvPr>
        <xdr:cNvCxnSpPr/>
      </xdr:nvCxnSpPr>
      <xdr:spPr>
        <a:xfrm>
          <a:off x="6477000" y="249555000"/>
          <a:ext cx="0" cy="104774"/>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378619</xdr:colOff>
      <xdr:row>771</xdr:row>
      <xdr:rowOff>97632</xdr:rowOff>
    </xdr:from>
    <xdr:to>
      <xdr:col>14</xdr:col>
      <xdr:colOff>378619</xdr:colOff>
      <xdr:row>772</xdr:row>
      <xdr:rowOff>11906</xdr:rowOff>
    </xdr:to>
    <xdr:cxnSp macro="">
      <xdr:nvCxnSpPr>
        <xdr:cNvPr id="9103" name="直線コネクタ 9102">
          <a:extLst>
            <a:ext uri="{FF2B5EF4-FFF2-40B4-BE49-F238E27FC236}">
              <a16:creationId xmlns:a16="http://schemas.microsoft.com/office/drawing/2014/main" id="{00000000-0008-0000-0000-00008F230000}"/>
            </a:ext>
          </a:extLst>
        </xdr:cNvPr>
        <xdr:cNvCxnSpPr/>
      </xdr:nvCxnSpPr>
      <xdr:spPr>
        <a:xfrm>
          <a:off x="6474619" y="247176132"/>
          <a:ext cx="0" cy="104774"/>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2381</xdr:colOff>
      <xdr:row>756</xdr:row>
      <xdr:rowOff>173831</xdr:rowOff>
    </xdr:from>
    <xdr:to>
      <xdr:col>15</xdr:col>
      <xdr:colOff>2381</xdr:colOff>
      <xdr:row>757</xdr:row>
      <xdr:rowOff>88105</xdr:rowOff>
    </xdr:to>
    <xdr:cxnSp macro="">
      <xdr:nvCxnSpPr>
        <xdr:cNvPr id="9134" name="直線コネクタ 9133">
          <a:extLst>
            <a:ext uri="{FF2B5EF4-FFF2-40B4-BE49-F238E27FC236}">
              <a16:creationId xmlns:a16="http://schemas.microsoft.com/office/drawing/2014/main" id="{00000000-0008-0000-0000-0000AE230000}"/>
            </a:ext>
          </a:extLst>
        </xdr:cNvPr>
        <xdr:cNvCxnSpPr/>
      </xdr:nvCxnSpPr>
      <xdr:spPr>
        <a:xfrm>
          <a:off x="6479381" y="244775831"/>
          <a:ext cx="0" cy="104774"/>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185738</xdr:colOff>
      <xdr:row>771</xdr:row>
      <xdr:rowOff>95250</xdr:rowOff>
    </xdr:from>
    <xdr:to>
      <xdr:col>9</xdr:col>
      <xdr:colOff>185738</xdr:colOff>
      <xdr:row>786</xdr:row>
      <xdr:rowOff>0</xdr:rowOff>
    </xdr:to>
    <xdr:cxnSp macro="">
      <xdr:nvCxnSpPr>
        <xdr:cNvPr id="9136" name="直線矢印コネクタ 9135">
          <a:extLst>
            <a:ext uri="{FF2B5EF4-FFF2-40B4-BE49-F238E27FC236}">
              <a16:creationId xmlns:a16="http://schemas.microsoft.com/office/drawing/2014/main" id="{00000000-0008-0000-0000-0000B0230000}"/>
            </a:ext>
          </a:extLst>
        </xdr:cNvPr>
        <xdr:cNvCxnSpPr/>
      </xdr:nvCxnSpPr>
      <xdr:spPr>
        <a:xfrm>
          <a:off x="3614738" y="149256750"/>
          <a:ext cx="0" cy="276225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188118</xdr:colOff>
      <xdr:row>785</xdr:row>
      <xdr:rowOff>188119</xdr:rowOff>
    </xdr:from>
    <xdr:to>
      <xdr:col>9</xdr:col>
      <xdr:colOff>188118</xdr:colOff>
      <xdr:row>795</xdr:row>
      <xdr:rowOff>100013</xdr:rowOff>
    </xdr:to>
    <xdr:cxnSp macro="">
      <xdr:nvCxnSpPr>
        <xdr:cNvPr id="9137" name="直線矢印コネクタ 9136">
          <a:extLst>
            <a:ext uri="{FF2B5EF4-FFF2-40B4-BE49-F238E27FC236}">
              <a16:creationId xmlns:a16="http://schemas.microsoft.com/office/drawing/2014/main" id="{00000000-0008-0000-0000-0000B1230000}"/>
            </a:ext>
          </a:extLst>
        </xdr:cNvPr>
        <xdr:cNvCxnSpPr/>
      </xdr:nvCxnSpPr>
      <xdr:spPr>
        <a:xfrm>
          <a:off x="3617118" y="152207119"/>
          <a:ext cx="0" cy="181689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185737</xdr:colOff>
      <xdr:row>757</xdr:row>
      <xdr:rowOff>85725</xdr:rowOff>
    </xdr:from>
    <xdr:to>
      <xdr:col>9</xdr:col>
      <xdr:colOff>185737</xdr:colOff>
      <xdr:row>771</xdr:row>
      <xdr:rowOff>102394</xdr:rowOff>
    </xdr:to>
    <xdr:cxnSp macro="">
      <xdr:nvCxnSpPr>
        <xdr:cNvPr id="9138" name="直線矢印コネクタ 9137">
          <a:extLst>
            <a:ext uri="{FF2B5EF4-FFF2-40B4-BE49-F238E27FC236}">
              <a16:creationId xmlns:a16="http://schemas.microsoft.com/office/drawing/2014/main" id="{00000000-0008-0000-0000-0000B2230000}"/>
            </a:ext>
          </a:extLst>
        </xdr:cNvPr>
        <xdr:cNvCxnSpPr/>
      </xdr:nvCxnSpPr>
      <xdr:spPr>
        <a:xfrm>
          <a:off x="3614737" y="146961225"/>
          <a:ext cx="0" cy="268366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376238</xdr:colOff>
      <xdr:row>786</xdr:row>
      <xdr:rowOff>188118</xdr:rowOff>
    </xdr:from>
    <xdr:to>
      <xdr:col>25</xdr:col>
      <xdr:colOff>2381</xdr:colOff>
      <xdr:row>786</xdr:row>
      <xdr:rowOff>188118</xdr:rowOff>
    </xdr:to>
    <xdr:cxnSp macro="">
      <xdr:nvCxnSpPr>
        <xdr:cNvPr id="9139" name="直線矢印コネクタ 9138">
          <a:extLst>
            <a:ext uri="{FF2B5EF4-FFF2-40B4-BE49-F238E27FC236}">
              <a16:creationId xmlns:a16="http://schemas.microsoft.com/office/drawing/2014/main" id="{00000000-0008-0000-0000-0000B3230000}"/>
            </a:ext>
          </a:extLst>
        </xdr:cNvPr>
        <xdr:cNvCxnSpPr/>
      </xdr:nvCxnSpPr>
      <xdr:spPr>
        <a:xfrm>
          <a:off x="5710238" y="152397618"/>
          <a:ext cx="381714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190501</xdr:colOff>
      <xdr:row>791</xdr:row>
      <xdr:rowOff>1</xdr:rowOff>
    </xdr:from>
    <xdr:to>
      <xdr:col>9</xdr:col>
      <xdr:colOff>378619</xdr:colOff>
      <xdr:row>791</xdr:row>
      <xdr:rowOff>1</xdr:rowOff>
    </xdr:to>
    <xdr:cxnSp macro="">
      <xdr:nvCxnSpPr>
        <xdr:cNvPr id="9141" name="直線矢印コネクタ 9140">
          <a:extLst>
            <a:ext uri="{FF2B5EF4-FFF2-40B4-BE49-F238E27FC236}">
              <a16:creationId xmlns:a16="http://schemas.microsoft.com/office/drawing/2014/main" id="{00000000-0008-0000-0000-0000B5230000}"/>
            </a:ext>
          </a:extLst>
        </xdr:cNvPr>
        <xdr:cNvCxnSpPr/>
      </xdr:nvCxnSpPr>
      <xdr:spPr>
        <a:xfrm>
          <a:off x="12001501" y="92964001"/>
          <a:ext cx="18811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188119</xdr:colOff>
      <xdr:row>778</xdr:row>
      <xdr:rowOff>0</xdr:rowOff>
    </xdr:from>
    <xdr:to>
      <xdr:col>10</xdr:col>
      <xdr:colOff>0</xdr:colOff>
      <xdr:row>778</xdr:row>
      <xdr:rowOff>0</xdr:rowOff>
    </xdr:to>
    <xdr:cxnSp macro="">
      <xdr:nvCxnSpPr>
        <xdr:cNvPr id="9142" name="直線矢印コネクタ 9141">
          <a:extLst>
            <a:ext uri="{FF2B5EF4-FFF2-40B4-BE49-F238E27FC236}">
              <a16:creationId xmlns:a16="http://schemas.microsoft.com/office/drawing/2014/main" id="{00000000-0008-0000-0000-0000B6230000}"/>
            </a:ext>
          </a:extLst>
        </xdr:cNvPr>
        <xdr:cNvCxnSpPr/>
      </xdr:nvCxnSpPr>
      <xdr:spPr>
        <a:xfrm>
          <a:off x="4379119" y="248031000"/>
          <a:ext cx="19288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97632</xdr:colOff>
      <xdr:row>756</xdr:row>
      <xdr:rowOff>7144</xdr:rowOff>
    </xdr:from>
    <xdr:to>
      <xdr:col>15</xdr:col>
      <xdr:colOff>97632</xdr:colOff>
      <xdr:row>757</xdr:row>
      <xdr:rowOff>0</xdr:rowOff>
    </xdr:to>
    <xdr:cxnSp macro="">
      <xdr:nvCxnSpPr>
        <xdr:cNvPr id="9143" name="直線矢印コネクタ 9142">
          <a:extLst>
            <a:ext uri="{FF2B5EF4-FFF2-40B4-BE49-F238E27FC236}">
              <a16:creationId xmlns:a16="http://schemas.microsoft.com/office/drawing/2014/main" id="{00000000-0008-0000-0000-0000B7230000}"/>
            </a:ext>
          </a:extLst>
        </xdr:cNvPr>
        <xdr:cNvCxnSpPr/>
      </xdr:nvCxnSpPr>
      <xdr:spPr>
        <a:xfrm flipV="1">
          <a:off x="6574632" y="244609144"/>
          <a:ext cx="0" cy="183356"/>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193748</xdr:colOff>
      <xdr:row>780</xdr:row>
      <xdr:rowOff>2380</xdr:rowOff>
    </xdr:from>
    <xdr:to>
      <xdr:col>15</xdr:col>
      <xdr:colOff>5629</xdr:colOff>
      <xdr:row>780</xdr:row>
      <xdr:rowOff>2380</xdr:rowOff>
    </xdr:to>
    <xdr:cxnSp macro="">
      <xdr:nvCxnSpPr>
        <xdr:cNvPr id="9144" name="直線矢印コネクタ 9143">
          <a:extLst>
            <a:ext uri="{FF2B5EF4-FFF2-40B4-BE49-F238E27FC236}">
              <a16:creationId xmlns:a16="http://schemas.microsoft.com/office/drawing/2014/main" id="{00000000-0008-0000-0000-0000B8230000}"/>
            </a:ext>
          </a:extLst>
        </xdr:cNvPr>
        <xdr:cNvCxnSpPr/>
      </xdr:nvCxnSpPr>
      <xdr:spPr>
        <a:xfrm>
          <a:off x="6289748" y="248414380"/>
          <a:ext cx="192881"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186603</xdr:colOff>
      <xdr:row>757</xdr:row>
      <xdr:rowOff>2381</xdr:rowOff>
    </xdr:from>
    <xdr:to>
      <xdr:col>14</xdr:col>
      <xdr:colOff>379484</xdr:colOff>
      <xdr:row>757</xdr:row>
      <xdr:rowOff>2381</xdr:rowOff>
    </xdr:to>
    <xdr:cxnSp macro="">
      <xdr:nvCxnSpPr>
        <xdr:cNvPr id="9145" name="直線矢印コネクタ 9144">
          <a:extLst>
            <a:ext uri="{FF2B5EF4-FFF2-40B4-BE49-F238E27FC236}">
              <a16:creationId xmlns:a16="http://schemas.microsoft.com/office/drawing/2014/main" id="{00000000-0008-0000-0000-0000B9230000}"/>
            </a:ext>
          </a:extLst>
        </xdr:cNvPr>
        <xdr:cNvCxnSpPr/>
      </xdr:nvCxnSpPr>
      <xdr:spPr>
        <a:xfrm>
          <a:off x="6282603" y="244794881"/>
          <a:ext cx="192881"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176429</xdr:colOff>
      <xdr:row>780</xdr:row>
      <xdr:rowOff>2383</xdr:rowOff>
    </xdr:from>
    <xdr:to>
      <xdr:col>15</xdr:col>
      <xdr:colOff>369310</xdr:colOff>
      <xdr:row>780</xdr:row>
      <xdr:rowOff>2383</xdr:rowOff>
    </xdr:to>
    <xdr:cxnSp macro="">
      <xdr:nvCxnSpPr>
        <xdr:cNvPr id="9146" name="直線矢印コネクタ 9145">
          <a:extLst>
            <a:ext uri="{FF2B5EF4-FFF2-40B4-BE49-F238E27FC236}">
              <a16:creationId xmlns:a16="http://schemas.microsoft.com/office/drawing/2014/main" id="{00000000-0008-0000-0000-0000BA230000}"/>
            </a:ext>
          </a:extLst>
        </xdr:cNvPr>
        <xdr:cNvCxnSpPr/>
      </xdr:nvCxnSpPr>
      <xdr:spPr>
        <a:xfrm flipH="1">
          <a:off x="6653429" y="248414383"/>
          <a:ext cx="192881"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190500</xdr:colOff>
      <xdr:row>756</xdr:row>
      <xdr:rowOff>188119</xdr:rowOff>
    </xdr:from>
    <xdr:to>
      <xdr:col>16</xdr:col>
      <xdr:colOff>2381</xdr:colOff>
      <xdr:row>756</xdr:row>
      <xdr:rowOff>188119</xdr:rowOff>
    </xdr:to>
    <xdr:cxnSp macro="">
      <xdr:nvCxnSpPr>
        <xdr:cNvPr id="9148" name="直線矢印コネクタ 9147">
          <a:extLst>
            <a:ext uri="{FF2B5EF4-FFF2-40B4-BE49-F238E27FC236}">
              <a16:creationId xmlns:a16="http://schemas.microsoft.com/office/drawing/2014/main" id="{00000000-0008-0000-0000-0000BC230000}"/>
            </a:ext>
          </a:extLst>
        </xdr:cNvPr>
        <xdr:cNvCxnSpPr/>
      </xdr:nvCxnSpPr>
      <xdr:spPr>
        <a:xfrm flipH="1">
          <a:off x="6667500" y="244790119"/>
          <a:ext cx="192881"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188119</xdr:colOff>
      <xdr:row>756</xdr:row>
      <xdr:rowOff>171450</xdr:rowOff>
    </xdr:from>
    <xdr:to>
      <xdr:col>15</xdr:col>
      <xdr:colOff>188119</xdr:colOff>
      <xdr:row>757</xdr:row>
      <xdr:rowOff>85723</xdr:rowOff>
    </xdr:to>
    <xdr:cxnSp macro="">
      <xdr:nvCxnSpPr>
        <xdr:cNvPr id="9149" name="直線コネクタ 9148">
          <a:extLst>
            <a:ext uri="{FF2B5EF4-FFF2-40B4-BE49-F238E27FC236}">
              <a16:creationId xmlns:a16="http://schemas.microsoft.com/office/drawing/2014/main" id="{00000000-0008-0000-0000-0000BD230000}"/>
            </a:ext>
          </a:extLst>
        </xdr:cNvPr>
        <xdr:cNvCxnSpPr/>
      </xdr:nvCxnSpPr>
      <xdr:spPr>
        <a:xfrm>
          <a:off x="6665119" y="244773450"/>
          <a:ext cx="0" cy="104773"/>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97632</xdr:colOff>
      <xdr:row>779</xdr:row>
      <xdr:rowOff>92868</xdr:rowOff>
    </xdr:from>
    <xdr:to>
      <xdr:col>15</xdr:col>
      <xdr:colOff>97632</xdr:colOff>
      <xdr:row>779</xdr:row>
      <xdr:rowOff>190499</xdr:rowOff>
    </xdr:to>
    <xdr:cxnSp macro="">
      <xdr:nvCxnSpPr>
        <xdr:cNvPr id="9151" name="直線コネクタ 9150">
          <a:extLst>
            <a:ext uri="{FF2B5EF4-FFF2-40B4-BE49-F238E27FC236}">
              <a16:creationId xmlns:a16="http://schemas.microsoft.com/office/drawing/2014/main" id="{00000000-0008-0000-0000-0000BF230000}"/>
            </a:ext>
          </a:extLst>
        </xdr:cNvPr>
        <xdr:cNvCxnSpPr/>
      </xdr:nvCxnSpPr>
      <xdr:spPr>
        <a:xfrm>
          <a:off x="6574632" y="248314368"/>
          <a:ext cx="0" cy="97631"/>
        </a:xfrm>
        <a:prstGeom prst="line">
          <a:avLst/>
        </a:prstGeom>
        <a:ln w="3175">
          <a:solidFill>
            <a:srgbClr val="C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188119</xdr:colOff>
      <xdr:row>751</xdr:row>
      <xdr:rowOff>97631</xdr:rowOff>
    </xdr:from>
    <xdr:to>
      <xdr:col>9</xdr:col>
      <xdr:colOff>376238</xdr:colOff>
      <xdr:row>751</xdr:row>
      <xdr:rowOff>97631</xdr:rowOff>
    </xdr:to>
    <xdr:cxnSp macro="">
      <xdr:nvCxnSpPr>
        <xdr:cNvPr id="10008" name="直線矢印コネクタ 10007">
          <a:extLst>
            <a:ext uri="{FF2B5EF4-FFF2-40B4-BE49-F238E27FC236}">
              <a16:creationId xmlns:a16="http://schemas.microsoft.com/office/drawing/2014/main" id="{00000000-0008-0000-0000-000018270000}"/>
            </a:ext>
          </a:extLst>
        </xdr:cNvPr>
        <xdr:cNvCxnSpPr/>
      </xdr:nvCxnSpPr>
      <xdr:spPr>
        <a:xfrm>
          <a:off x="4379119" y="244509131"/>
          <a:ext cx="18811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250031</xdr:colOff>
      <xdr:row>779</xdr:row>
      <xdr:rowOff>92870</xdr:rowOff>
    </xdr:from>
    <xdr:to>
      <xdr:col>15</xdr:col>
      <xdr:colOff>95252</xdr:colOff>
      <xdr:row>779</xdr:row>
      <xdr:rowOff>92870</xdr:rowOff>
    </xdr:to>
    <xdr:cxnSp macro="">
      <xdr:nvCxnSpPr>
        <xdr:cNvPr id="10143" name="直線矢印コネクタ 10142">
          <a:extLst>
            <a:ext uri="{FF2B5EF4-FFF2-40B4-BE49-F238E27FC236}">
              <a16:creationId xmlns:a16="http://schemas.microsoft.com/office/drawing/2014/main" id="{00000000-0008-0000-0000-00009F270000}"/>
            </a:ext>
          </a:extLst>
        </xdr:cNvPr>
        <xdr:cNvCxnSpPr/>
      </xdr:nvCxnSpPr>
      <xdr:spPr>
        <a:xfrm flipH="1">
          <a:off x="6346031" y="248314370"/>
          <a:ext cx="22622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371476</xdr:colOff>
      <xdr:row>768</xdr:row>
      <xdr:rowOff>0</xdr:rowOff>
    </xdr:from>
    <xdr:to>
      <xdr:col>7</xdr:col>
      <xdr:colOff>192881</xdr:colOff>
      <xdr:row>768</xdr:row>
      <xdr:rowOff>0</xdr:rowOff>
    </xdr:to>
    <xdr:cxnSp macro="">
      <xdr:nvCxnSpPr>
        <xdr:cNvPr id="10208" name="直線矢印コネクタ 10207">
          <a:extLst>
            <a:ext uri="{FF2B5EF4-FFF2-40B4-BE49-F238E27FC236}">
              <a16:creationId xmlns:a16="http://schemas.microsoft.com/office/drawing/2014/main" id="{00000000-0008-0000-0000-0000E0270000}"/>
            </a:ext>
          </a:extLst>
        </xdr:cNvPr>
        <xdr:cNvCxnSpPr/>
      </xdr:nvCxnSpPr>
      <xdr:spPr>
        <a:xfrm flipH="1">
          <a:off x="3419476" y="246126000"/>
          <a:ext cx="20240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185738</xdr:colOff>
      <xdr:row>763</xdr:row>
      <xdr:rowOff>0</xdr:rowOff>
    </xdr:from>
    <xdr:to>
      <xdr:col>9</xdr:col>
      <xdr:colOff>378619</xdr:colOff>
      <xdr:row>763</xdr:row>
      <xdr:rowOff>0</xdr:rowOff>
    </xdr:to>
    <xdr:cxnSp macro="">
      <xdr:nvCxnSpPr>
        <xdr:cNvPr id="10211" name="直線矢印コネクタ 10210">
          <a:extLst>
            <a:ext uri="{FF2B5EF4-FFF2-40B4-BE49-F238E27FC236}">
              <a16:creationId xmlns:a16="http://schemas.microsoft.com/office/drawing/2014/main" id="{00000000-0008-0000-0000-0000E3270000}"/>
            </a:ext>
          </a:extLst>
        </xdr:cNvPr>
        <xdr:cNvCxnSpPr/>
      </xdr:nvCxnSpPr>
      <xdr:spPr>
        <a:xfrm>
          <a:off x="11996738" y="88011000"/>
          <a:ext cx="19288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4762</xdr:colOff>
      <xdr:row>787</xdr:row>
      <xdr:rowOff>95250</xdr:rowOff>
    </xdr:from>
    <xdr:to>
      <xdr:col>14</xdr:col>
      <xdr:colOff>4762</xdr:colOff>
      <xdr:row>788</xdr:row>
      <xdr:rowOff>180975</xdr:rowOff>
    </xdr:to>
    <xdr:cxnSp macro="">
      <xdr:nvCxnSpPr>
        <xdr:cNvPr id="10220" name="直線矢印コネクタ 10219">
          <a:extLst>
            <a:ext uri="{FF2B5EF4-FFF2-40B4-BE49-F238E27FC236}">
              <a16:creationId xmlns:a16="http://schemas.microsoft.com/office/drawing/2014/main" id="{00000000-0008-0000-0000-0000EC270000}"/>
            </a:ext>
          </a:extLst>
        </xdr:cNvPr>
        <xdr:cNvCxnSpPr/>
      </xdr:nvCxnSpPr>
      <xdr:spPr>
        <a:xfrm>
          <a:off x="6100762" y="249840750"/>
          <a:ext cx="0" cy="276225"/>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378619</xdr:colOff>
      <xdr:row>786</xdr:row>
      <xdr:rowOff>102394</xdr:rowOff>
    </xdr:from>
    <xdr:to>
      <xdr:col>14</xdr:col>
      <xdr:colOff>378619</xdr:colOff>
      <xdr:row>787</xdr:row>
      <xdr:rowOff>92869</xdr:rowOff>
    </xdr:to>
    <xdr:cxnSp macro="">
      <xdr:nvCxnSpPr>
        <xdr:cNvPr id="10229" name="直線コネクタ 10228">
          <a:extLst>
            <a:ext uri="{FF2B5EF4-FFF2-40B4-BE49-F238E27FC236}">
              <a16:creationId xmlns:a16="http://schemas.microsoft.com/office/drawing/2014/main" id="{00000000-0008-0000-0000-0000F5270000}"/>
            </a:ext>
          </a:extLst>
        </xdr:cNvPr>
        <xdr:cNvCxnSpPr/>
      </xdr:nvCxnSpPr>
      <xdr:spPr>
        <a:xfrm>
          <a:off x="6474619" y="249657394"/>
          <a:ext cx="0" cy="180975"/>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4763</xdr:colOff>
      <xdr:row>787</xdr:row>
      <xdr:rowOff>92869</xdr:rowOff>
    </xdr:from>
    <xdr:to>
      <xdr:col>14</xdr:col>
      <xdr:colOff>378620</xdr:colOff>
      <xdr:row>787</xdr:row>
      <xdr:rowOff>92869</xdr:rowOff>
    </xdr:to>
    <xdr:cxnSp macro="">
      <xdr:nvCxnSpPr>
        <xdr:cNvPr id="10230" name="直線コネクタ 10229">
          <a:extLst>
            <a:ext uri="{FF2B5EF4-FFF2-40B4-BE49-F238E27FC236}">
              <a16:creationId xmlns:a16="http://schemas.microsoft.com/office/drawing/2014/main" id="{00000000-0008-0000-0000-0000F6270000}"/>
            </a:ext>
          </a:extLst>
        </xdr:cNvPr>
        <xdr:cNvCxnSpPr/>
      </xdr:nvCxnSpPr>
      <xdr:spPr>
        <a:xfrm>
          <a:off x="6100763" y="249838369"/>
          <a:ext cx="373857"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183356</xdr:colOff>
      <xdr:row>786</xdr:row>
      <xdr:rowOff>0</xdr:rowOff>
    </xdr:from>
    <xdr:to>
      <xdr:col>15</xdr:col>
      <xdr:colOff>183356</xdr:colOff>
      <xdr:row>786</xdr:row>
      <xdr:rowOff>90488</xdr:rowOff>
    </xdr:to>
    <xdr:cxnSp macro="">
      <xdr:nvCxnSpPr>
        <xdr:cNvPr id="10232" name="直線コネクタ 10231">
          <a:extLst>
            <a:ext uri="{FF2B5EF4-FFF2-40B4-BE49-F238E27FC236}">
              <a16:creationId xmlns:a16="http://schemas.microsoft.com/office/drawing/2014/main" id="{00000000-0008-0000-0000-0000F8270000}"/>
            </a:ext>
          </a:extLst>
        </xdr:cNvPr>
        <xdr:cNvCxnSpPr/>
      </xdr:nvCxnSpPr>
      <xdr:spPr>
        <a:xfrm>
          <a:off x="6660356" y="249555000"/>
          <a:ext cx="0" cy="90488"/>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185738</xdr:colOff>
      <xdr:row>786</xdr:row>
      <xdr:rowOff>90487</xdr:rowOff>
    </xdr:from>
    <xdr:to>
      <xdr:col>16</xdr:col>
      <xdr:colOff>366713</xdr:colOff>
      <xdr:row>786</xdr:row>
      <xdr:rowOff>90487</xdr:rowOff>
    </xdr:to>
    <xdr:cxnSp macro="">
      <xdr:nvCxnSpPr>
        <xdr:cNvPr id="10235" name="直線矢印コネクタ 10234">
          <a:extLst>
            <a:ext uri="{FF2B5EF4-FFF2-40B4-BE49-F238E27FC236}">
              <a16:creationId xmlns:a16="http://schemas.microsoft.com/office/drawing/2014/main" id="{00000000-0008-0000-0000-0000FB270000}"/>
            </a:ext>
          </a:extLst>
        </xdr:cNvPr>
        <xdr:cNvCxnSpPr/>
      </xdr:nvCxnSpPr>
      <xdr:spPr>
        <a:xfrm>
          <a:off x="14282738" y="92101987"/>
          <a:ext cx="56197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285752</xdr:colOff>
      <xdr:row>769</xdr:row>
      <xdr:rowOff>104775</xdr:rowOff>
    </xdr:from>
    <xdr:to>
      <xdr:col>16</xdr:col>
      <xdr:colOff>366713</xdr:colOff>
      <xdr:row>770</xdr:row>
      <xdr:rowOff>3</xdr:rowOff>
    </xdr:to>
    <xdr:cxnSp macro="">
      <xdr:nvCxnSpPr>
        <xdr:cNvPr id="10237" name="カギ線コネクタ 10236">
          <a:extLst>
            <a:ext uri="{FF2B5EF4-FFF2-40B4-BE49-F238E27FC236}">
              <a16:creationId xmlns:a16="http://schemas.microsoft.com/office/drawing/2014/main" id="{00000000-0008-0000-0000-0000FD270000}"/>
            </a:ext>
          </a:extLst>
        </xdr:cNvPr>
        <xdr:cNvCxnSpPr/>
      </xdr:nvCxnSpPr>
      <xdr:spPr>
        <a:xfrm flipV="1">
          <a:off x="14382752" y="89068275"/>
          <a:ext cx="461961" cy="85728"/>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2381</xdr:colOff>
      <xdr:row>785</xdr:row>
      <xdr:rowOff>92869</xdr:rowOff>
    </xdr:from>
    <xdr:to>
      <xdr:col>16</xdr:col>
      <xdr:colOff>361950</xdr:colOff>
      <xdr:row>786</xdr:row>
      <xdr:rowOff>2</xdr:rowOff>
    </xdr:to>
    <xdr:cxnSp macro="">
      <xdr:nvCxnSpPr>
        <xdr:cNvPr id="10243" name="カギ線コネクタ 10242">
          <a:extLst>
            <a:ext uri="{FF2B5EF4-FFF2-40B4-BE49-F238E27FC236}">
              <a16:creationId xmlns:a16="http://schemas.microsoft.com/office/drawing/2014/main" id="{00000000-0008-0000-0000-000003280000}"/>
            </a:ext>
          </a:extLst>
        </xdr:cNvPr>
        <xdr:cNvCxnSpPr/>
      </xdr:nvCxnSpPr>
      <xdr:spPr>
        <a:xfrm flipV="1">
          <a:off x="14099381" y="91913869"/>
          <a:ext cx="740569" cy="97633"/>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278606</xdr:colOff>
      <xdr:row>733</xdr:row>
      <xdr:rowOff>187470</xdr:rowOff>
    </xdr:from>
    <xdr:to>
      <xdr:col>20</xdr:col>
      <xdr:colOff>2381</xdr:colOff>
      <xdr:row>734</xdr:row>
      <xdr:rowOff>187470</xdr:rowOff>
    </xdr:to>
    <xdr:cxnSp macro="">
      <xdr:nvCxnSpPr>
        <xdr:cNvPr id="10244" name="直線コネクタ 10243">
          <a:extLst>
            <a:ext uri="{FF2B5EF4-FFF2-40B4-BE49-F238E27FC236}">
              <a16:creationId xmlns:a16="http://schemas.microsoft.com/office/drawing/2014/main" id="{00000000-0008-0000-0000-000004280000}"/>
            </a:ext>
          </a:extLst>
        </xdr:cNvPr>
        <xdr:cNvCxnSpPr/>
      </xdr:nvCxnSpPr>
      <xdr:spPr>
        <a:xfrm flipH="1">
          <a:off x="1802606" y="244217970"/>
          <a:ext cx="104775" cy="1905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273844</xdr:colOff>
      <xdr:row>735</xdr:row>
      <xdr:rowOff>2381</xdr:rowOff>
    </xdr:from>
    <xdr:to>
      <xdr:col>22</xdr:col>
      <xdr:colOff>276225</xdr:colOff>
      <xdr:row>735</xdr:row>
      <xdr:rowOff>2381</xdr:rowOff>
    </xdr:to>
    <xdr:cxnSp macro="">
      <xdr:nvCxnSpPr>
        <xdr:cNvPr id="10246" name="直線コネクタ 10245">
          <a:extLst>
            <a:ext uri="{FF2B5EF4-FFF2-40B4-BE49-F238E27FC236}">
              <a16:creationId xmlns:a16="http://schemas.microsoft.com/office/drawing/2014/main" id="{00000000-0008-0000-0000-000006280000}"/>
            </a:ext>
          </a:extLst>
        </xdr:cNvPr>
        <xdr:cNvCxnSpPr/>
      </xdr:nvCxnSpPr>
      <xdr:spPr>
        <a:xfrm>
          <a:off x="1797844" y="244413881"/>
          <a:ext cx="1145381"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276225</xdr:colOff>
      <xdr:row>734</xdr:row>
      <xdr:rowOff>0</xdr:rowOff>
    </xdr:from>
    <xdr:to>
      <xdr:col>23</xdr:col>
      <xdr:colOff>0</xdr:colOff>
      <xdr:row>735</xdr:row>
      <xdr:rowOff>0</xdr:rowOff>
    </xdr:to>
    <xdr:cxnSp macro="">
      <xdr:nvCxnSpPr>
        <xdr:cNvPr id="10247" name="直線コネクタ 10246">
          <a:extLst>
            <a:ext uri="{FF2B5EF4-FFF2-40B4-BE49-F238E27FC236}">
              <a16:creationId xmlns:a16="http://schemas.microsoft.com/office/drawing/2014/main" id="{00000000-0008-0000-0000-000007280000}"/>
            </a:ext>
          </a:extLst>
        </xdr:cNvPr>
        <xdr:cNvCxnSpPr/>
      </xdr:nvCxnSpPr>
      <xdr:spPr>
        <a:xfrm flipH="1">
          <a:off x="2943225" y="244221000"/>
          <a:ext cx="104775" cy="1905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2381</xdr:colOff>
      <xdr:row>771</xdr:row>
      <xdr:rowOff>95250</xdr:rowOff>
    </xdr:from>
    <xdr:to>
      <xdr:col>15</xdr:col>
      <xdr:colOff>2381</xdr:colOff>
      <xdr:row>771</xdr:row>
      <xdr:rowOff>95250</xdr:rowOff>
    </xdr:to>
    <xdr:cxnSp macro="">
      <xdr:nvCxnSpPr>
        <xdr:cNvPr id="10248" name="直線コネクタ 10247">
          <a:extLst>
            <a:ext uri="{FF2B5EF4-FFF2-40B4-BE49-F238E27FC236}">
              <a16:creationId xmlns:a16="http://schemas.microsoft.com/office/drawing/2014/main" id="{00000000-0008-0000-0000-000008280000}"/>
            </a:ext>
          </a:extLst>
        </xdr:cNvPr>
        <xdr:cNvCxnSpPr/>
      </xdr:nvCxnSpPr>
      <xdr:spPr>
        <a:xfrm>
          <a:off x="4193381" y="247173750"/>
          <a:ext cx="2286000"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97631</xdr:colOff>
      <xdr:row>760</xdr:row>
      <xdr:rowOff>90488</xdr:rowOff>
    </xdr:from>
    <xdr:to>
      <xdr:col>15</xdr:col>
      <xdr:colOff>97631</xdr:colOff>
      <xdr:row>768</xdr:row>
      <xdr:rowOff>76200</xdr:rowOff>
    </xdr:to>
    <xdr:cxnSp macro="">
      <xdr:nvCxnSpPr>
        <xdr:cNvPr id="10249" name="直線コネクタ 10248">
          <a:extLst>
            <a:ext uri="{FF2B5EF4-FFF2-40B4-BE49-F238E27FC236}">
              <a16:creationId xmlns:a16="http://schemas.microsoft.com/office/drawing/2014/main" id="{00000000-0008-0000-0000-000009280000}"/>
            </a:ext>
          </a:extLst>
        </xdr:cNvPr>
        <xdr:cNvCxnSpPr/>
      </xdr:nvCxnSpPr>
      <xdr:spPr>
        <a:xfrm flipV="1">
          <a:off x="5812631" y="147537488"/>
          <a:ext cx="0" cy="1509712"/>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757</xdr:row>
      <xdr:rowOff>88106</xdr:rowOff>
    </xdr:from>
    <xdr:to>
      <xdr:col>15</xdr:col>
      <xdr:colOff>2381</xdr:colOff>
      <xdr:row>757</xdr:row>
      <xdr:rowOff>88106</xdr:rowOff>
    </xdr:to>
    <xdr:cxnSp macro="">
      <xdr:nvCxnSpPr>
        <xdr:cNvPr id="10250" name="直線コネクタ 10249">
          <a:extLst>
            <a:ext uri="{FF2B5EF4-FFF2-40B4-BE49-F238E27FC236}">
              <a16:creationId xmlns:a16="http://schemas.microsoft.com/office/drawing/2014/main" id="{00000000-0008-0000-0000-00000A280000}"/>
            </a:ext>
          </a:extLst>
        </xdr:cNvPr>
        <xdr:cNvCxnSpPr/>
      </xdr:nvCxnSpPr>
      <xdr:spPr>
        <a:xfrm>
          <a:off x="4191000" y="244880606"/>
          <a:ext cx="2288381"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97631</xdr:colOff>
      <xdr:row>768</xdr:row>
      <xdr:rowOff>95250</xdr:rowOff>
    </xdr:from>
    <xdr:to>
      <xdr:col>15</xdr:col>
      <xdr:colOff>185740</xdr:colOff>
      <xdr:row>771</xdr:row>
      <xdr:rowOff>92871</xdr:rowOff>
    </xdr:to>
    <xdr:cxnSp macro="">
      <xdr:nvCxnSpPr>
        <xdr:cNvPr id="10251" name="直線コネクタ 10250">
          <a:extLst>
            <a:ext uri="{FF2B5EF4-FFF2-40B4-BE49-F238E27FC236}">
              <a16:creationId xmlns:a16="http://schemas.microsoft.com/office/drawing/2014/main" id="{00000000-0008-0000-0000-00000B280000}"/>
            </a:ext>
          </a:extLst>
        </xdr:cNvPr>
        <xdr:cNvCxnSpPr/>
      </xdr:nvCxnSpPr>
      <xdr:spPr>
        <a:xfrm flipH="1" flipV="1">
          <a:off x="6574631" y="246602250"/>
          <a:ext cx="88109" cy="569121"/>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2380</xdr:colOff>
      <xdr:row>768</xdr:row>
      <xdr:rowOff>97632</xdr:rowOff>
    </xdr:from>
    <xdr:to>
      <xdr:col>16</xdr:col>
      <xdr:colOff>2381</xdr:colOff>
      <xdr:row>768</xdr:row>
      <xdr:rowOff>97632</xdr:rowOff>
    </xdr:to>
    <xdr:cxnSp macro="">
      <xdr:nvCxnSpPr>
        <xdr:cNvPr id="10252" name="直線コネクタ 10251">
          <a:extLst>
            <a:ext uri="{FF2B5EF4-FFF2-40B4-BE49-F238E27FC236}">
              <a16:creationId xmlns:a16="http://schemas.microsoft.com/office/drawing/2014/main" id="{00000000-0008-0000-0000-00000C280000}"/>
            </a:ext>
          </a:extLst>
        </xdr:cNvPr>
        <xdr:cNvCxnSpPr/>
      </xdr:nvCxnSpPr>
      <xdr:spPr>
        <a:xfrm>
          <a:off x="6479380" y="246604632"/>
          <a:ext cx="381001"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97631</xdr:colOff>
      <xdr:row>757</xdr:row>
      <xdr:rowOff>85728</xdr:rowOff>
    </xdr:from>
    <xdr:to>
      <xdr:col>15</xdr:col>
      <xdr:colOff>188119</xdr:colOff>
      <xdr:row>760</xdr:row>
      <xdr:rowOff>85725</xdr:rowOff>
    </xdr:to>
    <xdr:cxnSp macro="">
      <xdr:nvCxnSpPr>
        <xdr:cNvPr id="10253" name="直線コネクタ 10252">
          <a:extLst>
            <a:ext uri="{FF2B5EF4-FFF2-40B4-BE49-F238E27FC236}">
              <a16:creationId xmlns:a16="http://schemas.microsoft.com/office/drawing/2014/main" id="{00000000-0008-0000-0000-00000D280000}"/>
            </a:ext>
          </a:extLst>
        </xdr:cNvPr>
        <xdr:cNvCxnSpPr/>
      </xdr:nvCxnSpPr>
      <xdr:spPr>
        <a:xfrm flipV="1">
          <a:off x="6574631" y="244878228"/>
          <a:ext cx="90488" cy="571497"/>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4763</xdr:colOff>
      <xdr:row>757</xdr:row>
      <xdr:rowOff>88105</xdr:rowOff>
    </xdr:from>
    <xdr:to>
      <xdr:col>8</xdr:col>
      <xdr:colOff>378618</xdr:colOff>
      <xdr:row>757</xdr:row>
      <xdr:rowOff>88105</xdr:rowOff>
    </xdr:to>
    <xdr:cxnSp macro="">
      <xdr:nvCxnSpPr>
        <xdr:cNvPr id="10255" name="直線コネクタ 10254">
          <a:extLst>
            <a:ext uri="{FF2B5EF4-FFF2-40B4-BE49-F238E27FC236}">
              <a16:creationId xmlns:a16="http://schemas.microsoft.com/office/drawing/2014/main" id="{00000000-0008-0000-0000-00000F280000}"/>
            </a:ext>
          </a:extLst>
        </xdr:cNvPr>
        <xdr:cNvCxnSpPr/>
      </xdr:nvCxnSpPr>
      <xdr:spPr>
        <a:xfrm>
          <a:off x="3814763" y="244880605"/>
          <a:ext cx="373855"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760</xdr:row>
      <xdr:rowOff>88106</xdr:rowOff>
    </xdr:from>
    <xdr:to>
      <xdr:col>16</xdr:col>
      <xdr:colOff>2381</xdr:colOff>
      <xdr:row>760</xdr:row>
      <xdr:rowOff>88106</xdr:rowOff>
    </xdr:to>
    <xdr:cxnSp macro="">
      <xdr:nvCxnSpPr>
        <xdr:cNvPr id="10256" name="直線コネクタ 10255">
          <a:extLst>
            <a:ext uri="{FF2B5EF4-FFF2-40B4-BE49-F238E27FC236}">
              <a16:creationId xmlns:a16="http://schemas.microsoft.com/office/drawing/2014/main" id="{00000000-0008-0000-0000-000010280000}"/>
            </a:ext>
          </a:extLst>
        </xdr:cNvPr>
        <xdr:cNvCxnSpPr/>
      </xdr:nvCxnSpPr>
      <xdr:spPr>
        <a:xfrm>
          <a:off x="6477000" y="245452106"/>
          <a:ext cx="383381"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748</xdr:row>
      <xdr:rowOff>97631</xdr:rowOff>
    </xdr:from>
    <xdr:to>
      <xdr:col>15</xdr:col>
      <xdr:colOff>0</xdr:colOff>
      <xdr:row>749</xdr:row>
      <xdr:rowOff>11905</xdr:rowOff>
    </xdr:to>
    <xdr:cxnSp macro="">
      <xdr:nvCxnSpPr>
        <xdr:cNvPr id="10258" name="直線コネクタ 10257">
          <a:extLst>
            <a:ext uri="{FF2B5EF4-FFF2-40B4-BE49-F238E27FC236}">
              <a16:creationId xmlns:a16="http://schemas.microsoft.com/office/drawing/2014/main" id="{00000000-0008-0000-0000-000012280000}"/>
            </a:ext>
          </a:extLst>
        </xdr:cNvPr>
        <xdr:cNvCxnSpPr/>
      </xdr:nvCxnSpPr>
      <xdr:spPr>
        <a:xfrm>
          <a:off x="5715000" y="145258631"/>
          <a:ext cx="0" cy="104774"/>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188119</xdr:colOff>
      <xdr:row>763</xdr:row>
      <xdr:rowOff>0</xdr:rowOff>
    </xdr:from>
    <xdr:to>
      <xdr:col>15</xdr:col>
      <xdr:colOff>0</xdr:colOff>
      <xdr:row>763</xdr:row>
      <xdr:rowOff>0</xdr:rowOff>
    </xdr:to>
    <xdr:cxnSp macro="">
      <xdr:nvCxnSpPr>
        <xdr:cNvPr id="10259" name="直線矢印コネクタ 10258">
          <a:extLst>
            <a:ext uri="{FF2B5EF4-FFF2-40B4-BE49-F238E27FC236}">
              <a16:creationId xmlns:a16="http://schemas.microsoft.com/office/drawing/2014/main" id="{00000000-0008-0000-0000-000013280000}"/>
            </a:ext>
          </a:extLst>
        </xdr:cNvPr>
        <xdr:cNvCxnSpPr/>
      </xdr:nvCxnSpPr>
      <xdr:spPr>
        <a:xfrm>
          <a:off x="6284119" y="245935500"/>
          <a:ext cx="192881"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97632</xdr:colOff>
      <xdr:row>762</xdr:row>
      <xdr:rowOff>188119</xdr:rowOff>
    </xdr:from>
    <xdr:to>
      <xdr:col>15</xdr:col>
      <xdr:colOff>290513</xdr:colOff>
      <xdr:row>762</xdr:row>
      <xdr:rowOff>188119</xdr:rowOff>
    </xdr:to>
    <xdr:cxnSp macro="">
      <xdr:nvCxnSpPr>
        <xdr:cNvPr id="10260" name="直線矢印コネクタ 10259">
          <a:extLst>
            <a:ext uri="{FF2B5EF4-FFF2-40B4-BE49-F238E27FC236}">
              <a16:creationId xmlns:a16="http://schemas.microsoft.com/office/drawing/2014/main" id="{00000000-0008-0000-0000-000014280000}"/>
            </a:ext>
          </a:extLst>
        </xdr:cNvPr>
        <xdr:cNvCxnSpPr/>
      </xdr:nvCxnSpPr>
      <xdr:spPr>
        <a:xfrm flipH="1">
          <a:off x="6574632" y="245933119"/>
          <a:ext cx="192881"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283369</xdr:colOff>
      <xdr:row>768</xdr:row>
      <xdr:rowOff>95250</xdr:rowOff>
    </xdr:from>
    <xdr:to>
      <xdr:col>15</xdr:col>
      <xdr:colOff>283369</xdr:colOff>
      <xdr:row>771</xdr:row>
      <xdr:rowOff>95250</xdr:rowOff>
    </xdr:to>
    <xdr:cxnSp macro="">
      <xdr:nvCxnSpPr>
        <xdr:cNvPr id="10263" name="直線矢印コネクタ 10262">
          <a:extLst>
            <a:ext uri="{FF2B5EF4-FFF2-40B4-BE49-F238E27FC236}">
              <a16:creationId xmlns:a16="http://schemas.microsoft.com/office/drawing/2014/main" id="{00000000-0008-0000-0000-000017280000}"/>
            </a:ext>
          </a:extLst>
        </xdr:cNvPr>
        <xdr:cNvCxnSpPr/>
      </xdr:nvCxnSpPr>
      <xdr:spPr>
        <a:xfrm>
          <a:off x="6760369" y="246602250"/>
          <a:ext cx="0" cy="5715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283369</xdr:colOff>
      <xdr:row>757</xdr:row>
      <xdr:rowOff>85725</xdr:rowOff>
    </xdr:from>
    <xdr:to>
      <xdr:col>15</xdr:col>
      <xdr:colOff>283369</xdr:colOff>
      <xdr:row>760</xdr:row>
      <xdr:rowOff>90487</xdr:rowOff>
    </xdr:to>
    <xdr:cxnSp macro="">
      <xdr:nvCxnSpPr>
        <xdr:cNvPr id="10264" name="直線矢印コネクタ 10263">
          <a:extLst>
            <a:ext uri="{FF2B5EF4-FFF2-40B4-BE49-F238E27FC236}">
              <a16:creationId xmlns:a16="http://schemas.microsoft.com/office/drawing/2014/main" id="{00000000-0008-0000-0000-000018280000}"/>
            </a:ext>
          </a:extLst>
        </xdr:cNvPr>
        <xdr:cNvCxnSpPr/>
      </xdr:nvCxnSpPr>
      <xdr:spPr>
        <a:xfrm>
          <a:off x="6760369" y="244878225"/>
          <a:ext cx="0" cy="57626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283369</xdr:colOff>
      <xdr:row>758</xdr:row>
      <xdr:rowOff>97631</xdr:rowOff>
    </xdr:from>
    <xdr:to>
      <xdr:col>16</xdr:col>
      <xdr:colOff>366713</xdr:colOff>
      <xdr:row>758</xdr:row>
      <xdr:rowOff>180978</xdr:rowOff>
    </xdr:to>
    <xdr:cxnSp macro="">
      <xdr:nvCxnSpPr>
        <xdr:cNvPr id="10268" name="カギ線コネクタ 10267">
          <a:extLst>
            <a:ext uri="{FF2B5EF4-FFF2-40B4-BE49-F238E27FC236}">
              <a16:creationId xmlns:a16="http://schemas.microsoft.com/office/drawing/2014/main" id="{00000000-0008-0000-0000-00001C280000}"/>
            </a:ext>
          </a:extLst>
        </xdr:cNvPr>
        <xdr:cNvCxnSpPr/>
      </xdr:nvCxnSpPr>
      <xdr:spPr>
        <a:xfrm flipV="1">
          <a:off x="14380369" y="87156131"/>
          <a:ext cx="464344" cy="83347"/>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762</xdr:row>
      <xdr:rowOff>92869</xdr:rowOff>
    </xdr:from>
    <xdr:to>
      <xdr:col>15</xdr:col>
      <xdr:colOff>47625</xdr:colOff>
      <xdr:row>763</xdr:row>
      <xdr:rowOff>0</xdr:rowOff>
    </xdr:to>
    <xdr:cxnSp macro="">
      <xdr:nvCxnSpPr>
        <xdr:cNvPr id="10270" name="直線コネクタ 10269">
          <a:extLst>
            <a:ext uri="{FF2B5EF4-FFF2-40B4-BE49-F238E27FC236}">
              <a16:creationId xmlns:a16="http://schemas.microsoft.com/office/drawing/2014/main" id="{00000000-0008-0000-0000-00001E280000}"/>
            </a:ext>
          </a:extLst>
        </xdr:cNvPr>
        <xdr:cNvCxnSpPr/>
      </xdr:nvCxnSpPr>
      <xdr:spPr>
        <a:xfrm>
          <a:off x="6524625" y="245837869"/>
          <a:ext cx="0" cy="97631"/>
        </a:xfrm>
        <a:prstGeom prst="line">
          <a:avLst/>
        </a:prstGeom>
        <a:ln w="3175">
          <a:solidFill>
            <a:srgbClr val="C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264319</xdr:colOff>
      <xdr:row>762</xdr:row>
      <xdr:rowOff>92869</xdr:rowOff>
    </xdr:from>
    <xdr:to>
      <xdr:col>15</xdr:col>
      <xdr:colOff>47628</xdr:colOff>
      <xdr:row>762</xdr:row>
      <xdr:rowOff>92869</xdr:rowOff>
    </xdr:to>
    <xdr:cxnSp macro="">
      <xdr:nvCxnSpPr>
        <xdr:cNvPr id="10272" name="直線矢印コネクタ 10271">
          <a:extLst>
            <a:ext uri="{FF2B5EF4-FFF2-40B4-BE49-F238E27FC236}">
              <a16:creationId xmlns:a16="http://schemas.microsoft.com/office/drawing/2014/main" id="{00000000-0008-0000-0000-000020280000}"/>
            </a:ext>
          </a:extLst>
        </xdr:cNvPr>
        <xdr:cNvCxnSpPr/>
      </xdr:nvCxnSpPr>
      <xdr:spPr>
        <a:xfrm flipH="1">
          <a:off x="13980319" y="87913369"/>
          <a:ext cx="16430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190500</xdr:colOff>
      <xdr:row>748</xdr:row>
      <xdr:rowOff>95250</xdr:rowOff>
    </xdr:from>
    <xdr:to>
      <xdr:col>7</xdr:col>
      <xdr:colOff>190500</xdr:colOff>
      <xdr:row>795</xdr:row>
      <xdr:rowOff>97631</xdr:rowOff>
    </xdr:to>
    <xdr:cxnSp macro="">
      <xdr:nvCxnSpPr>
        <xdr:cNvPr id="10273" name="直線矢印コネクタ 10272">
          <a:extLst>
            <a:ext uri="{FF2B5EF4-FFF2-40B4-BE49-F238E27FC236}">
              <a16:creationId xmlns:a16="http://schemas.microsoft.com/office/drawing/2014/main" id="{00000000-0008-0000-0000-000021280000}"/>
            </a:ext>
          </a:extLst>
        </xdr:cNvPr>
        <xdr:cNvCxnSpPr/>
      </xdr:nvCxnSpPr>
      <xdr:spPr>
        <a:xfrm>
          <a:off x="2857500" y="144875250"/>
          <a:ext cx="0" cy="89558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188119</xdr:colOff>
      <xdr:row>757</xdr:row>
      <xdr:rowOff>83344</xdr:rowOff>
    </xdr:from>
    <xdr:to>
      <xdr:col>8</xdr:col>
      <xdr:colOff>188119</xdr:colOff>
      <xdr:row>786</xdr:row>
      <xdr:rowOff>2381</xdr:rowOff>
    </xdr:to>
    <xdr:cxnSp macro="">
      <xdr:nvCxnSpPr>
        <xdr:cNvPr id="10277" name="直線矢印コネクタ 10276">
          <a:extLst>
            <a:ext uri="{FF2B5EF4-FFF2-40B4-BE49-F238E27FC236}">
              <a16:creationId xmlns:a16="http://schemas.microsoft.com/office/drawing/2014/main" id="{00000000-0008-0000-0000-000025280000}"/>
            </a:ext>
          </a:extLst>
        </xdr:cNvPr>
        <xdr:cNvCxnSpPr/>
      </xdr:nvCxnSpPr>
      <xdr:spPr>
        <a:xfrm>
          <a:off x="3236119" y="146577844"/>
          <a:ext cx="0" cy="5443537"/>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28576</xdr:colOff>
      <xdr:row>772</xdr:row>
      <xdr:rowOff>0</xdr:rowOff>
    </xdr:from>
    <xdr:to>
      <xdr:col>8</xdr:col>
      <xdr:colOff>188119</xdr:colOff>
      <xdr:row>772</xdr:row>
      <xdr:rowOff>0</xdr:rowOff>
    </xdr:to>
    <xdr:cxnSp macro="">
      <xdr:nvCxnSpPr>
        <xdr:cNvPr id="10279" name="直線矢印コネクタ 10278">
          <a:extLst>
            <a:ext uri="{FF2B5EF4-FFF2-40B4-BE49-F238E27FC236}">
              <a16:creationId xmlns:a16="http://schemas.microsoft.com/office/drawing/2014/main" id="{00000000-0008-0000-0000-000027280000}"/>
            </a:ext>
          </a:extLst>
        </xdr:cNvPr>
        <xdr:cNvCxnSpPr/>
      </xdr:nvCxnSpPr>
      <xdr:spPr>
        <a:xfrm flipH="1">
          <a:off x="3457576" y="247269000"/>
          <a:ext cx="54054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185737</xdr:colOff>
      <xdr:row>748</xdr:row>
      <xdr:rowOff>95250</xdr:rowOff>
    </xdr:from>
    <xdr:to>
      <xdr:col>9</xdr:col>
      <xdr:colOff>185737</xdr:colOff>
      <xdr:row>757</xdr:row>
      <xdr:rowOff>90488</xdr:rowOff>
    </xdr:to>
    <xdr:cxnSp macro="">
      <xdr:nvCxnSpPr>
        <xdr:cNvPr id="10281" name="直線矢印コネクタ 10280">
          <a:extLst>
            <a:ext uri="{FF2B5EF4-FFF2-40B4-BE49-F238E27FC236}">
              <a16:creationId xmlns:a16="http://schemas.microsoft.com/office/drawing/2014/main" id="{00000000-0008-0000-0000-000029280000}"/>
            </a:ext>
          </a:extLst>
        </xdr:cNvPr>
        <xdr:cNvCxnSpPr/>
      </xdr:nvCxnSpPr>
      <xdr:spPr>
        <a:xfrm>
          <a:off x="3614737" y="145256250"/>
          <a:ext cx="0" cy="170973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378618</xdr:colOff>
      <xdr:row>757</xdr:row>
      <xdr:rowOff>88107</xdr:rowOff>
    </xdr:from>
    <xdr:to>
      <xdr:col>16</xdr:col>
      <xdr:colOff>361950</xdr:colOff>
      <xdr:row>757</xdr:row>
      <xdr:rowOff>88107</xdr:rowOff>
    </xdr:to>
    <xdr:cxnSp macro="">
      <xdr:nvCxnSpPr>
        <xdr:cNvPr id="10289" name="直線矢印コネクタ 10288">
          <a:extLst>
            <a:ext uri="{FF2B5EF4-FFF2-40B4-BE49-F238E27FC236}">
              <a16:creationId xmlns:a16="http://schemas.microsoft.com/office/drawing/2014/main" id="{00000000-0008-0000-0000-000031280000}"/>
            </a:ext>
          </a:extLst>
        </xdr:cNvPr>
        <xdr:cNvCxnSpPr/>
      </xdr:nvCxnSpPr>
      <xdr:spPr>
        <a:xfrm>
          <a:off x="14094618" y="86956107"/>
          <a:ext cx="745332"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771</xdr:row>
      <xdr:rowOff>90488</xdr:rowOff>
    </xdr:from>
    <xdr:to>
      <xdr:col>16</xdr:col>
      <xdr:colOff>366713</xdr:colOff>
      <xdr:row>771</xdr:row>
      <xdr:rowOff>90488</xdr:rowOff>
    </xdr:to>
    <xdr:cxnSp macro="">
      <xdr:nvCxnSpPr>
        <xdr:cNvPr id="10291" name="直線矢印コネクタ 10290">
          <a:extLst>
            <a:ext uri="{FF2B5EF4-FFF2-40B4-BE49-F238E27FC236}">
              <a16:creationId xmlns:a16="http://schemas.microsoft.com/office/drawing/2014/main" id="{00000000-0008-0000-0000-000033280000}"/>
            </a:ext>
          </a:extLst>
        </xdr:cNvPr>
        <xdr:cNvCxnSpPr/>
      </xdr:nvCxnSpPr>
      <xdr:spPr>
        <a:xfrm>
          <a:off x="14097000" y="89434988"/>
          <a:ext cx="74771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2381</xdr:colOff>
      <xdr:row>718</xdr:row>
      <xdr:rowOff>57150</xdr:rowOff>
    </xdr:from>
    <xdr:to>
      <xdr:col>12</xdr:col>
      <xdr:colOff>190500</xdr:colOff>
      <xdr:row>718</xdr:row>
      <xdr:rowOff>57150</xdr:rowOff>
    </xdr:to>
    <xdr:cxnSp macro="">
      <xdr:nvCxnSpPr>
        <xdr:cNvPr id="10360" name="直線コネクタ 10359">
          <a:extLst>
            <a:ext uri="{FF2B5EF4-FFF2-40B4-BE49-F238E27FC236}">
              <a16:creationId xmlns:a16="http://schemas.microsoft.com/office/drawing/2014/main" id="{00000000-0008-0000-0000-000078280000}"/>
            </a:ext>
          </a:extLst>
        </xdr:cNvPr>
        <xdr:cNvCxnSpPr/>
      </xdr:nvCxnSpPr>
      <xdr:spPr>
        <a:xfrm flipH="1">
          <a:off x="1145381" y="80067150"/>
          <a:ext cx="3617119"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190501</xdr:colOff>
      <xdr:row>718</xdr:row>
      <xdr:rowOff>19050</xdr:rowOff>
    </xdr:from>
    <xdr:to>
      <xdr:col>13</xdr:col>
      <xdr:colOff>1</xdr:colOff>
      <xdr:row>718</xdr:row>
      <xdr:rowOff>57150</xdr:rowOff>
    </xdr:to>
    <xdr:cxnSp macro="">
      <xdr:nvCxnSpPr>
        <xdr:cNvPr id="10361" name="直線コネクタ 10360">
          <a:extLst>
            <a:ext uri="{FF2B5EF4-FFF2-40B4-BE49-F238E27FC236}">
              <a16:creationId xmlns:a16="http://schemas.microsoft.com/office/drawing/2014/main" id="{00000000-0008-0000-0000-000079280000}"/>
            </a:ext>
          </a:extLst>
        </xdr:cNvPr>
        <xdr:cNvCxnSpPr/>
      </xdr:nvCxnSpPr>
      <xdr:spPr>
        <a:xfrm flipV="1">
          <a:off x="4762501" y="80029050"/>
          <a:ext cx="190500" cy="3810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2382</xdr:colOff>
      <xdr:row>722</xdr:row>
      <xdr:rowOff>185738</xdr:rowOff>
    </xdr:from>
    <xdr:to>
      <xdr:col>13</xdr:col>
      <xdr:colOff>2382</xdr:colOff>
      <xdr:row>723</xdr:row>
      <xdr:rowOff>107157</xdr:rowOff>
    </xdr:to>
    <xdr:cxnSp macro="">
      <xdr:nvCxnSpPr>
        <xdr:cNvPr id="10366" name="直線コネクタ 10365">
          <a:extLst>
            <a:ext uri="{FF2B5EF4-FFF2-40B4-BE49-F238E27FC236}">
              <a16:creationId xmlns:a16="http://schemas.microsoft.com/office/drawing/2014/main" id="{00000000-0008-0000-0000-00007E280000}"/>
            </a:ext>
          </a:extLst>
        </xdr:cNvPr>
        <xdr:cNvCxnSpPr/>
      </xdr:nvCxnSpPr>
      <xdr:spPr>
        <a:xfrm flipV="1">
          <a:off x="4955382" y="80957738"/>
          <a:ext cx="0" cy="111919"/>
        </a:xfrm>
        <a:prstGeom prst="line">
          <a:avLst/>
        </a:prstGeom>
        <a:ln w="9525">
          <a:solidFill>
            <a:schemeClr val="tx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0</xdr:colOff>
      <xdr:row>717</xdr:row>
      <xdr:rowOff>95250</xdr:rowOff>
    </xdr:from>
    <xdr:to>
      <xdr:col>13</xdr:col>
      <xdr:colOff>0</xdr:colOff>
      <xdr:row>718</xdr:row>
      <xdr:rowOff>16669</xdr:rowOff>
    </xdr:to>
    <xdr:cxnSp macro="">
      <xdr:nvCxnSpPr>
        <xdr:cNvPr id="10367" name="直線コネクタ 10366">
          <a:extLst>
            <a:ext uri="{FF2B5EF4-FFF2-40B4-BE49-F238E27FC236}">
              <a16:creationId xmlns:a16="http://schemas.microsoft.com/office/drawing/2014/main" id="{00000000-0008-0000-0000-00007F280000}"/>
            </a:ext>
          </a:extLst>
        </xdr:cNvPr>
        <xdr:cNvCxnSpPr/>
      </xdr:nvCxnSpPr>
      <xdr:spPr>
        <a:xfrm flipV="1">
          <a:off x="4953000" y="79914750"/>
          <a:ext cx="0" cy="111919"/>
        </a:xfrm>
        <a:prstGeom prst="line">
          <a:avLst/>
        </a:prstGeom>
        <a:ln w="9525">
          <a:solidFill>
            <a:schemeClr val="tx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2382</xdr:colOff>
      <xdr:row>715</xdr:row>
      <xdr:rowOff>185737</xdr:rowOff>
    </xdr:from>
    <xdr:to>
      <xdr:col>13</xdr:col>
      <xdr:colOff>2382</xdr:colOff>
      <xdr:row>716</xdr:row>
      <xdr:rowOff>107156</xdr:rowOff>
    </xdr:to>
    <xdr:cxnSp macro="">
      <xdr:nvCxnSpPr>
        <xdr:cNvPr id="10369" name="直線コネクタ 10368">
          <a:extLst>
            <a:ext uri="{FF2B5EF4-FFF2-40B4-BE49-F238E27FC236}">
              <a16:creationId xmlns:a16="http://schemas.microsoft.com/office/drawing/2014/main" id="{00000000-0008-0000-0000-000081280000}"/>
            </a:ext>
          </a:extLst>
        </xdr:cNvPr>
        <xdr:cNvCxnSpPr/>
      </xdr:nvCxnSpPr>
      <xdr:spPr>
        <a:xfrm flipV="1">
          <a:off x="4955382" y="79624237"/>
          <a:ext cx="0" cy="111919"/>
        </a:xfrm>
        <a:prstGeom prst="line">
          <a:avLst/>
        </a:prstGeom>
        <a:ln w="9525">
          <a:solidFill>
            <a:schemeClr val="tx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183356</xdr:colOff>
      <xdr:row>722</xdr:row>
      <xdr:rowOff>188118</xdr:rowOff>
    </xdr:from>
    <xdr:to>
      <xdr:col>14</xdr:col>
      <xdr:colOff>183356</xdr:colOff>
      <xdr:row>724</xdr:row>
      <xdr:rowOff>185738</xdr:rowOff>
    </xdr:to>
    <xdr:cxnSp macro="">
      <xdr:nvCxnSpPr>
        <xdr:cNvPr id="10373" name="直線矢印コネクタ 10372">
          <a:extLst>
            <a:ext uri="{FF2B5EF4-FFF2-40B4-BE49-F238E27FC236}">
              <a16:creationId xmlns:a16="http://schemas.microsoft.com/office/drawing/2014/main" id="{00000000-0008-0000-0000-000085280000}"/>
            </a:ext>
          </a:extLst>
        </xdr:cNvPr>
        <xdr:cNvCxnSpPr/>
      </xdr:nvCxnSpPr>
      <xdr:spPr>
        <a:xfrm>
          <a:off x="5517356" y="80960118"/>
          <a:ext cx="0" cy="37862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378619</xdr:colOff>
      <xdr:row>715</xdr:row>
      <xdr:rowOff>85726</xdr:rowOff>
    </xdr:from>
    <xdr:to>
      <xdr:col>26</xdr:col>
      <xdr:colOff>2381</xdr:colOff>
      <xdr:row>715</xdr:row>
      <xdr:rowOff>85726</xdr:rowOff>
    </xdr:to>
    <xdr:cxnSp macro="">
      <xdr:nvCxnSpPr>
        <xdr:cNvPr id="10374" name="直線矢印コネクタ 10373">
          <a:extLst>
            <a:ext uri="{FF2B5EF4-FFF2-40B4-BE49-F238E27FC236}">
              <a16:creationId xmlns:a16="http://schemas.microsoft.com/office/drawing/2014/main" id="{00000000-0008-0000-0000-000086280000}"/>
            </a:ext>
          </a:extLst>
        </xdr:cNvPr>
        <xdr:cNvCxnSpPr/>
      </xdr:nvCxnSpPr>
      <xdr:spPr>
        <a:xfrm>
          <a:off x="4950619" y="79905226"/>
          <a:ext cx="4957762" cy="0"/>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378619</xdr:colOff>
      <xdr:row>715</xdr:row>
      <xdr:rowOff>85725</xdr:rowOff>
    </xdr:from>
    <xdr:to>
      <xdr:col>13</xdr:col>
      <xdr:colOff>2382</xdr:colOff>
      <xdr:row>715</xdr:row>
      <xdr:rowOff>85725</xdr:rowOff>
    </xdr:to>
    <xdr:cxnSp macro="">
      <xdr:nvCxnSpPr>
        <xdr:cNvPr id="10375" name="直線矢印コネクタ 10374">
          <a:extLst>
            <a:ext uri="{FF2B5EF4-FFF2-40B4-BE49-F238E27FC236}">
              <a16:creationId xmlns:a16="http://schemas.microsoft.com/office/drawing/2014/main" id="{00000000-0008-0000-0000-000087280000}"/>
            </a:ext>
          </a:extLst>
        </xdr:cNvPr>
        <xdr:cNvCxnSpPr/>
      </xdr:nvCxnSpPr>
      <xdr:spPr>
        <a:xfrm>
          <a:off x="1140619" y="79714725"/>
          <a:ext cx="3814763" cy="0"/>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190500</xdr:colOff>
      <xdr:row>718</xdr:row>
      <xdr:rowOff>54769</xdr:rowOff>
    </xdr:from>
    <xdr:to>
      <xdr:col>9</xdr:col>
      <xdr:colOff>190500</xdr:colOff>
      <xdr:row>723</xdr:row>
      <xdr:rowOff>0</xdr:rowOff>
    </xdr:to>
    <xdr:cxnSp macro="">
      <xdr:nvCxnSpPr>
        <xdr:cNvPr id="10376" name="直線矢印コネクタ 10375">
          <a:extLst>
            <a:ext uri="{FF2B5EF4-FFF2-40B4-BE49-F238E27FC236}">
              <a16:creationId xmlns:a16="http://schemas.microsoft.com/office/drawing/2014/main" id="{00000000-0008-0000-0000-000088280000}"/>
            </a:ext>
          </a:extLst>
        </xdr:cNvPr>
        <xdr:cNvCxnSpPr/>
      </xdr:nvCxnSpPr>
      <xdr:spPr>
        <a:xfrm>
          <a:off x="3619500" y="80445769"/>
          <a:ext cx="0" cy="89773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190500</xdr:colOff>
      <xdr:row>720</xdr:row>
      <xdr:rowOff>97631</xdr:rowOff>
    </xdr:from>
    <xdr:to>
      <xdr:col>9</xdr:col>
      <xdr:colOff>378619</xdr:colOff>
      <xdr:row>720</xdr:row>
      <xdr:rowOff>97631</xdr:rowOff>
    </xdr:to>
    <xdr:cxnSp macro="">
      <xdr:nvCxnSpPr>
        <xdr:cNvPr id="10378" name="直線矢印コネクタ 10377">
          <a:extLst>
            <a:ext uri="{FF2B5EF4-FFF2-40B4-BE49-F238E27FC236}">
              <a16:creationId xmlns:a16="http://schemas.microsoft.com/office/drawing/2014/main" id="{00000000-0008-0000-0000-00008A280000}"/>
            </a:ext>
          </a:extLst>
        </xdr:cNvPr>
        <xdr:cNvCxnSpPr/>
      </xdr:nvCxnSpPr>
      <xdr:spPr>
        <a:xfrm>
          <a:off x="3619500" y="80869631"/>
          <a:ext cx="18811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7145</xdr:colOff>
      <xdr:row>736</xdr:row>
      <xdr:rowOff>16669</xdr:rowOff>
    </xdr:from>
    <xdr:to>
      <xdr:col>13</xdr:col>
      <xdr:colOff>2381</xdr:colOff>
      <xdr:row>736</xdr:row>
      <xdr:rowOff>16669</xdr:rowOff>
    </xdr:to>
    <xdr:cxnSp macro="">
      <xdr:nvCxnSpPr>
        <xdr:cNvPr id="10398" name="直線コネクタ 10397">
          <a:extLst>
            <a:ext uri="{FF2B5EF4-FFF2-40B4-BE49-F238E27FC236}">
              <a16:creationId xmlns:a16="http://schemas.microsoft.com/office/drawing/2014/main" id="{00000000-0008-0000-0000-00009E280000}"/>
            </a:ext>
          </a:extLst>
        </xdr:cNvPr>
        <xdr:cNvCxnSpPr/>
      </xdr:nvCxnSpPr>
      <xdr:spPr>
        <a:xfrm flipH="1">
          <a:off x="1150145" y="84408169"/>
          <a:ext cx="3805236"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2382</xdr:colOff>
      <xdr:row>740</xdr:row>
      <xdr:rowOff>185738</xdr:rowOff>
    </xdr:from>
    <xdr:to>
      <xdr:col>13</xdr:col>
      <xdr:colOff>2382</xdr:colOff>
      <xdr:row>741</xdr:row>
      <xdr:rowOff>107157</xdr:rowOff>
    </xdr:to>
    <xdr:cxnSp macro="">
      <xdr:nvCxnSpPr>
        <xdr:cNvPr id="10401" name="直線コネクタ 10400">
          <a:extLst>
            <a:ext uri="{FF2B5EF4-FFF2-40B4-BE49-F238E27FC236}">
              <a16:creationId xmlns:a16="http://schemas.microsoft.com/office/drawing/2014/main" id="{00000000-0008-0000-0000-0000A1280000}"/>
            </a:ext>
          </a:extLst>
        </xdr:cNvPr>
        <xdr:cNvCxnSpPr/>
      </xdr:nvCxnSpPr>
      <xdr:spPr>
        <a:xfrm flipV="1">
          <a:off x="4955382" y="81148238"/>
          <a:ext cx="0" cy="111919"/>
        </a:xfrm>
        <a:prstGeom prst="line">
          <a:avLst/>
        </a:prstGeom>
        <a:ln w="9525">
          <a:solidFill>
            <a:schemeClr val="tx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0</xdr:colOff>
      <xdr:row>735</xdr:row>
      <xdr:rowOff>95250</xdr:rowOff>
    </xdr:from>
    <xdr:to>
      <xdr:col>13</xdr:col>
      <xdr:colOff>0</xdr:colOff>
      <xdr:row>736</xdr:row>
      <xdr:rowOff>16669</xdr:rowOff>
    </xdr:to>
    <xdr:cxnSp macro="">
      <xdr:nvCxnSpPr>
        <xdr:cNvPr id="10412" name="直線コネクタ 10411">
          <a:extLst>
            <a:ext uri="{FF2B5EF4-FFF2-40B4-BE49-F238E27FC236}">
              <a16:creationId xmlns:a16="http://schemas.microsoft.com/office/drawing/2014/main" id="{00000000-0008-0000-0000-0000AC280000}"/>
            </a:ext>
          </a:extLst>
        </xdr:cNvPr>
        <xdr:cNvCxnSpPr/>
      </xdr:nvCxnSpPr>
      <xdr:spPr>
        <a:xfrm flipV="1">
          <a:off x="4953000" y="80105250"/>
          <a:ext cx="0" cy="111919"/>
        </a:xfrm>
        <a:prstGeom prst="line">
          <a:avLst/>
        </a:prstGeom>
        <a:ln w="9525">
          <a:solidFill>
            <a:schemeClr val="tx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378620</xdr:colOff>
      <xdr:row>733</xdr:row>
      <xdr:rowOff>188118</xdr:rowOff>
    </xdr:from>
    <xdr:to>
      <xdr:col>12</xdr:col>
      <xdr:colOff>378620</xdr:colOff>
      <xdr:row>734</xdr:row>
      <xdr:rowOff>109537</xdr:rowOff>
    </xdr:to>
    <xdr:cxnSp macro="">
      <xdr:nvCxnSpPr>
        <xdr:cNvPr id="10413" name="直線コネクタ 10412">
          <a:extLst>
            <a:ext uri="{FF2B5EF4-FFF2-40B4-BE49-F238E27FC236}">
              <a16:creationId xmlns:a16="http://schemas.microsoft.com/office/drawing/2014/main" id="{00000000-0008-0000-0000-0000AD280000}"/>
            </a:ext>
          </a:extLst>
        </xdr:cNvPr>
        <xdr:cNvCxnSpPr/>
      </xdr:nvCxnSpPr>
      <xdr:spPr>
        <a:xfrm flipV="1">
          <a:off x="4950620" y="84008118"/>
          <a:ext cx="0" cy="111919"/>
        </a:xfrm>
        <a:prstGeom prst="line">
          <a:avLst/>
        </a:prstGeom>
        <a:ln w="9525">
          <a:solidFill>
            <a:schemeClr val="tx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376238</xdr:colOff>
      <xdr:row>733</xdr:row>
      <xdr:rowOff>85725</xdr:rowOff>
    </xdr:from>
    <xdr:to>
      <xdr:col>13</xdr:col>
      <xdr:colOff>2382</xdr:colOff>
      <xdr:row>733</xdr:row>
      <xdr:rowOff>85725</xdr:rowOff>
    </xdr:to>
    <xdr:cxnSp macro="">
      <xdr:nvCxnSpPr>
        <xdr:cNvPr id="10414" name="直線矢印コネクタ 10413">
          <a:extLst>
            <a:ext uri="{FF2B5EF4-FFF2-40B4-BE49-F238E27FC236}">
              <a16:creationId xmlns:a16="http://schemas.microsoft.com/office/drawing/2014/main" id="{00000000-0008-0000-0000-0000AE280000}"/>
            </a:ext>
          </a:extLst>
        </xdr:cNvPr>
        <xdr:cNvCxnSpPr/>
      </xdr:nvCxnSpPr>
      <xdr:spPr>
        <a:xfrm>
          <a:off x="1138238" y="83905725"/>
          <a:ext cx="3817144" cy="0"/>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185738</xdr:colOff>
      <xdr:row>736</xdr:row>
      <xdr:rowOff>11906</xdr:rowOff>
    </xdr:from>
    <xdr:to>
      <xdr:col>9</xdr:col>
      <xdr:colOff>185738</xdr:colOff>
      <xdr:row>741</xdr:row>
      <xdr:rowOff>2381</xdr:rowOff>
    </xdr:to>
    <xdr:cxnSp macro="">
      <xdr:nvCxnSpPr>
        <xdr:cNvPr id="10417" name="直線矢印コネクタ 10416">
          <a:extLst>
            <a:ext uri="{FF2B5EF4-FFF2-40B4-BE49-F238E27FC236}">
              <a16:creationId xmlns:a16="http://schemas.microsoft.com/office/drawing/2014/main" id="{00000000-0008-0000-0000-0000B1280000}"/>
            </a:ext>
          </a:extLst>
        </xdr:cNvPr>
        <xdr:cNvCxnSpPr/>
      </xdr:nvCxnSpPr>
      <xdr:spPr>
        <a:xfrm>
          <a:off x="5519738" y="80212406"/>
          <a:ext cx="0" cy="94297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185738</xdr:colOff>
      <xdr:row>738</xdr:row>
      <xdr:rowOff>95250</xdr:rowOff>
    </xdr:from>
    <xdr:to>
      <xdr:col>9</xdr:col>
      <xdr:colOff>347663</xdr:colOff>
      <xdr:row>738</xdr:row>
      <xdr:rowOff>95250</xdr:rowOff>
    </xdr:to>
    <xdr:cxnSp macro="">
      <xdr:nvCxnSpPr>
        <xdr:cNvPr id="10419" name="直線矢印コネクタ 10418">
          <a:extLst>
            <a:ext uri="{FF2B5EF4-FFF2-40B4-BE49-F238E27FC236}">
              <a16:creationId xmlns:a16="http://schemas.microsoft.com/office/drawing/2014/main" id="{00000000-0008-0000-0000-0000B3280000}"/>
            </a:ext>
          </a:extLst>
        </xdr:cNvPr>
        <xdr:cNvCxnSpPr/>
      </xdr:nvCxnSpPr>
      <xdr:spPr>
        <a:xfrm>
          <a:off x="5519738" y="80676750"/>
          <a:ext cx="16192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376238</xdr:colOff>
      <xdr:row>731</xdr:row>
      <xdr:rowOff>85725</xdr:rowOff>
    </xdr:from>
    <xdr:to>
      <xdr:col>15</xdr:col>
      <xdr:colOff>38100</xdr:colOff>
      <xdr:row>731</xdr:row>
      <xdr:rowOff>85725</xdr:rowOff>
    </xdr:to>
    <xdr:cxnSp macro="">
      <xdr:nvCxnSpPr>
        <xdr:cNvPr id="10420" name="直線矢印コネクタ 10419">
          <a:extLst>
            <a:ext uri="{FF2B5EF4-FFF2-40B4-BE49-F238E27FC236}">
              <a16:creationId xmlns:a16="http://schemas.microsoft.com/office/drawing/2014/main" id="{00000000-0008-0000-0000-0000B4280000}"/>
            </a:ext>
          </a:extLst>
        </xdr:cNvPr>
        <xdr:cNvCxnSpPr/>
      </xdr:nvCxnSpPr>
      <xdr:spPr>
        <a:xfrm>
          <a:off x="1138238" y="83524725"/>
          <a:ext cx="4614862" cy="0"/>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736</xdr:row>
      <xdr:rowOff>19051</xdr:rowOff>
    </xdr:from>
    <xdr:to>
      <xdr:col>6</xdr:col>
      <xdr:colOff>0</xdr:colOff>
      <xdr:row>736</xdr:row>
      <xdr:rowOff>188120</xdr:rowOff>
    </xdr:to>
    <xdr:cxnSp macro="">
      <xdr:nvCxnSpPr>
        <xdr:cNvPr id="10421" name="直線矢印コネクタ 10420">
          <a:extLst>
            <a:ext uri="{FF2B5EF4-FFF2-40B4-BE49-F238E27FC236}">
              <a16:creationId xmlns:a16="http://schemas.microsoft.com/office/drawing/2014/main" id="{00000000-0008-0000-0000-0000B5280000}"/>
            </a:ext>
          </a:extLst>
        </xdr:cNvPr>
        <xdr:cNvCxnSpPr/>
      </xdr:nvCxnSpPr>
      <xdr:spPr>
        <a:xfrm>
          <a:off x="2286000" y="84410551"/>
          <a:ext cx="0" cy="169069"/>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378651</xdr:colOff>
      <xdr:row>742</xdr:row>
      <xdr:rowOff>1575</xdr:rowOff>
    </xdr:from>
    <xdr:to>
      <xdr:col>9</xdr:col>
      <xdr:colOff>378651</xdr:colOff>
      <xdr:row>744</xdr:row>
      <xdr:rowOff>2381</xdr:rowOff>
    </xdr:to>
    <xdr:cxnSp macro="">
      <xdr:nvCxnSpPr>
        <xdr:cNvPr id="10422" name="直線矢印コネクタ 10421">
          <a:extLst>
            <a:ext uri="{FF2B5EF4-FFF2-40B4-BE49-F238E27FC236}">
              <a16:creationId xmlns:a16="http://schemas.microsoft.com/office/drawing/2014/main" id="{00000000-0008-0000-0000-0000B6280000}"/>
            </a:ext>
          </a:extLst>
        </xdr:cNvPr>
        <xdr:cNvCxnSpPr/>
      </xdr:nvCxnSpPr>
      <xdr:spPr>
        <a:xfrm>
          <a:off x="5712651" y="81345075"/>
          <a:ext cx="0" cy="381806"/>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183357</xdr:colOff>
      <xdr:row>742</xdr:row>
      <xdr:rowOff>2384</xdr:rowOff>
    </xdr:from>
    <xdr:to>
      <xdr:col>9</xdr:col>
      <xdr:colOff>378619</xdr:colOff>
      <xdr:row>742</xdr:row>
      <xdr:rowOff>2384</xdr:rowOff>
    </xdr:to>
    <xdr:cxnSp macro="">
      <xdr:nvCxnSpPr>
        <xdr:cNvPr id="10423" name="直線コネクタ 10422">
          <a:extLst>
            <a:ext uri="{FF2B5EF4-FFF2-40B4-BE49-F238E27FC236}">
              <a16:creationId xmlns:a16="http://schemas.microsoft.com/office/drawing/2014/main" id="{00000000-0008-0000-0000-0000B7280000}"/>
            </a:ext>
          </a:extLst>
        </xdr:cNvPr>
        <xdr:cNvCxnSpPr/>
      </xdr:nvCxnSpPr>
      <xdr:spPr>
        <a:xfrm>
          <a:off x="5517357" y="81345884"/>
          <a:ext cx="195262"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378619</xdr:colOff>
      <xdr:row>740</xdr:row>
      <xdr:rowOff>4764</xdr:rowOff>
    </xdr:from>
    <xdr:to>
      <xdr:col>5</xdr:col>
      <xdr:colOff>378619</xdr:colOff>
      <xdr:row>741</xdr:row>
      <xdr:rowOff>2381</xdr:rowOff>
    </xdr:to>
    <xdr:cxnSp macro="">
      <xdr:nvCxnSpPr>
        <xdr:cNvPr id="10424" name="直線矢印コネクタ 10423">
          <a:extLst>
            <a:ext uri="{FF2B5EF4-FFF2-40B4-BE49-F238E27FC236}">
              <a16:creationId xmlns:a16="http://schemas.microsoft.com/office/drawing/2014/main" id="{00000000-0008-0000-0000-0000B8280000}"/>
            </a:ext>
          </a:extLst>
        </xdr:cNvPr>
        <xdr:cNvCxnSpPr/>
      </xdr:nvCxnSpPr>
      <xdr:spPr>
        <a:xfrm flipV="1">
          <a:off x="2283619" y="85158264"/>
          <a:ext cx="0" cy="188117"/>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183356</xdr:colOff>
      <xdr:row>740</xdr:row>
      <xdr:rowOff>188118</xdr:rowOff>
    </xdr:from>
    <xdr:to>
      <xdr:col>9</xdr:col>
      <xdr:colOff>183356</xdr:colOff>
      <xdr:row>742</xdr:row>
      <xdr:rowOff>185738</xdr:rowOff>
    </xdr:to>
    <xdr:cxnSp macro="">
      <xdr:nvCxnSpPr>
        <xdr:cNvPr id="10425" name="直線矢印コネクタ 10424">
          <a:extLst>
            <a:ext uri="{FF2B5EF4-FFF2-40B4-BE49-F238E27FC236}">
              <a16:creationId xmlns:a16="http://schemas.microsoft.com/office/drawing/2014/main" id="{00000000-0008-0000-0000-0000B9280000}"/>
            </a:ext>
          </a:extLst>
        </xdr:cNvPr>
        <xdr:cNvCxnSpPr/>
      </xdr:nvCxnSpPr>
      <xdr:spPr>
        <a:xfrm>
          <a:off x="5517356" y="81150618"/>
          <a:ext cx="0" cy="37862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185737</xdr:colOff>
      <xdr:row>733</xdr:row>
      <xdr:rowOff>183356</xdr:rowOff>
    </xdr:from>
    <xdr:to>
      <xdr:col>9</xdr:col>
      <xdr:colOff>185737</xdr:colOff>
      <xdr:row>736</xdr:row>
      <xdr:rowOff>21431</xdr:rowOff>
    </xdr:to>
    <xdr:cxnSp macro="">
      <xdr:nvCxnSpPr>
        <xdr:cNvPr id="10443" name="直線矢印コネクタ 10442">
          <a:extLst>
            <a:ext uri="{FF2B5EF4-FFF2-40B4-BE49-F238E27FC236}">
              <a16:creationId xmlns:a16="http://schemas.microsoft.com/office/drawing/2014/main" id="{00000000-0008-0000-0000-0000CB280000}"/>
            </a:ext>
          </a:extLst>
        </xdr:cNvPr>
        <xdr:cNvCxnSpPr/>
      </xdr:nvCxnSpPr>
      <xdr:spPr>
        <a:xfrm>
          <a:off x="5519737" y="79812356"/>
          <a:ext cx="0" cy="40957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185738</xdr:colOff>
      <xdr:row>734</xdr:row>
      <xdr:rowOff>100013</xdr:rowOff>
    </xdr:from>
    <xdr:to>
      <xdr:col>9</xdr:col>
      <xdr:colOff>371475</xdr:colOff>
      <xdr:row>734</xdr:row>
      <xdr:rowOff>100013</xdr:rowOff>
    </xdr:to>
    <xdr:cxnSp macro="">
      <xdr:nvCxnSpPr>
        <xdr:cNvPr id="10444" name="直線矢印コネクタ 10443">
          <a:extLst>
            <a:ext uri="{FF2B5EF4-FFF2-40B4-BE49-F238E27FC236}">
              <a16:creationId xmlns:a16="http://schemas.microsoft.com/office/drawing/2014/main" id="{00000000-0008-0000-0000-0000CC280000}"/>
            </a:ext>
          </a:extLst>
        </xdr:cNvPr>
        <xdr:cNvCxnSpPr/>
      </xdr:nvCxnSpPr>
      <xdr:spPr>
        <a:xfrm>
          <a:off x="3614738" y="84110513"/>
          <a:ext cx="18573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190501</xdr:colOff>
      <xdr:row>734</xdr:row>
      <xdr:rowOff>2381</xdr:rowOff>
    </xdr:from>
    <xdr:to>
      <xdr:col>15</xdr:col>
      <xdr:colOff>190501</xdr:colOff>
      <xdr:row>743</xdr:row>
      <xdr:rowOff>4763</xdr:rowOff>
    </xdr:to>
    <xdr:cxnSp macro="">
      <xdr:nvCxnSpPr>
        <xdr:cNvPr id="10445" name="直線矢印コネクタ 10444">
          <a:extLst>
            <a:ext uri="{FF2B5EF4-FFF2-40B4-BE49-F238E27FC236}">
              <a16:creationId xmlns:a16="http://schemas.microsoft.com/office/drawing/2014/main" id="{00000000-0008-0000-0000-0000CD280000}"/>
            </a:ext>
          </a:extLst>
        </xdr:cNvPr>
        <xdr:cNvCxnSpPr/>
      </xdr:nvCxnSpPr>
      <xdr:spPr>
        <a:xfrm>
          <a:off x="11239501" y="79821881"/>
          <a:ext cx="0" cy="171688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192881</xdr:colOff>
      <xdr:row>740</xdr:row>
      <xdr:rowOff>0</xdr:rowOff>
    </xdr:from>
    <xdr:to>
      <xdr:col>15</xdr:col>
      <xdr:colOff>342900</xdr:colOff>
      <xdr:row>740</xdr:row>
      <xdr:rowOff>0</xdr:rowOff>
    </xdr:to>
    <xdr:cxnSp macro="">
      <xdr:nvCxnSpPr>
        <xdr:cNvPr id="10446" name="直線矢印コネクタ 10445">
          <a:extLst>
            <a:ext uri="{FF2B5EF4-FFF2-40B4-BE49-F238E27FC236}">
              <a16:creationId xmlns:a16="http://schemas.microsoft.com/office/drawing/2014/main" id="{00000000-0008-0000-0000-0000CE280000}"/>
            </a:ext>
          </a:extLst>
        </xdr:cNvPr>
        <xdr:cNvCxnSpPr/>
      </xdr:nvCxnSpPr>
      <xdr:spPr>
        <a:xfrm>
          <a:off x="5907881" y="84391500"/>
          <a:ext cx="15001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2381</xdr:colOff>
      <xdr:row>740</xdr:row>
      <xdr:rowOff>166688</xdr:rowOff>
    </xdr:from>
    <xdr:to>
      <xdr:col>15</xdr:col>
      <xdr:colOff>2381</xdr:colOff>
      <xdr:row>741</xdr:row>
      <xdr:rowOff>0</xdr:rowOff>
    </xdr:to>
    <xdr:cxnSp macro="">
      <xdr:nvCxnSpPr>
        <xdr:cNvPr id="10447" name="直線コネクタ 10446">
          <a:extLst>
            <a:ext uri="{FF2B5EF4-FFF2-40B4-BE49-F238E27FC236}">
              <a16:creationId xmlns:a16="http://schemas.microsoft.com/office/drawing/2014/main" id="{00000000-0008-0000-0000-0000CF280000}"/>
            </a:ext>
          </a:extLst>
        </xdr:cNvPr>
        <xdr:cNvCxnSpPr/>
      </xdr:nvCxnSpPr>
      <xdr:spPr>
        <a:xfrm flipV="1">
          <a:off x="4955381" y="85320188"/>
          <a:ext cx="762000" cy="23812"/>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2381</xdr:colOff>
      <xdr:row>740</xdr:row>
      <xdr:rowOff>166688</xdr:rowOff>
    </xdr:from>
    <xdr:to>
      <xdr:col>14</xdr:col>
      <xdr:colOff>378619</xdr:colOff>
      <xdr:row>740</xdr:row>
      <xdr:rowOff>166688</xdr:rowOff>
    </xdr:to>
    <xdr:cxnSp macro="">
      <xdr:nvCxnSpPr>
        <xdr:cNvPr id="10450" name="直線コネクタ 10449">
          <a:extLst>
            <a:ext uri="{FF2B5EF4-FFF2-40B4-BE49-F238E27FC236}">
              <a16:creationId xmlns:a16="http://schemas.microsoft.com/office/drawing/2014/main" id="{00000000-0008-0000-0000-0000D2280000}"/>
            </a:ext>
          </a:extLst>
        </xdr:cNvPr>
        <xdr:cNvCxnSpPr/>
      </xdr:nvCxnSpPr>
      <xdr:spPr>
        <a:xfrm>
          <a:off x="5336381" y="85320188"/>
          <a:ext cx="376238"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378619</xdr:colOff>
      <xdr:row>741</xdr:row>
      <xdr:rowOff>183356</xdr:rowOff>
    </xdr:from>
    <xdr:to>
      <xdr:col>14</xdr:col>
      <xdr:colOff>188119</xdr:colOff>
      <xdr:row>741</xdr:row>
      <xdr:rowOff>183356</xdr:rowOff>
    </xdr:to>
    <xdr:cxnSp macro="">
      <xdr:nvCxnSpPr>
        <xdr:cNvPr id="10451" name="直線コネクタ 10450">
          <a:extLst>
            <a:ext uri="{FF2B5EF4-FFF2-40B4-BE49-F238E27FC236}">
              <a16:creationId xmlns:a16="http://schemas.microsoft.com/office/drawing/2014/main" id="{00000000-0008-0000-0000-0000D3280000}"/>
            </a:ext>
          </a:extLst>
        </xdr:cNvPr>
        <xdr:cNvCxnSpPr/>
      </xdr:nvCxnSpPr>
      <xdr:spPr>
        <a:xfrm>
          <a:off x="5331619" y="85527356"/>
          <a:ext cx="190500"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188119</xdr:colOff>
      <xdr:row>740</xdr:row>
      <xdr:rowOff>161925</xdr:rowOff>
    </xdr:from>
    <xdr:to>
      <xdr:col>14</xdr:col>
      <xdr:colOff>188119</xdr:colOff>
      <xdr:row>743</xdr:row>
      <xdr:rowOff>2381</xdr:rowOff>
    </xdr:to>
    <xdr:cxnSp macro="">
      <xdr:nvCxnSpPr>
        <xdr:cNvPr id="10454" name="直線矢印コネクタ 10453">
          <a:extLst>
            <a:ext uri="{FF2B5EF4-FFF2-40B4-BE49-F238E27FC236}">
              <a16:creationId xmlns:a16="http://schemas.microsoft.com/office/drawing/2014/main" id="{00000000-0008-0000-0000-0000D6280000}"/>
            </a:ext>
          </a:extLst>
        </xdr:cNvPr>
        <xdr:cNvCxnSpPr/>
      </xdr:nvCxnSpPr>
      <xdr:spPr>
        <a:xfrm>
          <a:off x="5522119" y="85315425"/>
          <a:ext cx="0" cy="411956"/>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378619</xdr:colOff>
      <xdr:row>741</xdr:row>
      <xdr:rowOff>183356</xdr:rowOff>
    </xdr:from>
    <xdr:to>
      <xdr:col>13</xdr:col>
      <xdr:colOff>378619</xdr:colOff>
      <xdr:row>743</xdr:row>
      <xdr:rowOff>180975</xdr:rowOff>
    </xdr:to>
    <xdr:cxnSp macro="">
      <xdr:nvCxnSpPr>
        <xdr:cNvPr id="10455" name="直線矢印コネクタ 10454">
          <a:extLst>
            <a:ext uri="{FF2B5EF4-FFF2-40B4-BE49-F238E27FC236}">
              <a16:creationId xmlns:a16="http://schemas.microsoft.com/office/drawing/2014/main" id="{00000000-0008-0000-0000-0000D7280000}"/>
            </a:ext>
          </a:extLst>
        </xdr:cNvPr>
        <xdr:cNvCxnSpPr/>
      </xdr:nvCxnSpPr>
      <xdr:spPr>
        <a:xfrm>
          <a:off x="5331619" y="85527356"/>
          <a:ext cx="0" cy="378619"/>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378619</xdr:colOff>
      <xdr:row>733</xdr:row>
      <xdr:rowOff>85725</xdr:rowOff>
    </xdr:from>
    <xdr:to>
      <xdr:col>15</xdr:col>
      <xdr:colOff>2381</xdr:colOff>
      <xdr:row>733</xdr:row>
      <xdr:rowOff>85725</xdr:rowOff>
    </xdr:to>
    <xdr:cxnSp macro="">
      <xdr:nvCxnSpPr>
        <xdr:cNvPr id="10456" name="直線矢印コネクタ 10455">
          <a:extLst>
            <a:ext uri="{FF2B5EF4-FFF2-40B4-BE49-F238E27FC236}">
              <a16:creationId xmlns:a16="http://schemas.microsoft.com/office/drawing/2014/main" id="{00000000-0008-0000-0000-0000D8280000}"/>
            </a:ext>
          </a:extLst>
        </xdr:cNvPr>
        <xdr:cNvCxnSpPr/>
      </xdr:nvCxnSpPr>
      <xdr:spPr>
        <a:xfrm>
          <a:off x="4950619" y="83905725"/>
          <a:ext cx="766762" cy="0"/>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380999</xdr:colOff>
      <xdr:row>732</xdr:row>
      <xdr:rowOff>104777</xdr:rowOff>
    </xdr:from>
    <xdr:to>
      <xdr:col>13</xdr:col>
      <xdr:colOff>380999</xdr:colOff>
      <xdr:row>733</xdr:row>
      <xdr:rowOff>85725</xdr:rowOff>
    </xdr:to>
    <xdr:cxnSp macro="">
      <xdr:nvCxnSpPr>
        <xdr:cNvPr id="10457" name="直線コネクタ 10456">
          <a:extLst>
            <a:ext uri="{FF2B5EF4-FFF2-40B4-BE49-F238E27FC236}">
              <a16:creationId xmlns:a16="http://schemas.microsoft.com/office/drawing/2014/main" id="{00000000-0008-0000-0000-0000D9280000}"/>
            </a:ext>
          </a:extLst>
        </xdr:cNvPr>
        <xdr:cNvCxnSpPr/>
      </xdr:nvCxnSpPr>
      <xdr:spPr>
        <a:xfrm flipV="1">
          <a:off x="5333999" y="83734277"/>
          <a:ext cx="0" cy="171448"/>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252412</xdr:colOff>
      <xdr:row>732</xdr:row>
      <xdr:rowOff>102394</xdr:rowOff>
    </xdr:from>
    <xdr:to>
      <xdr:col>14</xdr:col>
      <xdr:colOff>0</xdr:colOff>
      <xdr:row>732</xdr:row>
      <xdr:rowOff>102394</xdr:rowOff>
    </xdr:to>
    <xdr:cxnSp macro="">
      <xdr:nvCxnSpPr>
        <xdr:cNvPr id="10458" name="直線矢印コネクタ 10457">
          <a:extLst>
            <a:ext uri="{FF2B5EF4-FFF2-40B4-BE49-F238E27FC236}">
              <a16:creationId xmlns:a16="http://schemas.microsoft.com/office/drawing/2014/main" id="{00000000-0008-0000-0000-0000DA280000}"/>
            </a:ext>
          </a:extLst>
        </xdr:cNvPr>
        <xdr:cNvCxnSpPr/>
      </xdr:nvCxnSpPr>
      <xdr:spPr>
        <a:xfrm flipH="1">
          <a:off x="5205412" y="83731894"/>
          <a:ext cx="12858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276225</xdr:colOff>
      <xdr:row>733</xdr:row>
      <xdr:rowOff>188119</xdr:rowOff>
    </xdr:from>
    <xdr:to>
      <xdr:col>25</xdr:col>
      <xdr:colOff>0</xdr:colOff>
      <xdr:row>734</xdr:row>
      <xdr:rowOff>188119</xdr:rowOff>
    </xdr:to>
    <xdr:cxnSp macro="">
      <xdr:nvCxnSpPr>
        <xdr:cNvPr id="5919" name="直線コネクタ 5918">
          <a:extLst>
            <a:ext uri="{FF2B5EF4-FFF2-40B4-BE49-F238E27FC236}">
              <a16:creationId xmlns:a16="http://schemas.microsoft.com/office/drawing/2014/main" id="{00000000-0008-0000-0000-00001F170000}"/>
            </a:ext>
          </a:extLst>
        </xdr:cNvPr>
        <xdr:cNvCxnSpPr/>
      </xdr:nvCxnSpPr>
      <xdr:spPr>
        <a:xfrm flipH="1">
          <a:off x="7515225" y="181544119"/>
          <a:ext cx="104775" cy="1905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273844</xdr:colOff>
      <xdr:row>735</xdr:row>
      <xdr:rowOff>2381</xdr:rowOff>
    </xdr:from>
    <xdr:to>
      <xdr:col>27</xdr:col>
      <xdr:colOff>276225</xdr:colOff>
      <xdr:row>735</xdr:row>
      <xdr:rowOff>2381</xdr:rowOff>
    </xdr:to>
    <xdr:cxnSp macro="">
      <xdr:nvCxnSpPr>
        <xdr:cNvPr id="5923" name="直線コネクタ 5922">
          <a:extLst>
            <a:ext uri="{FF2B5EF4-FFF2-40B4-BE49-F238E27FC236}">
              <a16:creationId xmlns:a16="http://schemas.microsoft.com/office/drawing/2014/main" id="{00000000-0008-0000-0000-000023170000}"/>
            </a:ext>
          </a:extLst>
        </xdr:cNvPr>
        <xdr:cNvCxnSpPr/>
      </xdr:nvCxnSpPr>
      <xdr:spPr>
        <a:xfrm>
          <a:off x="7512844" y="181739381"/>
          <a:ext cx="1145381"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276225</xdr:colOff>
      <xdr:row>734</xdr:row>
      <xdr:rowOff>0</xdr:rowOff>
    </xdr:from>
    <xdr:to>
      <xdr:col>28</xdr:col>
      <xdr:colOff>0</xdr:colOff>
      <xdr:row>735</xdr:row>
      <xdr:rowOff>0</xdr:rowOff>
    </xdr:to>
    <xdr:cxnSp macro="">
      <xdr:nvCxnSpPr>
        <xdr:cNvPr id="5935" name="直線コネクタ 5934">
          <a:extLst>
            <a:ext uri="{FF2B5EF4-FFF2-40B4-BE49-F238E27FC236}">
              <a16:creationId xmlns:a16="http://schemas.microsoft.com/office/drawing/2014/main" id="{00000000-0008-0000-0000-00002F170000}"/>
            </a:ext>
          </a:extLst>
        </xdr:cNvPr>
        <xdr:cNvCxnSpPr/>
      </xdr:nvCxnSpPr>
      <xdr:spPr>
        <a:xfrm flipH="1">
          <a:off x="8658225" y="181546500"/>
          <a:ext cx="104775" cy="1905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2381</xdr:colOff>
      <xdr:row>736</xdr:row>
      <xdr:rowOff>14288</xdr:rowOff>
    </xdr:from>
    <xdr:to>
      <xdr:col>14</xdr:col>
      <xdr:colOff>378619</xdr:colOff>
      <xdr:row>736</xdr:row>
      <xdr:rowOff>30956</xdr:rowOff>
    </xdr:to>
    <xdr:cxnSp macro="">
      <xdr:nvCxnSpPr>
        <xdr:cNvPr id="5941" name="直線コネクタ 5940">
          <a:extLst>
            <a:ext uri="{FF2B5EF4-FFF2-40B4-BE49-F238E27FC236}">
              <a16:creationId xmlns:a16="http://schemas.microsoft.com/office/drawing/2014/main" id="{00000000-0008-0000-0000-000035170000}"/>
            </a:ext>
          </a:extLst>
        </xdr:cNvPr>
        <xdr:cNvCxnSpPr/>
      </xdr:nvCxnSpPr>
      <xdr:spPr>
        <a:xfrm>
          <a:off x="4955381" y="83643788"/>
          <a:ext cx="757238" cy="16668"/>
        </a:xfrm>
        <a:prstGeom prst="line">
          <a:avLst/>
        </a:prstGeom>
        <a:ln w="3175">
          <a:solidFill>
            <a:srgbClr val="C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188118</xdr:colOff>
      <xdr:row>736</xdr:row>
      <xdr:rowOff>30956</xdr:rowOff>
    </xdr:from>
    <xdr:to>
      <xdr:col>14</xdr:col>
      <xdr:colOff>188118</xdr:colOff>
      <xdr:row>740</xdr:row>
      <xdr:rowOff>166689</xdr:rowOff>
    </xdr:to>
    <xdr:cxnSp macro="">
      <xdr:nvCxnSpPr>
        <xdr:cNvPr id="5947" name="直線矢印コネクタ 5946">
          <a:extLst>
            <a:ext uri="{FF2B5EF4-FFF2-40B4-BE49-F238E27FC236}">
              <a16:creationId xmlns:a16="http://schemas.microsoft.com/office/drawing/2014/main" id="{00000000-0008-0000-0000-00003B170000}"/>
            </a:ext>
          </a:extLst>
        </xdr:cNvPr>
        <xdr:cNvCxnSpPr/>
      </xdr:nvCxnSpPr>
      <xdr:spPr>
        <a:xfrm>
          <a:off x="5522118" y="83660456"/>
          <a:ext cx="0" cy="89773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735</xdr:row>
      <xdr:rowOff>100014</xdr:rowOff>
    </xdr:from>
    <xdr:to>
      <xdr:col>14</xdr:col>
      <xdr:colOff>0</xdr:colOff>
      <xdr:row>736</xdr:row>
      <xdr:rowOff>23813</xdr:rowOff>
    </xdr:to>
    <xdr:cxnSp macro="">
      <xdr:nvCxnSpPr>
        <xdr:cNvPr id="5949" name="直線コネクタ 5948">
          <a:extLst>
            <a:ext uri="{FF2B5EF4-FFF2-40B4-BE49-F238E27FC236}">
              <a16:creationId xmlns:a16="http://schemas.microsoft.com/office/drawing/2014/main" id="{00000000-0008-0000-0000-00003D170000}"/>
            </a:ext>
          </a:extLst>
        </xdr:cNvPr>
        <xdr:cNvCxnSpPr/>
      </xdr:nvCxnSpPr>
      <xdr:spPr>
        <a:xfrm flipV="1">
          <a:off x="5334000" y="83539014"/>
          <a:ext cx="0" cy="114299"/>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735</xdr:row>
      <xdr:rowOff>100013</xdr:rowOff>
    </xdr:from>
    <xdr:to>
      <xdr:col>15</xdr:col>
      <xdr:colOff>340519</xdr:colOff>
      <xdr:row>735</xdr:row>
      <xdr:rowOff>100013</xdr:rowOff>
    </xdr:to>
    <xdr:cxnSp macro="">
      <xdr:nvCxnSpPr>
        <xdr:cNvPr id="5950" name="直線矢印コネクタ 5949">
          <a:extLst>
            <a:ext uri="{FF2B5EF4-FFF2-40B4-BE49-F238E27FC236}">
              <a16:creationId xmlns:a16="http://schemas.microsoft.com/office/drawing/2014/main" id="{00000000-0008-0000-0000-00003E170000}"/>
            </a:ext>
          </a:extLst>
        </xdr:cNvPr>
        <xdr:cNvCxnSpPr/>
      </xdr:nvCxnSpPr>
      <xdr:spPr>
        <a:xfrm>
          <a:off x="5334000" y="83539013"/>
          <a:ext cx="72151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190500</xdr:colOff>
      <xdr:row>736</xdr:row>
      <xdr:rowOff>104775</xdr:rowOff>
    </xdr:from>
    <xdr:to>
      <xdr:col>15</xdr:col>
      <xdr:colOff>340519</xdr:colOff>
      <xdr:row>738</xdr:row>
      <xdr:rowOff>100012</xdr:rowOff>
    </xdr:to>
    <xdr:cxnSp macro="">
      <xdr:nvCxnSpPr>
        <xdr:cNvPr id="72" name="カギ線コネクタ 71">
          <a:extLst>
            <a:ext uri="{FF2B5EF4-FFF2-40B4-BE49-F238E27FC236}">
              <a16:creationId xmlns:a16="http://schemas.microsoft.com/office/drawing/2014/main" id="{00000000-0008-0000-0000-000048000000}"/>
            </a:ext>
          </a:extLst>
        </xdr:cNvPr>
        <xdr:cNvCxnSpPr/>
      </xdr:nvCxnSpPr>
      <xdr:spPr>
        <a:xfrm flipV="1">
          <a:off x="5524500" y="83734275"/>
          <a:ext cx="531019" cy="376237"/>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736</xdr:row>
      <xdr:rowOff>33337</xdr:rowOff>
    </xdr:from>
    <xdr:to>
      <xdr:col>15</xdr:col>
      <xdr:colOff>4762</xdr:colOff>
      <xdr:row>736</xdr:row>
      <xdr:rowOff>33337</xdr:rowOff>
    </xdr:to>
    <xdr:cxnSp macro="">
      <xdr:nvCxnSpPr>
        <xdr:cNvPr id="5956" name="直線コネクタ 5955">
          <a:extLst>
            <a:ext uri="{FF2B5EF4-FFF2-40B4-BE49-F238E27FC236}">
              <a16:creationId xmlns:a16="http://schemas.microsoft.com/office/drawing/2014/main" id="{00000000-0008-0000-0000-000044170000}"/>
            </a:ext>
          </a:extLst>
        </xdr:cNvPr>
        <xdr:cNvCxnSpPr/>
      </xdr:nvCxnSpPr>
      <xdr:spPr>
        <a:xfrm>
          <a:off x="5334000" y="83662837"/>
          <a:ext cx="385762"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195264</xdr:colOff>
      <xdr:row>819</xdr:row>
      <xdr:rowOff>38099</xdr:rowOff>
    </xdr:from>
    <xdr:to>
      <xdr:col>17</xdr:col>
      <xdr:colOff>185738</xdr:colOff>
      <xdr:row>819</xdr:row>
      <xdr:rowOff>38099</xdr:rowOff>
    </xdr:to>
    <xdr:cxnSp macro="">
      <xdr:nvCxnSpPr>
        <xdr:cNvPr id="8022" name="直線コネクタ 8021">
          <a:extLst>
            <a:ext uri="{FF2B5EF4-FFF2-40B4-BE49-F238E27FC236}">
              <a16:creationId xmlns:a16="http://schemas.microsoft.com/office/drawing/2014/main" id="{00000000-0008-0000-0000-0000561F0000}"/>
            </a:ext>
          </a:extLst>
        </xdr:cNvPr>
        <xdr:cNvCxnSpPr/>
      </xdr:nvCxnSpPr>
      <xdr:spPr>
        <a:xfrm flipH="1">
          <a:off x="4005264" y="100812599"/>
          <a:ext cx="2657474" cy="0"/>
        </a:xfrm>
        <a:prstGeom prst="line">
          <a:avLst/>
        </a:prstGeom>
        <a:ln w="3175">
          <a:solidFill>
            <a:srgbClr val="00B05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819</xdr:row>
      <xdr:rowOff>128587</xdr:rowOff>
    </xdr:from>
    <xdr:to>
      <xdr:col>11</xdr:col>
      <xdr:colOff>97632</xdr:colOff>
      <xdr:row>819</xdr:row>
      <xdr:rowOff>128587</xdr:rowOff>
    </xdr:to>
    <xdr:cxnSp macro="">
      <xdr:nvCxnSpPr>
        <xdr:cNvPr id="8044" name="直線コネクタ 8043">
          <a:extLst>
            <a:ext uri="{FF2B5EF4-FFF2-40B4-BE49-F238E27FC236}">
              <a16:creationId xmlns:a16="http://schemas.microsoft.com/office/drawing/2014/main" id="{00000000-0008-0000-0000-00006C1F0000}"/>
            </a:ext>
          </a:extLst>
        </xdr:cNvPr>
        <xdr:cNvCxnSpPr/>
      </xdr:nvCxnSpPr>
      <xdr:spPr>
        <a:xfrm>
          <a:off x="4191000" y="149099587"/>
          <a:ext cx="97632"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819</xdr:row>
      <xdr:rowOff>130969</xdr:rowOff>
    </xdr:from>
    <xdr:to>
      <xdr:col>11</xdr:col>
      <xdr:colOff>0</xdr:colOff>
      <xdr:row>823</xdr:row>
      <xdr:rowOff>188119</xdr:rowOff>
    </xdr:to>
    <xdr:cxnSp macro="">
      <xdr:nvCxnSpPr>
        <xdr:cNvPr id="8052" name="直線矢印コネクタ 8051">
          <a:extLst>
            <a:ext uri="{FF2B5EF4-FFF2-40B4-BE49-F238E27FC236}">
              <a16:creationId xmlns:a16="http://schemas.microsoft.com/office/drawing/2014/main" id="{00000000-0008-0000-0000-0000741F0000}"/>
            </a:ext>
          </a:extLst>
        </xdr:cNvPr>
        <xdr:cNvCxnSpPr/>
      </xdr:nvCxnSpPr>
      <xdr:spPr>
        <a:xfrm>
          <a:off x="4191000" y="149101969"/>
          <a:ext cx="0" cy="81915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195263</xdr:colOff>
      <xdr:row>802</xdr:row>
      <xdr:rowOff>23809</xdr:rowOff>
    </xdr:from>
    <xdr:to>
      <xdr:col>17</xdr:col>
      <xdr:colOff>188119</xdr:colOff>
      <xdr:row>802</xdr:row>
      <xdr:rowOff>23809</xdr:rowOff>
    </xdr:to>
    <xdr:cxnSp macro="">
      <xdr:nvCxnSpPr>
        <xdr:cNvPr id="8054" name="直線コネクタ 8053">
          <a:extLst>
            <a:ext uri="{FF2B5EF4-FFF2-40B4-BE49-F238E27FC236}">
              <a16:creationId xmlns:a16="http://schemas.microsoft.com/office/drawing/2014/main" id="{00000000-0008-0000-0000-0000761F0000}"/>
            </a:ext>
          </a:extLst>
        </xdr:cNvPr>
        <xdr:cNvCxnSpPr/>
      </xdr:nvCxnSpPr>
      <xdr:spPr>
        <a:xfrm>
          <a:off x="4005263" y="145756309"/>
          <a:ext cx="2659856" cy="0"/>
        </a:xfrm>
        <a:prstGeom prst="line">
          <a:avLst/>
        </a:prstGeom>
        <a:ln w="3175">
          <a:solidFill>
            <a:schemeClr val="accent2"/>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185737</xdr:colOff>
      <xdr:row>802</xdr:row>
      <xdr:rowOff>23813</xdr:rowOff>
    </xdr:from>
    <xdr:to>
      <xdr:col>17</xdr:col>
      <xdr:colOff>185737</xdr:colOff>
      <xdr:row>808</xdr:row>
      <xdr:rowOff>178594</xdr:rowOff>
    </xdr:to>
    <xdr:cxnSp macro="">
      <xdr:nvCxnSpPr>
        <xdr:cNvPr id="8068" name="直線コネクタ 8067">
          <a:extLst>
            <a:ext uri="{FF2B5EF4-FFF2-40B4-BE49-F238E27FC236}">
              <a16:creationId xmlns:a16="http://schemas.microsoft.com/office/drawing/2014/main" id="{00000000-0008-0000-0000-0000841F0000}"/>
            </a:ext>
          </a:extLst>
        </xdr:cNvPr>
        <xdr:cNvCxnSpPr/>
      </xdr:nvCxnSpPr>
      <xdr:spPr>
        <a:xfrm flipV="1">
          <a:off x="6662737" y="145756313"/>
          <a:ext cx="0" cy="1297781"/>
        </a:xfrm>
        <a:prstGeom prst="line">
          <a:avLst/>
        </a:prstGeom>
        <a:ln w="3175">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380998</xdr:colOff>
      <xdr:row>802</xdr:row>
      <xdr:rowOff>23813</xdr:rowOff>
    </xdr:from>
    <xdr:to>
      <xdr:col>13</xdr:col>
      <xdr:colOff>380998</xdr:colOff>
      <xdr:row>808</xdr:row>
      <xdr:rowOff>180975</xdr:rowOff>
    </xdr:to>
    <xdr:cxnSp macro="">
      <xdr:nvCxnSpPr>
        <xdr:cNvPr id="8072" name="直線コネクタ 8071">
          <a:extLst>
            <a:ext uri="{FF2B5EF4-FFF2-40B4-BE49-F238E27FC236}">
              <a16:creationId xmlns:a16="http://schemas.microsoft.com/office/drawing/2014/main" id="{00000000-0008-0000-0000-0000881F0000}"/>
            </a:ext>
          </a:extLst>
        </xdr:cNvPr>
        <xdr:cNvCxnSpPr/>
      </xdr:nvCxnSpPr>
      <xdr:spPr>
        <a:xfrm flipV="1">
          <a:off x="5333998" y="145756313"/>
          <a:ext cx="0" cy="1300162"/>
        </a:xfrm>
        <a:prstGeom prst="line">
          <a:avLst/>
        </a:prstGeom>
        <a:ln w="3175">
          <a:solidFill>
            <a:schemeClr val="accent2"/>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195263</xdr:colOff>
      <xdr:row>808</xdr:row>
      <xdr:rowOff>178594</xdr:rowOff>
    </xdr:from>
    <xdr:to>
      <xdr:col>17</xdr:col>
      <xdr:colOff>188119</xdr:colOff>
      <xdr:row>808</xdr:row>
      <xdr:rowOff>178594</xdr:rowOff>
    </xdr:to>
    <xdr:cxnSp macro="">
      <xdr:nvCxnSpPr>
        <xdr:cNvPr id="8073" name="直線コネクタ 8072">
          <a:extLst>
            <a:ext uri="{FF2B5EF4-FFF2-40B4-BE49-F238E27FC236}">
              <a16:creationId xmlns:a16="http://schemas.microsoft.com/office/drawing/2014/main" id="{00000000-0008-0000-0000-0000891F0000}"/>
            </a:ext>
          </a:extLst>
        </xdr:cNvPr>
        <xdr:cNvCxnSpPr/>
      </xdr:nvCxnSpPr>
      <xdr:spPr>
        <a:xfrm>
          <a:off x="4005263" y="98857594"/>
          <a:ext cx="2659856" cy="0"/>
        </a:xfrm>
        <a:prstGeom prst="line">
          <a:avLst/>
        </a:prstGeom>
        <a:ln w="3175">
          <a:solidFill>
            <a:schemeClr val="accent2"/>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195261</xdr:colOff>
      <xdr:row>799</xdr:row>
      <xdr:rowOff>4763</xdr:rowOff>
    </xdr:from>
    <xdr:to>
      <xdr:col>10</xdr:col>
      <xdr:colOff>195261</xdr:colOff>
      <xdr:row>802</xdr:row>
      <xdr:rowOff>28578</xdr:rowOff>
    </xdr:to>
    <xdr:cxnSp macro="">
      <xdr:nvCxnSpPr>
        <xdr:cNvPr id="8074" name="直線コネクタ 8073">
          <a:extLst>
            <a:ext uri="{FF2B5EF4-FFF2-40B4-BE49-F238E27FC236}">
              <a16:creationId xmlns:a16="http://schemas.microsoft.com/office/drawing/2014/main" id="{00000000-0008-0000-0000-00008A1F0000}"/>
            </a:ext>
          </a:extLst>
        </xdr:cNvPr>
        <xdr:cNvCxnSpPr/>
      </xdr:nvCxnSpPr>
      <xdr:spPr>
        <a:xfrm flipV="1">
          <a:off x="4005261" y="145165763"/>
          <a:ext cx="0" cy="595315"/>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185737</xdr:colOff>
      <xdr:row>799</xdr:row>
      <xdr:rowOff>4763</xdr:rowOff>
    </xdr:from>
    <xdr:to>
      <xdr:col>17</xdr:col>
      <xdr:colOff>185737</xdr:colOff>
      <xdr:row>802</xdr:row>
      <xdr:rowOff>21431</xdr:rowOff>
    </xdr:to>
    <xdr:cxnSp macro="">
      <xdr:nvCxnSpPr>
        <xdr:cNvPr id="8075" name="直線コネクタ 8074">
          <a:extLst>
            <a:ext uri="{FF2B5EF4-FFF2-40B4-BE49-F238E27FC236}">
              <a16:creationId xmlns:a16="http://schemas.microsoft.com/office/drawing/2014/main" id="{00000000-0008-0000-0000-00008B1F0000}"/>
            </a:ext>
          </a:extLst>
        </xdr:cNvPr>
        <xdr:cNvCxnSpPr/>
      </xdr:nvCxnSpPr>
      <xdr:spPr>
        <a:xfrm flipV="1">
          <a:off x="6662737" y="145165763"/>
          <a:ext cx="0" cy="588168"/>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195262</xdr:colOff>
      <xdr:row>801</xdr:row>
      <xdr:rowOff>104776</xdr:rowOff>
    </xdr:from>
    <xdr:to>
      <xdr:col>14</xdr:col>
      <xdr:colOff>2381</xdr:colOff>
      <xdr:row>801</xdr:row>
      <xdr:rowOff>104776</xdr:rowOff>
    </xdr:to>
    <xdr:cxnSp macro="">
      <xdr:nvCxnSpPr>
        <xdr:cNvPr id="8186" name="直線矢印コネクタ 8185">
          <a:extLst>
            <a:ext uri="{FF2B5EF4-FFF2-40B4-BE49-F238E27FC236}">
              <a16:creationId xmlns:a16="http://schemas.microsoft.com/office/drawing/2014/main" id="{00000000-0008-0000-0000-0000FA1F0000}"/>
            </a:ext>
          </a:extLst>
        </xdr:cNvPr>
        <xdr:cNvCxnSpPr/>
      </xdr:nvCxnSpPr>
      <xdr:spPr>
        <a:xfrm>
          <a:off x="4005262" y="145646776"/>
          <a:ext cx="13311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376238</xdr:colOff>
      <xdr:row>801</xdr:row>
      <xdr:rowOff>102393</xdr:rowOff>
    </xdr:from>
    <xdr:to>
      <xdr:col>17</xdr:col>
      <xdr:colOff>183357</xdr:colOff>
      <xdr:row>801</xdr:row>
      <xdr:rowOff>102393</xdr:rowOff>
    </xdr:to>
    <xdr:cxnSp macro="">
      <xdr:nvCxnSpPr>
        <xdr:cNvPr id="8188" name="直線矢印コネクタ 8187">
          <a:extLst>
            <a:ext uri="{FF2B5EF4-FFF2-40B4-BE49-F238E27FC236}">
              <a16:creationId xmlns:a16="http://schemas.microsoft.com/office/drawing/2014/main" id="{00000000-0008-0000-0000-0000FC1F0000}"/>
            </a:ext>
          </a:extLst>
        </xdr:cNvPr>
        <xdr:cNvCxnSpPr/>
      </xdr:nvCxnSpPr>
      <xdr:spPr>
        <a:xfrm>
          <a:off x="5329238" y="145644393"/>
          <a:ext cx="13311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195263</xdr:colOff>
      <xdr:row>799</xdr:row>
      <xdr:rowOff>97631</xdr:rowOff>
    </xdr:from>
    <xdr:to>
      <xdr:col>17</xdr:col>
      <xdr:colOff>190501</xdr:colOff>
      <xdr:row>799</xdr:row>
      <xdr:rowOff>97631</xdr:rowOff>
    </xdr:to>
    <xdr:cxnSp macro="">
      <xdr:nvCxnSpPr>
        <xdr:cNvPr id="8226" name="直線矢印コネクタ 8225">
          <a:extLst>
            <a:ext uri="{FF2B5EF4-FFF2-40B4-BE49-F238E27FC236}">
              <a16:creationId xmlns:a16="http://schemas.microsoft.com/office/drawing/2014/main" id="{00000000-0008-0000-0000-000022200000}"/>
            </a:ext>
          </a:extLst>
        </xdr:cNvPr>
        <xdr:cNvCxnSpPr/>
      </xdr:nvCxnSpPr>
      <xdr:spPr>
        <a:xfrm>
          <a:off x="4005263" y="145258631"/>
          <a:ext cx="2662238"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819</xdr:row>
      <xdr:rowOff>2382</xdr:rowOff>
    </xdr:from>
    <xdr:to>
      <xdr:col>8</xdr:col>
      <xdr:colOff>0</xdr:colOff>
      <xdr:row>824</xdr:row>
      <xdr:rowOff>183357</xdr:rowOff>
    </xdr:to>
    <xdr:cxnSp macro="">
      <xdr:nvCxnSpPr>
        <xdr:cNvPr id="8367" name="直線矢印コネクタ 8366">
          <a:extLst>
            <a:ext uri="{FF2B5EF4-FFF2-40B4-BE49-F238E27FC236}">
              <a16:creationId xmlns:a16="http://schemas.microsoft.com/office/drawing/2014/main" id="{00000000-0008-0000-0000-0000AF200000}"/>
            </a:ext>
          </a:extLst>
        </xdr:cNvPr>
        <xdr:cNvCxnSpPr/>
      </xdr:nvCxnSpPr>
      <xdr:spPr>
        <a:xfrm>
          <a:off x="3048000" y="100776882"/>
          <a:ext cx="0" cy="1133475"/>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2381</xdr:colOff>
      <xdr:row>787</xdr:row>
      <xdr:rowOff>0</xdr:rowOff>
    </xdr:from>
    <xdr:to>
      <xdr:col>20</xdr:col>
      <xdr:colOff>2381</xdr:colOff>
      <xdr:row>787</xdr:row>
      <xdr:rowOff>185738</xdr:rowOff>
    </xdr:to>
    <xdr:cxnSp macro="">
      <xdr:nvCxnSpPr>
        <xdr:cNvPr id="8809" name="直線矢印コネクタ 8808">
          <a:extLst>
            <a:ext uri="{FF2B5EF4-FFF2-40B4-BE49-F238E27FC236}">
              <a16:creationId xmlns:a16="http://schemas.microsoft.com/office/drawing/2014/main" id="{00000000-0008-0000-0000-000069220000}"/>
            </a:ext>
          </a:extLst>
        </xdr:cNvPr>
        <xdr:cNvCxnSpPr/>
      </xdr:nvCxnSpPr>
      <xdr:spPr>
        <a:xfrm>
          <a:off x="7622381" y="94107000"/>
          <a:ext cx="0" cy="185738"/>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38101</xdr:colOff>
      <xdr:row>820</xdr:row>
      <xdr:rowOff>90488</xdr:rowOff>
    </xdr:from>
    <xdr:to>
      <xdr:col>15</xdr:col>
      <xdr:colOff>38101</xdr:colOff>
      <xdr:row>822</xdr:row>
      <xdr:rowOff>0</xdr:rowOff>
    </xdr:to>
    <xdr:cxnSp macro="">
      <xdr:nvCxnSpPr>
        <xdr:cNvPr id="8796" name="直線矢印コネクタ 8795">
          <a:extLst>
            <a:ext uri="{FF2B5EF4-FFF2-40B4-BE49-F238E27FC236}">
              <a16:creationId xmlns:a16="http://schemas.microsoft.com/office/drawing/2014/main" id="{00000000-0008-0000-0000-00005C220000}"/>
            </a:ext>
          </a:extLst>
        </xdr:cNvPr>
        <xdr:cNvCxnSpPr/>
      </xdr:nvCxnSpPr>
      <xdr:spPr>
        <a:xfrm>
          <a:off x="1562101" y="81433988"/>
          <a:ext cx="0" cy="290512"/>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78582</xdr:colOff>
      <xdr:row>819</xdr:row>
      <xdr:rowOff>2382</xdr:rowOff>
    </xdr:from>
    <xdr:to>
      <xdr:col>16</xdr:col>
      <xdr:colOff>78582</xdr:colOff>
      <xdr:row>819</xdr:row>
      <xdr:rowOff>107156</xdr:rowOff>
    </xdr:to>
    <xdr:cxnSp macro="">
      <xdr:nvCxnSpPr>
        <xdr:cNvPr id="8797" name="直線コネクタ 8796">
          <a:extLst>
            <a:ext uri="{FF2B5EF4-FFF2-40B4-BE49-F238E27FC236}">
              <a16:creationId xmlns:a16="http://schemas.microsoft.com/office/drawing/2014/main" id="{00000000-0008-0000-0000-00005D220000}"/>
            </a:ext>
          </a:extLst>
        </xdr:cNvPr>
        <xdr:cNvCxnSpPr/>
      </xdr:nvCxnSpPr>
      <xdr:spPr>
        <a:xfrm flipV="1">
          <a:off x="1983582" y="81155382"/>
          <a:ext cx="0" cy="104774"/>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302420</xdr:colOff>
      <xdr:row>818</xdr:row>
      <xdr:rowOff>183357</xdr:rowOff>
    </xdr:from>
    <xdr:to>
      <xdr:col>20</xdr:col>
      <xdr:colOff>302420</xdr:colOff>
      <xdr:row>819</xdr:row>
      <xdr:rowOff>104776</xdr:rowOff>
    </xdr:to>
    <xdr:cxnSp macro="">
      <xdr:nvCxnSpPr>
        <xdr:cNvPr id="8802" name="直線コネクタ 8801">
          <a:extLst>
            <a:ext uri="{FF2B5EF4-FFF2-40B4-BE49-F238E27FC236}">
              <a16:creationId xmlns:a16="http://schemas.microsoft.com/office/drawing/2014/main" id="{00000000-0008-0000-0000-000062220000}"/>
            </a:ext>
          </a:extLst>
        </xdr:cNvPr>
        <xdr:cNvCxnSpPr/>
      </xdr:nvCxnSpPr>
      <xdr:spPr>
        <a:xfrm flipV="1">
          <a:off x="3731420" y="81145857"/>
          <a:ext cx="0" cy="111919"/>
        </a:xfrm>
        <a:prstGeom prst="line">
          <a:avLst/>
        </a:prstGeom>
        <a:ln w="9525">
          <a:solidFill>
            <a:schemeClr val="tx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378619</xdr:colOff>
      <xdr:row>820</xdr:row>
      <xdr:rowOff>88106</xdr:rowOff>
    </xdr:from>
    <xdr:to>
      <xdr:col>16</xdr:col>
      <xdr:colOff>80963</xdr:colOff>
      <xdr:row>820</xdr:row>
      <xdr:rowOff>88106</xdr:rowOff>
    </xdr:to>
    <xdr:cxnSp macro="">
      <xdr:nvCxnSpPr>
        <xdr:cNvPr id="8804" name="直線矢印コネクタ 8803">
          <a:extLst>
            <a:ext uri="{FF2B5EF4-FFF2-40B4-BE49-F238E27FC236}">
              <a16:creationId xmlns:a16="http://schemas.microsoft.com/office/drawing/2014/main" id="{00000000-0008-0000-0000-000064220000}"/>
            </a:ext>
          </a:extLst>
        </xdr:cNvPr>
        <xdr:cNvCxnSpPr/>
      </xdr:nvCxnSpPr>
      <xdr:spPr>
        <a:xfrm>
          <a:off x="1140619" y="81431606"/>
          <a:ext cx="84534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192882</xdr:colOff>
      <xdr:row>820</xdr:row>
      <xdr:rowOff>90488</xdr:rowOff>
    </xdr:from>
    <xdr:to>
      <xdr:col>18</xdr:col>
      <xdr:colOff>192882</xdr:colOff>
      <xdr:row>821</xdr:row>
      <xdr:rowOff>185738</xdr:rowOff>
    </xdr:to>
    <xdr:cxnSp macro="">
      <xdr:nvCxnSpPr>
        <xdr:cNvPr id="8813" name="直線矢印コネクタ 8812">
          <a:extLst>
            <a:ext uri="{FF2B5EF4-FFF2-40B4-BE49-F238E27FC236}">
              <a16:creationId xmlns:a16="http://schemas.microsoft.com/office/drawing/2014/main" id="{00000000-0008-0000-0000-00006D220000}"/>
            </a:ext>
          </a:extLst>
        </xdr:cNvPr>
        <xdr:cNvCxnSpPr/>
      </xdr:nvCxnSpPr>
      <xdr:spPr>
        <a:xfrm>
          <a:off x="7050882" y="100864988"/>
          <a:ext cx="0" cy="28575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78582</xdr:colOff>
      <xdr:row>820</xdr:row>
      <xdr:rowOff>88107</xdr:rowOff>
    </xdr:from>
    <xdr:to>
      <xdr:col>20</xdr:col>
      <xdr:colOff>302419</xdr:colOff>
      <xdr:row>820</xdr:row>
      <xdr:rowOff>88107</xdr:rowOff>
    </xdr:to>
    <xdr:cxnSp macro="">
      <xdr:nvCxnSpPr>
        <xdr:cNvPr id="8833" name="直線矢印コネクタ 8832">
          <a:extLst>
            <a:ext uri="{FF2B5EF4-FFF2-40B4-BE49-F238E27FC236}">
              <a16:creationId xmlns:a16="http://schemas.microsoft.com/office/drawing/2014/main" id="{00000000-0008-0000-0000-000081220000}"/>
            </a:ext>
          </a:extLst>
        </xdr:cNvPr>
        <xdr:cNvCxnSpPr/>
      </xdr:nvCxnSpPr>
      <xdr:spPr>
        <a:xfrm>
          <a:off x="1983582" y="81431607"/>
          <a:ext cx="1747837" cy="0"/>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300038</xdr:colOff>
      <xdr:row>819</xdr:row>
      <xdr:rowOff>104775</xdr:rowOff>
    </xdr:from>
    <xdr:to>
      <xdr:col>20</xdr:col>
      <xdr:colOff>300038</xdr:colOff>
      <xdr:row>821</xdr:row>
      <xdr:rowOff>0</xdr:rowOff>
    </xdr:to>
    <xdr:cxnSp macro="">
      <xdr:nvCxnSpPr>
        <xdr:cNvPr id="8839" name="直線コネクタ 8838">
          <a:extLst>
            <a:ext uri="{FF2B5EF4-FFF2-40B4-BE49-F238E27FC236}">
              <a16:creationId xmlns:a16="http://schemas.microsoft.com/office/drawing/2014/main" id="{00000000-0008-0000-0000-000087220000}"/>
            </a:ext>
          </a:extLst>
        </xdr:cNvPr>
        <xdr:cNvCxnSpPr/>
      </xdr:nvCxnSpPr>
      <xdr:spPr>
        <a:xfrm>
          <a:off x="3729038" y="81257775"/>
          <a:ext cx="0" cy="276225"/>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78581</xdr:colOff>
      <xdr:row>819</xdr:row>
      <xdr:rowOff>107155</xdr:rowOff>
    </xdr:from>
    <xdr:to>
      <xdr:col>16</xdr:col>
      <xdr:colOff>78581</xdr:colOff>
      <xdr:row>820</xdr:row>
      <xdr:rowOff>185738</xdr:rowOff>
    </xdr:to>
    <xdr:cxnSp macro="">
      <xdr:nvCxnSpPr>
        <xdr:cNvPr id="8840" name="直線コネクタ 8839">
          <a:extLst>
            <a:ext uri="{FF2B5EF4-FFF2-40B4-BE49-F238E27FC236}">
              <a16:creationId xmlns:a16="http://schemas.microsoft.com/office/drawing/2014/main" id="{00000000-0008-0000-0000-000088220000}"/>
            </a:ext>
          </a:extLst>
        </xdr:cNvPr>
        <xdr:cNvCxnSpPr/>
      </xdr:nvCxnSpPr>
      <xdr:spPr>
        <a:xfrm>
          <a:off x="1983581" y="81260155"/>
          <a:ext cx="0" cy="269083"/>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2381</xdr:colOff>
      <xdr:row>814</xdr:row>
      <xdr:rowOff>57150</xdr:rowOff>
    </xdr:from>
    <xdr:to>
      <xdr:col>23</xdr:col>
      <xdr:colOff>2382</xdr:colOff>
      <xdr:row>814</xdr:row>
      <xdr:rowOff>57150</xdr:rowOff>
    </xdr:to>
    <xdr:cxnSp macro="">
      <xdr:nvCxnSpPr>
        <xdr:cNvPr id="8848" name="直線コネクタ 8847">
          <a:extLst>
            <a:ext uri="{FF2B5EF4-FFF2-40B4-BE49-F238E27FC236}">
              <a16:creationId xmlns:a16="http://schemas.microsoft.com/office/drawing/2014/main" id="{00000000-0008-0000-0000-000090220000}"/>
            </a:ext>
          </a:extLst>
        </xdr:cNvPr>
        <xdr:cNvCxnSpPr/>
      </xdr:nvCxnSpPr>
      <xdr:spPr>
        <a:xfrm flipH="1">
          <a:off x="1907381" y="148075650"/>
          <a:ext cx="6858001"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190500</xdr:colOff>
      <xdr:row>814</xdr:row>
      <xdr:rowOff>54769</xdr:rowOff>
    </xdr:from>
    <xdr:to>
      <xdr:col>20</xdr:col>
      <xdr:colOff>190500</xdr:colOff>
      <xdr:row>819</xdr:row>
      <xdr:rowOff>0</xdr:rowOff>
    </xdr:to>
    <xdr:cxnSp macro="">
      <xdr:nvCxnSpPr>
        <xdr:cNvPr id="8850" name="直線矢印コネクタ 8849">
          <a:extLst>
            <a:ext uri="{FF2B5EF4-FFF2-40B4-BE49-F238E27FC236}">
              <a16:creationId xmlns:a16="http://schemas.microsoft.com/office/drawing/2014/main" id="{00000000-0008-0000-0000-000092220000}"/>
            </a:ext>
          </a:extLst>
        </xdr:cNvPr>
        <xdr:cNvCxnSpPr/>
      </xdr:nvCxnSpPr>
      <xdr:spPr>
        <a:xfrm>
          <a:off x="3619500" y="80255269"/>
          <a:ext cx="0" cy="89773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190500</xdr:colOff>
      <xdr:row>816</xdr:row>
      <xdr:rowOff>97631</xdr:rowOff>
    </xdr:from>
    <xdr:to>
      <xdr:col>20</xdr:col>
      <xdr:colOff>378619</xdr:colOff>
      <xdr:row>816</xdr:row>
      <xdr:rowOff>97631</xdr:rowOff>
    </xdr:to>
    <xdr:cxnSp macro="">
      <xdr:nvCxnSpPr>
        <xdr:cNvPr id="8864" name="直線矢印コネクタ 8863">
          <a:extLst>
            <a:ext uri="{FF2B5EF4-FFF2-40B4-BE49-F238E27FC236}">
              <a16:creationId xmlns:a16="http://schemas.microsoft.com/office/drawing/2014/main" id="{00000000-0008-0000-0000-0000A0220000}"/>
            </a:ext>
          </a:extLst>
        </xdr:cNvPr>
        <xdr:cNvCxnSpPr/>
      </xdr:nvCxnSpPr>
      <xdr:spPr>
        <a:xfrm>
          <a:off x="3619500" y="80679131"/>
          <a:ext cx="18811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292894</xdr:colOff>
      <xdr:row>820</xdr:row>
      <xdr:rowOff>85725</xdr:rowOff>
    </xdr:from>
    <xdr:to>
      <xdr:col>14</xdr:col>
      <xdr:colOff>1</xdr:colOff>
      <xdr:row>820</xdr:row>
      <xdr:rowOff>85725</xdr:rowOff>
    </xdr:to>
    <xdr:cxnSp macro="">
      <xdr:nvCxnSpPr>
        <xdr:cNvPr id="10261" name="直線矢印コネクタ 10260">
          <a:extLst>
            <a:ext uri="{FF2B5EF4-FFF2-40B4-BE49-F238E27FC236}">
              <a16:creationId xmlns:a16="http://schemas.microsoft.com/office/drawing/2014/main" id="{00000000-0008-0000-0000-000015280000}"/>
            </a:ext>
          </a:extLst>
        </xdr:cNvPr>
        <xdr:cNvCxnSpPr/>
      </xdr:nvCxnSpPr>
      <xdr:spPr>
        <a:xfrm>
          <a:off x="4483894" y="100860225"/>
          <a:ext cx="85010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345281</xdr:colOff>
      <xdr:row>820</xdr:row>
      <xdr:rowOff>85725</xdr:rowOff>
    </xdr:from>
    <xdr:to>
      <xdr:col>12</xdr:col>
      <xdr:colOff>345281</xdr:colOff>
      <xdr:row>821</xdr:row>
      <xdr:rowOff>185737</xdr:rowOff>
    </xdr:to>
    <xdr:cxnSp macro="">
      <xdr:nvCxnSpPr>
        <xdr:cNvPr id="10292" name="直線矢印コネクタ 10291">
          <a:extLst>
            <a:ext uri="{FF2B5EF4-FFF2-40B4-BE49-F238E27FC236}">
              <a16:creationId xmlns:a16="http://schemas.microsoft.com/office/drawing/2014/main" id="{00000000-0008-0000-0000-000034280000}"/>
            </a:ext>
          </a:extLst>
        </xdr:cNvPr>
        <xdr:cNvCxnSpPr/>
      </xdr:nvCxnSpPr>
      <xdr:spPr>
        <a:xfrm>
          <a:off x="4917281" y="100860225"/>
          <a:ext cx="0" cy="290512"/>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297656</xdr:colOff>
      <xdr:row>819</xdr:row>
      <xdr:rowOff>2382</xdr:rowOff>
    </xdr:from>
    <xdr:to>
      <xdr:col>11</xdr:col>
      <xdr:colOff>297656</xdr:colOff>
      <xdr:row>819</xdr:row>
      <xdr:rowOff>107156</xdr:rowOff>
    </xdr:to>
    <xdr:cxnSp macro="">
      <xdr:nvCxnSpPr>
        <xdr:cNvPr id="10340" name="直線コネクタ 10339">
          <a:extLst>
            <a:ext uri="{FF2B5EF4-FFF2-40B4-BE49-F238E27FC236}">
              <a16:creationId xmlns:a16="http://schemas.microsoft.com/office/drawing/2014/main" id="{00000000-0008-0000-0000-000064280000}"/>
            </a:ext>
          </a:extLst>
        </xdr:cNvPr>
        <xdr:cNvCxnSpPr/>
      </xdr:nvCxnSpPr>
      <xdr:spPr>
        <a:xfrm flipV="1">
          <a:off x="4488656" y="100586382"/>
          <a:ext cx="0" cy="104774"/>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295274</xdr:colOff>
      <xdr:row>819</xdr:row>
      <xdr:rowOff>109538</xdr:rowOff>
    </xdr:from>
    <xdr:to>
      <xdr:col>11</xdr:col>
      <xdr:colOff>295274</xdr:colOff>
      <xdr:row>820</xdr:row>
      <xdr:rowOff>188121</xdr:rowOff>
    </xdr:to>
    <xdr:cxnSp macro="">
      <xdr:nvCxnSpPr>
        <xdr:cNvPr id="10344" name="直線コネクタ 10343">
          <a:extLst>
            <a:ext uri="{FF2B5EF4-FFF2-40B4-BE49-F238E27FC236}">
              <a16:creationId xmlns:a16="http://schemas.microsoft.com/office/drawing/2014/main" id="{00000000-0008-0000-0000-000068280000}"/>
            </a:ext>
          </a:extLst>
        </xdr:cNvPr>
        <xdr:cNvCxnSpPr/>
      </xdr:nvCxnSpPr>
      <xdr:spPr>
        <a:xfrm>
          <a:off x="4486274" y="100693538"/>
          <a:ext cx="0" cy="269083"/>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73819</xdr:colOff>
      <xdr:row>820</xdr:row>
      <xdr:rowOff>85725</xdr:rowOff>
    </xdr:from>
    <xdr:to>
      <xdr:col>11</xdr:col>
      <xdr:colOff>297656</xdr:colOff>
      <xdr:row>820</xdr:row>
      <xdr:rowOff>85725</xdr:rowOff>
    </xdr:to>
    <xdr:cxnSp macro="">
      <xdr:nvCxnSpPr>
        <xdr:cNvPr id="10351" name="直線矢印コネクタ 10350">
          <a:extLst>
            <a:ext uri="{FF2B5EF4-FFF2-40B4-BE49-F238E27FC236}">
              <a16:creationId xmlns:a16="http://schemas.microsoft.com/office/drawing/2014/main" id="{00000000-0008-0000-0000-00006F280000}"/>
            </a:ext>
          </a:extLst>
        </xdr:cNvPr>
        <xdr:cNvCxnSpPr/>
      </xdr:nvCxnSpPr>
      <xdr:spPr>
        <a:xfrm>
          <a:off x="2740819" y="100860225"/>
          <a:ext cx="1747837" cy="0"/>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73819</xdr:colOff>
      <xdr:row>819</xdr:row>
      <xdr:rowOff>111919</xdr:rowOff>
    </xdr:from>
    <xdr:to>
      <xdr:col>7</xdr:col>
      <xdr:colOff>73819</xdr:colOff>
      <xdr:row>821</xdr:row>
      <xdr:rowOff>2</xdr:rowOff>
    </xdr:to>
    <xdr:cxnSp macro="">
      <xdr:nvCxnSpPr>
        <xdr:cNvPr id="10353" name="直線コネクタ 10352">
          <a:extLst>
            <a:ext uri="{FF2B5EF4-FFF2-40B4-BE49-F238E27FC236}">
              <a16:creationId xmlns:a16="http://schemas.microsoft.com/office/drawing/2014/main" id="{00000000-0008-0000-0000-000071280000}"/>
            </a:ext>
          </a:extLst>
        </xdr:cNvPr>
        <xdr:cNvCxnSpPr/>
      </xdr:nvCxnSpPr>
      <xdr:spPr>
        <a:xfrm>
          <a:off x="2740819" y="100695919"/>
          <a:ext cx="0" cy="269083"/>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73818</xdr:colOff>
      <xdr:row>819</xdr:row>
      <xdr:rowOff>4762</xdr:rowOff>
    </xdr:from>
    <xdr:to>
      <xdr:col>7</xdr:col>
      <xdr:colOff>73818</xdr:colOff>
      <xdr:row>819</xdr:row>
      <xdr:rowOff>109536</xdr:rowOff>
    </xdr:to>
    <xdr:cxnSp macro="">
      <xdr:nvCxnSpPr>
        <xdr:cNvPr id="10354" name="直線コネクタ 10353">
          <a:extLst>
            <a:ext uri="{FF2B5EF4-FFF2-40B4-BE49-F238E27FC236}">
              <a16:creationId xmlns:a16="http://schemas.microsoft.com/office/drawing/2014/main" id="{00000000-0008-0000-0000-000072280000}"/>
            </a:ext>
          </a:extLst>
        </xdr:cNvPr>
        <xdr:cNvCxnSpPr/>
      </xdr:nvCxnSpPr>
      <xdr:spPr>
        <a:xfrm flipV="1">
          <a:off x="2740818" y="100588762"/>
          <a:ext cx="0" cy="104774"/>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185737</xdr:colOff>
      <xdr:row>820</xdr:row>
      <xdr:rowOff>85725</xdr:rowOff>
    </xdr:from>
    <xdr:to>
      <xdr:col>9</xdr:col>
      <xdr:colOff>185737</xdr:colOff>
      <xdr:row>821</xdr:row>
      <xdr:rowOff>185737</xdr:rowOff>
    </xdr:to>
    <xdr:cxnSp macro="">
      <xdr:nvCxnSpPr>
        <xdr:cNvPr id="10355" name="直線矢印コネクタ 10354">
          <a:extLst>
            <a:ext uri="{FF2B5EF4-FFF2-40B4-BE49-F238E27FC236}">
              <a16:creationId xmlns:a16="http://schemas.microsoft.com/office/drawing/2014/main" id="{00000000-0008-0000-0000-000073280000}"/>
            </a:ext>
          </a:extLst>
        </xdr:cNvPr>
        <xdr:cNvCxnSpPr/>
      </xdr:nvCxnSpPr>
      <xdr:spPr>
        <a:xfrm>
          <a:off x="3614737" y="100860225"/>
          <a:ext cx="0" cy="290512"/>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811</xdr:row>
      <xdr:rowOff>21432</xdr:rowOff>
    </xdr:from>
    <xdr:to>
      <xdr:col>14</xdr:col>
      <xdr:colOff>0</xdr:colOff>
      <xdr:row>812</xdr:row>
      <xdr:rowOff>1</xdr:rowOff>
    </xdr:to>
    <xdr:cxnSp macro="">
      <xdr:nvCxnSpPr>
        <xdr:cNvPr id="167" name="直線矢印コネクタ 166">
          <a:extLst>
            <a:ext uri="{FF2B5EF4-FFF2-40B4-BE49-F238E27FC236}">
              <a16:creationId xmlns:a16="http://schemas.microsoft.com/office/drawing/2014/main" id="{00000000-0008-0000-0000-0000A7000000}"/>
            </a:ext>
          </a:extLst>
        </xdr:cNvPr>
        <xdr:cNvCxnSpPr/>
      </xdr:nvCxnSpPr>
      <xdr:spPr>
        <a:xfrm flipV="1">
          <a:off x="5334000" y="147468432"/>
          <a:ext cx="0" cy="169069"/>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195263</xdr:colOff>
      <xdr:row>813</xdr:row>
      <xdr:rowOff>57147</xdr:rowOff>
    </xdr:from>
    <xdr:to>
      <xdr:col>17</xdr:col>
      <xdr:colOff>183357</xdr:colOff>
      <xdr:row>813</xdr:row>
      <xdr:rowOff>57147</xdr:rowOff>
    </xdr:to>
    <xdr:cxnSp macro="">
      <xdr:nvCxnSpPr>
        <xdr:cNvPr id="10356" name="直線コネクタ 10355">
          <a:extLst>
            <a:ext uri="{FF2B5EF4-FFF2-40B4-BE49-F238E27FC236}">
              <a16:creationId xmlns:a16="http://schemas.microsoft.com/office/drawing/2014/main" id="{00000000-0008-0000-0000-000074280000}"/>
            </a:ext>
          </a:extLst>
        </xdr:cNvPr>
        <xdr:cNvCxnSpPr/>
      </xdr:nvCxnSpPr>
      <xdr:spPr>
        <a:xfrm>
          <a:off x="4005263" y="147885147"/>
          <a:ext cx="2655094" cy="0"/>
        </a:xfrm>
        <a:prstGeom prst="line">
          <a:avLst/>
        </a:prstGeom>
        <a:ln w="3175">
          <a:solidFill>
            <a:schemeClr val="accent2"/>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192881</xdr:colOff>
      <xdr:row>813</xdr:row>
      <xdr:rowOff>57150</xdr:rowOff>
    </xdr:from>
    <xdr:to>
      <xdr:col>10</xdr:col>
      <xdr:colOff>192881</xdr:colOff>
      <xdr:row>820</xdr:row>
      <xdr:rowOff>21431</xdr:rowOff>
    </xdr:to>
    <xdr:cxnSp macro="">
      <xdr:nvCxnSpPr>
        <xdr:cNvPr id="10357" name="直線コネクタ 10356">
          <a:extLst>
            <a:ext uri="{FF2B5EF4-FFF2-40B4-BE49-F238E27FC236}">
              <a16:creationId xmlns:a16="http://schemas.microsoft.com/office/drawing/2014/main" id="{00000000-0008-0000-0000-000075280000}"/>
            </a:ext>
          </a:extLst>
        </xdr:cNvPr>
        <xdr:cNvCxnSpPr/>
      </xdr:nvCxnSpPr>
      <xdr:spPr>
        <a:xfrm flipV="1">
          <a:off x="4002881" y="147885150"/>
          <a:ext cx="0" cy="1297781"/>
        </a:xfrm>
        <a:prstGeom prst="line">
          <a:avLst/>
        </a:prstGeom>
        <a:ln w="3175">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185737</xdr:colOff>
      <xdr:row>813</xdr:row>
      <xdr:rowOff>57150</xdr:rowOff>
    </xdr:from>
    <xdr:to>
      <xdr:col>17</xdr:col>
      <xdr:colOff>185737</xdr:colOff>
      <xdr:row>820</xdr:row>
      <xdr:rowOff>21431</xdr:rowOff>
    </xdr:to>
    <xdr:cxnSp macro="">
      <xdr:nvCxnSpPr>
        <xdr:cNvPr id="10358" name="直線コネクタ 10357">
          <a:extLst>
            <a:ext uri="{FF2B5EF4-FFF2-40B4-BE49-F238E27FC236}">
              <a16:creationId xmlns:a16="http://schemas.microsoft.com/office/drawing/2014/main" id="{00000000-0008-0000-0000-000076280000}"/>
            </a:ext>
          </a:extLst>
        </xdr:cNvPr>
        <xdr:cNvCxnSpPr/>
      </xdr:nvCxnSpPr>
      <xdr:spPr>
        <a:xfrm flipV="1">
          <a:off x="6662737" y="147885150"/>
          <a:ext cx="0" cy="1297781"/>
        </a:xfrm>
        <a:prstGeom prst="line">
          <a:avLst/>
        </a:prstGeom>
        <a:ln w="3175">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378617</xdr:colOff>
      <xdr:row>812</xdr:row>
      <xdr:rowOff>4763</xdr:rowOff>
    </xdr:from>
    <xdr:to>
      <xdr:col>13</xdr:col>
      <xdr:colOff>378617</xdr:colOff>
      <xdr:row>820</xdr:row>
      <xdr:rowOff>180975</xdr:rowOff>
    </xdr:to>
    <xdr:cxnSp macro="">
      <xdr:nvCxnSpPr>
        <xdr:cNvPr id="10370" name="直線コネクタ 10369">
          <a:extLst>
            <a:ext uri="{FF2B5EF4-FFF2-40B4-BE49-F238E27FC236}">
              <a16:creationId xmlns:a16="http://schemas.microsoft.com/office/drawing/2014/main" id="{00000000-0008-0000-0000-000082280000}"/>
            </a:ext>
          </a:extLst>
        </xdr:cNvPr>
        <xdr:cNvCxnSpPr/>
      </xdr:nvCxnSpPr>
      <xdr:spPr>
        <a:xfrm flipV="1">
          <a:off x="5331617" y="97159763"/>
          <a:ext cx="0" cy="1700212"/>
        </a:xfrm>
        <a:prstGeom prst="line">
          <a:avLst/>
        </a:prstGeom>
        <a:ln w="3175">
          <a:solidFill>
            <a:schemeClr val="accent2"/>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192881</xdr:colOff>
      <xdr:row>820</xdr:row>
      <xdr:rowOff>23812</xdr:rowOff>
    </xdr:from>
    <xdr:to>
      <xdr:col>17</xdr:col>
      <xdr:colOff>183357</xdr:colOff>
      <xdr:row>820</xdr:row>
      <xdr:rowOff>23812</xdr:rowOff>
    </xdr:to>
    <xdr:cxnSp macro="">
      <xdr:nvCxnSpPr>
        <xdr:cNvPr id="10372" name="直線コネクタ 10371">
          <a:extLst>
            <a:ext uri="{FF2B5EF4-FFF2-40B4-BE49-F238E27FC236}">
              <a16:creationId xmlns:a16="http://schemas.microsoft.com/office/drawing/2014/main" id="{00000000-0008-0000-0000-000084280000}"/>
            </a:ext>
          </a:extLst>
        </xdr:cNvPr>
        <xdr:cNvCxnSpPr/>
      </xdr:nvCxnSpPr>
      <xdr:spPr>
        <a:xfrm>
          <a:off x="4002881" y="149185312"/>
          <a:ext cx="2657476" cy="0"/>
        </a:xfrm>
        <a:prstGeom prst="line">
          <a:avLst/>
        </a:prstGeom>
        <a:ln w="3175">
          <a:solidFill>
            <a:schemeClr val="accent2"/>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100013</xdr:colOff>
      <xdr:row>819</xdr:row>
      <xdr:rowOff>38100</xdr:rowOff>
    </xdr:from>
    <xdr:to>
      <xdr:col>11</xdr:col>
      <xdr:colOff>100013</xdr:colOff>
      <xdr:row>820</xdr:row>
      <xdr:rowOff>21431</xdr:rowOff>
    </xdr:to>
    <xdr:cxnSp macro="">
      <xdr:nvCxnSpPr>
        <xdr:cNvPr id="202" name="直線矢印コネクタ 201">
          <a:extLst>
            <a:ext uri="{FF2B5EF4-FFF2-40B4-BE49-F238E27FC236}">
              <a16:creationId xmlns:a16="http://schemas.microsoft.com/office/drawing/2014/main" id="{00000000-0008-0000-0000-0000CA000000}"/>
            </a:ext>
          </a:extLst>
        </xdr:cNvPr>
        <xdr:cNvCxnSpPr/>
      </xdr:nvCxnSpPr>
      <xdr:spPr>
        <a:xfrm>
          <a:off x="4291013" y="149009100"/>
          <a:ext cx="0" cy="17383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2381</xdr:colOff>
      <xdr:row>815</xdr:row>
      <xdr:rowOff>102394</xdr:rowOff>
    </xdr:from>
    <xdr:to>
      <xdr:col>15</xdr:col>
      <xdr:colOff>2381</xdr:colOff>
      <xdr:row>815</xdr:row>
      <xdr:rowOff>188119</xdr:rowOff>
    </xdr:to>
    <xdr:cxnSp macro="">
      <xdr:nvCxnSpPr>
        <xdr:cNvPr id="231" name="直線コネクタ 230">
          <a:extLst>
            <a:ext uri="{FF2B5EF4-FFF2-40B4-BE49-F238E27FC236}">
              <a16:creationId xmlns:a16="http://schemas.microsoft.com/office/drawing/2014/main" id="{00000000-0008-0000-0000-0000E7000000}"/>
            </a:ext>
          </a:extLst>
        </xdr:cNvPr>
        <xdr:cNvCxnSpPr/>
      </xdr:nvCxnSpPr>
      <xdr:spPr>
        <a:xfrm flipV="1">
          <a:off x="5717381" y="100114894"/>
          <a:ext cx="0" cy="85725"/>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2381</xdr:colOff>
      <xdr:row>815</xdr:row>
      <xdr:rowOff>102394</xdr:rowOff>
    </xdr:from>
    <xdr:to>
      <xdr:col>15</xdr:col>
      <xdr:colOff>2383</xdr:colOff>
      <xdr:row>815</xdr:row>
      <xdr:rowOff>102394</xdr:rowOff>
    </xdr:to>
    <xdr:cxnSp macro="">
      <xdr:nvCxnSpPr>
        <xdr:cNvPr id="235" name="直線矢印コネクタ 234">
          <a:extLst>
            <a:ext uri="{FF2B5EF4-FFF2-40B4-BE49-F238E27FC236}">
              <a16:creationId xmlns:a16="http://schemas.microsoft.com/office/drawing/2014/main" id="{00000000-0008-0000-0000-0000EB000000}"/>
            </a:ext>
          </a:extLst>
        </xdr:cNvPr>
        <xdr:cNvCxnSpPr/>
      </xdr:nvCxnSpPr>
      <xdr:spPr>
        <a:xfrm flipH="1">
          <a:off x="5336381" y="100114894"/>
          <a:ext cx="381002"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2381</xdr:colOff>
      <xdr:row>803</xdr:row>
      <xdr:rowOff>107156</xdr:rowOff>
    </xdr:from>
    <xdr:to>
      <xdr:col>15</xdr:col>
      <xdr:colOff>2383</xdr:colOff>
      <xdr:row>803</xdr:row>
      <xdr:rowOff>107156</xdr:rowOff>
    </xdr:to>
    <xdr:cxnSp macro="">
      <xdr:nvCxnSpPr>
        <xdr:cNvPr id="10394" name="直線矢印コネクタ 10393">
          <a:extLst>
            <a:ext uri="{FF2B5EF4-FFF2-40B4-BE49-F238E27FC236}">
              <a16:creationId xmlns:a16="http://schemas.microsoft.com/office/drawing/2014/main" id="{00000000-0008-0000-0000-00009A280000}"/>
            </a:ext>
          </a:extLst>
        </xdr:cNvPr>
        <xdr:cNvCxnSpPr/>
      </xdr:nvCxnSpPr>
      <xdr:spPr>
        <a:xfrm flipH="1">
          <a:off x="5336381" y="97833656"/>
          <a:ext cx="381002"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2381</xdr:colOff>
      <xdr:row>803</xdr:row>
      <xdr:rowOff>107156</xdr:rowOff>
    </xdr:from>
    <xdr:to>
      <xdr:col>15</xdr:col>
      <xdr:colOff>2381</xdr:colOff>
      <xdr:row>804</xdr:row>
      <xdr:rowOff>2381</xdr:rowOff>
    </xdr:to>
    <xdr:cxnSp macro="">
      <xdr:nvCxnSpPr>
        <xdr:cNvPr id="10395" name="直線コネクタ 10394">
          <a:extLst>
            <a:ext uri="{FF2B5EF4-FFF2-40B4-BE49-F238E27FC236}">
              <a16:creationId xmlns:a16="http://schemas.microsoft.com/office/drawing/2014/main" id="{00000000-0008-0000-0000-00009B280000}"/>
            </a:ext>
          </a:extLst>
        </xdr:cNvPr>
        <xdr:cNvCxnSpPr/>
      </xdr:nvCxnSpPr>
      <xdr:spPr>
        <a:xfrm flipV="1">
          <a:off x="5717381" y="97833656"/>
          <a:ext cx="0" cy="85725"/>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159544</xdr:colOff>
      <xdr:row>80</xdr:row>
      <xdr:rowOff>188119</xdr:rowOff>
    </xdr:from>
    <xdr:to>
      <xdr:col>34</xdr:col>
      <xdr:colOff>202414</xdr:colOff>
      <xdr:row>88</xdr:row>
      <xdr:rowOff>0</xdr:rowOff>
    </xdr:to>
    <xdr:cxnSp macro="">
      <xdr:nvCxnSpPr>
        <xdr:cNvPr id="5854" name="直線コネクタ 5853">
          <a:extLst>
            <a:ext uri="{FF2B5EF4-FFF2-40B4-BE49-F238E27FC236}">
              <a16:creationId xmlns:a16="http://schemas.microsoft.com/office/drawing/2014/main" id="{00000000-0008-0000-0000-0000DE160000}"/>
            </a:ext>
          </a:extLst>
        </xdr:cNvPr>
        <xdr:cNvCxnSpPr/>
      </xdr:nvCxnSpPr>
      <xdr:spPr>
        <a:xfrm flipH="1">
          <a:off x="15399544" y="4569619"/>
          <a:ext cx="42870" cy="1335881"/>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197644</xdr:colOff>
      <xdr:row>88</xdr:row>
      <xdr:rowOff>0</xdr:rowOff>
    </xdr:from>
    <xdr:to>
      <xdr:col>34</xdr:col>
      <xdr:colOff>164306</xdr:colOff>
      <xdr:row>88</xdr:row>
      <xdr:rowOff>0</xdr:rowOff>
    </xdr:to>
    <xdr:cxnSp macro="">
      <xdr:nvCxnSpPr>
        <xdr:cNvPr id="5855" name="直線コネクタ 5854">
          <a:extLst>
            <a:ext uri="{FF2B5EF4-FFF2-40B4-BE49-F238E27FC236}">
              <a16:creationId xmlns:a16="http://schemas.microsoft.com/office/drawing/2014/main" id="{00000000-0008-0000-0000-0000DF160000}"/>
            </a:ext>
          </a:extLst>
        </xdr:cNvPr>
        <xdr:cNvCxnSpPr/>
      </xdr:nvCxnSpPr>
      <xdr:spPr>
        <a:xfrm>
          <a:off x="14294644" y="5905500"/>
          <a:ext cx="1109662" cy="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178591</xdr:colOff>
      <xdr:row>80</xdr:row>
      <xdr:rowOff>185741</xdr:rowOff>
    </xdr:from>
    <xdr:to>
      <xdr:col>46</xdr:col>
      <xdr:colOff>178591</xdr:colOff>
      <xdr:row>85</xdr:row>
      <xdr:rowOff>4763</xdr:rowOff>
    </xdr:to>
    <xdr:cxnSp macro="">
      <xdr:nvCxnSpPr>
        <xdr:cNvPr id="5858" name="直線コネクタ 5857">
          <a:extLst>
            <a:ext uri="{FF2B5EF4-FFF2-40B4-BE49-F238E27FC236}">
              <a16:creationId xmlns:a16="http://schemas.microsoft.com/office/drawing/2014/main" id="{00000000-0008-0000-0000-0000E2160000}"/>
            </a:ext>
          </a:extLst>
        </xdr:cNvPr>
        <xdr:cNvCxnSpPr/>
      </xdr:nvCxnSpPr>
      <xdr:spPr>
        <a:xfrm flipV="1">
          <a:off x="19990591" y="4567241"/>
          <a:ext cx="0" cy="771522"/>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30</xdr:col>
      <xdr:colOff>2408</xdr:colOff>
      <xdr:row>80</xdr:row>
      <xdr:rowOff>188119</xdr:rowOff>
    </xdr:from>
    <xdr:to>
      <xdr:col>30</xdr:col>
      <xdr:colOff>2408</xdr:colOff>
      <xdr:row>85</xdr:row>
      <xdr:rowOff>4763</xdr:rowOff>
    </xdr:to>
    <xdr:cxnSp macro="">
      <xdr:nvCxnSpPr>
        <xdr:cNvPr id="5859" name="直線コネクタ 5858">
          <a:extLst>
            <a:ext uri="{FF2B5EF4-FFF2-40B4-BE49-F238E27FC236}">
              <a16:creationId xmlns:a16="http://schemas.microsoft.com/office/drawing/2014/main" id="{00000000-0008-0000-0000-0000E3160000}"/>
            </a:ext>
          </a:extLst>
        </xdr:cNvPr>
        <xdr:cNvCxnSpPr/>
      </xdr:nvCxnSpPr>
      <xdr:spPr>
        <a:xfrm>
          <a:off x="13718408" y="4569619"/>
          <a:ext cx="0" cy="769144"/>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42</xdr:col>
      <xdr:colOff>26196</xdr:colOff>
      <xdr:row>87</xdr:row>
      <xdr:rowOff>190355</xdr:rowOff>
    </xdr:from>
    <xdr:to>
      <xdr:col>44</xdr:col>
      <xdr:colOff>378619</xdr:colOff>
      <xdr:row>87</xdr:row>
      <xdr:rowOff>190355</xdr:rowOff>
    </xdr:to>
    <xdr:cxnSp macro="">
      <xdr:nvCxnSpPr>
        <xdr:cNvPr id="5863" name="直線コネクタ 5862">
          <a:extLst>
            <a:ext uri="{FF2B5EF4-FFF2-40B4-BE49-F238E27FC236}">
              <a16:creationId xmlns:a16="http://schemas.microsoft.com/office/drawing/2014/main" id="{00000000-0008-0000-0000-0000E7160000}"/>
            </a:ext>
          </a:extLst>
        </xdr:cNvPr>
        <xdr:cNvCxnSpPr/>
      </xdr:nvCxnSpPr>
      <xdr:spPr>
        <a:xfrm flipH="1">
          <a:off x="18314196" y="5905355"/>
          <a:ext cx="1114423" cy="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79</xdr:col>
      <xdr:colOff>204449</xdr:colOff>
      <xdr:row>84</xdr:row>
      <xdr:rowOff>104774</xdr:rowOff>
    </xdr:from>
    <xdr:to>
      <xdr:col>79</xdr:col>
      <xdr:colOff>204449</xdr:colOff>
      <xdr:row>114</xdr:row>
      <xdr:rowOff>2380</xdr:rowOff>
    </xdr:to>
    <xdr:cxnSp macro="">
      <xdr:nvCxnSpPr>
        <xdr:cNvPr id="5865" name="直線コネクタ 5864">
          <a:extLst>
            <a:ext uri="{FF2B5EF4-FFF2-40B4-BE49-F238E27FC236}">
              <a16:creationId xmlns:a16="http://schemas.microsoft.com/office/drawing/2014/main" id="{00000000-0008-0000-0000-0000E9160000}"/>
            </a:ext>
          </a:extLst>
        </xdr:cNvPr>
        <xdr:cNvCxnSpPr/>
      </xdr:nvCxnSpPr>
      <xdr:spPr>
        <a:xfrm>
          <a:off x="30303449" y="6010274"/>
          <a:ext cx="0" cy="5612606"/>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41</xdr:col>
      <xdr:colOff>366713</xdr:colOff>
      <xdr:row>80</xdr:row>
      <xdr:rowOff>188118</xdr:rowOff>
    </xdr:from>
    <xdr:to>
      <xdr:col>42</xdr:col>
      <xdr:colOff>28575</xdr:colOff>
      <xdr:row>88</xdr:row>
      <xdr:rowOff>0</xdr:rowOff>
    </xdr:to>
    <xdr:cxnSp macro="">
      <xdr:nvCxnSpPr>
        <xdr:cNvPr id="5866" name="直線コネクタ 5865">
          <a:extLst>
            <a:ext uri="{FF2B5EF4-FFF2-40B4-BE49-F238E27FC236}">
              <a16:creationId xmlns:a16="http://schemas.microsoft.com/office/drawing/2014/main" id="{00000000-0008-0000-0000-0000EA160000}"/>
            </a:ext>
          </a:extLst>
        </xdr:cNvPr>
        <xdr:cNvCxnSpPr/>
      </xdr:nvCxnSpPr>
      <xdr:spPr>
        <a:xfrm>
          <a:off x="18273713" y="4569618"/>
          <a:ext cx="42862" cy="1335882"/>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43</xdr:col>
      <xdr:colOff>375736</xdr:colOff>
      <xdr:row>76</xdr:row>
      <xdr:rowOff>95250</xdr:rowOff>
    </xdr:from>
    <xdr:to>
      <xdr:col>43</xdr:col>
      <xdr:colOff>375736</xdr:colOff>
      <xdr:row>77</xdr:row>
      <xdr:rowOff>7144</xdr:rowOff>
    </xdr:to>
    <xdr:cxnSp macro="">
      <xdr:nvCxnSpPr>
        <xdr:cNvPr id="5867" name="直線矢印コネクタ 5866">
          <a:extLst>
            <a:ext uri="{FF2B5EF4-FFF2-40B4-BE49-F238E27FC236}">
              <a16:creationId xmlns:a16="http://schemas.microsoft.com/office/drawing/2014/main" id="{00000000-0008-0000-0000-0000EB160000}"/>
            </a:ext>
          </a:extLst>
        </xdr:cNvPr>
        <xdr:cNvCxnSpPr/>
      </xdr:nvCxnSpPr>
      <xdr:spPr>
        <a:xfrm>
          <a:off x="6471736" y="3714750"/>
          <a:ext cx="0" cy="10239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119062</xdr:colOff>
      <xdr:row>81</xdr:row>
      <xdr:rowOff>1</xdr:rowOff>
    </xdr:from>
    <xdr:to>
      <xdr:col>30</xdr:col>
      <xdr:colOff>2382</xdr:colOff>
      <xdr:row>81</xdr:row>
      <xdr:rowOff>1</xdr:rowOff>
    </xdr:to>
    <xdr:cxnSp macro="">
      <xdr:nvCxnSpPr>
        <xdr:cNvPr id="5877" name="直線コネクタ 5876">
          <a:extLst>
            <a:ext uri="{FF2B5EF4-FFF2-40B4-BE49-F238E27FC236}">
              <a16:creationId xmlns:a16="http://schemas.microsoft.com/office/drawing/2014/main" id="{00000000-0008-0000-0000-0000F5160000}"/>
            </a:ext>
          </a:extLst>
        </xdr:cNvPr>
        <xdr:cNvCxnSpPr/>
      </xdr:nvCxnSpPr>
      <xdr:spPr>
        <a:xfrm flipH="1">
          <a:off x="881062" y="4572001"/>
          <a:ext cx="26432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126206</xdr:colOff>
      <xdr:row>87</xdr:row>
      <xdr:rowOff>190499</xdr:rowOff>
    </xdr:from>
    <xdr:to>
      <xdr:col>31</xdr:col>
      <xdr:colOff>169067</xdr:colOff>
      <xdr:row>87</xdr:row>
      <xdr:rowOff>190499</xdr:rowOff>
    </xdr:to>
    <xdr:cxnSp macro="">
      <xdr:nvCxnSpPr>
        <xdr:cNvPr id="5878" name="直線コネクタ 5877">
          <a:extLst>
            <a:ext uri="{FF2B5EF4-FFF2-40B4-BE49-F238E27FC236}">
              <a16:creationId xmlns:a16="http://schemas.microsoft.com/office/drawing/2014/main" id="{00000000-0008-0000-0000-0000F6160000}"/>
            </a:ext>
          </a:extLst>
        </xdr:cNvPr>
        <xdr:cNvCxnSpPr/>
      </xdr:nvCxnSpPr>
      <xdr:spPr>
        <a:xfrm>
          <a:off x="13461206" y="5905499"/>
          <a:ext cx="804861"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302420</xdr:colOff>
      <xdr:row>80</xdr:row>
      <xdr:rowOff>185738</xdr:rowOff>
    </xdr:from>
    <xdr:to>
      <xdr:col>29</xdr:col>
      <xdr:colOff>302420</xdr:colOff>
      <xdr:row>88</xdr:row>
      <xdr:rowOff>2381</xdr:rowOff>
    </xdr:to>
    <xdr:cxnSp macro="">
      <xdr:nvCxnSpPr>
        <xdr:cNvPr id="5879" name="直線矢印コネクタ 5878">
          <a:extLst>
            <a:ext uri="{FF2B5EF4-FFF2-40B4-BE49-F238E27FC236}">
              <a16:creationId xmlns:a16="http://schemas.microsoft.com/office/drawing/2014/main" id="{00000000-0008-0000-0000-0000F7160000}"/>
            </a:ext>
          </a:extLst>
        </xdr:cNvPr>
        <xdr:cNvCxnSpPr/>
      </xdr:nvCxnSpPr>
      <xdr:spPr>
        <a:xfrm>
          <a:off x="13637420" y="4567238"/>
          <a:ext cx="0" cy="134064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204787</xdr:colOff>
      <xdr:row>81</xdr:row>
      <xdr:rowOff>1</xdr:rowOff>
    </xdr:from>
    <xdr:to>
      <xdr:col>34</xdr:col>
      <xdr:colOff>204787</xdr:colOff>
      <xdr:row>84</xdr:row>
      <xdr:rowOff>104775</xdr:rowOff>
    </xdr:to>
    <xdr:cxnSp macro="">
      <xdr:nvCxnSpPr>
        <xdr:cNvPr id="5881" name="直線コネクタ 5880">
          <a:extLst>
            <a:ext uri="{FF2B5EF4-FFF2-40B4-BE49-F238E27FC236}">
              <a16:creationId xmlns:a16="http://schemas.microsoft.com/office/drawing/2014/main" id="{00000000-0008-0000-0000-0000F9160000}"/>
            </a:ext>
          </a:extLst>
        </xdr:cNvPr>
        <xdr:cNvCxnSpPr/>
      </xdr:nvCxnSpPr>
      <xdr:spPr>
        <a:xfrm>
          <a:off x="2871787" y="4572001"/>
          <a:ext cx="0" cy="676274"/>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2382</xdr:colOff>
      <xdr:row>75</xdr:row>
      <xdr:rowOff>188119</xdr:rowOff>
    </xdr:from>
    <xdr:to>
      <xdr:col>30</xdr:col>
      <xdr:colOff>2382</xdr:colOff>
      <xdr:row>80</xdr:row>
      <xdr:rowOff>188119</xdr:rowOff>
    </xdr:to>
    <xdr:cxnSp macro="">
      <xdr:nvCxnSpPr>
        <xdr:cNvPr id="5883" name="直線コネクタ 5882">
          <a:extLst>
            <a:ext uri="{FF2B5EF4-FFF2-40B4-BE49-F238E27FC236}">
              <a16:creationId xmlns:a16="http://schemas.microsoft.com/office/drawing/2014/main" id="{00000000-0008-0000-0000-0000FB160000}"/>
            </a:ext>
          </a:extLst>
        </xdr:cNvPr>
        <xdr:cNvCxnSpPr/>
      </xdr:nvCxnSpPr>
      <xdr:spPr>
        <a:xfrm>
          <a:off x="1145382" y="3617119"/>
          <a:ext cx="0" cy="952500"/>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46</xdr:col>
      <xdr:colOff>178594</xdr:colOff>
      <xdr:row>76</xdr:row>
      <xdr:rowOff>0</xdr:rowOff>
    </xdr:from>
    <xdr:to>
      <xdr:col>46</xdr:col>
      <xdr:colOff>178594</xdr:colOff>
      <xdr:row>81</xdr:row>
      <xdr:rowOff>0</xdr:rowOff>
    </xdr:to>
    <xdr:cxnSp macro="">
      <xdr:nvCxnSpPr>
        <xdr:cNvPr id="5884" name="直線コネクタ 5883">
          <a:extLst>
            <a:ext uri="{FF2B5EF4-FFF2-40B4-BE49-F238E27FC236}">
              <a16:creationId xmlns:a16="http://schemas.microsoft.com/office/drawing/2014/main" id="{00000000-0008-0000-0000-0000FC160000}"/>
            </a:ext>
          </a:extLst>
        </xdr:cNvPr>
        <xdr:cNvCxnSpPr/>
      </xdr:nvCxnSpPr>
      <xdr:spPr>
        <a:xfrm>
          <a:off x="7417594" y="3619500"/>
          <a:ext cx="0" cy="952500"/>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34</xdr:col>
      <xdr:colOff>4763</xdr:colOff>
      <xdr:row>81</xdr:row>
      <xdr:rowOff>0</xdr:rowOff>
    </xdr:from>
    <xdr:to>
      <xdr:col>34</xdr:col>
      <xdr:colOff>200026</xdr:colOff>
      <xdr:row>81</xdr:row>
      <xdr:rowOff>0</xdr:rowOff>
    </xdr:to>
    <xdr:cxnSp macro="">
      <xdr:nvCxnSpPr>
        <xdr:cNvPr id="5887" name="直線コネクタ 5886">
          <a:extLst>
            <a:ext uri="{FF2B5EF4-FFF2-40B4-BE49-F238E27FC236}">
              <a16:creationId xmlns:a16="http://schemas.microsoft.com/office/drawing/2014/main" id="{00000000-0008-0000-0000-0000FF160000}"/>
            </a:ext>
          </a:extLst>
        </xdr:cNvPr>
        <xdr:cNvCxnSpPr/>
      </xdr:nvCxnSpPr>
      <xdr:spPr>
        <a:xfrm flipH="1">
          <a:off x="2671763" y="4572000"/>
          <a:ext cx="195263"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52387</xdr:colOff>
      <xdr:row>80</xdr:row>
      <xdr:rowOff>188120</xdr:rowOff>
    </xdr:from>
    <xdr:to>
      <xdr:col>34</xdr:col>
      <xdr:colOff>52387</xdr:colOff>
      <xdr:row>88</xdr:row>
      <xdr:rowOff>2381</xdr:rowOff>
    </xdr:to>
    <xdr:cxnSp macro="">
      <xdr:nvCxnSpPr>
        <xdr:cNvPr id="5893" name="直線矢印コネクタ 5892">
          <a:extLst>
            <a:ext uri="{FF2B5EF4-FFF2-40B4-BE49-F238E27FC236}">
              <a16:creationId xmlns:a16="http://schemas.microsoft.com/office/drawing/2014/main" id="{00000000-0008-0000-0000-000005170000}"/>
            </a:ext>
          </a:extLst>
        </xdr:cNvPr>
        <xdr:cNvCxnSpPr/>
      </xdr:nvCxnSpPr>
      <xdr:spPr>
        <a:xfrm>
          <a:off x="15292387" y="4569620"/>
          <a:ext cx="0" cy="133826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116679</xdr:colOff>
      <xdr:row>76</xdr:row>
      <xdr:rowOff>0</xdr:rowOff>
    </xdr:from>
    <xdr:to>
      <xdr:col>29</xdr:col>
      <xdr:colOff>380999</xdr:colOff>
      <xdr:row>76</xdr:row>
      <xdr:rowOff>0</xdr:rowOff>
    </xdr:to>
    <xdr:cxnSp macro="">
      <xdr:nvCxnSpPr>
        <xdr:cNvPr id="5898" name="直線コネクタ 5897">
          <a:extLst>
            <a:ext uri="{FF2B5EF4-FFF2-40B4-BE49-F238E27FC236}">
              <a16:creationId xmlns:a16="http://schemas.microsoft.com/office/drawing/2014/main" id="{00000000-0008-0000-0000-00000A170000}"/>
            </a:ext>
          </a:extLst>
        </xdr:cNvPr>
        <xdr:cNvCxnSpPr/>
      </xdr:nvCxnSpPr>
      <xdr:spPr>
        <a:xfrm flipH="1">
          <a:off x="878679" y="3619500"/>
          <a:ext cx="26432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304801</xdr:colOff>
      <xdr:row>75</xdr:row>
      <xdr:rowOff>185737</xdr:rowOff>
    </xdr:from>
    <xdr:to>
      <xdr:col>29</xdr:col>
      <xdr:colOff>304801</xdr:colOff>
      <xdr:row>81</xdr:row>
      <xdr:rowOff>0</xdr:rowOff>
    </xdr:to>
    <xdr:cxnSp macro="">
      <xdr:nvCxnSpPr>
        <xdr:cNvPr id="5900" name="直線矢印コネクタ 5899">
          <a:extLst>
            <a:ext uri="{FF2B5EF4-FFF2-40B4-BE49-F238E27FC236}">
              <a16:creationId xmlns:a16="http://schemas.microsoft.com/office/drawing/2014/main" id="{00000000-0008-0000-0000-00000C170000}"/>
            </a:ext>
          </a:extLst>
        </xdr:cNvPr>
        <xdr:cNvCxnSpPr/>
      </xdr:nvCxnSpPr>
      <xdr:spPr>
        <a:xfrm>
          <a:off x="1066801" y="3614737"/>
          <a:ext cx="0" cy="95726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11906</xdr:colOff>
      <xdr:row>84</xdr:row>
      <xdr:rowOff>190165</xdr:rowOff>
    </xdr:from>
    <xdr:to>
      <xdr:col>46</xdr:col>
      <xdr:colOff>180970</xdr:colOff>
      <xdr:row>84</xdr:row>
      <xdr:rowOff>190165</xdr:rowOff>
    </xdr:to>
    <xdr:cxnSp macro="">
      <xdr:nvCxnSpPr>
        <xdr:cNvPr id="5901" name="直線矢印コネクタ 5900">
          <a:extLst>
            <a:ext uri="{FF2B5EF4-FFF2-40B4-BE49-F238E27FC236}">
              <a16:creationId xmlns:a16="http://schemas.microsoft.com/office/drawing/2014/main" id="{00000000-0008-0000-0000-00000D170000}"/>
            </a:ext>
          </a:extLst>
        </xdr:cNvPr>
        <xdr:cNvCxnSpPr/>
      </xdr:nvCxnSpPr>
      <xdr:spPr>
        <a:xfrm>
          <a:off x="18299906" y="5333665"/>
          <a:ext cx="169306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338138</xdr:colOff>
      <xdr:row>76</xdr:row>
      <xdr:rowOff>73819</xdr:rowOff>
    </xdr:from>
    <xdr:to>
      <xdr:col>38</xdr:col>
      <xdr:colOff>233363</xdr:colOff>
      <xdr:row>76</xdr:row>
      <xdr:rowOff>73819</xdr:rowOff>
    </xdr:to>
    <xdr:cxnSp macro="">
      <xdr:nvCxnSpPr>
        <xdr:cNvPr id="5910" name="直線コネクタ 5909">
          <a:extLst>
            <a:ext uri="{FF2B5EF4-FFF2-40B4-BE49-F238E27FC236}">
              <a16:creationId xmlns:a16="http://schemas.microsoft.com/office/drawing/2014/main" id="{00000000-0008-0000-0000-000016170000}"/>
            </a:ext>
          </a:extLst>
        </xdr:cNvPr>
        <xdr:cNvCxnSpPr/>
      </xdr:nvCxnSpPr>
      <xdr:spPr>
        <a:xfrm>
          <a:off x="14435138" y="4455319"/>
          <a:ext cx="276225" cy="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83</xdr:col>
      <xdr:colOff>221456</xdr:colOff>
      <xdr:row>75</xdr:row>
      <xdr:rowOff>21431</xdr:rowOff>
    </xdr:from>
    <xdr:to>
      <xdr:col>83</xdr:col>
      <xdr:colOff>245269</xdr:colOff>
      <xdr:row>80</xdr:row>
      <xdr:rowOff>59531</xdr:rowOff>
    </xdr:to>
    <xdr:cxnSp macro="">
      <xdr:nvCxnSpPr>
        <xdr:cNvPr id="5912" name="直線コネクタ 5911">
          <a:extLst>
            <a:ext uri="{FF2B5EF4-FFF2-40B4-BE49-F238E27FC236}">
              <a16:creationId xmlns:a16="http://schemas.microsoft.com/office/drawing/2014/main" id="{00000000-0008-0000-0000-000018170000}"/>
            </a:ext>
          </a:extLst>
        </xdr:cNvPr>
        <xdr:cNvCxnSpPr/>
      </xdr:nvCxnSpPr>
      <xdr:spPr>
        <a:xfrm flipH="1">
          <a:off x="31844456" y="4212431"/>
          <a:ext cx="23813" cy="9906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147638</xdr:colOff>
      <xdr:row>80</xdr:row>
      <xdr:rowOff>97631</xdr:rowOff>
    </xdr:from>
    <xdr:to>
      <xdr:col>84</xdr:col>
      <xdr:colOff>69056</xdr:colOff>
      <xdr:row>99</xdr:row>
      <xdr:rowOff>90488</xdr:rowOff>
    </xdr:to>
    <xdr:cxnSp macro="">
      <xdr:nvCxnSpPr>
        <xdr:cNvPr id="5914" name="直線コネクタ 5913">
          <a:extLst>
            <a:ext uri="{FF2B5EF4-FFF2-40B4-BE49-F238E27FC236}">
              <a16:creationId xmlns:a16="http://schemas.microsoft.com/office/drawing/2014/main" id="{00000000-0008-0000-0000-00001A170000}"/>
            </a:ext>
          </a:extLst>
        </xdr:cNvPr>
        <xdr:cNvCxnSpPr/>
      </xdr:nvCxnSpPr>
      <xdr:spPr>
        <a:xfrm flipH="1">
          <a:off x="31389638" y="5241131"/>
          <a:ext cx="683418" cy="3612357"/>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34</xdr:col>
      <xdr:colOff>207169</xdr:colOff>
      <xdr:row>85</xdr:row>
      <xdr:rowOff>100651</xdr:rowOff>
    </xdr:from>
    <xdr:to>
      <xdr:col>37</xdr:col>
      <xdr:colOff>116681</xdr:colOff>
      <xdr:row>85</xdr:row>
      <xdr:rowOff>100651</xdr:rowOff>
    </xdr:to>
    <xdr:cxnSp macro="">
      <xdr:nvCxnSpPr>
        <xdr:cNvPr id="5915" name="直線コネクタ 5914">
          <a:extLst>
            <a:ext uri="{FF2B5EF4-FFF2-40B4-BE49-F238E27FC236}">
              <a16:creationId xmlns:a16="http://schemas.microsoft.com/office/drawing/2014/main" id="{00000000-0008-0000-0000-00001B170000}"/>
            </a:ext>
          </a:extLst>
        </xdr:cNvPr>
        <xdr:cNvCxnSpPr/>
      </xdr:nvCxnSpPr>
      <xdr:spPr>
        <a:xfrm>
          <a:off x="2874169" y="5434651"/>
          <a:ext cx="1052512"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83</xdr:col>
      <xdr:colOff>92146</xdr:colOff>
      <xdr:row>76</xdr:row>
      <xdr:rowOff>73820</xdr:rowOff>
    </xdr:from>
    <xdr:to>
      <xdr:col>83</xdr:col>
      <xdr:colOff>92146</xdr:colOff>
      <xdr:row>83</xdr:row>
      <xdr:rowOff>161925</xdr:rowOff>
    </xdr:to>
    <xdr:cxnSp macro="">
      <xdr:nvCxnSpPr>
        <xdr:cNvPr id="5943" name="直線コネクタ 5942">
          <a:extLst>
            <a:ext uri="{FF2B5EF4-FFF2-40B4-BE49-F238E27FC236}">
              <a16:creationId xmlns:a16="http://schemas.microsoft.com/office/drawing/2014/main" id="{00000000-0008-0000-0000-000037170000}"/>
            </a:ext>
          </a:extLst>
        </xdr:cNvPr>
        <xdr:cNvCxnSpPr/>
      </xdr:nvCxnSpPr>
      <xdr:spPr>
        <a:xfrm>
          <a:off x="31715146" y="4455320"/>
          <a:ext cx="0" cy="1421605"/>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37</xdr:col>
      <xdr:colOff>85726</xdr:colOff>
      <xdr:row>75</xdr:row>
      <xdr:rowOff>14288</xdr:rowOff>
    </xdr:from>
    <xdr:to>
      <xdr:col>37</xdr:col>
      <xdr:colOff>323850</xdr:colOff>
      <xdr:row>76</xdr:row>
      <xdr:rowOff>2</xdr:rowOff>
    </xdr:to>
    <xdr:cxnSp macro="">
      <xdr:nvCxnSpPr>
        <xdr:cNvPr id="5946" name="直線コネクタ 5945">
          <a:extLst>
            <a:ext uri="{FF2B5EF4-FFF2-40B4-BE49-F238E27FC236}">
              <a16:creationId xmlns:a16="http://schemas.microsoft.com/office/drawing/2014/main" id="{00000000-0008-0000-0000-00003A170000}"/>
            </a:ext>
          </a:extLst>
        </xdr:cNvPr>
        <xdr:cNvCxnSpPr/>
      </xdr:nvCxnSpPr>
      <xdr:spPr>
        <a:xfrm flipV="1">
          <a:off x="3895726" y="3443288"/>
          <a:ext cx="238124" cy="176214"/>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326231</xdr:colOff>
      <xdr:row>75</xdr:row>
      <xdr:rowOff>16671</xdr:rowOff>
    </xdr:from>
    <xdr:to>
      <xdr:col>38</xdr:col>
      <xdr:colOff>247650</xdr:colOff>
      <xdr:row>75</xdr:row>
      <xdr:rowOff>16671</xdr:rowOff>
    </xdr:to>
    <xdr:cxnSp macro="">
      <xdr:nvCxnSpPr>
        <xdr:cNvPr id="5948" name="直線コネクタ 5947">
          <a:extLst>
            <a:ext uri="{FF2B5EF4-FFF2-40B4-BE49-F238E27FC236}">
              <a16:creationId xmlns:a16="http://schemas.microsoft.com/office/drawing/2014/main" id="{00000000-0008-0000-0000-00003C170000}"/>
            </a:ext>
          </a:extLst>
        </xdr:cNvPr>
        <xdr:cNvCxnSpPr/>
      </xdr:nvCxnSpPr>
      <xdr:spPr>
        <a:xfrm>
          <a:off x="4136231" y="3445671"/>
          <a:ext cx="302419"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34</xdr:col>
      <xdr:colOff>204447</xdr:colOff>
      <xdr:row>76</xdr:row>
      <xdr:rowOff>0</xdr:rowOff>
    </xdr:from>
    <xdr:to>
      <xdr:col>34</xdr:col>
      <xdr:colOff>204447</xdr:colOff>
      <xdr:row>80</xdr:row>
      <xdr:rowOff>188119</xdr:rowOff>
    </xdr:to>
    <xdr:cxnSp macro="">
      <xdr:nvCxnSpPr>
        <xdr:cNvPr id="5965" name="直線コネクタ 5964">
          <a:extLst>
            <a:ext uri="{FF2B5EF4-FFF2-40B4-BE49-F238E27FC236}">
              <a16:creationId xmlns:a16="http://schemas.microsoft.com/office/drawing/2014/main" id="{00000000-0008-0000-0000-00004D170000}"/>
            </a:ext>
          </a:extLst>
        </xdr:cNvPr>
        <xdr:cNvCxnSpPr/>
      </xdr:nvCxnSpPr>
      <xdr:spPr>
        <a:xfrm>
          <a:off x="2871447" y="3619500"/>
          <a:ext cx="0" cy="950119"/>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34</xdr:col>
      <xdr:colOff>209550</xdr:colOff>
      <xdr:row>86</xdr:row>
      <xdr:rowOff>97633</xdr:rowOff>
    </xdr:from>
    <xdr:to>
      <xdr:col>37</xdr:col>
      <xdr:colOff>119063</xdr:colOff>
      <xdr:row>86</xdr:row>
      <xdr:rowOff>97633</xdr:rowOff>
    </xdr:to>
    <xdr:cxnSp macro="">
      <xdr:nvCxnSpPr>
        <xdr:cNvPr id="5970" name="直線コネクタ 5969">
          <a:extLst>
            <a:ext uri="{FF2B5EF4-FFF2-40B4-BE49-F238E27FC236}">
              <a16:creationId xmlns:a16="http://schemas.microsoft.com/office/drawing/2014/main" id="{00000000-0008-0000-0000-000052170000}"/>
            </a:ext>
          </a:extLst>
        </xdr:cNvPr>
        <xdr:cNvCxnSpPr/>
      </xdr:nvCxnSpPr>
      <xdr:spPr>
        <a:xfrm>
          <a:off x="2876550" y="5622133"/>
          <a:ext cx="1052513" cy="0"/>
        </a:xfrm>
        <a:prstGeom prst="line">
          <a:avLst/>
        </a:prstGeom>
        <a:ln w="317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304800</xdr:colOff>
      <xdr:row>80</xdr:row>
      <xdr:rowOff>59532</xdr:rowOff>
    </xdr:from>
    <xdr:to>
      <xdr:col>83</xdr:col>
      <xdr:colOff>221458</xdr:colOff>
      <xdr:row>99</xdr:row>
      <xdr:rowOff>45244</xdr:rowOff>
    </xdr:to>
    <xdr:cxnSp macro="">
      <xdr:nvCxnSpPr>
        <xdr:cNvPr id="6295" name="直線コネクタ 6294">
          <a:extLst>
            <a:ext uri="{FF2B5EF4-FFF2-40B4-BE49-F238E27FC236}">
              <a16:creationId xmlns:a16="http://schemas.microsoft.com/office/drawing/2014/main" id="{00000000-0008-0000-0000-000097180000}"/>
            </a:ext>
          </a:extLst>
        </xdr:cNvPr>
        <xdr:cNvCxnSpPr/>
      </xdr:nvCxnSpPr>
      <xdr:spPr>
        <a:xfrm flipH="1">
          <a:off x="31165800" y="5203032"/>
          <a:ext cx="678658" cy="3605212"/>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245269</xdr:colOff>
      <xdr:row>75</xdr:row>
      <xdr:rowOff>16669</xdr:rowOff>
    </xdr:from>
    <xdr:to>
      <xdr:col>39</xdr:col>
      <xdr:colOff>100013</xdr:colOff>
      <xdr:row>76</xdr:row>
      <xdr:rowOff>0</xdr:rowOff>
    </xdr:to>
    <xdr:cxnSp macro="">
      <xdr:nvCxnSpPr>
        <xdr:cNvPr id="6301" name="直線コネクタ 6300">
          <a:extLst>
            <a:ext uri="{FF2B5EF4-FFF2-40B4-BE49-F238E27FC236}">
              <a16:creationId xmlns:a16="http://schemas.microsoft.com/office/drawing/2014/main" id="{00000000-0008-0000-0000-00009D180000}"/>
            </a:ext>
          </a:extLst>
        </xdr:cNvPr>
        <xdr:cNvCxnSpPr/>
      </xdr:nvCxnSpPr>
      <xdr:spPr>
        <a:xfrm>
          <a:off x="4436269" y="3445669"/>
          <a:ext cx="235744" cy="173831"/>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323850</xdr:colOff>
      <xdr:row>75</xdr:row>
      <xdr:rowOff>19051</xdr:rowOff>
    </xdr:from>
    <xdr:to>
      <xdr:col>82</xdr:col>
      <xdr:colOff>369094</xdr:colOff>
      <xdr:row>80</xdr:row>
      <xdr:rowOff>78581</xdr:rowOff>
    </xdr:to>
    <xdr:cxnSp macro="">
      <xdr:nvCxnSpPr>
        <xdr:cNvPr id="6302" name="直線コネクタ 6301">
          <a:extLst>
            <a:ext uri="{FF2B5EF4-FFF2-40B4-BE49-F238E27FC236}">
              <a16:creationId xmlns:a16="http://schemas.microsoft.com/office/drawing/2014/main" id="{00000000-0008-0000-0000-00009E180000}"/>
            </a:ext>
          </a:extLst>
        </xdr:cNvPr>
        <xdr:cNvCxnSpPr/>
      </xdr:nvCxnSpPr>
      <xdr:spPr>
        <a:xfrm>
          <a:off x="31565850" y="4210051"/>
          <a:ext cx="45244" cy="101203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82</xdr:col>
      <xdr:colOff>88106</xdr:colOff>
      <xdr:row>76</xdr:row>
      <xdr:rowOff>2381</xdr:rowOff>
    </xdr:from>
    <xdr:to>
      <xdr:col>82</xdr:col>
      <xdr:colOff>119063</xdr:colOff>
      <xdr:row>80</xdr:row>
      <xdr:rowOff>102394</xdr:rowOff>
    </xdr:to>
    <xdr:cxnSp macro="">
      <xdr:nvCxnSpPr>
        <xdr:cNvPr id="6303" name="直線コネクタ 6302">
          <a:extLst>
            <a:ext uri="{FF2B5EF4-FFF2-40B4-BE49-F238E27FC236}">
              <a16:creationId xmlns:a16="http://schemas.microsoft.com/office/drawing/2014/main" id="{00000000-0008-0000-0000-00009F180000}"/>
            </a:ext>
          </a:extLst>
        </xdr:cNvPr>
        <xdr:cNvCxnSpPr/>
      </xdr:nvCxnSpPr>
      <xdr:spPr>
        <a:xfrm>
          <a:off x="31330106" y="4383881"/>
          <a:ext cx="30957" cy="862013"/>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82</xdr:col>
      <xdr:colOff>366713</xdr:colOff>
      <xdr:row>80</xdr:row>
      <xdr:rowOff>61913</xdr:rowOff>
    </xdr:from>
    <xdr:to>
      <xdr:col>83</xdr:col>
      <xdr:colOff>92870</xdr:colOff>
      <xdr:row>83</xdr:row>
      <xdr:rowOff>159544</xdr:rowOff>
    </xdr:to>
    <xdr:cxnSp macro="">
      <xdr:nvCxnSpPr>
        <xdr:cNvPr id="6304" name="直線コネクタ 6303">
          <a:extLst>
            <a:ext uri="{FF2B5EF4-FFF2-40B4-BE49-F238E27FC236}">
              <a16:creationId xmlns:a16="http://schemas.microsoft.com/office/drawing/2014/main" id="{00000000-0008-0000-0000-0000A0180000}"/>
            </a:ext>
          </a:extLst>
        </xdr:cNvPr>
        <xdr:cNvCxnSpPr/>
      </xdr:nvCxnSpPr>
      <xdr:spPr>
        <a:xfrm>
          <a:off x="31608713" y="5205413"/>
          <a:ext cx="107157" cy="669131"/>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82</xdr:col>
      <xdr:colOff>119063</xdr:colOff>
      <xdr:row>80</xdr:row>
      <xdr:rowOff>95251</xdr:rowOff>
    </xdr:from>
    <xdr:to>
      <xdr:col>82</xdr:col>
      <xdr:colOff>361950</xdr:colOff>
      <xdr:row>87</xdr:row>
      <xdr:rowOff>4763</xdr:rowOff>
    </xdr:to>
    <xdr:cxnSp macro="">
      <xdr:nvCxnSpPr>
        <xdr:cNvPr id="6636" name="直線コネクタ 6635">
          <a:extLst>
            <a:ext uri="{FF2B5EF4-FFF2-40B4-BE49-F238E27FC236}">
              <a16:creationId xmlns:a16="http://schemas.microsoft.com/office/drawing/2014/main" id="{00000000-0008-0000-0000-0000EC190000}"/>
            </a:ext>
          </a:extLst>
        </xdr:cNvPr>
        <xdr:cNvCxnSpPr/>
      </xdr:nvCxnSpPr>
      <xdr:spPr>
        <a:xfrm>
          <a:off x="31361063" y="5238751"/>
          <a:ext cx="242887" cy="1243012"/>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69056</xdr:colOff>
      <xdr:row>86</xdr:row>
      <xdr:rowOff>97630</xdr:rowOff>
    </xdr:from>
    <xdr:to>
      <xdr:col>41</xdr:col>
      <xdr:colOff>366713</xdr:colOff>
      <xdr:row>86</xdr:row>
      <xdr:rowOff>97630</xdr:rowOff>
    </xdr:to>
    <xdr:cxnSp macro="">
      <xdr:nvCxnSpPr>
        <xdr:cNvPr id="6640" name="直線コネクタ 6639">
          <a:extLst>
            <a:ext uri="{FF2B5EF4-FFF2-40B4-BE49-F238E27FC236}">
              <a16:creationId xmlns:a16="http://schemas.microsoft.com/office/drawing/2014/main" id="{00000000-0008-0000-0000-0000F0190000}"/>
            </a:ext>
          </a:extLst>
        </xdr:cNvPr>
        <xdr:cNvCxnSpPr/>
      </xdr:nvCxnSpPr>
      <xdr:spPr>
        <a:xfrm>
          <a:off x="4641056" y="5622130"/>
          <a:ext cx="1059657" cy="0"/>
        </a:xfrm>
        <a:prstGeom prst="line">
          <a:avLst/>
        </a:prstGeom>
        <a:ln w="317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302419</xdr:colOff>
      <xdr:row>76</xdr:row>
      <xdr:rowOff>0</xdr:rowOff>
    </xdr:from>
    <xdr:to>
      <xdr:col>33</xdr:col>
      <xdr:colOff>302419</xdr:colOff>
      <xdr:row>88</xdr:row>
      <xdr:rowOff>2381</xdr:rowOff>
    </xdr:to>
    <xdr:cxnSp macro="">
      <xdr:nvCxnSpPr>
        <xdr:cNvPr id="6647" name="直線矢印コネクタ 6646">
          <a:extLst>
            <a:ext uri="{FF2B5EF4-FFF2-40B4-BE49-F238E27FC236}">
              <a16:creationId xmlns:a16="http://schemas.microsoft.com/office/drawing/2014/main" id="{00000000-0008-0000-0000-0000F7190000}"/>
            </a:ext>
          </a:extLst>
        </xdr:cNvPr>
        <xdr:cNvCxnSpPr/>
      </xdr:nvCxnSpPr>
      <xdr:spPr>
        <a:xfrm>
          <a:off x="15161419" y="3619500"/>
          <a:ext cx="0" cy="22883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364332</xdr:colOff>
      <xdr:row>76</xdr:row>
      <xdr:rowOff>0</xdr:rowOff>
    </xdr:from>
    <xdr:to>
      <xdr:col>41</xdr:col>
      <xdr:colOff>364332</xdr:colOff>
      <xdr:row>80</xdr:row>
      <xdr:rowOff>188119</xdr:rowOff>
    </xdr:to>
    <xdr:cxnSp macro="">
      <xdr:nvCxnSpPr>
        <xdr:cNvPr id="7488" name="直線コネクタ 7487">
          <a:extLst>
            <a:ext uri="{FF2B5EF4-FFF2-40B4-BE49-F238E27FC236}">
              <a16:creationId xmlns:a16="http://schemas.microsoft.com/office/drawing/2014/main" id="{00000000-0008-0000-0000-0000401D0000}"/>
            </a:ext>
          </a:extLst>
        </xdr:cNvPr>
        <xdr:cNvCxnSpPr/>
      </xdr:nvCxnSpPr>
      <xdr:spPr>
        <a:xfrm>
          <a:off x="5698332" y="3619500"/>
          <a:ext cx="0" cy="950119"/>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86</xdr:col>
      <xdr:colOff>364331</xdr:colOff>
      <xdr:row>84</xdr:row>
      <xdr:rowOff>104776</xdr:rowOff>
    </xdr:from>
    <xdr:to>
      <xdr:col>86</xdr:col>
      <xdr:colOff>364331</xdr:colOff>
      <xdr:row>114</xdr:row>
      <xdr:rowOff>9525</xdr:rowOff>
    </xdr:to>
    <xdr:cxnSp macro="">
      <xdr:nvCxnSpPr>
        <xdr:cNvPr id="7548" name="直線コネクタ 7547">
          <a:extLst>
            <a:ext uri="{FF2B5EF4-FFF2-40B4-BE49-F238E27FC236}">
              <a16:creationId xmlns:a16="http://schemas.microsoft.com/office/drawing/2014/main" id="{00000000-0008-0000-0000-00007C1D0000}"/>
            </a:ext>
          </a:extLst>
        </xdr:cNvPr>
        <xdr:cNvCxnSpPr/>
      </xdr:nvCxnSpPr>
      <xdr:spPr>
        <a:xfrm>
          <a:off x="33130331" y="6010276"/>
          <a:ext cx="0" cy="5619749"/>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102393</xdr:colOff>
      <xdr:row>76</xdr:row>
      <xdr:rowOff>0</xdr:rowOff>
    </xdr:from>
    <xdr:to>
      <xdr:col>46</xdr:col>
      <xdr:colOff>180975</xdr:colOff>
      <xdr:row>76</xdr:row>
      <xdr:rowOff>0</xdr:rowOff>
    </xdr:to>
    <xdr:cxnSp macro="">
      <xdr:nvCxnSpPr>
        <xdr:cNvPr id="8002" name="直線コネクタ 8001">
          <a:extLst>
            <a:ext uri="{FF2B5EF4-FFF2-40B4-BE49-F238E27FC236}">
              <a16:creationId xmlns:a16="http://schemas.microsoft.com/office/drawing/2014/main" id="{00000000-0008-0000-0000-0000421F0000}"/>
            </a:ext>
          </a:extLst>
        </xdr:cNvPr>
        <xdr:cNvCxnSpPr/>
      </xdr:nvCxnSpPr>
      <xdr:spPr>
        <a:xfrm>
          <a:off x="4674393" y="3619500"/>
          <a:ext cx="2745582" cy="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84</xdr:col>
      <xdr:colOff>69056</xdr:colOff>
      <xdr:row>76</xdr:row>
      <xdr:rowOff>2381</xdr:rowOff>
    </xdr:from>
    <xdr:to>
      <xdr:col>84</xdr:col>
      <xdr:colOff>102396</xdr:colOff>
      <xdr:row>80</xdr:row>
      <xdr:rowOff>114300</xdr:rowOff>
    </xdr:to>
    <xdr:cxnSp macro="">
      <xdr:nvCxnSpPr>
        <xdr:cNvPr id="8049" name="直線コネクタ 8048">
          <a:extLst>
            <a:ext uri="{FF2B5EF4-FFF2-40B4-BE49-F238E27FC236}">
              <a16:creationId xmlns:a16="http://schemas.microsoft.com/office/drawing/2014/main" id="{00000000-0008-0000-0000-0000711F0000}"/>
            </a:ext>
          </a:extLst>
        </xdr:cNvPr>
        <xdr:cNvCxnSpPr/>
      </xdr:nvCxnSpPr>
      <xdr:spPr>
        <a:xfrm flipH="1">
          <a:off x="32073056" y="4383881"/>
          <a:ext cx="33340" cy="873919"/>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41</xdr:col>
      <xdr:colOff>364331</xdr:colOff>
      <xdr:row>80</xdr:row>
      <xdr:rowOff>188118</xdr:rowOff>
    </xdr:from>
    <xdr:to>
      <xdr:col>41</xdr:col>
      <xdr:colOff>364331</xdr:colOff>
      <xdr:row>84</xdr:row>
      <xdr:rowOff>102392</xdr:rowOff>
    </xdr:to>
    <xdr:cxnSp macro="">
      <xdr:nvCxnSpPr>
        <xdr:cNvPr id="8772" name="直線コネクタ 8771">
          <a:extLst>
            <a:ext uri="{FF2B5EF4-FFF2-40B4-BE49-F238E27FC236}">
              <a16:creationId xmlns:a16="http://schemas.microsoft.com/office/drawing/2014/main" id="{00000000-0008-0000-0000-000044220000}"/>
            </a:ext>
          </a:extLst>
        </xdr:cNvPr>
        <xdr:cNvCxnSpPr/>
      </xdr:nvCxnSpPr>
      <xdr:spPr>
        <a:xfrm>
          <a:off x="5698331" y="4569618"/>
          <a:ext cx="0" cy="676274"/>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166689</xdr:colOff>
      <xdr:row>81</xdr:row>
      <xdr:rowOff>190497</xdr:rowOff>
    </xdr:from>
    <xdr:to>
      <xdr:col>46</xdr:col>
      <xdr:colOff>178596</xdr:colOff>
      <xdr:row>87</xdr:row>
      <xdr:rowOff>190497</xdr:rowOff>
    </xdr:to>
    <xdr:sp macro="" textlink="">
      <xdr:nvSpPr>
        <xdr:cNvPr id="8795" name="円弧 8794">
          <a:extLst>
            <a:ext uri="{FF2B5EF4-FFF2-40B4-BE49-F238E27FC236}">
              <a16:creationId xmlns:a16="http://schemas.microsoft.com/office/drawing/2014/main" id="{00000000-0008-0000-0000-00005B220000}"/>
            </a:ext>
          </a:extLst>
        </xdr:cNvPr>
        <xdr:cNvSpPr/>
      </xdr:nvSpPr>
      <xdr:spPr>
        <a:xfrm>
          <a:off x="18835689" y="4762497"/>
          <a:ext cx="1154907" cy="1143000"/>
        </a:xfrm>
        <a:prstGeom prst="arc">
          <a:avLst>
            <a:gd name="adj1" fmla="val 21583844"/>
            <a:gd name="adj2" fmla="val 5392705"/>
          </a:avLst>
        </a:prstGeom>
        <a:ln w="31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30</xdr:col>
      <xdr:colOff>2381</xdr:colOff>
      <xdr:row>82</xdr:row>
      <xdr:rowOff>2</xdr:rowOff>
    </xdr:from>
    <xdr:to>
      <xdr:col>33</xdr:col>
      <xdr:colOff>23813</xdr:colOff>
      <xdr:row>88</xdr:row>
      <xdr:rowOff>2</xdr:rowOff>
    </xdr:to>
    <xdr:sp macro="" textlink="">
      <xdr:nvSpPr>
        <xdr:cNvPr id="10343" name="円弧 10342">
          <a:extLst>
            <a:ext uri="{FF2B5EF4-FFF2-40B4-BE49-F238E27FC236}">
              <a16:creationId xmlns:a16="http://schemas.microsoft.com/office/drawing/2014/main" id="{00000000-0008-0000-0000-000067280000}"/>
            </a:ext>
          </a:extLst>
        </xdr:cNvPr>
        <xdr:cNvSpPr/>
      </xdr:nvSpPr>
      <xdr:spPr>
        <a:xfrm>
          <a:off x="13718381" y="4762502"/>
          <a:ext cx="1164432" cy="1143000"/>
        </a:xfrm>
        <a:prstGeom prst="arc">
          <a:avLst>
            <a:gd name="adj1" fmla="val 5350420"/>
            <a:gd name="adj2" fmla="val 10763727"/>
          </a:avLst>
        </a:prstGeom>
        <a:ln w="31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33</xdr:col>
      <xdr:colOff>2381</xdr:colOff>
      <xdr:row>81</xdr:row>
      <xdr:rowOff>0</xdr:rowOff>
    </xdr:from>
    <xdr:to>
      <xdr:col>33</xdr:col>
      <xdr:colOff>302419</xdr:colOff>
      <xdr:row>81</xdr:row>
      <xdr:rowOff>0</xdr:rowOff>
    </xdr:to>
    <xdr:cxnSp macro="">
      <xdr:nvCxnSpPr>
        <xdr:cNvPr id="10350" name="直線矢印コネクタ 10349">
          <a:extLst>
            <a:ext uri="{FF2B5EF4-FFF2-40B4-BE49-F238E27FC236}">
              <a16:creationId xmlns:a16="http://schemas.microsoft.com/office/drawing/2014/main" id="{00000000-0008-0000-0000-00006E280000}"/>
            </a:ext>
          </a:extLst>
        </xdr:cNvPr>
        <xdr:cNvCxnSpPr/>
      </xdr:nvCxnSpPr>
      <xdr:spPr>
        <a:xfrm flipH="1">
          <a:off x="2288381" y="4572000"/>
          <a:ext cx="30003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183356</xdr:colOff>
      <xdr:row>85</xdr:row>
      <xdr:rowOff>4763</xdr:rowOff>
    </xdr:from>
    <xdr:to>
      <xdr:col>34</xdr:col>
      <xdr:colOff>50006</xdr:colOff>
      <xdr:row>85</xdr:row>
      <xdr:rowOff>4763</xdr:rowOff>
    </xdr:to>
    <xdr:cxnSp macro="">
      <xdr:nvCxnSpPr>
        <xdr:cNvPr id="10382" name="直線矢印コネクタ 10381">
          <a:extLst>
            <a:ext uri="{FF2B5EF4-FFF2-40B4-BE49-F238E27FC236}">
              <a16:creationId xmlns:a16="http://schemas.microsoft.com/office/drawing/2014/main" id="{00000000-0008-0000-0000-00008E280000}"/>
            </a:ext>
          </a:extLst>
        </xdr:cNvPr>
        <xdr:cNvCxnSpPr/>
      </xdr:nvCxnSpPr>
      <xdr:spPr>
        <a:xfrm flipH="1">
          <a:off x="15042356" y="5338763"/>
          <a:ext cx="24765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361950</xdr:colOff>
      <xdr:row>76</xdr:row>
      <xdr:rowOff>97630</xdr:rowOff>
    </xdr:from>
    <xdr:to>
      <xdr:col>46</xdr:col>
      <xdr:colOff>178594</xdr:colOff>
      <xdr:row>76</xdr:row>
      <xdr:rowOff>97630</xdr:rowOff>
    </xdr:to>
    <xdr:cxnSp macro="">
      <xdr:nvCxnSpPr>
        <xdr:cNvPr id="10389" name="直線矢印コネクタ 10388">
          <a:extLst>
            <a:ext uri="{FF2B5EF4-FFF2-40B4-BE49-F238E27FC236}">
              <a16:creationId xmlns:a16="http://schemas.microsoft.com/office/drawing/2014/main" id="{00000000-0008-0000-0000-000095280000}"/>
            </a:ext>
          </a:extLst>
        </xdr:cNvPr>
        <xdr:cNvCxnSpPr/>
      </xdr:nvCxnSpPr>
      <xdr:spPr>
        <a:xfrm>
          <a:off x="5695950" y="3717130"/>
          <a:ext cx="172164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69056</xdr:colOff>
      <xdr:row>85</xdr:row>
      <xdr:rowOff>92868</xdr:rowOff>
    </xdr:from>
    <xdr:to>
      <xdr:col>41</xdr:col>
      <xdr:colOff>359568</xdr:colOff>
      <xdr:row>85</xdr:row>
      <xdr:rowOff>92868</xdr:rowOff>
    </xdr:to>
    <xdr:cxnSp macro="">
      <xdr:nvCxnSpPr>
        <xdr:cNvPr id="10392" name="直線コネクタ 10391">
          <a:extLst>
            <a:ext uri="{FF2B5EF4-FFF2-40B4-BE49-F238E27FC236}">
              <a16:creationId xmlns:a16="http://schemas.microsoft.com/office/drawing/2014/main" id="{00000000-0008-0000-0000-000098280000}"/>
            </a:ext>
          </a:extLst>
        </xdr:cNvPr>
        <xdr:cNvCxnSpPr/>
      </xdr:nvCxnSpPr>
      <xdr:spPr>
        <a:xfrm>
          <a:off x="14928056" y="6188868"/>
          <a:ext cx="1052512"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302419</xdr:colOff>
      <xdr:row>99</xdr:row>
      <xdr:rowOff>45244</xdr:rowOff>
    </xdr:from>
    <xdr:to>
      <xdr:col>82</xdr:col>
      <xdr:colOff>150016</xdr:colOff>
      <xdr:row>99</xdr:row>
      <xdr:rowOff>88107</xdr:rowOff>
    </xdr:to>
    <xdr:cxnSp macro="">
      <xdr:nvCxnSpPr>
        <xdr:cNvPr id="10397" name="直線コネクタ 10396">
          <a:extLst>
            <a:ext uri="{FF2B5EF4-FFF2-40B4-BE49-F238E27FC236}">
              <a16:creationId xmlns:a16="http://schemas.microsoft.com/office/drawing/2014/main" id="{00000000-0008-0000-0000-00009D280000}"/>
            </a:ext>
          </a:extLst>
        </xdr:cNvPr>
        <xdr:cNvCxnSpPr/>
      </xdr:nvCxnSpPr>
      <xdr:spPr>
        <a:xfrm>
          <a:off x="31163419" y="8808244"/>
          <a:ext cx="228597" cy="42863"/>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30</xdr:col>
      <xdr:colOff>4762</xdr:colOff>
      <xdr:row>76</xdr:row>
      <xdr:rowOff>0</xdr:rowOff>
    </xdr:from>
    <xdr:to>
      <xdr:col>37</xdr:col>
      <xdr:colOff>83344</xdr:colOff>
      <xdr:row>76</xdr:row>
      <xdr:rowOff>0</xdr:rowOff>
    </xdr:to>
    <xdr:cxnSp macro="">
      <xdr:nvCxnSpPr>
        <xdr:cNvPr id="10415" name="直線コネクタ 10414">
          <a:extLst>
            <a:ext uri="{FF2B5EF4-FFF2-40B4-BE49-F238E27FC236}">
              <a16:creationId xmlns:a16="http://schemas.microsoft.com/office/drawing/2014/main" id="{00000000-0008-0000-0000-0000AF280000}"/>
            </a:ext>
          </a:extLst>
        </xdr:cNvPr>
        <xdr:cNvCxnSpPr/>
      </xdr:nvCxnSpPr>
      <xdr:spPr>
        <a:xfrm>
          <a:off x="1147762" y="3619500"/>
          <a:ext cx="2745582" cy="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41</xdr:col>
      <xdr:colOff>118434</xdr:colOff>
      <xdr:row>80</xdr:row>
      <xdr:rowOff>188126</xdr:rowOff>
    </xdr:from>
    <xdr:to>
      <xdr:col>41</xdr:col>
      <xdr:colOff>371599</xdr:colOff>
      <xdr:row>80</xdr:row>
      <xdr:rowOff>188126</xdr:rowOff>
    </xdr:to>
    <xdr:cxnSp macro="">
      <xdr:nvCxnSpPr>
        <xdr:cNvPr id="10449" name="直線コネクタ 10448">
          <a:extLst>
            <a:ext uri="{FF2B5EF4-FFF2-40B4-BE49-F238E27FC236}">
              <a16:creationId xmlns:a16="http://schemas.microsoft.com/office/drawing/2014/main" id="{00000000-0008-0000-0000-0000D1280000}"/>
            </a:ext>
          </a:extLst>
        </xdr:cNvPr>
        <xdr:cNvCxnSpPr/>
      </xdr:nvCxnSpPr>
      <xdr:spPr>
        <a:xfrm>
          <a:off x="18025434" y="4569626"/>
          <a:ext cx="253165"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281740</xdr:colOff>
      <xdr:row>75</xdr:row>
      <xdr:rowOff>188369</xdr:rowOff>
    </xdr:from>
    <xdr:to>
      <xdr:col>41</xdr:col>
      <xdr:colOff>281740</xdr:colOff>
      <xdr:row>80</xdr:row>
      <xdr:rowOff>188118</xdr:rowOff>
    </xdr:to>
    <xdr:cxnSp macro="">
      <xdr:nvCxnSpPr>
        <xdr:cNvPr id="10460" name="直線矢印コネクタ 10459">
          <a:extLst>
            <a:ext uri="{FF2B5EF4-FFF2-40B4-BE49-F238E27FC236}">
              <a16:creationId xmlns:a16="http://schemas.microsoft.com/office/drawing/2014/main" id="{00000000-0008-0000-0000-0000DC280000}"/>
            </a:ext>
          </a:extLst>
        </xdr:cNvPr>
        <xdr:cNvCxnSpPr/>
      </xdr:nvCxnSpPr>
      <xdr:spPr>
        <a:xfrm>
          <a:off x="18188740" y="3617369"/>
          <a:ext cx="0" cy="95224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369094</xdr:colOff>
      <xdr:row>78</xdr:row>
      <xdr:rowOff>2381</xdr:rowOff>
    </xdr:from>
    <xdr:to>
      <xdr:col>41</xdr:col>
      <xdr:colOff>278608</xdr:colOff>
      <xdr:row>78</xdr:row>
      <xdr:rowOff>2381</xdr:rowOff>
    </xdr:to>
    <xdr:cxnSp macro="">
      <xdr:nvCxnSpPr>
        <xdr:cNvPr id="10461" name="直線矢印コネクタ 10460">
          <a:extLst>
            <a:ext uri="{FF2B5EF4-FFF2-40B4-BE49-F238E27FC236}">
              <a16:creationId xmlns:a16="http://schemas.microsoft.com/office/drawing/2014/main" id="{00000000-0008-0000-0000-0000DD280000}"/>
            </a:ext>
          </a:extLst>
        </xdr:cNvPr>
        <xdr:cNvCxnSpPr/>
      </xdr:nvCxnSpPr>
      <xdr:spPr>
        <a:xfrm flipH="1">
          <a:off x="17895094" y="4002881"/>
          <a:ext cx="29051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173831</xdr:colOff>
      <xdr:row>81</xdr:row>
      <xdr:rowOff>154781</xdr:rowOff>
    </xdr:from>
    <xdr:to>
      <xdr:col>57</xdr:col>
      <xdr:colOff>207169</xdr:colOff>
      <xdr:row>85</xdr:row>
      <xdr:rowOff>92869</xdr:rowOff>
    </xdr:to>
    <xdr:cxnSp macro="">
      <xdr:nvCxnSpPr>
        <xdr:cNvPr id="10527" name="直線コネクタ 10526">
          <a:extLst>
            <a:ext uri="{FF2B5EF4-FFF2-40B4-BE49-F238E27FC236}">
              <a16:creationId xmlns:a16="http://schemas.microsoft.com/office/drawing/2014/main" id="{00000000-0008-0000-0000-00001F290000}"/>
            </a:ext>
          </a:extLst>
        </xdr:cNvPr>
        <xdr:cNvCxnSpPr/>
      </xdr:nvCxnSpPr>
      <xdr:spPr>
        <a:xfrm flipH="1">
          <a:off x="22271831" y="4726781"/>
          <a:ext cx="33338" cy="700088"/>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56</xdr:col>
      <xdr:colOff>171451</xdr:colOff>
      <xdr:row>85</xdr:row>
      <xdr:rowOff>95251</xdr:rowOff>
    </xdr:from>
    <xdr:to>
      <xdr:col>57</xdr:col>
      <xdr:colOff>171450</xdr:colOff>
      <xdr:row>85</xdr:row>
      <xdr:rowOff>95251</xdr:rowOff>
    </xdr:to>
    <xdr:cxnSp macro="">
      <xdr:nvCxnSpPr>
        <xdr:cNvPr id="10528" name="直線コネクタ 10527">
          <a:extLst>
            <a:ext uri="{FF2B5EF4-FFF2-40B4-BE49-F238E27FC236}">
              <a16:creationId xmlns:a16="http://schemas.microsoft.com/office/drawing/2014/main" id="{00000000-0008-0000-0000-000020290000}"/>
            </a:ext>
          </a:extLst>
        </xdr:cNvPr>
        <xdr:cNvCxnSpPr/>
      </xdr:nvCxnSpPr>
      <xdr:spPr>
        <a:xfrm>
          <a:off x="21888451" y="5429251"/>
          <a:ext cx="380999" cy="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178591</xdr:colOff>
      <xdr:row>80</xdr:row>
      <xdr:rowOff>92869</xdr:rowOff>
    </xdr:from>
    <xdr:to>
      <xdr:col>69</xdr:col>
      <xdr:colOff>178591</xdr:colOff>
      <xdr:row>81</xdr:row>
      <xdr:rowOff>2381</xdr:rowOff>
    </xdr:to>
    <xdr:cxnSp macro="">
      <xdr:nvCxnSpPr>
        <xdr:cNvPr id="10529" name="直線コネクタ 10528">
          <a:extLst>
            <a:ext uri="{FF2B5EF4-FFF2-40B4-BE49-F238E27FC236}">
              <a16:creationId xmlns:a16="http://schemas.microsoft.com/office/drawing/2014/main" id="{00000000-0008-0000-0000-000021290000}"/>
            </a:ext>
          </a:extLst>
        </xdr:cNvPr>
        <xdr:cNvCxnSpPr/>
      </xdr:nvCxnSpPr>
      <xdr:spPr>
        <a:xfrm flipV="1">
          <a:off x="26848591" y="4474369"/>
          <a:ext cx="0" cy="100012"/>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53</xdr:col>
      <xdr:colOff>27</xdr:colOff>
      <xdr:row>80</xdr:row>
      <xdr:rowOff>92869</xdr:rowOff>
    </xdr:from>
    <xdr:to>
      <xdr:col>53</xdr:col>
      <xdr:colOff>27</xdr:colOff>
      <xdr:row>81</xdr:row>
      <xdr:rowOff>0</xdr:rowOff>
    </xdr:to>
    <xdr:cxnSp macro="">
      <xdr:nvCxnSpPr>
        <xdr:cNvPr id="10530" name="直線コネクタ 10529">
          <a:extLst>
            <a:ext uri="{FF2B5EF4-FFF2-40B4-BE49-F238E27FC236}">
              <a16:creationId xmlns:a16="http://schemas.microsoft.com/office/drawing/2014/main" id="{00000000-0008-0000-0000-000022290000}"/>
            </a:ext>
          </a:extLst>
        </xdr:cNvPr>
        <xdr:cNvCxnSpPr/>
      </xdr:nvCxnSpPr>
      <xdr:spPr>
        <a:xfrm>
          <a:off x="20574027" y="4474369"/>
          <a:ext cx="0" cy="97631"/>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65</xdr:col>
      <xdr:colOff>19052</xdr:colOff>
      <xdr:row>85</xdr:row>
      <xdr:rowOff>95105</xdr:rowOff>
    </xdr:from>
    <xdr:to>
      <xdr:col>66</xdr:col>
      <xdr:colOff>14288</xdr:colOff>
      <xdr:row>85</xdr:row>
      <xdr:rowOff>95105</xdr:rowOff>
    </xdr:to>
    <xdr:cxnSp macro="">
      <xdr:nvCxnSpPr>
        <xdr:cNvPr id="10531" name="直線コネクタ 10530">
          <a:extLst>
            <a:ext uri="{FF2B5EF4-FFF2-40B4-BE49-F238E27FC236}">
              <a16:creationId xmlns:a16="http://schemas.microsoft.com/office/drawing/2014/main" id="{00000000-0008-0000-0000-000023290000}"/>
            </a:ext>
          </a:extLst>
        </xdr:cNvPr>
        <xdr:cNvCxnSpPr/>
      </xdr:nvCxnSpPr>
      <xdr:spPr>
        <a:xfrm flipH="1">
          <a:off x="25165052" y="5429105"/>
          <a:ext cx="376236" cy="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57</xdr:col>
      <xdr:colOff>204449</xdr:colOff>
      <xdr:row>84</xdr:row>
      <xdr:rowOff>102394</xdr:rowOff>
    </xdr:from>
    <xdr:to>
      <xdr:col>57</xdr:col>
      <xdr:colOff>204449</xdr:colOff>
      <xdr:row>99</xdr:row>
      <xdr:rowOff>0</xdr:rowOff>
    </xdr:to>
    <xdr:cxnSp macro="">
      <xdr:nvCxnSpPr>
        <xdr:cNvPr id="10532" name="直線コネクタ 10531">
          <a:extLst>
            <a:ext uri="{FF2B5EF4-FFF2-40B4-BE49-F238E27FC236}">
              <a16:creationId xmlns:a16="http://schemas.microsoft.com/office/drawing/2014/main" id="{00000000-0008-0000-0000-000024290000}"/>
            </a:ext>
          </a:extLst>
        </xdr:cNvPr>
        <xdr:cNvCxnSpPr/>
      </xdr:nvCxnSpPr>
      <xdr:spPr>
        <a:xfrm>
          <a:off x="13539449" y="5245894"/>
          <a:ext cx="0" cy="2755106"/>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64</xdr:col>
      <xdr:colOff>364331</xdr:colOff>
      <xdr:row>81</xdr:row>
      <xdr:rowOff>152400</xdr:rowOff>
    </xdr:from>
    <xdr:to>
      <xdr:col>65</xdr:col>
      <xdr:colOff>19050</xdr:colOff>
      <xdr:row>85</xdr:row>
      <xdr:rowOff>95250</xdr:rowOff>
    </xdr:to>
    <xdr:cxnSp macro="">
      <xdr:nvCxnSpPr>
        <xdr:cNvPr id="10533" name="直線コネクタ 10532">
          <a:extLst>
            <a:ext uri="{FF2B5EF4-FFF2-40B4-BE49-F238E27FC236}">
              <a16:creationId xmlns:a16="http://schemas.microsoft.com/office/drawing/2014/main" id="{00000000-0008-0000-0000-000025290000}"/>
            </a:ext>
          </a:extLst>
        </xdr:cNvPr>
        <xdr:cNvCxnSpPr/>
      </xdr:nvCxnSpPr>
      <xdr:spPr>
        <a:xfrm>
          <a:off x="25129331" y="4724400"/>
          <a:ext cx="35719" cy="704850"/>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66</xdr:col>
      <xdr:colOff>375736</xdr:colOff>
      <xdr:row>76</xdr:row>
      <xdr:rowOff>95250</xdr:rowOff>
    </xdr:from>
    <xdr:to>
      <xdr:col>66</xdr:col>
      <xdr:colOff>375736</xdr:colOff>
      <xdr:row>77</xdr:row>
      <xdr:rowOff>7144</xdr:rowOff>
    </xdr:to>
    <xdr:cxnSp macro="">
      <xdr:nvCxnSpPr>
        <xdr:cNvPr id="10534" name="直線矢印コネクタ 10533">
          <a:extLst>
            <a:ext uri="{FF2B5EF4-FFF2-40B4-BE49-F238E27FC236}">
              <a16:creationId xmlns:a16="http://schemas.microsoft.com/office/drawing/2014/main" id="{00000000-0008-0000-0000-000026290000}"/>
            </a:ext>
          </a:extLst>
        </xdr:cNvPr>
        <xdr:cNvCxnSpPr/>
      </xdr:nvCxnSpPr>
      <xdr:spPr>
        <a:xfrm>
          <a:off x="17139736" y="3714750"/>
          <a:ext cx="0" cy="10239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116681</xdr:colOff>
      <xdr:row>80</xdr:row>
      <xdr:rowOff>92870</xdr:rowOff>
    </xdr:from>
    <xdr:to>
      <xdr:col>53</xdr:col>
      <xdr:colOff>1</xdr:colOff>
      <xdr:row>80</xdr:row>
      <xdr:rowOff>92870</xdr:rowOff>
    </xdr:to>
    <xdr:cxnSp macro="">
      <xdr:nvCxnSpPr>
        <xdr:cNvPr id="10535" name="直線コネクタ 10534">
          <a:extLst>
            <a:ext uri="{FF2B5EF4-FFF2-40B4-BE49-F238E27FC236}">
              <a16:creationId xmlns:a16="http://schemas.microsoft.com/office/drawing/2014/main" id="{00000000-0008-0000-0000-000027290000}"/>
            </a:ext>
          </a:extLst>
        </xdr:cNvPr>
        <xdr:cNvCxnSpPr/>
      </xdr:nvCxnSpPr>
      <xdr:spPr>
        <a:xfrm flipH="1">
          <a:off x="20309681" y="4474370"/>
          <a:ext cx="26432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119063</xdr:colOff>
      <xdr:row>85</xdr:row>
      <xdr:rowOff>95249</xdr:rowOff>
    </xdr:from>
    <xdr:to>
      <xdr:col>56</xdr:col>
      <xdr:colOff>102392</xdr:colOff>
      <xdr:row>85</xdr:row>
      <xdr:rowOff>95249</xdr:rowOff>
    </xdr:to>
    <xdr:cxnSp macro="">
      <xdr:nvCxnSpPr>
        <xdr:cNvPr id="10536" name="直線コネクタ 10535">
          <a:extLst>
            <a:ext uri="{FF2B5EF4-FFF2-40B4-BE49-F238E27FC236}">
              <a16:creationId xmlns:a16="http://schemas.microsoft.com/office/drawing/2014/main" id="{00000000-0008-0000-0000-000028290000}"/>
            </a:ext>
          </a:extLst>
        </xdr:cNvPr>
        <xdr:cNvCxnSpPr/>
      </xdr:nvCxnSpPr>
      <xdr:spPr>
        <a:xfrm>
          <a:off x="20312063" y="5429249"/>
          <a:ext cx="1507329"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302420</xdr:colOff>
      <xdr:row>80</xdr:row>
      <xdr:rowOff>90488</xdr:rowOff>
    </xdr:from>
    <xdr:to>
      <xdr:col>52</xdr:col>
      <xdr:colOff>302420</xdr:colOff>
      <xdr:row>85</xdr:row>
      <xdr:rowOff>97631</xdr:rowOff>
    </xdr:to>
    <xdr:cxnSp macro="">
      <xdr:nvCxnSpPr>
        <xdr:cNvPr id="10537" name="直線矢印コネクタ 10536">
          <a:extLst>
            <a:ext uri="{FF2B5EF4-FFF2-40B4-BE49-F238E27FC236}">
              <a16:creationId xmlns:a16="http://schemas.microsoft.com/office/drawing/2014/main" id="{00000000-0008-0000-0000-000029290000}"/>
            </a:ext>
          </a:extLst>
        </xdr:cNvPr>
        <xdr:cNvCxnSpPr/>
      </xdr:nvCxnSpPr>
      <xdr:spPr>
        <a:xfrm>
          <a:off x="20495420" y="4471988"/>
          <a:ext cx="0" cy="95964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204787</xdr:colOff>
      <xdr:row>81</xdr:row>
      <xdr:rowOff>154781</xdr:rowOff>
    </xdr:from>
    <xdr:to>
      <xdr:col>57</xdr:col>
      <xdr:colOff>204787</xdr:colOff>
      <xdr:row>84</xdr:row>
      <xdr:rowOff>104775</xdr:rowOff>
    </xdr:to>
    <xdr:cxnSp macro="">
      <xdr:nvCxnSpPr>
        <xdr:cNvPr id="10538" name="直線コネクタ 10537">
          <a:extLst>
            <a:ext uri="{FF2B5EF4-FFF2-40B4-BE49-F238E27FC236}">
              <a16:creationId xmlns:a16="http://schemas.microsoft.com/office/drawing/2014/main" id="{00000000-0008-0000-0000-00002A290000}"/>
            </a:ext>
          </a:extLst>
        </xdr:cNvPr>
        <xdr:cNvCxnSpPr/>
      </xdr:nvCxnSpPr>
      <xdr:spPr>
        <a:xfrm>
          <a:off x="22302787" y="4726781"/>
          <a:ext cx="0" cy="521494"/>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2382</xdr:colOff>
      <xdr:row>75</xdr:row>
      <xdr:rowOff>188119</xdr:rowOff>
    </xdr:from>
    <xdr:to>
      <xdr:col>53</xdr:col>
      <xdr:colOff>2382</xdr:colOff>
      <xdr:row>80</xdr:row>
      <xdr:rowOff>95250</xdr:rowOff>
    </xdr:to>
    <xdr:cxnSp macro="">
      <xdr:nvCxnSpPr>
        <xdr:cNvPr id="10539" name="直線コネクタ 10538">
          <a:extLst>
            <a:ext uri="{FF2B5EF4-FFF2-40B4-BE49-F238E27FC236}">
              <a16:creationId xmlns:a16="http://schemas.microsoft.com/office/drawing/2014/main" id="{00000000-0008-0000-0000-00002B290000}"/>
            </a:ext>
          </a:extLst>
        </xdr:cNvPr>
        <xdr:cNvCxnSpPr/>
      </xdr:nvCxnSpPr>
      <xdr:spPr>
        <a:xfrm>
          <a:off x="20576382" y="3617119"/>
          <a:ext cx="0" cy="859631"/>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69</xdr:col>
      <xdr:colOff>178594</xdr:colOff>
      <xdr:row>76</xdr:row>
      <xdr:rowOff>0</xdr:rowOff>
    </xdr:from>
    <xdr:to>
      <xdr:col>69</xdr:col>
      <xdr:colOff>178594</xdr:colOff>
      <xdr:row>80</xdr:row>
      <xdr:rowOff>92869</xdr:rowOff>
    </xdr:to>
    <xdr:cxnSp macro="">
      <xdr:nvCxnSpPr>
        <xdr:cNvPr id="10540" name="直線コネクタ 10539">
          <a:extLst>
            <a:ext uri="{FF2B5EF4-FFF2-40B4-BE49-F238E27FC236}">
              <a16:creationId xmlns:a16="http://schemas.microsoft.com/office/drawing/2014/main" id="{00000000-0008-0000-0000-00002C290000}"/>
            </a:ext>
          </a:extLst>
        </xdr:cNvPr>
        <xdr:cNvCxnSpPr/>
      </xdr:nvCxnSpPr>
      <xdr:spPr>
        <a:xfrm>
          <a:off x="26848594" y="3619500"/>
          <a:ext cx="0" cy="854869"/>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57</xdr:col>
      <xdr:colOff>4762</xdr:colOff>
      <xdr:row>81</xdr:row>
      <xdr:rowOff>154782</xdr:rowOff>
    </xdr:from>
    <xdr:to>
      <xdr:col>57</xdr:col>
      <xdr:colOff>200025</xdr:colOff>
      <xdr:row>81</xdr:row>
      <xdr:rowOff>154782</xdr:rowOff>
    </xdr:to>
    <xdr:cxnSp macro="">
      <xdr:nvCxnSpPr>
        <xdr:cNvPr id="10541" name="直線コネクタ 10540">
          <a:extLst>
            <a:ext uri="{FF2B5EF4-FFF2-40B4-BE49-F238E27FC236}">
              <a16:creationId xmlns:a16="http://schemas.microsoft.com/office/drawing/2014/main" id="{00000000-0008-0000-0000-00002D290000}"/>
            </a:ext>
          </a:extLst>
        </xdr:cNvPr>
        <xdr:cNvCxnSpPr/>
      </xdr:nvCxnSpPr>
      <xdr:spPr>
        <a:xfrm flipH="1">
          <a:off x="22102762" y="4726782"/>
          <a:ext cx="195263"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52387</xdr:colOff>
      <xdr:row>81</xdr:row>
      <xdr:rowOff>152400</xdr:rowOff>
    </xdr:from>
    <xdr:to>
      <xdr:col>57</xdr:col>
      <xdr:colOff>52387</xdr:colOff>
      <xdr:row>85</xdr:row>
      <xdr:rowOff>97631</xdr:rowOff>
    </xdr:to>
    <xdr:cxnSp macro="">
      <xdr:nvCxnSpPr>
        <xdr:cNvPr id="10542" name="直線矢印コネクタ 10541">
          <a:extLst>
            <a:ext uri="{FF2B5EF4-FFF2-40B4-BE49-F238E27FC236}">
              <a16:creationId xmlns:a16="http://schemas.microsoft.com/office/drawing/2014/main" id="{00000000-0008-0000-0000-00002E290000}"/>
            </a:ext>
          </a:extLst>
        </xdr:cNvPr>
        <xdr:cNvCxnSpPr/>
      </xdr:nvCxnSpPr>
      <xdr:spPr>
        <a:xfrm>
          <a:off x="22150387" y="4724400"/>
          <a:ext cx="0" cy="70723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116679</xdr:colOff>
      <xdr:row>76</xdr:row>
      <xdr:rowOff>0</xdr:rowOff>
    </xdr:from>
    <xdr:to>
      <xdr:col>52</xdr:col>
      <xdr:colOff>380999</xdr:colOff>
      <xdr:row>76</xdr:row>
      <xdr:rowOff>0</xdr:rowOff>
    </xdr:to>
    <xdr:cxnSp macro="">
      <xdr:nvCxnSpPr>
        <xdr:cNvPr id="10543" name="直線コネクタ 10542">
          <a:extLst>
            <a:ext uri="{FF2B5EF4-FFF2-40B4-BE49-F238E27FC236}">
              <a16:creationId xmlns:a16="http://schemas.microsoft.com/office/drawing/2014/main" id="{00000000-0008-0000-0000-00002F290000}"/>
            </a:ext>
          </a:extLst>
        </xdr:cNvPr>
        <xdr:cNvCxnSpPr/>
      </xdr:nvCxnSpPr>
      <xdr:spPr>
        <a:xfrm flipH="1">
          <a:off x="11546679" y="3619500"/>
          <a:ext cx="26432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304801</xdr:colOff>
      <xdr:row>75</xdr:row>
      <xdr:rowOff>185737</xdr:rowOff>
    </xdr:from>
    <xdr:to>
      <xdr:col>52</xdr:col>
      <xdr:colOff>304801</xdr:colOff>
      <xdr:row>80</xdr:row>
      <xdr:rowOff>95250</xdr:rowOff>
    </xdr:to>
    <xdr:cxnSp macro="">
      <xdr:nvCxnSpPr>
        <xdr:cNvPr id="10544" name="直線矢印コネクタ 10543">
          <a:extLst>
            <a:ext uri="{FF2B5EF4-FFF2-40B4-BE49-F238E27FC236}">
              <a16:creationId xmlns:a16="http://schemas.microsoft.com/office/drawing/2014/main" id="{00000000-0008-0000-0000-000030290000}"/>
            </a:ext>
          </a:extLst>
        </xdr:cNvPr>
        <xdr:cNvCxnSpPr/>
      </xdr:nvCxnSpPr>
      <xdr:spPr>
        <a:xfrm>
          <a:off x="20497801" y="3614737"/>
          <a:ext cx="0" cy="86201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338138</xdr:colOff>
      <xdr:row>76</xdr:row>
      <xdr:rowOff>73819</xdr:rowOff>
    </xdr:from>
    <xdr:to>
      <xdr:col>61</xdr:col>
      <xdr:colOff>235744</xdr:colOff>
      <xdr:row>76</xdr:row>
      <xdr:rowOff>73819</xdr:rowOff>
    </xdr:to>
    <xdr:cxnSp macro="">
      <xdr:nvCxnSpPr>
        <xdr:cNvPr id="10546" name="直線コネクタ 10545">
          <a:extLst>
            <a:ext uri="{FF2B5EF4-FFF2-40B4-BE49-F238E27FC236}">
              <a16:creationId xmlns:a16="http://schemas.microsoft.com/office/drawing/2014/main" id="{00000000-0008-0000-0000-000032290000}"/>
            </a:ext>
          </a:extLst>
        </xdr:cNvPr>
        <xdr:cNvCxnSpPr/>
      </xdr:nvCxnSpPr>
      <xdr:spPr>
        <a:xfrm>
          <a:off x="14816138" y="3693319"/>
          <a:ext cx="278606" cy="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61</xdr:col>
      <xdr:colOff>190500</xdr:colOff>
      <xdr:row>75</xdr:row>
      <xdr:rowOff>16669</xdr:rowOff>
    </xdr:from>
    <xdr:to>
      <xdr:col>61</xdr:col>
      <xdr:colOff>247650</xdr:colOff>
      <xdr:row>80</xdr:row>
      <xdr:rowOff>100013</xdr:rowOff>
    </xdr:to>
    <xdr:cxnSp macro="">
      <xdr:nvCxnSpPr>
        <xdr:cNvPr id="10547" name="直線コネクタ 10546">
          <a:extLst>
            <a:ext uri="{FF2B5EF4-FFF2-40B4-BE49-F238E27FC236}">
              <a16:creationId xmlns:a16="http://schemas.microsoft.com/office/drawing/2014/main" id="{00000000-0008-0000-0000-000033290000}"/>
            </a:ext>
          </a:extLst>
        </xdr:cNvPr>
        <xdr:cNvCxnSpPr/>
      </xdr:nvCxnSpPr>
      <xdr:spPr>
        <a:xfrm flipH="1">
          <a:off x="15049500" y="3445669"/>
          <a:ext cx="57150" cy="1035844"/>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60</xdr:col>
      <xdr:colOff>150019</xdr:colOff>
      <xdr:row>80</xdr:row>
      <xdr:rowOff>100013</xdr:rowOff>
    </xdr:from>
    <xdr:to>
      <xdr:col>62</xdr:col>
      <xdr:colOff>69056</xdr:colOff>
      <xdr:row>96</xdr:row>
      <xdr:rowOff>104775</xdr:rowOff>
    </xdr:to>
    <xdr:cxnSp macro="">
      <xdr:nvCxnSpPr>
        <xdr:cNvPr id="10548" name="直線コネクタ 10547">
          <a:extLst>
            <a:ext uri="{FF2B5EF4-FFF2-40B4-BE49-F238E27FC236}">
              <a16:creationId xmlns:a16="http://schemas.microsoft.com/office/drawing/2014/main" id="{00000000-0008-0000-0000-000034290000}"/>
            </a:ext>
          </a:extLst>
        </xdr:cNvPr>
        <xdr:cNvCxnSpPr/>
      </xdr:nvCxnSpPr>
      <xdr:spPr>
        <a:xfrm flipH="1">
          <a:off x="14628019" y="4481513"/>
          <a:ext cx="681037" cy="3052762"/>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57</xdr:col>
      <xdr:colOff>207169</xdr:colOff>
      <xdr:row>85</xdr:row>
      <xdr:rowOff>100651</xdr:rowOff>
    </xdr:from>
    <xdr:to>
      <xdr:col>60</xdr:col>
      <xdr:colOff>116681</xdr:colOff>
      <xdr:row>85</xdr:row>
      <xdr:rowOff>100651</xdr:rowOff>
    </xdr:to>
    <xdr:cxnSp macro="">
      <xdr:nvCxnSpPr>
        <xdr:cNvPr id="10549" name="直線コネクタ 10548">
          <a:extLst>
            <a:ext uri="{FF2B5EF4-FFF2-40B4-BE49-F238E27FC236}">
              <a16:creationId xmlns:a16="http://schemas.microsoft.com/office/drawing/2014/main" id="{00000000-0008-0000-0000-000035290000}"/>
            </a:ext>
          </a:extLst>
        </xdr:cNvPr>
        <xdr:cNvCxnSpPr/>
      </xdr:nvCxnSpPr>
      <xdr:spPr>
        <a:xfrm>
          <a:off x="13542169" y="5434651"/>
          <a:ext cx="1052512"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60</xdr:col>
      <xdr:colOff>138113</xdr:colOff>
      <xdr:row>96</xdr:row>
      <xdr:rowOff>102394</xdr:rowOff>
    </xdr:from>
    <xdr:to>
      <xdr:col>60</xdr:col>
      <xdr:colOff>150021</xdr:colOff>
      <xdr:row>99</xdr:row>
      <xdr:rowOff>0</xdr:rowOff>
    </xdr:to>
    <xdr:cxnSp macro="">
      <xdr:nvCxnSpPr>
        <xdr:cNvPr id="10550" name="直線コネクタ 10549">
          <a:extLst>
            <a:ext uri="{FF2B5EF4-FFF2-40B4-BE49-F238E27FC236}">
              <a16:creationId xmlns:a16="http://schemas.microsoft.com/office/drawing/2014/main" id="{00000000-0008-0000-0000-000036290000}"/>
            </a:ext>
          </a:extLst>
        </xdr:cNvPr>
        <xdr:cNvCxnSpPr/>
      </xdr:nvCxnSpPr>
      <xdr:spPr>
        <a:xfrm flipH="1">
          <a:off x="14616113" y="7531894"/>
          <a:ext cx="11908" cy="469106"/>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61</xdr:col>
      <xdr:colOff>92146</xdr:colOff>
      <xdr:row>76</xdr:row>
      <xdr:rowOff>73819</xdr:rowOff>
    </xdr:from>
    <xdr:to>
      <xdr:col>61</xdr:col>
      <xdr:colOff>92146</xdr:colOff>
      <xdr:row>82</xdr:row>
      <xdr:rowOff>154781</xdr:rowOff>
    </xdr:to>
    <xdr:cxnSp macro="">
      <xdr:nvCxnSpPr>
        <xdr:cNvPr id="10551" name="直線コネクタ 10550">
          <a:extLst>
            <a:ext uri="{FF2B5EF4-FFF2-40B4-BE49-F238E27FC236}">
              <a16:creationId xmlns:a16="http://schemas.microsoft.com/office/drawing/2014/main" id="{00000000-0008-0000-0000-000037290000}"/>
            </a:ext>
          </a:extLst>
        </xdr:cNvPr>
        <xdr:cNvCxnSpPr/>
      </xdr:nvCxnSpPr>
      <xdr:spPr>
        <a:xfrm>
          <a:off x="14951146" y="3693319"/>
          <a:ext cx="0" cy="1223962"/>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60</xdr:col>
      <xdr:colOff>85726</xdr:colOff>
      <xdr:row>75</xdr:row>
      <xdr:rowOff>14288</xdr:rowOff>
    </xdr:from>
    <xdr:to>
      <xdr:col>60</xdr:col>
      <xdr:colOff>323850</xdr:colOff>
      <xdr:row>76</xdr:row>
      <xdr:rowOff>2</xdr:rowOff>
    </xdr:to>
    <xdr:cxnSp macro="">
      <xdr:nvCxnSpPr>
        <xdr:cNvPr id="10552" name="直線コネクタ 10551">
          <a:extLst>
            <a:ext uri="{FF2B5EF4-FFF2-40B4-BE49-F238E27FC236}">
              <a16:creationId xmlns:a16="http://schemas.microsoft.com/office/drawing/2014/main" id="{00000000-0008-0000-0000-000038290000}"/>
            </a:ext>
          </a:extLst>
        </xdr:cNvPr>
        <xdr:cNvCxnSpPr/>
      </xdr:nvCxnSpPr>
      <xdr:spPr>
        <a:xfrm flipV="1">
          <a:off x="14563726" y="3443288"/>
          <a:ext cx="238124" cy="176214"/>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326231</xdr:colOff>
      <xdr:row>75</xdr:row>
      <xdr:rowOff>16671</xdr:rowOff>
    </xdr:from>
    <xdr:to>
      <xdr:col>61</xdr:col>
      <xdr:colOff>247650</xdr:colOff>
      <xdr:row>75</xdr:row>
      <xdr:rowOff>16671</xdr:rowOff>
    </xdr:to>
    <xdr:cxnSp macro="">
      <xdr:nvCxnSpPr>
        <xdr:cNvPr id="10553" name="直線コネクタ 10552">
          <a:extLst>
            <a:ext uri="{FF2B5EF4-FFF2-40B4-BE49-F238E27FC236}">
              <a16:creationId xmlns:a16="http://schemas.microsoft.com/office/drawing/2014/main" id="{00000000-0008-0000-0000-000039290000}"/>
            </a:ext>
          </a:extLst>
        </xdr:cNvPr>
        <xdr:cNvCxnSpPr/>
      </xdr:nvCxnSpPr>
      <xdr:spPr>
        <a:xfrm>
          <a:off x="14804231" y="3445671"/>
          <a:ext cx="302419"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57</xdr:col>
      <xdr:colOff>204447</xdr:colOff>
      <xdr:row>76</xdr:row>
      <xdr:rowOff>0</xdr:rowOff>
    </xdr:from>
    <xdr:to>
      <xdr:col>57</xdr:col>
      <xdr:colOff>204447</xdr:colOff>
      <xdr:row>76</xdr:row>
      <xdr:rowOff>0</xdr:rowOff>
    </xdr:to>
    <xdr:cxnSp macro="">
      <xdr:nvCxnSpPr>
        <xdr:cNvPr id="10554" name="直線コネクタ 10553">
          <a:extLst>
            <a:ext uri="{FF2B5EF4-FFF2-40B4-BE49-F238E27FC236}">
              <a16:creationId xmlns:a16="http://schemas.microsoft.com/office/drawing/2014/main" id="{00000000-0008-0000-0000-00003A290000}"/>
            </a:ext>
          </a:extLst>
        </xdr:cNvPr>
        <xdr:cNvCxnSpPr/>
      </xdr:nvCxnSpPr>
      <xdr:spPr>
        <a:xfrm>
          <a:off x="22302447" y="3619500"/>
          <a:ext cx="0"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57</xdr:col>
      <xdr:colOff>209550</xdr:colOff>
      <xdr:row>86</xdr:row>
      <xdr:rowOff>97633</xdr:rowOff>
    </xdr:from>
    <xdr:to>
      <xdr:col>60</xdr:col>
      <xdr:colOff>119063</xdr:colOff>
      <xdr:row>86</xdr:row>
      <xdr:rowOff>97633</xdr:rowOff>
    </xdr:to>
    <xdr:cxnSp macro="">
      <xdr:nvCxnSpPr>
        <xdr:cNvPr id="10555" name="直線コネクタ 10554">
          <a:extLst>
            <a:ext uri="{FF2B5EF4-FFF2-40B4-BE49-F238E27FC236}">
              <a16:creationId xmlns:a16="http://schemas.microsoft.com/office/drawing/2014/main" id="{00000000-0008-0000-0000-00003B290000}"/>
            </a:ext>
          </a:extLst>
        </xdr:cNvPr>
        <xdr:cNvCxnSpPr/>
      </xdr:nvCxnSpPr>
      <xdr:spPr>
        <a:xfrm>
          <a:off x="13544550" y="5622133"/>
          <a:ext cx="1052513" cy="0"/>
        </a:xfrm>
        <a:prstGeom prst="line">
          <a:avLst/>
        </a:prstGeom>
        <a:ln w="317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285753</xdr:colOff>
      <xdr:row>80</xdr:row>
      <xdr:rowOff>97631</xdr:rowOff>
    </xdr:from>
    <xdr:to>
      <xdr:col>61</xdr:col>
      <xdr:colOff>190500</xdr:colOff>
      <xdr:row>96</xdr:row>
      <xdr:rowOff>47624</xdr:rowOff>
    </xdr:to>
    <xdr:cxnSp macro="">
      <xdr:nvCxnSpPr>
        <xdr:cNvPr id="10556" name="直線コネクタ 10555">
          <a:extLst>
            <a:ext uri="{FF2B5EF4-FFF2-40B4-BE49-F238E27FC236}">
              <a16:creationId xmlns:a16="http://schemas.microsoft.com/office/drawing/2014/main" id="{00000000-0008-0000-0000-00003C290000}"/>
            </a:ext>
          </a:extLst>
        </xdr:cNvPr>
        <xdr:cNvCxnSpPr/>
      </xdr:nvCxnSpPr>
      <xdr:spPr>
        <a:xfrm flipH="1">
          <a:off x="14382753" y="4479131"/>
          <a:ext cx="666747" cy="2997993"/>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61</xdr:col>
      <xdr:colOff>245269</xdr:colOff>
      <xdr:row>75</xdr:row>
      <xdr:rowOff>16669</xdr:rowOff>
    </xdr:from>
    <xdr:to>
      <xdr:col>62</xdr:col>
      <xdr:colOff>100013</xdr:colOff>
      <xdr:row>76</xdr:row>
      <xdr:rowOff>0</xdr:rowOff>
    </xdr:to>
    <xdr:cxnSp macro="">
      <xdr:nvCxnSpPr>
        <xdr:cNvPr id="10557" name="直線コネクタ 10556">
          <a:extLst>
            <a:ext uri="{FF2B5EF4-FFF2-40B4-BE49-F238E27FC236}">
              <a16:creationId xmlns:a16="http://schemas.microsoft.com/office/drawing/2014/main" id="{00000000-0008-0000-0000-00003D290000}"/>
            </a:ext>
          </a:extLst>
        </xdr:cNvPr>
        <xdr:cNvCxnSpPr/>
      </xdr:nvCxnSpPr>
      <xdr:spPr>
        <a:xfrm>
          <a:off x="15104269" y="3445669"/>
          <a:ext cx="235744" cy="173831"/>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60</xdr:col>
      <xdr:colOff>323850</xdr:colOff>
      <xdr:row>75</xdr:row>
      <xdr:rowOff>14288</xdr:rowOff>
    </xdr:from>
    <xdr:to>
      <xdr:col>60</xdr:col>
      <xdr:colOff>378619</xdr:colOff>
      <xdr:row>80</xdr:row>
      <xdr:rowOff>102394</xdr:rowOff>
    </xdr:to>
    <xdr:cxnSp macro="">
      <xdr:nvCxnSpPr>
        <xdr:cNvPr id="10558" name="直線コネクタ 10557">
          <a:extLst>
            <a:ext uri="{FF2B5EF4-FFF2-40B4-BE49-F238E27FC236}">
              <a16:creationId xmlns:a16="http://schemas.microsoft.com/office/drawing/2014/main" id="{00000000-0008-0000-0000-00003E290000}"/>
            </a:ext>
          </a:extLst>
        </xdr:cNvPr>
        <xdr:cNvCxnSpPr/>
      </xdr:nvCxnSpPr>
      <xdr:spPr>
        <a:xfrm>
          <a:off x="14801850" y="3443288"/>
          <a:ext cx="54769" cy="1040606"/>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88106</xdr:colOff>
      <xdr:row>76</xdr:row>
      <xdr:rowOff>0</xdr:rowOff>
    </xdr:from>
    <xdr:to>
      <xdr:col>60</xdr:col>
      <xdr:colOff>119063</xdr:colOff>
      <xdr:row>80</xdr:row>
      <xdr:rowOff>100013</xdr:rowOff>
    </xdr:to>
    <xdr:cxnSp macro="">
      <xdr:nvCxnSpPr>
        <xdr:cNvPr id="10559" name="直線コネクタ 10558">
          <a:extLst>
            <a:ext uri="{FF2B5EF4-FFF2-40B4-BE49-F238E27FC236}">
              <a16:creationId xmlns:a16="http://schemas.microsoft.com/office/drawing/2014/main" id="{00000000-0008-0000-0000-00003F290000}"/>
            </a:ext>
          </a:extLst>
        </xdr:cNvPr>
        <xdr:cNvCxnSpPr/>
      </xdr:nvCxnSpPr>
      <xdr:spPr>
        <a:xfrm>
          <a:off x="14566106" y="3619500"/>
          <a:ext cx="30957" cy="862013"/>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378619</xdr:colOff>
      <xdr:row>80</xdr:row>
      <xdr:rowOff>95250</xdr:rowOff>
    </xdr:from>
    <xdr:to>
      <xdr:col>61</xdr:col>
      <xdr:colOff>90488</xdr:colOff>
      <xdr:row>82</xdr:row>
      <xdr:rowOff>154781</xdr:rowOff>
    </xdr:to>
    <xdr:cxnSp macro="">
      <xdr:nvCxnSpPr>
        <xdr:cNvPr id="10560" name="直線コネクタ 10559">
          <a:extLst>
            <a:ext uri="{FF2B5EF4-FFF2-40B4-BE49-F238E27FC236}">
              <a16:creationId xmlns:a16="http://schemas.microsoft.com/office/drawing/2014/main" id="{00000000-0008-0000-0000-000040290000}"/>
            </a:ext>
          </a:extLst>
        </xdr:cNvPr>
        <xdr:cNvCxnSpPr/>
      </xdr:nvCxnSpPr>
      <xdr:spPr>
        <a:xfrm>
          <a:off x="14856619" y="4476750"/>
          <a:ext cx="92869" cy="440531"/>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119063</xdr:colOff>
      <xdr:row>80</xdr:row>
      <xdr:rowOff>100013</xdr:rowOff>
    </xdr:from>
    <xdr:to>
      <xdr:col>60</xdr:col>
      <xdr:colOff>350044</xdr:colOff>
      <xdr:row>85</xdr:row>
      <xdr:rowOff>147638</xdr:rowOff>
    </xdr:to>
    <xdr:cxnSp macro="">
      <xdr:nvCxnSpPr>
        <xdr:cNvPr id="10561" name="直線コネクタ 10560">
          <a:extLst>
            <a:ext uri="{FF2B5EF4-FFF2-40B4-BE49-F238E27FC236}">
              <a16:creationId xmlns:a16="http://schemas.microsoft.com/office/drawing/2014/main" id="{00000000-0008-0000-0000-000041290000}"/>
            </a:ext>
          </a:extLst>
        </xdr:cNvPr>
        <xdr:cNvCxnSpPr/>
      </xdr:nvCxnSpPr>
      <xdr:spPr>
        <a:xfrm>
          <a:off x="14597063" y="4481513"/>
          <a:ext cx="230981" cy="100012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69056</xdr:colOff>
      <xdr:row>86</xdr:row>
      <xdr:rowOff>97630</xdr:rowOff>
    </xdr:from>
    <xdr:to>
      <xdr:col>64</xdr:col>
      <xdr:colOff>366713</xdr:colOff>
      <xdr:row>86</xdr:row>
      <xdr:rowOff>97630</xdr:rowOff>
    </xdr:to>
    <xdr:cxnSp macro="">
      <xdr:nvCxnSpPr>
        <xdr:cNvPr id="10562" name="直線コネクタ 10561">
          <a:extLst>
            <a:ext uri="{FF2B5EF4-FFF2-40B4-BE49-F238E27FC236}">
              <a16:creationId xmlns:a16="http://schemas.microsoft.com/office/drawing/2014/main" id="{00000000-0008-0000-0000-000042290000}"/>
            </a:ext>
          </a:extLst>
        </xdr:cNvPr>
        <xdr:cNvCxnSpPr/>
      </xdr:nvCxnSpPr>
      <xdr:spPr>
        <a:xfrm>
          <a:off x="15309056" y="5622130"/>
          <a:ext cx="1059657" cy="0"/>
        </a:xfrm>
        <a:prstGeom prst="line">
          <a:avLst/>
        </a:prstGeom>
        <a:ln w="317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302419</xdr:colOff>
      <xdr:row>76</xdr:row>
      <xdr:rowOff>0</xdr:rowOff>
    </xdr:from>
    <xdr:to>
      <xdr:col>56</xdr:col>
      <xdr:colOff>302419</xdr:colOff>
      <xdr:row>85</xdr:row>
      <xdr:rowOff>100013</xdr:rowOff>
    </xdr:to>
    <xdr:cxnSp macro="">
      <xdr:nvCxnSpPr>
        <xdr:cNvPr id="10563" name="直線矢印コネクタ 10562">
          <a:extLst>
            <a:ext uri="{FF2B5EF4-FFF2-40B4-BE49-F238E27FC236}">
              <a16:creationId xmlns:a16="http://schemas.microsoft.com/office/drawing/2014/main" id="{00000000-0008-0000-0000-000043290000}"/>
            </a:ext>
          </a:extLst>
        </xdr:cNvPr>
        <xdr:cNvCxnSpPr/>
      </xdr:nvCxnSpPr>
      <xdr:spPr>
        <a:xfrm>
          <a:off x="22019419" y="3619500"/>
          <a:ext cx="0" cy="181451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364332</xdr:colOff>
      <xdr:row>76</xdr:row>
      <xdr:rowOff>0</xdr:rowOff>
    </xdr:from>
    <xdr:to>
      <xdr:col>64</xdr:col>
      <xdr:colOff>364332</xdr:colOff>
      <xdr:row>81</xdr:row>
      <xdr:rowOff>154781</xdr:rowOff>
    </xdr:to>
    <xdr:cxnSp macro="">
      <xdr:nvCxnSpPr>
        <xdr:cNvPr id="10564" name="直線コネクタ 10563">
          <a:extLst>
            <a:ext uri="{FF2B5EF4-FFF2-40B4-BE49-F238E27FC236}">
              <a16:creationId xmlns:a16="http://schemas.microsoft.com/office/drawing/2014/main" id="{00000000-0008-0000-0000-000044290000}"/>
            </a:ext>
          </a:extLst>
        </xdr:cNvPr>
        <xdr:cNvCxnSpPr/>
      </xdr:nvCxnSpPr>
      <xdr:spPr>
        <a:xfrm>
          <a:off x="25129332" y="3619500"/>
          <a:ext cx="0" cy="1107281"/>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64</xdr:col>
      <xdr:colOff>364331</xdr:colOff>
      <xdr:row>84</xdr:row>
      <xdr:rowOff>95251</xdr:rowOff>
    </xdr:from>
    <xdr:to>
      <xdr:col>64</xdr:col>
      <xdr:colOff>364331</xdr:colOff>
      <xdr:row>99</xdr:row>
      <xdr:rowOff>0</xdr:rowOff>
    </xdr:to>
    <xdr:cxnSp macro="">
      <xdr:nvCxnSpPr>
        <xdr:cNvPr id="10565" name="直線コネクタ 10564">
          <a:extLst>
            <a:ext uri="{FF2B5EF4-FFF2-40B4-BE49-F238E27FC236}">
              <a16:creationId xmlns:a16="http://schemas.microsoft.com/office/drawing/2014/main" id="{00000000-0008-0000-0000-000045290000}"/>
            </a:ext>
          </a:extLst>
        </xdr:cNvPr>
        <xdr:cNvCxnSpPr/>
      </xdr:nvCxnSpPr>
      <xdr:spPr>
        <a:xfrm>
          <a:off x="16366331" y="5238751"/>
          <a:ext cx="0" cy="2762249"/>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62</xdr:col>
      <xdr:colOff>102393</xdr:colOff>
      <xdr:row>76</xdr:row>
      <xdr:rowOff>0</xdr:rowOff>
    </xdr:from>
    <xdr:to>
      <xdr:col>69</xdr:col>
      <xdr:colOff>180975</xdr:colOff>
      <xdr:row>76</xdr:row>
      <xdr:rowOff>0</xdr:rowOff>
    </xdr:to>
    <xdr:cxnSp macro="">
      <xdr:nvCxnSpPr>
        <xdr:cNvPr id="10566" name="直線コネクタ 10565">
          <a:extLst>
            <a:ext uri="{FF2B5EF4-FFF2-40B4-BE49-F238E27FC236}">
              <a16:creationId xmlns:a16="http://schemas.microsoft.com/office/drawing/2014/main" id="{00000000-0008-0000-0000-000046290000}"/>
            </a:ext>
          </a:extLst>
        </xdr:cNvPr>
        <xdr:cNvCxnSpPr/>
      </xdr:nvCxnSpPr>
      <xdr:spPr>
        <a:xfrm>
          <a:off x="15342393" y="3619500"/>
          <a:ext cx="2745582" cy="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60</xdr:col>
      <xdr:colOff>119061</xdr:colOff>
      <xdr:row>80</xdr:row>
      <xdr:rowOff>102394</xdr:rowOff>
    </xdr:from>
    <xdr:to>
      <xdr:col>60</xdr:col>
      <xdr:colOff>119061</xdr:colOff>
      <xdr:row>91</xdr:row>
      <xdr:rowOff>26194</xdr:rowOff>
    </xdr:to>
    <xdr:cxnSp macro="">
      <xdr:nvCxnSpPr>
        <xdr:cNvPr id="10567" name="直線コネクタ 10566">
          <a:extLst>
            <a:ext uri="{FF2B5EF4-FFF2-40B4-BE49-F238E27FC236}">
              <a16:creationId xmlns:a16="http://schemas.microsoft.com/office/drawing/2014/main" id="{00000000-0008-0000-0000-000047290000}"/>
            </a:ext>
          </a:extLst>
        </xdr:cNvPr>
        <xdr:cNvCxnSpPr/>
      </xdr:nvCxnSpPr>
      <xdr:spPr>
        <a:xfrm>
          <a:off x="14597061" y="4483894"/>
          <a:ext cx="0" cy="20193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62</xdr:col>
      <xdr:colOff>69056</xdr:colOff>
      <xdr:row>80</xdr:row>
      <xdr:rowOff>100013</xdr:rowOff>
    </xdr:from>
    <xdr:to>
      <xdr:col>62</xdr:col>
      <xdr:colOff>69058</xdr:colOff>
      <xdr:row>99</xdr:row>
      <xdr:rowOff>2381</xdr:rowOff>
    </xdr:to>
    <xdr:cxnSp macro="">
      <xdr:nvCxnSpPr>
        <xdr:cNvPr id="10568" name="直線コネクタ 10567">
          <a:extLst>
            <a:ext uri="{FF2B5EF4-FFF2-40B4-BE49-F238E27FC236}">
              <a16:creationId xmlns:a16="http://schemas.microsoft.com/office/drawing/2014/main" id="{00000000-0008-0000-0000-000048290000}"/>
            </a:ext>
          </a:extLst>
        </xdr:cNvPr>
        <xdr:cNvCxnSpPr/>
      </xdr:nvCxnSpPr>
      <xdr:spPr>
        <a:xfrm flipH="1">
          <a:off x="15309056" y="4481513"/>
          <a:ext cx="2" cy="3521868"/>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62</xdr:col>
      <xdr:colOff>69056</xdr:colOff>
      <xdr:row>76</xdr:row>
      <xdr:rowOff>0</xdr:rowOff>
    </xdr:from>
    <xdr:to>
      <xdr:col>62</xdr:col>
      <xdr:colOff>100013</xdr:colOff>
      <xdr:row>80</xdr:row>
      <xdr:rowOff>104775</xdr:rowOff>
    </xdr:to>
    <xdr:cxnSp macro="">
      <xdr:nvCxnSpPr>
        <xdr:cNvPr id="10569" name="直線コネクタ 10568">
          <a:extLst>
            <a:ext uri="{FF2B5EF4-FFF2-40B4-BE49-F238E27FC236}">
              <a16:creationId xmlns:a16="http://schemas.microsoft.com/office/drawing/2014/main" id="{00000000-0008-0000-0000-000049290000}"/>
            </a:ext>
          </a:extLst>
        </xdr:cNvPr>
        <xdr:cNvCxnSpPr/>
      </xdr:nvCxnSpPr>
      <xdr:spPr>
        <a:xfrm flipH="1">
          <a:off x="15309056" y="3619500"/>
          <a:ext cx="30957" cy="866775"/>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61</xdr:col>
      <xdr:colOff>59531</xdr:colOff>
      <xdr:row>83</xdr:row>
      <xdr:rowOff>133350</xdr:rowOff>
    </xdr:from>
    <xdr:to>
      <xdr:col>61</xdr:col>
      <xdr:colOff>302418</xdr:colOff>
      <xdr:row>84</xdr:row>
      <xdr:rowOff>0</xdr:rowOff>
    </xdr:to>
    <xdr:cxnSp macro="">
      <xdr:nvCxnSpPr>
        <xdr:cNvPr id="10570" name="直線コネクタ 10569">
          <a:extLst>
            <a:ext uri="{FF2B5EF4-FFF2-40B4-BE49-F238E27FC236}">
              <a16:creationId xmlns:a16="http://schemas.microsoft.com/office/drawing/2014/main" id="{00000000-0008-0000-0000-00004A290000}"/>
            </a:ext>
          </a:extLst>
        </xdr:cNvPr>
        <xdr:cNvCxnSpPr/>
      </xdr:nvCxnSpPr>
      <xdr:spPr>
        <a:xfrm>
          <a:off x="14918531" y="5086350"/>
          <a:ext cx="242887" cy="5715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64</xdr:col>
      <xdr:colOff>364331</xdr:colOff>
      <xdr:row>81</xdr:row>
      <xdr:rowOff>161925</xdr:rowOff>
    </xdr:from>
    <xdr:to>
      <xdr:col>64</xdr:col>
      <xdr:colOff>364331</xdr:colOff>
      <xdr:row>84</xdr:row>
      <xdr:rowOff>109536</xdr:rowOff>
    </xdr:to>
    <xdr:cxnSp macro="">
      <xdr:nvCxnSpPr>
        <xdr:cNvPr id="10571" name="直線コネクタ 10570">
          <a:extLst>
            <a:ext uri="{FF2B5EF4-FFF2-40B4-BE49-F238E27FC236}">
              <a16:creationId xmlns:a16="http://schemas.microsoft.com/office/drawing/2014/main" id="{00000000-0008-0000-0000-00004B290000}"/>
            </a:ext>
          </a:extLst>
        </xdr:cNvPr>
        <xdr:cNvCxnSpPr/>
      </xdr:nvCxnSpPr>
      <xdr:spPr>
        <a:xfrm>
          <a:off x="25129331" y="4733925"/>
          <a:ext cx="0" cy="519111"/>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0</xdr:colOff>
      <xdr:row>76</xdr:row>
      <xdr:rowOff>119063</xdr:rowOff>
    </xdr:from>
    <xdr:to>
      <xdr:col>59</xdr:col>
      <xdr:colOff>273844</xdr:colOff>
      <xdr:row>85</xdr:row>
      <xdr:rowOff>95250</xdr:rowOff>
    </xdr:to>
    <xdr:sp macro="" textlink="">
      <xdr:nvSpPr>
        <xdr:cNvPr id="10573" name="円弧 10572">
          <a:extLst>
            <a:ext uri="{FF2B5EF4-FFF2-40B4-BE49-F238E27FC236}">
              <a16:creationId xmlns:a16="http://schemas.microsoft.com/office/drawing/2014/main" id="{00000000-0008-0000-0000-00004D290000}"/>
            </a:ext>
          </a:extLst>
        </xdr:cNvPr>
        <xdr:cNvSpPr/>
      </xdr:nvSpPr>
      <xdr:spPr>
        <a:xfrm>
          <a:off x="20574000" y="3738563"/>
          <a:ext cx="2559844" cy="1690687"/>
        </a:xfrm>
        <a:prstGeom prst="arc">
          <a:avLst>
            <a:gd name="adj1" fmla="val 5261333"/>
            <a:gd name="adj2" fmla="val 10833890"/>
          </a:avLst>
        </a:prstGeom>
        <a:ln w="31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56</xdr:col>
      <xdr:colOff>2381</xdr:colOff>
      <xdr:row>78</xdr:row>
      <xdr:rowOff>2381</xdr:rowOff>
    </xdr:from>
    <xdr:to>
      <xdr:col>56</xdr:col>
      <xdr:colOff>302419</xdr:colOff>
      <xdr:row>78</xdr:row>
      <xdr:rowOff>2381</xdr:rowOff>
    </xdr:to>
    <xdr:cxnSp macro="">
      <xdr:nvCxnSpPr>
        <xdr:cNvPr id="10574" name="直線矢印コネクタ 10573">
          <a:extLst>
            <a:ext uri="{FF2B5EF4-FFF2-40B4-BE49-F238E27FC236}">
              <a16:creationId xmlns:a16="http://schemas.microsoft.com/office/drawing/2014/main" id="{00000000-0008-0000-0000-00004E290000}"/>
            </a:ext>
          </a:extLst>
        </xdr:cNvPr>
        <xdr:cNvCxnSpPr/>
      </xdr:nvCxnSpPr>
      <xdr:spPr>
        <a:xfrm flipH="1">
          <a:off x="21719381" y="4002881"/>
          <a:ext cx="30003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183356</xdr:colOff>
      <xdr:row>83</xdr:row>
      <xdr:rowOff>2382</xdr:rowOff>
    </xdr:from>
    <xdr:to>
      <xdr:col>57</xdr:col>
      <xdr:colOff>50006</xdr:colOff>
      <xdr:row>83</xdr:row>
      <xdr:rowOff>2382</xdr:rowOff>
    </xdr:to>
    <xdr:cxnSp macro="">
      <xdr:nvCxnSpPr>
        <xdr:cNvPr id="10575" name="直線矢印コネクタ 10574">
          <a:extLst>
            <a:ext uri="{FF2B5EF4-FFF2-40B4-BE49-F238E27FC236}">
              <a16:creationId xmlns:a16="http://schemas.microsoft.com/office/drawing/2014/main" id="{00000000-0008-0000-0000-00004F290000}"/>
            </a:ext>
          </a:extLst>
        </xdr:cNvPr>
        <xdr:cNvCxnSpPr/>
      </xdr:nvCxnSpPr>
      <xdr:spPr>
        <a:xfrm flipH="1">
          <a:off x="21900356" y="4764882"/>
          <a:ext cx="24765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361950</xdr:colOff>
      <xdr:row>76</xdr:row>
      <xdr:rowOff>97630</xdr:rowOff>
    </xdr:from>
    <xdr:to>
      <xdr:col>69</xdr:col>
      <xdr:colOff>178594</xdr:colOff>
      <xdr:row>76</xdr:row>
      <xdr:rowOff>97630</xdr:rowOff>
    </xdr:to>
    <xdr:cxnSp macro="">
      <xdr:nvCxnSpPr>
        <xdr:cNvPr id="10576" name="直線矢印コネクタ 10575">
          <a:extLst>
            <a:ext uri="{FF2B5EF4-FFF2-40B4-BE49-F238E27FC236}">
              <a16:creationId xmlns:a16="http://schemas.microsoft.com/office/drawing/2014/main" id="{00000000-0008-0000-0000-000050290000}"/>
            </a:ext>
          </a:extLst>
        </xdr:cNvPr>
        <xdr:cNvCxnSpPr/>
      </xdr:nvCxnSpPr>
      <xdr:spPr>
        <a:xfrm>
          <a:off x="16363950" y="3717130"/>
          <a:ext cx="172164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73819</xdr:colOff>
      <xdr:row>85</xdr:row>
      <xdr:rowOff>92868</xdr:rowOff>
    </xdr:from>
    <xdr:to>
      <xdr:col>64</xdr:col>
      <xdr:colOff>359568</xdr:colOff>
      <xdr:row>85</xdr:row>
      <xdr:rowOff>92868</xdr:rowOff>
    </xdr:to>
    <xdr:cxnSp macro="">
      <xdr:nvCxnSpPr>
        <xdr:cNvPr id="10577" name="直線コネクタ 10576">
          <a:extLst>
            <a:ext uri="{FF2B5EF4-FFF2-40B4-BE49-F238E27FC236}">
              <a16:creationId xmlns:a16="http://schemas.microsoft.com/office/drawing/2014/main" id="{00000000-0008-0000-0000-000051290000}"/>
            </a:ext>
          </a:extLst>
        </xdr:cNvPr>
        <xdr:cNvCxnSpPr/>
      </xdr:nvCxnSpPr>
      <xdr:spPr>
        <a:xfrm>
          <a:off x="15313819" y="5426868"/>
          <a:ext cx="1047749"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285750</xdr:colOff>
      <xdr:row>96</xdr:row>
      <xdr:rowOff>47625</xdr:rowOff>
    </xdr:from>
    <xdr:to>
      <xdr:col>60</xdr:col>
      <xdr:colOff>147637</xdr:colOff>
      <xdr:row>96</xdr:row>
      <xdr:rowOff>104775</xdr:rowOff>
    </xdr:to>
    <xdr:cxnSp macro="">
      <xdr:nvCxnSpPr>
        <xdr:cNvPr id="10578" name="直線コネクタ 10577">
          <a:extLst>
            <a:ext uri="{FF2B5EF4-FFF2-40B4-BE49-F238E27FC236}">
              <a16:creationId xmlns:a16="http://schemas.microsoft.com/office/drawing/2014/main" id="{00000000-0008-0000-0000-000052290000}"/>
            </a:ext>
          </a:extLst>
        </xdr:cNvPr>
        <xdr:cNvCxnSpPr/>
      </xdr:nvCxnSpPr>
      <xdr:spPr>
        <a:xfrm>
          <a:off x="14382750" y="7477125"/>
          <a:ext cx="242887" cy="5715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53</xdr:col>
      <xdr:colOff>4762</xdr:colOff>
      <xdr:row>76</xdr:row>
      <xdr:rowOff>0</xdr:rowOff>
    </xdr:from>
    <xdr:to>
      <xdr:col>60</xdr:col>
      <xdr:colOff>83344</xdr:colOff>
      <xdr:row>76</xdr:row>
      <xdr:rowOff>0</xdr:rowOff>
    </xdr:to>
    <xdr:cxnSp macro="">
      <xdr:nvCxnSpPr>
        <xdr:cNvPr id="10579" name="直線コネクタ 10578">
          <a:extLst>
            <a:ext uri="{FF2B5EF4-FFF2-40B4-BE49-F238E27FC236}">
              <a16:creationId xmlns:a16="http://schemas.microsoft.com/office/drawing/2014/main" id="{00000000-0008-0000-0000-000053290000}"/>
            </a:ext>
          </a:extLst>
        </xdr:cNvPr>
        <xdr:cNvCxnSpPr/>
      </xdr:nvCxnSpPr>
      <xdr:spPr>
        <a:xfrm>
          <a:off x="11815762" y="3619500"/>
          <a:ext cx="2745582" cy="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64</xdr:col>
      <xdr:colOff>108909</xdr:colOff>
      <xdr:row>81</xdr:row>
      <xdr:rowOff>152407</xdr:rowOff>
    </xdr:from>
    <xdr:to>
      <xdr:col>64</xdr:col>
      <xdr:colOff>362074</xdr:colOff>
      <xdr:row>81</xdr:row>
      <xdr:rowOff>152407</xdr:rowOff>
    </xdr:to>
    <xdr:cxnSp macro="">
      <xdr:nvCxnSpPr>
        <xdr:cNvPr id="10582" name="直線コネクタ 10581">
          <a:extLst>
            <a:ext uri="{FF2B5EF4-FFF2-40B4-BE49-F238E27FC236}">
              <a16:creationId xmlns:a16="http://schemas.microsoft.com/office/drawing/2014/main" id="{00000000-0008-0000-0000-000056290000}"/>
            </a:ext>
          </a:extLst>
        </xdr:cNvPr>
        <xdr:cNvCxnSpPr/>
      </xdr:nvCxnSpPr>
      <xdr:spPr>
        <a:xfrm>
          <a:off x="24873909" y="4724407"/>
          <a:ext cx="253165"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281740</xdr:colOff>
      <xdr:row>75</xdr:row>
      <xdr:rowOff>188369</xdr:rowOff>
    </xdr:from>
    <xdr:to>
      <xdr:col>64</xdr:col>
      <xdr:colOff>281740</xdr:colOff>
      <xdr:row>81</xdr:row>
      <xdr:rowOff>154781</xdr:rowOff>
    </xdr:to>
    <xdr:cxnSp macro="">
      <xdr:nvCxnSpPr>
        <xdr:cNvPr id="10583" name="直線矢印コネクタ 10582">
          <a:extLst>
            <a:ext uri="{FF2B5EF4-FFF2-40B4-BE49-F238E27FC236}">
              <a16:creationId xmlns:a16="http://schemas.microsoft.com/office/drawing/2014/main" id="{00000000-0008-0000-0000-000057290000}"/>
            </a:ext>
          </a:extLst>
        </xdr:cNvPr>
        <xdr:cNvCxnSpPr/>
      </xdr:nvCxnSpPr>
      <xdr:spPr>
        <a:xfrm>
          <a:off x="25046740" y="3617369"/>
          <a:ext cx="0" cy="110941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63</xdr:col>
      <xdr:colOff>369094</xdr:colOff>
      <xdr:row>78</xdr:row>
      <xdr:rowOff>2381</xdr:rowOff>
    </xdr:from>
    <xdr:to>
      <xdr:col>64</xdr:col>
      <xdr:colOff>278608</xdr:colOff>
      <xdr:row>78</xdr:row>
      <xdr:rowOff>2381</xdr:rowOff>
    </xdr:to>
    <xdr:cxnSp macro="">
      <xdr:nvCxnSpPr>
        <xdr:cNvPr id="10584" name="直線矢印コネクタ 10583">
          <a:extLst>
            <a:ext uri="{FF2B5EF4-FFF2-40B4-BE49-F238E27FC236}">
              <a16:creationId xmlns:a16="http://schemas.microsoft.com/office/drawing/2014/main" id="{00000000-0008-0000-0000-000058290000}"/>
            </a:ext>
          </a:extLst>
        </xdr:cNvPr>
        <xdr:cNvCxnSpPr/>
      </xdr:nvCxnSpPr>
      <xdr:spPr>
        <a:xfrm flipH="1">
          <a:off x="15990094" y="4002881"/>
          <a:ext cx="29051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204787</xdr:colOff>
      <xdr:row>76</xdr:row>
      <xdr:rowOff>2381</xdr:rowOff>
    </xdr:from>
    <xdr:to>
      <xdr:col>57</xdr:col>
      <xdr:colOff>204787</xdr:colOff>
      <xdr:row>81</xdr:row>
      <xdr:rowOff>152400</xdr:rowOff>
    </xdr:to>
    <xdr:cxnSp macro="">
      <xdr:nvCxnSpPr>
        <xdr:cNvPr id="10590" name="直線コネクタ 10589">
          <a:extLst>
            <a:ext uri="{FF2B5EF4-FFF2-40B4-BE49-F238E27FC236}">
              <a16:creationId xmlns:a16="http://schemas.microsoft.com/office/drawing/2014/main" id="{00000000-0008-0000-0000-00005E290000}"/>
            </a:ext>
          </a:extLst>
        </xdr:cNvPr>
        <xdr:cNvCxnSpPr/>
      </xdr:nvCxnSpPr>
      <xdr:spPr>
        <a:xfrm>
          <a:off x="22302787" y="3621881"/>
          <a:ext cx="0" cy="1102519"/>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64</xdr:col>
      <xdr:colOff>364331</xdr:colOff>
      <xdr:row>80</xdr:row>
      <xdr:rowOff>189460</xdr:rowOff>
    </xdr:from>
    <xdr:to>
      <xdr:col>69</xdr:col>
      <xdr:colOff>180874</xdr:colOff>
      <xdr:row>80</xdr:row>
      <xdr:rowOff>189460</xdr:rowOff>
    </xdr:to>
    <xdr:cxnSp macro="">
      <xdr:nvCxnSpPr>
        <xdr:cNvPr id="10593" name="直線矢印コネクタ 10592">
          <a:extLst>
            <a:ext uri="{FF2B5EF4-FFF2-40B4-BE49-F238E27FC236}">
              <a16:creationId xmlns:a16="http://schemas.microsoft.com/office/drawing/2014/main" id="{00000000-0008-0000-0000-000061290000}"/>
            </a:ext>
          </a:extLst>
        </xdr:cNvPr>
        <xdr:cNvCxnSpPr/>
      </xdr:nvCxnSpPr>
      <xdr:spPr>
        <a:xfrm>
          <a:off x="25129331" y="4570960"/>
          <a:ext cx="172154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285749</xdr:colOff>
      <xdr:row>76</xdr:row>
      <xdr:rowOff>119061</xdr:rowOff>
    </xdr:from>
    <xdr:to>
      <xdr:col>69</xdr:col>
      <xdr:colOff>178593</xdr:colOff>
      <xdr:row>85</xdr:row>
      <xdr:rowOff>95248</xdr:rowOff>
    </xdr:to>
    <xdr:sp macro="" textlink="">
      <xdr:nvSpPr>
        <xdr:cNvPr id="10596" name="円弧 10595">
          <a:extLst>
            <a:ext uri="{FF2B5EF4-FFF2-40B4-BE49-F238E27FC236}">
              <a16:creationId xmlns:a16="http://schemas.microsoft.com/office/drawing/2014/main" id="{00000000-0008-0000-0000-000064290000}"/>
            </a:ext>
          </a:extLst>
        </xdr:cNvPr>
        <xdr:cNvSpPr/>
      </xdr:nvSpPr>
      <xdr:spPr>
        <a:xfrm>
          <a:off x="24288749" y="3738561"/>
          <a:ext cx="2559844" cy="1690687"/>
        </a:xfrm>
        <a:prstGeom prst="arc">
          <a:avLst>
            <a:gd name="adj1" fmla="val 21571623"/>
            <a:gd name="adj2" fmla="val 5548637"/>
          </a:avLst>
        </a:prstGeom>
        <a:ln w="31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79</xdr:col>
      <xdr:colOff>178594</xdr:colOff>
      <xdr:row>81</xdr:row>
      <xdr:rowOff>154781</xdr:rowOff>
    </xdr:from>
    <xdr:to>
      <xdr:col>79</xdr:col>
      <xdr:colOff>207169</xdr:colOff>
      <xdr:row>84</xdr:row>
      <xdr:rowOff>100013</xdr:rowOff>
    </xdr:to>
    <xdr:cxnSp macro="">
      <xdr:nvCxnSpPr>
        <xdr:cNvPr id="10598" name="直線コネクタ 10597">
          <a:extLst>
            <a:ext uri="{FF2B5EF4-FFF2-40B4-BE49-F238E27FC236}">
              <a16:creationId xmlns:a16="http://schemas.microsoft.com/office/drawing/2014/main" id="{00000000-0008-0000-0000-000066290000}"/>
            </a:ext>
          </a:extLst>
        </xdr:cNvPr>
        <xdr:cNvCxnSpPr/>
      </xdr:nvCxnSpPr>
      <xdr:spPr>
        <a:xfrm flipH="1">
          <a:off x="30658594" y="4726781"/>
          <a:ext cx="28575" cy="516732"/>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118724</xdr:colOff>
      <xdr:row>80</xdr:row>
      <xdr:rowOff>92869</xdr:rowOff>
    </xdr:from>
    <xdr:to>
      <xdr:col>82</xdr:col>
      <xdr:colOff>118724</xdr:colOff>
      <xdr:row>93</xdr:row>
      <xdr:rowOff>138113</xdr:rowOff>
    </xdr:to>
    <xdr:cxnSp macro="">
      <xdr:nvCxnSpPr>
        <xdr:cNvPr id="10603" name="直線コネクタ 10602">
          <a:extLst>
            <a:ext uri="{FF2B5EF4-FFF2-40B4-BE49-F238E27FC236}">
              <a16:creationId xmlns:a16="http://schemas.microsoft.com/office/drawing/2014/main" id="{00000000-0008-0000-0000-00006B290000}"/>
            </a:ext>
          </a:extLst>
        </xdr:cNvPr>
        <xdr:cNvCxnSpPr/>
      </xdr:nvCxnSpPr>
      <xdr:spPr>
        <a:xfrm>
          <a:off x="31360724" y="5236369"/>
          <a:ext cx="0" cy="2521744"/>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86</xdr:col>
      <xdr:colOff>364331</xdr:colOff>
      <xdr:row>81</xdr:row>
      <xdr:rowOff>152400</xdr:rowOff>
    </xdr:from>
    <xdr:to>
      <xdr:col>87</xdr:col>
      <xdr:colOff>11906</xdr:colOff>
      <xdr:row>84</xdr:row>
      <xdr:rowOff>100013</xdr:rowOff>
    </xdr:to>
    <xdr:cxnSp macro="">
      <xdr:nvCxnSpPr>
        <xdr:cNvPr id="10604" name="直線コネクタ 10603">
          <a:extLst>
            <a:ext uri="{FF2B5EF4-FFF2-40B4-BE49-F238E27FC236}">
              <a16:creationId xmlns:a16="http://schemas.microsoft.com/office/drawing/2014/main" id="{00000000-0008-0000-0000-00006C290000}"/>
            </a:ext>
          </a:extLst>
        </xdr:cNvPr>
        <xdr:cNvCxnSpPr/>
      </xdr:nvCxnSpPr>
      <xdr:spPr>
        <a:xfrm>
          <a:off x="33511331" y="4724400"/>
          <a:ext cx="28575" cy="519113"/>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88</xdr:col>
      <xdr:colOff>375736</xdr:colOff>
      <xdr:row>76</xdr:row>
      <xdr:rowOff>95250</xdr:rowOff>
    </xdr:from>
    <xdr:to>
      <xdr:col>88</xdr:col>
      <xdr:colOff>375736</xdr:colOff>
      <xdr:row>77</xdr:row>
      <xdr:rowOff>7144</xdr:rowOff>
    </xdr:to>
    <xdr:cxnSp macro="">
      <xdr:nvCxnSpPr>
        <xdr:cNvPr id="10605" name="直線矢印コネクタ 10604">
          <a:extLst>
            <a:ext uri="{FF2B5EF4-FFF2-40B4-BE49-F238E27FC236}">
              <a16:creationId xmlns:a16="http://schemas.microsoft.com/office/drawing/2014/main" id="{00000000-0008-0000-0000-00006D290000}"/>
            </a:ext>
          </a:extLst>
        </xdr:cNvPr>
        <xdr:cNvCxnSpPr/>
      </xdr:nvCxnSpPr>
      <xdr:spPr>
        <a:xfrm>
          <a:off x="25902736" y="3714750"/>
          <a:ext cx="0" cy="10239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116681</xdr:colOff>
      <xdr:row>80</xdr:row>
      <xdr:rowOff>92870</xdr:rowOff>
    </xdr:from>
    <xdr:to>
      <xdr:col>75</xdr:col>
      <xdr:colOff>1</xdr:colOff>
      <xdr:row>80</xdr:row>
      <xdr:rowOff>92870</xdr:rowOff>
    </xdr:to>
    <xdr:cxnSp macro="">
      <xdr:nvCxnSpPr>
        <xdr:cNvPr id="10606" name="直線コネクタ 10605">
          <a:extLst>
            <a:ext uri="{FF2B5EF4-FFF2-40B4-BE49-F238E27FC236}">
              <a16:creationId xmlns:a16="http://schemas.microsoft.com/office/drawing/2014/main" id="{00000000-0008-0000-0000-00006E290000}"/>
            </a:ext>
          </a:extLst>
        </xdr:cNvPr>
        <xdr:cNvCxnSpPr/>
      </xdr:nvCxnSpPr>
      <xdr:spPr>
        <a:xfrm flipH="1">
          <a:off x="20309681" y="4474370"/>
          <a:ext cx="26432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79</xdr:col>
      <xdr:colOff>204787</xdr:colOff>
      <xdr:row>81</xdr:row>
      <xdr:rowOff>154781</xdr:rowOff>
    </xdr:from>
    <xdr:to>
      <xdr:col>79</xdr:col>
      <xdr:colOff>204787</xdr:colOff>
      <xdr:row>84</xdr:row>
      <xdr:rowOff>104775</xdr:rowOff>
    </xdr:to>
    <xdr:cxnSp macro="">
      <xdr:nvCxnSpPr>
        <xdr:cNvPr id="10609" name="直線コネクタ 10608">
          <a:extLst>
            <a:ext uri="{FF2B5EF4-FFF2-40B4-BE49-F238E27FC236}">
              <a16:creationId xmlns:a16="http://schemas.microsoft.com/office/drawing/2014/main" id="{00000000-0008-0000-0000-000071290000}"/>
            </a:ext>
          </a:extLst>
        </xdr:cNvPr>
        <xdr:cNvCxnSpPr/>
      </xdr:nvCxnSpPr>
      <xdr:spPr>
        <a:xfrm>
          <a:off x="22302787" y="4726781"/>
          <a:ext cx="0" cy="521494"/>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75</xdr:col>
      <xdr:colOff>2382</xdr:colOff>
      <xdr:row>75</xdr:row>
      <xdr:rowOff>188119</xdr:rowOff>
    </xdr:from>
    <xdr:to>
      <xdr:col>75</xdr:col>
      <xdr:colOff>2382</xdr:colOff>
      <xdr:row>80</xdr:row>
      <xdr:rowOff>95250</xdr:rowOff>
    </xdr:to>
    <xdr:cxnSp macro="">
      <xdr:nvCxnSpPr>
        <xdr:cNvPr id="10610" name="直線コネクタ 10609">
          <a:extLst>
            <a:ext uri="{FF2B5EF4-FFF2-40B4-BE49-F238E27FC236}">
              <a16:creationId xmlns:a16="http://schemas.microsoft.com/office/drawing/2014/main" id="{00000000-0008-0000-0000-000072290000}"/>
            </a:ext>
          </a:extLst>
        </xdr:cNvPr>
        <xdr:cNvCxnSpPr/>
      </xdr:nvCxnSpPr>
      <xdr:spPr>
        <a:xfrm>
          <a:off x="20576382" y="3617119"/>
          <a:ext cx="0" cy="859631"/>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91</xdr:col>
      <xdr:colOff>178594</xdr:colOff>
      <xdr:row>76</xdr:row>
      <xdr:rowOff>0</xdr:rowOff>
    </xdr:from>
    <xdr:to>
      <xdr:col>91</xdr:col>
      <xdr:colOff>178594</xdr:colOff>
      <xdr:row>80</xdr:row>
      <xdr:rowOff>92869</xdr:rowOff>
    </xdr:to>
    <xdr:cxnSp macro="">
      <xdr:nvCxnSpPr>
        <xdr:cNvPr id="10611" name="直線コネクタ 10610">
          <a:extLst>
            <a:ext uri="{FF2B5EF4-FFF2-40B4-BE49-F238E27FC236}">
              <a16:creationId xmlns:a16="http://schemas.microsoft.com/office/drawing/2014/main" id="{00000000-0008-0000-0000-000073290000}"/>
            </a:ext>
          </a:extLst>
        </xdr:cNvPr>
        <xdr:cNvCxnSpPr/>
      </xdr:nvCxnSpPr>
      <xdr:spPr>
        <a:xfrm>
          <a:off x="26848594" y="3619500"/>
          <a:ext cx="0" cy="854869"/>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79</xdr:col>
      <xdr:colOff>4762</xdr:colOff>
      <xdr:row>81</xdr:row>
      <xdr:rowOff>154782</xdr:rowOff>
    </xdr:from>
    <xdr:to>
      <xdr:col>79</xdr:col>
      <xdr:colOff>200025</xdr:colOff>
      <xdr:row>81</xdr:row>
      <xdr:rowOff>154782</xdr:rowOff>
    </xdr:to>
    <xdr:cxnSp macro="">
      <xdr:nvCxnSpPr>
        <xdr:cNvPr id="10612" name="直線コネクタ 10611">
          <a:extLst>
            <a:ext uri="{FF2B5EF4-FFF2-40B4-BE49-F238E27FC236}">
              <a16:creationId xmlns:a16="http://schemas.microsoft.com/office/drawing/2014/main" id="{00000000-0008-0000-0000-000074290000}"/>
            </a:ext>
          </a:extLst>
        </xdr:cNvPr>
        <xdr:cNvCxnSpPr/>
      </xdr:nvCxnSpPr>
      <xdr:spPr>
        <a:xfrm flipH="1">
          <a:off x="22102762" y="4726782"/>
          <a:ext cx="195263"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79</xdr:col>
      <xdr:colOff>52387</xdr:colOff>
      <xdr:row>81</xdr:row>
      <xdr:rowOff>152400</xdr:rowOff>
    </xdr:from>
    <xdr:to>
      <xdr:col>79</xdr:col>
      <xdr:colOff>52387</xdr:colOff>
      <xdr:row>84</xdr:row>
      <xdr:rowOff>97631</xdr:rowOff>
    </xdr:to>
    <xdr:cxnSp macro="">
      <xdr:nvCxnSpPr>
        <xdr:cNvPr id="10613" name="直線矢印コネクタ 10612">
          <a:extLst>
            <a:ext uri="{FF2B5EF4-FFF2-40B4-BE49-F238E27FC236}">
              <a16:creationId xmlns:a16="http://schemas.microsoft.com/office/drawing/2014/main" id="{00000000-0008-0000-0000-000075290000}"/>
            </a:ext>
          </a:extLst>
        </xdr:cNvPr>
        <xdr:cNvCxnSpPr/>
      </xdr:nvCxnSpPr>
      <xdr:spPr>
        <a:xfrm>
          <a:off x="30532387" y="4724400"/>
          <a:ext cx="0" cy="51673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116679</xdr:colOff>
      <xdr:row>76</xdr:row>
      <xdr:rowOff>0</xdr:rowOff>
    </xdr:from>
    <xdr:to>
      <xdr:col>74</xdr:col>
      <xdr:colOff>380999</xdr:colOff>
      <xdr:row>76</xdr:row>
      <xdr:rowOff>0</xdr:rowOff>
    </xdr:to>
    <xdr:cxnSp macro="">
      <xdr:nvCxnSpPr>
        <xdr:cNvPr id="10614" name="直線コネクタ 10613">
          <a:extLst>
            <a:ext uri="{FF2B5EF4-FFF2-40B4-BE49-F238E27FC236}">
              <a16:creationId xmlns:a16="http://schemas.microsoft.com/office/drawing/2014/main" id="{00000000-0008-0000-0000-000076290000}"/>
            </a:ext>
          </a:extLst>
        </xdr:cNvPr>
        <xdr:cNvCxnSpPr/>
      </xdr:nvCxnSpPr>
      <xdr:spPr>
        <a:xfrm flipH="1">
          <a:off x="20309679" y="3619500"/>
          <a:ext cx="26432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304801</xdr:colOff>
      <xdr:row>75</xdr:row>
      <xdr:rowOff>185737</xdr:rowOff>
    </xdr:from>
    <xdr:to>
      <xdr:col>74</xdr:col>
      <xdr:colOff>304801</xdr:colOff>
      <xdr:row>80</xdr:row>
      <xdr:rowOff>95250</xdr:rowOff>
    </xdr:to>
    <xdr:cxnSp macro="">
      <xdr:nvCxnSpPr>
        <xdr:cNvPr id="10615" name="直線矢印コネクタ 10614">
          <a:extLst>
            <a:ext uri="{FF2B5EF4-FFF2-40B4-BE49-F238E27FC236}">
              <a16:creationId xmlns:a16="http://schemas.microsoft.com/office/drawing/2014/main" id="{00000000-0008-0000-0000-000077290000}"/>
            </a:ext>
          </a:extLst>
        </xdr:cNvPr>
        <xdr:cNvCxnSpPr/>
      </xdr:nvCxnSpPr>
      <xdr:spPr>
        <a:xfrm>
          <a:off x="20497801" y="3614737"/>
          <a:ext cx="0" cy="86201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82</xdr:col>
      <xdr:colOff>338138</xdr:colOff>
      <xdr:row>76</xdr:row>
      <xdr:rowOff>73819</xdr:rowOff>
    </xdr:from>
    <xdr:to>
      <xdr:col>83</xdr:col>
      <xdr:colOff>235744</xdr:colOff>
      <xdr:row>76</xdr:row>
      <xdr:rowOff>73819</xdr:rowOff>
    </xdr:to>
    <xdr:cxnSp macro="">
      <xdr:nvCxnSpPr>
        <xdr:cNvPr id="10616" name="直線コネクタ 10615">
          <a:extLst>
            <a:ext uri="{FF2B5EF4-FFF2-40B4-BE49-F238E27FC236}">
              <a16:creationId xmlns:a16="http://schemas.microsoft.com/office/drawing/2014/main" id="{00000000-0008-0000-0000-000078290000}"/>
            </a:ext>
          </a:extLst>
        </xdr:cNvPr>
        <xdr:cNvCxnSpPr/>
      </xdr:nvCxnSpPr>
      <xdr:spPr>
        <a:xfrm>
          <a:off x="23579138" y="3693319"/>
          <a:ext cx="278606" cy="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79</xdr:col>
      <xdr:colOff>207169</xdr:colOff>
      <xdr:row>85</xdr:row>
      <xdr:rowOff>100651</xdr:rowOff>
    </xdr:from>
    <xdr:to>
      <xdr:col>82</xdr:col>
      <xdr:colOff>116681</xdr:colOff>
      <xdr:row>85</xdr:row>
      <xdr:rowOff>100651</xdr:rowOff>
    </xdr:to>
    <xdr:cxnSp macro="">
      <xdr:nvCxnSpPr>
        <xdr:cNvPr id="10619" name="直線コネクタ 10618">
          <a:extLst>
            <a:ext uri="{FF2B5EF4-FFF2-40B4-BE49-F238E27FC236}">
              <a16:creationId xmlns:a16="http://schemas.microsoft.com/office/drawing/2014/main" id="{00000000-0008-0000-0000-00007B290000}"/>
            </a:ext>
          </a:extLst>
        </xdr:cNvPr>
        <xdr:cNvCxnSpPr/>
      </xdr:nvCxnSpPr>
      <xdr:spPr>
        <a:xfrm>
          <a:off x="22305169" y="5434651"/>
          <a:ext cx="1052512"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85726</xdr:colOff>
      <xdr:row>75</xdr:row>
      <xdr:rowOff>14288</xdr:rowOff>
    </xdr:from>
    <xdr:to>
      <xdr:col>82</xdr:col>
      <xdr:colOff>323850</xdr:colOff>
      <xdr:row>76</xdr:row>
      <xdr:rowOff>2</xdr:rowOff>
    </xdr:to>
    <xdr:cxnSp macro="">
      <xdr:nvCxnSpPr>
        <xdr:cNvPr id="10622" name="直線コネクタ 10621">
          <a:extLst>
            <a:ext uri="{FF2B5EF4-FFF2-40B4-BE49-F238E27FC236}">
              <a16:creationId xmlns:a16="http://schemas.microsoft.com/office/drawing/2014/main" id="{00000000-0008-0000-0000-00007E290000}"/>
            </a:ext>
          </a:extLst>
        </xdr:cNvPr>
        <xdr:cNvCxnSpPr/>
      </xdr:nvCxnSpPr>
      <xdr:spPr>
        <a:xfrm flipV="1">
          <a:off x="23326726" y="3443288"/>
          <a:ext cx="238124" cy="176214"/>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82</xdr:col>
      <xdr:colOff>326231</xdr:colOff>
      <xdr:row>75</xdr:row>
      <xdr:rowOff>16671</xdr:rowOff>
    </xdr:from>
    <xdr:to>
      <xdr:col>83</xdr:col>
      <xdr:colOff>247650</xdr:colOff>
      <xdr:row>75</xdr:row>
      <xdr:rowOff>16671</xdr:rowOff>
    </xdr:to>
    <xdr:cxnSp macro="">
      <xdr:nvCxnSpPr>
        <xdr:cNvPr id="10623" name="直線コネクタ 10622">
          <a:extLst>
            <a:ext uri="{FF2B5EF4-FFF2-40B4-BE49-F238E27FC236}">
              <a16:creationId xmlns:a16="http://schemas.microsoft.com/office/drawing/2014/main" id="{00000000-0008-0000-0000-00007F290000}"/>
            </a:ext>
          </a:extLst>
        </xdr:cNvPr>
        <xdr:cNvCxnSpPr/>
      </xdr:nvCxnSpPr>
      <xdr:spPr>
        <a:xfrm>
          <a:off x="23567231" y="3445671"/>
          <a:ext cx="302419"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79</xdr:col>
      <xdr:colOff>204447</xdr:colOff>
      <xdr:row>76</xdr:row>
      <xdr:rowOff>0</xdr:rowOff>
    </xdr:from>
    <xdr:to>
      <xdr:col>79</xdr:col>
      <xdr:colOff>204447</xdr:colOff>
      <xdr:row>76</xdr:row>
      <xdr:rowOff>0</xdr:rowOff>
    </xdr:to>
    <xdr:cxnSp macro="">
      <xdr:nvCxnSpPr>
        <xdr:cNvPr id="10624" name="直線コネクタ 10623">
          <a:extLst>
            <a:ext uri="{FF2B5EF4-FFF2-40B4-BE49-F238E27FC236}">
              <a16:creationId xmlns:a16="http://schemas.microsoft.com/office/drawing/2014/main" id="{00000000-0008-0000-0000-000080290000}"/>
            </a:ext>
          </a:extLst>
        </xdr:cNvPr>
        <xdr:cNvCxnSpPr/>
      </xdr:nvCxnSpPr>
      <xdr:spPr>
        <a:xfrm>
          <a:off x="22302447" y="3619500"/>
          <a:ext cx="0"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79</xdr:col>
      <xdr:colOff>209550</xdr:colOff>
      <xdr:row>86</xdr:row>
      <xdr:rowOff>97633</xdr:rowOff>
    </xdr:from>
    <xdr:to>
      <xdr:col>82</xdr:col>
      <xdr:colOff>119063</xdr:colOff>
      <xdr:row>86</xdr:row>
      <xdr:rowOff>97633</xdr:rowOff>
    </xdr:to>
    <xdr:cxnSp macro="">
      <xdr:nvCxnSpPr>
        <xdr:cNvPr id="10625" name="直線コネクタ 10624">
          <a:extLst>
            <a:ext uri="{FF2B5EF4-FFF2-40B4-BE49-F238E27FC236}">
              <a16:creationId xmlns:a16="http://schemas.microsoft.com/office/drawing/2014/main" id="{00000000-0008-0000-0000-000081290000}"/>
            </a:ext>
          </a:extLst>
        </xdr:cNvPr>
        <xdr:cNvCxnSpPr/>
      </xdr:nvCxnSpPr>
      <xdr:spPr>
        <a:xfrm>
          <a:off x="22307550" y="5622133"/>
          <a:ext cx="1052513" cy="0"/>
        </a:xfrm>
        <a:prstGeom prst="line">
          <a:avLst/>
        </a:prstGeom>
        <a:ln w="317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83</xdr:col>
      <xdr:colOff>245269</xdr:colOff>
      <xdr:row>75</xdr:row>
      <xdr:rowOff>16669</xdr:rowOff>
    </xdr:from>
    <xdr:to>
      <xdr:col>84</xdr:col>
      <xdr:colOff>100013</xdr:colOff>
      <xdr:row>76</xdr:row>
      <xdr:rowOff>0</xdr:rowOff>
    </xdr:to>
    <xdr:cxnSp macro="">
      <xdr:nvCxnSpPr>
        <xdr:cNvPr id="10627" name="直線コネクタ 10626">
          <a:extLst>
            <a:ext uri="{FF2B5EF4-FFF2-40B4-BE49-F238E27FC236}">
              <a16:creationId xmlns:a16="http://schemas.microsoft.com/office/drawing/2014/main" id="{00000000-0008-0000-0000-000083290000}"/>
            </a:ext>
          </a:extLst>
        </xdr:cNvPr>
        <xdr:cNvCxnSpPr/>
      </xdr:nvCxnSpPr>
      <xdr:spPr>
        <a:xfrm>
          <a:off x="23867269" y="3445669"/>
          <a:ext cx="235744" cy="173831"/>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84</xdr:col>
      <xdr:colOff>69056</xdr:colOff>
      <xdr:row>86</xdr:row>
      <xdr:rowOff>97630</xdr:rowOff>
    </xdr:from>
    <xdr:to>
      <xdr:col>86</xdr:col>
      <xdr:colOff>366713</xdr:colOff>
      <xdr:row>86</xdr:row>
      <xdr:rowOff>97630</xdr:rowOff>
    </xdr:to>
    <xdr:cxnSp macro="">
      <xdr:nvCxnSpPr>
        <xdr:cNvPr id="10632" name="直線コネクタ 10631">
          <a:extLst>
            <a:ext uri="{FF2B5EF4-FFF2-40B4-BE49-F238E27FC236}">
              <a16:creationId xmlns:a16="http://schemas.microsoft.com/office/drawing/2014/main" id="{00000000-0008-0000-0000-000088290000}"/>
            </a:ext>
          </a:extLst>
        </xdr:cNvPr>
        <xdr:cNvCxnSpPr/>
      </xdr:nvCxnSpPr>
      <xdr:spPr>
        <a:xfrm>
          <a:off x="24072056" y="5622130"/>
          <a:ext cx="1059657" cy="0"/>
        </a:xfrm>
        <a:prstGeom prst="line">
          <a:avLst/>
        </a:prstGeom>
        <a:ln w="317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304800</xdr:colOff>
      <xdr:row>75</xdr:row>
      <xdr:rowOff>188119</xdr:rowOff>
    </xdr:from>
    <xdr:to>
      <xdr:col>78</xdr:col>
      <xdr:colOff>304800</xdr:colOff>
      <xdr:row>84</xdr:row>
      <xdr:rowOff>102394</xdr:rowOff>
    </xdr:to>
    <xdr:cxnSp macro="">
      <xdr:nvCxnSpPr>
        <xdr:cNvPr id="10633" name="直線矢印コネクタ 10632">
          <a:extLst>
            <a:ext uri="{FF2B5EF4-FFF2-40B4-BE49-F238E27FC236}">
              <a16:creationId xmlns:a16="http://schemas.microsoft.com/office/drawing/2014/main" id="{00000000-0008-0000-0000-000089290000}"/>
            </a:ext>
          </a:extLst>
        </xdr:cNvPr>
        <xdr:cNvCxnSpPr/>
      </xdr:nvCxnSpPr>
      <xdr:spPr>
        <a:xfrm>
          <a:off x="30403800" y="3617119"/>
          <a:ext cx="0" cy="162877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86</xdr:col>
      <xdr:colOff>364332</xdr:colOff>
      <xdr:row>76</xdr:row>
      <xdr:rowOff>0</xdr:rowOff>
    </xdr:from>
    <xdr:to>
      <xdr:col>86</xdr:col>
      <xdr:colOff>364332</xdr:colOff>
      <xdr:row>81</xdr:row>
      <xdr:rowOff>154781</xdr:rowOff>
    </xdr:to>
    <xdr:cxnSp macro="">
      <xdr:nvCxnSpPr>
        <xdr:cNvPr id="10634" name="直線コネクタ 10633">
          <a:extLst>
            <a:ext uri="{FF2B5EF4-FFF2-40B4-BE49-F238E27FC236}">
              <a16:creationId xmlns:a16="http://schemas.microsoft.com/office/drawing/2014/main" id="{00000000-0008-0000-0000-00008A290000}"/>
            </a:ext>
          </a:extLst>
        </xdr:cNvPr>
        <xdr:cNvCxnSpPr/>
      </xdr:nvCxnSpPr>
      <xdr:spPr>
        <a:xfrm>
          <a:off x="25129332" y="3619500"/>
          <a:ext cx="0" cy="1107281"/>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84</xdr:col>
      <xdr:colOff>102393</xdr:colOff>
      <xdr:row>76</xdr:row>
      <xdr:rowOff>0</xdr:rowOff>
    </xdr:from>
    <xdr:to>
      <xdr:col>91</xdr:col>
      <xdr:colOff>180975</xdr:colOff>
      <xdr:row>76</xdr:row>
      <xdr:rowOff>0</xdr:rowOff>
    </xdr:to>
    <xdr:cxnSp macro="">
      <xdr:nvCxnSpPr>
        <xdr:cNvPr id="10636" name="直線コネクタ 10635">
          <a:extLst>
            <a:ext uri="{FF2B5EF4-FFF2-40B4-BE49-F238E27FC236}">
              <a16:creationId xmlns:a16="http://schemas.microsoft.com/office/drawing/2014/main" id="{00000000-0008-0000-0000-00008C290000}"/>
            </a:ext>
          </a:extLst>
        </xdr:cNvPr>
        <xdr:cNvCxnSpPr/>
      </xdr:nvCxnSpPr>
      <xdr:spPr>
        <a:xfrm>
          <a:off x="24105393" y="3619500"/>
          <a:ext cx="2745582" cy="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86</xdr:col>
      <xdr:colOff>364331</xdr:colOff>
      <xdr:row>81</xdr:row>
      <xdr:rowOff>161925</xdr:rowOff>
    </xdr:from>
    <xdr:to>
      <xdr:col>86</xdr:col>
      <xdr:colOff>364331</xdr:colOff>
      <xdr:row>84</xdr:row>
      <xdr:rowOff>109536</xdr:rowOff>
    </xdr:to>
    <xdr:cxnSp macro="">
      <xdr:nvCxnSpPr>
        <xdr:cNvPr id="10641" name="直線コネクタ 10640">
          <a:extLst>
            <a:ext uri="{FF2B5EF4-FFF2-40B4-BE49-F238E27FC236}">
              <a16:creationId xmlns:a16="http://schemas.microsoft.com/office/drawing/2014/main" id="{00000000-0008-0000-0000-000091290000}"/>
            </a:ext>
          </a:extLst>
        </xdr:cNvPr>
        <xdr:cNvCxnSpPr/>
      </xdr:nvCxnSpPr>
      <xdr:spPr>
        <a:xfrm>
          <a:off x="25129331" y="4733925"/>
          <a:ext cx="0" cy="519111"/>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2381</xdr:colOff>
      <xdr:row>77</xdr:row>
      <xdr:rowOff>92868</xdr:rowOff>
    </xdr:from>
    <xdr:to>
      <xdr:col>78</xdr:col>
      <xdr:colOff>302419</xdr:colOff>
      <xdr:row>77</xdr:row>
      <xdr:rowOff>92868</xdr:rowOff>
    </xdr:to>
    <xdr:cxnSp macro="">
      <xdr:nvCxnSpPr>
        <xdr:cNvPr id="10643" name="直線矢印コネクタ 10642">
          <a:extLst>
            <a:ext uri="{FF2B5EF4-FFF2-40B4-BE49-F238E27FC236}">
              <a16:creationId xmlns:a16="http://schemas.microsoft.com/office/drawing/2014/main" id="{00000000-0008-0000-0000-000093290000}"/>
            </a:ext>
          </a:extLst>
        </xdr:cNvPr>
        <xdr:cNvCxnSpPr/>
      </xdr:nvCxnSpPr>
      <xdr:spPr>
        <a:xfrm flipH="1">
          <a:off x="30101381" y="3902868"/>
          <a:ext cx="30003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130969</xdr:colOff>
      <xdr:row>81</xdr:row>
      <xdr:rowOff>14288</xdr:rowOff>
    </xdr:from>
    <xdr:to>
      <xdr:col>78</xdr:col>
      <xdr:colOff>130970</xdr:colOff>
      <xdr:row>83</xdr:row>
      <xdr:rowOff>30958</xdr:rowOff>
    </xdr:to>
    <xdr:cxnSp macro="">
      <xdr:nvCxnSpPr>
        <xdr:cNvPr id="10644" name="直線矢印コネクタ 10643">
          <a:extLst>
            <a:ext uri="{FF2B5EF4-FFF2-40B4-BE49-F238E27FC236}">
              <a16:creationId xmlns:a16="http://schemas.microsoft.com/office/drawing/2014/main" id="{00000000-0008-0000-0000-000094290000}"/>
            </a:ext>
          </a:extLst>
        </xdr:cNvPr>
        <xdr:cNvCxnSpPr/>
      </xdr:nvCxnSpPr>
      <xdr:spPr>
        <a:xfrm flipH="1" flipV="1">
          <a:off x="30229969" y="4586288"/>
          <a:ext cx="1" cy="39767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86</xdr:col>
      <xdr:colOff>361950</xdr:colOff>
      <xdr:row>76</xdr:row>
      <xdr:rowOff>97630</xdr:rowOff>
    </xdr:from>
    <xdr:to>
      <xdr:col>91</xdr:col>
      <xdr:colOff>178594</xdr:colOff>
      <xdr:row>76</xdr:row>
      <xdr:rowOff>97630</xdr:rowOff>
    </xdr:to>
    <xdr:cxnSp macro="">
      <xdr:nvCxnSpPr>
        <xdr:cNvPr id="10645" name="直線矢印コネクタ 10644">
          <a:extLst>
            <a:ext uri="{FF2B5EF4-FFF2-40B4-BE49-F238E27FC236}">
              <a16:creationId xmlns:a16="http://schemas.microsoft.com/office/drawing/2014/main" id="{00000000-0008-0000-0000-000095290000}"/>
            </a:ext>
          </a:extLst>
        </xdr:cNvPr>
        <xdr:cNvCxnSpPr/>
      </xdr:nvCxnSpPr>
      <xdr:spPr>
        <a:xfrm>
          <a:off x="25126950" y="3717130"/>
          <a:ext cx="172164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84</xdr:col>
      <xdr:colOff>73819</xdr:colOff>
      <xdr:row>85</xdr:row>
      <xdr:rowOff>92868</xdr:rowOff>
    </xdr:from>
    <xdr:to>
      <xdr:col>86</xdr:col>
      <xdr:colOff>359568</xdr:colOff>
      <xdr:row>85</xdr:row>
      <xdr:rowOff>92868</xdr:rowOff>
    </xdr:to>
    <xdr:cxnSp macro="">
      <xdr:nvCxnSpPr>
        <xdr:cNvPr id="10646" name="直線コネクタ 10645">
          <a:extLst>
            <a:ext uri="{FF2B5EF4-FFF2-40B4-BE49-F238E27FC236}">
              <a16:creationId xmlns:a16="http://schemas.microsoft.com/office/drawing/2014/main" id="{00000000-0008-0000-0000-000096290000}"/>
            </a:ext>
          </a:extLst>
        </xdr:cNvPr>
        <xdr:cNvCxnSpPr/>
      </xdr:nvCxnSpPr>
      <xdr:spPr>
        <a:xfrm>
          <a:off x="24076819" y="5426868"/>
          <a:ext cx="1047749"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75</xdr:col>
      <xdr:colOff>4762</xdr:colOff>
      <xdr:row>76</xdr:row>
      <xdr:rowOff>0</xdr:rowOff>
    </xdr:from>
    <xdr:to>
      <xdr:col>82</xdr:col>
      <xdr:colOff>83344</xdr:colOff>
      <xdr:row>76</xdr:row>
      <xdr:rowOff>0</xdr:rowOff>
    </xdr:to>
    <xdr:cxnSp macro="">
      <xdr:nvCxnSpPr>
        <xdr:cNvPr id="10648" name="直線コネクタ 10647">
          <a:extLst>
            <a:ext uri="{FF2B5EF4-FFF2-40B4-BE49-F238E27FC236}">
              <a16:creationId xmlns:a16="http://schemas.microsoft.com/office/drawing/2014/main" id="{00000000-0008-0000-0000-000098290000}"/>
            </a:ext>
          </a:extLst>
        </xdr:cNvPr>
        <xdr:cNvCxnSpPr/>
      </xdr:nvCxnSpPr>
      <xdr:spPr>
        <a:xfrm>
          <a:off x="20578762" y="3619500"/>
          <a:ext cx="2745582" cy="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86</xdr:col>
      <xdr:colOff>108909</xdr:colOff>
      <xdr:row>81</xdr:row>
      <xdr:rowOff>152407</xdr:rowOff>
    </xdr:from>
    <xdr:to>
      <xdr:col>86</xdr:col>
      <xdr:colOff>362074</xdr:colOff>
      <xdr:row>81</xdr:row>
      <xdr:rowOff>152407</xdr:rowOff>
    </xdr:to>
    <xdr:cxnSp macro="">
      <xdr:nvCxnSpPr>
        <xdr:cNvPr id="10649" name="直線コネクタ 10648">
          <a:extLst>
            <a:ext uri="{FF2B5EF4-FFF2-40B4-BE49-F238E27FC236}">
              <a16:creationId xmlns:a16="http://schemas.microsoft.com/office/drawing/2014/main" id="{00000000-0008-0000-0000-000099290000}"/>
            </a:ext>
          </a:extLst>
        </xdr:cNvPr>
        <xdr:cNvCxnSpPr/>
      </xdr:nvCxnSpPr>
      <xdr:spPr>
        <a:xfrm>
          <a:off x="24873909" y="4724407"/>
          <a:ext cx="253165"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86</xdr:col>
      <xdr:colOff>281740</xdr:colOff>
      <xdr:row>75</xdr:row>
      <xdr:rowOff>188369</xdr:rowOff>
    </xdr:from>
    <xdr:to>
      <xdr:col>86</xdr:col>
      <xdr:colOff>281740</xdr:colOff>
      <xdr:row>81</xdr:row>
      <xdr:rowOff>154781</xdr:rowOff>
    </xdr:to>
    <xdr:cxnSp macro="">
      <xdr:nvCxnSpPr>
        <xdr:cNvPr id="10650" name="直線矢印コネクタ 10649">
          <a:extLst>
            <a:ext uri="{FF2B5EF4-FFF2-40B4-BE49-F238E27FC236}">
              <a16:creationId xmlns:a16="http://schemas.microsoft.com/office/drawing/2014/main" id="{00000000-0008-0000-0000-00009A290000}"/>
            </a:ext>
          </a:extLst>
        </xdr:cNvPr>
        <xdr:cNvCxnSpPr/>
      </xdr:nvCxnSpPr>
      <xdr:spPr>
        <a:xfrm>
          <a:off x="25046740" y="3617369"/>
          <a:ext cx="0" cy="110941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85</xdr:col>
      <xdr:colOff>369094</xdr:colOff>
      <xdr:row>78</xdr:row>
      <xdr:rowOff>2381</xdr:rowOff>
    </xdr:from>
    <xdr:to>
      <xdr:col>86</xdr:col>
      <xdr:colOff>278608</xdr:colOff>
      <xdr:row>78</xdr:row>
      <xdr:rowOff>2381</xdr:rowOff>
    </xdr:to>
    <xdr:cxnSp macro="">
      <xdr:nvCxnSpPr>
        <xdr:cNvPr id="10651" name="直線矢印コネクタ 10650">
          <a:extLst>
            <a:ext uri="{FF2B5EF4-FFF2-40B4-BE49-F238E27FC236}">
              <a16:creationId xmlns:a16="http://schemas.microsoft.com/office/drawing/2014/main" id="{00000000-0008-0000-0000-00009B290000}"/>
            </a:ext>
          </a:extLst>
        </xdr:cNvPr>
        <xdr:cNvCxnSpPr/>
      </xdr:nvCxnSpPr>
      <xdr:spPr>
        <a:xfrm flipH="1">
          <a:off x="24753094" y="4002881"/>
          <a:ext cx="29051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79</xdr:col>
      <xdr:colOff>204787</xdr:colOff>
      <xdr:row>76</xdr:row>
      <xdr:rowOff>2381</xdr:rowOff>
    </xdr:from>
    <xdr:to>
      <xdr:col>79</xdr:col>
      <xdr:colOff>204787</xdr:colOff>
      <xdr:row>81</xdr:row>
      <xdr:rowOff>152400</xdr:rowOff>
    </xdr:to>
    <xdr:cxnSp macro="">
      <xdr:nvCxnSpPr>
        <xdr:cNvPr id="10652" name="直線コネクタ 10651">
          <a:extLst>
            <a:ext uri="{FF2B5EF4-FFF2-40B4-BE49-F238E27FC236}">
              <a16:creationId xmlns:a16="http://schemas.microsoft.com/office/drawing/2014/main" id="{00000000-0008-0000-0000-00009C290000}"/>
            </a:ext>
          </a:extLst>
        </xdr:cNvPr>
        <xdr:cNvCxnSpPr/>
      </xdr:nvCxnSpPr>
      <xdr:spPr>
        <a:xfrm>
          <a:off x="22302787" y="3621881"/>
          <a:ext cx="0" cy="1102519"/>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86</xdr:col>
      <xdr:colOff>361949</xdr:colOff>
      <xdr:row>79</xdr:row>
      <xdr:rowOff>189461</xdr:rowOff>
    </xdr:from>
    <xdr:to>
      <xdr:col>91</xdr:col>
      <xdr:colOff>178492</xdr:colOff>
      <xdr:row>79</xdr:row>
      <xdr:rowOff>189461</xdr:rowOff>
    </xdr:to>
    <xdr:cxnSp macro="">
      <xdr:nvCxnSpPr>
        <xdr:cNvPr id="10653" name="直線矢印コネクタ 10652">
          <a:extLst>
            <a:ext uri="{FF2B5EF4-FFF2-40B4-BE49-F238E27FC236}">
              <a16:creationId xmlns:a16="http://schemas.microsoft.com/office/drawing/2014/main" id="{00000000-0008-0000-0000-00009D290000}"/>
            </a:ext>
          </a:extLst>
        </xdr:cNvPr>
        <xdr:cNvCxnSpPr/>
      </xdr:nvCxnSpPr>
      <xdr:spPr>
        <a:xfrm>
          <a:off x="33508949" y="4380461"/>
          <a:ext cx="172154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75</xdr:col>
      <xdr:colOff>2381</xdr:colOff>
      <xdr:row>80</xdr:row>
      <xdr:rowOff>95250</xdr:rowOff>
    </xdr:from>
    <xdr:to>
      <xdr:col>79</xdr:col>
      <xdr:colOff>180975</xdr:colOff>
      <xdr:row>84</xdr:row>
      <xdr:rowOff>97631</xdr:rowOff>
    </xdr:to>
    <xdr:cxnSp macro="">
      <xdr:nvCxnSpPr>
        <xdr:cNvPr id="10656" name="直線コネクタ 10655">
          <a:extLst>
            <a:ext uri="{FF2B5EF4-FFF2-40B4-BE49-F238E27FC236}">
              <a16:creationId xmlns:a16="http://schemas.microsoft.com/office/drawing/2014/main" id="{00000000-0008-0000-0000-0000A0290000}"/>
            </a:ext>
          </a:extLst>
        </xdr:cNvPr>
        <xdr:cNvCxnSpPr/>
      </xdr:nvCxnSpPr>
      <xdr:spPr>
        <a:xfrm>
          <a:off x="28958381" y="4476750"/>
          <a:ext cx="1702594" cy="764381"/>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87</xdr:col>
      <xdr:colOff>11906</xdr:colOff>
      <xdr:row>80</xdr:row>
      <xdr:rowOff>90488</xdr:rowOff>
    </xdr:from>
    <xdr:to>
      <xdr:col>91</xdr:col>
      <xdr:colOff>180975</xdr:colOff>
      <xdr:row>84</xdr:row>
      <xdr:rowOff>95250</xdr:rowOff>
    </xdr:to>
    <xdr:cxnSp macro="">
      <xdr:nvCxnSpPr>
        <xdr:cNvPr id="10657" name="直線コネクタ 10656">
          <a:extLst>
            <a:ext uri="{FF2B5EF4-FFF2-40B4-BE49-F238E27FC236}">
              <a16:creationId xmlns:a16="http://schemas.microsoft.com/office/drawing/2014/main" id="{00000000-0008-0000-0000-0000A1290000}"/>
            </a:ext>
          </a:extLst>
        </xdr:cNvPr>
        <xdr:cNvCxnSpPr/>
      </xdr:nvCxnSpPr>
      <xdr:spPr>
        <a:xfrm flipV="1">
          <a:off x="33539906" y="4471988"/>
          <a:ext cx="1693069" cy="766762"/>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78</xdr:col>
      <xdr:colOff>169069</xdr:colOff>
      <xdr:row>84</xdr:row>
      <xdr:rowOff>97631</xdr:rowOff>
    </xdr:from>
    <xdr:to>
      <xdr:col>79</xdr:col>
      <xdr:colOff>173833</xdr:colOff>
      <xdr:row>84</xdr:row>
      <xdr:rowOff>97631</xdr:rowOff>
    </xdr:to>
    <xdr:cxnSp macro="">
      <xdr:nvCxnSpPr>
        <xdr:cNvPr id="10658" name="直線コネクタ 10657">
          <a:extLst>
            <a:ext uri="{FF2B5EF4-FFF2-40B4-BE49-F238E27FC236}">
              <a16:creationId xmlns:a16="http://schemas.microsoft.com/office/drawing/2014/main" id="{00000000-0008-0000-0000-0000A2290000}"/>
            </a:ext>
          </a:extLst>
        </xdr:cNvPr>
        <xdr:cNvCxnSpPr/>
      </xdr:nvCxnSpPr>
      <xdr:spPr>
        <a:xfrm flipH="1">
          <a:off x="30268069" y="5241131"/>
          <a:ext cx="385764"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133350</xdr:colOff>
      <xdr:row>83</xdr:row>
      <xdr:rowOff>30957</xdr:rowOff>
    </xdr:from>
    <xdr:to>
      <xdr:col>79</xdr:col>
      <xdr:colOff>52388</xdr:colOff>
      <xdr:row>83</xdr:row>
      <xdr:rowOff>30957</xdr:rowOff>
    </xdr:to>
    <xdr:cxnSp macro="">
      <xdr:nvCxnSpPr>
        <xdr:cNvPr id="947" name="直線コネクタ 946">
          <a:extLst>
            <a:ext uri="{FF2B5EF4-FFF2-40B4-BE49-F238E27FC236}">
              <a16:creationId xmlns:a16="http://schemas.microsoft.com/office/drawing/2014/main" id="{00000000-0008-0000-0000-0000B3030000}"/>
            </a:ext>
          </a:extLst>
        </xdr:cNvPr>
        <xdr:cNvCxnSpPr/>
      </xdr:nvCxnSpPr>
      <xdr:spPr>
        <a:xfrm>
          <a:off x="30232350" y="4983957"/>
          <a:ext cx="300038"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104775</xdr:colOff>
      <xdr:row>84</xdr:row>
      <xdr:rowOff>100013</xdr:rowOff>
    </xdr:from>
    <xdr:to>
      <xdr:col>41</xdr:col>
      <xdr:colOff>357940</xdr:colOff>
      <xdr:row>84</xdr:row>
      <xdr:rowOff>100013</xdr:rowOff>
    </xdr:to>
    <xdr:cxnSp macro="">
      <xdr:nvCxnSpPr>
        <xdr:cNvPr id="6289" name="直線コネクタ 6288">
          <a:extLst>
            <a:ext uri="{FF2B5EF4-FFF2-40B4-BE49-F238E27FC236}">
              <a16:creationId xmlns:a16="http://schemas.microsoft.com/office/drawing/2014/main" id="{00000000-0008-0000-0000-000091180000}"/>
            </a:ext>
          </a:extLst>
        </xdr:cNvPr>
        <xdr:cNvCxnSpPr/>
      </xdr:nvCxnSpPr>
      <xdr:spPr>
        <a:xfrm>
          <a:off x="16106775" y="5243513"/>
          <a:ext cx="253165"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107157</xdr:colOff>
      <xdr:row>84</xdr:row>
      <xdr:rowOff>107157</xdr:rowOff>
    </xdr:from>
    <xdr:to>
      <xdr:col>64</xdr:col>
      <xdr:colOff>360322</xdr:colOff>
      <xdr:row>84</xdr:row>
      <xdr:rowOff>107157</xdr:rowOff>
    </xdr:to>
    <xdr:cxnSp macro="">
      <xdr:nvCxnSpPr>
        <xdr:cNvPr id="6290" name="直線コネクタ 6289">
          <a:extLst>
            <a:ext uri="{FF2B5EF4-FFF2-40B4-BE49-F238E27FC236}">
              <a16:creationId xmlns:a16="http://schemas.microsoft.com/office/drawing/2014/main" id="{00000000-0008-0000-0000-000092180000}"/>
            </a:ext>
          </a:extLst>
        </xdr:cNvPr>
        <xdr:cNvCxnSpPr/>
      </xdr:nvCxnSpPr>
      <xdr:spPr>
        <a:xfrm>
          <a:off x="24872157" y="5250657"/>
          <a:ext cx="253165"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86</xdr:col>
      <xdr:colOff>114300</xdr:colOff>
      <xdr:row>84</xdr:row>
      <xdr:rowOff>109538</xdr:rowOff>
    </xdr:from>
    <xdr:to>
      <xdr:col>86</xdr:col>
      <xdr:colOff>367465</xdr:colOff>
      <xdr:row>84</xdr:row>
      <xdr:rowOff>109538</xdr:rowOff>
    </xdr:to>
    <xdr:cxnSp macro="">
      <xdr:nvCxnSpPr>
        <xdr:cNvPr id="6293" name="直線コネクタ 6292">
          <a:extLst>
            <a:ext uri="{FF2B5EF4-FFF2-40B4-BE49-F238E27FC236}">
              <a16:creationId xmlns:a16="http://schemas.microsoft.com/office/drawing/2014/main" id="{00000000-0008-0000-0000-000095180000}"/>
            </a:ext>
          </a:extLst>
        </xdr:cNvPr>
        <xdr:cNvCxnSpPr/>
      </xdr:nvCxnSpPr>
      <xdr:spPr>
        <a:xfrm>
          <a:off x="33261300" y="5253038"/>
          <a:ext cx="253165"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86</xdr:col>
      <xdr:colOff>280988</xdr:colOff>
      <xdr:row>81</xdr:row>
      <xdr:rowOff>150019</xdr:rowOff>
    </xdr:from>
    <xdr:to>
      <xdr:col>86</xdr:col>
      <xdr:colOff>280988</xdr:colOff>
      <xdr:row>84</xdr:row>
      <xdr:rowOff>109538</xdr:rowOff>
    </xdr:to>
    <xdr:cxnSp macro="">
      <xdr:nvCxnSpPr>
        <xdr:cNvPr id="6294" name="直線矢印コネクタ 6293">
          <a:extLst>
            <a:ext uri="{FF2B5EF4-FFF2-40B4-BE49-F238E27FC236}">
              <a16:creationId xmlns:a16="http://schemas.microsoft.com/office/drawing/2014/main" id="{00000000-0008-0000-0000-000096180000}"/>
            </a:ext>
          </a:extLst>
        </xdr:cNvPr>
        <xdr:cNvCxnSpPr/>
      </xdr:nvCxnSpPr>
      <xdr:spPr>
        <a:xfrm>
          <a:off x="33427988" y="4722019"/>
          <a:ext cx="0" cy="53101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280988</xdr:colOff>
      <xdr:row>81</xdr:row>
      <xdr:rowOff>152400</xdr:rowOff>
    </xdr:from>
    <xdr:to>
      <xdr:col>64</xdr:col>
      <xdr:colOff>280988</xdr:colOff>
      <xdr:row>84</xdr:row>
      <xdr:rowOff>111919</xdr:rowOff>
    </xdr:to>
    <xdr:cxnSp macro="">
      <xdr:nvCxnSpPr>
        <xdr:cNvPr id="6298" name="直線矢印コネクタ 6297">
          <a:extLst>
            <a:ext uri="{FF2B5EF4-FFF2-40B4-BE49-F238E27FC236}">
              <a16:creationId xmlns:a16="http://schemas.microsoft.com/office/drawing/2014/main" id="{00000000-0008-0000-0000-00009A180000}"/>
            </a:ext>
          </a:extLst>
        </xdr:cNvPr>
        <xdr:cNvCxnSpPr/>
      </xdr:nvCxnSpPr>
      <xdr:spPr>
        <a:xfrm>
          <a:off x="25045988" y="4724400"/>
          <a:ext cx="0" cy="53101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280987</xdr:colOff>
      <xdr:row>80</xdr:row>
      <xdr:rowOff>188118</xdr:rowOff>
    </xdr:from>
    <xdr:to>
      <xdr:col>41</xdr:col>
      <xdr:colOff>280987</xdr:colOff>
      <xdr:row>84</xdr:row>
      <xdr:rowOff>97631</xdr:rowOff>
    </xdr:to>
    <xdr:cxnSp macro="">
      <xdr:nvCxnSpPr>
        <xdr:cNvPr id="6307" name="直線矢印コネクタ 6306">
          <a:extLst>
            <a:ext uri="{FF2B5EF4-FFF2-40B4-BE49-F238E27FC236}">
              <a16:creationId xmlns:a16="http://schemas.microsoft.com/office/drawing/2014/main" id="{00000000-0008-0000-0000-0000A3180000}"/>
            </a:ext>
          </a:extLst>
        </xdr:cNvPr>
        <xdr:cNvCxnSpPr/>
      </xdr:nvCxnSpPr>
      <xdr:spPr>
        <a:xfrm>
          <a:off x="16282987" y="4569618"/>
          <a:ext cx="0" cy="67151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9525</xdr:colOff>
      <xdr:row>82</xdr:row>
      <xdr:rowOff>95250</xdr:rowOff>
    </xdr:from>
    <xdr:to>
      <xdr:col>41</xdr:col>
      <xdr:colOff>280989</xdr:colOff>
      <xdr:row>82</xdr:row>
      <xdr:rowOff>95250</xdr:rowOff>
    </xdr:to>
    <xdr:cxnSp macro="">
      <xdr:nvCxnSpPr>
        <xdr:cNvPr id="6670" name="直線矢印コネクタ 6669">
          <a:extLst>
            <a:ext uri="{FF2B5EF4-FFF2-40B4-BE49-F238E27FC236}">
              <a16:creationId xmlns:a16="http://schemas.microsoft.com/office/drawing/2014/main" id="{00000000-0008-0000-0000-00000E1A0000}"/>
            </a:ext>
          </a:extLst>
        </xdr:cNvPr>
        <xdr:cNvCxnSpPr/>
      </xdr:nvCxnSpPr>
      <xdr:spPr>
        <a:xfrm flipH="1">
          <a:off x="16011525" y="4857750"/>
          <a:ext cx="27146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9525</xdr:colOff>
      <xdr:row>82</xdr:row>
      <xdr:rowOff>104775</xdr:rowOff>
    </xdr:from>
    <xdr:to>
      <xdr:col>64</xdr:col>
      <xdr:colOff>280989</xdr:colOff>
      <xdr:row>82</xdr:row>
      <xdr:rowOff>104775</xdr:rowOff>
    </xdr:to>
    <xdr:cxnSp macro="">
      <xdr:nvCxnSpPr>
        <xdr:cNvPr id="6733" name="直線矢印コネクタ 6732">
          <a:extLst>
            <a:ext uri="{FF2B5EF4-FFF2-40B4-BE49-F238E27FC236}">
              <a16:creationId xmlns:a16="http://schemas.microsoft.com/office/drawing/2014/main" id="{00000000-0008-0000-0000-00004D1A0000}"/>
            </a:ext>
          </a:extLst>
        </xdr:cNvPr>
        <xdr:cNvCxnSpPr/>
      </xdr:nvCxnSpPr>
      <xdr:spPr>
        <a:xfrm flipH="1">
          <a:off x="24774525" y="4867275"/>
          <a:ext cx="27146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86</xdr:col>
      <xdr:colOff>7143</xdr:colOff>
      <xdr:row>82</xdr:row>
      <xdr:rowOff>95251</xdr:rowOff>
    </xdr:from>
    <xdr:to>
      <xdr:col>86</xdr:col>
      <xdr:colOff>278607</xdr:colOff>
      <xdr:row>82</xdr:row>
      <xdr:rowOff>95251</xdr:rowOff>
    </xdr:to>
    <xdr:cxnSp macro="">
      <xdr:nvCxnSpPr>
        <xdr:cNvPr id="7351" name="直線矢印コネクタ 7350">
          <a:extLst>
            <a:ext uri="{FF2B5EF4-FFF2-40B4-BE49-F238E27FC236}">
              <a16:creationId xmlns:a16="http://schemas.microsoft.com/office/drawing/2014/main" id="{00000000-0008-0000-0000-0000B71C0000}"/>
            </a:ext>
          </a:extLst>
        </xdr:cNvPr>
        <xdr:cNvCxnSpPr/>
      </xdr:nvCxnSpPr>
      <xdr:spPr>
        <a:xfrm flipH="1">
          <a:off x="33154143" y="4857751"/>
          <a:ext cx="27146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92871</xdr:colOff>
      <xdr:row>513</xdr:row>
      <xdr:rowOff>71438</xdr:rowOff>
    </xdr:from>
    <xdr:to>
      <xdr:col>6</xdr:col>
      <xdr:colOff>92871</xdr:colOff>
      <xdr:row>550</xdr:row>
      <xdr:rowOff>0</xdr:rowOff>
    </xdr:to>
    <xdr:cxnSp macro="">
      <xdr:nvCxnSpPr>
        <xdr:cNvPr id="6297" name="直線コネクタ 6296">
          <a:extLst>
            <a:ext uri="{FF2B5EF4-FFF2-40B4-BE49-F238E27FC236}">
              <a16:creationId xmlns:a16="http://schemas.microsoft.com/office/drawing/2014/main" id="{00000000-0008-0000-0000-000099180000}"/>
            </a:ext>
          </a:extLst>
        </xdr:cNvPr>
        <xdr:cNvCxnSpPr/>
      </xdr:nvCxnSpPr>
      <xdr:spPr>
        <a:xfrm>
          <a:off x="2378871" y="97607438"/>
          <a:ext cx="0" cy="6977062"/>
        </a:xfrm>
        <a:prstGeom prst="line">
          <a:avLst/>
        </a:prstGeom>
        <a:ln w="3175">
          <a:solidFill>
            <a:srgbClr val="C00000"/>
          </a:solidFill>
          <a:prstDash val="lgDashDot"/>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279804</xdr:colOff>
      <xdr:row>526</xdr:row>
      <xdr:rowOff>188120</xdr:rowOff>
    </xdr:from>
    <xdr:to>
      <xdr:col>14</xdr:col>
      <xdr:colOff>2380</xdr:colOff>
      <xdr:row>526</xdr:row>
      <xdr:rowOff>188121</xdr:rowOff>
    </xdr:to>
    <xdr:cxnSp macro="">
      <xdr:nvCxnSpPr>
        <xdr:cNvPr id="7423" name="直線コネクタ 7422">
          <a:extLst>
            <a:ext uri="{FF2B5EF4-FFF2-40B4-BE49-F238E27FC236}">
              <a16:creationId xmlns:a16="http://schemas.microsoft.com/office/drawing/2014/main" id="{00000000-0008-0000-0000-0000FF1C0000}"/>
            </a:ext>
          </a:extLst>
        </xdr:cNvPr>
        <xdr:cNvCxnSpPr/>
      </xdr:nvCxnSpPr>
      <xdr:spPr>
        <a:xfrm flipV="1">
          <a:off x="5613804" y="135633620"/>
          <a:ext cx="103576" cy="1"/>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119063</xdr:colOff>
      <xdr:row>513</xdr:row>
      <xdr:rowOff>4764</xdr:rowOff>
    </xdr:from>
    <xdr:to>
      <xdr:col>6</xdr:col>
      <xdr:colOff>119063</xdr:colOff>
      <xdr:row>513</xdr:row>
      <xdr:rowOff>100014</xdr:rowOff>
    </xdr:to>
    <xdr:cxnSp macro="">
      <xdr:nvCxnSpPr>
        <xdr:cNvPr id="7429" name="直線コネクタ 7428">
          <a:extLst>
            <a:ext uri="{FF2B5EF4-FFF2-40B4-BE49-F238E27FC236}">
              <a16:creationId xmlns:a16="http://schemas.microsoft.com/office/drawing/2014/main" id="{00000000-0008-0000-0000-0000051D0000}"/>
            </a:ext>
          </a:extLst>
        </xdr:cNvPr>
        <xdr:cNvCxnSpPr/>
      </xdr:nvCxnSpPr>
      <xdr:spPr>
        <a:xfrm>
          <a:off x="2786063" y="132973764"/>
          <a:ext cx="0" cy="9525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16669</xdr:colOff>
      <xdr:row>522</xdr:row>
      <xdr:rowOff>188120</xdr:rowOff>
    </xdr:from>
    <xdr:to>
      <xdr:col>14</xdr:col>
      <xdr:colOff>120245</xdr:colOff>
      <xdr:row>522</xdr:row>
      <xdr:rowOff>188121</xdr:rowOff>
    </xdr:to>
    <xdr:cxnSp macro="">
      <xdr:nvCxnSpPr>
        <xdr:cNvPr id="8020" name="直線コネクタ 8019">
          <a:extLst>
            <a:ext uri="{FF2B5EF4-FFF2-40B4-BE49-F238E27FC236}">
              <a16:creationId xmlns:a16="http://schemas.microsoft.com/office/drawing/2014/main" id="{00000000-0008-0000-0000-0000541F0000}"/>
            </a:ext>
          </a:extLst>
        </xdr:cNvPr>
        <xdr:cNvCxnSpPr/>
      </xdr:nvCxnSpPr>
      <xdr:spPr>
        <a:xfrm flipV="1">
          <a:off x="5731669" y="134871620"/>
          <a:ext cx="103576" cy="1"/>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76201</xdr:colOff>
      <xdr:row>512</xdr:row>
      <xdr:rowOff>4763</xdr:rowOff>
    </xdr:from>
    <xdr:to>
      <xdr:col>15</xdr:col>
      <xdr:colOff>76201</xdr:colOff>
      <xdr:row>513</xdr:row>
      <xdr:rowOff>100014</xdr:rowOff>
    </xdr:to>
    <xdr:cxnSp macro="">
      <xdr:nvCxnSpPr>
        <xdr:cNvPr id="8050" name="直線矢印コネクタ 8049">
          <a:extLst>
            <a:ext uri="{FF2B5EF4-FFF2-40B4-BE49-F238E27FC236}">
              <a16:creationId xmlns:a16="http://schemas.microsoft.com/office/drawing/2014/main" id="{00000000-0008-0000-0000-0000721F0000}"/>
            </a:ext>
          </a:extLst>
        </xdr:cNvPr>
        <xdr:cNvCxnSpPr/>
      </xdr:nvCxnSpPr>
      <xdr:spPr>
        <a:xfrm flipV="1">
          <a:off x="6172201" y="132783263"/>
          <a:ext cx="0" cy="285751"/>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2383</xdr:colOff>
      <xdr:row>513</xdr:row>
      <xdr:rowOff>116680</xdr:rowOff>
    </xdr:from>
    <xdr:to>
      <xdr:col>6</xdr:col>
      <xdr:colOff>90489</xdr:colOff>
      <xdr:row>513</xdr:row>
      <xdr:rowOff>116680</xdr:rowOff>
    </xdr:to>
    <xdr:cxnSp macro="">
      <xdr:nvCxnSpPr>
        <xdr:cNvPr id="8085" name="直線コネクタ 8084">
          <a:extLst>
            <a:ext uri="{FF2B5EF4-FFF2-40B4-BE49-F238E27FC236}">
              <a16:creationId xmlns:a16="http://schemas.microsoft.com/office/drawing/2014/main" id="{00000000-0008-0000-0000-0000951F0000}"/>
            </a:ext>
          </a:extLst>
        </xdr:cNvPr>
        <xdr:cNvCxnSpPr/>
      </xdr:nvCxnSpPr>
      <xdr:spPr>
        <a:xfrm>
          <a:off x="2669383" y="133085680"/>
          <a:ext cx="88106"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4763</xdr:colOff>
      <xdr:row>513</xdr:row>
      <xdr:rowOff>116685</xdr:rowOff>
    </xdr:from>
    <xdr:to>
      <xdr:col>6</xdr:col>
      <xdr:colOff>2384</xdr:colOff>
      <xdr:row>513</xdr:row>
      <xdr:rowOff>116685</xdr:rowOff>
    </xdr:to>
    <xdr:cxnSp macro="">
      <xdr:nvCxnSpPr>
        <xdr:cNvPr id="8518" name="直線コネクタ 8517">
          <a:extLst>
            <a:ext uri="{FF2B5EF4-FFF2-40B4-BE49-F238E27FC236}">
              <a16:creationId xmlns:a16="http://schemas.microsoft.com/office/drawing/2014/main" id="{00000000-0008-0000-0000-000046210000}"/>
            </a:ext>
          </a:extLst>
        </xdr:cNvPr>
        <xdr:cNvCxnSpPr/>
      </xdr:nvCxnSpPr>
      <xdr:spPr>
        <a:xfrm flipH="1">
          <a:off x="2290763" y="133085685"/>
          <a:ext cx="378621"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190498</xdr:colOff>
      <xdr:row>513</xdr:row>
      <xdr:rowOff>114300</xdr:rowOff>
    </xdr:from>
    <xdr:to>
      <xdr:col>5</xdr:col>
      <xdr:colOff>190498</xdr:colOff>
      <xdr:row>514</xdr:row>
      <xdr:rowOff>104774</xdr:rowOff>
    </xdr:to>
    <xdr:cxnSp macro="">
      <xdr:nvCxnSpPr>
        <xdr:cNvPr id="8769" name="直線矢印コネクタ 8768">
          <a:extLst>
            <a:ext uri="{FF2B5EF4-FFF2-40B4-BE49-F238E27FC236}">
              <a16:creationId xmlns:a16="http://schemas.microsoft.com/office/drawing/2014/main" id="{00000000-0008-0000-0000-000041220000}"/>
            </a:ext>
          </a:extLst>
        </xdr:cNvPr>
        <xdr:cNvCxnSpPr/>
      </xdr:nvCxnSpPr>
      <xdr:spPr>
        <a:xfrm flipV="1">
          <a:off x="2476498" y="133083300"/>
          <a:ext cx="0" cy="180974"/>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190500</xdr:colOff>
      <xdr:row>512</xdr:row>
      <xdr:rowOff>7143</xdr:rowOff>
    </xdr:from>
    <xdr:to>
      <xdr:col>5</xdr:col>
      <xdr:colOff>190500</xdr:colOff>
      <xdr:row>513</xdr:row>
      <xdr:rowOff>7142</xdr:rowOff>
    </xdr:to>
    <xdr:cxnSp macro="">
      <xdr:nvCxnSpPr>
        <xdr:cNvPr id="8787" name="直線矢印コネクタ 8786">
          <a:extLst>
            <a:ext uri="{FF2B5EF4-FFF2-40B4-BE49-F238E27FC236}">
              <a16:creationId xmlns:a16="http://schemas.microsoft.com/office/drawing/2014/main" id="{00000000-0008-0000-0000-000053220000}"/>
            </a:ext>
          </a:extLst>
        </xdr:cNvPr>
        <xdr:cNvCxnSpPr/>
      </xdr:nvCxnSpPr>
      <xdr:spPr>
        <a:xfrm>
          <a:off x="2476500" y="132785643"/>
          <a:ext cx="0" cy="190499"/>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273842</xdr:colOff>
      <xdr:row>514</xdr:row>
      <xdr:rowOff>2382</xdr:rowOff>
    </xdr:from>
    <xdr:to>
      <xdr:col>15</xdr:col>
      <xdr:colOff>2380</xdr:colOff>
      <xdr:row>514</xdr:row>
      <xdr:rowOff>2382</xdr:rowOff>
    </xdr:to>
    <xdr:cxnSp macro="">
      <xdr:nvCxnSpPr>
        <xdr:cNvPr id="8789" name="直線コネクタ 8788">
          <a:extLst>
            <a:ext uri="{FF2B5EF4-FFF2-40B4-BE49-F238E27FC236}">
              <a16:creationId xmlns:a16="http://schemas.microsoft.com/office/drawing/2014/main" id="{00000000-0008-0000-0000-000055220000}"/>
            </a:ext>
          </a:extLst>
        </xdr:cNvPr>
        <xdr:cNvCxnSpPr/>
      </xdr:nvCxnSpPr>
      <xdr:spPr>
        <a:xfrm>
          <a:off x="5988842" y="133161882"/>
          <a:ext cx="109538"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154781</xdr:colOff>
      <xdr:row>518</xdr:row>
      <xdr:rowOff>88105</xdr:rowOff>
    </xdr:from>
    <xdr:to>
      <xdr:col>14</xdr:col>
      <xdr:colOff>269081</xdr:colOff>
      <xdr:row>518</xdr:row>
      <xdr:rowOff>88105</xdr:rowOff>
    </xdr:to>
    <xdr:cxnSp macro="">
      <xdr:nvCxnSpPr>
        <xdr:cNvPr id="8790" name="直線コネクタ 8789">
          <a:extLst>
            <a:ext uri="{FF2B5EF4-FFF2-40B4-BE49-F238E27FC236}">
              <a16:creationId xmlns:a16="http://schemas.microsoft.com/office/drawing/2014/main" id="{00000000-0008-0000-0000-000056220000}"/>
            </a:ext>
          </a:extLst>
        </xdr:cNvPr>
        <xdr:cNvCxnSpPr/>
      </xdr:nvCxnSpPr>
      <xdr:spPr>
        <a:xfrm>
          <a:off x="5488781" y="88099105"/>
          <a:ext cx="114300"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95250</xdr:colOff>
      <xdr:row>513</xdr:row>
      <xdr:rowOff>119063</xdr:rowOff>
    </xdr:from>
    <xdr:to>
      <xdr:col>14</xdr:col>
      <xdr:colOff>273844</xdr:colOff>
      <xdr:row>513</xdr:row>
      <xdr:rowOff>188120</xdr:rowOff>
    </xdr:to>
    <xdr:cxnSp macro="">
      <xdr:nvCxnSpPr>
        <xdr:cNvPr id="8792" name="直線矢印コネクタ 8791">
          <a:extLst>
            <a:ext uri="{FF2B5EF4-FFF2-40B4-BE49-F238E27FC236}">
              <a16:creationId xmlns:a16="http://schemas.microsoft.com/office/drawing/2014/main" id="{00000000-0008-0000-0000-000058220000}"/>
            </a:ext>
          </a:extLst>
        </xdr:cNvPr>
        <xdr:cNvCxnSpPr/>
      </xdr:nvCxnSpPr>
      <xdr:spPr>
        <a:xfrm>
          <a:off x="2762250" y="133088063"/>
          <a:ext cx="3226594" cy="69057"/>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92870</xdr:colOff>
      <xdr:row>518</xdr:row>
      <xdr:rowOff>88106</xdr:rowOff>
    </xdr:from>
    <xdr:to>
      <xdr:col>14</xdr:col>
      <xdr:colOff>145256</xdr:colOff>
      <xdr:row>518</xdr:row>
      <xdr:rowOff>88106</xdr:rowOff>
    </xdr:to>
    <xdr:cxnSp macro="">
      <xdr:nvCxnSpPr>
        <xdr:cNvPr id="8793" name="直線矢印コネクタ 8792">
          <a:extLst>
            <a:ext uri="{FF2B5EF4-FFF2-40B4-BE49-F238E27FC236}">
              <a16:creationId xmlns:a16="http://schemas.microsoft.com/office/drawing/2014/main" id="{00000000-0008-0000-0000-000059220000}"/>
            </a:ext>
          </a:extLst>
        </xdr:cNvPr>
        <xdr:cNvCxnSpPr/>
      </xdr:nvCxnSpPr>
      <xdr:spPr>
        <a:xfrm>
          <a:off x="2378870" y="88099106"/>
          <a:ext cx="3100386"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90488</xdr:colOff>
      <xdr:row>531</xdr:row>
      <xdr:rowOff>97631</xdr:rowOff>
    </xdr:from>
    <xdr:to>
      <xdr:col>6</xdr:col>
      <xdr:colOff>347663</xdr:colOff>
      <xdr:row>531</xdr:row>
      <xdr:rowOff>97631</xdr:rowOff>
    </xdr:to>
    <xdr:cxnSp macro="">
      <xdr:nvCxnSpPr>
        <xdr:cNvPr id="8794" name="直線矢印コネクタ 8793">
          <a:extLst>
            <a:ext uri="{FF2B5EF4-FFF2-40B4-BE49-F238E27FC236}">
              <a16:creationId xmlns:a16="http://schemas.microsoft.com/office/drawing/2014/main" id="{00000000-0008-0000-0000-00005A220000}"/>
            </a:ext>
          </a:extLst>
        </xdr:cNvPr>
        <xdr:cNvCxnSpPr/>
      </xdr:nvCxnSpPr>
      <xdr:spPr>
        <a:xfrm>
          <a:off x="2757488" y="136495631"/>
          <a:ext cx="25717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513</xdr:row>
      <xdr:rowOff>0</xdr:rowOff>
    </xdr:from>
    <xdr:to>
      <xdr:col>11</xdr:col>
      <xdr:colOff>0</xdr:colOff>
      <xdr:row>518</xdr:row>
      <xdr:rowOff>88106</xdr:rowOff>
    </xdr:to>
    <xdr:cxnSp macro="">
      <xdr:nvCxnSpPr>
        <xdr:cNvPr id="8814" name="直線矢印コネクタ 8813">
          <a:extLst>
            <a:ext uri="{FF2B5EF4-FFF2-40B4-BE49-F238E27FC236}">
              <a16:creationId xmlns:a16="http://schemas.microsoft.com/office/drawing/2014/main" id="{00000000-0008-0000-0000-00006E220000}"/>
            </a:ext>
          </a:extLst>
        </xdr:cNvPr>
        <xdr:cNvCxnSpPr/>
      </xdr:nvCxnSpPr>
      <xdr:spPr>
        <a:xfrm>
          <a:off x="4191000" y="87058500"/>
          <a:ext cx="0" cy="1040606"/>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515</xdr:row>
      <xdr:rowOff>95250</xdr:rowOff>
    </xdr:from>
    <xdr:to>
      <xdr:col>11</xdr:col>
      <xdr:colOff>369094</xdr:colOff>
      <xdr:row>515</xdr:row>
      <xdr:rowOff>95250</xdr:rowOff>
    </xdr:to>
    <xdr:cxnSp macro="">
      <xdr:nvCxnSpPr>
        <xdr:cNvPr id="10352" name="直線矢印コネクタ 10351">
          <a:extLst>
            <a:ext uri="{FF2B5EF4-FFF2-40B4-BE49-F238E27FC236}">
              <a16:creationId xmlns:a16="http://schemas.microsoft.com/office/drawing/2014/main" id="{00000000-0008-0000-0000-000070280000}"/>
            </a:ext>
          </a:extLst>
        </xdr:cNvPr>
        <xdr:cNvCxnSpPr/>
      </xdr:nvCxnSpPr>
      <xdr:spPr>
        <a:xfrm>
          <a:off x="4572000" y="133445250"/>
          <a:ext cx="36909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92869</xdr:colOff>
      <xdr:row>522</xdr:row>
      <xdr:rowOff>189455</xdr:rowOff>
    </xdr:from>
    <xdr:to>
      <xdr:col>14</xdr:col>
      <xdr:colOff>7144</xdr:colOff>
      <xdr:row>522</xdr:row>
      <xdr:rowOff>189455</xdr:rowOff>
    </xdr:to>
    <xdr:cxnSp macro="">
      <xdr:nvCxnSpPr>
        <xdr:cNvPr id="10380" name="直線矢印コネクタ 10379">
          <a:extLst>
            <a:ext uri="{FF2B5EF4-FFF2-40B4-BE49-F238E27FC236}">
              <a16:creationId xmlns:a16="http://schemas.microsoft.com/office/drawing/2014/main" id="{00000000-0008-0000-0000-00008C280000}"/>
            </a:ext>
          </a:extLst>
        </xdr:cNvPr>
        <xdr:cNvCxnSpPr/>
      </xdr:nvCxnSpPr>
      <xdr:spPr>
        <a:xfrm>
          <a:off x="2759869" y="134872955"/>
          <a:ext cx="296227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378619</xdr:colOff>
      <xdr:row>527</xdr:row>
      <xdr:rowOff>0</xdr:rowOff>
    </xdr:from>
    <xdr:to>
      <xdr:col>6</xdr:col>
      <xdr:colOff>83344</xdr:colOff>
      <xdr:row>527</xdr:row>
      <xdr:rowOff>0</xdr:rowOff>
    </xdr:to>
    <xdr:cxnSp macro="">
      <xdr:nvCxnSpPr>
        <xdr:cNvPr id="10388" name="直線コネクタ 10387">
          <a:extLst>
            <a:ext uri="{FF2B5EF4-FFF2-40B4-BE49-F238E27FC236}">
              <a16:creationId xmlns:a16="http://schemas.microsoft.com/office/drawing/2014/main" id="{00000000-0008-0000-0000-000094280000}"/>
            </a:ext>
          </a:extLst>
        </xdr:cNvPr>
        <xdr:cNvCxnSpPr/>
      </xdr:nvCxnSpPr>
      <xdr:spPr>
        <a:xfrm>
          <a:off x="2664619" y="135636000"/>
          <a:ext cx="85725"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187851</xdr:colOff>
      <xdr:row>522</xdr:row>
      <xdr:rowOff>4764</xdr:rowOff>
    </xdr:from>
    <xdr:to>
      <xdr:col>7</xdr:col>
      <xdr:colOff>187851</xdr:colOff>
      <xdr:row>523</xdr:row>
      <xdr:rowOff>2381</xdr:rowOff>
    </xdr:to>
    <xdr:cxnSp macro="">
      <xdr:nvCxnSpPr>
        <xdr:cNvPr id="10396" name="直線矢印コネクタ 10395">
          <a:extLst>
            <a:ext uri="{FF2B5EF4-FFF2-40B4-BE49-F238E27FC236}">
              <a16:creationId xmlns:a16="http://schemas.microsoft.com/office/drawing/2014/main" id="{00000000-0008-0000-0000-00009C280000}"/>
            </a:ext>
          </a:extLst>
        </xdr:cNvPr>
        <xdr:cNvCxnSpPr/>
      </xdr:nvCxnSpPr>
      <xdr:spPr>
        <a:xfrm flipV="1">
          <a:off x="3235851" y="134688264"/>
          <a:ext cx="0" cy="188117"/>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266701</xdr:colOff>
      <xdr:row>527</xdr:row>
      <xdr:rowOff>2381</xdr:rowOff>
    </xdr:from>
    <xdr:to>
      <xdr:col>13</xdr:col>
      <xdr:colOff>266701</xdr:colOff>
      <xdr:row>535</xdr:row>
      <xdr:rowOff>188119</xdr:rowOff>
    </xdr:to>
    <xdr:cxnSp macro="">
      <xdr:nvCxnSpPr>
        <xdr:cNvPr id="10448" name="直線コネクタ 10447">
          <a:extLst>
            <a:ext uri="{FF2B5EF4-FFF2-40B4-BE49-F238E27FC236}">
              <a16:creationId xmlns:a16="http://schemas.microsoft.com/office/drawing/2014/main" id="{00000000-0008-0000-0000-0000D0280000}"/>
            </a:ext>
          </a:extLst>
        </xdr:cNvPr>
        <xdr:cNvCxnSpPr/>
      </xdr:nvCxnSpPr>
      <xdr:spPr>
        <a:xfrm>
          <a:off x="5600701" y="135638381"/>
          <a:ext cx="0" cy="1709738"/>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269081</xdr:colOff>
      <xdr:row>514</xdr:row>
      <xdr:rowOff>0</xdr:rowOff>
    </xdr:from>
    <xdr:to>
      <xdr:col>14</xdr:col>
      <xdr:colOff>276225</xdr:colOff>
      <xdr:row>526</xdr:row>
      <xdr:rowOff>188119</xdr:rowOff>
    </xdr:to>
    <xdr:cxnSp macro="">
      <xdr:nvCxnSpPr>
        <xdr:cNvPr id="10462" name="直線コネクタ 10461">
          <a:extLst>
            <a:ext uri="{FF2B5EF4-FFF2-40B4-BE49-F238E27FC236}">
              <a16:creationId xmlns:a16="http://schemas.microsoft.com/office/drawing/2014/main" id="{00000000-0008-0000-0000-0000DE280000}"/>
            </a:ext>
          </a:extLst>
        </xdr:cNvPr>
        <xdr:cNvCxnSpPr/>
      </xdr:nvCxnSpPr>
      <xdr:spPr>
        <a:xfrm flipH="1">
          <a:off x="5603081" y="133159500"/>
          <a:ext cx="388144" cy="2474119"/>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273843</xdr:colOff>
      <xdr:row>512</xdr:row>
      <xdr:rowOff>16670</xdr:rowOff>
    </xdr:from>
    <xdr:to>
      <xdr:col>14</xdr:col>
      <xdr:colOff>273843</xdr:colOff>
      <xdr:row>514</xdr:row>
      <xdr:rowOff>9527</xdr:rowOff>
    </xdr:to>
    <xdr:cxnSp macro="">
      <xdr:nvCxnSpPr>
        <xdr:cNvPr id="10463" name="直線コネクタ 10462">
          <a:extLst>
            <a:ext uri="{FF2B5EF4-FFF2-40B4-BE49-F238E27FC236}">
              <a16:creationId xmlns:a16="http://schemas.microsoft.com/office/drawing/2014/main" id="{00000000-0008-0000-0000-0000DF280000}"/>
            </a:ext>
          </a:extLst>
        </xdr:cNvPr>
        <xdr:cNvCxnSpPr/>
      </xdr:nvCxnSpPr>
      <xdr:spPr>
        <a:xfrm flipV="1">
          <a:off x="5988843" y="132795170"/>
          <a:ext cx="0" cy="373857"/>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2381</xdr:colOff>
      <xdr:row>523</xdr:row>
      <xdr:rowOff>0</xdr:rowOff>
    </xdr:from>
    <xdr:to>
      <xdr:col>6</xdr:col>
      <xdr:colOff>88106</xdr:colOff>
      <xdr:row>523</xdr:row>
      <xdr:rowOff>0</xdr:rowOff>
    </xdr:to>
    <xdr:cxnSp macro="">
      <xdr:nvCxnSpPr>
        <xdr:cNvPr id="10464" name="直線コネクタ 10463">
          <a:extLst>
            <a:ext uri="{FF2B5EF4-FFF2-40B4-BE49-F238E27FC236}">
              <a16:creationId xmlns:a16="http://schemas.microsoft.com/office/drawing/2014/main" id="{00000000-0008-0000-0000-0000E0280000}"/>
            </a:ext>
          </a:extLst>
        </xdr:cNvPr>
        <xdr:cNvCxnSpPr/>
      </xdr:nvCxnSpPr>
      <xdr:spPr>
        <a:xfrm>
          <a:off x="2669381" y="134874000"/>
          <a:ext cx="85725"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2382</xdr:colOff>
      <xdr:row>518</xdr:row>
      <xdr:rowOff>90486</xdr:rowOff>
    </xdr:from>
    <xdr:to>
      <xdr:col>6</xdr:col>
      <xdr:colOff>88107</xdr:colOff>
      <xdr:row>518</xdr:row>
      <xdr:rowOff>90486</xdr:rowOff>
    </xdr:to>
    <xdr:cxnSp macro="">
      <xdr:nvCxnSpPr>
        <xdr:cNvPr id="10465" name="直線コネクタ 10464">
          <a:extLst>
            <a:ext uri="{FF2B5EF4-FFF2-40B4-BE49-F238E27FC236}">
              <a16:creationId xmlns:a16="http://schemas.microsoft.com/office/drawing/2014/main" id="{00000000-0008-0000-0000-0000E1280000}"/>
            </a:ext>
          </a:extLst>
        </xdr:cNvPr>
        <xdr:cNvCxnSpPr/>
      </xdr:nvCxnSpPr>
      <xdr:spPr>
        <a:xfrm>
          <a:off x="2288382" y="88101486"/>
          <a:ext cx="85725"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190500</xdr:colOff>
      <xdr:row>515</xdr:row>
      <xdr:rowOff>2382</xdr:rowOff>
    </xdr:from>
    <xdr:to>
      <xdr:col>7</xdr:col>
      <xdr:colOff>373856</xdr:colOff>
      <xdr:row>515</xdr:row>
      <xdr:rowOff>2382</xdr:rowOff>
    </xdr:to>
    <xdr:cxnSp macro="">
      <xdr:nvCxnSpPr>
        <xdr:cNvPr id="10467" name="直線矢印コネクタ 10466">
          <a:extLst>
            <a:ext uri="{FF2B5EF4-FFF2-40B4-BE49-F238E27FC236}">
              <a16:creationId xmlns:a16="http://schemas.microsoft.com/office/drawing/2014/main" id="{00000000-0008-0000-0000-0000E3280000}"/>
            </a:ext>
          </a:extLst>
        </xdr:cNvPr>
        <xdr:cNvCxnSpPr/>
      </xdr:nvCxnSpPr>
      <xdr:spPr>
        <a:xfrm>
          <a:off x="2857500" y="97919382"/>
          <a:ext cx="18335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513</xdr:row>
      <xdr:rowOff>100014</xdr:rowOff>
    </xdr:from>
    <xdr:to>
      <xdr:col>15</xdr:col>
      <xdr:colOff>76200</xdr:colOff>
      <xdr:row>513</xdr:row>
      <xdr:rowOff>100014</xdr:rowOff>
    </xdr:to>
    <xdr:cxnSp macro="">
      <xdr:nvCxnSpPr>
        <xdr:cNvPr id="10469" name="直線コネクタ 10468">
          <a:extLst>
            <a:ext uri="{FF2B5EF4-FFF2-40B4-BE49-F238E27FC236}">
              <a16:creationId xmlns:a16="http://schemas.microsoft.com/office/drawing/2014/main" id="{00000000-0008-0000-0000-0000E5280000}"/>
            </a:ext>
          </a:extLst>
        </xdr:cNvPr>
        <xdr:cNvCxnSpPr/>
      </xdr:nvCxnSpPr>
      <xdr:spPr>
        <a:xfrm>
          <a:off x="6096000" y="133069014"/>
          <a:ext cx="76200"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185739</xdr:colOff>
      <xdr:row>518</xdr:row>
      <xdr:rowOff>2381</xdr:rowOff>
    </xdr:from>
    <xdr:to>
      <xdr:col>7</xdr:col>
      <xdr:colOff>185739</xdr:colOff>
      <xdr:row>518</xdr:row>
      <xdr:rowOff>88107</xdr:rowOff>
    </xdr:to>
    <xdr:cxnSp macro="">
      <xdr:nvCxnSpPr>
        <xdr:cNvPr id="10474" name="直線矢印コネクタ 10473">
          <a:extLst>
            <a:ext uri="{FF2B5EF4-FFF2-40B4-BE49-F238E27FC236}">
              <a16:creationId xmlns:a16="http://schemas.microsoft.com/office/drawing/2014/main" id="{00000000-0008-0000-0000-0000EA280000}"/>
            </a:ext>
          </a:extLst>
        </xdr:cNvPr>
        <xdr:cNvCxnSpPr/>
      </xdr:nvCxnSpPr>
      <xdr:spPr>
        <a:xfrm flipV="1">
          <a:off x="2852739" y="88013381"/>
          <a:ext cx="0" cy="85726"/>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513</xdr:row>
      <xdr:rowOff>0</xdr:rowOff>
    </xdr:from>
    <xdr:to>
      <xdr:col>5</xdr:col>
      <xdr:colOff>2382</xdr:colOff>
      <xdr:row>513</xdr:row>
      <xdr:rowOff>0</xdr:rowOff>
    </xdr:to>
    <xdr:cxnSp macro="">
      <xdr:nvCxnSpPr>
        <xdr:cNvPr id="10477" name="直線矢印コネクタ 10476">
          <a:extLst>
            <a:ext uri="{FF2B5EF4-FFF2-40B4-BE49-F238E27FC236}">
              <a16:creationId xmlns:a16="http://schemas.microsoft.com/office/drawing/2014/main" id="{00000000-0008-0000-0000-0000ED280000}"/>
            </a:ext>
          </a:extLst>
        </xdr:cNvPr>
        <xdr:cNvCxnSpPr/>
      </xdr:nvCxnSpPr>
      <xdr:spPr>
        <a:xfrm flipH="1">
          <a:off x="1905000" y="132969000"/>
          <a:ext cx="383382"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376238</xdr:colOff>
      <xdr:row>512</xdr:row>
      <xdr:rowOff>188119</xdr:rowOff>
    </xdr:from>
    <xdr:to>
      <xdr:col>14</xdr:col>
      <xdr:colOff>376238</xdr:colOff>
      <xdr:row>514</xdr:row>
      <xdr:rowOff>7144</xdr:rowOff>
    </xdr:to>
    <xdr:cxnSp macro="">
      <xdr:nvCxnSpPr>
        <xdr:cNvPr id="10478" name="直線矢印コネクタ 10477">
          <a:extLst>
            <a:ext uri="{FF2B5EF4-FFF2-40B4-BE49-F238E27FC236}">
              <a16:creationId xmlns:a16="http://schemas.microsoft.com/office/drawing/2014/main" id="{00000000-0008-0000-0000-0000EE280000}"/>
            </a:ext>
          </a:extLst>
        </xdr:cNvPr>
        <xdr:cNvCxnSpPr/>
      </xdr:nvCxnSpPr>
      <xdr:spPr>
        <a:xfrm>
          <a:off x="6091238" y="132966619"/>
          <a:ext cx="0" cy="20002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xdr:colOff>
      <xdr:row>520</xdr:row>
      <xdr:rowOff>83343</xdr:rowOff>
    </xdr:from>
    <xdr:to>
      <xdr:col>11</xdr:col>
      <xdr:colOff>373856</xdr:colOff>
      <xdr:row>520</xdr:row>
      <xdr:rowOff>83343</xdr:rowOff>
    </xdr:to>
    <xdr:cxnSp macro="">
      <xdr:nvCxnSpPr>
        <xdr:cNvPr id="10479" name="直線矢印コネクタ 10478">
          <a:extLst>
            <a:ext uri="{FF2B5EF4-FFF2-40B4-BE49-F238E27FC236}">
              <a16:creationId xmlns:a16="http://schemas.microsoft.com/office/drawing/2014/main" id="{00000000-0008-0000-0000-0000EF280000}"/>
            </a:ext>
          </a:extLst>
        </xdr:cNvPr>
        <xdr:cNvCxnSpPr/>
      </xdr:nvCxnSpPr>
      <xdr:spPr>
        <a:xfrm>
          <a:off x="4572001" y="134385843"/>
          <a:ext cx="37385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279779</xdr:colOff>
      <xdr:row>519</xdr:row>
      <xdr:rowOff>100012</xdr:rowOff>
    </xdr:from>
    <xdr:to>
      <xdr:col>32</xdr:col>
      <xdr:colOff>342900</xdr:colOff>
      <xdr:row>519</xdr:row>
      <xdr:rowOff>100012</xdr:rowOff>
    </xdr:to>
    <xdr:cxnSp macro="">
      <xdr:nvCxnSpPr>
        <xdr:cNvPr id="10485" name="直線矢印コネクタ 10484">
          <a:extLst>
            <a:ext uri="{FF2B5EF4-FFF2-40B4-BE49-F238E27FC236}">
              <a16:creationId xmlns:a16="http://schemas.microsoft.com/office/drawing/2014/main" id="{00000000-0008-0000-0000-0000F5280000}"/>
            </a:ext>
          </a:extLst>
        </xdr:cNvPr>
        <xdr:cNvCxnSpPr/>
      </xdr:nvCxnSpPr>
      <xdr:spPr>
        <a:xfrm>
          <a:off x="20091779" y="138974512"/>
          <a:ext cx="82512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266700</xdr:colOff>
      <xdr:row>527</xdr:row>
      <xdr:rowOff>2383</xdr:rowOff>
    </xdr:from>
    <xdr:to>
      <xdr:col>30</xdr:col>
      <xdr:colOff>276225</xdr:colOff>
      <xdr:row>527</xdr:row>
      <xdr:rowOff>2383</xdr:rowOff>
    </xdr:to>
    <xdr:cxnSp macro="">
      <xdr:nvCxnSpPr>
        <xdr:cNvPr id="10507" name="直線矢印コネクタ 10506">
          <a:extLst>
            <a:ext uri="{FF2B5EF4-FFF2-40B4-BE49-F238E27FC236}">
              <a16:creationId xmlns:a16="http://schemas.microsoft.com/office/drawing/2014/main" id="{00000000-0008-0000-0000-00000B290000}"/>
            </a:ext>
          </a:extLst>
        </xdr:cNvPr>
        <xdr:cNvCxnSpPr/>
      </xdr:nvCxnSpPr>
      <xdr:spPr>
        <a:xfrm>
          <a:off x="19697700" y="140400883"/>
          <a:ext cx="39052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16669</xdr:colOff>
      <xdr:row>526</xdr:row>
      <xdr:rowOff>95251</xdr:rowOff>
    </xdr:from>
    <xdr:to>
      <xdr:col>30</xdr:col>
      <xdr:colOff>88107</xdr:colOff>
      <xdr:row>526</xdr:row>
      <xdr:rowOff>95252</xdr:rowOff>
    </xdr:to>
    <xdr:cxnSp macro="">
      <xdr:nvCxnSpPr>
        <xdr:cNvPr id="10508" name="直線矢印コネクタ 10507">
          <a:extLst>
            <a:ext uri="{FF2B5EF4-FFF2-40B4-BE49-F238E27FC236}">
              <a16:creationId xmlns:a16="http://schemas.microsoft.com/office/drawing/2014/main" id="{00000000-0008-0000-0000-00000C290000}"/>
            </a:ext>
          </a:extLst>
        </xdr:cNvPr>
        <xdr:cNvCxnSpPr/>
      </xdr:nvCxnSpPr>
      <xdr:spPr>
        <a:xfrm flipH="1" flipV="1">
          <a:off x="19447669" y="140303251"/>
          <a:ext cx="452438" cy="1"/>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142874</xdr:colOff>
      <xdr:row>517</xdr:row>
      <xdr:rowOff>104775</xdr:rowOff>
    </xdr:from>
    <xdr:to>
      <xdr:col>30</xdr:col>
      <xdr:colOff>142874</xdr:colOff>
      <xdr:row>518</xdr:row>
      <xdr:rowOff>100013</xdr:rowOff>
    </xdr:to>
    <xdr:cxnSp macro="">
      <xdr:nvCxnSpPr>
        <xdr:cNvPr id="10511" name="直線コネクタ 10510">
          <a:extLst>
            <a:ext uri="{FF2B5EF4-FFF2-40B4-BE49-F238E27FC236}">
              <a16:creationId xmlns:a16="http://schemas.microsoft.com/office/drawing/2014/main" id="{00000000-0008-0000-0000-00000F290000}"/>
            </a:ext>
          </a:extLst>
        </xdr:cNvPr>
        <xdr:cNvCxnSpPr/>
      </xdr:nvCxnSpPr>
      <xdr:spPr>
        <a:xfrm>
          <a:off x="11572874" y="88115775"/>
          <a:ext cx="0" cy="185738"/>
        </a:xfrm>
        <a:prstGeom prst="line">
          <a:avLst/>
        </a:prstGeom>
        <a:ln w="3175">
          <a:solidFill>
            <a:srgbClr val="7030A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226219</xdr:colOff>
      <xdr:row>518</xdr:row>
      <xdr:rowOff>92870</xdr:rowOff>
    </xdr:from>
    <xdr:to>
      <xdr:col>30</xdr:col>
      <xdr:colOff>273845</xdr:colOff>
      <xdr:row>518</xdr:row>
      <xdr:rowOff>92870</xdr:rowOff>
    </xdr:to>
    <xdr:cxnSp macro="">
      <xdr:nvCxnSpPr>
        <xdr:cNvPr id="10512" name="直線コネクタ 10511">
          <a:extLst>
            <a:ext uri="{FF2B5EF4-FFF2-40B4-BE49-F238E27FC236}">
              <a16:creationId xmlns:a16="http://schemas.microsoft.com/office/drawing/2014/main" id="{00000000-0008-0000-0000-000010290000}"/>
            </a:ext>
          </a:extLst>
        </xdr:cNvPr>
        <xdr:cNvCxnSpPr/>
      </xdr:nvCxnSpPr>
      <xdr:spPr>
        <a:xfrm>
          <a:off x="10132219" y="88294370"/>
          <a:ext cx="1571626" cy="0"/>
        </a:xfrm>
        <a:prstGeom prst="line">
          <a:avLst/>
        </a:prstGeom>
        <a:ln w="3175">
          <a:solidFill>
            <a:srgbClr val="7030A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335755</xdr:colOff>
      <xdr:row>518</xdr:row>
      <xdr:rowOff>2381</xdr:rowOff>
    </xdr:from>
    <xdr:to>
      <xdr:col>30</xdr:col>
      <xdr:colOff>145255</xdr:colOff>
      <xdr:row>518</xdr:row>
      <xdr:rowOff>2381</xdr:rowOff>
    </xdr:to>
    <xdr:cxnSp macro="">
      <xdr:nvCxnSpPr>
        <xdr:cNvPr id="10513" name="直線矢印コネクタ 10512">
          <a:extLst>
            <a:ext uri="{FF2B5EF4-FFF2-40B4-BE49-F238E27FC236}">
              <a16:creationId xmlns:a16="http://schemas.microsoft.com/office/drawing/2014/main" id="{00000000-0008-0000-0000-000011290000}"/>
            </a:ext>
          </a:extLst>
        </xdr:cNvPr>
        <xdr:cNvCxnSpPr/>
      </xdr:nvCxnSpPr>
      <xdr:spPr>
        <a:xfrm>
          <a:off x="11384755" y="88203881"/>
          <a:ext cx="190500"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216694</xdr:colOff>
      <xdr:row>517</xdr:row>
      <xdr:rowOff>97631</xdr:rowOff>
    </xdr:from>
    <xdr:to>
      <xdr:col>30</xdr:col>
      <xdr:colOff>216694</xdr:colOff>
      <xdr:row>518</xdr:row>
      <xdr:rowOff>2381</xdr:rowOff>
    </xdr:to>
    <xdr:cxnSp macro="">
      <xdr:nvCxnSpPr>
        <xdr:cNvPr id="10514" name="直線コネクタ 10513">
          <a:extLst>
            <a:ext uri="{FF2B5EF4-FFF2-40B4-BE49-F238E27FC236}">
              <a16:creationId xmlns:a16="http://schemas.microsoft.com/office/drawing/2014/main" id="{00000000-0008-0000-0000-000012290000}"/>
            </a:ext>
          </a:extLst>
        </xdr:cNvPr>
        <xdr:cNvCxnSpPr/>
      </xdr:nvCxnSpPr>
      <xdr:spPr>
        <a:xfrm>
          <a:off x="11646694" y="88108631"/>
          <a:ext cx="0" cy="95250"/>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273844</xdr:colOff>
      <xdr:row>518</xdr:row>
      <xdr:rowOff>2382</xdr:rowOff>
    </xdr:from>
    <xdr:to>
      <xdr:col>31</xdr:col>
      <xdr:colOff>90488</xdr:colOff>
      <xdr:row>518</xdr:row>
      <xdr:rowOff>2382</xdr:rowOff>
    </xdr:to>
    <xdr:cxnSp macro="">
      <xdr:nvCxnSpPr>
        <xdr:cNvPr id="10515" name="直線矢印コネクタ 10514">
          <a:extLst>
            <a:ext uri="{FF2B5EF4-FFF2-40B4-BE49-F238E27FC236}">
              <a16:creationId xmlns:a16="http://schemas.microsoft.com/office/drawing/2014/main" id="{00000000-0008-0000-0000-000013290000}"/>
            </a:ext>
          </a:extLst>
        </xdr:cNvPr>
        <xdr:cNvCxnSpPr/>
      </xdr:nvCxnSpPr>
      <xdr:spPr>
        <a:xfrm flipH="1">
          <a:off x="11703844" y="88203882"/>
          <a:ext cx="197644"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14287</xdr:colOff>
      <xdr:row>517</xdr:row>
      <xdr:rowOff>97631</xdr:rowOff>
    </xdr:from>
    <xdr:to>
      <xdr:col>30</xdr:col>
      <xdr:colOff>216697</xdr:colOff>
      <xdr:row>517</xdr:row>
      <xdr:rowOff>97631</xdr:rowOff>
    </xdr:to>
    <xdr:cxnSp macro="">
      <xdr:nvCxnSpPr>
        <xdr:cNvPr id="10516" name="直線矢印コネクタ 10515">
          <a:extLst>
            <a:ext uri="{FF2B5EF4-FFF2-40B4-BE49-F238E27FC236}">
              <a16:creationId xmlns:a16="http://schemas.microsoft.com/office/drawing/2014/main" id="{00000000-0008-0000-0000-000014290000}"/>
            </a:ext>
          </a:extLst>
        </xdr:cNvPr>
        <xdr:cNvCxnSpPr/>
      </xdr:nvCxnSpPr>
      <xdr:spPr>
        <a:xfrm flipH="1">
          <a:off x="11444287" y="88108631"/>
          <a:ext cx="20241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378619</xdr:colOff>
      <xdr:row>572</xdr:row>
      <xdr:rowOff>2381</xdr:rowOff>
    </xdr:from>
    <xdr:to>
      <xdr:col>16</xdr:col>
      <xdr:colOff>378619</xdr:colOff>
      <xdr:row>576</xdr:row>
      <xdr:rowOff>1</xdr:rowOff>
    </xdr:to>
    <xdr:cxnSp macro="">
      <xdr:nvCxnSpPr>
        <xdr:cNvPr id="10524" name="直線コネクタ 10523">
          <a:extLst>
            <a:ext uri="{FF2B5EF4-FFF2-40B4-BE49-F238E27FC236}">
              <a16:creationId xmlns:a16="http://schemas.microsoft.com/office/drawing/2014/main" id="{00000000-0008-0000-0000-00001C290000}"/>
            </a:ext>
          </a:extLst>
        </xdr:cNvPr>
        <xdr:cNvCxnSpPr/>
      </xdr:nvCxnSpPr>
      <xdr:spPr>
        <a:xfrm flipV="1">
          <a:off x="3426619" y="121731881"/>
          <a:ext cx="3048000" cy="75962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2381</xdr:colOff>
      <xdr:row>576</xdr:row>
      <xdr:rowOff>90487</xdr:rowOff>
    </xdr:from>
    <xdr:to>
      <xdr:col>17</xdr:col>
      <xdr:colOff>0</xdr:colOff>
      <xdr:row>576</xdr:row>
      <xdr:rowOff>90487</xdr:rowOff>
    </xdr:to>
    <xdr:cxnSp macro="">
      <xdr:nvCxnSpPr>
        <xdr:cNvPr id="10525" name="直線矢印コネクタ 10524">
          <a:extLst>
            <a:ext uri="{FF2B5EF4-FFF2-40B4-BE49-F238E27FC236}">
              <a16:creationId xmlns:a16="http://schemas.microsoft.com/office/drawing/2014/main" id="{00000000-0008-0000-0000-00001D290000}"/>
            </a:ext>
          </a:extLst>
        </xdr:cNvPr>
        <xdr:cNvCxnSpPr/>
      </xdr:nvCxnSpPr>
      <xdr:spPr>
        <a:xfrm>
          <a:off x="3431381" y="122581987"/>
          <a:ext cx="30456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83344</xdr:colOff>
      <xdr:row>575</xdr:row>
      <xdr:rowOff>171450</xdr:rowOff>
    </xdr:from>
    <xdr:to>
      <xdr:col>9</xdr:col>
      <xdr:colOff>88107</xdr:colOff>
      <xdr:row>575</xdr:row>
      <xdr:rowOff>188120</xdr:rowOff>
    </xdr:to>
    <xdr:cxnSp macro="">
      <xdr:nvCxnSpPr>
        <xdr:cNvPr id="10526" name="直線コネクタ 10525">
          <a:extLst>
            <a:ext uri="{FF2B5EF4-FFF2-40B4-BE49-F238E27FC236}">
              <a16:creationId xmlns:a16="http://schemas.microsoft.com/office/drawing/2014/main" id="{00000000-0008-0000-0000-00001E290000}"/>
            </a:ext>
          </a:extLst>
        </xdr:cNvPr>
        <xdr:cNvCxnSpPr/>
      </xdr:nvCxnSpPr>
      <xdr:spPr>
        <a:xfrm flipH="1" flipV="1">
          <a:off x="3512344" y="122472450"/>
          <a:ext cx="4763" cy="1667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107156</xdr:colOff>
      <xdr:row>575</xdr:row>
      <xdr:rowOff>164306</xdr:rowOff>
    </xdr:from>
    <xdr:to>
      <xdr:col>9</xdr:col>
      <xdr:colOff>114301</xdr:colOff>
      <xdr:row>576</xdr:row>
      <xdr:rowOff>1</xdr:rowOff>
    </xdr:to>
    <xdr:cxnSp macro="">
      <xdr:nvCxnSpPr>
        <xdr:cNvPr id="10545" name="直線コネクタ 10544">
          <a:extLst>
            <a:ext uri="{FF2B5EF4-FFF2-40B4-BE49-F238E27FC236}">
              <a16:creationId xmlns:a16="http://schemas.microsoft.com/office/drawing/2014/main" id="{00000000-0008-0000-0000-000031290000}"/>
            </a:ext>
          </a:extLst>
        </xdr:cNvPr>
        <xdr:cNvCxnSpPr/>
      </xdr:nvCxnSpPr>
      <xdr:spPr>
        <a:xfrm flipH="1" flipV="1">
          <a:off x="3536156" y="122465306"/>
          <a:ext cx="7145" cy="2619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283369</xdr:colOff>
      <xdr:row>571</xdr:row>
      <xdr:rowOff>188119</xdr:rowOff>
    </xdr:from>
    <xdr:to>
      <xdr:col>16</xdr:col>
      <xdr:colOff>283369</xdr:colOff>
      <xdr:row>576</xdr:row>
      <xdr:rowOff>4763</xdr:rowOff>
    </xdr:to>
    <xdr:cxnSp macro="">
      <xdr:nvCxnSpPr>
        <xdr:cNvPr id="10572" name="直線矢印コネクタ 10571">
          <a:extLst>
            <a:ext uri="{FF2B5EF4-FFF2-40B4-BE49-F238E27FC236}">
              <a16:creationId xmlns:a16="http://schemas.microsoft.com/office/drawing/2014/main" id="{00000000-0008-0000-0000-00004C290000}"/>
            </a:ext>
          </a:extLst>
        </xdr:cNvPr>
        <xdr:cNvCxnSpPr/>
      </xdr:nvCxnSpPr>
      <xdr:spPr>
        <a:xfrm>
          <a:off x="6379369" y="121727119"/>
          <a:ext cx="0" cy="76914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66675</xdr:colOff>
      <xdr:row>573</xdr:row>
      <xdr:rowOff>188120</xdr:rowOff>
    </xdr:from>
    <xdr:to>
      <xdr:col>9</xdr:col>
      <xdr:colOff>66675</xdr:colOff>
      <xdr:row>575</xdr:row>
      <xdr:rowOff>173831</xdr:rowOff>
    </xdr:to>
    <xdr:cxnSp macro="">
      <xdr:nvCxnSpPr>
        <xdr:cNvPr id="10580" name="直線矢印コネクタ 10579">
          <a:extLst>
            <a:ext uri="{FF2B5EF4-FFF2-40B4-BE49-F238E27FC236}">
              <a16:creationId xmlns:a16="http://schemas.microsoft.com/office/drawing/2014/main" id="{00000000-0008-0000-0000-000054290000}"/>
            </a:ext>
          </a:extLst>
        </xdr:cNvPr>
        <xdr:cNvCxnSpPr/>
      </xdr:nvCxnSpPr>
      <xdr:spPr>
        <a:xfrm flipV="1">
          <a:off x="3495675" y="122108120"/>
          <a:ext cx="0" cy="366711"/>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116683</xdr:colOff>
      <xdr:row>638</xdr:row>
      <xdr:rowOff>16669</xdr:rowOff>
    </xdr:from>
    <xdr:to>
      <xdr:col>5</xdr:col>
      <xdr:colOff>116683</xdr:colOff>
      <xdr:row>638</xdr:row>
      <xdr:rowOff>188120</xdr:rowOff>
    </xdr:to>
    <xdr:cxnSp macro="">
      <xdr:nvCxnSpPr>
        <xdr:cNvPr id="10693" name="直線コネクタ 10692">
          <a:extLst>
            <a:ext uri="{FF2B5EF4-FFF2-40B4-BE49-F238E27FC236}">
              <a16:creationId xmlns:a16="http://schemas.microsoft.com/office/drawing/2014/main" id="{00000000-0008-0000-0000-0000C5290000}"/>
            </a:ext>
          </a:extLst>
        </xdr:cNvPr>
        <xdr:cNvCxnSpPr/>
      </xdr:nvCxnSpPr>
      <xdr:spPr>
        <a:xfrm flipV="1">
          <a:off x="25643683" y="105934669"/>
          <a:ext cx="0" cy="171451"/>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371477</xdr:colOff>
      <xdr:row>637</xdr:row>
      <xdr:rowOff>102395</xdr:rowOff>
    </xdr:from>
    <xdr:to>
      <xdr:col>3</xdr:col>
      <xdr:colOff>2386</xdr:colOff>
      <xdr:row>638</xdr:row>
      <xdr:rowOff>2386</xdr:rowOff>
    </xdr:to>
    <xdr:cxnSp macro="">
      <xdr:nvCxnSpPr>
        <xdr:cNvPr id="10712" name="カギ線コネクタ 10711">
          <a:extLst>
            <a:ext uri="{FF2B5EF4-FFF2-40B4-BE49-F238E27FC236}">
              <a16:creationId xmlns:a16="http://schemas.microsoft.com/office/drawing/2014/main" id="{00000000-0008-0000-0000-0000D8290000}"/>
            </a:ext>
          </a:extLst>
        </xdr:cNvPr>
        <xdr:cNvCxnSpPr/>
      </xdr:nvCxnSpPr>
      <xdr:spPr>
        <a:xfrm rot="10800000">
          <a:off x="24374477" y="105829895"/>
          <a:ext cx="392909" cy="90491"/>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116682</xdr:colOff>
      <xdr:row>639</xdr:row>
      <xdr:rowOff>0</xdr:rowOff>
    </xdr:from>
    <xdr:to>
      <xdr:col>5</xdr:col>
      <xdr:colOff>116682</xdr:colOff>
      <xdr:row>655</xdr:row>
      <xdr:rowOff>1</xdr:rowOff>
    </xdr:to>
    <xdr:cxnSp macro="">
      <xdr:nvCxnSpPr>
        <xdr:cNvPr id="10722" name="直線矢印コネクタ 10721">
          <a:extLst>
            <a:ext uri="{FF2B5EF4-FFF2-40B4-BE49-F238E27FC236}">
              <a16:creationId xmlns:a16="http://schemas.microsoft.com/office/drawing/2014/main" id="{00000000-0008-0000-0000-0000E2290000}"/>
            </a:ext>
          </a:extLst>
        </xdr:cNvPr>
        <xdr:cNvCxnSpPr/>
      </xdr:nvCxnSpPr>
      <xdr:spPr>
        <a:xfrm>
          <a:off x="25643682" y="106108500"/>
          <a:ext cx="0" cy="304800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380004</xdr:colOff>
      <xdr:row>643</xdr:row>
      <xdr:rowOff>101896</xdr:rowOff>
    </xdr:from>
    <xdr:to>
      <xdr:col>7</xdr:col>
      <xdr:colOff>380004</xdr:colOff>
      <xdr:row>655</xdr:row>
      <xdr:rowOff>0</xdr:rowOff>
    </xdr:to>
    <xdr:cxnSp macro="">
      <xdr:nvCxnSpPr>
        <xdr:cNvPr id="10726" name="直線矢印コネクタ 10725">
          <a:extLst>
            <a:ext uri="{FF2B5EF4-FFF2-40B4-BE49-F238E27FC236}">
              <a16:creationId xmlns:a16="http://schemas.microsoft.com/office/drawing/2014/main" id="{00000000-0008-0000-0000-0000E6290000}"/>
            </a:ext>
          </a:extLst>
        </xdr:cNvPr>
        <xdr:cNvCxnSpPr/>
      </xdr:nvCxnSpPr>
      <xdr:spPr>
        <a:xfrm>
          <a:off x="26669004" y="106972396"/>
          <a:ext cx="0" cy="218410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299928</xdr:colOff>
      <xdr:row>647</xdr:row>
      <xdr:rowOff>555</xdr:rowOff>
    </xdr:from>
    <xdr:to>
      <xdr:col>13</xdr:col>
      <xdr:colOff>4763</xdr:colOff>
      <xdr:row>647</xdr:row>
      <xdr:rowOff>555</xdr:rowOff>
    </xdr:to>
    <xdr:cxnSp macro="">
      <xdr:nvCxnSpPr>
        <xdr:cNvPr id="10733" name="直線矢印コネクタ 10732">
          <a:extLst>
            <a:ext uri="{FF2B5EF4-FFF2-40B4-BE49-F238E27FC236}">
              <a16:creationId xmlns:a16="http://schemas.microsoft.com/office/drawing/2014/main" id="{00000000-0008-0000-0000-0000ED290000}"/>
            </a:ext>
          </a:extLst>
        </xdr:cNvPr>
        <xdr:cNvCxnSpPr/>
      </xdr:nvCxnSpPr>
      <xdr:spPr>
        <a:xfrm>
          <a:off x="27731928" y="107633055"/>
          <a:ext cx="84783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302417</xdr:colOff>
      <xdr:row>655</xdr:row>
      <xdr:rowOff>1</xdr:rowOff>
    </xdr:from>
    <xdr:to>
      <xdr:col>12</xdr:col>
      <xdr:colOff>380999</xdr:colOff>
      <xdr:row>655</xdr:row>
      <xdr:rowOff>1</xdr:rowOff>
    </xdr:to>
    <xdr:cxnSp macro="">
      <xdr:nvCxnSpPr>
        <xdr:cNvPr id="10734" name="直線矢印コネクタ 10733">
          <a:extLst>
            <a:ext uri="{FF2B5EF4-FFF2-40B4-BE49-F238E27FC236}">
              <a16:creationId xmlns:a16="http://schemas.microsoft.com/office/drawing/2014/main" id="{00000000-0008-0000-0000-0000EE290000}"/>
            </a:ext>
          </a:extLst>
        </xdr:cNvPr>
        <xdr:cNvCxnSpPr/>
      </xdr:nvCxnSpPr>
      <xdr:spPr>
        <a:xfrm>
          <a:off x="27734417" y="109156501"/>
          <a:ext cx="84058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304799</xdr:colOff>
      <xdr:row>656</xdr:row>
      <xdr:rowOff>0</xdr:rowOff>
    </xdr:from>
    <xdr:to>
      <xdr:col>10</xdr:col>
      <xdr:colOff>304799</xdr:colOff>
      <xdr:row>656</xdr:row>
      <xdr:rowOff>183356</xdr:rowOff>
    </xdr:to>
    <xdr:cxnSp macro="">
      <xdr:nvCxnSpPr>
        <xdr:cNvPr id="10760" name="直線矢印コネクタ 10759">
          <a:extLst>
            <a:ext uri="{FF2B5EF4-FFF2-40B4-BE49-F238E27FC236}">
              <a16:creationId xmlns:a16="http://schemas.microsoft.com/office/drawing/2014/main" id="{00000000-0008-0000-0000-0000082A0000}"/>
            </a:ext>
          </a:extLst>
        </xdr:cNvPr>
        <xdr:cNvCxnSpPr/>
      </xdr:nvCxnSpPr>
      <xdr:spPr>
        <a:xfrm>
          <a:off x="27736799" y="109347000"/>
          <a:ext cx="0" cy="183356"/>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204788</xdr:colOff>
      <xdr:row>311</xdr:row>
      <xdr:rowOff>59531</xdr:rowOff>
    </xdr:from>
    <xdr:to>
      <xdr:col>8</xdr:col>
      <xdr:colOff>2380</xdr:colOff>
      <xdr:row>311</xdr:row>
      <xdr:rowOff>59531</xdr:rowOff>
    </xdr:to>
    <xdr:cxnSp macro="">
      <xdr:nvCxnSpPr>
        <xdr:cNvPr id="10775" name="直線コネクタ 10774">
          <a:extLst>
            <a:ext uri="{FF2B5EF4-FFF2-40B4-BE49-F238E27FC236}">
              <a16:creationId xmlns:a16="http://schemas.microsoft.com/office/drawing/2014/main" id="{00000000-0008-0000-0000-0000172A0000}"/>
            </a:ext>
          </a:extLst>
        </xdr:cNvPr>
        <xdr:cNvCxnSpPr/>
      </xdr:nvCxnSpPr>
      <xdr:spPr>
        <a:xfrm flipH="1">
          <a:off x="2871788" y="49208531"/>
          <a:ext cx="178592"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16668</xdr:colOff>
      <xdr:row>311</xdr:row>
      <xdr:rowOff>97631</xdr:rowOff>
    </xdr:from>
    <xdr:to>
      <xdr:col>17</xdr:col>
      <xdr:colOff>2380</xdr:colOff>
      <xdr:row>321</xdr:row>
      <xdr:rowOff>95251</xdr:rowOff>
    </xdr:to>
    <xdr:sp macro="" textlink="">
      <xdr:nvSpPr>
        <xdr:cNvPr id="10787" name="円弧 10786">
          <a:extLst>
            <a:ext uri="{FF2B5EF4-FFF2-40B4-BE49-F238E27FC236}">
              <a16:creationId xmlns:a16="http://schemas.microsoft.com/office/drawing/2014/main" id="{00000000-0008-0000-0000-0000232A0000}"/>
            </a:ext>
          </a:extLst>
        </xdr:cNvPr>
        <xdr:cNvSpPr/>
      </xdr:nvSpPr>
      <xdr:spPr>
        <a:xfrm>
          <a:off x="4588668" y="49437131"/>
          <a:ext cx="1890712" cy="1902620"/>
        </a:xfrm>
        <a:prstGeom prst="arc">
          <a:avLst>
            <a:gd name="adj1" fmla="val 16186759"/>
            <a:gd name="adj2" fmla="val 21595017"/>
          </a:avLst>
        </a:prstGeom>
        <a:ln w="3175">
          <a:solidFill>
            <a:srgbClr val="C00000"/>
          </a:solidFill>
          <a:prstDash val="lgDashDot"/>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24</xdr:col>
      <xdr:colOff>2382</xdr:colOff>
      <xdr:row>311</xdr:row>
      <xdr:rowOff>107156</xdr:rowOff>
    </xdr:from>
    <xdr:to>
      <xdr:col>28</xdr:col>
      <xdr:colOff>369094</xdr:colOff>
      <xdr:row>321</xdr:row>
      <xdr:rowOff>104776</xdr:rowOff>
    </xdr:to>
    <xdr:sp macro="" textlink="">
      <xdr:nvSpPr>
        <xdr:cNvPr id="10789" name="円弧 10788">
          <a:extLst>
            <a:ext uri="{FF2B5EF4-FFF2-40B4-BE49-F238E27FC236}">
              <a16:creationId xmlns:a16="http://schemas.microsoft.com/office/drawing/2014/main" id="{00000000-0008-0000-0000-0000252A0000}"/>
            </a:ext>
          </a:extLst>
        </xdr:cNvPr>
        <xdr:cNvSpPr/>
      </xdr:nvSpPr>
      <xdr:spPr>
        <a:xfrm>
          <a:off x="9146382" y="49446656"/>
          <a:ext cx="1890712" cy="1902620"/>
        </a:xfrm>
        <a:prstGeom prst="arc">
          <a:avLst>
            <a:gd name="adj1" fmla="val 10797409"/>
            <a:gd name="adj2" fmla="val 16215368"/>
          </a:avLst>
        </a:prstGeom>
        <a:ln w="3175">
          <a:solidFill>
            <a:srgbClr val="C00000"/>
          </a:solidFill>
          <a:prstDash val="lgDashDot"/>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378619</xdr:colOff>
      <xdr:row>329</xdr:row>
      <xdr:rowOff>95250</xdr:rowOff>
    </xdr:from>
    <xdr:to>
      <xdr:col>12</xdr:col>
      <xdr:colOff>176211</xdr:colOff>
      <xdr:row>329</xdr:row>
      <xdr:rowOff>95250</xdr:rowOff>
    </xdr:to>
    <xdr:cxnSp macro="">
      <xdr:nvCxnSpPr>
        <xdr:cNvPr id="10791" name="直線コネクタ 10790">
          <a:extLst>
            <a:ext uri="{FF2B5EF4-FFF2-40B4-BE49-F238E27FC236}">
              <a16:creationId xmlns:a16="http://schemas.microsoft.com/office/drawing/2014/main" id="{00000000-0008-0000-0000-0000272A0000}"/>
            </a:ext>
          </a:extLst>
        </xdr:cNvPr>
        <xdr:cNvCxnSpPr/>
      </xdr:nvCxnSpPr>
      <xdr:spPr>
        <a:xfrm flipH="1">
          <a:off x="4569619" y="52863750"/>
          <a:ext cx="178592"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90487</xdr:colOff>
      <xdr:row>318</xdr:row>
      <xdr:rowOff>111919</xdr:rowOff>
    </xdr:from>
    <xdr:to>
      <xdr:col>22</xdr:col>
      <xdr:colOff>90487</xdr:colOff>
      <xdr:row>319</xdr:row>
      <xdr:rowOff>28576</xdr:rowOff>
    </xdr:to>
    <xdr:cxnSp macro="">
      <xdr:nvCxnSpPr>
        <xdr:cNvPr id="10802" name="直線コネクタ 10801">
          <a:extLst>
            <a:ext uri="{FF2B5EF4-FFF2-40B4-BE49-F238E27FC236}">
              <a16:creationId xmlns:a16="http://schemas.microsoft.com/office/drawing/2014/main" id="{00000000-0008-0000-0000-0000322A0000}"/>
            </a:ext>
          </a:extLst>
        </xdr:cNvPr>
        <xdr:cNvCxnSpPr/>
      </xdr:nvCxnSpPr>
      <xdr:spPr>
        <a:xfrm>
          <a:off x="8472487" y="50784919"/>
          <a:ext cx="0" cy="10715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2382</xdr:colOff>
      <xdr:row>315</xdr:row>
      <xdr:rowOff>145256</xdr:rowOff>
    </xdr:from>
    <xdr:to>
      <xdr:col>24</xdr:col>
      <xdr:colOff>2382</xdr:colOff>
      <xdr:row>316</xdr:row>
      <xdr:rowOff>61913</xdr:rowOff>
    </xdr:to>
    <xdr:cxnSp macro="">
      <xdr:nvCxnSpPr>
        <xdr:cNvPr id="10803" name="直線コネクタ 10802">
          <a:extLst>
            <a:ext uri="{FF2B5EF4-FFF2-40B4-BE49-F238E27FC236}">
              <a16:creationId xmlns:a16="http://schemas.microsoft.com/office/drawing/2014/main" id="{00000000-0008-0000-0000-0000332A0000}"/>
            </a:ext>
          </a:extLst>
        </xdr:cNvPr>
        <xdr:cNvCxnSpPr/>
      </xdr:nvCxnSpPr>
      <xdr:spPr>
        <a:xfrm>
          <a:off x="9146382" y="50246756"/>
          <a:ext cx="0" cy="107157"/>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66675</xdr:colOff>
      <xdr:row>329</xdr:row>
      <xdr:rowOff>0</xdr:rowOff>
    </xdr:from>
    <xdr:to>
      <xdr:col>21</xdr:col>
      <xdr:colOff>314325</xdr:colOff>
      <xdr:row>329</xdr:row>
      <xdr:rowOff>0</xdr:rowOff>
    </xdr:to>
    <xdr:cxnSp macro="">
      <xdr:nvCxnSpPr>
        <xdr:cNvPr id="10804" name="直線コネクタ 10803">
          <a:extLst>
            <a:ext uri="{FF2B5EF4-FFF2-40B4-BE49-F238E27FC236}">
              <a16:creationId xmlns:a16="http://schemas.microsoft.com/office/drawing/2014/main" id="{00000000-0008-0000-0000-0000342A0000}"/>
            </a:ext>
          </a:extLst>
        </xdr:cNvPr>
        <xdr:cNvCxnSpPr/>
      </xdr:nvCxnSpPr>
      <xdr:spPr>
        <a:xfrm>
          <a:off x="7305675" y="52768500"/>
          <a:ext cx="1009650" cy="0"/>
        </a:xfrm>
        <a:prstGeom prst="line">
          <a:avLst/>
        </a:prstGeom>
        <a:ln w="3175">
          <a:solidFill>
            <a:schemeClr val="accent1"/>
          </a:solidFill>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378619</xdr:colOff>
      <xdr:row>328</xdr:row>
      <xdr:rowOff>123825</xdr:rowOff>
    </xdr:from>
    <xdr:to>
      <xdr:col>11</xdr:col>
      <xdr:colOff>378619</xdr:colOff>
      <xdr:row>330</xdr:row>
      <xdr:rowOff>71438</xdr:rowOff>
    </xdr:to>
    <xdr:cxnSp macro="">
      <xdr:nvCxnSpPr>
        <xdr:cNvPr id="10807" name="直線矢印コネクタ 10806">
          <a:extLst>
            <a:ext uri="{FF2B5EF4-FFF2-40B4-BE49-F238E27FC236}">
              <a16:creationId xmlns:a16="http://schemas.microsoft.com/office/drawing/2014/main" id="{00000000-0008-0000-0000-0000372A0000}"/>
            </a:ext>
          </a:extLst>
        </xdr:cNvPr>
        <xdr:cNvCxnSpPr/>
      </xdr:nvCxnSpPr>
      <xdr:spPr>
        <a:xfrm>
          <a:off x="4569619" y="52320825"/>
          <a:ext cx="0" cy="32861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7144</xdr:colOff>
      <xdr:row>513</xdr:row>
      <xdr:rowOff>0</xdr:rowOff>
    </xdr:from>
    <xdr:to>
      <xdr:col>8</xdr:col>
      <xdr:colOff>116682</xdr:colOff>
      <xdr:row>513</xdr:row>
      <xdr:rowOff>0</xdr:rowOff>
    </xdr:to>
    <xdr:cxnSp macro="">
      <xdr:nvCxnSpPr>
        <xdr:cNvPr id="8023" name="直線コネクタ 8022">
          <a:extLst>
            <a:ext uri="{FF2B5EF4-FFF2-40B4-BE49-F238E27FC236}">
              <a16:creationId xmlns:a16="http://schemas.microsoft.com/office/drawing/2014/main" id="{00000000-0008-0000-0000-0000571F0000}"/>
            </a:ext>
          </a:extLst>
        </xdr:cNvPr>
        <xdr:cNvCxnSpPr/>
      </xdr:nvCxnSpPr>
      <xdr:spPr>
        <a:xfrm>
          <a:off x="2674144" y="132969000"/>
          <a:ext cx="871538"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90488</xdr:colOff>
      <xdr:row>527</xdr:row>
      <xdr:rowOff>0</xdr:rowOff>
    </xdr:from>
    <xdr:to>
      <xdr:col>13</xdr:col>
      <xdr:colOff>271465</xdr:colOff>
      <xdr:row>527</xdr:row>
      <xdr:rowOff>0</xdr:rowOff>
    </xdr:to>
    <xdr:cxnSp macro="">
      <xdr:nvCxnSpPr>
        <xdr:cNvPr id="10764" name="直線矢印コネクタ 10763">
          <a:extLst>
            <a:ext uri="{FF2B5EF4-FFF2-40B4-BE49-F238E27FC236}">
              <a16:creationId xmlns:a16="http://schemas.microsoft.com/office/drawing/2014/main" id="{00000000-0008-0000-0000-00000C2A0000}"/>
            </a:ext>
          </a:extLst>
        </xdr:cNvPr>
        <xdr:cNvCxnSpPr/>
      </xdr:nvCxnSpPr>
      <xdr:spPr>
        <a:xfrm>
          <a:off x="2757488" y="135636000"/>
          <a:ext cx="284797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xdr:colOff>
      <xdr:row>513</xdr:row>
      <xdr:rowOff>57150</xdr:rowOff>
    </xdr:from>
    <xdr:to>
      <xdr:col>5</xdr:col>
      <xdr:colOff>190502</xdr:colOff>
      <xdr:row>515</xdr:row>
      <xdr:rowOff>0</xdr:rowOff>
    </xdr:to>
    <xdr:cxnSp macro="">
      <xdr:nvCxnSpPr>
        <xdr:cNvPr id="179" name="カギ線コネクタ 178">
          <a:extLst>
            <a:ext uri="{FF2B5EF4-FFF2-40B4-BE49-F238E27FC236}">
              <a16:creationId xmlns:a16="http://schemas.microsoft.com/office/drawing/2014/main" id="{00000000-0008-0000-0000-0000B3000000}"/>
            </a:ext>
          </a:extLst>
        </xdr:cNvPr>
        <xdr:cNvCxnSpPr/>
      </xdr:nvCxnSpPr>
      <xdr:spPr>
        <a:xfrm rot="10800000" flipV="1">
          <a:off x="1905001" y="133026150"/>
          <a:ext cx="571501" cy="323850"/>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90488</xdr:colOff>
      <xdr:row>535</xdr:row>
      <xdr:rowOff>0</xdr:rowOff>
    </xdr:from>
    <xdr:to>
      <xdr:col>13</xdr:col>
      <xdr:colOff>269081</xdr:colOff>
      <xdr:row>535</xdr:row>
      <xdr:rowOff>0</xdr:rowOff>
    </xdr:to>
    <xdr:cxnSp macro="">
      <xdr:nvCxnSpPr>
        <xdr:cNvPr id="10773" name="直線矢印コネクタ 10772">
          <a:extLst>
            <a:ext uri="{FF2B5EF4-FFF2-40B4-BE49-F238E27FC236}">
              <a16:creationId xmlns:a16="http://schemas.microsoft.com/office/drawing/2014/main" id="{00000000-0008-0000-0000-0000152A0000}"/>
            </a:ext>
          </a:extLst>
        </xdr:cNvPr>
        <xdr:cNvCxnSpPr/>
      </xdr:nvCxnSpPr>
      <xdr:spPr>
        <a:xfrm>
          <a:off x="2757488" y="136969500"/>
          <a:ext cx="284559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190500</xdr:colOff>
      <xdr:row>513</xdr:row>
      <xdr:rowOff>128588</xdr:rowOff>
    </xdr:from>
    <xdr:to>
      <xdr:col>7</xdr:col>
      <xdr:colOff>190500</xdr:colOff>
      <xdr:row>515</xdr:row>
      <xdr:rowOff>2381</xdr:rowOff>
    </xdr:to>
    <xdr:cxnSp macro="">
      <xdr:nvCxnSpPr>
        <xdr:cNvPr id="10777" name="直線コネクタ 10776">
          <a:extLst>
            <a:ext uri="{FF2B5EF4-FFF2-40B4-BE49-F238E27FC236}">
              <a16:creationId xmlns:a16="http://schemas.microsoft.com/office/drawing/2014/main" id="{00000000-0008-0000-0000-0000192A0000}"/>
            </a:ext>
          </a:extLst>
        </xdr:cNvPr>
        <xdr:cNvCxnSpPr/>
      </xdr:nvCxnSpPr>
      <xdr:spPr>
        <a:xfrm flipV="1">
          <a:off x="2857500" y="97664588"/>
          <a:ext cx="0" cy="254793"/>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353</xdr:row>
      <xdr:rowOff>190497</xdr:rowOff>
    </xdr:from>
    <xdr:to>
      <xdr:col>7</xdr:col>
      <xdr:colOff>366712</xdr:colOff>
      <xdr:row>363</xdr:row>
      <xdr:rowOff>188117</xdr:rowOff>
    </xdr:to>
    <xdr:sp macro="" textlink="">
      <xdr:nvSpPr>
        <xdr:cNvPr id="10763" name="円弧 10762">
          <a:extLst>
            <a:ext uri="{FF2B5EF4-FFF2-40B4-BE49-F238E27FC236}">
              <a16:creationId xmlns:a16="http://schemas.microsoft.com/office/drawing/2014/main" id="{00000000-0008-0000-0000-00000B2A0000}"/>
            </a:ext>
          </a:extLst>
        </xdr:cNvPr>
        <xdr:cNvSpPr/>
      </xdr:nvSpPr>
      <xdr:spPr>
        <a:xfrm>
          <a:off x="1143000" y="67436997"/>
          <a:ext cx="1890712" cy="1902620"/>
        </a:xfrm>
        <a:prstGeom prst="arc">
          <a:avLst>
            <a:gd name="adj1" fmla="val 5352887"/>
            <a:gd name="adj2" fmla="val 10799091"/>
          </a:avLst>
        </a:prstGeom>
        <a:ln w="3175">
          <a:solidFill>
            <a:sysClr val="windowText" lastClr="000000"/>
          </a:solidFill>
          <a:prstDash val="solid"/>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1</xdr:colOff>
      <xdr:row>358</xdr:row>
      <xdr:rowOff>0</xdr:rowOff>
    </xdr:from>
    <xdr:to>
      <xdr:col>11</xdr:col>
      <xdr:colOff>271463</xdr:colOff>
      <xdr:row>358</xdr:row>
      <xdr:rowOff>0</xdr:rowOff>
    </xdr:to>
    <xdr:cxnSp macro="">
      <xdr:nvCxnSpPr>
        <xdr:cNvPr id="10779" name="直線矢印コネクタ 10778">
          <a:extLst>
            <a:ext uri="{FF2B5EF4-FFF2-40B4-BE49-F238E27FC236}">
              <a16:creationId xmlns:a16="http://schemas.microsoft.com/office/drawing/2014/main" id="{00000000-0008-0000-0000-00001B2A0000}"/>
            </a:ext>
          </a:extLst>
        </xdr:cNvPr>
        <xdr:cNvCxnSpPr/>
      </xdr:nvCxnSpPr>
      <xdr:spPr>
        <a:xfrm flipH="1">
          <a:off x="1143001" y="68008500"/>
          <a:ext cx="331946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350</xdr:row>
      <xdr:rowOff>2381</xdr:rowOff>
    </xdr:from>
    <xdr:to>
      <xdr:col>11</xdr:col>
      <xdr:colOff>269079</xdr:colOff>
      <xdr:row>350</xdr:row>
      <xdr:rowOff>2381</xdr:rowOff>
    </xdr:to>
    <xdr:cxnSp macro="">
      <xdr:nvCxnSpPr>
        <xdr:cNvPr id="10780" name="直線矢印コネクタ 10779">
          <a:extLst>
            <a:ext uri="{FF2B5EF4-FFF2-40B4-BE49-F238E27FC236}">
              <a16:creationId xmlns:a16="http://schemas.microsoft.com/office/drawing/2014/main" id="{00000000-0008-0000-0000-00001C2A0000}"/>
            </a:ext>
          </a:extLst>
        </xdr:cNvPr>
        <xdr:cNvCxnSpPr/>
      </xdr:nvCxnSpPr>
      <xdr:spPr>
        <a:xfrm flipH="1">
          <a:off x="1143000" y="56771381"/>
          <a:ext cx="331707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4762</xdr:colOff>
      <xdr:row>347</xdr:row>
      <xdr:rowOff>188119</xdr:rowOff>
    </xdr:from>
    <xdr:to>
      <xdr:col>11</xdr:col>
      <xdr:colOff>292893</xdr:colOff>
      <xdr:row>347</xdr:row>
      <xdr:rowOff>188119</xdr:rowOff>
    </xdr:to>
    <xdr:cxnSp macro="">
      <xdr:nvCxnSpPr>
        <xdr:cNvPr id="10782" name="直線矢印コネクタ 10781">
          <a:extLst>
            <a:ext uri="{FF2B5EF4-FFF2-40B4-BE49-F238E27FC236}">
              <a16:creationId xmlns:a16="http://schemas.microsoft.com/office/drawing/2014/main" id="{00000000-0008-0000-0000-00001E2A0000}"/>
            </a:ext>
          </a:extLst>
        </xdr:cNvPr>
        <xdr:cNvCxnSpPr/>
      </xdr:nvCxnSpPr>
      <xdr:spPr>
        <a:xfrm flipH="1">
          <a:off x="1147762" y="56385619"/>
          <a:ext cx="333613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4762</xdr:colOff>
      <xdr:row>345</xdr:row>
      <xdr:rowOff>0</xdr:rowOff>
    </xdr:from>
    <xdr:to>
      <xdr:col>11</xdr:col>
      <xdr:colOff>292893</xdr:colOff>
      <xdr:row>345</xdr:row>
      <xdr:rowOff>0</xdr:rowOff>
    </xdr:to>
    <xdr:cxnSp macro="">
      <xdr:nvCxnSpPr>
        <xdr:cNvPr id="10784" name="直線矢印コネクタ 10783">
          <a:extLst>
            <a:ext uri="{FF2B5EF4-FFF2-40B4-BE49-F238E27FC236}">
              <a16:creationId xmlns:a16="http://schemas.microsoft.com/office/drawing/2014/main" id="{00000000-0008-0000-0000-0000202A0000}"/>
            </a:ext>
          </a:extLst>
        </xdr:cNvPr>
        <xdr:cNvCxnSpPr/>
      </xdr:nvCxnSpPr>
      <xdr:spPr>
        <a:xfrm flipH="1">
          <a:off x="1147762" y="55816500"/>
          <a:ext cx="333613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4763</xdr:colOff>
      <xdr:row>341</xdr:row>
      <xdr:rowOff>0</xdr:rowOff>
    </xdr:from>
    <xdr:to>
      <xdr:col>11</xdr:col>
      <xdr:colOff>292894</xdr:colOff>
      <xdr:row>341</xdr:row>
      <xdr:rowOff>0</xdr:rowOff>
    </xdr:to>
    <xdr:cxnSp macro="">
      <xdr:nvCxnSpPr>
        <xdr:cNvPr id="10785" name="直線矢印コネクタ 10784">
          <a:extLst>
            <a:ext uri="{FF2B5EF4-FFF2-40B4-BE49-F238E27FC236}">
              <a16:creationId xmlns:a16="http://schemas.microsoft.com/office/drawing/2014/main" id="{00000000-0008-0000-0000-0000212A0000}"/>
            </a:ext>
          </a:extLst>
        </xdr:cNvPr>
        <xdr:cNvCxnSpPr/>
      </xdr:nvCxnSpPr>
      <xdr:spPr>
        <a:xfrm flipH="1">
          <a:off x="1147763" y="55054500"/>
          <a:ext cx="333613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292893</xdr:colOff>
      <xdr:row>340</xdr:row>
      <xdr:rowOff>0</xdr:rowOff>
    </xdr:from>
    <xdr:to>
      <xdr:col>11</xdr:col>
      <xdr:colOff>292893</xdr:colOff>
      <xdr:row>348</xdr:row>
      <xdr:rowOff>6431</xdr:rowOff>
    </xdr:to>
    <xdr:cxnSp macro="">
      <xdr:nvCxnSpPr>
        <xdr:cNvPr id="10788" name="直線コネクタ 10787">
          <a:extLst>
            <a:ext uri="{FF2B5EF4-FFF2-40B4-BE49-F238E27FC236}">
              <a16:creationId xmlns:a16="http://schemas.microsoft.com/office/drawing/2014/main" id="{00000000-0008-0000-0000-0000242A0000}"/>
            </a:ext>
          </a:extLst>
        </xdr:cNvPr>
        <xdr:cNvCxnSpPr/>
      </xdr:nvCxnSpPr>
      <xdr:spPr>
        <a:xfrm>
          <a:off x="4483893" y="64579500"/>
          <a:ext cx="0" cy="1530431"/>
        </a:xfrm>
        <a:prstGeom prst="line">
          <a:avLst/>
        </a:prstGeom>
        <a:ln w="3175">
          <a:solidFill>
            <a:srgbClr val="C00000"/>
          </a:solidFill>
          <a:prstDash val="lgDashDot"/>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2381</xdr:colOff>
      <xdr:row>340</xdr:row>
      <xdr:rowOff>100012</xdr:rowOff>
    </xdr:from>
    <xdr:to>
      <xdr:col>12</xdr:col>
      <xdr:colOff>178593</xdr:colOff>
      <xdr:row>340</xdr:row>
      <xdr:rowOff>100012</xdr:rowOff>
    </xdr:to>
    <xdr:cxnSp macro="">
      <xdr:nvCxnSpPr>
        <xdr:cNvPr id="10790" name="直線コネクタ 10789">
          <a:extLst>
            <a:ext uri="{FF2B5EF4-FFF2-40B4-BE49-F238E27FC236}">
              <a16:creationId xmlns:a16="http://schemas.microsoft.com/office/drawing/2014/main" id="{00000000-0008-0000-0000-0000262A0000}"/>
            </a:ext>
          </a:extLst>
        </xdr:cNvPr>
        <xdr:cNvCxnSpPr/>
      </xdr:nvCxnSpPr>
      <xdr:spPr>
        <a:xfrm>
          <a:off x="4574381" y="54964012"/>
          <a:ext cx="176212" cy="0"/>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178594</xdr:colOff>
      <xdr:row>338</xdr:row>
      <xdr:rowOff>188119</xdr:rowOff>
    </xdr:from>
    <xdr:to>
      <xdr:col>12</xdr:col>
      <xdr:colOff>178594</xdr:colOff>
      <xdr:row>340</xdr:row>
      <xdr:rowOff>100013</xdr:rowOff>
    </xdr:to>
    <xdr:cxnSp macro="">
      <xdr:nvCxnSpPr>
        <xdr:cNvPr id="10792" name="直線矢印コネクタ 10791">
          <a:extLst>
            <a:ext uri="{FF2B5EF4-FFF2-40B4-BE49-F238E27FC236}">
              <a16:creationId xmlns:a16="http://schemas.microsoft.com/office/drawing/2014/main" id="{00000000-0008-0000-0000-0000282A0000}"/>
            </a:ext>
          </a:extLst>
        </xdr:cNvPr>
        <xdr:cNvCxnSpPr/>
      </xdr:nvCxnSpPr>
      <xdr:spPr>
        <a:xfrm flipV="1">
          <a:off x="4750594" y="54671119"/>
          <a:ext cx="0" cy="29289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92871</xdr:colOff>
      <xdr:row>513</xdr:row>
      <xdr:rowOff>71438</xdr:rowOff>
    </xdr:from>
    <xdr:to>
      <xdr:col>22</xdr:col>
      <xdr:colOff>92871</xdr:colOff>
      <xdr:row>529</xdr:row>
      <xdr:rowOff>2381</xdr:rowOff>
    </xdr:to>
    <xdr:cxnSp macro="">
      <xdr:nvCxnSpPr>
        <xdr:cNvPr id="10837" name="直線コネクタ 10836">
          <a:extLst>
            <a:ext uri="{FF2B5EF4-FFF2-40B4-BE49-F238E27FC236}">
              <a16:creationId xmlns:a16="http://schemas.microsoft.com/office/drawing/2014/main" id="{00000000-0008-0000-0000-0000552A0000}"/>
            </a:ext>
          </a:extLst>
        </xdr:cNvPr>
        <xdr:cNvCxnSpPr/>
      </xdr:nvCxnSpPr>
      <xdr:spPr>
        <a:xfrm>
          <a:off x="16856871" y="137802938"/>
          <a:ext cx="0" cy="2978943"/>
        </a:xfrm>
        <a:prstGeom prst="line">
          <a:avLst/>
        </a:prstGeom>
        <a:ln w="3175">
          <a:solidFill>
            <a:srgbClr val="C00000"/>
          </a:solidFill>
          <a:prstDash val="lgDashDot"/>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275041</xdr:colOff>
      <xdr:row>527</xdr:row>
      <xdr:rowOff>2382</xdr:rowOff>
    </xdr:from>
    <xdr:to>
      <xdr:col>29</xdr:col>
      <xdr:colOff>378617</xdr:colOff>
      <xdr:row>527</xdr:row>
      <xdr:rowOff>2383</xdr:rowOff>
    </xdr:to>
    <xdr:cxnSp macro="">
      <xdr:nvCxnSpPr>
        <xdr:cNvPr id="10838" name="直線コネクタ 10837">
          <a:extLst>
            <a:ext uri="{FF2B5EF4-FFF2-40B4-BE49-F238E27FC236}">
              <a16:creationId xmlns:a16="http://schemas.microsoft.com/office/drawing/2014/main" id="{00000000-0008-0000-0000-0000562A0000}"/>
            </a:ext>
          </a:extLst>
        </xdr:cNvPr>
        <xdr:cNvCxnSpPr/>
      </xdr:nvCxnSpPr>
      <xdr:spPr>
        <a:xfrm flipV="1">
          <a:off x="19706041" y="140400882"/>
          <a:ext cx="103576" cy="1"/>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119063</xdr:colOff>
      <xdr:row>513</xdr:row>
      <xdr:rowOff>4764</xdr:rowOff>
    </xdr:from>
    <xdr:to>
      <xdr:col>22</xdr:col>
      <xdr:colOff>119063</xdr:colOff>
      <xdr:row>513</xdr:row>
      <xdr:rowOff>100014</xdr:rowOff>
    </xdr:to>
    <xdr:cxnSp macro="">
      <xdr:nvCxnSpPr>
        <xdr:cNvPr id="10839" name="直線コネクタ 10838">
          <a:extLst>
            <a:ext uri="{FF2B5EF4-FFF2-40B4-BE49-F238E27FC236}">
              <a16:creationId xmlns:a16="http://schemas.microsoft.com/office/drawing/2014/main" id="{00000000-0008-0000-0000-0000572A0000}"/>
            </a:ext>
          </a:extLst>
        </xdr:cNvPr>
        <xdr:cNvCxnSpPr/>
      </xdr:nvCxnSpPr>
      <xdr:spPr>
        <a:xfrm>
          <a:off x="2786063" y="132973764"/>
          <a:ext cx="0" cy="9525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30</xdr:col>
      <xdr:colOff>19051</xdr:colOff>
      <xdr:row>523</xdr:row>
      <xdr:rowOff>1</xdr:rowOff>
    </xdr:from>
    <xdr:to>
      <xdr:col>30</xdr:col>
      <xdr:colOff>122627</xdr:colOff>
      <xdr:row>523</xdr:row>
      <xdr:rowOff>2</xdr:rowOff>
    </xdr:to>
    <xdr:cxnSp macro="">
      <xdr:nvCxnSpPr>
        <xdr:cNvPr id="10840" name="直線コネクタ 10839">
          <a:extLst>
            <a:ext uri="{FF2B5EF4-FFF2-40B4-BE49-F238E27FC236}">
              <a16:creationId xmlns:a16="http://schemas.microsoft.com/office/drawing/2014/main" id="{00000000-0008-0000-0000-0000582A0000}"/>
            </a:ext>
          </a:extLst>
        </xdr:cNvPr>
        <xdr:cNvCxnSpPr/>
      </xdr:nvCxnSpPr>
      <xdr:spPr>
        <a:xfrm flipV="1">
          <a:off x="19831051" y="139636501"/>
          <a:ext cx="103576" cy="1"/>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76201</xdr:colOff>
      <xdr:row>512</xdr:row>
      <xdr:rowOff>4763</xdr:rowOff>
    </xdr:from>
    <xdr:to>
      <xdr:col>31</xdr:col>
      <xdr:colOff>76201</xdr:colOff>
      <xdr:row>513</xdr:row>
      <xdr:rowOff>100014</xdr:rowOff>
    </xdr:to>
    <xdr:cxnSp macro="">
      <xdr:nvCxnSpPr>
        <xdr:cNvPr id="10841" name="直線矢印コネクタ 10840">
          <a:extLst>
            <a:ext uri="{FF2B5EF4-FFF2-40B4-BE49-F238E27FC236}">
              <a16:creationId xmlns:a16="http://schemas.microsoft.com/office/drawing/2014/main" id="{00000000-0008-0000-0000-0000592A0000}"/>
            </a:ext>
          </a:extLst>
        </xdr:cNvPr>
        <xdr:cNvCxnSpPr/>
      </xdr:nvCxnSpPr>
      <xdr:spPr>
        <a:xfrm flipV="1">
          <a:off x="6172201" y="132783263"/>
          <a:ext cx="0" cy="285751"/>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2383</xdr:colOff>
      <xdr:row>513</xdr:row>
      <xdr:rowOff>116680</xdr:rowOff>
    </xdr:from>
    <xdr:to>
      <xdr:col>22</xdr:col>
      <xdr:colOff>90489</xdr:colOff>
      <xdr:row>513</xdr:row>
      <xdr:rowOff>116680</xdr:rowOff>
    </xdr:to>
    <xdr:cxnSp macro="">
      <xdr:nvCxnSpPr>
        <xdr:cNvPr id="10842" name="直線コネクタ 10841">
          <a:extLst>
            <a:ext uri="{FF2B5EF4-FFF2-40B4-BE49-F238E27FC236}">
              <a16:creationId xmlns:a16="http://schemas.microsoft.com/office/drawing/2014/main" id="{00000000-0008-0000-0000-00005A2A0000}"/>
            </a:ext>
          </a:extLst>
        </xdr:cNvPr>
        <xdr:cNvCxnSpPr/>
      </xdr:nvCxnSpPr>
      <xdr:spPr>
        <a:xfrm>
          <a:off x="2669383" y="133085680"/>
          <a:ext cx="88106"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4763</xdr:colOff>
      <xdr:row>513</xdr:row>
      <xdr:rowOff>116685</xdr:rowOff>
    </xdr:from>
    <xdr:to>
      <xdr:col>22</xdr:col>
      <xdr:colOff>2384</xdr:colOff>
      <xdr:row>513</xdr:row>
      <xdr:rowOff>116685</xdr:rowOff>
    </xdr:to>
    <xdr:cxnSp macro="">
      <xdr:nvCxnSpPr>
        <xdr:cNvPr id="10843" name="直線コネクタ 10842">
          <a:extLst>
            <a:ext uri="{FF2B5EF4-FFF2-40B4-BE49-F238E27FC236}">
              <a16:creationId xmlns:a16="http://schemas.microsoft.com/office/drawing/2014/main" id="{00000000-0008-0000-0000-00005B2A0000}"/>
            </a:ext>
          </a:extLst>
        </xdr:cNvPr>
        <xdr:cNvCxnSpPr/>
      </xdr:nvCxnSpPr>
      <xdr:spPr>
        <a:xfrm flipH="1">
          <a:off x="2290763" y="133085685"/>
          <a:ext cx="378621"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190497</xdr:colOff>
      <xdr:row>513</xdr:row>
      <xdr:rowOff>185737</xdr:rowOff>
    </xdr:from>
    <xdr:to>
      <xdr:col>21</xdr:col>
      <xdr:colOff>190497</xdr:colOff>
      <xdr:row>514</xdr:row>
      <xdr:rowOff>176211</xdr:rowOff>
    </xdr:to>
    <xdr:cxnSp macro="">
      <xdr:nvCxnSpPr>
        <xdr:cNvPr id="10844" name="直線矢印コネクタ 10843">
          <a:extLst>
            <a:ext uri="{FF2B5EF4-FFF2-40B4-BE49-F238E27FC236}">
              <a16:creationId xmlns:a16="http://schemas.microsoft.com/office/drawing/2014/main" id="{00000000-0008-0000-0000-00005C2A0000}"/>
            </a:ext>
          </a:extLst>
        </xdr:cNvPr>
        <xdr:cNvCxnSpPr/>
      </xdr:nvCxnSpPr>
      <xdr:spPr>
        <a:xfrm flipV="1">
          <a:off x="16573497" y="137917237"/>
          <a:ext cx="0" cy="180974"/>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190500</xdr:colOff>
      <xdr:row>512</xdr:row>
      <xdr:rowOff>116680</xdr:rowOff>
    </xdr:from>
    <xdr:to>
      <xdr:col>21</xdr:col>
      <xdr:colOff>190500</xdr:colOff>
      <xdr:row>513</xdr:row>
      <xdr:rowOff>116679</xdr:rowOff>
    </xdr:to>
    <xdr:cxnSp macro="">
      <xdr:nvCxnSpPr>
        <xdr:cNvPr id="10845" name="直線矢印コネクタ 10844">
          <a:extLst>
            <a:ext uri="{FF2B5EF4-FFF2-40B4-BE49-F238E27FC236}">
              <a16:creationId xmlns:a16="http://schemas.microsoft.com/office/drawing/2014/main" id="{00000000-0008-0000-0000-00005D2A0000}"/>
            </a:ext>
          </a:extLst>
        </xdr:cNvPr>
        <xdr:cNvCxnSpPr/>
      </xdr:nvCxnSpPr>
      <xdr:spPr>
        <a:xfrm>
          <a:off x="16573500" y="137657680"/>
          <a:ext cx="0" cy="190499"/>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273842</xdr:colOff>
      <xdr:row>514</xdr:row>
      <xdr:rowOff>2382</xdr:rowOff>
    </xdr:from>
    <xdr:to>
      <xdr:col>31</xdr:col>
      <xdr:colOff>2380</xdr:colOff>
      <xdr:row>514</xdr:row>
      <xdr:rowOff>2382</xdr:rowOff>
    </xdr:to>
    <xdr:cxnSp macro="">
      <xdr:nvCxnSpPr>
        <xdr:cNvPr id="10846" name="直線コネクタ 10845">
          <a:extLst>
            <a:ext uri="{FF2B5EF4-FFF2-40B4-BE49-F238E27FC236}">
              <a16:creationId xmlns:a16="http://schemas.microsoft.com/office/drawing/2014/main" id="{00000000-0008-0000-0000-00005E2A0000}"/>
            </a:ext>
          </a:extLst>
        </xdr:cNvPr>
        <xdr:cNvCxnSpPr/>
      </xdr:nvCxnSpPr>
      <xdr:spPr>
        <a:xfrm>
          <a:off x="5988842" y="133161882"/>
          <a:ext cx="109538"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30</xdr:col>
      <xdr:colOff>150019</xdr:colOff>
      <xdr:row>518</xdr:row>
      <xdr:rowOff>4762</xdr:rowOff>
    </xdr:from>
    <xdr:to>
      <xdr:col>30</xdr:col>
      <xdr:colOff>264319</xdr:colOff>
      <xdr:row>518</xdr:row>
      <xdr:rowOff>4762</xdr:rowOff>
    </xdr:to>
    <xdr:cxnSp macro="">
      <xdr:nvCxnSpPr>
        <xdr:cNvPr id="10847" name="直線コネクタ 10846">
          <a:extLst>
            <a:ext uri="{FF2B5EF4-FFF2-40B4-BE49-F238E27FC236}">
              <a16:creationId xmlns:a16="http://schemas.microsoft.com/office/drawing/2014/main" id="{00000000-0008-0000-0000-00005F2A0000}"/>
            </a:ext>
          </a:extLst>
        </xdr:cNvPr>
        <xdr:cNvCxnSpPr/>
      </xdr:nvCxnSpPr>
      <xdr:spPr>
        <a:xfrm>
          <a:off x="11580019" y="88206262"/>
          <a:ext cx="114300"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90488</xdr:colOff>
      <xdr:row>514</xdr:row>
      <xdr:rowOff>0</xdr:rowOff>
    </xdr:from>
    <xdr:to>
      <xdr:col>30</xdr:col>
      <xdr:colOff>276225</xdr:colOff>
      <xdr:row>514</xdr:row>
      <xdr:rowOff>0</xdr:rowOff>
    </xdr:to>
    <xdr:cxnSp macro="">
      <xdr:nvCxnSpPr>
        <xdr:cNvPr id="10848" name="直線矢印コネクタ 10847">
          <a:extLst>
            <a:ext uri="{FF2B5EF4-FFF2-40B4-BE49-F238E27FC236}">
              <a16:creationId xmlns:a16="http://schemas.microsoft.com/office/drawing/2014/main" id="{00000000-0008-0000-0000-0000602A0000}"/>
            </a:ext>
          </a:extLst>
        </xdr:cNvPr>
        <xdr:cNvCxnSpPr/>
      </xdr:nvCxnSpPr>
      <xdr:spPr>
        <a:xfrm>
          <a:off x="8472488" y="97726500"/>
          <a:ext cx="323373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90488</xdr:colOff>
      <xdr:row>528</xdr:row>
      <xdr:rowOff>97631</xdr:rowOff>
    </xdr:from>
    <xdr:to>
      <xdr:col>22</xdr:col>
      <xdr:colOff>347663</xdr:colOff>
      <xdr:row>528</xdr:row>
      <xdr:rowOff>97631</xdr:rowOff>
    </xdr:to>
    <xdr:cxnSp macro="">
      <xdr:nvCxnSpPr>
        <xdr:cNvPr id="10850" name="直線矢印コネクタ 10849">
          <a:extLst>
            <a:ext uri="{FF2B5EF4-FFF2-40B4-BE49-F238E27FC236}">
              <a16:creationId xmlns:a16="http://schemas.microsoft.com/office/drawing/2014/main" id="{00000000-0008-0000-0000-0000622A0000}"/>
            </a:ext>
          </a:extLst>
        </xdr:cNvPr>
        <xdr:cNvCxnSpPr/>
      </xdr:nvCxnSpPr>
      <xdr:spPr>
        <a:xfrm>
          <a:off x="16854488" y="140686631"/>
          <a:ext cx="25717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0</xdr:colOff>
      <xdr:row>513</xdr:row>
      <xdr:rowOff>185738</xdr:rowOff>
    </xdr:from>
    <xdr:to>
      <xdr:col>27</xdr:col>
      <xdr:colOff>0</xdr:colOff>
      <xdr:row>518</xdr:row>
      <xdr:rowOff>95250</xdr:rowOff>
    </xdr:to>
    <xdr:cxnSp macro="">
      <xdr:nvCxnSpPr>
        <xdr:cNvPr id="10851" name="直線矢印コネクタ 10850">
          <a:extLst>
            <a:ext uri="{FF2B5EF4-FFF2-40B4-BE49-F238E27FC236}">
              <a16:creationId xmlns:a16="http://schemas.microsoft.com/office/drawing/2014/main" id="{00000000-0008-0000-0000-0000632A0000}"/>
            </a:ext>
          </a:extLst>
        </xdr:cNvPr>
        <xdr:cNvCxnSpPr/>
      </xdr:nvCxnSpPr>
      <xdr:spPr>
        <a:xfrm>
          <a:off x="10287000" y="87434738"/>
          <a:ext cx="0" cy="86201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0</xdr:colOff>
      <xdr:row>515</xdr:row>
      <xdr:rowOff>95250</xdr:rowOff>
    </xdr:from>
    <xdr:to>
      <xdr:col>32</xdr:col>
      <xdr:colOff>345281</xdr:colOff>
      <xdr:row>515</xdr:row>
      <xdr:rowOff>95250</xdr:rowOff>
    </xdr:to>
    <xdr:cxnSp macro="">
      <xdr:nvCxnSpPr>
        <xdr:cNvPr id="10852" name="直線矢印コネクタ 10851">
          <a:extLst>
            <a:ext uri="{FF2B5EF4-FFF2-40B4-BE49-F238E27FC236}">
              <a16:creationId xmlns:a16="http://schemas.microsoft.com/office/drawing/2014/main" id="{00000000-0008-0000-0000-0000642A0000}"/>
            </a:ext>
          </a:extLst>
        </xdr:cNvPr>
        <xdr:cNvCxnSpPr/>
      </xdr:nvCxnSpPr>
      <xdr:spPr>
        <a:xfrm>
          <a:off x="18669000" y="138207750"/>
          <a:ext cx="225028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378619</xdr:colOff>
      <xdr:row>527</xdr:row>
      <xdr:rowOff>0</xdr:rowOff>
    </xdr:from>
    <xdr:to>
      <xdr:col>22</xdr:col>
      <xdr:colOff>83344</xdr:colOff>
      <xdr:row>527</xdr:row>
      <xdr:rowOff>0</xdr:rowOff>
    </xdr:to>
    <xdr:cxnSp macro="">
      <xdr:nvCxnSpPr>
        <xdr:cNvPr id="10854" name="直線コネクタ 10853">
          <a:extLst>
            <a:ext uri="{FF2B5EF4-FFF2-40B4-BE49-F238E27FC236}">
              <a16:creationId xmlns:a16="http://schemas.microsoft.com/office/drawing/2014/main" id="{00000000-0008-0000-0000-0000662A0000}"/>
            </a:ext>
          </a:extLst>
        </xdr:cNvPr>
        <xdr:cNvCxnSpPr/>
      </xdr:nvCxnSpPr>
      <xdr:spPr>
        <a:xfrm>
          <a:off x="2664619" y="135636000"/>
          <a:ext cx="85725"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266701</xdr:colOff>
      <xdr:row>527</xdr:row>
      <xdr:rowOff>2381</xdr:rowOff>
    </xdr:from>
    <xdr:to>
      <xdr:col>29</xdr:col>
      <xdr:colOff>266701</xdr:colOff>
      <xdr:row>529</xdr:row>
      <xdr:rowOff>0</xdr:rowOff>
    </xdr:to>
    <xdr:cxnSp macro="">
      <xdr:nvCxnSpPr>
        <xdr:cNvPr id="10856" name="直線コネクタ 10855">
          <a:extLst>
            <a:ext uri="{FF2B5EF4-FFF2-40B4-BE49-F238E27FC236}">
              <a16:creationId xmlns:a16="http://schemas.microsoft.com/office/drawing/2014/main" id="{00000000-0008-0000-0000-0000682A0000}"/>
            </a:ext>
          </a:extLst>
        </xdr:cNvPr>
        <xdr:cNvCxnSpPr/>
      </xdr:nvCxnSpPr>
      <xdr:spPr>
        <a:xfrm>
          <a:off x="19697701" y="140400881"/>
          <a:ext cx="0" cy="378619"/>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266699</xdr:colOff>
      <xdr:row>514</xdr:row>
      <xdr:rowOff>7144</xdr:rowOff>
    </xdr:from>
    <xdr:to>
      <xdr:col>30</xdr:col>
      <xdr:colOff>273843</xdr:colOff>
      <xdr:row>527</xdr:row>
      <xdr:rowOff>4763</xdr:rowOff>
    </xdr:to>
    <xdr:cxnSp macro="">
      <xdr:nvCxnSpPr>
        <xdr:cNvPr id="10857" name="直線コネクタ 10856">
          <a:extLst>
            <a:ext uri="{FF2B5EF4-FFF2-40B4-BE49-F238E27FC236}">
              <a16:creationId xmlns:a16="http://schemas.microsoft.com/office/drawing/2014/main" id="{00000000-0008-0000-0000-0000692A0000}"/>
            </a:ext>
          </a:extLst>
        </xdr:cNvPr>
        <xdr:cNvCxnSpPr/>
      </xdr:nvCxnSpPr>
      <xdr:spPr>
        <a:xfrm flipH="1">
          <a:off x="19697699" y="137929144"/>
          <a:ext cx="388144" cy="2474119"/>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273843</xdr:colOff>
      <xdr:row>512</xdr:row>
      <xdr:rowOff>16670</xdr:rowOff>
    </xdr:from>
    <xdr:to>
      <xdr:col>30</xdr:col>
      <xdr:colOff>273843</xdr:colOff>
      <xdr:row>514</xdr:row>
      <xdr:rowOff>9527</xdr:rowOff>
    </xdr:to>
    <xdr:cxnSp macro="">
      <xdr:nvCxnSpPr>
        <xdr:cNvPr id="10858" name="直線コネクタ 10857">
          <a:extLst>
            <a:ext uri="{FF2B5EF4-FFF2-40B4-BE49-F238E27FC236}">
              <a16:creationId xmlns:a16="http://schemas.microsoft.com/office/drawing/2014/main" id="{00000000-0008-0000-0000-00006A2A0000}"/>
            </a:ext>
          </a:extLst>
        </xdr:cNvPr>
        <xdr:cNvCxnSpPr/>
      </xdr:nvCxnSpPr>
      <xdr:spPr>
        <a:xfrm flipV="1">
          <a:off x="5988843" y="132795170"/>
          <a:ext cx="0" cy="373857"/>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2381</xdr:colOff>
      <xdr:row>523</xdr:row>
      <xdr:rowOff>0</xdr:rowOff>
    </xdr:from>
    <xdr:to>
      <xdr:col>22</xdr:col>
      <xdr:colOff>88106</xdr:colOff>
      <xdr:row>523</xdr:row>
      <xdr:rowOff>0</xdr:rowOff>
    </xdr:to>
    <xdr:cxnSp macro="">
      <xdr:nvCxnSpPr>
        <xdr:cNvPr id="10859" name="直線コネクタ 10858">
          <a:extLst>
            <a:ext uri="{FF2B5EF4-FFF2-40B4-BE49-F238E27FC236}">
              <a16:creationId xmlns:a16="http://schemas.microsoft.com/office/drawing/2014/main" id="{00000000-0008-0000-0000-00006B2A0000}"/>
            </a:ext>
          </a:extLst>
        </xdr:cNvPr>
        <xdr:cNvCxnSpPr/>
      </xdr:nvCxnSpPr>
      <xdr:spPr>
        <a:xfrm>
          <a:off x="2669381" y="134874000"/>
          <a:ext cx="85725"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4763</xdr:colOff>
      <xdr:row>517</xdr:row>
      <xdr:rowOff>190499</xdr:rowOff>
    </xdr:from>
    <xdr:to>
      <xdr:col>22</xdr:col>
      <xdr:colOff>90488</xdr:colOff>
      <xdr:row>517</xdr:row>
      <xdr:rowOff>190499</xdr:rowOff>
    </xdr:to>
    <xdr:cxnSp macro="">
      <xdr:nvCxnSpPr>
        <xdr:cNvPr id="10860" name="直線コネクタ 10859">
          <a:extLst>
            <a:ext uri="{FF2B5EF4-FFF2-40B4-BE49-F238E27FC236}">
              <a16:creationId xmlns:a16="http://schemas.microsoft.com/office/drawing/2014/main" id="{00000000-0008-0000-0000-00006C2A0000}"/>
            </a:ext>
          </a:extLst>
        </xdr:cNvPr>
        <xdr:cNvCxnSpPr/>
      </xdr:nvCxnSpPr>
      <xdr:spPr>
        <a:xfrm>
          <a:off x="2671763" y="133921499"/>
          <a:ext cx="85725"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190500</xdr:colOff>
      <xdr:row>514</xdr:row>
      <xdr:rowOff>95250</xdr:rowOff>
    </xdr:from>
    <xdr:to>
      <xdr:col>24</xdr:col>
      <xdr:colOff>373856</xdr:colOff>
      <xdr:row>514</xdr:row>
      <xdr:rowOff>95250</xdr:rowOff>
    </xdr:to>
    <xdr:cxnSp macro="">
      <xdr:nvCxnSpPr>
        <xdr:cNvPr id="10861" name="直線矢印コネクタ 10860">
          <a:extLst>
            <a:ext uri="{FF2B5EF4-FFF2-40B4-BE49-F238E27FC236}">
              <a16:creationId xmlns:a16="http://schemas.microsoft.com/office/drawing/2014/main" id="{00000000-0008-0000-0000-00006D2A0000}"/>
            </a:ext>
          </a:extLst>
        </xdr:cNvPr>
        <xdr:cNvCxnSpPr/>
      </xdr:nvCxnSpPr>
      <xdr:spPr>
        <a:xfrm>
          <a:off x="17716500" y="138017250"/>
          <a:ext cx="18335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0</xdr:colOff>
      <xdr:row>513</xdr:row>
      <xdr:rowOff>100014</xdr:rowOff>
    </xdr:from>
    <xdr:to>
      <xdr:col>31</xdr:col>
      <xdr:colOff>76200</xdr:colOff>
      <xdr:row>513</xdr:row>
      <xdr:rowOff>100014</xdr:rowOff>
    </xdr:to>
    <xdr:cxnSp macro="">
      <xdr:nvCxnSpPr>
        <xdr:cNvPr id="10862" name="直線コネクタ 10861">
          <a:extLst>
            <a:ext uri="{FF2B5EF4-FFF2-40B4-BE49-F238E27FC236}">
              <a16:creationId xmlns:a16="http://schemas.microsoft.com/office/drawing/2014/main" id="{00000000-0008-0000-0000-00006E2A0000}"/>
            </a:ext>
          </a:extLst>
        </xdr:cNvPr>
        <xdr:cNvCxnSpPr/>
      </xdr:nvCxnSpPr>
      <xdr:spPr>
        <a:xfrm>
          <a:off x="6096000" y="133069014"/>
          <a:ext cx="76200"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197644</xdr:colOff>
      <xdr:row>514</xdr:row>
      <xdr:rowOff>0</xdr:rowOff>
    </xdr:from>
    <xdr:to>
      <xdr:col>26</xdr:col>
      <xdr:colOff>197644</xdr:colOff>
      <xdr:row>522</xdr:row>
      <xdr:rowOff>190499</xdr:rowOff>
    </xdr:to>
    <xdr:cxnSp macro="">
      <xdr:nvCxnSpPr>
        <xdr:cNvPr id="10863" name="直線矢印コネクタ 10862">
          <a:extLst>
            <a:ext uri="{FF2B5EF4-FFF2-40B4-BE49-F238E27FC236}">
              <a16:creationId xmlns:a16="http://schemas.microsoft.com/office/drawing/2014/main" id="{00000000-0008-0000-0000-00006F2A0000}"/>
            </a:ext>
          </a:extLst>
        </xdr:cNvPr>
        <xdr:cNvCxnSpPr/>
      </xdr:nvCxnSpPr>
      <xdr:spPr>
        <a:xfrm>
          <a:off x="18485644" y="137922000"/>
          <a:ext cx="0" cy="171449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376238</xdr:colOff>
      <xdr:row>512</xdr:row>
      <xdr:rowOff>188119</xdr:rowOff>
    </xdr:from>
    <xdr:to>
      <xdr:col>30</xdr:col>
      <xdr:colOff>376238</xdr:colOff>
      <xdr:row>514</xdr:row>
      <xdr:rowOff>7144</xdr:rowOff>
    </xdr:to>
    <xdr:cxnSp macro="">
      <xdr:nvCxnSpPr>
        <xdr:cNvPr id="10866" name="直線矢印コネクタ 10865">
          <a:extLst>
            <a:ext uri="{FF2B5EF4-FFF2-40B4-BE49-F238E27FC236}">
              <a16:creationId xmlns:a16="http://schemas.microsoft.com/office/drawing/2014/main" id="{00000000-0008-0000-0000-0000722A0000}"/>
            </a:ext>
          </a:extLst>
        </xdr:cNvPr>
        <xdr:cNvCxnSpPr/>
      </xdr:nvCxnSpPr>
      <xdr:spPr>
        <a:xfrm>
          <a:off x="6091238" y="132966619"/>
          <a:ext cx="0" cy="20002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197644</xdr:colOff>
      <xdr:row>520</xdr:row>
      <xdr:rowOff>92868</xdr:rowOff>
    </xdr:from>
    <xdr:to>
      <xdr:col>32</xdr:col>
      <xdr:colOff>345281</xdr:colOff>
      <xdr:row>520</xdr:row>
      <xdr:rowOff>92868</xdr:rowOff>
    </xdr:to>
    <xdr:cxnSp macro="">
      <xdr:nvCxnSpPr>
        <xdr:cNvPr id="10867" name="直線矢印コネクタ 10866">
          <a:extLst>
            <a:ext uri="{FF2B5EF4-FFF2-40B4-BE49-F238E27FC236}">
              <a16:creationId xmlns:a16="http://schemas.microsoft.com/office/drawing/2014/main" id="{00000000-0008-0000-0000-0000732A0000}"/>
            </a:ext>
          </a:extLst>
        </xdr:cNvPr>
        <xdr:cNvCxnSpPr/>
      </xdr:nvCxnSpPr>
      <xdr:spPr>
        <a:xfrm>
          <a:off x="18485644" y="139157868"/>
          <a:ext cx="243363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7144</xdr:colOff>
      <xdr:row>513</xdr:row>
      <xdr:rowOff>0</xdr:rowOff>
    </xdr:from>
    <xdr:to>
      <xdr:col>24</xdr:col>
      <xdr:colOff>116682</xdr:colOff>
      <xdr:row>513</xdr:row>
      <xdr:rowOff>0</xdr:rowOff>
    </xdr:to>
    <xdr:cxnSp macro="">
      <xdr:nvCxnSpPr>
        <xdr:cNvPr id="10868" name="直線コネクタ 10867">
          <a:extLst>
            <a:ext uri="{FF2B5EF4-FFF2-40B4-BE49-F238E27FC236}">
              <a16:creationId xmlns:a16="http://schemas.microsoft.com/office/drawing/2014/main" id="{00000000-0008-0000-0000-0000742A0000}"/>
            </a:ext>
          </a:extLst>
        </xdr:cNvPr>
        <xdr:cNvCxnSpPr/>
      </xdr:nvCxnSpPr>
      <xdr:spPr>
        <a:xfrm>
          <a:off x="2674144" y="132969000"/>
          <a:ext cx="871538"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376239</xdr:colOff>
      <xdr:row>513</xdr:row>
      <xdr:rowOff>150019</xdr:rowOff>
    </xdr:from>
    <xdr:to>
      <xdr:col>21</xdr:col>
      <xdr:colOff>190504</xdr:colOff>
      <xdr:row>514</xdr:row>
      <xdr:rowOff>97631</xdr:rowOff>
    </xdr:to>
    <xdr:cxnSp macro="">
      <xdr:nvCxnSpPr>
        <xdr:cNvPr id="10870" name="カギ線コネクタ 10869">
          <a:extLst>
            <a:ext uri="{FF2B5EF4-FFF2-40B4-BE49-F238E27FC236}">
              <a16:creationId xmlns:a16="http://schemas.microsoft.com/office/drawing/2014/main" id="{00000000-0008-0000-0000-0000762A0000}"/>
            </a:ext>
          </a:extLst>
        </xdr:cNvPr>
        <xdr:cNvCxnSpPr/>
      </xdr:nvCxnSpPr>
      <xdr:spPr>
        <a:xfrm rot="10800000" flipV="1">
          <a:off x="15997239" y="137881519"/>
          <a:ext cx="576265" cy="138112"/>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188119</xdr:colOff>
      <xdr:row>514</xdr:row>
      <xdr:rowOff>0</xdr:rowOff>
    </xdr:from>
    <xdr:to>
      <xdr:col>24</xdr:col>
      <xdr:colOff>188119</xdr:colOff>
      <xdr:row>514</xdr:row>
      <xdr:rowOff>95249</xdr:rowOff>
    </xdr:to>
    <xdr:cxnSp macro="">
      <xdr:nvCxnSpPr>
        <xdr:cNvPr id="10872" name="直線コネクタ 10871">
          <a:extLst>
            <a:ext uri="{FF2B5EF4-FFF2-40B4-BE49-F238E27FC236}">
              <a16:creationId xmlns:a16="http://schemas.microsoft.com/office/drawing/2014/main" id="{00000000-0008-0000-0000-0000782A0000}"/>
            </a:ext>
          </a:extLst>
        </xdr:cNvPr>
        <xdr:cNvCxnSpPr/>
      </xdr:nvCxnSpPr>
      <xdr:spPr>
        <a:xfrm flipV="1">
          <a:off x="17714119" y="137922000"/>
          <a:ext cx="0" cy="95249"/>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xdr:colOff>
      <xdr:row>514</xdr:row>
      <xdr:rowOff>1</xdr:rowOff>
    </xdr:from>
    <xdr:to>
      <xdr:col>22</xdr:col>
      <xdr:colOff>121444</xdr:colOff>
      <xdr:row>514</xdr:row>
      <xdr:rowOff>1</xdr:rowOff>
    </xdr:to>
    <xdr:cxnSp macro="">
      <xdr:nvCxnSpPr>
        <xdr:cNvPr id="10874" name="直線コネクタ 10873">
          <a:extLst>
            <a:ext uri="{FF2B5EF4-FFF2-40B4-BE49-F238E27FC236}">
              <a16:creationId xmlns:a16="http://schemas.microsoft.com/office/drawing/2014/main" id="{00000000-0008-0000-0000-00007A2A0000}"/>
            </a:ext>
          </a:extLst>
        </xdr:cNvPr>
        <xdr:cNvCxnSpPr/>
      </xdr:nvCxnSpPr>
      <xdr:spPr>
        <a:xfrm flipH="1">
          <a:off x="16383001" y="137922001"/>
          <a:ext cx="502443"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276225</xdr:colOff>
      <xdr:row>514</xdr:row>
      <xdr:rowOff>1</xdr:rowOff>
    </xdr:from>
    <xdr:to>
      <xdr:col>30</xdr:col>
      <xdr:colOff>276225</xdr:colOff>
      <xdr:row>527</xdr:row>
      <xdr:rowOff>2381</xdr:rowOff>
    </xdr:to>
    <xdr:cxnSp macro="">
      <xdr:nvCxnSpPr>
        <xdr:cNvPr id="10877" name="直線コネクタ 10876">
          <a:extLst>
            <a:ext uri="{FF2B5EF4-FFF2-40B4-BE49-F238E27FC236}">
              <a16:creationId xmlns:a16="http://schemas.microsoft.com/office/drawing/2014/main" id="{00000000-0008-0000-0000-00007D2A0000}"/>
            </a:ext>
          </a:extLst>
        </xdr:cNvPr>
        <xdr:cNvCxnSpPr/>
      </xdr:nvCxnSpPr>
      <xdr:spPr>
        <a:xfrm flipV="1">
          <a:off x="20088225" y="137922001"/>
          <a:ext cx="0" cy="2478880"/>
        </a:xfrm>
        <a:prstGeom prst="line">
          <a:avLst/>
        </a:prstGeom>
        <a:ln w="3175">
          <a:solidFill>
            <a:srgbClr val="7030A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273847</xdr:colOff>
      <xdr:row>513</xdr:row>
      <xdr:rowOff>97631</xdr:rowOff>
    </xdr:from>
    <xdr:to>
      <xdr:col>32</xdr:col>
      <xdr:colOff>342900</xdr:colOff>
      <xdr:row>514</xdr:row>
      <xdr:rowOff>19051</xdr:rowOff>
    </xdr:to>
    <xdr:cxnSp macro="">
      <xdr:nvCxnSpPr>
        <xdr:cNvPr id="10878" name="カギ線コネクタ 10877">
          <a:extLst>
            <a:ext uri="{FF2B5EF4-FFF2-40B4-BE49-F238E27FC236}">
              <a16:creationId xmlns:a16="http://schemas.microsoft.com/office/drawing/2014/main" id="{00000000-0008-0000-0000-00007E2A0000}"/>
            </a:ext>
          </a:extLst>
        </xdr:cNvPr>
        <xdr:cNvCxnSpPr/>
      </xdr:nvCxnSpPr>
      <xdr:spPr>
        <a:xfrm flipV="1">
          <a:off x="20085847" y="137829131"/>
          <a:ext cx="831053" cy="111920"/>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378619</xdr:colOff>
      <xdr:row>523</xdr:row>
      <xdr:rowOff>0</xdr:rowOff>
    </xdr:from>
    <xdr:to>
      <xdr:col>30</xdr:col>
      <xdr:colOff>273845</xdr:colOff>
      <xdr:row>523</xdr:row>
      <xdr:rowOff>0</xdr:rowOff>
    </xdr:to>
    <xdr:cxnSp macro="">
      <xdr:nvCxnSpPr>
        <xdr:cNvPr id="10880" name="直線コネクタ 10879">
          <a:extLst>
            <a:ext uri="{FF2B5EF4-FFF2-40B4-BE49-F238E27FC236}">
              <a16:creationId xmlns:a16="http://schemas.microsoft.com/office/drawing/2014/main" id="{00000000-0008-0000-0000-0000802A0000}"/>
            </a:ext>
          </a:extLst>
        </xdr:cNvPr>
        <xdr:cNvCxnSpPr/>
      </xdr:nvCxnSpPr>
      <xdr:spPr>
        <a:xfrm>
          <a:off x="18285619" y="139636500"/>
          <a:ext cx="1800226" cy="0"/>
        </a:xfrm>
        <a:prstGeom prst="line">
          <a:avLst/>
        </a:prstGeom>
        <a:ln w="3175">
          <a:solidFill>
            <a:srgbClr val="7030A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4763</xdr:colOff>
      <xdr:row>522</xdr:row>
      <xdr:rowOff>2381</xdr:rowOff>
    </xdr:from>
    <xdr:to>
      <xdr:col>30</xdr:col>
      <xdr:colOff>4763</xdr:colOff>
      <xdr:row>522</xdr:row>
      <xdr:rowOff>188119</xdr:rowOff>
    </xdr:to>
    <xdr:cxnSp macro="">
      <xdr:nvCxnSpPr>
        <xdr:cNvPr id="10882" name="直線コネクタ 10881">
          <a:extLst>
            <a:ext uri="{FF2B5EF4-FFF2-40B4-BE49-F238E27FC236}">
              <a16:creationId xmlns:a16="http://schemas.microsoft.com/office/drawing/2014/main" id="{00000000-0008-0000-0000-0000822A0000}"/>
            </a:ext>
          </a:extLst>
        </xdr:cNvPr>
        <xdr:cNvCxnSpPr/>
      </xdr:nvCxnSpPr>
      <xdr:spPr>
        <a:xfrm>
          <a:off x="19816763" y="139448381"/>
          <a:ext cx="0" cy="185738"/>
        </a:xfrm>
        <a:prstGeom prst="line">
          <a:avLst/>
        </a:prstGeom>
        <a:ln w="3175">
          <a:solidFill>
            <a:srgbClr val="7030A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197644</xdr:colOff>
      <xdr:row>522</xdr:row>
      <xdr:rowOff>92869</xdr:rowOff>
    </xdr:from>
    <xdr:to>
      <xdr:col>30</xdr:col>
      <xdr:colOff>7144</xdr:colOff>
      <xdr:row>522</xdr:row>
      <xdr:rowOff>92869</xdr:rowOff>
    </xdr:to>
    <xdr:cxnSp macro="">
      <xdr:nvCxnSpPr>
        <xdr:cNvPr id="10883" name="直線矢印コネクタ 10882">
          <a:extLst>
            <a:ext uri="{FF2B5EF4-FFF2-40B4-BE49-F238E27FC236}">
              <a16:creationId xmlns:a16="http://schemas.microsoft.com/office/drawing/2014/main" id="{00000000-0008-0000-0000-0000832A0000}"/>
            </a:ext>
          </a:extLst>
        </xdr:cNvPr>
        <xdr:cNvCxnSpPr/>
      </xdr:nvCxnSpPr>
      <xdr:spPr>
        <a:xfrm>
          <a:off x="19628644" y="139538869"/>
          <a:ext cx="190500"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273844</xdr:colOff>
      <xdr:row>522</xdr:row>
      <xdr:rowOff>90487</xdr:rowOff>
    </xdr:from>
    <xdr:to>
      <xdr:col>31</xdr:col>
      <xdr:colOff>90488</xdr:colOff>
      <xdr:row>522</xdr:row>
      <xdr:rowOff>90487</xdr:rowOff>
    </xdr:to>
    <xdr:cxnSp macro="">
      <xdr:nvCxnSpPr>
        <xdr:cNvPr id="10884" name="直線矢印コネクタ 10883">
          <a:extLst>
            <a:ext uri="{FF2B5EF4-FFF2-40B4-BE49-F238E27FC236}">
              <a16:creationId xmlns:a16="http://schemas.microsoft.com/office/drawing/2014/main" id="{00000000-0008-0000-0000-0000842A0000}"/>
            </a:ext>
          </a:extLst>
        </xdr:cNvPr>
        <xdr:cNvCxnSpPr/>
      </xdr:nvCxnSpPr>
      <xdr:spPr>
        <a:xfrm flipH="1">
          <a:off x="20085844" y="139536487"/>
          <a:ext cx="197644"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138113</xdr:colOff>
      <xdr:row>521</xdr:row>
      <xdr:rowOff>126206</xdr:rowOff>
    </xdr:from>
    <xdr:to>
      <xdr:col>30</xdr:col>
      <xdr:colOff>138113</xdr:colOff>
      <xdr:row>522</xdr:row>
      <xdr:rowOff>92868</xdr:rowOff>
    </xdr:to>
    <xdr:cxnSp macro="">
      <xdr:nvCxnSpPr>
        <xdr:cNvPr id="10885" name="直線コネクタ 10884">
          <a:extLst>
            <a:ext uri="{FF2B5EF4-FFF2-40B4-BE49-F238E27FC236}">
              <a16:creationId xmlns:a16="http://schemas.microsoft.com/office/drawing/2014/main" id="{00000000-0008-0000-0000-0000852A0000}"/>
            </a:ext>
          </a:extLst>
        </xdr:cNvPr>
        <xdr:cNvCxnSpPr/>
      </xdr:nvCxnSpPr>
      <xdr:spPr>
        <a:xfrm>
          <a:off x="19950113" y="139381706"/>
          <a:ext cx="0" cy="157162"/>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316706</xdr:colOff>
      <xdr:row>521</xdr:row>
      <xdr:rowOff>126207</xdr:rowOff>
    </xdr:from>
    <xdr:to>
      <xdr:col>30</xdr:col>
      <xdr:colOff>138116</xdr:colOff>
      <xdr:row>521</xdr:row>
      <xdr:rowOff>126207</xdr:rowOff>
    </xdr:to>
    <xdr:cxnSp macro="">
      <xdr:nvCxnSpPr>
        <xdr:cNvPr id="10886" name="直線矢印コネクタ 10885">
          <a:extLst>
            <a:ext uri="{FF2B5EF4-FFF2-40B4-BE49-F238E27FC236}">
              <a16:creationId xmlns:a16="http://schemas.microsoft.com/office/drawing/2014/main" id="{00000000-0008-0000-0000-0000862A0000}"/>
            </a:ext>
          </a:extLst>
        </xdr:cNvPr>
        <xdr:cNvCxnSpPr/>
      </xdr:nvCxnSpPr>
      <xdr:spPr>
        <a:xfrm flipH="1">
          <a:off x="19747706" y="139381707"/>
          <a:ext cx="20241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85725</xdr:colOff>
      <xdr:row>526</xdr:row>
      <xdr:rowOff>92869</xdr:rowOff>
    </xdr:from>
    <xdr:to>
      <xdr:col>30</xdr:col>
      <xdr:colOff>85725</xdr:colOff>
      <xdr:row>527</xdr:row>
      <xdr:rowOff>2381</xdr:rowOff>
    </xdr:to>
    <xdr:cxnSp macro="">
      <xdr:nvCxnSpPr>
        <xdr:cNvPr id="10887" name="直線コネクタ 10886">
          <a:extLst>
            <a:ext uri="{FF2B5EF4-FFF2-40B4-BE49-F238E27FC236}">
              <a16:creationId xmlns:a16="http://schemas.microsoft.com/office/drawing/2014/main" id="{00000000-0008-0000-0000-0000872A0000}"/>
            </a:ext>
          </a:extLst>
        </xdr:cNvPr>
        <xdr:cNvCxnSpPr/>
      </xdr:nvCxnSpPr>
      <xdr:spPr>
        <a:xfrm>
          <a:off x="19897725" y="140300869"/>
          <a:ext cx="0" cy="100012"/>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92869</xdr:colOff>
      <xdr:row>513</xdr:row>
      <xdr:rowOff>116681</xdr:rowOff>
    </xdr:from>
    <xdr:to>
      <xdr:col>30</xdr:col>
      <xdr:colOff>276225</xdr:colOff>
      <xdr:row>514</xdr:row>
      <xdr:rowOff>2381</xdr:rowOff>
    </xdr:to>
    <xdr:cxnSp macro="">
      <xdr:nvCxnSpPr>
        <xdr:cNvPr id="10888" name="直線矢印コネクタ 10887">
          <a:extLst>
            <a:ext uri="{FF2B5EF4-FFF2-40B4-BE49-F238E27FC236}">
              <a16:creationId xmlns:a16="http://schemas.microsoft.com/office/drawing/2014/main" id="{00000000-0008-0000-0000-0000882A0000}"/>
            </a:ext>
          </a:extLst>
        </xdr:cNvPr>
        <xdr:cNvCxnSpPr/>
      </xdr:nvCxnSpPr>
      <xdr:spPr>
        <a:xfrm>
          <a:off x="8474869" y="97652681"/>
          <a:ext cx="3231356" cy="762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190500</xdr:colOff>
      <xdr:row>512</xdr:row>
      <xdr:rowOff>4764</xdr:rowOff>
    </xdr:from>
    <xdr:to>
      <xdr:col>24</xdr:col>
      <xdr:colOff>190500</xdr:colOff>
      <xdr:row>513</xdr:row>
      <xdr:rowOff>140494</xdr:rowOff>
    </xdr:to>
    <xdr:cxnSp macro="">
      <xdr:nvCxnSpPr>
        <xdr:cNvPr id="10889" name="直線矢印コネクタ 10888">
          <a:extLst>
            <a:ext uri="{FF2B5EF4-FFF2-40B4-BE49-F238E27FC236}">
              <a16:creationId xmlns:a16="http://schemas.microsoft.com/office/drawing/2014/main" id="{00000000-0008-0000-0000-0000892A0000}"/>
            </a:ext>
          </a:extLst>
        </xdr:cNvPr>
        <xdr:cNvCxnSpPr/>
      </xdr:nvCxnSpPr>
      <xdr:spPr>
        <a:xfrm flipV="1">
          <a:off x="9334500" y="97350264"/>
          <a:ext cx="0" cy="32623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378619</xdr:colOff>
      <xdr:row>572</xdr:row>
      <xdr:rowOff>2381</xdr:rowOff>
    </xdr:from>
    <xdr:to>
      <xdr:col>16</xdr:col>
      <xdr:colOff>378619</xdr:colOff>
      <xdr:row>576</xdr:row>
      <xdr:rowOff>1</xdr:rowOff>
    </xdr:to>
    <xdr:cxnSp macro="">
      <xdr:nvCxnSpPr>
        <xdr:cNvPr id="10890" name="直線コネクタ 10889">
          <a:extLst>
            <a:ext uri="{FF2B5EF4-FFF2-40B4-BE49-F238E27FC236}">
              <a16:creationId xmlns:a16="http://schemas.microsoft.com/office/drawing/2014/main" id="{00000000-0008-0000-0000-00008A2A0000}"/>
            </a:ext>
          </a:extLst>
        </xdr:cNvPr>
        <xdr:cNvCxnSpPr/>
      </xdr:nvCxnSpPr>
      <xdr:spPr>
        <a:xfrm flipV="1">
          <a:off x="3426619" y="139067381"/>
          <a:ext cx="3048000" cy="75962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2381</xdr:colOff>
      <xdr:row>576</xdr:row>
      <xdr:rowOff>90487</xdr:rowOff>
    </xdr:from>
    <xdr:to>
      <xdr:col>17</xdr:col>
      <xdr:colOff>0</xdr:colOff>
      <xdr:row>576</xdr:row>
      <xdr:rowOff>90487</xdr:rowOff>
    </xdr:to>
    <xdr:cxnSp macro="">
      <xdr:nvCxnSpPr>
        <xdr:cNvPr id="10891" name="直線矢印コネクタ 10890">
          <a:extLst>
            <a:ext uri="{FF2B5EF4-FFF2-40B4-BE49-F238E27FC236}">
              <a16:creationId xmlns:a16="http://schemas.microsoft.com/office/drawing/2014/main" id="{00000000-0008-0000-0000-00008B2A0000}"/>
            </a:ext>
          </a:extLst>
        </xdr:cNvPr>
        <xdr:cNvCxnSpPr/>
      </xdr:nvCxnSpPr>
      <xdr:spPr>
        <a:xfrm>
          <a:off x="3431381" y="139917487"/>
          <a:ext cx="30456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83344</xdr:colOff>
      <xdr:row>575</xdr:row>
      <xdr:rowOff>171450</xdr:rowOff>
    </xdr:from>
    <xdr:to>
      <xdr:col>9</xdr:col>
      <xdr:colOff>88107</xdr:colOff>
      <xdr:row>575</xdr:row>
      <xdr:rowOff>188120</xdr:rowOff>
    </xdr:to>
    <xdr:cxnSp macro="">
      <xdr:nvCxnSpPr>
        <xdr:cNvPr id="10892" name="直線コネクタ 10891">
          <a:extLst>
            <a:ext uri="{FF2B5EF4-FFF2-40B4-BE49-F238E27FC236}">
              <a16:creationId xmlns:a16="http://schemas.microsoft.com/office/drawing/2014/main" id="{00000000-0008-0000-0000-00008C2A0000}"/>
            </a:ext>
          </a:extLst>
        </xdr:cNvPr>
        <xdr:cNvCxnSpPr/>
      </xdr:nvCxnSpPr>
      <xdr:spPr>
        <a:xfrm flipH="1" flipV="1">
          <a:off x="3512344" y="139807950"/>
          <a:ext cx="4763" cy="1667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107156</xdr:colOff>
      <xdr:row>575</xdr:row>
      <xdr:rowOff>164306</xdr:rowOff>
    </xdr:from>
    <xdr:to>
      <xdr:col>9</xdr:col>
      <xdr:colOff>114301</xdr:colOff>
      <xdr:row>576</xdr:row>
      <xdr:rowOff>1</xdr:rowOff>
    </xdr:to>
    <xdr:cxnSp macro="">
      <xdr:nvCxnSpPr>
        <xdr:cNvPr id="10893" name="直線コネクタ 10892">
          <a:extLst>
            <a:ext uri="{FF2B5EF4-FFF2-40B4-BE49-F238E27FC236}">
              <a16:creationId xmlns:a16="http://schemas.microsoft.com/office/drawing/2014/main" id="{00000000-0008-0000-0000-00008D2A0000}"/>
            </a:ext>
          </a:extLst>
        </xdr:cNvPr>
        <xdr:cNvCxnSpPr/>
      </xdr:nvCxnSpPr>
      <xdr:spPr>
        <a:xfrm flipH="1" flipV="1">
          <a:off x="3536156" y="139800806"/>
          <a:ext cx="7145" cy="2619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283369</xdr:colOff>
      <xdr:row>571</xdr:row>
      <xdr:rowOff>188119</xdr:rowOff>
    </xdr:from>
    <xdr:to>
      <xdr:col>16</xdr:col>
      <xdr:colOff>283369</xdr:colOff>
      <xdr:row>576</xdr:row>
      <xdr:rowOff>4763</xdr:rowOff>
    </xdr:to>
    <xdr:cxnSp macro="">
      <xdr:nvCxnSpPr>
        <xdr:cNvPr id="10894" name="直線矢印コネクタ 10893">
          <a:extLst>
            <a:ext uri="{FF2B5EF4-FFF2-40B4-BE49-F238E27FC236}">
              <a16:creationId xmlns:a16="http://schemas.microsoft.com/office/drawing/2014/main" id="{00000000-0008-0000-0000-00008E2A0000}"/>
            </a:ext>
          </a:extLst>
        </xdr:cNvPr>
        <xdr:cNvCxnSpPr/>
      </xdr:nvCxnSpPr>
      <xdr:spPr>
        <a:xfrm>
          <a:off x="6379369" y="139062619"/>
          <a:ext cx="0" cy="76914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66675</xdr:colOff>
      <xdr:row>573</xdr:row>
      <xdr:rowOff>188120</xdr:rowOff>
    </xdr:from>
    <xdr:to>
      <xdr:col>9</xdr:col>
      <xdr:colOff>66675</xdr:colOff>
      <xdr:row>575</xdr:row>
      <xdr:rowOff>173831</xdr:rowOff>
    </xdr:to>
    <xdr:cxnSp macro="">
      <xdr:nvCxnSpPr>
        <xdr:cNvPr id="10895" name="直線矢印コネクタ 10894">
          <a:extLst>
            <a:ext uri="{FF2B5EF4-FFF2-40B4-BE49-F238E27FC236}">
              <a16:creationId xmlns:a16="http://schemas.microsoft.com/office/drawing/2014/main" id="{00000000-0008-0000-0000-00008F2A0000}"/>
            </a:ext>
          </a:extLst>
        </xdr:cNvPr>
        <xdr:cNvCxnSpPr/>
      </xdr:nvCxnSpPr>
      <xdr:spPr>
        <a:xfrm flipV="1">
          <a:off x="3495675" y="139443620"/>
          <a:ext cx="0" cy="366711"/>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192881</xdr:colOff>
      <xdr:row>364</xdr:row>
      <xdr:rowOff>2382</xdr:rowOff>
    </xdr:from>
    <xdr:to>
      <xdr:col>27</xdr:col>
      <xdr:colOff>278606</xdr:colOff>
      <xdr:row>364</xdr:row>
      <xdr:rowOff>2382</xdr:rowOff>
    </xdr:to>
    <xdr:cxnSp macro="">
      <xdr:nvCxnSpPr>
        <xdr:cNvPr id="10933" name="直線コネクタ 10932">
          <a:extLst>
            <a:ext uri="{FF2B5EF4-FFF2-40B4-BE49-F238E27FC236}">
              <a16:creationId xmlns:a16="http://schemas.microsoft.com/office/drawing/2014/main" id="{00000000-0008-0000-0000-0000B52A0000}"/>
            </a:ext>
          </a:extLst>
        </xdr:cNvPr>
        <xdr:cNvCxnSpPr/>
      </xdr:nvCxnSpPr>
      <xdr:spPr>
        <a:xfrm>
          <a:off x="7812881" y="69153882"/>
          <a:ext cx="2752725" cy="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98</xdr:colOff>
      <xdr:row>350</xdr:row>
      <xdr:rowOff>2381</xdr:rowOff>
    </xdr:from>
    <xdr:to>
      <xdr:col>18</xdr:col>
      <xdr:colOff>98</xdr:colOff>
      <xdr:row>359</xdr:row>
      <xdr:rowOff>14288</xdr:rowOff>
    </xdr:to>
    <xdr:cxnSp macro="">
      <xdr:nvCxnSpPr>
        <xdr:cNvPr id="10934" name="直線コネクタ 10933">
          <a:extLst>
            <a:ext uri="{FF2B5EF4-FFF2-40B4-BE49-F238E27FC236}">
              <a16:creationId xmlns:a16="http://schemas.microsoft.com/office/drawing/2014/main" id="{00000000-0008-0000-0000-0000B62A0000}"/>
            </a:ext>
          </a:extLst>
        </xdr:cNvPr>
        <xdr:cNvCxnSpPr/>
      </xdr:nvCxnSpPr>
      <xdr:spPr>
        <a:xfrm>
          <a:off x="1143098" y="56771381"/>
          <a:ext cx="0" cy="1726407"/>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2381</xdr:colOff>
      <xdr:row>340</xdr:row>
      <xdr:rowOff>0</xdr:rowOff>
    </xdr:from>
    <xdr:to>
      <xdr:col>18</xdr:col>
      <xdr:colOff>2381</xdr:colOff>
      <xdr:row>350</xdr:row>
      <xdr:rowOff>2381</xdr:rowOff>
    </xdr:to>
    <xdr:cxnSp macro="">
      <xdr:nvCxnSpPr>
        <xdr:cNvPr id="10936" name="直線コネクタ 10935">
          <a:extLst>
            <a:ext uri="{FF2B5EF4-FFF2-40B4-BE49-F238E27FC236}">
              <a16:creationId xmlns:a16="http://schemas.microsoft.com/office/drawing/2014/main" id="{00000000-0008-0000-0000-0000B82A0000}"/>
            </a:ext>
          </a:extLst>
        </xdr:cNvPr>
        <xdr:cNvCxnSpPr/>
      </xdr:nvCxnSpPr>
      <xdr:spPr>
        <a:xfrm>
          <a:off x="1145381" y="54864000"/>
          <a:ext cx="0" cy="1907381"/>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23813</xdr:colOff>
      <xdr:row>360</xdr:row>
      <xdr:rowOff>0</xdr:rowOff>
    </xdr:from>
    <xdr:to>
      <xdr:col>27</xdr:col>
      <xdr:colOff>226219</xdr:colOff>
      <xdr:row>360</xdr:row>
      <xdr:rowOff>0</xdr:rowOff>
    </xdr:to>
    <xdr:cxnSp macro="">
      <xdr:nvCxnSpPr>
        <xdr:cNvPr id="10937" name="直線コネクタ 10936">
          <a:extLst>
            <a:ext uri="{FF2B5EF4-FFF2-40B4-BE49-F238E27FC236}">
              <a16:creationId xmlns:a16="http://schemas.microsoft.com/office/drawing/2014/main" id="{00000000-0008-0000-0000-0000B92A0000}"/>
            </a:ext>
          </a:extLst>
        </xdr:cNvPr>
        <xdr:cNvCxnSpPr/>
      </xdr:nvCxnSpPr>
      <xdr:spPr>
        <a:xfrm>
          <a:off x="6881813" y="68389500"/>
          <a:ext cx="3631406" cy="0"/>
        </a:xfrm>
        <a:prstGeom prst="line">
          <a:avLst/>
        </a:prstGeom>
        <a:ln w="6350" cmpd="dbl">
          <a:solidFill>
            <a:schemeClr val="tx2"/>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228915</xdr:colOff>
      <xdr:row>359</xdr:row>
      <xdr:rowOff>185774</xdr:rowOff>
    </xdr:from>
    <xdr:to>
      <xdr:col>27</xdr:col>
      <xdr:colOff>271464</xdr:colOff>
      <xdr:row>363</xdr:row>
      <xdr:rowOff>185774</xdr:rowOff>
    </xdr:to>
    <xdr:cxnSp macro="">
      <xdr:nvCxnSpPr>
        <xdr:cNvPr id="10938" name="直線コネクタ 10937">
          <a:extLst>
            <a:ext uri="{FF2B5EF4-FFF2-40B4-BE49-F238E27FC236}">
              <a16:creationId xmlns:a16="http://schemas.microsoft.com/office/drawing/2014/main" id="{00000000-0008-0000-0000-0000BA2A0000}"/>
            </a:ext>
          </a:extLst>
        </xdr:cNvPr>
        <xdr:cNvCxnSpPr/>
      </xdr:nvCxnSpPr>
      <xdr:spPr>
        <a:xfrm flipH="1" flipV="1">
          <a:off x="10515915" y="68384774"/>
          <a:ext cx="42549" cy="762000"/>
        </a:xfrm>
        <a:prstGeom prst="line">
          <a:avLst/>
        </a:prstGeom>
        <a:ln w="6350" cmpd="dbl">
          <a:solidFill>
            <a:schemeClr val="tx2"/>
          </a:solidFill>
          <a:prstDash val="sysDot"/>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268429</xdr:colOff>
      <xdr:row>350</xdr:row>
      <xdr:rowOff>0</xdr:rowOff>
    </xdr:from>
    <xdr:to>
      <xdr:col>26</xdr:col>
      <xdr:colOff>268429</xdr:colOff>
      <xdr:row>364</xdr:row>
      <xdr:rowOff>2381</xdr:rowOff>
    </xdr:to>
    <xdr:cxnSp macro="">
      <xdr:nvCxnSpPr>
        <xdr:cNvPr id="10941" name="直線コネクタ 10940">
          <a:extLst>
            <a:ext uri="{FF2B5EF4-FFF2-40B4-BE49-F238E27FC236}">
              <a16:creationId xmlns:a16="http://schemas.microsoft.com/office/drawing/2014/main" id="{00000000-0008-0000-0000-0000BD2A0000}"/>
            </a:ext>
          </a:extLst>
        </xdr:cNvPr>
        <xdr:cNvCxnSpPr/>
      </xdr:nvCxnSpPr>
      <xdr:spPr>
        <a:xfrm>
          <a:off x="10174429" y="66484500"/>
          <a:ext cx="0" cy="2669381"/>
        </a:xfrm>
        <a:prstGeom prst="line">
          <a:avLst/>
        </a:prstGeom>
        <a:ln w="3175">
          <a:solidFill>
            <a:sysClr val="windowText" lastClr="000000"/>
          </a:solidFill>
          <a:prstDash val="lgDashDotDot"/>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275041</xdr:colOff>
      <xdr:row>350</xdr:row>
      <xdr:rowOff>2827</xdr:rowOff>
    </xdr:from>
    <xdr:to>
      <xdr:col>27</xdr:col>
      <xdr:colOff>259556</xdr:colOff>
      <xdr:row>350</xdr:row>
      <xdr:rowOff>2827</xdr:rowOff>
    </xdr:to>
    <xdr:cxnSp macro="">
      <xdr:nvCxnSpPr>
        <xdr:cNvPr id="10943" name="直線コネクタ 10942">
          <a:extLst>
            <a:ext uri="{FF2B5EF4-FFF2-40B4-BE49-F238E27FC236}">
              <a16:creationId xmlns:a16="http://schemas.microsoft.com/office/drawing/2014/main" id="{00000000-0008-0000-0000-0000BF2A0000}"/>
            </a:ext>
          </a:extLst>
        </xdr:cNvPr>
        <xdr:cNvCxnSpPr/>
      </xdr:nvCxnSpPr>
      <xdr:spPr>
        <a:xfrm>
          <a:off x="10181041" y="66487327"/>
          <a:ext cx="365515" cy="0"/>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366750</xdr:colOff>
      <xdr:row>340</xdr:row>
      <xdr:rowOff>0</xdr:rowOff>
    </xdr:from>
    <xdr:to>
      <xdr:col>26</xdr:col>
      <xdr:colOff>366750</xdr:colOff>
      <xdr:row>341</xdr:row>
      <xdr:rowOff>0</xdr:rowOff>
    </xdr:to>
    <xdr:cxnSp macro="">
      <xdr:nvCxnSpPr>
        <xdr:cNvPr id="10944" name="直線コネクタ 10943">
          <a:extLst>
            <a:ext uri="{FF2B5EF4-FFF2-40B4-BE49-F238E27FC236}">
              <a16:creationId xmlns:a16="http://schemas.microsoft.com/office/drawing/2014/main" id="{00000000-0008-0000-0000-0000C02A0000}"/>
            </a:ext>
          </a:extLst>
        </xdr:cNvPr>
        <xdr:cNvCxnSpPr/>
      </xdr:nvCxnSpPr>
      <xdr:spPr>
        <a:xfrm>
          <a:off x="10272750" y="64579500"/>
          <a:ext cx="0" cy="190500"/>
        </a:xfrm>
        <a:prstGeom prst="line">
          <a:avLst/>
        </a:prstGeom>
        <a:ln w="3175">
          <a:solidFill>
            <a:srgbClr val="C00000"/>
          </a:solidFill>
          <a:prstDash val="lgDashDot"/>
        </a:ln>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190214</xdr:colOff>
      <xdr:row>364</xdr:row>
      <xdr:rowOff>2381</xdr:rowOff>
    </xdr:from>
    <xdr:to>
      <xdr:col>23</xdr:col>
      <xdr:colOff>190214</xdr:colOff>
      <xdr:row>365</xdr:row>
      <xdr:rowOff>0</xdr:rowOff>
    </xdr:to>
    <xdr:cxnSp macro="">
      <xdr:nvCxnSpPr>
        <xdr:cNvPr id="10947" name="直線矢印コネクタ 10946">
          <a:extLst>
            <a:ext uri="{FF2B5EF4-FFF2-40B4-BE49-F238E27FC236}">
              <a16:creationId xmlns:a16="http://schemas.microsoft.com/office/drawing/2014/main" id="{00000000-0008-0000-0000-0000C32A0000}"/>
            </a:ext>
          </a:extLst>
        </xdr:cNvPr>
        <xdr:cNvCxnSpPr/>
      </xdr:nvCxnSpPr>
      <xdr:spPr>
        <a:xfrm>
          <a:off x="3238214" y="59438381"/>
          <a:ext cx="0" cy="188119"/>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14288</xdr:colOff>
      <xdr:row>349</xdr:row>
      <xdr:rowOff>190499</xdr:rowOff>
    </xdr:from>
    <xdr:to>
      <xdr:col>18</xdr:col>
      <xdr:colOff>45244</xdr:colOff>
      <xdr:row>350</xdr:row>
      <xdr:rowOff>0</xdr:rowOff>
    </xdr:to>
    <xdr:cxnSp macro="">
      <xdr:nvCxnSpPr>
        <xdr:cNvPr id="10948" name="直線コネクタ 10947">
          <a:extLst>
            <a:ext uri="{FF2B5EF4-FFF2-40B4-BE49-F238E27FC236}">
              <a16:creationId xmlns:a16="http://schemas.microsoft.com/office/drawing/2014/main" id="{00000000-0008-0000-0000-0000C42A0000}"/>
            </a:ext>
          </a:extLst>
        </xdr:cNvPr>
        <xdr:cNvCxnSpPr/>
      </xdr:nvCxnSpPr>
      <xdr:spPr>
        <a:xfrm>
          <a:off x="1157288" y="56768999"/>
          <a:ext cx="30956" cy="1"/>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0</xdr:colOff>
      <xdr:row>359</xdr:row>
      <xdr:rowOff>185738</xdr:rowOff>
    </xdr:from>
    <xdr:to>
      <xdr:col>21</xdr:col>
      <xdr:colOff>0</xdr:colOff>
      <xdr:row>364</xdr:row>
      <xdr:rowOff>4764</xdr:rowOff>
    </xdr:to>
    <xdr:cxnSp macro="">
      <xdr:nvCxnSpPr>
        <xdr:cNvPr id="10951" name="直線矢印コネクタ 10950">
          <a:extLst>
            <a:ext uri="{FF2B5EF4-FFF2-40B4-BE49-F238E27FC236}">
              <a16:creationId xmlns:a16="http://schemas.microsoft.com/office/drawing/2014/main" id="{00000000-0008-0000-0000-0000C72A0000}"/>
            </a:ext>
          </a:extLst>
        </xdr:cNvPr>
        <xdr:cNvCxnSpPr/>
      </xdr:nvCxnSpPr>
      <xdr:spPr>
        <a:xfrm>
          <a:off x="8001000" y="68384738"/>
          <a:ext cx="0" cy="771526"/>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340</xdr:row>
      <xdr:rowOff>2381</xdr:rowOff>
    </xdr:from>
    <xdr:to>
      <xdr:col>19</xdr:col>
      <xdr:colOff>0</xdr:colOff>
      <xdr:row>345</xdr:row>
      <xdr:rowOff>2381</xdr:rowOff>
    </xdr:to>
    <xdr:cxnSp macro="">
      <xdr:nvCxnSpPr>
        <xdr:cNvPr id="10952" name="直線矢印コネクタ 10951">
          <a:extLst>
            <a:ext uri="{FF2B5EF4-FFF2-40B4-BE49-F238E27FC236}">
              <a16:creationId xmlns:a16="http://schemas.microsoft.com/office/drawing/2014/main" id="{00000000-0008-0000-0000-0000C82A0000}"/>
            </a:ext>
          </a:extLst>
        </xdr:cNvPr>
        <xdr:cNvCxnSpPr/>
      </xdr:nvCxnSpPr>
      <xdr:spPr>
        <a:xfrm>
          <a:off x="1524000" y="54866381"/>
          <a:ext cx="0" cy="9525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380998</xdr:colOff>
      <xdr:row>345</xdr:row>
      <xdr:rowOff>2381</xdr:rowOff>
    </xdr:from>
    <xdr:to>
      <xdr:col>18</xdr:col>
      <xdr:colOff>380998</xdr:colOff>
      <xdr:row>350</xdr:row>
      <xdr:rowOff>0</xdr:rowOff>
    </xdr:to>
    <xdr:cxnSp macro="">
      <xdr:nvCxnSpPr>
        <xdr:cNvPr id="10953" name="直線矢印コネクタ 10952">
          <a:extLst>
            <a:ext uri="{FF2B5EF4-FFF2-40B4-BE49-F238E27FC236}">
              <a16:creationId xmlns:a16="http://schemas.microsoft.com/office/drawing/2014/main" id="{00000000-0008-0000-0000-0000C92A0000}"/>
            </a:ext>
          </a:extLst>
        </xdr:cNvPr>
        <xdr:cNvCxnSpPr/>
      </xdr:nvCxnSpPr>
      <xdr:spPr>
        <a:xfrm>
          <a:off x="7238998" y="55818881"/>
          <a:ext cx="0" cy="95011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54768</xdr:colOff>
      <xdr:row>338</xdr:row>
      <xdr:rowOff>185738</xdr:rowOff>
    </xdr:from>
    <xdr:to>
      <xdr:col>27</xdr:col>
      <xdr:colOff>54768</xdr:colOff>
      <xdr:row>340</xdr:row>
      <xdr:rowOff>1</xdr:rowOff>
    </xdr:to>
    <xdr:cxnSp macro="">
      <xdr:nvCxnSpPr>
        <xdr:cNvPr id="10954" name="直線矢印コネクタ 10953">
          <a:extLst>
            <a:ext uri="{FF2B5EF4-FFF2-40B4-BE49-F238E27FC236}">
              <a16:creationId xmlns:a16="http://schemas.microsoft.com/office/drawing/2014/main" id="{00000000-0008-0000-0000-0000CA2A0000}"/>
            </a:ext>
          </a:extLst>
        </xdr:cNvPr>
        <xdr:cNvCxnSpPr/>
      </xdr:nvCxnSpPr>
      <xdr:spPr>
        <a:xfrm>
          <a:off x="10341768" y="54668738"/>
          <a:ext cx="0" cy="195263"/>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54768</xdr:colOff>
      <xdr:row>340</xdr:row>
      <xdr:rowOff>188119</xdr:rowOff>
    </xdr:from>
    <xdr:to>
      <xdr:col>27</xdr:col>
      <xdr:colOff>54768</xdr:colOff>
      <xdr:row>342</xdr:row>
      <xdr:rowOff>2381</xdr:rowOff>
    </xdr:to>
    <xdr:cxnSp macro="">
      <xdr:nvCxnSpPr>
        <xdr:cNvPr id="10955" name="直線矢印コネクタ 10954">
          <a:extLst>
            <a:ext uri="{FF2B5EF4-FFF2-40B4-BE49-F238E27FC236}">
              <a16:creationId xmlns:a16="http://schemas.microsoft.com/office/drawing/2014/main" id="{00000000-0008-0000-0000-0000CB2A0000}"/>
            </a:ext>
          </a:extLst>
        </xdr:cNvPr>
        <xdr:cNvCxnSpPr/>
      </xdr:nvCxnSpPr>
      <xdr:spPr>
        <a:xfrm flipV="1">
          <a:off x="10341768" y="64767619"/>
          <a:ext cx="0" cy="195262"/>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376238</xdr:colOff>
      <xdr:row>341</xdr:row>
      <xdr:rowOff>1</xdr:rowOff>
    </xdr:from>
    <xdr:to>
      <xdr:col>27</xdr:col>
      <xdr:colOff>257175</xdr:colOff>
      <xdr:row>341</xdr:row>
      <xdr:rowOff>1</xdr:rowOff>
    </xdr:to>
    <xdr:cxnSp macro="">
      <xdr:nvCxnSpPr>
        <xdr:cNvPr id="10956" name="直線コネクタ 10955">
          <a:extLst>
            <a:ext uri="{FF2B5EF4-FFF2-40B4-BE49-F238E27FC236}">
              <a16:creationId xmlns:a16="http://schemas.microsoft.com/office/drawing/2014/main" id="{00000000-0008-0000-0000-0000CC2A0000}"/>
            </a:ext>
          </a:extLst>
        </xdr:cNvPr>
        <xdr:cNvCxnSpPr/>
      </xdr:nvCxnSpPr>
      <xdr:spPr>
        <a:xfrm>
          <a:off x="10282238" y="64770001"/>
          <a:ext cx="261937"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269083</xdr:colOff>
      <xdr:row>341</xdr:row>
      <xdr:rowOff>0</xdr:rowOff>
    </xdr:from>
    <xdr:to>
      <xdr:col>26</xdr:col>
      <xdr:colOff>366713</xdr:colOff>
      <xdr:row>350</xdr:row>
      <xdr:rowOff>14491</xdr:rowOff>
    </xdr:to>
    <xdr:cxnSp macro="">
      <xdr:nvCxnSpPr>
        <xdr:cNvPr id="10957" name="直線コネクタ 10956">
          <a:extLst>
            <a:ext uri="{FF2B5EF4-FFF2-40B4-BE49-F238E27FC236}">
              <a16:creationId xmlns:a16="http://schemas.microsoft.com/office/drawing/2014/main" id="{00000000-0008-0000-0000-0000CD2A0000}"/>
            </a:ext>
          </a:extLst>
        </xdr:cNvPr>
        <xdr:cNvCxnSpPr/>
      </xdr:nvCxnSpPr>
      <xdr:spPr>
        <a:xfrm flipH="1">
          <a:off x="10175083" y="64770000"/>
          <a:ext cx="97630" cy="1728991"/>
        </a:xfrm>
        <a:prstGeom prst="line">
          <a:avLst/>
        </a:prstGeom>
        <a:ln w="3175">
          <a:solidFill>
            <a:srgbClr val="C00000"/>
          </a:solidFill>
          <a:prstDash val="lgDashDot"/>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0</xdr:colOff>
      <xdr:row>354</xdr:row>
      <xdr:rowOff>4761</xdr:rowOff>
    </xdr:from>
    <xdr:to>
      <xdr:col>22</xdr:col>
      <xdr:colOff>366712</xdr:colOff>
      <xdr:row>364</xdr:row>
      <xdr:rowOff>2381</xdr:rowOff>
    </xdr:to>
    <xdr:sp macro="" textlink="">
      <xdr:nvSpPr>
        <xdr:cNvPr id="10960" name="円弧 10959">
          <a:extLst>
            <a:ext uri="{FF2B5EF4-FFF2-40B4-BE49-F238E27FC236}">
              <a16:creationId xmlns:a16="http://schemas.microsoft.com/office/drawing/2014/main" id="{00000000-0008-0000-0000-0000D02A0000}"/>
            </a:ext>
          </a:extLst>
        </xdr:cNvPr>
        <xdr:cNvSpPr/>
      </xdr:nvSpPr>
      <xdr:spPr>
        <a:xfrm>
          <a:off x="1143000" y="57535761"/>
          <a:ext cx="1890712" cy="1902620"/>
        </a:xfrm>
        <a:prstGeom prst="arc">
          <a:avLst>
            <a:gd name="adj1" fmla="val 5352887"/>
            <a:gd name="adj2" fmla="val 10842386"/>
          </a:avLst>
        </a:prstGeom>
        <a:ln w="3175">
          <a:solidFill>
            <a:sysClr val="windowText" lastClr="000000"/>
          </a:solidFill>
          <a:prstDash val="solid"/>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xdr:col>
      <xdr:colOff>0</xdr:colOff>
      <xdr:row>358</xdr:row>
      <xdr:rowOff>0</xdr:rowOff>
    </xdr:from>
    <xdr:to>
      <xdr:col>26</xdr:col>
      <xdr:colOff>269079</xdr:colOff>
      <xdr:row>358</xdr:row>
      <xdr:rowOff>0</xdr:rowOff>
    </xdr:to>
    <xdr:cxnSp macro="">
      <xdr:nvCxnSpPr>
        <xdr:cNvPr id="10961" name="直線矢印コネクタ 10960">
          <a:extLst>
            <a:ext uri="{FF2B5EF4-FFF2-40B4-BE49-F238E27FC236}">
              <a16:creationId xmlns:a16="http://schemas.microsoft.com/office/drawing/2014/main" id="{00000000-0008-0000-0000-0000D12A0000}"/>
            </a:ext>
          </a:extLst>
        </xdr:cNvPr>
        <xdr:cNvCxnSpPr/>
      </xdr:nvCxnSpPr>
      <xdr:spPr>
        <a:xfrm flipH="1">
          <a:off x="1143000" y="58293000"/>
          <a:ext cx="331707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350</xdr:row>
      <xdr:rowOff>2381</xdr:rowOff>
    </xdr:from>
    <xdr:to>
      <xdr:col>26</xdr:col>
      <xdr:colOff>269079</xdr:colOff>
      <xdr:row>350</xdr:row>
      <xdr:rowOff>2381</xdr:rowOff>
    </xdr:to>
    <xdr:cxnSp macro="">
      <xdr:nvCxnSpPr>
        <xdr:cNvPr id="10962" name="直線矢印コネクタ 10961">
          <a:extLst>
            <a:ext uri="{FF2B5EF4-FFF2-40B4-BE49-F238E27FC236}">
              <a16:creationId xmlns:a16="http://schemas.microsoft.com/office/drawing/2014/main" id="{00000000-0008-0000-0000-0000D22A0000}"/>
            </a:ext>
          </a:extLst>
        </xdr:cNvPr>
        <xdr:cNvCxnSpPr/>
      </xdr:nvCxnSpPr>
      <xdr:spPr>
        <a:xfrm flipH="1">
          <a:off x="1143000" y="56771381"/>
          <a:ext cx="331707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59531</xdr:colOff>
      <xdr:row>340</xdr:row>
      <xdr:rowOff>100012</xdr:rowOff>
    </xdr:from>
    <xdr:to>
      <xdr:col>27</xdr:col>
      <xdr:colOff>178593</xdr:colOff>
      <xdr:row>340</xdr:row>
      <xdr:rowOff>100012</xdr:rowOff>
    </xdr:to>
    <xdr:cxnSp macro="">
      <xdr:nvCxnSpPr>
        <xdr:cNvPr id="10967" name="直線コネクタ 10966">
          <a:extLst>
            <a:ext uri="{FF2B5EF4-FFF2-40B4-BE49-F238E27FC236}">
              <a16:creationId xmlns:a16="http://schemas.microsoft.com/office/drawing/2014/main" id="{00000000-0008-0000-0000-0000D72A0000}"/>
            </a:ext>
          </a:extLst>
        </xdr:cNvPr>
        <xdr:cNvCxnSpPr/>
      </xdr:nvCxnSpPr>
      <xdr:spPr>
        <a:xfrm>
          <a:off x="10346531" y="54964012"/>
          <a:ext cx="119062" cy="0"/>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178594</xdr:colOff>
      <xdr:row>338</xdr:row>
      <xdr:rowOff>188119</xdr:rowOff>
    </xdr:from>
    <xdr:to>
      <xdr:col>27</xdr:col>
      <xdr:colOff>178594</xdr:colOff>
      <xdr:row>340</xdr:row>
      <xdr:rowOff>100013</xdr:rowOff>
    </xdr:to>
    <xdr:cxnSp macro="">
      <xdr:nvCxnSpPr>
        <xdr:cNvPr id="10968" name="直線矢印コネクタ 10967">
          <a:extLst>
            <a:ext uri="{FF2B5EF4-FFF2-40B4-BE49-F238E27FC236}">
              <a16:creationId xmlns:a16="http://schemas.microsoft.com/office/drawing/2014/main" id="{00000000-0008-0000-0000-0000D82A0000}"/>
            </a:ext>
          </a:extLst>
        </xdr:cNvPr>
        <xdr:cNvCxnSpPr/>
      </xdr:nvCxnSpPr>
      <xdr:spPr>
        <a:xfrm flipV="1">
          <a:off x="4750594" y="54671119"/>
          <a:ext cx="0" cy="29289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345</xdr:row>
      <xdr:rowOff>2381</xdr:rowOff>
    </xdr:from>
    <xdr:to>
      <xdr:col>26</xdr:col>
      <xdr:colOff>328614</xdr:colOff>
      <xdr:row>345</xdr:row>
      <xdr:rowOff>2381</xdr:rowOff>
    </xdr:to>
    <xdr:cxnSp macro="">
      <xdr:nvCxnSpPr>
        <xdr:cNvPr id="10971" name="直線矢印コネクタ 10970">
          <a:extLst>
            <a:ext uri="{FF2B5EF4-FFF2-40B4-BE49-F238E27FC236}">
              <a16:creationId xmlns:a16="http://schemas.microsoft.com/office/drawing/2014/main" id="{00000000-0008-0000-0000-0000DB2A0000}"/>
            </a:ext>
          </a:extLst>
        </xdr:cNvPr>
        <xdr:cNvCxnSpPr/>
      </xdr:nvCxnSpPr>
      <xdr:spPr>
        <a:xfrm>
          <a:off x="6858000" y="55818881"/>
          <a:ext cx="337661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247650</xdr:colOff>
      <xdr:row>592</xdr:row>
      <xdr:rowOff>0</xdr:rowOff>
    </xdr:from>
    <xdr:to>
      <xdr:col>34</xdr:col>
      <xdr:colOff>266701</xdr:colOff>
      <xdr:row>600</xdr:row>
      <xdr:rowOff>188121</xdr:rowOff>
    </xdr:to>
    <xdr:cxnSp macro="">
      <xdr:nvCxnSpPr>
        <xdr:cNvPr id="10493" name="直線コネクタ 10492">
          <a:extLst>
            <a:ext uri="{FF2B5EF4-FFF2-40B4-BE49-F238E27FC236}">
              <a16:creationId xmlns:a16="http://schemas.microsoft.com/office/drawing/2014/main" id="{00000000-0008-0000-0000-0000FD280000}"/>
            </a:ext>
          </a:extLst>
        </xdr:cNvPr>
        <xdr:cNvCxnSpPr/>
      </xdr:nvCxnSpPr>
      <xdr:spPr>
        <a:xfrm flipH="1" flipV="1">
          <a:off x="28060650" y="96964500"/>
          <a:ext cx="19051" cy="1712121"/>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38100</xdr:colOff>
      <xdr:row>622</xdr:row>
      <xdr:rowOff>4763</xdr:rowOff>
    </xdr:from>
    <xdr:to>
      <xdr:col>35</xdr:col>
      <xdr:colOff>38100</xdr:colOff>
      <xdr:row>625</xdr:row>
      <xdr:rowOff>2381</xdr:rowOff>
    </xdr:to>
    <xdr:cxnSp macro="">
      <xdr:nvCxnSpPr>
        <xdr:cNvPr id="100" name="直線コネクタ 99">
          <a:extLst>
            <a:ext uri="{FF2B5EF4-FFF2-40B4-BE49-F238E27FC236}">
              <a16:creationId xmlns:a16="http://schemas.microsoft.com/office/drawing/2014/main" id="{00000000-0008-0000-0000-000064000000}"/>
            </a:ext>
          </a:extLst>
        </xdr:cNvPr>
        <xdr:cNvCxnSpPr/>
      </xdr:nvCxnSpPr>
      <xdr:spPr>
        <a:xfrm>
          <a:off x="4991100" y="115447763"/>
          <a:ext cx="0" cy="569118"/>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109538</xdr:colOff>
      <xdr:row>600</xdr:row>
      <xdr:rowOff>188121</xdr:rowOff>
    </xdr:from>
    <xdr:to>
      <xdr:col>29</xdr:col>
      <xdr:colOff>109538</xdr:colOff>
      <xdr:row>624</xdr:row>
      <xdr:rowOff>188119</xdr:rowOff>
    </xdr:to>
    <xdr:cxnSp macro="">
      <xdr:nvCxnSpPr>
        <xdr:cNvPr id="10502" name="直線コネクタ 10501">
          <a:extLst>
            <a:ext uri="{FF2B5EF4-FFF2-40B4-BE49-F238E27FC236}">
              <a16:creationId xmlns:a16="http://schemas.microsoft.com/office/drawing/2014/main" id="{00000000-0008-0000-0000-000006290000}"/>
            </a:ext>
          </a:extLst>
        </xdr:cNvPr>
        <xdr:cNvCxnSpPr/>
      </xdr:nvCxnSpPr>
      <xdr:spPr>
        <a:xfrm flipV="1">
          <a:off x="11158538" y="114297621"/>
          <a:ext cx="0" cy="4571998"/>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38100</xdr:colOff>
      <xdr:row>583</xdr:row>
      <xdr:rowOff>2381</xdr:rowOff>
    </xdr:from>
    <xdr:to>
      <xdr:col>29</xdr:col>
      <xdr:colOff>109539</xdr:colOff>
      <xdr:row>601</xdr:row>
      <xdr:rowOff>4763</xdr:rowOff>
    </xdr:to>
    <xdr:cxnSp macro="">
      <xdr:nvCxnSpPr>
        <xdr:cNvPr id="10503" name="直線コネクタ 10502">
          <a:extLst>
            <a:ext uri="{FF2B5EF4-FFF2-40B4-BE49-F238E27FC236}">
              <a16:creationId xmlns:a16="http://schemas.microsoft.com/office/drawing/2014/main" id="{00000000-0008-0000-0000-000007290000}"/>
            </a:ext>
          </a:extLst>
        </xdr:cNvPr>
        <xdr:cNvCxnSpPr/>
      </xdr:nvCxnSpPr>
      <xdr:spPr>
        <a:xfrm flipH="1" flipV="1">
          <a:off x="2324100" y="100776881"/>
          <a:ext cx="452439" cy="3431382"/>
        </a:xfrm>
        <a:prstGeom prst="line">
          <a:avLst/>
        </a:prstGeom>
        <a:ln w="6350" cmpd="dbl">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38100</xdr:colOff>
      <xdr:row>581</xdr:row>
      <xdr:rowOff>0</xdr:rowOff>
    </xdr:from>
    <xdr:to>
      <xdr:col>28</xdr:col>
      <xdr:colOff>38100</xdr:colOff>
      <xdr:row>582</xdr:row>
      <xdr:rowOff>188119</xdr:rowOff>
    </xdr:to>
    <xdr:cxnSp macro="">
      <xdr:nvCxnSpPr>
        <xdr:cNvPr id="176" name="直線コネクタ 175">
          <a:extLst>
            <a:ext uri="{FF2B5EF4-FFF2-40B4-BE49-F238E27FC236}">
              <a16:creationId xmlns:a16="http://schemas.microsoft.com/office/drawing/2014/main" id="{00000000-0008-0000-0000-0000B0000000}"/>
            </a:ext>
          </a:extLst>
        </xdr:cNvPr>
        <xdr:cNvCxnSpPr/>
      </xdr:nvCxnSpPr>
      <xdr:spPr>
        <a:xfrm>
          <a:off x="2324100" y="100393500"/>
          <a:ext cx="0" cy="378619"/>
        </a:xfrm>
        <a:prstGeom prst="line">
          <a:avLst/>
        </a:prstGeom>
        <a:ln w="6350" cmpd="dbl">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35719</xdr:colOff>
      <xdr:row>580</xdr:row>
      <xdr:rowOff>2382</xdr:rowOff>
    </xdr:from>
    <xdr:to>
      <xdr:col>28</xdr:col>
      <xdr:colOff>66674</xdr:colOff>
      <xdr:row>581</xdr:row>
      <xdr:rowOff>7143</xdr:rowOff>
    </xdr:to>
    <xdr:cxnSp macro="">
      <xdr:nvCxnSpPr>
        <xdr:cNvPr id="10505" name="直線コネクタ 10504">
          <a:extLst>
            <a:ext uri="{FF2B5EF4-FFF2-40B4-BE49-F238E27FC236}">
              <a16:creationId xmlns:a16="http://schemas.microsoft.com/office/drawing/2014/main" id="{00000000-0008-0000-0000-000009290000}"/>
            </a:ext>
          </a:extLst>
        </xdr:cNvPr>
        <xdr:cNvCxnSpPr/>
      </xdr:nvCxnSpPr>
      <xdr:spPr>
        <a:xfrm flipH="1">
          <a:off x="2321719" y="100205382"/>
          <a:ext cx="30955" cy="195261"/>
        </a:xfrm>
        <a:prstGeom prst="line">
          <a:avLst/>
        </a:prstGeom>
        <a:ln w="6350" cmpd="dbl">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264321</xdr:colOff>
      <xdr:row>601</xdr:row>
      <xdr:rowOff>0</xdr:rowOff>
    </xdr:from>
    <xdr:to>
      <xdr:col>34</xdr:col>
      <xdr:colOff>294968</xdr:colOff>
      <xdr:row>604</xdr:row>
      <xdr:rowOff>3073</xdr:rowOff>
    </xdr:to>
    <xdr:cxnSp macro="">
      <xdr:nvCxnSpPr>
        <xdr:cNvPr id="10509" name="直線コネクタ 10508">
          <a:extLst>
            <a:ext uri="{FF2B5EF4-FFF2-40B4-BE49-F238E27FC236}">
              <a16:creationId xmlns:a16="http://schemas.microsoft.com/office/drawing/2014/main" id="{00000000-0008-0000-0000-00000D290000}"/>
            </a:ext>
          </a:extLst>
        </xdr:cNvPr>
        <xdr:cNvCxnSpPr/>
      </xdr:nvCxnSpPr>
      <xdr:spPr>
        <a:xfrm flipH="1" flipV="1">
          <a:off x="13218321" y="114490500"/>
          <a:ext cx="30647" cy="574573"/>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195693</xdr:colOff>
      <xdr:row>582</xdr:row>
      <xdr:rowOff>229</xdr:rowOff>
    </xdr:from>
    <xdr:to>
      <xdr:col>36</xdr:col>
      <xdr:colOff>379136</xdr:colOff>
      <xdr:row>582</xdr:row>
      <xdr:rowOff>229</xdr:rowOff>
    </xdr:to>
    <xdr:cxnSp macro="">
      <xdr:nvCxnSpPr>
        <xdr:cNvPr id="10521" name="直線コネクタ 10520">
          <a:extLst>
            <a:ext uri="{FF2B5EF4-FFF2-40B4-BE49-F238E27FC236}">
              <a16:creationId xmlns:a16="http://schemas.microsoft.com/office/drawing/2014/main" id="{00000000-0008-0000-0000-000019290000}"/>
            </a:ext>
          </a:extLst>
        </xdr:cNvPr>
        <xdr:cNvCxnSpPr/>
      </xdr:nvCxnSpPr>
      <xdr:spPr>
        <a:xfrm>
          <a:off x="28008693" y="95059729"/>
          <a:ext cx="945443"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150019</xdr:colOff>
      <xdr:row>571</xdr:row>
      <xdr:rowOff>21429</xdr:rowOff>
    </xdr:from>
    <xdr:to>
      <xdr:col>35</xdr:col>
      <xdr:colOff>40482</xdr:colOff>
      <xdr:row>592</xdr:row>
      <xdr:rowOff>90486</xdr:rowOff>
    </xdr:to>
    <xdr:sp macro="" textlink="">
      <xdr:nvSpPr>
        <xdr:cNvPr id="10523" name="円弧 10522">
          <a:extLst>
            <a:ext uri="{FF2B5EF4-FFF2-40B4-BE49-F238E27FC236}">
              <a16:creationId xmlns:a16="http://schemas.microsoft.com/office/drawing/2014/main" id="{00000000-0008-0000-0000-00001B290000}"/>
            </a:ext>
          </a:extLst>
        </xdr:cNvPr>
        <xdr:cNvSpPr/>
      </xdr:nvSpPr>
      <xdr:spPr>
        <a:xfrm>
          <a:off x="4722019" y="98509929"/>
          <a:ext cx="271463" cy="4069557"/>
        </a:xfrm>
        <a:prstGeom prst="arc">
          <a:avLst>
            <a:gd name="adj1" fmla="val 5472470"/>
            <a:gd name="adj2" fmla="val 9986172"/>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rgbClr val="C00000"/>
            </a:solidFill>
          </a:endParaRPr>
        </a:p>
      </xdr:txBody>
    </xdr:sp>
    <xdr:clientData/>
  </xdr:twoCellAnchor>
  <xdr:twoCellAnchor>
    <xdr:from>
      <xdr:col>34</xdr:col>
      <xdr:colOff>261938</xdr:colOff>
      <xdr:row>591</xdr:row>
      <xdr:rowOff>188120</xdr:rowOff>
    </xdr:from>
    <xdr:to>
      <xdr:col>34</xdr:col>
      <xdr:colOff>364331</xdr:colOff>
      <xdr:row>591</xdr:row>
      <xdr:rowOff>188120</xdr:rowOff>
    </xdr:to>
    <xdr:cxnSp macro="">
      <xdr:nvCxnSpPr>
        <xdr:cNvPr id="7098" name="直線コネクタ 7097">
          <a:extLst>
            <a:ext uri="{FF2B5EF4-FFF2-40B4-BE49-F238E27FC236}">
              <a16:creationId xmlns:a16="http://schemas.microsoft.com/office/drawing/2014/main" id="{00000000-0008-0000-0000-0000BA1B0000}"/>
            </a:ext>
          </a:extLst>
        </xdr:cNvPr>
        <xdr:cNvCxnSpPr/>
      </xdr:nvCxnSpPr>
      <xdr:spPr>
        <a:xfrm>
          <a:off x="4833938" y="102486620"/>
          <a:ext cx="102393" cy="0"/>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176213</xdr:colOff>
      <xdr:row>583</xdr:row>
      <xdr:rowOff>2381</xdr:rowOff>
    </xdr:from>
    <xdr:to>
      <xdr:col>34</xdr:col>
      <xdr:colOff>279789</xdr:colOff>
      <xdr:row>583</xdr:row>
      <xdr:rowOff>2382</xdr:rowOff>
    </xdr:to>
    <xdr:cxnSp macro="">
      <xdr:nvCxnSpPr>
        <xdr:cNvPr id="7427" name="直線コネクタ 7426">
          <a:extLst>
            <a:ext uri="{FF2B5EF4-FFF2-40B4-BE49-F238E27FC236}">
              <a16:creationId xmlns:a16="http://schemas.microsoft.com/office/drawing/2014/main" id="{00000000-0008-0000-0000-0000031D0000}"/>
            </a:ext>
          </a:extLst>
        </xdr:cNvPr>
        <xdr:cNvCxnSpPr/>
      </xdr:nvCxnSpPr>
      <xdr:spPr>
        <a:xfrm flipV="1">
          <a:off x="12368213" y="100776881"/>
          <a:ext cx="103576" cy="1"/>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140495</xdr:colOff>
      <xdr:row>622</xdr:row>
      <xdr:rowOff>1</xdr:rowOff>
    </xdr:from>
    <xdr:to>
      <xdr:col>35</xdr:col>
      <xdr:colOff>140495</xdr:colOff>
      <xdr:row>625</xdr:row>
      <xdr:rowOff>0</xdr:rowOff>
    </xdr:to>
    <xdr:cxnSp macro="">
      <xdr:nvCxnSpPr>
        <xdr:cNvPr id="10519" name="直線矢印コネクタ 10518">
          <a:extLst>
            <a:ext uri="{FF2B5EF4-FFF2-40B4-BE49-F238E27FC236}">
              <a16:creationId xmlns:a16="http://schemas.microsoft.com/office/drawing/2014/main" id="{00000000-0008-0000-0000-000017290000}"/>
            </a:ext>
          </a:extLst>
        </xdr:cNvPr>
        <xdr:cNvCxnSpPr/>
      </xdr:nvCxnSpPr>
      <xdr:spPr>
        <a:xfrm>
          <a:off x="5093495" y="115443001"/>
          <a:ext cx="0" cy="57149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266700</xdr:colOff>
      <xdr:row>601</xdr:row>
      <xdr:rowOff>0</xdr:rowOff>
    </xdr:from>
    <xdr:to>
      <xdr:col>36</xdr:col>
      <xdr:colOff>378619</xdr:colOff>
      <xdr:row>601</xdr:row>
      <xdr:rowOff>0</xdr:rowOff>
    </xdr:to>
    <xdr:cxnSp macro="">
      <xdr:nvCxnSpPr>
        <xdr:cNvPr id="10776" name="直線コネクタ 10775">
          <a:extLst>
            <a:ext uri="{FF2B5EF4-FFF2-40B4-BE49-F238E27FC236}">
              <a16:creationId xmlns:a16="http://schemas.microsoft.com/office/drawing/2014/main" id="{00000000-0008-0000-0000-0000182A0000}"/>
            </a:ext>
          </a:extLst>
        </xdr:cNvPr>
        <xdr:cNvCxnSpPr/>
      </xdr:nvCxnSpPr>
      <xdr:spPr>
        <a:xfrm>
          <a:off x="13220700" y="114300000"/>
          <a:ext cx="873919" cy="0"/>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300036</xdr:colOff>
      <xdr:row>593</xdr:row>
      <xdr:rowOff>0</xdr:rowOff>
    </xdr:from>
    <xdr:to>
      <xdr:col>29</xdr:col>
      <xdr:colOff>21429</xdr:colOff>
      <xdr:row>593</xdr:row>
      <xdr:rowOff>0</xdr:rowOff>
    </xdr:to>
    <xdr:cxnSp macro="">
      <xdr:nvCxnSpPr>
        <xdr:cNvPr id="10823" name="直線コネクタ 10822">
          <a:extLst>
            <a:ext uri="{FF2B5EF4-FFF2-40B4-BE49-F238E27FC236}">
              <a16:creationId xmlns:a16="http://schemas.microsoft.com/office/drawing/2014/main" id="{00000000-0008-0000-0000-0000472A0000}"/>
            </a:ext>
          </a:extLst>
        </xdr:cNvPr>
        <xdr:cNvCxnSpPr/>
      </xdr:nvCxnSpPr>
      <xdr:spPr>
        <a:xfrm>
          <a:off x="10968036" y="112776000"/>
          <a:ext cx="102393" cy="0"/>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121444</xdr:colOff>
      <xdr:row>601</xdr:row>
      <xdr:rowOff>0</xdr:rowOff>
    </xdr:from>
    <xdr:to>
      <xdr:col>29</xdr:col>
      <xdr:colOff>223837</xdr:colOff>
      <xdr:row>601</xdr:row>
      <xdr:rowOff>0</xdr:rowOff>
    </xdr:to>
    <xdr:cxnSp macro="">
      <xdr:nvCxnSpPr>
        <xdr:cNvPr id="10825" name="直線コネクタ 10824">
          <a:extLst>
            <a:ext uri="{FF2B5EF4-FFF2-40B4-BE49-F238E27FC236}">
              <a16:creationId xmlns:a16="http://schemas.microsoft.com/office/drawing/2014/main" id="{00000000-0008-0000-0000-0000492A0000}"/>
            </a:ext>
          </a:extLst>
        </xdr:cNvPr>
        <xdr:cNvCxnSpPr/>
      </xdr:nvCxnSpPr>
      <xdr:spPr>
        <a:xfrm>
          <a:off x="2788444" y="104203500"/>
          <a:ext cx="102393" cy="0"/>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107156</xdr:colOff>
      <xdr:row>625</xdr:row>
      <xdr:rowOff>92868</xdr:rowOff>
    </xdr:from>
    <xdr:to>
      <xdr:col>35</xdr:col>
      <xdr:colOff>40481</xdr:colOff>
      <xdr:row>625</xdr:row>
      <xdr:rowOff>92868</xdr:rowOff>
    </xdr:to>
    <xdr:cxnSp macro="">
      <xdr:nvCxnSpPr>
        <xdr:cNvPr id="173" name="直線矢印コネクタ 172">
          <a:extLst>
            <a:ext uri="{FF2B5EF4-FFF2-40B4-BE49-F238E27FC236}">
              <a16:creationId xmlns:a16="http://schemas.microsoft.com/office/drawing/2014/main" id="{00000000-0008-0000-0000-0000AD000000}"/>
            </a:ext>
          </a:extLst>
        </xdr:cNvPr>
        <xdr:cNvCxnSpPr/>
      </xdr:nvCxnSpPr>
      <xdr:spPr>
        <a:xfrm>
          <a:off x="2774156" y="116107368"/>
          <a:ext cx="221932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109537</xdr:colOff>
      <xdr:row>625</xdr:row>
      <xdr:rowOff>0</xdr:rowOff>
    </xdr:from>
    <xdr:to>
      <xdr:col>29</xdr:col>
      <xdr:colOff>109537</xdr:colOff>
      <xdr:row>625</xdr:row>
      <xdr:rowOff>188119</xdr:rowOff>
    </xdr:to>
    <xdr:cxnSp macro="">
      <xdr:nvCxnSpPr>
        <xdr:cNvPr id="178" name="直線コネクタ 177">
          <a:extLst>
            <a:ext uri="{FF2B5EF4-FFF2-40B4-BE49-F238E27FC236}">
              <a16:creationId xmlns:a16="http://schemas.microsoft.com/office/drawing/2014/main" id="{00000000-0008-0000-0000-0000B2000000}"/>
            </a:ext>
          </a:extLst>
        </xdr:cNvPr>
        <xdr:cNvCxnSpPr/>
      </xdr:nvCxnSpPr>
      <xdr:spPr>
        <a:xfrm>
          <a:off x="2776537" y="116014500"/>
          <a:ext cx="0" cy="188119"/>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107156</xdr:colOff>
      <xdr:row>622</xdr:row>
      <xdr:rowOff>0</xdr:rowOff>
    </xdr:from>
    <xdr:to>
      <xdr:col>35</xdr:col>
      <xdr:colOff>40481</xdr:colOff>
      <xdr:row>622</xdr:row>
      <xdr:rowOff>0</xdr:rowOff>
    </xdr:to>
    <xdr:cxnSp macro="">
      <xdr:nvCxnSpPr>
        <xdr:cNvPr id="10827" name="直線矢印コネクタ 10826">
          <a:extLst>
            <a:ext uri="{FF2B5EF4-FFF2-40B4-BE49-F238E27FC236}">
              <a16:creationId xmlns:a16="http://schemas.microsoft.com/office/drawing/2014/main" id="{00000000-0008-0000-0000-00004B2A0000}"/>
            </a:ext>
          </a:extLst>
        </xdr:cNvPr>
        <xdr:cNvCxnSpPr/>
      </xdr:nvCxnSpPr>
      <xdr:spPr>
        <a:xfrm>
          <a:off x="2774156" y="115443000"/>
          <a:ext cx="221932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0</xdr:colOff>
      <xdr:row>607</xdr:row>
      <xdr:rowOff>35719</xdr:rowOff>
    </xdr:from>
    <xdr:to>
      <xdr:col>36</xdr:col>
      <xdr:colOff>54769</xdr:colOff>
      <xdr:row>607</xdr:row>
      <xdr:rowOff>35719</xdr:rowOff>
    </xdr:to>
    <xdr:cxnSp macro="">
      <xdr:nvCxnSpPr>
        <xdr:cNvPr id="10834" name="直線コネクタ 10833">
          <a:extLst>
            <a:ext uri="{FF2B5EF4-FFF2-40B4-BE49-F238E27FC236}">
              <a16:creationId xmlns:a16="http://schemas.microsoft.com/office/drawing/2014/main" id="{00000000-0008-0000-0000-0000522A0000}"/>
            </a:ext>
          </a:extLst>
        </xdr:cNvPr>
        <xdr:cNvCxnSpPr/>
      </xdr:nvCxnSpPr>
      <xdr:spPr>
        <a:xfrm>
          <a:off x="4953000" y="112621219"/>
          <a:ext cx="435769"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304800</xdr:colOff>
      <xdr:row>607</xdr:row>
      <xdr:rowOff>33338</xdr:rowOff>
    </xdr:from>
    <xdr:to>
      <xdr:col>35</xdr:col>
      <xdr:colOff>304800</xdr:colOff>
      <xdr:row>625</xdr:row>
      <xdr:rowOff>0</xdr:rowOff>
    </xdr:to>
    <xdr:cxnSp macro="">
      <xdr:nvCxnSpPr>
        <xdr:cNvPr id="10835" name="直線矢印コネクタ 10834">
          <a:extLst>
            <a:ext uri="{FF2B5EF4-FFF2-40B4-BE49-F238E27FC236}">
              <a16:creationId xmlns:a16="http://schemas.microsoft.com/office/drawing/2014/main" id="{00000000-0008-0000-0000-0000532A0000}"/>
            </a:ext>
          </a:extLst>
        </xdr:cNvPr>
        <xdr:cNvCxnSpPr/>
      </xdr:nvCxnSpPr>
      <xdr:spPr>
        <a:xfrm>
          <a:off x="5257800" y="112618838"/>
          <a:ext cx="0" cy="339566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107157</xdr:colOff>
      <xdr:row>607</xdr:row>
      <xdr:rowOff>35718</xdr:rowOff>
    </xdr:from>
    <xdr:to>
      <xdr:col>35</xdr:col>
      <xdr:colOff>0</xdr:colOff>
      <xdr:row>607</xdr:row>
      <xdr:rowOff>35718</xdr:rowOff>
    </xdr:to>
    <xdr:cxnSp macro="">
      <xdr:nvCxnSpPr>
        <xdr:cNvPr id="10849" name="直線矢印コネクタ 10848">
          <a:extLst>
            <a:ext uri="{FF2B5EF4-FFF2-40B4-BE49-F238E27FC236}">
              <a16:creationId xmlns:a16="http://schemas.microsoft.com/office/drawing/2014/main" id="{00000000-0008-0000-0000-0000612A0000}"/>
            </a:ext>
          </a:extLst>
        </xdr:cNvPr>
        <xdr:cNvCxnSpPr/>
      </xdr:nvCxnSpPr>
      <xdr:spPr>
        <a:xfrm>
          <a:off x="2774157" y="112621218"/>
          <a:ext cx="217884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104775</xdr:colOff>
      <xdr:row>601</xdr:row>
      <xdr:rowOff>0</xdr:rowOff>
    </xdr:from>
    <xdr:to>
      <xdr:col>34</xdr:col>
      <xdr:colOff>271463</xdr:colOff>
      <xdr:row>601</xdr:row>
      <xdr:rowOff>0</xdr:rowOff>
    </xdr:to>
    <xdr:cxnSp macro="">
      <xdr:nvCxnSpPr>
        <xdr:cNvPr id="10855" name="直線矢印コネクタ 10854">
          <a:extLst>
            <a:ext uri="{FF2B5EF4-FFF2-40B4-BE49-F238E27FC236}">
              <a16:creationId xmlns:a16="http://schemas.microsoft.com/office/drawing/2014/main" id="{00000000-0008-0000-0000-0000672A0000}"/>
            </a:ext>
          </a:extLst>
        </xdr:cNvPr>
        <xdr:cNvCxnSpPr/>
      </xdr:nvCxnSpPr>
      <xdr:spPr>
        <a:xfrm>
          <a:off x="2771775" y="104203500"/>
          <a:ext cx="2071688"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290513</xdr:colOff>
      <xdr:row>592</xdr:row>
      <xdr:rowOff>0</xdr:rowOff>
    </xdr:from>
    <xdr:to>
      <xdr:col>34</xdr:col>
      <xdr:colOff>254794</xdr:colOff>
      <xdr:row>593</xdr:row>
      <xdr:rowOff>2381</xdr:rowOff>
    </xdr:to>
    <xdr:cxnSp macro="">
      <xdr:nvCxnSpPr>
        <xdr:cNvPr id="10864" name="直線矢印コネクタ 10863">
          <a:extLst>
            <a:ext uri="{FF2B5EF4-FFF2-40B4-BE49-F238E27FC236}">
              <a16:creationId xmlns:a16="http://schemas.microsoft.com/office/drawing/2014/main" id="{00000000-0008-0000-0000-0000702A0000}"/>
            </a:ext>
          </a:extLst>
        </xdr:cNvPr>
        <xdr:cNvCxnSpPr/>
      </xdr:nvCxnSpPr>
      <xdr:spPr>
        <a:xfrm flipV="1">
          <a:off x="10958513" y="112585500"/>
          <a:ext cx="2250281" cy="1928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164305</xdr:colOff>
      <xdr:row>587</xdr:row>
      <xdr:rowOff>97629</xdr:rowOff>
    </xdr:from>
    <xdr:to>
      <xdr:col>28</xdr:col>
      <xdr:colOff>267881</xdr:colOff>
      <xdr:row>587</xdr:row>
      <xdr:rowOff>97630</xdr:rowOff>
    </xdr:to>
    <xdr:cxnSp macro="">
      <xdr:nvCxnSpPr>
        <xdr:cNvPr id="10865" name="直線コネクタ 10864">
          <a:extLst>
            <a:ext uri="{FF2B5EF4-FFF2-40B4-BE49-F238E27FC236}">
              <a16:creationId xmlns:a16="http://schemas.microsoft.com/office/drawing/2014/main" id="{00000000-0008-0000-0000-0000712A0000}"/>
            </a:ext>
          </a:extLst>
        </xdr:cNvPr>
        <xdr:cNvCxnSpPr/>
      </xdr:nvCxnSpPr>
      <xdr:spPr>
        <a:xfrm flipV="1">
          <a:off x="2450305" y="101634129"/>
          <a:ext cx="103576" cy="1"/>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54769</xdr:colOff>
      <xdr:row>583</xdr:row>
      <xdr:rowOff>1</xdr:rowOff>
    </xdr:from>
    <xdr:to>
      <xdr:col>28</xdr:col>
      <xdr:colOff>158345</xdr:colOff>
      <xdr:row>583</xdr:row>
      <xdr:rowOff>2</xdr:rowOff>
    </xdr:to>
    <xdr:cxnSp macro="">
      <xdr:nvCxnSpPr>
        <xdr:cNvPr id="10871" name="直線コネクタ 10870">
          <a:extLst>
            <a:ext uri="{FF2B5EF4-FFF2-40B4-BE49-F238E27FC236}">
              <a16:creationId xmlns:a16="http://schemas.microsoft.com/office/drawing/2014/main" id="{00000000-0008-0000-0000-0000772A0000}"/>
            </a:ext>
          </a:extLst>
        </xdr:cNvPr>
        <xdr:cNvCxnSpPr/>
      </xdr:nvCxnSpPr>
      <xdr:spPr>
        <a:xfrm flipV="1">
          <a:off x="2340769" y="100774501"/>
          <a:ext cx="103576" cy="1"/>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147638</xdr:colOff>
      <xdr:row>587</xdr:row>
      <xdr:rowOff>97631</xdr:rowOff>
    </xdr:from>
    <xdr:to>
      <xdr:col>34</xdr:col>
      <xdr:colOff>202406</xdr:colOff>
      <xdr:row>587</xdr:row>
      <xdr:rowOff>97631</xdr:rowOff>
    </xdr:to>
    <xdr:cxnSp macro="">
      <xdr:nvCxnSpPr>
        <xdr:cNvPr id="10873" name="直線矢印コネクタ 10872">
          <a:extLst>
            <a:ext uri="{FF2B5EF4-FFF2-40B4-BE49-F238E27FC236}">
              <a16:creationId xmlns:a16="http://schemas.microsoft.com/office/drawing/2014/main" id="{00000000-0008-0000-0000-0000792A0000}"/>
            </a:ext>
          </a:extLst>
        </xdr:cNvPr>
        <xdr:cNvCxnSpPr/>
      </xdr:nvCxnSpPr>
      <xdr:spPr>
        <a:xfrm>
          <a:off x="10815638" y="111730631"/>
          <a:ext cx="2340768"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35719</xdr:colOff>
      <xdr:row>583</xdr:row>
      <xdr:rowOff>1</xdr:rowOff>
    </xdr:from>
    <xdr:to>
      <xdr:col>34</xdr:col>
      <xdr:colOff>161925</xdr:colOff>
      <xdr:row>583</xdr:row>
      <xdr:rowOff>1</xdr:rowOff>
    </xdr:to>
    <xdr:cxnSp macro="">
      <xdr:nvCxnSpPr>
        <xdr:cNvPr id="10875" name="直線矢印コネクタ 10874">
          <a:extLst>
            <a:ext uri="{FF2B5EF4-FFF2-40B4-BE49-F238E27FC236}">
              <a16:creationId xmlns:a16="http://schemas.microsoft.com/office/drawing/2014/main" id="{00000000-0008-0000-0000-00007B2A0000}"/>
            </a:ext>
          </a:extLst>
        </xdr:cNvPr>
        <xdr:cNvCxnSpPr/>
      </xdr:nvCxnSpPr>
      <xdr:spPr>
        <a:xfrm>
          <a:off x="10703719" y="110871001"/>
          <a:ext cx="2412206"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152418</xdr:colOff>
      <xdr:row>581</xdr:row>
      <xdr:rowOff>157162</xdr:rowOff>
    </xdr:from>
    <xdr:to>
      <xdr:col>34</xdr:col>
      <xdr:colOff>152418</xdr:colOff>
      <xdr:row>582</xdr:row>
      <xdr:rowOff>28575</xdr:rowOff>
    </xdr:to>
    <xdr:cxnSp macro="">
      <xdr:nvCxnSpPr>
        <xdr:cNvPr id="10879" name="直線コネクタ 10878">
          <a:extLst>
            <a:ext uri="{FF2B5EF4-FFF2-40B4-BE49-F238E27FC236}">
              <a16:creationId xmlns:a16="http://schemas.microsoft.com/office/drawing/2014/main" id="{00000000-0008-0000-0000-00007F2A0000}"/>
            </a:ext>
          </a:extLst>
        </xdr:cNvPr>
        <xdr:cNvCxnSpPr/>
      </xdr:nvCxnSpPr>
      <xdr:spPr>
        <a:xfrm>
          <a:off x="4724418" y="100550662"/>
          <a:ext cx="0" cy="61913"/>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304802</xdr:colOff>
      <xdr:row>647</xdr:row>
      <xdr:rowOff>2381</xdr:rowOff>
    </xdr:from>
    <xdr:to>
      <xdr:col>10</xdr:col>
      <xdr:colOff>304802</xdr:colOff>
      <xdr:row>656</xdr:row>
      <xdr:rowOff>2381</xdr:rowOff>
    </xdr:to>
    <xdr:cxnSp macro="">
      <xdr:nvCxnSpPr>
        <xdr:cNvPr id="10896" name="直線コネクタ 10895">
          <a:extLst>
            <a:ext uri="{FF2B5EF4-FFF2-40B4-BE49-F238E27FC236}">
              <a16:creationId xmlns:a16="http://schemas.microsoft.com/office/drawing/2014/main" id="{00000000-0008-0000-0000-0000902A0000}"/>
            </a:ext>
          </a:extLst>
        </xdr:cNvPr>
        <xdr:cNvCxnSpPr/>
      </xdr:nvCxnSpPr>
      <xdr:spPr>
        <a:xfrm flipV="1">
          <a:off x="27736802" y="107634881"/>
          <a:ext cx="0" cy="171450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114300</xdr:colOff>
      <xdr:row>639</xdr:row>
      <xdr:rowOff>0</xdr:rowOff>
    </xdr:from>
    <xdr:to>
      <xdr:col>5</xdr:col>
      <xdr:colOff>111920</xdr:colOff>
      <xdr:row>655</xdr:row>
      <xdr:rowOff>1</xdr:rowOff>
    </xdr:to>
    <xdr:cxnSp macro="">
      <xdr:nvCxnSpPr>
        <xdr:cNvPr id="10897" name="直線コネクタ 10896">
          <a:extLst>
            <a:ext uri="{FF2B5EF4-FFF2-40B4-BE49-F238E27FC236}">
              <a16:creationId xmlns:a16="http://schemas.microsoft.com/office/drawing/2014/main" id="{00000000-0008-0000-0000-0000912A0000}"/>
            </a:ext>
          </a:extLst>
        </xdr:cNvPr>
        <xdr:cNvCxnSpPr/>
      </xdr:nvCxnSpPr>
      <xdr:spPr>
        <a:xfrm flipH="1" flipV="1">
          <a:off x="25260300" y="106108500"/>
          <a:ext cx="378620" cy="3048001"/>
        </a:xfrm>
        <a:prstGeom prst="line">
          <a:avLst/>
        </a:prstGeom>
        <a:ln w="6350" cmpd="dbl">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114300</xdr:colOff>
      <xdr:row>637</xdr:row>
      <xdr:rowOff>2381</xdr:rowOff>
    </xdr:from>
    <xdr:to>
      <xdr:col>4</xdr:col>
      <xdr:colOff>114300</xdr:colOff>
      <xdr:row>639</xdr:row>
      <xdr:rowOff>0</xdr:rowOff>
    </xdr:to>
    <xdr:cxnSp macro="">
      <xdr:nvCxnSpPr>
        <xdr:cNvPr id="10898" name="直線コネクタ 10897">
          <a:extLst>
            <a:ext uri="{FF2B5EF4-FFF2-40B4-BE49-F238E27FC236}">
              <a16:creationId xmlns:a16="http://schemas.microsoft.com/office/drawing/2014/main" id="{00000000-0008-0000-0000-0000922A0000}"/>
            </a:ext>
          </a:extLst>
        </xdr:cNvPr>
        <xdr:cNvCxnSpPr/>
      </xdr:nvCxnSpPr>
      <xdr:spPr>
        <a:xfrm>
          <a:off x="25260300" y="105729881"/>
          <a:ext cx="0" cy="378619"/>
        </a:xfrm>
        <a:prstGeom prst="line">
          <a:avLst/>
        </a:prstGeom>
        <a:ln w="6350" cmpd="dbl">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114302</xdr:colOff>
      <xdr:row>636</xdr:row>
      <xdr:rowOff>0</xdr:rowOff>
    </xdr:from>
    <xdr:to>
      <xdr:col>4</xdr:col>
      <xdr:colOff>140494</xdr:colOff>
      <xdr:row>637</xdr:row>
      <xdr:rowOff>4761</xdr:rowOff>
    </xdr:to>
    <xdr:cxnSp macro="">
      <xdr:nvCxnSpPr>
        <xdr:cNvPr id="10899" name="直線コネクタ 10898">
          <a:extLst>
            <a:ext uri="{FF2B5EF4-FFF2-40B4-BE49-F238E27FC236}">
              <a16:creationId xmlns:a16="http://schemas.microsoft.com/office/drawing/2014/main" id="{00000000-0008-0000-0000-0000932A0000}"/>
            </a:ext>
          </a:extLst>
        </xdr:cNvPr>
        <xdr:cNvCxnSpPr/>
      </xdr:nvCxnSpPr>
      <xdr:spPr>
        <a:xfrm flipH="1">
          <a:off x="25260302" y="105537000"/>
          <a:ext cx="26192" cy="195261"/>
        </a:xfrm>
        <a:prstGeom prst="line">
          <a:avLst/>
        </a:prstGeom>
        <a:ln w="6350" cmpd="dbl">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316706</xdr:colOff>
      <xdr:row>647</xdr:row>
      <xdr:rowOff>2</xdr:rowOff>
    </xdr:from>
    <xdr:to>
      <xdr:col>11</xdr:col>
      <xdr:colOff>38099</xdr:colOff>
      <xdr:row>647</xdr:row>
      <xdr:rowOff>2</xdr:rowOff>
    </xdr:to>
    <xdr:cxnSp macro="">
      <xdr:nvCxnSpPr>
        <xdr:cNvPr id="10901" name="直線コネクタ 10900">
          <a:extLst>
            <a:ext uri="{FF2B5EF4-FFF2-40B4-BE49-F238E27FC236}">
              <a16:creationId xmlns:a16="http://schemas.microsoft.com/office/drawing/2014/main" id="{00000000-0008-0000-0000-0000952A0000}"/>
            </a:ext>
          </a:extLst>
        </xdr:cNvPr>
        <xdr:cNvCxnSpPr/>
      </xdr:nvCxnSpPr>
      <xdr:spPr>
        <a:xfrm>
          <a:off x="27748706" y="107632502"/>
          <a:ext cx="102393" cy="0"/>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235744</xdr:colOff>
      <xdr:row>639</xdr:row>
      <xdr:rowOff>3</xdr:rowOff>
    </xdr:from>
    <xdr:to>
      <xdr:col>10</xdr:col>
      <xdr:colOff>340519</xdr:colOff>
      <xdr:row>639</xdr:row>
      <xdr:rowOff>4</xdr:rowOff>
    </xdr:to>
    <xdr:cxnSp macro="">
      <xdr:nvCxnSpPr>
        <xdr:cNvPr id="10902" name="直線コネクタ 10901">
          <a:extLst>
            <a:ext uri="{FF2B5EF4-FFF2-40B4-BE49-F238E27FC236}">
              <a16:creationId xmlns:a16="http://schemas.microsoft.com/office/drawing/2014/main" id="{00000000-0008-0000-0000-0000962A0000}"/>
            </a:ext>
          </a:extLst>
        </xdr:cNvPr>
        <xdr:cNvCxnSpPr/>
      </xdr:nvCxnSpPr>
      <xdr:spPr>
        <a:xfrm flipV="1">
          <a:off x="27667744" y="106108503"/>
          <a:ext cx="104775" cy="1"/>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254794</xdr:colOff>
      <xdr:row>643</xdr:row>
      <xdr:rowOff>100012</xdr:rowOff>
    </xdr:from>
    <xdr:to>
      <xdr:col>10</xdr:col>
      <xdr:colOff>358370</xdr:colOff>
      <xdr:row>643</xdr:row>
      <xdr:rowOff>100013</xdr:rowOff>
    </xdr:to>
    <xdr:cxnSp macro="">
      <xdr:nvCxnSpPr>
        <xdr:cNvPr id="10903" name="直線コネクタ 10902">
          <a:extLst>
            <a:ext uri="{FF2B5EF4-FFF2-40B4-BE49-F238E27FC236}">
              <a16:creationId xmlns:a16="http://schemas.microsoft.com/office/drawing/2014/main" id="{00000000-0008-0000-0000-0000972A0000}"/>
            </a:ext>
          </a:extLst>
        </xdr:cNvPr>
        <xdr:cNvCxnSpPr/>
      </xdr:nvCxnSpPr>
      <xdr:spPr>
        <a:xfrm flipV="1">
          <a:off x="27686794" y="106970512"/>
          <a:ext cx="103576" cy="1"/>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319087</xdr:colOff>
      <xdr:row>654</xdr:row>
      <xdr:rowOff>190499</xdr:rowOff>
    </xdr:from>
    <xdr:to>
      <xdr:col>11</xdr:col>
      <xdr:colOff>40480</xdr:colOff>
      <xdr:row>654</xdr:row>
      <xdr:rowOff>190499</xdr:rowOff>
    </xdr:to>
    <xdr:cxnSp macro="">
      <xdr:nvCxnSpPr>
        <xdr:cNvPr id="10904" name="直線コネクタ 10903">
          <a:extLst>
            <a:ext uri="{FF2B5EF4-FFF2-40B4-BE49-F238E27FC236}">
              <a16:creationId xmlns:a16="http://schemas.microsoft.com/office/drawing/2014/main" id="{00000000-0008-0000-0000-0000982A0000}"/>
            </a:ext>
          </a:extLst>
        </xdr:cNvPr>
        <xdr:cNvCxnSpPr/>
      </xdr:nvCxnSpPr>
      <xdr:spPr>
        <a:xfrm>
          <a:off x="27751087" y="109156499"/>
          <a:ext cx="102393" cy="0"/>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342899</xdr:colOff>
      <xdr:row>648</xdr:row>
      <xdr:rowOff>0</xdr:rowOff>
    </xdr:from>
    <xdr:to>
      <xdr:col>5</xdr:col>
      <xdr:colOff>64292</xdr:colOff>
      <xdr:row>648</xdr:row>
      <xdr:rowOff>0</xdr:rowOff>
    </xdr:to>
    <xdr:cxnSp macro="">
      <xdr:nvCxnSpPr>
        <xdr:cNvPr id="10905" name="直線コネクタ 10904">
          <a:extLst>
            <a:ext uri="{FF2B5EF4-FFF2-40B4-BE49-F238E27FC236}">
              <a16:creationId xmlns:a16="http://schemas.microsoft.com/office/drawing/2014/main" id="{00000000-0008-0000-0000-0000992A0000}"/>
            </a:ext>
          </a:extLst>
        </xdr:cNvPr>
        <xdr:cNvCxnSpPr/>
      </xdr:nvCxnSpPr>
      <xdr:spPr>
        <a:xfrm>
          <a:off x="25488899" y="107823000"/>
          <a:ext cx="102393" cy="0"/>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364331</xdr:colOff>
      <xdr:row>655</xdr:row>
      <xdr:rowOff>0</xdr:rowOff>
    </xdr:from>
    <xdr:to>
      <xdr:col>5</xdr:col>
      <xdr:colOff>85724</xdr:colOff>
      <xdr:row>655</xdr:row>
      <xdr:rowOff>0</xdr:rowOff>
    </xdr:to>
    <xdr:cxnSp macro="">
      <xdr:nvCxnSpPr>
        <xdr:cNvPr id="10906" name="直線コネクタ 10905">
          <a:extLst>
            <a:ext uri="{FF2B5EF4-FFF2-40B4-BE49-F238E27FC236}">
              <a16:creationId xmlns:a16="http://schemas.microsoft.com/office/drawing/2014/main" id="{00000000-0008-0000-0000-00009A2A0000}"/>
            </a:ext>
          </a:extLst>
        </xdr:cNvPr>
        <xdr:cNvCxnSpPr/>
      </xdr:nvCxnSpPr>
      <xdr:spPr>
        <a:xfrm>
          <a:off x="25510331" y="109156500"/>
          <a:ext cx="102393" cy="0"/>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323851</xdr:colOff>
      <xdr:row>646</xdr:row>
      <xdr:rowOff>190499</xdr:rowOff>
    </xdr:from>
    <xdr:to>
      <xdr:col>10</xdr:col>
      <xdr:colOff>297657</xdr:colOff>
      <xdr:row>648</xdr:row>
      <xdr:rowOff>0</xdr:rowOff>
    </xdr:to>
    <xdr:cxnSp macro="">
      <xdr:nvCxnSpPr>
        <xdr:cNvPr id="10908" name="直線矢印コネクタ 10907">
          <a:extLst>
            <a:ext uri="{FF2B5EF4-FFF2-40B4-BE49-F238E27FC236}">
              <a16:creationId xmlns:a16="http://schemas.microsoft.com/office/drawing/2014/main" id="{00000000-0008-0000-0000-00009C2A0000}"/>
            </a:ext>
          </a:extLst>
        </xdr:cNvPr>
        <xdr:cNvCxnSpPr/>
      </xdr:nvCxnSpPr>
      <xdr:spPr>
        <a:xfrm flipV="1">
          <a:off x="1847851" y="121729499"/>
          <a:ext cx="2259806" cy="19050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233362</xdr:colOff>
      <xdr:row>643</xdr:row>
      <xdr:rowOff>102394</xdr:rowOff>
    </xdr:from>
    <xdr:to>
      <xdr:col>4</xdr:col>
      <xdr:colOff>336938</xdr:colOff>
      <xdr:row>643</xdr:row>
      <xdr:rowOff>102395</xdr:rowOff>
    </xdr:to>
    <xdr:cxnSp macro="">
      <xdr:nvCxnSpPr>
        <xdr:cNvPr id="10909" name="直線コネクタ 10908">
          <a:extLst>
            <a:ext uri="{FF2B5EF4-FFF2-40B4-BE49-F238E27FC236}">
              <a16:creationId xmlns:a16="http://schemas.microsoft.com/office/drawing/2014/main" id="{00000000-0008-0000-0000-00009D2A0000}"/>
            </a:ext>
          </a:extLst>
        </xdr:cNvPr>
        <xdr:cNvCxnSpPr/>
      </xdr:nvCxnSpPr>
      <xdr:spPr>
        <a:xfrm flipV="1">
          <a:off x="25379362" y="106972894"/>
          <a:ext cx="103576" cy="1"/>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126206</xdr:colOff>
      <xdr:row>639</xdr:row>
      <xdr:rowOff>2382</xdr:rowOff>
    </xdr:from>
    <xdr:to>
      <xdr:col>4</xdr:col>
      <xdr:colOff>229782</xdr:colOff>
      <xdr:row>639</xdr:row>
      <xdr:rowOff>2383</xdr:rowOff>
    </xdr:to>
    <xdr:cxnSp macro="">
      <xdr:nvCxnSpPr>
        <xdr:cNvPr id="10910" name="直線コネクタ 10909">
          <a:extLst>
            <a:ext uri="{FF2B5EF4-FFF2-40B4-BE49-F238E27FC236}">
              <a16:creationId xmlns:a16="http://schemas.microsoft.com/office/drawing/2014/main" id="{00000000-0008-0000-0000-00009E2A0000}"/>
            </a:ext>
          </a:extLst>
        </xdr:cNvPr>
        <xdr:cNvCxnSpPr/>
      </xdr:nvCxnSpPr>
      <xdr:spPr>
        <a:xfrm flipV="1">
          <a:off x="25272206" y="106110882"/>
          <a:ext cx="103576" cy="1"/>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216694</xdr:colOff>
      <xdr:row>643</xdr:row>
      <xdr:rowOff>102393</xdr:rowOff>
    </xdr:from>
    <xdr:to>
      <xdr:col>10</xdr:col>
      <xdr:colOff>238123</xdr:colOff>
      <xdr:row>643</xdr:row>
      <xdr:rowOff>102393</xdr:rowOff>
    </xdr:to>
    <xdr:cxnSp macro="">
      <xdr:nvCxnSpPr>
        <xdr:cNvPr id="10911" name="直線矢印コネクタ 10910">
          <a:extLst>
            <a:ext uri="{FF2B5EF4-FFF2-40B4-BE49-F238E27FC236}">
              <a16:creationId xmlns:a16="http://schemas.microsoft.com/office/drawing/2014/main" id="{00000000-0008-0000-0000-00009F2A0000}"/>
            </a:ext>
          </a:extLst>
        </xdr:cNvPr>
        <xdr:cNvCxnSpPr/>
      </xdr:nvCxnSpPr>
      <xdr:spPr>
        <a:xfrm>
          <a:off x="1740694" y="121069893"/>
          <a:ext cx="230742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107156</xdr:colOff>
      <xdr:row>639</xdr:row>
      <xdr:rowOff>2379</xdr:rowOff>
    </xdr:from>
    <xdr:to>
      <xdr:col>10</xdr:col>
      <xdr:colOff>223837</xdr:colOff>
      <xdr:row>639</xdr:row>
      <xdr:rowOff>2379</xdr:rowOff>
    </xdr:to>
    <xdr:cxnSp macro="">
      <xdr:nvCxnSpPr>
        <xdr:cNvPr id="10912" name="直線矢印コネクタ 10911">
          <a:extLst>
            <a:ext uri="{FF2B5EF4-FFF2-40B4-BE49-F238E27FC236}">
              <a16:creationId xmlns:a16="http://schemas.microsoft.com/office/drawing/2014/main" id="{00000000-0008-0000-0000-0000A02A0000}"/>
            </a:ext>
          </a:extLst>
        </xdr:cNvPr>
        <xdr:cNvCxnSpPr/>
      </xdr:nvCxnSpPr>
      <xdr:spPr>
        <a:xfrm>
          <a:off x="1631156" y="120207879"/>
          <a:ext cx="24026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228602</xdr:colOff>
      <xdr:row>637</xdr:row>
      <xdr:rowOff>154785</xdr:rowOff>
    </xdr:from>
    <xdr:to>
      <xdr:col>10</xdr:col>
      <xdr:colOff>228603</xdr:colOff>
      <xdr:row>638</xdr:row>
      <xdr:rowOff>38101</xdr:rowOff>
    </xdr:to>
    <xdr:cxnSp macro="">
      <xdr:nvCxnSpPr>
        <xdr:cNvPr id="10913" name="直線コネクタ 10912">
          <a:extLst>
            <a:ext uri="{FF2B5EF4-FFF2-40B4-BE49-F238E27FC236}">
              <a16:creationId xmlns:a16="http://schemas.microsoft.com/office/drawing/2014/main" id="{00000000-0008-0000-0000-0000A12A0000}"/>
            </a:ext>
          </a:extLst>
        </xdr:cNvPr>
        <xdr:cNvCxnSpPr/>
      </xdr:nvCxnSpPr>
      <xdr:spPr>
        <a:xfrm flipH="1">
          <a:off x="27660602" y="105882285"/>
          <a:ext cx="1" cy="73816"/>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264582</xdr:colOff>
      <xdr:row>638</xdr:row>
      <xdr:rowOff>569</xdr:rowOff>
    </xdr:from>
    <xdr:to>
      <xdr:col>12</xdr:col>
      <xdr:colOff>374120</xdr:colOff>
      <xdr:row>638</xdr:row>
      <xdr:rowOff>569</xdr:rowOff>
    </xdr:to>
    <xdr:cxnSp macro="">
      <xdr:nvCxnSpPr>
        <xdr:cNvPr id="10914" name="直線コネクタ 10913">
          <a:extLst>
            <a:ext uri="{FF2B5EF4-FFF2-40B4-BE49-F238E27FC236}">
              <a16:creationId xmlns:a16="http://schemas.microsoft.com/office/drawing/2014/main" id="{00000000-0008-0000-0000-0000A22A0000}"/>
            </a:ext>
          </a:extLst>
        </xdr:cNvPr>
        <xdr:cNvCxnSpPr/>
      </xdr:nvCxnSpPr>
      <xdr:spPr>
        <a:xfrm>
          <a:off x="27696582" y="105918569"/>
          <a:ext cx="871538"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111919</xdr:colOff>
      <xdr:row>654</xdr:row>
      <xdr:rowOff>188118</xdr:rowOff>
    </xdr:from>
    <xdr:to>
      <xdr:col>10</xdr:col>
      <xdr:colOff>304800</xdr:colOff>
      <xdr:row>654</xdr:row>
      <xdr:rowOff>188118</xdr:rowOff>
    </xdr:to>
    <xdr:cxnSp macro="">
      <xdr:nvCxnSpPr>
        <xdr:cNvPr id="10922" name="直線矢印コネクタ 10921">
          <a:extLst>
            <a:ext uri="{FF2B5EF4-FFF2-40B4-BE49-F238E27FC236}">
              <a16:creationId xmlns:a16="http://schemas.microsoft.com/office/drawing/2014/main" id="{00000000-0008-0000-0000-0000AA2A0000}"/>
            </a:ext>
          </a:extLst>
        </xdr:cNvPr>
        <xdr:cNvCxnSpPr/>
      </xdr:nvCxnSpPr>
      <xdr:spPr>
        <a:xfrm>
          <a:off x="25638919" y="109154118"/>
          <a:ext cx="20978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111918</xdr:colOff>
      <xdr:row>655</xdr:row>
      <xdr:rowOff>2382</xdr:rowOff>
    </xdr:from>
    <xdr:to>
      <xdr:col>5</xdr:col>
      <xdr:colOff>111918</xdr:colOff>
      <xdr:row>656</xdr:row>
      <xdr:rowOff>0</xdr:rowOff>
    </xdr:to>
    <xdr:cxnSp macro="">
      <xdr:nvCxnSpPr>
        <xdr:cNvPr id="10923" name="直線コネクタ 10922">
          <a:extLst>
            <a:ext uri="{FF2B5EF4-FFF2-40B4-BE49-F238E27FC236}">
              <a16:creationId xmlns:a16="http://schemas.microsoft.com/office/drawing/2014/main" id="{00000000-0008-0000-0000-0000AB2A0000}"/>
            </a:ext>
          </a:extLst>
        </xdr:cNvPr>
        <xdr:cNvCxnSpPr/>
      </xdr:nvCxnSpPr>
      <xdr:spPr>
        <a:xfrm flipV="1">
          <a:off x="25638918" y="109158882"/>
          <a:ext cx="0" cy="188118"/>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226218</xdr:colOff>
      <xdr:row>628</xdr:row>
      <xdr:rowOff>95249</xdr:rowOff>
    </xdr:from>
    <xdr:to>
      <xdr:col>11</xdr:col>
      <xdr:colOff>71437</xdr:colOff>
      <xdr:row>647</xdr:row>
      <xdr:rowOff>88106</xdr:rowOff>
    </xdr:to>
    <xdr:sp macro="" textlink="">
      <xdr:nvSpPr>
        <xdr:cNvPr id="10924" name="円弧 10923">
          <a:extLst>
            <a:ext uri="{FF2B5EF4-FFF2-40B4-BE49-F238E27FC236}">
              <a16:creationId xmlns:a16="http://schemas.microsoft.com/office/drawing/2014/main" id="{00000000-0008-0000-0000-0000AC2A0000}"/>
            </a:ext>
          </a:extLst>
        </xdr:cNvPr>
        <xdr:cNvSpPr/>
      </xdr:nvSpPr>
      <xdr:spPr>
        <a:xfrm>
          <a:off x="4036218" y="119348249"/>
          <a:ext cx="226219" cy="3612357"/>
        </a:xfrm>
        <a:prstGeom prst="arc">
          <a:avLst>
            <a:gd name="adj1" fmla="val 5472470"/>
            <a:gd name="adj2" fmla="val 10935695"/>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en-US" altLang="ja-JP" sz="1100">
            <a:solidFill>
              <a:srgbClr val="C00000"/>
            </a:solidFill>
          </a:endParaRPr>
        </a:p>
        <a:p>
          <a:pPr algn="l"/>
          <a:endParaRPr kumimoji="1" lang="ja-JP" altLang="en-US" sz="1100">
            <a:solidFill>
              <a:srgbClr val="C00000"/>
            </a:solidFill>
          </a:endParaRPr>
        </a:p>
      </xdr:txBody>
    </xdr:sp>
    <xdr:clientData/>
  </xdr:twoCellAnchor>
  <xdr:twoCellAnchor>
    <xdr:from>
      <xdr:col>11</xdr:col>
      <xdr:colOff>2</xdr:colOff>
      <xdr:row>518</xdr:row>
      <xdr:rowOff>85725</xdr:rowOff>
    </xdr:from>
    <xdr:to>
      <xdr:col>11</xdr:col>
      <xdr:colOff>2</xdr:colOff>
      <xdr:row>523</xdr:row>
      <xdr:rowOff>0</xdr:rowOff>
    </xdr:to>
    <xdr:cxnSp macro="">
      <xdr:nvCxnSpPr>
        <xdr:cNvPr id="10928" name="直線矢印コネクタ 10927">
          <a:extLst>
            <a:ext uri="{FF2B5EF4-FFF2-40B4-BE49-F238E27FC236}">
              <a16:creationId xmlns:a16="http://schemas.microsoft.com/office/drawing/2014/main" id="{00000000-0008-0000-0000-0000B02A0000}"/>
            </a:ext>
          </a:extLst>
        </xdr:cNvPr>
        <xdr:cNvCxnSpPr/>
      </xdr:nvCxnSpPr>
      <xdr:spPr>
        <a:xfrm>
          <a:off x="4191002" y="88096725"/>
          <a:ext cx="0" cy="86677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198473</xdr:colOff>
      <xdr:row>638</xdr:row>
      <xdr:rowOff>166</xdr:rowOff>
    </xdr:from>
    <xdr:to>
      <xdr:col>11</xdr:col>
      <xdr:colOff>198473</xdr:colOff>
      <xdr:row>647</xdr:row>
      <xdr:rowOff>0</xdr:rowOff>
    </xdr:to>
    <xdr:cxnSp macro="">
      <xdr:nvCxnSpPr>
        <xdr:cNvPr id="10958" name="直線矢印コネクタ 10957">
          <a:extLst>
            <a:ext uri="{FF2B5EF4-FFF2-40B4-BE49-F238E27FC236}">
              <a16:creationId xmlns:a16="http://schemas.microsoft.com/office/drawing/2014/main" id="{00000000-0008-0000-0000-0000CE2A0000}"/>
            </a:ext>
          </a:extLst>
        </xdr:cNvPr>
        <xdr:cNvCxnSpPr/>
      </xdr:nvCxnSpPr>
      <xdr:spPr>
        <a:xfrm>
          <a:off x="28011473" y="105918166"/>
          <a:ext cx="0" cy="171433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228600</xdr:colOff>
      <xdr:row>638</xdr:row>
      <xdr:rowOff>1485</xdr:rowOff>
    </xdr:from>
    <xdr:to>
      <xdr:col>10</xdr:col>
      <xdr:colOff>305619</xdr:colOff>
      <xdr:row>647</xdr:row>
      <xdr:rowOff>3219</xdr:rowOff>
    </xdr:to>
    <xdr:cxnSp macro="">
      <xdr:nvCxnSpPr>
        <xdr:cNvPr id="7889" name="直線コネクタ 7888">
          <a:extLst>
            <a:ext uri="{FF2B5EF4-FFF2-40B4-BE49-F238E27FC236}">
              <a16:creationId xmlns:a16="http://schemas.microsoft.com/office/drawing/2014/main" id="{00000000-0008-0000-0000-0000D11E0000}"/>
            </a:ext>
          </a:extLst>
        </xdr:cNvPr>
        <xdr:cNvCxnSpPr/>
      </xdr:nvCxnSpPr>
      <xdr:spPr>
        <a:xfrm>
          <a:off x="4038600" y="121159485"/>
          <a:ext cx="77019" cy="1716234"/>
        </a:xfrm>
        <a:prstGeom prst="line">
          <a:avLst/>
        </a:prstGeom>
        <a:ln w="3175">
          <a:solidFill>
            <a:srgbClr val="7030A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226219</xdr:colOff>
      <xdr:row>638</xdr:row>
      <xdr:rowOff>0</xdr:rowOff>
    </xdr:from>
    <xdr:to>
      <xdr:col>10</xdr:col>
      <xdr:colOff>226219</xdr:colOff>
      <xdr:row>647</xdr:row>
      <xdr:rowOff>2381</xdr:rowOff>
    </xdr:to>
    <xdr:cxnSp macro="">
      <xdr:nvCxnSpPr>
        <xdr:cNvPr id="10399" name="直線コネクタ 10398">
          <a:extLst>
            <a:ext uri="{FF2B5EF4-FFF2-40B4-BE49-F238E27FC236}">
              <a16:creationId xmlns:a16="http://schemas.microsoft.com/office/drawing/2014/main" id="{00000000-0008-0000-0000-00009F280000}"/>
            </a:ext>
          </a:extLst>
        </xdr:cNvPr>
        <xdr:cNvCxnSpPr/>
      </xdr:nvCxnSpPr>
      <xdr:spPr>
        <a:xfrm>
          <a:off x="27658219" y="105918000"/>
          <a:ext cx="0" cy="1716881"/>
        </a:xfrm>
        <a:prstGeom prst="line">
          <a:avLst/>
        </a:prstGeom>
        <a:ln w="3175">
          <a:solidFill>
            <a:srgbClr val="7030A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720</xdr:colOff>
      <xdr:row>638</xdr:row>
      <xdr:rowOff>2381</xdr:rowOff>
    </xdr:from>
    <xdr:to>
      <xdr:col>8</xdr:col>
      <xdr:colOff>720</xdr:colOff>
      <xdr:row>643</xdr:row>
      <xdr:rowOff>102394</xdr:rowOff>
    </xdr:to>
    <xdr:cxnSp macro="">
      <xdr:nvCxnSpPr>
        <xdr:cNvPr id="8034" name="直線矢印コネクタ 8033">
          <a:extLst>
            <a:ext uri="{FF2B5EF4-FFF2-40B4-BE49-F238E27FC236}">
              <a16:creationId xmlns:a16="http://schemas.microsoft.com/office/drawing/2014/main" id="{00000000-0008-0000-0000-0000621F0000}"/>
            </a:ext>
          </a:extLst>
        </xdr:cNvPr>
        <xdr:cNvCxnSpPr/>
      </xdr:nvCxnSpPr>
      <xdr:spPr>
        <a:xfrm>
          <a:off x="26670720" y="105920381"/>
          <a:ext cx="0" cy="105251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111919</xdr:colOff>
      <xdr:row>641</xdr:row>
      <xdr:rowOff>187286</xdr:rowOff>
    </xdr:from>
    <xdr:to>
      <xdr:col>10</xdr:col>
      <xdr:colOff>230206</xdr:colOff>
      <xdr:row>641</xdr:row>
      <xdr:rowOff>187286</xdr:rowOff>
    </xdr:to>
    <xdr:cxnSp macro="">
      <xdr:nvCxnSpPr>
        <xdr:cNvPr id="10466" name="直線矢印コネクタ 10465">
          <a:extLst>
            <a:ext uri="{FF2B5EF4-FFF2-40B4-BE49-F238E27FC236}">
              <a16:creationId xmlns:a16="http://schemas.microsoft.com/office/drawing/2014/main" id="{00000000-0008-0000-0000-0000E2280000}"/>
            </a:ext>
          </a:extLst>
        </xdr:cNvPr>
        <xdr:cNvCxnSpPr/>
      </xdr:nvCxnSpPr>
      <xdr:spPr>
        <a:xfrm>
          <a:off x="25638919" y="106676786"/>
          <a:ext cx="202328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113026</xdr:colOff>
      <xdr:row>647</xdr:row>
      <xdr:rowOff>3378</xdr:rowOff>
    </xdr:from>
    <xdr:to>
      <xdr:col>10</xdr:col>
      <xdr:colOff>312386</xdr:colOff>
      <xdr:row>647</xdr:row>
      <xdr:rowOff>3378</xdr:rowOff>
    </xdr:to>
    <xdr:cxnSp macro="">
      <xdr:nvCxnSpPr>
        <xdr:cNvPr id="10475" name="直線矢印コネクタ 10474">
          <a:extLst>
            <a:ext uri="{FF2B5EF4-FFF2-40B4-BE49-F238E27FC236}">
              <a16:creationId xmlns:a16="http://schemas.microsoft.com/office/drawing/2014/main" id="{00000000-0008-0000-0000-0000EB280000}"/>
            </a:ext>
          </a:extLst>
        </xdr:cNvPr>
        <xdr:cNvCxnSpPr/>
      </xdr:nvCxnSpPr>
      <xdr:spPr>
        <a:xfrm>
          <a:off x="25640026" y="107635878"/>
          <a:ext cx="210436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109537</xdr:colOff>
      <xdr:row>638</xdr:row>
      <xdr:rowOff>59531</xdr:rowOff>
    </xdr:from>
    <xdr:to>
      <xdr:col>5</xdr:col>
      <xdr:colOff>121443</xdr:colOff>
      <xdr:row>638</xdr:row>
      <xdr:rowOff>59531</xdr:rowOff>
    </xdr:to>
    <xdr:cxnSp macro="">
      <xdr:nvCxnSpPr>
        <xdr:cNvPr id="26" name="直線矢印コネクタ 25">
          <a:extLst>
            <a:ext uri="{FF2B5EF4-FFF2-40B4-BE49-F238E27FC236}">
              <a16:creationId xmlns:a16="http://schemas.microsoft.com/office/drawing/2014/main" id="{00000000-0008-0000-0000-00001A000000}"/>
            </a:ext>
          </a:extLst>
        </xdr:cNvPr>
        <xdr:cNvCxnSpPr/>
      </xdr:nvCxnSpPr>
      <xdr:spPr>
        <a:xfrm>
          <a:off x="25255537" y="105977531"/>
          <a:ext cx="392906"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169069</xdr:colOff>
      <xdr:row>638</xdr:row>
      <xdr:rowOff>59530</xdr:rowOff>
    </xdr:from>
    <xdr:to>
      <xdr:col>4</xdr:col>
      <xdr:colOff>307181</xdr:colOff>
      <xdr:row>638</xdr:row>
      <xdr:rowOff>119061</xdr:rowOff>
    </xdr:to>
    <xdr:cxnSp macro="">
      <xdr:nvCxnSpPr>
        <xdr:cNvPr id="65" name="カギ線コネクタ 64">
          <a:extLst>
            <a:ext uri="{FF2B5EF4-FFF2-40B4-BE49-F238E27FC236}">
              <a16:creationId xmlns:a16="http://schemas.microsoft.com/office/drawing/2014/main" id="{00000000-0008-0000-0000-000041000000}"/>
            </a:ext>
          </a:extLst>
        </xdr:cNvPr>
        <xdr:cNvCxnSpPr/>
      </xdr:nvCxnSpPr>
      <xdr:spPr>
        <a:xfrm rot="10800000" flipV="1">
          <a:off x="24934069" y="105977530"/>
          <a:ext cx="519112" cy="59531"/>
        </a:xfrm>
        <a:prstGeom prst="bentConnector3">
          <a:avLst>
            <a:gd name="adj1" fmla="val 459"/>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221456</xdr:colOff>
      <xdr:row>643</xdr:row>
      <xdr:rowOff>97631</xdr:rowOff>
    </xdr:from>
    <xdr:to>
      <xdr:col>4</xdr:col>
      <xdr:colOff>221456</xdr:colOff>
      <xdr:row>644</xdr:row>
      <xdr:rowOff>78582</xdr:rowOff>
    </xdr:to>
    <xdr:cxnSp macro="">
      <xdr:nvCxnSpPr>
        <xdr:cNvPr id="10481" name="直線コネクタ 10480">
          <a:extLst>
            <a:ext uri="{FF2B5EF4-FFF2-40B4-BE49-F238E27FC236}">
              <a16:creationId xmlns:a16="http://schemas.microsoft.com/office/drawing/2014/main" id="{00000000-0008-0000-0000-0000F1280000}"/>
            </a:ext>
          </a:extLst>
        </xdr:cNvPr>
        <xdr:cNvCxnSpPr/>
      </xdr:nvCxnSpPr>
      <xdr:spPr>
        <a:xfrm flipV="1">
          <a:off x="25367456" y="106968131"/>
          <a:ext cx="0" cy="171451"/>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216694</xdr:colOff>
      <xdr:row>644</xdr:row>
      <xdr:rowOff>16668</xdr:rowOff>
    </xdr:from>
    <xdr:to>
      <xdr:col>5</xdr:col>
      <xdr:colOff>116681</xdr:colOff>
      <xdr:row>644</xdr:row>
      <xdr:rowOff>16668</xdr:rowOff>
    </xdr:to>
    <xdr:cxnSp macro="">
      <xdr:nvCxnSpPr>
        <xdr:cNvPr id="10483" name="直線矢印コネクタ 10482">
          <a:extLst>
            <a:ext uri="{FF2B5EF4-FFF2-40B4-BE49-F238E27FC236}">
              <a16:creationId xmlns:a16="http://schemas.microsoft.com/office/drawing/2014/main" id="{00000000-0008-0000-0000-0000F3280000}"/>
            </a:ext>
          </a:extLst>
        </xdr:cNvPr>
        <xdr:cNvCxnSpPr/>
      </xdr:nvCxnSpPr>
      <xdr:spPr>
        <a:xfrm>
          <a:off x="25362694" y="107077668"/>
          <a:ext cx="28098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171451</xdr:colOff>
      <xdr:row>644</xdr:row>
      <xdr:rowOff>19049</xdr:rowOff>
    </xdr:from>
    <xdr:to>
      <xdr:col>4</xdr:col>
      <xdr:colOff>364334</xdr:colOff>
      <xdr:row>644</xdr:row>
      <xdr:rowOff>92869</xdr:rowOff>
    </xdr:to>
    <xdr:cxnSp macro="">
      <xdr:nvCxnSpPr>
        <xdr:cNvPr id="10488" name="カギ線コネクタ 10487">
          <a:extLst>
            <a:ext uri="{FF2B5EF4-FFF2-40B4-BE49-F238E27FC236}">
              <a16:creationId xmlns:a16="http://schemas.microsoft.com/office/drawing/2014/main" id="{00000000-0008-0000-0000-0000F8280000}"/>
            </a:ext>
          </a:extLst>
        </xdr:cNvPr>
        <xdr:cNvCxnSpPr/>
      </xdr:nvCxnSpPr>
      <xdr:spPr>
        <a:xfrm rot="10800000" flipV="1">
          <a:off x="24936451" y="107080049"/>
          <a:ext cx="573883" cy="73820"/>
        </a:xfrm>
        <a:prstGeom prst="bentConnector3">
          <a:avLst>
            <a:gd name="adj1" fmla="val 62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326231</xdr:colOff>
      <xdr:row>647</xdr:row>
      <xdr:rowOff>188119</xdr:rowOff>
    </xdr:from>
    <xdr:to>
      <xdr:col>4</xdr:col>
      <xdr:colOff>326231</xdr:colOff>
      <xdr:row>648</xdr:row>
      <xdr:rowOff>169070</xdr:rowOff>
    </xdr:to>
    <xdr:cxnSp macro="">
      <xdr:nvCxnSpPr>
        <xdr:cNvPr id="10498" name="直線コネクタ 10497">
          <a:extLst>
            <a:ext uri="{FF2B5EF4-FFF2-40B4-BE49-F238E27FC236}">
              <a16:creationId xmlns:a16="http://schemas.microsoft.com/office/drawing/2014/main" id="{00000000-0008-0000-0000-000002290000}"/>
            </a:ext>
          </a:extLst>
        </xdr:cNvPr>
        <xdr:cNvCxnSpPr/>
      </xdr:nvCxnSpPr>
      <xdr:spPr>
        <a:xfrm flipV="1">
          <a:off x="25472231" y="107820619"/>
          <a:ext cx="0" cy="171451"/>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116682</xdr:colOff>
      <xdr:row>648</xdr:row>
      <xdr:rowOff>95250</xdr:rowOff>
    </xdr:from>
    <xdr:to>
      <xdr:col>4</xdr:col>
      <xdr:colOff>328613</xdr:colOff>
      <xdr:row>648</xdr:row>
      <xdr:rowOff>95250</xdr:rowOff>
    </xdr:to>
    <xdr:cxnSp macro="">
      <xdr:nvCxnSpPr>
        <xdr:cNvPr id="109" name="直線矢印コネクタ 108">
          <a:extLst>
            <a:ext uri="{FF2B5EF4-FFF2-40B4-BE49-F238E27FC236}">
              <a16:creationId xmlns:a16="http://schemas.microsoft.com/office/drawing/2014/main" id="{00000000-0008-0000-0000-00006D000000}"/>
            </a:ext>
          </a:extLst>
        </xdr:cNvPr>
        <xdr:cNvCxnSpPr/>
      </xdr:nvCxnSpPr>
      <xdr:spPr>
        <a:xfrm>
          <a:off x="25262682" y="107918250"/>
          <a:ext cx="211931"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114301</xdr:colOff>
      <xdr:row>648</xdr:row>
      <xdr:rowOff>92869</xdr:rowOff>
    </xdr:from>
    <xdr:to>
      <xdr:col>5</xdr:col>
      <xdr:colOff>326232</xdr:colOff>
      <xdr:row>648</xdr:row>
      <xdr:rowOff>92869</xdr:rowOff>
    </xdr:to>
    <xdr:cxnSp macro="">
      <xdr:nvCxnSpPr>
        <xdr:cNvPr id="121" name="直線矢印コネクタ 120">
          <a:extLst>
            <a:ext uri="{FF2B5EF4-FFF2-40B4-BE49-F238E27FC236}">
              <a16:creationId xmlns:a16="http://schemas.microsoft.com/office/drawing/2014/main" id="{00000000-0008-0000-0000-000079000000}"/>
            </a:ext>
          </a:extLst>
        </xdr:cNvPr>
        <xdr:cNvCxnSpPr/>
      </xdr:nvCxnSpPr>
      <xdr:spPr>
        <a:xfrm flipH="1">
          <a:off x="25641301" y="107915869"/>
          <a:ext cx="211931"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171451</xdr:colOff>
      <xdr:row>648</xdr:row>
      <xdr:rowOff>95248</xdr:rowOff>
    </xdr:from>
    <xdr:to>
      <xdr:col>5</xdr:col>
      <xdr:colOff>26198</xdr:colOff>
      <xdr:row>649</xdr:row>
      <xdr:rowOff>83344</xdr:rowOff>
    </xdr:to>
    <xdr:cxnSp macro="">
      <xdr:nvCxnSpPr>
        <xdr:cNvPr id="10499" name="カギ線コネクタ 10498">
          <a:extLst>
            <a:ext uri="{FF2B5EF4-FFF2-40B4-BE49-F238E27FC236}">
              <a16:creationId xmlns:a16="http://schemas.microsoft.com/office/drawing/2014/main" id="{00000000-0008-0000-0000-000003290000}"/>
            </a:ext>
          </a:extLst>
        </xdr:cNvPr>
        <xdr:cNvCxnSpPr/>
      </xdr:nvCxnSpPr>
      <xdr:spPr>
        <a:xfrm rot="10800000" flipV="1">
          <a:off x="24936451" y="107918248"/>
          <a:ext cx="616747" cy="178596"/>
        </a:xfrm>
        <a:prstGeom prst="bentConnector3">
          <a:avLst>
            <a:gd name="adj1" fmla="val 19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116681</xdr:colOff>
      <xdr:row>645</xdr:row>
      <xdr:rowOff>100012</xdr:rowOff>
    </xdr:from>
    <xdr:to>
      <xdr:col>5</xdr:col>
      <xdr:colOff>357188</xdr:colOff>
      <xdr:row>645</xdr:row>
      <xdr:rowOff>100012</xdr:rowOff>
    </xdr:to>
    <xdr:cxnSp macro="">
      <xdr:nvCxnSpPr>
        <xdr:cNvPr id="164" name="直線矢印コネクタ 163">
          <a:extLst>
            <a:ext uri="{FF2B5EF4-FFF2-40B4-BE49-F238E27FC236}">
              <a16:creationId xmlns:a16="http://schemas.microsoft.com/office/drawing/2014/main" id="{00000000-0008-0000-0000-0000A4000000}"/>
            </a:ext>
          </a:extLst>
        </xdr:cNvPr>
        <xdr:cNvCxnSpPr/>
      </xdr:nvCxnSpPr>
      <xdr:spPr>
        <a:xfrm>
          <a:off x="25643681" y="107351512"/>
          <a:ext cx="24050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42863</xdr:colOff>
      <xdr:row>654</xdr:row>
      <xdr:rowOff>185738</xdr:rowOff>
    </xdr:from>
    <xdr:to>
      <xdr:col>5</xdr:col>
      <xdr:colOff>109538</xdr:colOff>
      <xdr:row>655</xdr:row>
      <xdr:rowOff>104775</xdr:rowOff>
    </xdr:to>
    <xdr:cxnSp macro="">
      <xdr:nvCxnSpPr>
        <xdr:cNvPr id="192" name="直線矢印コネクタ 191">
          <a:extLst>
            <a:ext uri="{FF2B5EF4-FFF2-40B4-BE49-F238E27FC236}">
              <a16:creationId xmlns:a16="http://schemas.microsoft.com/office/drawing/2014/main" id="{00000000-0008-0000-0000-0000C0000000}"/>
            </a:ext>
          </a:extLst>
        </xdr:cNvPr>
        <xdr:cNvCxnSpPr/>
      </xdr:nvCxnSpPr>
      <xdr:spPr>
        <a:xfrm flipH="1">
          <a:off x="25188863" y="109151738"/>
          <a:ext cx="447675" cy="109537"/>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88106</xdr:colOff>
      <xdr:row>643</xdr:row>
      <xdr:rowOff>100013</xdr:rowOff>
    </xdr:from>
    <xdr:to>
      <xdr:col>7</xdr:col>
      <xdr:colOff>88106</xdr:colOff>
      <xdr:row>644</xdr:row>
      <xdr:rowOff>14288</xdr:rowOff>
    </xdr:to>
    <xdr:cxnSp macro="">
      <xdr:nvCxnSpPr>
        <xdr:cNvPr id="197" name="直線矢印コネクタ 196">
          <a:extLst>
            <a:ext uri="{FF2B5EF4-FFF2-40B4-BE49-F238E27FC236}">
              <a16:creationId xmlns:a16="http://schemas.microsoft.com/office/drawing/2014/main" id="{00000000-0008-0000-0000-0000C5000000}"/>
            </a:ext>
          </a:extLst>
        </xdr:cNvPr>
        <xdr:cNvCxnSpPr/>
      </xdr:nvCxnSpPr>
      <xdr:spPr>
        <a:xfrm>
          <a:off x="26377106" y="106970513"/>
          <a:ext cx="0" cy="104775"/>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88106</xdr:colOff>
      <xdr:row>647</xdr:row>
      <xdr:rowOff>114300</xdr:rowOff>
    </xdr:from>
    <xdr:to>
      <xdr:col>7</xdr:col>
      <xdr:colOff>88106</xdr:colOff>
      <xdr:row>648</xdr:row>
      <xdr:rowOff>26194</xdr:rowOff>
    </xdr:to>
    <xdr:cxnSp macro="">
      <xdr:nvCxnSpPr>
        <xdr:cNvPr id="10501" name="直線矢印コネクタ 10500">
          <a:extLst>
            <a:ext uri="{FF2B5EF4-FFF2-40B4-BE49-F238E27FC236}">
              <a16:creationId xmlns:a16="http://schemas.microsoft.com/office/drawing/2014/main" id="{00000000-0008-0000-0000-000005290000}"/>
            </a:ext>
          </a:extLst>
        </xdr:cNvPr>
        <xdr:cNvCxnSpPr/>
      </xdr:nvCxnSpPr>
      <xdr:spPr>
        <a:xfrm>
          <a:off x="26377106" y="107746800"/>
          <a:ext cx="0" cy="10239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254794</xdr:colOff>
      <xdr:row>646</xdr:row>
      <xdr:rowOff>130967</xdr:rowOff>
    </xdr:from>
    <xdr:to>
      <xdr:col>6</xdr:col>
      <xdr:colOff>369094</xdr:colOff>
      <xdr:row>647</xdr:row>
      <xdr:rowOff>2382</xdr:rowOff>
    </xdr:to>
    <xdr:cxnSp macro="">
      <xdr:nvCxnSpPr>
        <xdr:cNvPr id="10504" name="カギ線コネクタ 10503">
          <a:extLst>
            <a:ext uri="{FF2B5EF4-FFF2-40B4-BE49-F238E27FC236}">
              <a16:creationId xmlns:a16="http://schemas.microsoft.com/office/drawing/2014/main" id="{00000000-0008-0000-0000-000008290000}"/>
            </a:ext>
          </a:extLst>
        </xdr:cNvPr>
        <xdr:cNvCxnSpPr/>
      </xdr:nvCxnSpPr>
      <xdr:spPr>
        <a:xfrm flipV="1">
          <a:off x="26162794" y="107572967"/>
          <a:ext cx="114300" cy="61915"/>
        </a:xfrm>
        <a:prstGeom prst="bentConnector3">
          <a:avLst>
            <a:gd name="adj1" fmla="val -2082"/>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257175</xdr:colOff>
      <xdr:row>641</xdr:row>
      <xdr:rowOff>123825</xdr:rowOff>
    </xdr:from>
    <xdr:to>
      <xdr:col>6</xdr:col>
      <xdr:colOff>371475</xdr:colOff>
      <xdr:row>641</xdr:row>
      <xdr:rowOff>185740</xdr:rowOff>
    </xdr:to>
    <xdr:cxnSp macro="">
      <xdr:nvCxnSpPr>
        <xdr:cNvPr id="10517" name="カギ線コネクタ 10516">
          <a:extLst>
            <a:ext uri="{FF2B5EF4-FFF2-40B4-BE49-F238E27FC236}">
              <a16:creationId xmlns:a16="http://schemas.microsoft.com/office/drawing/2014/main" id="{00000000-0008-0000-0000-000015290000}"/>
            </a:ext>
          </a:extLst>
        </xdr:cNvPr>
        <xdr:cNvCxnSpPr/>
      </xdr:nvCxnSpPr>
      <xdr:spPr>
        <a:xfrm flipV="1">
          <a:off x="26165175" y="106613325"/>
          <a:ext cx="114300" cy="61915"/>
        </a:xfrm>
        <a:prstGeom prst="bentConnector3">
          <a:avLst>
            <a:gd name="adj1" fmla="val -2082"/>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197644</xdr:colOff>
      <xdr:row>642</xdr:row>
      <xdr:rowOff>107156</xdr:rowOff>
    </xdr:from>
    <xdr:to>
      <xdr:col>11</xdr:col>
      <xdr:colOff>364331</xdr:colOff>
      <xdr:row>642</xdr:row>
      <xdr:rowOff>107156</xdr:rowOff>
    </xdr:to>
    <xdr:cxnSp macro="">
      <xdr:nvCxnSpPr>
        <xdr:cNvPr id="864" name="直線矢印コネクタ 863">
          <a:extLst>
            <a:ext uri="{FF2B5EF4-FFF2-40B4-BE49-F238E27FC236}">
              <a16:creationId xmlns:a16="http://schemas.microsoft.com/office/drawing/2014/main" id="{00000000-0008-0000-0000-000060030000}"/>
            </a:ext>
          </a:extLst>
        </xdr:cNvPr>
        <xdr:cNvCxnSpPr/>
      </xdr:nvCxnSpPr>
      <xdr:spPr>
        <a:xfrm>
          <a:off x="28010644" y="106787156"/>
          <a:ext cx="16668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276225</xdr:colOff>
      <xdr:row>642</xdr:row>
      <xdr:rowOff>123825</xdr:rowOff>
    </xdr:from>
    <xdr:to>
      <xdr:col>10</xdr:col>
      <xdr:colOff>276225</xdr:colOff>
      <xdr:row>643</xdr:row>
      <xdr:rowOff>104776</xdr:rowOff>
    </xdr:to>
    <xdr:cxnSp macro="">
      <xdr:nvCxnSpPr>
        <xdr:cNvPr id="10520" name="直線コネクタ 10519">
          <a:extLst>
            <a:ext uri="{FF2B5EF4-FFF2-40B4-BE49-F238E27FC236}">
              <a16:creationId xmlns:a16="http://schemas.microsoft.com/office/drawing/2014/main" id="{00000000-0008-0000-0000-000018290000}"/>
            </a:ext>
          </a:extLst>
        </xdr:cNvPr>
        <xdr:cNvCxnSpPr/>
      </xdr:nvCxnSpPr>
      <xdr:spPr>
        <a:xfrm flipV="1">
          <a:off x="27708225" y="106803825"/>
          <a:ext cx="0" cy="171451"/>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235744</xdr:colOff>
      <xdr:row>638</xdr:row>
      <xdr:rowOff>23813</xdr:rowOff>
    </xdr:from>
    <xdr:to>
      <xdr:col>10</xdr:col>
      <xdr:colOff>235744</xdr:colOff>
      <xdr:row>639</xdr:row>
      <xdr:rowOff>4764</xdr:rowOff>
    </xdr:to>
    <xdr:cxnSp macro="">
      <xdr:nvCxnSpPr>
        <xdr:cNvPr id="10765" name="直線コネクタ 10764">
          <a:extLst>
            <a:ext uri="{FF2B5EF4-FFF2-40B4-BE49-F238E27FC236}">
              <a16:creationId xmlns:a16="http://schemas.microsoft.com/office/drawing/2014/main" id="{00000000-0008-0000-0000-00000D2A0000}"/>
            </a:ext>
          </a:extLst>
        </xdr:cNvPr>
        <xdr:cNvCxnSpPr/>
      </xdr:nvCxnSpPr>
      <xdr:spPr>
        <a:xfrm flipV="1">
          <a:off x="27667744" y="105941813"/>
          <a:ext cx="0" cy="171451"/>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16669</xdr:colOff>
      <xdr:row>638</xdr:row>
      <xdr:rowOff>85725</xdr:rowOff>
    </xdr:from>
    <xdr:to>
      <xdr:col>10</xdr:col>
      <xdr:colOff>228600</xdr:colOff>
      <xdr:row>638</xdr:row>
      <xdr:rowOff>85725</xdr:rowOff>
    </xdr:to>
    <xdr:cxnSp macro="">
      <xdr:nvCxnSpPr>
        <xdr:cNvPr id="10768" name="直線矢印コネクタ 10767">
          <a:extLst>
            <a:ext uri="{FF2B5EF4-FFF2-40B4-BE49-F238E27FC236}">
              <a16:creationId xmlns:a16="http://schemas.microsoft.com/office/drawing/2014/main" id="{00000000-0008-0000-0000-0000102A0000}"/>
            </a:ext>
          </a:extLst>
        </xdr:cNvPr>
        <xdr:cNvCxnSpPr/>
      </xdr:nvCxnSpPr>
      <xdr:spPr>
        <a:xfrm>
          <a:off x="27448669" y="106003725"/>
          <a:ext cx="211931"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16668</xdr:colOff>
      <xdr:row>643</xdr:row>
      <xdr:rowOff>0</xdr:rowOff>
    </xdr:from>
    <xdr:to>
      <xdr:col>10</xdr:col>
      <xdr:colOff>228599</xdr:colOff>
      <xdr:row>643</xdr:row>
      <xdr:rowOff>0</xdr:rowOff>
    </xdr:to>
    <xdr:cxnSp macro="">
      <xdr:nvCxnSpPr>
        <xdr:cNvPr id="10771" name="直線矢印コネクタ 10770">
          <a:extLst>
            <a:ext uri="{FF2B5EF4-FFF2-40B4-BE49-F238E27FC236}">
              <a16:creationId xmlns:a16="http://schemas.microsoft.com/office/drawing/2014/main" id="{00000000-0008-0000-0000-0000132A0000}"/>
            </a:ext>
          </a:extLst>
        </xdr:cNvPr>
        <xdr:cNvCxnSpPr/>
      </xdr:nvCxnSpPr>
      <xdr:spPr>
        <a:xfrm>
          <a:off x="27448668" y="106870500"/>
          <a:ext cx="211931"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273844</xdr:colOff>
      <xdr:row>643</xdr:row>
      <xdr:rowOff>0</xdr:rowOff>
    </xdr:from>
    <xdr:to>
      <xdr:col>11</xdr:col>
      <xdr:colOff>104775</xdr:colOff>
      <xdr:row>643</xdr:row>
      <xdr:rowOff>0</xdr:rowOff>
    </xdr:to>
    <xdr:cxnSp macro="">
      <xdr:nvCxnSpPr>
        <xdr:cNvPr id="10772" name="直線矢印コネクタ 10771">
          <a:extLst>
            <a:ext uri="{FF2B5EF4-FFF2-40B4-BE49-F238E27FC236}">
              <a16:creationId xmlns:a16="http://schemas.microsoft.com/office/drawing/2014/main" id="{00000000-0008-0000-0000-0000142A0000}"/>
            </a:ext>
          </a:extLst>
        </xdr:cNvPr>
        <xdr:cNvCxnSpPr/>
      </xdr:nvCxnSpPr>
      <xdr:spPr>
        <a:xfrm flipH="1">
          <a:off x="27705844" y="106870500"/>
          <a:ext cx="211931"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240506</xdr:colOff>
      <xdr:row>638</xdr:row>
      <xdr:rowOff>83344</xdr:rowOff>
    </xdr:from>
    <xdr:to>
      <xdr:col>11</xdr:col>
      <xdr:colOff>71437</xdr:colOff>
      <xdr:row>638</xdr:row>
      <xdr:rowOff>83344</xdr:rowOff>
    </xdr:to>
    <xdr:cxnSp macro="">
      <xdr:nvCxnSpPr>
        <xdr:cNvPr id="10778" name="直線矢印コネクタ 10777">
          <a:extLst>
            <a:ext uri="{FF2B5EF4-FFF2-40B4-BE49-F238E27FC236}">
              <a16:creationId xmlns:a16="http://schemas.microsoft.com/office/drawing/2014/main" id="{00000000-0008-0000-0000-00001A2A0000}"/>
            </a:ext>
          </a:extLst>
        </xdr:cNvPr>
        <xdr:cNvCxnSpPr/>
      </xdr:nvCxnSpPr>
      <xdr:spPr>
        <a:xfrm flipH="1">
          <a:off x="27672506" y="106001344"/>
          <a:ext cx="211931"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233363</xdr:colOff>
      <xdr:row>638</xdr:row>
      <xdr:rowOff>85725</xdr:rowOff>
    </xdr:from>
    <xdr:to>
      <xdr:col>11</xdr:col>
      <xdr:colOff>0</xdr:colOff>
      <xdr:row>638</xdr:row>
      <xdr:rowOff>121444</xdr:rowOff>
    </xdr:to>
    <xdr:cxnSp macro="">
      <xdr:nvCxnSpPr>
        <xdr:cNvPr id="885" name="直線コネクタ 884">
          <a:extLst>
            <a:ext uri="{FF2B5EF4-FFF2-40B4-BE49-F238E27FC236}">
              <a16:creationId xmlns:a16="http://schemas.microsoft.com/office/drawing/2014/main" id="{00000000-0008-0000-0000-000075030000}"/>
            </a:ext>
          </a:extLst>
        </xdr:cNvPr>
        <xdr:cNvCxnSpPr/>
      </xdr:nvCxnSpPr>
      <xdr:spPr>
        <a:xfrm>
          <a:off x="27665363" y="106003725"/>
          <a:ext cx="147637" cy="35719"/>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376238</xdr:colOff>
      <xdr:row>638</xdr:row>
      <xdr:rowOff>121444</xdr:rowOff>
    </xdr:from>
    <xdr:to>
      <xdr:col>13</xdr:col>
      <xdr:colOff>321470</xdr:colOff>
      <xdr:row>638</xdr:row>
      <xdr:rowOff>121444</xdr:rowOff>
    </xdr:to>
    <xdr:cxnSp macro="">
      <xdr:nvCxnSpPr>
        <xdr:cNvPr id="892" name="直線矢印コネクタ 891">
          <a:extLst>
            <a:ext uri="{FF2B5EF4-FFF2-40B4-BE49-F238E27FC236}">
              <a16:creationId xmlns:a16="http://schemas.microsoft.com/office/drawing/2014/main" id="{00000000-0008-0000-0000-00007C030000}"/>
            </a:ext>
          </a:extLst>
        </xdr:cNvPr>
        <xdr:cNvCxnSpPr/>
      </xdr:nvCxnSpPr>
      <xdr:spPr>
        <a:xfrm>
          <a:off x="27808238" y="106039444"/>
          <a:ext cx="1088232"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247650</xdr:colOff>
      <xdr:row>643</xdr:row>
      <xdr:rowOff>0</xdr:rowOff>
    </xdr:from>
    <xdr:to>
      <xdr:col>11</xdr:col>
      <xdr:colOff>2381</xdr:colOff>
      <xdr:row>643</xdr:row>
      <xdr:rowOff>100013</xdr:rowOff>
    </xdr:to>
    <xdr:cxnSp macro="">
      <xdr:nvCxnSpPr>
        <xdr:cNvPr id="10796" name="直線コネクタ 10795">
          <a:extLst>
            <a:ext uri="{FF2B5EF4-FFF2-40B4-BE49-F238E27FC236}">
              <a16:creationId xmlns:a16="http://schemas.microsoft.com/office/drawing/2014/main" id="{00000000-0008-0000-0000-00002C2A0000}"/>
            </a:ext>
          </a:extLst>
        </xdr:cNvPr>
        <xdr:cNvCxnSpPr/>
      </xdr:nvCxnSpPr>
      <xdr:spPr>
        <a:xfrm>
          <a:off x="27679650" y="106870500"/>
          <a:ext cx="135731" cy="100013"/>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2382</xdr:colOff>
      <xdr:row>643</xdr:row>
      <xdr:rowOff>100013</xdr:rowOff>
    </xdr:from>
    <xdr:to>
      <xdr:col>13</xdr:col>
      <xdr:colOff>319088</xdr:colOff>
      <xdr:row>643</xdr:row>
      <xdr:rowOff>100013</xdr:rowOff>
    </xdr:to>
    <xdr:cxnSp macro="">
      <xdr:nvCxnSpPr>
        <xdr:cNvPr id="10797" name="直線矢印コネクタ 10796">
          <a:extLst>
            <a:ext uri="{FF2B5EF4-FFF2-40B4-BE49-F238E27FC236}">
              <a16:creationId xmlns:a16="http://schemas.microsoft.com/office/drawing/2014/main" id="{00000000-0008-0000-0000-00002D2A0000}"/>
            </a:ext>
          </a:extLst>
        </xdr:cNvPr>
        <xdr:cNvCxnSpPr/>
      </xdr:nvCxnSpPr>
      <xdr:spPr>
        <a:xfrm>
          <a:off x="27815382" y="106970513"/>
          <a:ext cx="107870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226219</xdr:colOff>
      <xdr:row>646</xdr:row>
      <xdr:rowOff>188120</xdr:rowOff>
    </xdr:from>
    <xdr:to>
      <xdr:col>10</xdr:col>
      <xdr:colOff>226219</xdr:colOff>
      <xdr:row>648</xdr:row>
      <xdr:rowOff>180976</xdr:rowOff>
    </xdr:to>
    <xdr:cxnSp macro="">
      <xdr:nvCxnSpPr>
        <xdr:cNvPr id="10798" name="直線コネクタ 10797">
          <a:extLst>
            <a:ext uri="{FF2B5EF4-FFF2-40B4-BE49-F238E27FC236}">
              <a16:creationId xmlns:a16="http://schemas.microsoft.com/office/drawing/2014/main" id="{00000000-0008-0000-0000-00002E2A0000}"/>
            </a:ext>
          </a:extLst>
        </xdr:cNvPr>
        <xdr:cNvCxnSpPr/>
      </xdr:nvCxnSpPr>
      <xdr:spPr>
        <a:xfrm flipV="1">
          <a:off x="27658219" y="107630120"/>
          <a:ext cx="0" cy="373856"/>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11906</xdr:colOff>
      <xdr:row>648</xdr:row>
      <xdr:rowOff>45244</xdr:rowOff>
    </xdr:from>
    <xdr:to>
      <xdr:col>10</xdr:col>
      <xdr:colOff>223837</xdr:colOff>
      <xdr:row>648</xdr:row>
      <xdr:rowOff>45244</xdr:rowOff>
    </xdr:to>
    <xdr:cxnSp macro="">
      <xdr:nvCxnSpPr>
        <xdr:cNvPr id="10799" name="直線矢印コネクタ 10798">
          <a:extLst>
            <a:ext uri="{FF2B5EF4-FFF2-40B4-BE49-F238E27FC236}">
              <a16:creationId xmlns:a16="http://schemas.microsoft.com/office/drawing/2014/main" id="{00000000-0008-0000-0000-00002F2A0000}"/>
            </a:ext>
          </a:extLst>
        </xdr:cNvPr>
        <xdr:cNvCxnSpPr/>
      </xdr:nvCxnSpPr>
      <xdr:spPr>
        <a:xfrm>
          <a:off x="27443906" y="107868244"/>
          <a:ext cx="211931"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304799</xdr:colOff>
      <xdr:row>648</xdr:row>
      <xdr:rowOff>42864</xdr:rowOff>
    </xdr:from>
    <xdr:to>
      <xdr:col>11</xdr:col>
      <xdr:colOff>135730</xdr:colOff>
      <xdr:row>648</xdr:row>
      <xdr:rowOff>42864</xdr:rowOff>
    </xdr:to>
    <xdr:cxnSp macro="">
      <xdr:nvCxnSpPr>
        <xdr:cNvPr id="10800" name="直線矢印コネクタ 10799">
          <a:extLst>
            <a:ext uri="{FF2B5EF4-FFF2-40B4-BE49-F238E27FC236}">
              <a16:creationId xmlns:a16="http://schemas.microsoft.com/office/drawing/2014/main" id="{00000000-0008-0000-0000-0000302A0000}"/>
            </a:ext>
          </a:extLst>
        </xdr:cNvPr>
        <xdr:cNvCxnSpPr/>
      </xdr:nvCxnSpPr>
      <xdr:spPr>
        <a:xfrm flipH="1">
          <a:off x="27736799" y="107865864"/>
          <a:ext cx="211931"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264319</xdr:colOff>
      <xdr:row>648</xdr:row>
      <xdr:rowOff>47629</xdr:rowOff>
    </xdr:from>
    <xdr:to>
      <xdr:col>11</xdr:col>
      <xdr:colOff>90488</xdr:colOff>
      <xdr:row>648</xdr:row>
      <xdr:rowOff>123825</xdr:rowOff>
    </xdr:to>
    <xdr:cxnSp macro="">
      <xdr:nvCxnSpPr>
        <xdr:cNvPr id="10801" name="カギ線コネクタ 10800">
          <a:extLst>
            <a:ext uri="{FF2B5EF4-FFF2-40B4-BE49-F238E27FC236}">
              <a16:creationId xmlns:a16="http://schemas.microsoft.com/office/drawing/2014/main" id="{00000000-0008-0000-0000-0000312A0000}"/>
            </a:ext>
          </a:extLst>
        </xdr:cNvPr>
        <xdr:cNvCxnSpPr/>
      </xdr:nvCxnSpPr>
      <xdr:spPr>
        <a:xfrm>
          <a:off x="27696319" y="107870629"/>
          <a:ext cx="207169" cy="76196"/>
        </a:xfrm>
        <a:prstGeom prst="bentConnector3">
          <a:avLst>
            <a:gd name="adj1" fmla="val -574"/>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2380</xdr:colOff>
      <xdr:row>645</xdr:row>
      <xdr:rowOff>104777</xdr:rowOff>
    </xdr:from>
    <xdr:to>
      <xdr:col>13</xdr:col>
      <xdr:colOff>316706</xdr:colOff>
      <xdr:row>645</xdr:row>
      <xdr:rowOff>104778</xdr:rowOff>
    </xdr:to>
    <xdr:cxnSp macro="">
      <xdr:nvCxnSpPr>
        <xdr:cNvPr id="910" name="直線矢印コネクタ 909">
          <a:extLst>
            <a:ext uri="{FF2B5EF4-FFF2-40B4-BE49-F238E27FC236}">
              <a16:creationId xmlns:a16="http://schemas.microsoft.com/office/drawing/2014/main" id="{00000000-0008-0000-0000-00008E030000}"/>
            </a:ext>
          </a:extLst>
        </xdr:cNvPr>
        <xdr:cNvCxnSpPr/>
      </xdr:nvCxnSpPr>
      <xdr:spPr>
        <a:xfrm flipV="1">
          <a:off x="27815380" y="107356277"/>
          <a:ext cx="1076326" cy="1"/>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297656</xdr:colOff>
      <xdr:row>645</xdr:row>
      <xdr:rowOff>104775</xdr:rowOff>
    </xdr:from>
    <xdr:to>
      <xdr:col>11</xdr:col>
      <xdr:colOff>2381</xdr:colOff>
      <xdr:row>646</xdr:row>
      <xdr:rowOff>71439</xdr:rowOff>
    </xdr:to>
    <xdr:cxnSp macro="">
      <xdr:nvCxnSpPr>
        <xdr:cNvPr id="912" name="直線コネクタ 911">
          <a:extLst>
            <a:ext uri="{FF2B5EF4-FFF2-40B4-BE49-F238E27FC236}">
              <a16:creationId xmlns:a16="http://schemas.microsoft.com/office/drawing/2014/main" id="{00000000-0008-0000-0000-000090030000}"/>
            </a:ext>
          </a:extLst>
        </xdr:cNvPr>
        <xdr:cNvCxnSpPr/>
      </xdr:nvCxnSpPr>
      <xdr:spPr>
        <a:xfrm flipV="1">
          <a:off x="27729656" y="107356275"/>
          <a:ext cx="85725" cy="157164"/>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300037</xdr:colOff>
      <xdr:row>645</xdr:row>
      <xdr:rowOff>185738</xdr:rowOff>
    </xdr:from>
    <xdr:to>
      <xdr:col>10</xdr:col>
      <xdr:colOff>300037</xdr:colOff>
      <xdr:row>646</xdr:row>
      <xdr:rowOff>178594</xdr:rowOff>
    </xdr:to>
    <xdr:cxnSp macro="">
      <xdr:nvCxnSpPr>
        <xdr:cNvPr id="10806" name="直線コネクタ 10805">
          <a:extLst>
            <a:ext uri="{FF2B5EF4-FFF2-40B4-BE49-F238E27FC236}">
              <a16:creationId xmlns:a16="http://schemas.microsoft.com/office/drawing/2014/main" id="{00000000-0008-0000-0000-0000362A0000}"/>
            </a:ext>
          </a:extLst>
        </xdr:cNvPr>
        <xdr:cNvCxnSpPr/>
      </xdr:nvCxnSpPr>
      <xdr:spPr>
        <a:xfrm flipV="1">
          <a:off x="27732037" y="107437238"/>
          <a:ext cx="0" cy="183356"/>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88107</xdr:colOff>
      <xdr:row>646</xdr:row>
      <xdr:rowOff>71438</xdr:rowOff>
    </xdr:from>
    <xdr:to>
      <xdr:col>10</xdr:col>
      <xdr:colOff>300038</xdr:colOff>
      <xdr:row>646</xdr:row>
      <xdr:rowOff>71438</xdr:rowOff>
    </xdr:to>
    <xdr:cxnSp macro="">
      <xdr:nvCxnSpPr>
        <xdr:cNvPr id="10808" name="直線矢印コネクタ 10807">
          <a:extLst>
            <a:ext uri="{FF2B5EF4-FFF2-40B4-BE49-F238E27FC236}">
              <a16:creationId xmlns:a16="http://schemas.microsoft.com/office/drawing/2014/main" id="{00000000-0008-0000-0000-0000382A0000}"/>
            </a:ext>
          </a:extLst>
        </xdr:cNvPr>
        <xdr:cNvCxnSpPr/>
      </xdr:nvCxnSpPr>
      <xdr:spPr>
        <a:xfrm>
          <a:off x="27520107" y="107513438"/>
          <a:ext cx="211931"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295275</xdr:colOff>
      <xdr:row>646</xdr:row>
      <xdr:rowOff>71438</xdr:rowOff>
    </xdr:from>
    <xdr:to>
      <xdr:col>11</xdr:col>
      <xdr:colOff>126206</xdr:colOff>
      <xdr:row>646</xdr:row>
      <xdr:rowOff>71438</xdr:rowOff>
    </xdr:to>
    <xdr:cxnSp macro="">
      <xdr:nvCxnSpPr>
        <xdr:cNvPr id="10810" name="直線矢印コネクタ 10809">
          <a:extLst>
            <a:ext uri="{FF2B5EF4-FFF2-40B4-BE49-F238E27FC236}">
              <a16:creationId xmlns:a16="http://schemas.microsoft.com/office/drawing/2014/main" id="{00000000-0008-0000-0000-00003A2A0000}"/>
            </a:ext>
          </a:extLst>
        </xdr:cNvPr>
        <xdr:cNvCxnSpPr/>
      </xdr:nvCxnSpPr>
      <xdr:spPr>
        <a:xfrm flipH="1">
          <a:off x="27727275" y="107513438"/>
          <a:ext cx="211931"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88106</xdr:colOff>
      <xdr:row>637</xdr:row>
      <xdr:rowOff>102394</xdr:rowOff>
    </xdr:from>
    <xdr:to>
      <xdr:col>10</xdr:col>
      <xdr:colOff>226218</xdr:colOff>
      <xdr:row>638</xdr:row>
      <xdr:rowOff>4764</xdr:rowOff>
    </xdr:to>
    <xdr:cxnSp macro="">
      <xdr:nvCxnSpPr>
        <xdr:cNvPr id="10812" name="直線矢印コネクタ 10811">
          <a:extLst>
            <a:ext uri="{FF2B5EF4-FFF2-40B4-BE49-F238E27FC236}">
              <a16:creationId xmlns:a16="http://schemas.microsoft.com/office/drawing/2014/main" id="{00000000-0008-0000-0000-00003C2A0000}"/>
            </a:ext>
          </a:extLst>
        </xdr:cNvPr>
        <xdr:cNvCxnSpPr/>
      </xdr:nvCxnSpPr>
      <xdr:spPr>
        <a:xfrm flipH="1" flipV="1">
          <a:off x="27520106" y="105829894"/>
          <a:ext cx="138112" cy="9287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640</xdr:row>
      <xdr:rowOff>95250</xdr:rowOff>
    </xdr:from>
    <xdr:to>
      <xdr:col>8</xdr:col>
      <xdr:colOff>100013</xdr:colOff>
      <xdr:row>640</xdr:row>
      <xdr:rowOff>95250</xdr:rowOff>
    </xdr:to>
    <xdr:cxnSp macro="">
      <xdr:nvCxnSpPr>
        <xdr:cNvPr id="10815" name="直線矢印コネクタ 10814">
          <a:extLst>
            <a:ext uri="{FF2B5EF4-FFF2-40B4-BE49-F238E27FC236}">
              <a16:creationId xmlns:a16="http://schemas.microsoft.com/office/drawing/2014/main" id="{00000000-0008-0000-0000-00003F2A0000}"/>
            </a:ext>
          </a:extLst>
        </xdr:cNvPr>
        <xdr:cNvCxnSpPr/>
      </xdr:nvCxnSpPr>
      <xdr:spPr>
        <a:xfrm>
          <a:off x="26670000" y="106394250"/>
          <a:ext cx="10001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369094</xdr:colOff>
      <xdr:row>646</xdr:row>
      <xdr:rowOff>83344</xdr:rowOff>
    </xdr:from>
    <xdr:to>
      <xdr:col>11</xdr:col>
      <xdr:colOff>150019</xdr:colOff>
      <xdr:row>646</xdr:row>
      <xdr:rowOff>188120</xdr:rowOff>
    </xdr:to>
    <xdr:cxnSp macro="">
      <xdr:nvCxnSpPr>
        <xdr:cNvPr id="10816" name="直線コネクタ 10815">
          <a:extLst>
            <a:ext uri="{FF2B5EF4-FFF2-40B4-BE49-F238E27FC236}">
              <a16:creationId xmlns:a16="http://schemas.microsoft.com/office/drawing/2014/main" id="{00000000-0008-0000-0000-0000402A0000}"/>
            </a:ext>
          </a:extLst>
        </xdr:cNvPr>
        <xdr:cNvCxnSpPr/>
      </xdr:nvCxnSpPr>
      <xdr:spPr>
        <a:xfrm flipV="1">
          <a:off x="27801094" y="107525344"/>
          <a:ext cx="161925" cy="104776"/>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150018</xdr:colOff>
      <xdr:row>646</xdr:row>
      <xdr:rowOff>83345</xdr:rowOff>
    </xdr:from>
    <xdr:to>
      <xdr:col>13</xdr:col>
      <xdr:colOff>314325</xdr:colOff>
      <xdr:row>646</xdr:row>
      <xdr:rowOff>83346</xdr:rowOff>
    </xdr:to>
    <xdr:cxnSp macro="">
      <xdr:nvCxnSpPr>
        <xdr:cNvPr id="10817" name="直線矢印コネクタ 10816">
          <a:extLst>
            <a:ext uri="{FF2B5EF4-FFF2-40B4-BE49-F238E27FC236}">
              <a16:creationId xmlns:a16="http://schemas.microsoft.com/office/drawing/2014/main" id="{00000000-0008-0000-0000-0000412A0000}"/>
            </a:ext>
          </a:extLst>
        </xdr:cNvPr>
        <xdr:cNvCxnSpPr/>
      </xdr:nvCxnSpPr>
      <xdr:spPr>
        <a:xfrm flipV="1">
          <a:off x="27963018" y="107525345"/>
          <a:ext cx="926307" cy="1"/>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335757</xdr:colOff>
      <xdr:row>647</xdr:row>
      <xdr:rowOff>119062</xdr:rowOff>
    </xdr:from>
    <xdr:to>
      <xdr:col>10</xdr:col>
      <xdr:colOff>304800</xdr:colOff>
      <xdr:row>647</xdr:row>
      <xdr:rowOff>119062</xdr:rowOff>
    </xdr:to>
    <xdr:cxnSp macro="">
      <xdr:nvCxnSpPr>
        <xdr:cNvPr id="10819" name="直線コネクタ 10818">
          <a:extLst>
            <a:ext uri="{FF2B5EF4-FFF2-40B4-BE49-F238E27FC236}">
              <a16:creationId xmlns:a16="http://schemas.microsoft.com/office/drawing/2014/main" id="{00000000-0008-0000-0000-0000432A0000}"/>
            </a:ext>
          </a:extLst>
        </xdr:cNvPr>
        <xdr:cNvCxnSpPr/>
      </xdr:nvCxnSpPr>
      <xdr:spPr>
        <a:xfrm>
          <a:off x="1859757" y="121848562"/>
          <a:ext cx="2255043"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197644</xdr:colOff>
      <xdr:row>646</xdr:row>
      <xdr:rowOff>188119</xdr:rowOff>
    </xdr:from>
    <xdr:to>
      <xdr:col>8</xdr:col>
      <xdr:colOff>197644</xdr:colOff>
      <xdr:row>648</xdr:row>
      <xdr:rowOff>0</xdr:rowOff>
    </xdr:to>
    <xdr:cxnSp macro="">
      <xdr:nvCxnSpPr>
        <xdr:cNvPr id="950" name="直線矢印コネクタ 949">
          <a:extLst>
            <a:ext uri="{FF2B5EF4-FFF2-40B4-BE49-F238E27FC236}">
              <a16:creationId xmlns:a16="http://schemas.microsoft.com/office/drawing/2014/main" id="{00000000-0008-0000-0000-0000B6030000}"/>
            </a:ext>
          </a:extLst>
        </xdr:cNvPr>
        <xdr:cNvCxnSpPr/>
      </xdr:nvCxnSpPr>
      <xdr:spPr>
        <a:xfrm>
          <a:off x="26867644" y="107630119"/>
          <a:ext cx="0" cy="1928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197645</xdr:colOff>
      <xdr:row>647</xdr:row>
      <xdr:rowOff>188118</xdr:rowOff>
    </xdr:from>
    <xdr:to>
      <xdr:col>8</xdr:col>
      <xdr:colOff>197645</xdr:colOff>
      <xdr:row>654</xdr:row>
      <xdr:rowOff>188119</xdr:rowOff>
    </xdr:to>
    <xdr:cxnSp macro="">
      <xdr:nvCxnSpPr>
        <xdr:cNvPr id="10820" name="直線矢印コネクタ 10819">
          <a:extLst>
            <a:ext uri="{FF2B5EF4-FFF2-40B4-BE49-F238E27FC236}">
              <a16:creationId xmlns:a16="http://schemas.microsoft.com/office/drawing/2014/main" id="{00000000-0008-0000-0000-0000442A0000}"/>
            </a:ext>
          </a:extLst>
        </xdr:cNvPr>
        <xdr:cNvCxnSpPr/>
      </xdr:nvCxnSpPr>
      <xdr:spPr>
        <a:xfrm>
          <a:off x="26867645" y="107820618"/>
          <a:ext cx="0" cy="133350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195263</xdr:colOff>
      <xdr:row>647</xdr:row>
      <xdr:rowOff>109537</xdr:rowOff>
    </xdr:from>
    <xdr:to>
      <xdr:col>8</xdr:col>
      <xdr:colOff>364331</xdr:colOff>
      <xdr:row>647</xdr:row>
      <xdr:rowOff>109537</xdr:rowOff>
    </xdr:to>
    <xdr:cxnSp macro="">
      <xdr:nvCxnSpPr>
        <xdr:cNvPr id="10821" name="直線矢印コネクタ 10820">
          <a:extLst>
            <a:ext uri="{FF2B5EF4-FFF2-40B4-BE49-F238E27FC236}">
              <a16:creationId xmlns:a16="http://schemas.microsoft.com/office/drawing/2014/main" id="{00000000-0008-0000-0000-0000452A0000}"/>
            </a:ext>
          </a:extLst>
        </xdr:cNvPr>
        <xdr:cNvCxnSpPr/>
      </xdr:nvCxnSpPr>
      <xdr:spPr>
        <a:xfrm>
          <a:off x="26865263" y="107742037"/>
          <a:ext cx="16906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202406</xdr:colOff>
      <xdr:row>651</xdr:row>
      <xdr:rowOff>97632</xdr:rowOff>
    </xdr:from>
    <xdr:to>
      <xdr:col>8</xdr:col>
      <xdr:colOff>371474</xdr:colOff>
      <xdr:row>651</xdr:row>
      <xdr:rowOff>97632</xdr:rowOff>
    </xdr:to>
    <xdr:cxnSp macro="">
      <xdr:nvCxnSpPr>
        <xdr:cNvPr id="10824" name="直線矢印コネクタ 10823">
          <a:extLst>
            <a:ext uri="{FF2B5EF4-FFF2-40B4-BE49-F238E27FC236}">
              <a16:creationId xmlns:a16="http://schemas.microsoft.com/office/drawing/2014/main" id="{00000000-0008-0000-0000-0000482A0000}"/>
            </a:ext>
          </a:extLst>
        </xdr:cNvPr>
        <xdr:cNvCxnSpPr/>
      </xdr:nvCxnSpPr>
      <xdr:spPr>
        <a:xfrm>
          <a:off x="26872406" y="108492132"/>
          <a:ext cx="16906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111918</xdr:colOff>
      <xdr:row>656</xdr:row>
      <xdr:rowOff>2381</xdr:rowOff>
    </xdr:from>
    <xdr:to>
      <xdr:col>5</xdr:col>
      <xdr:colOff>111918</xdr:colOff>
      <xdr:row>656</xdr:row>
      <xdr:rowOff>180975</xdr:rowOff>
    </xdr:to>
    <xdr:cxnSp macro="">
      <xdr:nvCxnSpPr>
        <xdr:cNvPr id="10828" name="直線矢印コネクタ 10827">
          <a:extLst>
            <a:ext uri="{FF2B5EF4-FFF2-40B4-BE49-F238E27FC236}">
              <a16:creationId xmlns:a16="http://schemas.microsoft.com/office/drawing/2014/main" id="{00000000-0008-0000-0000-00004C2A0000}"/>
            </a:ext>
          </a:extLst>
        </xdr:cNvPr>
        <xdr:cNvCxnSpPr/>
      </xdr:nvCxnSpPr>
      <xdr:spPr>
        <a:xfrm>
          <a:off x="25638918" y="109349381"/>
          <a:ext cx="0" cy="17859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347662</xdr:colOff>
      <xdr:row>591</xdr:row>
      <xdr:rowOff>0</xdr:rowOff>
    </xdr:from>
    <xdr:to>
      <xdr:col>11</xdr:col>
      <xdr:colOff>347662</xdr:colOff>
      <xdr:row>625</xdr:row>
      <xdr:rowOff>0</xdr:rowOff>
    </xdr:to>
    <xdr:cxnSp macro="">
      <xdr:nvCxnSpPr>
        <xdr:cNvPr id="10832" name="直線コネクタ 10831">
          <a:extLst>
            <a:ext uri="{FF2B5EF4-FFF2-40B4-BE49-F238E27FC236}">
              <a16:creationId xmlns:a16="http://schemas.microsoft.com/office/drawing/2014/main" id="{00000000-0008-0000-0000-0000502A0000}"/>
            </a:ext>
          </a:extLst>
        </xdr:cNvPr>
        <xdr:cNvCxnSpPr/>
      </xdr:nvCxnSpPr>
      <xdr:spPr>
        <a:xfrm>
          <a:off x="4538662" y="112395000"/>
          <a:ext cx="0" cy="647700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159545</xdr:colOff>
      <xdr:row>599</xdr:row>
      <xdr:rowOff>188120</xdr:rowOff>
    </xdr:from>
    <xdr:to>
      <xdr:col>6</xdr:col>
      <xdr:colOff>159545</xdr:colOff>
      <xdr:row>625</xdr:row>
      <xdr:rowOff>0</xdr:rowOff>
    </xdr:to>
    <xdr:cxnSp macro="">
      <xdr:nvCxnSpPr>
        <xdr:cNvPr id="10833" name="直線コネクタ 10832">
          <a:extLst>
            <a:ext uri="{FF2B5EF4-FFF2-40B4-BE49-F238E27FC236}">
              <a16:creationId xmlns:a16="http://schemas.microsoft.com/office/drawing/2014/main" id="{00000000-0008-0000-0000-0000512A0000}"/>
            </a:ext>
          </a:extLst>
        </xdr:cNvPr>
        <xdr:cNvCxnSpPr/>
      </xdr:nvCxnSpPr>
      <xdr:spPr>
        <a:xfrm flipV="1">
          <a:off x="2445545" y="114107120"/>
          <a:ext cx="0" cy="476488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192881</xdr:colOff>
      <xdr:row>583</xdr:row>
      <xdr:rowOff>4763</xdr:rowOff>
    </xdr:from>
    <xdr:to>
      <xdr:col>6</xdr:col>
      <xdr:colOff>159544</xdr:colOff>
      <xdr:row>600</xdr:row>
      <xdr:rowOff>2381</xdr:rowOff>
    </xdr:to>
    <xdr:cxnSp macro="">
      <xdr:nvCxnSpPr>
        <xdr:cNvPr id="10853" name="直線コネクタ 10852">
          <a:extLst>
            <a:ext uri="{FF2B5EF4-FFF2-40B4-BE49-F238E27FC236}">
              <a16:creationId xmlns:a16="http://schemas.microsoft.com/office/drawing/2014/main" id="{00000000-0008-0000-0000-0000652A0000}"/>
            </a:ext>
          </a:extLst>
        </xdr:cNvPr>
        <xdr:cNvCxnSpPr/>
      </xdr:nvCxnSpPr>
      <xdr:spPr>
        <a:xfrm flipH="1" flipV="1">
          <a:off x="33339881" y="101160263"/>
          <a:ext cx="347663" cy="3236118"/>
        </a:xfrm>
        <a:prstGeom prst="line">
          <a:avLst/>
        </a:prstGeom>
        <a:ln w="6350" cmpd="dbl">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192882</xdr:colOff>
      <xdr:row>580</xdr:row>
      <xdr:rowOff>185738</xdr:rowOff>
    </xdr:from>
    <xdr:to>
      <xdr:col>5</xdr:col>
      <xdr:colOff>192882</xdr:colOff>
      <xdr:row>583</xdr:row>
      <xdr:rowOff>4763</xdr:rowOff>
    </xdr:to>
    <xdr:cxnSp macro="">
      <xdr:nvCxnSpPr>
        <xdr:cNvPr id="10869" name="直線コネクタ 10868">
          <a:extLst>
            <a:ext uri="{FF2B5EF4-FFF2-40B4-BE49-F238E27FC236}">
              <a16:creationId xmlns:a16="http://schemas.microsoft.com/office/drawing/2014/main" id="{00000000-0008-0000-0000-0000752A0000}"/>
            </a:ext>
          </a:extLst>
        </xdr:cNvPr>
        <xdr:cNvCxnSpPr/>
      </xdr:nvCxnSpPr>
      <xdr:spPr>
        <a:xfrm>
          <a:off x="33339882" y="100769738"/>
          <a:ext cx="0" cy="390525"/>
        </a:xfrm>
        <a:prstGeom prst="line">
          <a:avLst/>
        </a:prstGeom>
        <a:ln w="6350" cmpd="dbl">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192881</xdr:colOff>
      <xdr:row>579</xdr:row>
      <xdr:rowOff>183356</xdr:rowOff>
    </xdr:from>
    <xdr:to>
      <xdr:col>5</xdr:col>
      <xdr:colOff>216694</xdr:colOff>
      <xdr:row>581</xdr:row>
      <xdr:rowOff>0</xdr:rowOff>
    </xdr:to>
    <xdr:cxnSp macro="">
      <xdr:nvCxnSpPr>
        <xdr:cNvPr id="10881" name="直線コネクタ 10880">
          <a:extLst>
            <a:ext uri="{FF2B5EF4-FFF2-40B4-BE49-F238E27FC236}">
              <a16:creationId xmlns:a16="http://schemas.microsoft.com/office/drawing/2014/main" id="{00000000-0008-0000-0000-0000812A0000}"/>
            </a:ext>
          </a:extLst>
        </xdr:cNvPr>
        <xdr:cNvCxnSpPr/>
      </xdr:nvCxnSpPr>
      <xdr:spPr>
        <a:xfrm flipH="1">
          <a:off x="33339881" y="100576856"/>
          <a:ext cx="23813" cy="197644"/>
        </a:xfrm>
        <a:prstGeom prst="line">
          <a:avLst/>
        </a:prstGeom>
        <a:ln w="6350" cmpd="dbl">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228611</xdr:colOff>
      <xdr:row>571</xdr:row>
      <xdr:rowOff>31388</xdr:rowOff>
    </xdr:from>
    <xdr:to>
      <xdr:col>12</xdr:col>
      <xdr:colOff>21414</xdr:colOff>
      <xdr:row>592</xdr:row>
      <xdr:rowOff>100445</xdr:rowOff>
    </xdr:to>
    <xdr:sp macro="" textlink="">
      <xdr:nvSpPr>
        <xdr:cNvPr id="10915" name="円弧 10914">
          <a:extLst>
            <a:ext uri="{FF2B5EF4-FFF2-40B4-BE49-F238E27FC236}">
              <a16:creationId xmlns:a16="http://schemas.microsoft.com/office/drawing/2014/main" id="{00000000-0008-0000-0000-0000A32A0000}"/>
            </a:ext>
          </a:extLst>
        </xdr:cNvPr>
        <xdr:cNvSpPr/>
      </xdr:nvSpPr>
      <xdr:spPr>
        <a:xfrm rot="21443573">
          <a:off x="35661611" y="98900888"/>
          <a:ext cx="173803" cy="4069557"/>
        </a:xfrm>
        <a:prstGeom prst="arc">
          <a:avLst>
            <a:gd name="adj1" fmla="val 5489265"/>
            <a:gd name="adj2" fmla="val 9986172"/>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rgbClr val="C00000"/>
            </a:solidFill>
          </a:endParaRPr>
        </a:p>
      </xdr:txBody>
    </xdr:sp>
    <xdr:clientData/>
  </xdr:twoCellAnchor>
  <xdr:twoCellAnchor>
    <xdr:from>
      <xdr:col>11</xdr:col>
      <xdr:colOff>350044</xdr:colOff>
      <xdr:row>591</xdr:row>
      <xdr:rowOff>2</xdr:rowOff>
    </xdr:from>
    <xdr:to>
      <xdr:col>12</xdr:col>
      <xdr:colOff>88106</xdr:colOff>
      <xdr:row>591</xdr:row>
      <xdr:rowOff>2</xdr:rowOff>
    </xdr:to>
    <xdr:cxnSp macro="">
      <xdr:nvCxnSpPr>
        <xdr:cNvPr id="10916" name="直線コネクタ 10915">
          <a:extLst>
            <a:ext uri="{FF2B5EF4-FFF2-40B4-BE49-F238E27FC236}">
              <a16:creationId xmlns:a16="http://schemas.microsoft.com/office/drawing/2014/main" id="{00000000-0008-0000-0000-0000A42A0000}"/>
            </a:ext>
          </a:extLst>
        </xdr:cNvPr>
        <xdr:cNvCxnSpPr/>
      </xdr:nvCxnSpPr>
      <xdr:spPr>
        <a:xfrm>
          <a:off x="4541044" y="112395002"/>
          <a:ext cx="119062" cy="0"/>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247650</xdr:colOff>
      <xdr:row>583</xdr:row>
      <xdr:rowOff>1</xdr:rowOff>
    </xdr:from>
    <xdr:to>
      <xdr:col>11</xdr:col>
      <xdr:colOff>364331</xdr:colOff>
      <xdr:row>583</xdr:row>
      <xdr:rowOff>1</xdr:rowOff>
    </xdr:to>
    <xdr:cxnSp macro="">
      <xdr:nvCxnSpPr>
        <xdr:cNvPr id="10917" name="直線コネクタ 10916">
          <a:extLst>
            <a:ext uri="{FF2B5EF4-FFF2-40B4-BE49-F238E27FC236}">
              <a16:creationId xmlns:a16="http://schemas.microsoft.com/office/drawing/2014/main" id="{00000000-0008-0000-0000-0000A52A0000}"/>
            </a:ext>
          </a:extLst>
        </xdr:cNvPr>
        <xdr:cNvCxnSpPr/>
      </xdr:nvCxnSpPr>
      <xdr:spPr>
        <a:xfrm>
          <a:off x="4438650" y="110871001"/>
          <a:ext cx="116681" cy="0"/>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307182</xdr:colOff>
      <xdr:row>587</xdr:row>
      <xdr:rowOff>2</xdr:rowOff>
    </xdr:from>
    <xdr:to>
      <xdr:col>12</xdr:col>
      <xdr:colOff>38100</xdr:colOff>
      <xdr:row>587</xdr:row>
      <xdr:rowOff>3</xdr:rowOff>
    </xdr:to>
    <xdr:cxnSp macro="">
      <xdr:nvCxnSpPr>
        <xdr:cNvPr id="10919" name="直線コネクタ 10918">
          <a:extLst>
            <a:ext uri="{FF2B5EF4-FFF2-40B4-BE49-F238E27FC236}">
              <a16:creationId xmlns:a16="http://schemas.microsoft.com/office/drawing/2014/main" id="{00000000-0008-0000-0000-0000A72A0000}"/>
            </a:ext>
          </a:extLst>
        </xdr:cNvPr>
        <xdr:cNvCxnSpPr/>
      </xdr:nvCxnSpPr>
      <xdr:spPr>
        <a:xfrm flipV="1">
          <a:off x="4498182" y="111633002"/>
          <a:ext cx="111918" cy="1"/>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9524</xdr:colOff>
      <xdr:row>591</xdr:row>
      <xdr:rowOff>188119</xdr:rowOff>
    </xdr:from>
    <xdr:to>
      <xdr:col>6</xdr:col>
      <xdr:colOff>133350</xdr:colOff>
      <xdr:row>591</xdr:row>
      <xdr:rowOff>188119</xdr:rowOff>
    </xdr:to>
    <xdr:cxnSp macro="">
      <xdr:nvCxnSpPr>
        <xdr:cNvPr id="10966" name="直線コネクタ 10965">
          <a:extLst>
            <a:ext uri="{FF2B5EF4-FFF2-40B4-BE49-F238E27FC236}">
              <a16:creationId xmlns:a16="http://schemas.microsoft.com/office/drawing/2014/main" id="{00000000-0008-0000-0000-0000D62A0000}"/>
            </a:ext>
          </a:extLst>
        </xdr:cNvPr>
        <xdr:cNvCxnSpPr/>
      </xdr:nvCxnSpPr>
      <xdr:spPr>
        <a:xfrm>
          <a:off x="2295524" y="112583119"/>
          <a:ext cx="123826" cy="0"/>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159544</xdr:colOff>
      <xdr:row>600</xdr:row>
      <xdr:rowOff>2381</xdr:rowOff>
    </xdr:from>
    <xdr:to>
      <xdr:col>6</xdr:col>
      <xdr:colOff>276224</xdr:colOff>
      <xdr:row>600</xdr:row>
      <xdr:rowOff>2381</xdr:rowOff>
    </xdr:to>
    <xdr:cxnSp macro="">
      <xdr:nvCxnSpPr>
        <xdr:cNvPr id="10970" name="直線コネクタ 10969">
          <a:extLst>
            <a:ext uri="{FF2B5EF4-FFF2-40B4-BE49-F238E27FC236}">
              <a16:creationId xmlns:a16="http://schemas.microsoft.com/office/drawing/2014/main" id="{00000000-0008-0000-0000-0000DA2A0000}"/>
            </a:ext>
          </a:extLst>
        </xdr:cNvPr>
        <xdr:cNvCxnSpPr/>
      </xdr:nvCxnSpPr>
      <xdr:spPr>
        <a:xfrm>
          <a:off x="2445544" y="114111881"/>
          <a:ext cx="116680" cy="0"/>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159543</xdr:colOff>
      <xdr:row>624</xdr:row>
      <xdr:rowOff>188118</xdr:rowOff>
    </xdr:from>
    <xdr:to>
      <xdr:col>6</xdr:col>
      <xdr:colOff>159543</xdr:colOff>
      <xdr:row>625</xdr:row>
      <xdr:rowOff>185737</xdr:rowOff>
    </xdr:to>
    <xdr:cxnSp macro="">
      <xdr:nvCxnSpPr>
        <xdr:cNvPr id="10973" name="直線コネクタ 10972">
          <a:extLst>
            <a:ext uri="{FF2B5EF4-FFF2-40B4-BE49-F238E27FC236}">
              <a16:creationId xmlns:a16="http://schemas.microsoft.com/office/drawing/2014/main" id="{00000000-0008-0000-0000-0000DD2A0000}"/>
            </a:ext>
          </a:extLst>
        </xdr:cNvPr>
        <xdr:cNvCxnSpPr/>
      </xdr:nvCxnSpPr>
      <xdr:spPr>
        <a:xfrm>
          <a:off x="33687543" y="115440618"/>
          <a:ext cx="0" cy="188119"/>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347663</xdr:colOff>
      <xdr:row>625</xdr:row>
      <xdr:rowOff>4763</xdr:rowOff>
    </xdr:from>
    <xdr:to>
      <xdr:col>11</xdr:col>
      <xdr:colOff>347663</xdr:colOff>
      <xdr:row>626</xdr:row>
      <xdr:rowOff>4763</xdr:rowOff>
    </xdr:to>
    <xdr:cxnSp macro="">
      <xdr:nvCxnSpPr>
        <xdr:cNvPr id="10974" name="直線コネクタ 10973">
          <a:extLst>
            <a:ext uri="{FF2B5EF4-FFF2-40B4-BE49-F238E27FC236}">
              <a16:creationId xmlns:a16="http://schemas.microsoft.com/office/drawing/2014/main" id="{00000000-0008-0000-0000-0000DE2A0000}"/>
            </a:ext>
          </a:extLst>
        </xdr:cNvPr>
        <xdr:cNvCxnSpPr/>
      </xdr:nvCxnSpPr>
      <xdr:spPr>
        <a:xfrm>
          <a:off x="35780663" y="115447763"/>
          <a:ext cx="0" cy="19050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164306</xdr:colOff>
      <xdr:row>600</xdr:row>
      <xdr:rowOff>0</xdr:rowOff>
    </xdr:from>
    <xdr:to>
      <xdr:col>11</xdr:col>
      <xdr:colOff>347663</xdr:colOff>
      <xdr:row>600</xdr:row>
      <xdr:rowOff>0</xdr:rowOff>
    </xdr:to>
    <xdr:cxnSp macro="">
      <xdr:nvCxnSpPr>
        <xdr:cNvPr id="10981" name="直線矢印コネクタ 10980">
          <a:extLst>
            <a:ext uri="{FF2B5EF4-FFF2-40B4-BE49-F238E27FC236}">
              <a16:creationId xmlns:a16="http://schemas.microsoft.com/office/drawing/2014/main" id="{00000000-0008-0000-0000-0000E52A0000}"/>
            </a:ext>
          </a:extLst>
        </xdr:cNvPr>
        <xdr:cNvCxnSpPr/>
      </xdr:nvCxnSpPr>
      <xdr:spPr>
        <a:xfrm>
          <a:off x="2450306" y="114109500"/>
          <a:ext cx="208835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290512</xdr:colOff>
      <xdr:row>587</xdr:row>
      <xdr:rowOff>2380</xdr:rowOff>
    </xdr:from>
    <xdr:to>
      <xdr:col>6</xdr:col>
      <xdr:colOff>13088</xdr:colOff>
      <xdr:row>587</xdr:row>
      <xdr:rowOff>2381</xdr:rowOff>
    </xdr:to>
    <xdr:cxnSp macro="">
      <xdr:nvCxnSpPr>
        <xdr:cNvPr id="10983" name="直線コネクタ 10982">
          <a:extLst>
            <a:ext uri="{FF2B5EF4-FFF2-40B4-BE49-F238E27FC236}">
              <a16:creationId xmlns:a16="http://schemas.microsoft.com/office/drawing/2014/main" id="{00000000-0008-0000-0000-0000E72A0000}"/>
            </a:ext>
          </a:extLst>
        </xdr:cNvPr>
        <xdr:cNvCxnSpPr/>
      </xdr:nvCxnSpPr>
      <xdr:spPr>
        <a:xfrm flipV="1">
          <a:off x="33437512" y="101919880"/>
          <a:ext cx="103576" cy="1"/>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202407</xdr:colOff>
      <xdr:row>583</xdr:row>
      <xdr:rowOff>1</xdr:rowOff>
    </xdr:from>
    <xdr:to>
      <xdr:col>5</xdr:col>
      <xdr:colOff>305983</xdr:colOff>
      <xdr:row>583</xdr:row>
      <xdr:rowOff>2</xdr:rowOff>
    </xdr:to>
    <xdr:cxnSp macro="">
      <xdr:nvCxnSpPr>
        <xdr:cNvPr id="10984" name="直線コネクタ 10983">
          <a:extLst>
            <a:ext uri="{FF2B5EF4-FFF2-40B4-BE49-F238E27FC236}">
              <a16:creationId xmlns:a16="http://schemas.microsoft.com/office/drawing/2014/main" id="{00000000-0008-0000-0000-0000E82A0000}"/>
            </a:ext>
          </a:extLst>
        </xdr:cNvPr>
        <xdr:cNvCxnSpPr/>
      </xdr:nvCxnSpPr>
      <xdr:spPr>
        <a:xfrm flipV="1">
          <a:off x="33349407" y="101155501"/>
          <a:ext cx="103576" cy="1"/>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271463</xdr:colOff>
      <xdr:row>586</xdr:row>
      <xdr:rowOff>190499</xdr:rowOff>
    </xdr:from>
    <xdr:to>
      <xdr:col>11</xdr:col>
      <xdr:colOff>302419</xdr:colOff>
      <xdr:row>586</xdr:row>
      <xdr:rowOff>190499</xdr:rowOff>
    </xdr:to>
    <xdr:cxnSp macro="">
      <xdr:nvCxnSpPr>
        <xdr:cNvPr id="10985" name="直線矢印コネクタ 10984">
          <a:extLst>
            <a:ext uri="{FF2B5EF4-FFF2-40B4-BE49-F238E27FC236}">
              <a16:creationId xmlns:a16="http://schemas.microsoft.com/office/drawing/2014/main" id="{00000000-0008-0000-0000-0000E92A0000}"/>
            </a:ext>
          </a:extLst>
        </xdr:cNvPr>
        <xdr:cNvCxnSpPr/>
      </xdr:nvCxnSpPr>
      <xdr:spPr>
        <a:xfrm>
          <a:off x="2176463" y="111632999"/>
          <a:ext cx="2316956"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233380</xdr:colOff>
      <xdr:row>581</xdr:row>
      <xdr:rowOff>159543</xdr:rowOff>
    </xdr:from>
    <xdr:to>
      <xdr:col>11</xdr:col>
      <xdr:colOff>233380</xdr:colOff>
      <xdr:row>582</xdr:row>
      <xdr:rowOff>30956</xdr:rowOff>
    </xdr:to>
    <xdr:cxnSp macro="">
      <xdr:nvCxnSpPr>
        <xdr:cNvPr id="10987" name="直線コネクタ 10986">
          <a:extLst>
            <a:ext uri="{FF2B5EF4-FFF2-40B4-BE49-F238E27FC236}">
              <a16:creationId xmlns:a16="http://schemas.microsoft.com/office/drawing/2014/main" id="{00000000-0008-0000-0000-0000EB2A0000}"/>
            </a:ext>
          </a:extLst>
        </xdr:cNvPr>
        <xdr:cNvCxnSpPr/>
      </xdr:nvCxnSpPr>
      <xdr:spPr>
        <a:xfrm>
          <a:off x="35666380" y="100934043"/>
          <a:ext cx="0" cy="61913"/>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261938</xdr:colOff>
      <xdr:row>581</xdr:row>
      <xdr:rowOff>190499</xdr:rowOff>
    </xdr:from>
    <xdr:to>
      <xdr:col>13</xdr:col>
      <xdr:colOff>371475</xdr:colOff>
      <xdr:row>581</xdr:row>
      <xdr:rowOff>190499</xdr:rowOff>
    </xdr:to>
    <xdr:cxnSp macro="">
      <xdr:nvCxnSpPr>
        <xdr:cNvPr id="10992" name="直線コネクタ 10991">
          <a:extLst>
            <a:ext uri="{FF2B5EF4-FFF2-40B4-BE49-F238E27FC236}">
              <a16:creationId xmlns:a16="http://schemas.microsoft.com/office/drawing/2014/main" id="{00000000-0008-0000-0000-0000F02A0000}"/>
            </a:ext>
          </a:extLst>
        </xdr:cNvPr>
        <xdr:cNvCxnSpPr/>
      </xdr:nvCxnSpPr>
      <xdr:spPr>
        <a:xfrm>
          <a:off x="35694938" y="100964999"/>
          <a:ext cx="871537"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157163</xdr:colOff>
      <xdr:row>625</xdr:row>
      <xdr:rowOff>92870</xdr:rowOff>
    </xdr:from>
    <xdr:to>
      <xdr:col>11</xdr:col>
      <xdr:colOff>350044</xdr:colOff>
      <xdr:row>625</xdr:row>
      <xdr:rowOff>92870</xdr:rowOff>
    </xdr:to>
    <xdr:cxnSp macro="">
      <xdr:nvCxnSpPr>
        <xdr:cNvPr id="10993" name="直線矢印コネクタ 10992">
          <a:extLst>
            <a:ext uri="{FF2B5EF4-FFF2-40B4-BE49-F238E27FC236}">
              <a16:creationId xmlns:a16="http://schemas.microsoft.com/office/drawing/2014/main" id="{00000000-0008-0000-0000-0000F12A0000}"/>
            </a:ext>
          </a:extLst>
        </xdr:cNvPr>
        <xdr:cNvCxnSpPr/>
      </xdr:nvCxnSpPr>
      <xdr:spPr>
        <a:xfrm>
          <a:off x="33685163" y="115535870"/>
          <a:ext cx="20978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192881</xdr:colOff>
      <xdr:row>583</xdr:row>
      <xdr:rowOff>0</xdr:rowOff>
    </xdr:from>
    <xdr:to>
      <xdr:col>11</xdr:col>
      <xdr:colOff>247648</xdr:colOff>
      <xdr:row>583</xdr:row>
      <xdr:rowOff>0</xdr:rowOff>
    </xdr:to>
    <xdr:cxnSp macro="">
      <xdr:nvCxnSpPr>
        <xdr:cNvPr id="11000" name="直線矢印コネクタ 10999">
          <a:extLst>
            <a:ext uri="{FF2B5EF4-FFF2-40B4-BE49-F238E27FC236}">
              <a16:creationId xmlns:a16="http://schemas.microsoft.com/office/drawing/2014/main" id="{00000000-0008-0000-0000-0000F82A0000}"/>
            </a:ext>
          </a:extLst>
        </xdr:cNvPr>
        <xdr:cNvCxnSpPr/>
      </xdr:nvCxnSpPr>
      <xdr:spPr>
        <a:xfrm>
          <a:off x="2097881" y="110871000"/>
          <a:ext cx="234076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230981</xdr:colOff>
      <xdr:row>582</xdr:row>
      <xdr:rowOff>2381</xdr:rowOff>
    </xdr:from>
    <xdr:to>
      <xdr:col>11</xdr:col>
      <xdr:colOff>352425</xdr:colOff>
      <xdr:row>591</xdr:row>
      <xdr:rowOff>4763</xdr:rowOff>
    </xdr:to>
    <xdr:cxnSp macro="">
      <xdr:nvCxnSpPr>
        <xdr:cNvPr id="7" name="直線コネクタ 6">
          <a:extLst>
            <a:ext uri="{FF2B5EF4-FFF2-40B4-BE49-F238E27FC236}">
              <a16:creationId xmlns:a16="http://schemas.microsoft.com/office/drawing/2014/main" id="{00000000-0008-0000-0000-000007000000}"/>
            </a:ext>
          </a:extLst>
        </xdr:cNvPr>
        <xdr:cNvCxnSpPr/>
      </xdr:nvCxnSpPr>
      <xdr:spPr>
        <a:xfrm>
          <a:off x="4421981" y="100586381"/>
          <a:ext cx="121444" cy="1716882"/>
        </a:xfrm>
        <a:prstGeom prst="line">
          <a:avLst/>
        </a:prstGeom>
        <a:ln w="3175">
          <a:solidFill>
            <a:srgbClr val="C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150018</xdr:colOff>
      <xdr:row>582</xdr:row>
      <xdr:rowOff>2381</xdr:rowOff>
    </xdr:from>
    <xdr:to>
      <xdr:col>34</xdr:col>
      <xdr:colOff>250031</xdr:colOff>
      <xdr:row>592</xdr:row>
      <xdr:rowOff>2381</xdr:rowOff>
    </xdr:to>
    <xdr:cxnSp macro="">
      <xdr:nvCxnSpPr>
        <xdr:cNvPr id="10494" name="直線コネクタ 10493">
          <a:extLst>
            <a:ext uri="{FF2B5EF4-FFF2-40B4-BE49-F238E27FC236}">
              <a16:creationId xmlns:a16="http://schemas.microsoft.com/office/drawing/2014/main" id="{00000000-0008-0000-0000-0000FE280000}"/>
            </a:ext>
          </a:extLst>
        </xdr:cNvPr>
        <xdr:cNvCxnSpPr/>
      </xdr:nvCxnSpPr>
      <xdr:spPr>
        <a:xfrm>
          <a:off x="12342018" y="100586381"/>
          <a:ext cx="100013" cy="1905000"/>
        </a:xfrm>
        <a:prstGeom prst="line">
          <a:avLst/>
        </a:prstGeom>
        <a:ln w="3175">
          <a:solidFill>
            <a:srgbClr val="C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140493</xdr:colOff>
      <xdr:row>623</xdr:row>
      <xdr:rowOff>88107</xdr:rowOff>
    </xdr:from>
    <xdr:to>
      <xdr:col>37</xdr:col>
      <xdr:colOff>378619</xdr:colOff>
      <xdr:row>623</xdr:row>
      <xdr:rowOff>88107</xdr:rowOff>
    </xdr:to>
    <xdr:cxnSp macro="">
      <xdr:nvCxnSpPr>
        <xdr:cNvPr id="12" name="直線矢印コネクタ 11">
          <a:extLst>
            <a:ext uri="{FF2B5EF4-FFF2-40B4-BE49-F238E27FC236}">
              <a16:creationId xmlns:a16="http://schemas.microsoft.com/office/drawing/2014/main" id="{00000000-0008-0000-0000-00000C000000}"/>
            </a:ext>
          </a:extLst>
        </xdr:cNvPr>
        <xdr:cNvCxnSpPr/>
      </xdr:nvCxnSpPr>
      <xdr:spPr>
        <a:xfrm>
          <a:off x="12713493" y="115721607"/>
          <a:ext cx="100012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38100</xdr:colOff>
      <xdr:row>625</xdr:row>
      <xdr:rowOff>4763</xdr:rowOff>
    </xdr:from>
    <xdr:to>
      <xdr:col>35</xdr:col>
      <xdr:colOff>38100</xdr:colOff>
      <xdr:row>625</xdr:row>
      <xdr:rowOff>180975</xdr:rowOff>
    </xdr:to>
    <xdr:cxnSp macro="">
      <xdr:nvCxnSpPr>
        <xdr:cNvPr id="10495" name="直線コネクタ 10494">
          <a:extLst>
            <a:ext uri="{FF2B5EF4-FFF2-40B4-BE49-F238E27FC236}">
              <a16:creationId xmlns:a16="http://schemas.microsoft.com/office/drawing/2014/main" id="{00000000-0008-0000-0000-0000FF280000}"/>
            </a:ext>
          </a:extLst>
        </xdr:cNvPr>
        <xdr:cNvCxnSpPr/>
      </xdr:nvCxnSpPr>
      <xdr:spPr>
        <a:xfrm>
          <a:off x="12611100" y="116019263"/>
          <a:ext cx="0" cy="176212"/>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307181</xdr:colOff>
      <xdr:row>615</xdr:row>
      <xdr:rowOff>100012</xdr:rowOff>
    </xdr:from>
    <xdr:to>
      <xdr:col>37</xdr:col>
      <xdr:colOff>373856</xdr:colOff>
      <xdr:row>615</xdr:row>
      <xdr:rowOff>100012</xdr:rowOff>
    </xdr:to>
    <xdr:cxnSp macro="">
      <xdr:nvCxnSpPr>
        <xdr:cNvPr id="10506" name="直線矢印コネクタ 10505">
          <a:extLst>
            <a:ext uri="{FF2B5EF4-FFF2-40B4-BE49-F238E27FC236}">
              <a16:creationId xmlns:a16="http://schemas.microsoft.com/office/drawing/2014/main" id="{00000000-0008-0000-0000-00000A290000}"/>
            </a:ext>
          </a:extLst>
        </xdr:cNvPr>
        <xdr:cNvCxnSpPr/>
      </xdr:nvCxnSpPr>
      <xdr:spPr>
        <a:xfrm>
          <a:off x="13642181" y="117257512"/>
          <a:ext cx="82867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230981</xdr:colOff>
      <xdr:row>634</xdr:row>
      <xdr:rowOff>180975</xdr:rowOff>
    </xdr:from>
    <xdr:to>
      <xdr:col>10</xdr:col>
      <xdr:colOff>230981</xdr:colOff>
      <xdr:row>637</xdr:row>
      <xdr:rowOff>147639</xdr:rowOff>
    </xdr:to>
    <xdr:cxnSp macro="">
      <xdr:nvCxnSpPr>
        <xdr:cNvPr id="29" name="直線コネクタ 28">
          <a:extLst>
            <a:ext uri="{FF2B5EF4-FFF2-40B4-BE49-F238E27FC236}">
              <a16:creationId xmlns:a16="http://schemas.microsoft.com/office/drawing/2014/main" id="{00000000-0008-0000-0000-00001D000000}"/>
            </a:ext>
          </a:extLst>
        </xdr:cNvPr>
        <xdr:cNvCxnSpPr/>
      </xdr:nvCxnSpPr>
      <xdr:spPr>
        <a:xfrm flipV="1">
          <a:off x="4040981" y="117909975"/>
          <a:ext cx="0" cy="538164"/>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114300</xdr:colOff>
      <xdr:row>635</xdr:row>
      <xdr:rowOff>2381</xdr:rowOff>
    </xdr:from>
    <xdr:to>
      <xdr:col>4</xdr:col>
      <xdr:colOff>114300</xdr:colOff>
      <xdr:row>636</xdr:row>
      <xdr:rowOff>188120</xdr:rowOff>
    </xdr:to>
    <xdr:cxnSp macro="">
      <xdr:nvCxnSpPr>
        <xdr:cNvPr id="10510" name="直線コネクタ 10509">
          <a:extLst>
            <a:ext uri="{FF2B5EF4-FFF2-40B4-BE49-F238E27FC236}">
              <a16:creationId xmlns:a16="http://schemas.microsoft.com/office/drawing/2014/main" id="{00000000-0008-0000-0000-00000E290000}"/>
            </a:ext>
          </a:extLst>
        </xdr:cNvPr>
        <xdr:cNvCxnSpPr/>
      </xdr:nvCxnSpPr>
      <xdr:spPr>
        <a:xfrm flipV="1">
          <a:off x="1638300" y="117921881"/>
          <a:ext cx="0" cy="376239"/>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116681</xdr:colOff>
      <xdr:row>636</xdr:row>
      <xdr:rowOff>1</xdr:rowOff>
    </xdr:from>
    <xdr:to>
      <xdr:col>10</xdr:col>
      <xdr:colOff>230981</xdr:colOff>
      <xdr:row>636</xdr:row>
      <xdr:rowOff>1</xdr:rowOff>
    </xdr:to>
    <xdr:cxnSp macro="">
      <xdr:nvCxnSpPr>
        <xdr:cNvPr id="10518" name="直線矢印コネクタ 10517">
          <a:extLst>
            <a:ext uri="{FF2B5EF4-FFF2-40B4-BE49-F238E27FC236}">
              <a16:creationId xmlns:a16="http://schemas.microsoft.com/office/drawing/2014/main" id="{00000000-0008-0000-0000-000016290000}"/>
            </a:ext>
          </a:extLst>
        </xdr:cNvPr>
        <xdr:cNvCxnSpPr/>
      </xdr:nvCxnSpPr>
      <xdr:spPr>
        <a:xfrm>
          <a:off x="1640681" y="118110001"/>
          <a:ext cx="24003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257175</xdr:colOff>
      <xdr:row>635</xdr:row>
      <xdr:rowOff>128587</xdr:rowOff>
    </xdr:from>
    <xdr:to>
      <xdr:col>6</xdr:col>
      <xdr:colOff>371475</xdr:colOff>
      <xdr:row>636</xdr:row>
      <xdr:rowOff>2</xdr:rowOff>
    </xdr:to>
    <xdr:cxnSp macro="">
      <xdr:nvCxnSpPr>
        <xdr:cNvPr id="10581" name="カギ線コネクタ 10580">
          <a:extLst>
            <a:ext uri="{FF2B5EF4-FFF2-40B4-BE49-F238E27FC236}">
              <a16:creationId xmlns:a16="http://schemas.microsoft.com/office/drawing/2014/main" id="{00000000-0008-0000-0000-000055290000}"/>
            </a:ext>
          </a:extLst>
        </xdr:cNvPr>
        <xdr:cNvCxnSpPr/>
      </xdr:nvCxnSpPr>
      <xdr:spPr>
        <a:xfrm flipV="1">
          <a:off x="2543175" y="118048087"/>
          <a:ext cx="114300" cy="61915"/>
        </a:xfrm>
        <a:prstGeom prst="bentConnector3">
          <a:avLst>
            <a:gd name="adj1" fmla="val -2082"/>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380999</xdr:colOff>
      <xdr:row>856</xdr:row>
      <xdr:rowOff>54769</xdr:rowOff>
    </xdr:from>
    <xdr:to>
      <xdr:col>2</xdr:col>
      <xdr:colOff>185737</xdr:colOff>
      <xdr:row>856</xdr:row>
      <xdr:rowOff>54769</xdr:rowOff>
    </xdr:to>
    <xdr:cxnSp macro="">
      <xdr:nvCxnSpPr>
        <xdr:cNvPr id="10661" name="直線コネクタ 10660">
          <a:extLst>
            <a:ext uri="{FF2B5EF4-FFF2-40B4-BE49-F238E27FC236}">
              <a16:creationId xmlns:a16="http://schemas.microsoft.com/office/drawing/2014/main" id="{00000000-0008-0000-0000-0000A5290000}"/>
            </a:ext>
          </a:extLst>
        </xdr:cNvPr>
        <xdr:cNvCxnSpPr/>
      </xdr:nvCxnSpPr>
      <xdr:spPr>
        <a:xfrm>
          <a:off x="12953999" y="200270269"/>
          <a:ext cx="185738" cy="0"/>
        </a:xfrm>
        <a:prstGeom prst="line">
          <a:avLst/>
        </a:prstGeom>
        <a:ln w="3175">
          <a:no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104775</xdr:colOff>
      <xdr:row>830</xdr:row>
      <xdr:rowOff>114300</xdr:rowOff>
    </xdr:from>
    <xdr:ext cx="1819275" cy="3371850"/>
    <xdr:pic>
      <xdr:nvPicPr>
        <xdr:cNvPr id="10682" name="図 10681">
          <a:extLst>
            <a:ext uri="{FF2B5EF4-FFF2-40B4-BE49-F238E27FC236}">
              <a16:creationId xmlns:a16="http://schemas.microsoft.com/office/drawing/2014/main" id="{00000000-0008-0000-0000-0000BA29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66775" y="250812300"/>
          <a:ext cx="1819275" cy="3371850"/>
        </a:xfrm>
        <a:prstGeom prst="rect">
          <a:avLst/>
        </a:prstGeom>
      </xdr:spPr>
    </xdr:pic>
    <xdr:clientData/>
  </xdr:oneCellAnchor>
  <xdr:oneCellAnchor>
    <xdr:from>
      <xdr:col>11</xdr:col>
      <xdr:colOff>57150</xdr:colOff>
      <xdr:row>830</xdr:row>
      <xdr:rowOff>47625</xdr:rowOff>
    </xdr:from>
    <xdr:ext cx="1419225" cy="2000250"/>
    <xdr:pic>
      <xdr:nvPicPr>
        <xdr:cNvPr id="10683" name="図 10682">
          <a:extLst>
            <a:ext uri="{FF2B5EF4-FFF2-40B4-BE49-F238E27FC236}">
              <a16:creationId xmlns:a16="http://schemas.microsoft.com/office/drawing/2014/main" id="{00000000-0008-0000-0000-0000BB29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248150" y="250745625"/>
          <a:ext cx="1419225" cy="2000250"/>
        </a:xfrm>
        <a:prstGeom prst="rect">
          <a:avLst/>
        </a:prstGeom>
      </xdr:spPr>
    </xdr:pic>
    <xdr:clientData/>
  </xdr:oneCellAnchor>
  <xdr:oneCellAnchor>
    <xdr:from>
      <xdr:col>18</xdr:col>
      <xdr:colOff>76200</xdr:colOff>
      <xdr:row>830</xdr:row>
      <xdr:rowOff>47625</xdr:rowOff>
    </xdr:from>
    <xdr:ext cx="1543050" cy="2000250"/>
    <xdr:pic>
      <xdr:nvPicPr>
        <xdr:cNvPr id="10684" name="図 10683">
          <a:extLst>
            <a:ext uri="{FF2B5EF4-FFF2-40B4-BE49-F238E27FC236}">
              <a16:creationId xmlns:a16="http://schemas.microsoft.com/office/drawing/2014/main" id="{00000000-0008-0000-0000-0000BC29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934200" y="250745625"/>
          <a:ext cx="1543050" cy="2000250"/>
        </a:xfrm>
        <a:prstGeom prst="rect">
          <a:avLst/>
        </a:prstGeom>
      </xdr:spPr>
    </xdr:pic>
    <xdr:clientData/>
  </xdr:oneCellAnchor>
  <xdr:oneCellAnchor>
    <xdr:from>
      <xdr:col>30</xdr:col>
      <xdr:colOff>66675</xdr:colOff>
      <xdr:row>830</xdr:row>
      <xdr:rowOff>47625</xdr:rowOff>
    </xdr:from>
    <xdr:ext cx="1428750" cy="2000250"/>
    <xdr:pic>
      <xdr:nvPicPr>
        <xdr:cNvPr id="10685" name="図 10684">
          <a:extLst>
            <a:ext uri="{FF2B5EF4-FFF2-40B4-BE49-F238E27FC236}">
              <a16:creationId xmlns:a16="http://schemas.microsoft.com/office/drawing/2014/main" id="{00000000-0008-0000-0000-0000BD29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496675" y="250745625"/>
          <a:ext cx="1428750" cy="2000250"/>
        </a:xfrm>
        <a:prstGeom prst="rect">
          <a:avLst/>
        </a:prstGeom>
      </xdr:spPr>
    </xdr:pic>
    <xdr:clientData/>
  </xdr:oneCellAnchor>
  <xdr:twoCellAnchor>
    <xdr:from>
      <xdr:col>0</xdr:col>
      <xdr:colOff>65715</xdr:colOff>
      <xdr:row>666</xdr:row>
      <xdr:rowOff>26449</xdr:rowOff>
    </xdr:from>
    <xdr:to>
      <xdr:col>28</xdr:col>
      <xdr:colOff>72297</xdr:colOff>
      <xdr:row>672</xdr:row>
      <xdr:rowOff>147962</xdr:rowOff>
    </xdr:to>
    <xdr:sp macro="" textlink="">
      <xdr:nvSpPr>
        <xdr:cNvPr id="3" name="円弧 2">
          <a:extLst>
            <a:ext uri="{FF2B5EF4-FFF2-40B4-BE49-F238E27FC236}">
              <a16:creationId xmlns:a16="http://schemas.microsoft.com/office/drawing/2014/main" id="{00000000-0008-0000-0000-000003000000}"/>
            </a:ext>
          </a:extLst>
        </xdr:cNvPr>
        <xdr:cNvSpPr/>
      </xdr:nvSpPr>
      <xdr:spPr>
        <a:xfrm rot="668909">
          <a:off x="65715" y="123851449"/>
          <a:ext cx="10674582" cy="1264513"/>
        </a:xfrm>
        <a:prstGeom prst="arc">
          <a:avLst>
            <a:gd name="adj1" fmla="val 575322"/>
            <a:gd name="adj2" fmla="val 10277521"/>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190500</xdr:colOff>
      <xdr:row>668</xdr:row>
      <xdr:rowOff>130969</xdr:rowOff>
    </xdr:from>
    <xdr:to>
      <xdr:col>5</xdr:col>
      <xdr:colOff>190500</xdr:colOff>
      <xdr:row>672</xdr:row>
      <xdr:rowOff>2381</xdr:rowOff>
    </xdr:to>
    <xdr:cxnSp macro="">
      <xdr:nvCxnSpPr>
        <xdr:cNvPr id="10500" name="直線コネクタ 10499">
          <a:extLst>
            <a:ext uri="{FF2B5EF4-FFF2-40B4-BE49-F238E27FC236}">
              <a16:creationId xmlns:a16="http://schemas.microsoft.com/office/drawing/2014/main" id="{00000000-0008-0000-0000-000004290000}"/>
            </a:ext>
          </a:extLst>
        </xdr:cNvPr>
        <xdr:cNvCxnSpPr/>
      </xdr:nvCxnSpPr>
      <xdr:spPr>
        <a:xfrm>
          <a:off x="2095500" y="127384969"/>
          <a:ext cx="0" cy="633412"/>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188118</xdr:colOff>
      <xdr:row>672</xdr:row>
      <xdr:rowOff>2382</xdr:rowOff>
    </xdr:from>
    <xdr:to>
      <xdr:col>10</xdr:col>
      <xdr:colOff>180975</xdr:colOff>
      <xdr:row>672</xdr:row>
      <xdr:rowOff>2382</xdr:rowOff>
    </xdr:to>
    <xdr:cxnSp macro="">
      <xdr:nvCxnSpPr>
        <xdr:cNvPr id="80" name="直線矢印コネクタ 79">
          <a:extLst>
            <a:ext uri="{FF2B5EF4-FFF2-40B4-BE49-F238E27FC236}">
              <a16:creationId xmlns:a16="http://schemas.microsoft.com/office/drawing/2014/main" id="{00000000-0008-0000-0000-000050000000}"/>
            </a:ext>
          </a:extLst>
        </xdr:cNvPr>
        <xdr:cNvCxnSpPr/>
      </xdr:nvCxnSpPr>
      <xdr:spPr>
        <a:xfrm>
          <a:off x="2093118" y="128018382"/>
          <a:ext cx="189785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195263</xdr:colOff>
      <xdr:row>670</xdr:row>
      <xdr:rowOff>185737</xdr:rowOff>
    </xdr:from>
    <xdr:to>
      <xdr:col>10</xdr:col>
      <xdr:colOff>183356</xdr:colOff>
      <xdr:row>670</xdr:row>
      <xdr:rowOff>185737</xdr:rowOff>
    </xdr:to>
    <xdr:cxnSp macro="">
      <xdr:nvCxnSpPr>
        <xdr:cNvPr id="10588" name="直線コネクタ 10587">
          <a:extLst>
            <a:ext uri="{FF2B5EF4-FFF2-40B4-BE49-F238E27FC236}">
              <a16:creationId xmlns:a16="http://schemas.microsoft.com/office/drawing/2014/main" id="{00000000-0008-0000-0000-00005C290000}"/>
            </a:ext>
          </a:extLst>
        </xdr:cNvPr>
        <xdr:cNvCxnSpPr/>
      </xdr:nvCxnSpPr>
      <xdr:spPr>
        <a:xfrm>
          <a:off x="3624263" y="127820737"/>
          <a:ext cx="369093"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195261</xdr:colOff>
      <xdr:row>670</xdr:row>
      <xdr:rowOff>183360</xdr:rowOff>
    </xdr:from>
    <xdr:to>
      <xdr:col>9</xdr:col>
      <xdr:colOff>195261</xdr:colOff>
      <xdr:row>673</xdr:row>
      <xdr:rowOff>188119</xdr:rowOff>
    </xdr:to>
    <xdr:cxnSp macro="">
      <xdr:nvCxnSpPr>
        <xdr:cNvPr id="122" name="直線矢印コネクタ 121">
          <a:extLst>
            <a:ext uri="{FF2B5EF4-FFF2-40B4-BE49-F238E27FC236}">
              <a16:creationId xmlns:a16="http://schemas.microsoft.com/office/drawing/2014/main" id="{00000000-0008-0000-0000-00007A000000}"/>
            </a:ext>
          </a:extLst>
        </xdr:cNvPr>
        <xdr:cNvCxnSpPr/>
      </xdr:nvCxnSpPr>
      <xdr:spPr>
        <a:xfrm>
          <a:off x="3624261" y="127818360"/>
          <a:ext cx="0" cy="576259"/>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670</xdr:row>
      <xdr:rowOff>100013</xdr:rowOff>
    </xdr:from>
    <xdr:to>
      <xdr:col>11</xdr:col>
      <xdr:colOff>0</xdr:colOff>
      <xdr:row>670</xdr:row>
      <xdr:rowOff>171450</xdr:rowOff>
    </xdr:to>
    <xdr:cxnSp macro="">
      <xdr:nvCxnSpPr>
        <xdr:cNvPr id="203" name="直線コネクタ 202">
          <a:extLst>
            <a:ext uri="{FF2B5EF4-FFF2-40B4-BE49-F238E27FC236}">
              <a16:creationId xmlns:a16="http://schemas.microsoft.com/office/drawing/2014/main" id="{00000000-0008-0000-0000-0000CB000000}"/>
            </a:ext>
          </a:extLst>
        </xdr:cNvPr>
        <xdr:cNvCxnSpPr/>
      </xdr:nvCxnSpPr>
      <xdr:spPr>
        <a:xfrm flipV="1">
          <a:off x="4191000" y="124115513"/>
          <a:ext cx="0" cy="71437"/>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378618</xdr:colOff>
      <xdr:row>670</xdr:row>
      <xdr:rowOff>97631</xdr:rowOff>
    </xdr:from>
    <xdr:to>
      <xdr:col>11</xdr:col>
      <xdr:colOff>376238</xdr:colOff>
      <xdr:row>670</xdr:row>
      <xdr:rowOff>97631</xdr:rowOff>
    </xdr:to>
    <xdr:cxnSp macro="">
      <xdr:nvCxnSpPr>
        <xdr:cNvPr id="208" name="直線矢印コネクタ 207">
          <a:extLst>
            <a:ext uri="{FF2B5EF4-FFF2-40B4-BE49-F238E27FC236}">
              <a16:creationId xmlns:a16="http://schemas.microsoft.com/office/drawing/2014/main" id="{00000000-0008-0000-0000-0000D0000000}"/>
            </a:ext>
          </a:extLst>
        </xdr:cNvPr>
        <xdr:cNvCxnSpPr/>
      </xdr:nvCxnSpPr>
      <xdr:spPr>
        <a:xfrm>
          <a:off x="4188618" y="124113131"/>
          <a:ext cx="37862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2379</xdr:colOff>
      <xdr:row>75</xdr:row>
      <xdr:rowOff>188119</xdr:rowOff>
    </xdr:from>
    <xdr:to>
      <xdr:col>35</xdr:col>
      <xdr:colOff>2379</xdr:colOff>
      <xdr:row>85</xdr:row>
      <xdr:rowOff>98564</xdr:rowOff>
    </xdr:to>
    <xdr:cxnSp macro="">
      <xdr:nvCxnSpPr>
        <xdr:cNvPr id="9569" name="直線矢印コネクタ 9568">
          <a:extLst>
            <a:ext uri="{FF2B5EF4-FFF2-40B4-BE49-F238E27FC236}">
              <a16:creationId xmlns:a16="http://schemas.microsoft.com/office/drawing/2014/main" id="{00000000-0008-0000-0000-000061250000}"/>
            </a:ext>
          </a:extLst>
        </xdr:cNvPr>
        <xdr:cNvCxnSpPr/>
      </xdr:nvCxnSpPr>
      <xdr:spPr>
        <a:xfrm>
          <a:off x="13718379" y="4188619"/>
          <a:ext cx="0" cy="181544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2381</xdr:colOff>
      <xdr:row>76</xdr:row>
      <xdr:rowOff>0</xdr:rowOff>
    </xdr:from>
    <xdr:to>
      <xdr:col>58</xdr:col>
      <xdr:colOff>2381</xdr:colOff>
      <xdr:row>85</xdr:row>
      <xdr:rowOff>100945</xdr:rowOff>
    </xdr:to>
    <xdr:cxnSp macro="">
      <xdr:nvCxnSpPr>
        <xdr:cNvPr id="10471" name="直線矢印コネクタ 10470">
          <a:extLst>
            <a:ext uri="{FF2B5EF4-FFF2-40B4-BE49-F238E27FC236}">
              <a16:creationId xmlns:a16="http://schemas.microsoft.com/office/drawing/2014/main" id="{00000000-0008-0000-0000-0000E7280000}"/>
            </a:ext>
          </a:extLst>
        </xdr:cNvPr>
        <xdr:cNvCxnSpPr/>
      </xdr:nvCxnSpPr>
      <xdr:spPr>
        <a:xfrm>
          <a:off x="22481381" y="4191000"/>
          <a:ext cx="0" cy="181544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2381</xdr:colOff>
      <xdr:row>76</xdr:row>
      <xdr:rowOff>0</xdr:rowOff>
    </xdr:from>
    <xdr:to>
      <xdr:col>80</xdr:col>
      <xdr:colOff>2381</xdr:colOff>
      <xdr:row>85</xdr:row>
      <xdr:rowOff>100945</xdr:rowOff>
    </xdr:to>
    <xdr:cxnSp macro="">
      <xdr:nvCxnSpPr>
        <xdr:cNvPr id="10586" name="直線矢印コネクタ 10585">
          <a:extLst>
            <a:ext uri="{FF2B5EF4-FFF2-40B4-BE49-F238E27FC236}">
              <a16:creationId xmlns:a16="http://schemas.microsoft.com/office/drawing/2014/main" id="{00000000-0008-0000-0000-00005A290000}"/>
            </a:ext>
          </a:extLst>
        </xdr:cNvPr>
        <xdr:cNvCxnSpPr/>
      </xdr:nvCxnSpPr>
      <xdr:spPr>
        <a:xfrm>
          <a:off x="30863381" y="4191000"/>
          <a:ext cx="0" cy="181544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2381</xdr:colOff>
      <xdr:row>80</xdr:row>
      <xdr:rowOff>97631</xdr:rowOff>
    </xdr:from>
    <xdr:to>
      <xdr:col>35</xdr:col>
      <xdr:colOff>373856</xdr:colOff>
      <xdr:row>80</xdr:row>
      <xdr:rowOff>97631</xdr:rowOff>
    </xdr:to>
    <xdr:cxnSp macro="">
      <xdr:nvCxnSpPr>
        <xdr:cNvPr id="10743" name="直線矢印コネクタ 10742">
          <a:extLst>
            <a:ext uri="{FF2B5EF4-FFF2-40B4-BE49-F238E27FC236}">
              <a16:creationId xmlns:a16="http://schemas.microsoft.com/office/drawing/2014/main" id="{00000000-0008-0000-0000-0000F7290000}"/>
            </a:ext>
          </a:extLst>
        </xdr:cNvPr>
        <xdr:cNvCxnSpPr/>
      </xdr:nvCxnSpPr>
      <xdr:spPr>
        <a:xfrm>
          <a:off x="13718381" y="5050631"/>
          <a:ext cx="37147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2381</xdr:colOff>
      <xdr:row>81</xdr:row>
      <xdr:rowOff>97631</xdr:rowOff>
    </xdr:from>
    <xdr:to>
      <xdr:col>58</xdr:col>
      <xdr:colOff>373856</xdr:colOff>
      <xdr:row>81</xdr:row>
      <xdr:rowOff>97631</xdr:rowOff>
    </xdr:to>
    <xdr:cxnSp macro="">
      <xdr:nvCxnSpPr>
        <xdr:cNvPr id="11023" name="直線矢印コネクタ 11022">
          <a:extLst>
            <a:ext uri="{FF2B5EF4-FFF2-40B4-BE49-F238E27FC236}">
              <a16:creationId xmlns:a16="http://schemas.microsoft.com/office/drawing/2014/main" id="{00000000-0008-0000-0000-00000F2B0000}"/>
            </a:ext>
          </a:extLst>
        </xdr:cNvPr>
        <xdr:cNvCxnSpPr/>
      </xdr:nvCxnSpPr>
      <xdr:spPr>
        <a:xfrm>
          <a:off x="13718381" y="5050631"/>
          <a:ext cx="37147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2381</xdr:colOff>
      <xdr:row>81</xdr:row>
      <xdr:rowOff>97631</xdr:rowOff>
    </xdr:from>
    <xdr:to>
      <xdr:col>80</xdr:col>
      <xdr:colOff>373856</xdr:colOff>
      <xdr:row>81</xdr:row>
      <xdr:rowOff>97631</xdr:rowOff>
    </xdr:to>
    <xdr:cxnSp macro="">
      <xdr:nvCxnSpPr>
        <xdr:cNvPr id="11041" name="直線矢印コネクタ 11040">
          <a:extLst>
            <a:ext uri="{FF2B5EF4-FFF2-40B4-BE49-F238E27FC236}">
              <a16:creationId xmlns:a16="http://schemas.microsoft.com/office/drawing/2014/main" id="{00000000-0008-0000-0000-0000212B0000}"/>
            </a:ext>
          </a:extLst>
        </xdr:cNvPr>
        <xdr:cNvCxnSpPr/>
      </xdr:nvCxnSpPr>
      <xdr:spPr>
        <a:xfrm>
          <a:off x="13718381" y="5050631"/>
          <a:ext cx="37147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183356</xdr:colOff>
      <xdr:row>669</xdr:row>
      <xdr:rowOff>133350</xdr:rowOff>
    </xdr:from>
    <xdr:to>
      <xdr:col>10</xdr:col>
      <xdr:colOff>183356</xdr:colOff>
      <xdr:row>670</xdr:row>
      <xdr:rowOff>133351</xdr:rowOff>
    </xdr:to>
    <xdr:cxnSp macro="">
      <xdr:nvCxnSpPr>
        <xdr:cNvPr id="11475" name="直線矢印コネクタ 11474">
          <a:extLst>
            <a:ext uri="{FF2B5EF4-FFF2-40B4-BE49-F238E27FC236}">
              <a16:creationId xmlns:a16="http://schemas.microsoft.com/office/drawing/2014/main" id="{00000000-0008-0000-0000-0000D32C0000}"/>
            </a:ext>
          </a:extLst>
        </xdr:cNvPr>
        <xdr:cNvCxnSpPr/>
      </xdr:nvCxnSpPr>
      <xdr:spPr>
        <a:xfrm>
          <a:off x="3993356" y="127577850"/>
          <a:ext cx="0" cy="190501"/>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183359</xdr:colOff>
      <xdr:row>671</xdr:row>
      <xdr:rowOff>50006</xdr:rowOff>
    </xdr:from>
    <xdr:to>
      <xdr:col>10</xdr:col>
      <xdr:colOff>183359</xdr:colOff>
      <xdr:row>672</xdr:row>
      <xdr:rowOff>54768</xdr:rowOff>
    </xdr:to>
    <xdr:cxnSp macro="">
      <xdr:nvCxnSpPr>
        <xdr:cNvPr id="11476" name="直線矢印コネクタ 11475">
          <a:extLst>
            <a:ext uri="{FF2B5EF4-FFF2-40B4-BE49-F238E27FC236}">
              <a16:creationId xmlns:a16="http://schemas.microsoft.com/office/drawing/2014/main" id="{00000000-0008-0000-0000-0000D42C0000}"/>
            </a:ext>
          </a:extLst>
        </xdr:cNvPr>
        <xdr:cNvCxnSpPr/>
      </xdr:nvCxnSpPr>
      <xdr:spPr>
        <a:xfrm flipV="1">
          <a:off x="3993359" y="127875506"/>
          <a:ext cx="0" cy="195262"/>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110</xdr:col>
      <xdr:colOff>375736</xdr:colOff>
      <xdr:row>76</xdr:row>
      <xdr:rowOff>95250</xdr:rowOff>
    </xdr:from>
    <xdr:to>
      <xdr:col>110</xdr:col>
      <xdr:colOff>375736</xdr:colOff>
      <xdr:row>77</xdr:row>
      <xdr:rowOff>7144</xdr:rowOff>
    </xdr:to>
    <xdr:cxnSp macro="">
      <xdr:nvCxnSpPr>
        <xdr:cNvPr id="11291" name="直線矢印コネクタ 11290">
          <a:extLst>
            <a:ext uri="{FF2B5EF4-FFF2-40B4-BE49-F238E27FC236}">
              <a16:creationId xmlns:a16="http://schemas.microsoft.com/office/drawing/2014/main" id="{00000000-0008-0000-0000-00001B2C0000}"/>
            </a:ext>
          </a:extLst>
        </xdr:cNvPr>
        <xdr:cNvCxnSpPr/>
      </xdr:nvCxnSpPr>
      <xdr:spPr>
        <a:xfrm>
          <a:off x="34284736" y="4286250"/>
          <a:ext cx="0" cy="10239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114300</xdr:colOff>
      <xdr:row>81</xdr:row>
      <xdr:rowOff>102395</xdr:rowOff>
    </xdr:from>
    <xdr:to>
      <xdr:col>96</xdr:col>
      <xdr:colOff>378620</xdr:colOff>
      <xdr:row>81</xdr:row>
      <xdr:rowOff>102395</xdr:rowOff>
    </xdr:to>
    <xdr:cxnSp macro="">
      <xdr:nvCxnSpPr>
        <xdr:cNvPr id="11424" name="直線コネクタ 11423">
          <a:extLst>
            <a:ext uri="{FF2B5EF4-FFF2-40B4-BE49-F238E27FC236}">
              <a16:creationId xmlns:a16="http://schemas.microsoft.com/office/drawing/2014/main" id="{00000000-0008-0000-0000-0000A02C0000}"/>
            </a:ext>
          </a:extLst>
        </xdr:cNvPr>
        <xdr:cNvCxnSpPr/>
      </xdr:nvCxnSpPr>
      <xdr:spPr>
        <a:xfrm flipH="1">
          <a:off x="43548300" y="5245895"/>
          <a:ext cx="26432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378620</xdr:colOff>
      <xdr:row>75</xdr:row>
      <xdr:rowOff>188120</xdr:rowOff>
    </xdr:from>
    <xdr:to>
      <xdr:col>96</xdr:col>
      <xdr:colOff>378620</xdr:colOff>
      <xdr:row>81</xdr:row>
      <xdr:rowOff>102394</xdr:rowOff>
    </xdr:to>
    <xdr:cxnSp macro="">
      <xdr:nvCxnSpPr>
        <xdr:cNvPr id="11427" name="直線コネクタ 11426">
          <a:extLst>
            <a:ext uri="{FF2B5EF4-FFF2-40B4-BE49-F238E27FC236}">
              <a16:creationId xmlns:a16="http://schemas.microsoft.com/office/drawing/2014/main" id="{00000000-0008-0000-0000-0000A32C0000}"/>
            </a:ext>
          </a:extLst>
        </xdr:cNvPr>
        <xdr:cNvCxnSpPr/>
      </xdr:nvCxnSpPr>
      <xdr:spPr>
        <a:xfrm>
          <a:off x="43812620" y="4188620"/>
          <a:ext cx="0" cy="1057274"/>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113</xdr:col>
      <xdr:colOff>188119</xdr:colOff>
      <xdr:row>76</xdr:row>
      <xdr:rowOff>0</xdr:rowOff>
    </xdr:from>
    <xdr:to>
      <xdr:col>113</xdr:col>
      <xdr:colOff>188119</xdr:colOff>
      <xdr:row>81</xdr:row>
      <xdr:rowOff>102394</xdr:rowOff>
    </xdr:to>
    <xdr:cxnSp macro="">
      <xdr:nvCxnSpPr>
        <xdr:cNvPr id="11429" name="直線コネクタ 11428">
          <a:extLst>
            <a:ext uri="{FF2B5EF4-FFF2-40B4-BE49-F238E27FC236}">
              <a16:creationId xmlns:a16="http://schemas.microsoft.com/office/drawing/2014/main" id="{00000000-0008-0000-0000-0000A52C0000}"/>
            </a:ext>
          </a:extLst>
        </xdr:cNvPr>
        <xdr:cNvCxnSpPr/>
      </xdr:nvCxnSpPr>
      <xdr:spPr>
        <a:xfrm>
          <a:off x="50099119" y="4191000"/>
          <a:ext cx="0" cy="1054894"/>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96</xdr:col>
      <xdr:colOff>116679</xdr:colOff>
      <xdr:row>76</xdr:row>
      <xdr:rowOff>0</xdr:rowOff>
    </xdr:from>
    <xdr:to>
      <xdr:col>96</xdr:col>
      <xdr:colOff>380999</xdr:colOff>
      <xdr:row>76</xdr:row>
      <xdr:rowOff>0</xdr:rowOff>
    </xdr:to>
    <xdr:cxnSp macro="">
      <xdr:nvCxnSpPr>
        <xdr:cNvPr id="11458" name="直線コネクタ 11457">
          <a:extLst>
            <a:ext uri="{FF2B5EF4-FFF2-40B4-BE49-F238E27FC236}">
              <a16:creationId xmlns:a16="http://schemas.microsoft.com/office/drawing/2014/main" id="{00000000-0008-0000-0000-0000C22C0000}"/>
            </a:ext>
          </a:extLst>
        </xdr:cNvPr>
        <xdr:cNvCxnSpPr/>
      </xdr:nvCxnSpPr>
      <xdr:spPr>
        <a:xfrm flipH="1">
          <a:off x="28691679" y="4191000"/>
          <a:ext cx="26432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304801</xdr:colOff>
      <xdr:row>75</xdr:row>
      <xdr:rowOff>185737</xdr:rowOff>
    </xdr:from>
    <xdr:to>
      <xdr:col>96</xdr:col>
      <xdr:colOff>304801</xdr:colOff>
      <xdr:row>81</xdr:row>
      <xdr:rowOff>107156</xdr:rowOff>
    </xdr:to>
    <xdr:cxnSp macro="">
      <xdr:nvCxnSpPr>
        <xdr:cNvPr id="11465" name="直線矢印コネクタ 11464">
          <a:extLst>
            <a:ext uri="{FF2B5EF4-FFF2-40B4-BE49-F238E27FC236}">
              <a16:creationId xmlns:a16="http://schemas.microsoft.com/office/drawing/2014/main" id="{00000000-0008-0000-0000-0000C92C0000}"/>
            </a:ext>
          </a:extLst>
        </xdr:cNvPr>
        <xdr:cNvCxnSpPr/>
      </xdr:nvCxnSpPr>
      <xdr:spPr>
        <a:xfrm>
          <a:off x="43738801" y="4186237"/>
          <a:ext cx="0" cy="106441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316706</xdr:colOff>
      <xdr:row>76</xdr:row>
      <xdr:rowOff>73819</xdr:rowOff>
    </xdr:from>
    <xdr:to>
      <xdr:col>105</xdr:col>
      <xdr:colOff>250031</xdr:colOff>
      <xdr:row>76</xdr:row>
      <xdr:rowOff>73819</xdr:rowOff>
    </xdr:to>
    <xdr:cxnSp macro="">
      <xdr:nvCxnSpPr>
        <xdr:cNvPr id="11466" name="直線コネクタ 11465">
          <a:extLst>
            <a:ext uri="{FF2B5EF4-FFF2-40B4-BE49-F238E27FC236}">
              <a16:creationId xmlns:a16="http://schemas.microsoft.com/office/drawing/2014/main" id="{00000000-0008-0000-0000-0000CA2C0000}"/>
            </a:ext>
          </a:extLst>
        </xdr:cNvPr>
        <xdr:cNvCxnSpPr/>
      </xdr:nvCxnSpPr>
      <xdr:spPr>
        <a:xfrm>
          <a:off x="46798706" y="4264819"/>
          <a:ext cx="314325" cy="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105</xdr:col>
      <xdr:colOff>140495</xdr:colOff>
      <xdr:row>75</xdr:row>
      <xdr:rowOff>2381</xdr:rowOff>
    </xdr:from>
    <xdr:to>
      <xdr:col>105</xdr:col>
      <xdr:colOff>283369</xdr:colOff>
      <xdr:row>81</xdr:row>
      <xdr:rowOff>2381</xdr:rowOff>
    </xdr:to>
    <xdr:cxnSp macro="">
      <xdr:nvCxnSpPr>
        <xdr:cNvPr id="11467" name="直線コネクタ 11466">
          <a:extLst>
            <a:ext uri="{FF2B5EF4-FFF2-40B4-BE49-F238E27FC236}">
              <a16:creationId xmlns:a16="http://schemas.microsoft.com/office/drawing/2014/main" id="{00000000-0008-0000-0000-0000CB2C0000}"/>
            </a:ext>
          </a:extLst>
        </xdr:cNvPr>
        <xdr:cNvCxnSpPr/>
      </xdr:nvCxnSpPr>
      <xdr:spPr>
        <a:xfrm flipH="1">
          <a:off x="47003495" y="4002881"/>
          <a:ext cx="142874" cy="11430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104</xdr:col>
      <xdr:colOff>104775</xdr:colOff>
      <xdr:row>80</xdr:row>
      <xdr:rowOff>188119</xdr:rowOff>
    </xdr:from>
    <xdr:to>
      <xdr:col>106</xdr:col>
      <xdr:colOff>28576</xdr:colOff>
      <xdr:row>92</xdr:row>
      <xdr:rowOff>61913</xdr:rowOff>
    </xdr:to>
    <xdr:cxnSp macro="">
      <xdr:nvCxnSpPr>
        <xdr:cNvPr id="11469" name="直線コネクタ 11468">
          <a:extLst>
            <a:ext uri="{FF2B5EF4-FFF2-40B4-BE49-F238E27FC236}">
              <a16:creationId xmlns:a16="http://schemas.microsoft.com/office/drawing/2014/main" id="{00000000-0008-0000-0000-0000CD2C0000}"/>
            </a:ext>
          </a:extLst>
        </xdr:cNvPr>
        <xdr:cNvCxnSpPr/>
      </xdr:nvCxnSpPr>
      <xdr:spPr>
        <a:xfrm flipH="1">
          <a:off x="46586775" y="5141119"/>
          <a:ext cx="685801" cy="2159794"/>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101</xdr:col>
      <xdr:colOff>188119</xdr:colOff>
      <xdr:row>88</xdr:row>
      <xdr:rowOff>119701</xdr:rowOff>
    </xdr:from>
    <xdr:to>
      <xdr:col>104</xdr:col>
      <xdr:colOff>61913</xdr:colOff>
      <xdr:row>88</xdr:row>
      <xdr:rowOff>119701</xdr:rowOff>
    </xdr:to>
    <xdr:cxnSp macro="">
      <xdr:nvCxnSpPr>
        <xdr:cNvPr id="11472" name="直線コネクタ 11471">
          <a:extLst>
            <a:ext uri="{FF2B5EF4-FFF2-40B4-BE49-F238E27FC236}">
              <a16:creationId xmlns:a16="http://schemas.microsoft.com/office/drawing/2014/main" id="{00000000-0008-0000-0000-0000D02C0000}"/>
            </a:ext>
          </a:extLst>
        </xdr:cNvPr>
        <xdr:cNvCxnSpPr/>
      </xdr:nvCxnSpPr>
      <xdr:spPr>
        <a:xfrm>
          <a:off x="45527119" y="6596701"/>
          <a:ext cx="1016794"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104</xdr:col>
      <xdr:colOff>23813</xdr:colOff>
      <xdr:row>92</xdr:row>
      <xdr:rowOff>64294</xdr:rowOff>
    </xdr:from>
    <xdr:to>
      <xdr:col>104</xdr:col>
      <xdr:colOff>104780</xdr:colOff>
      <xdr:row>106</xdr:row>
      <xdr:rowOff>97631</xdr:rowOff>
    </xdr:to>
    <xdr:cxnSp macro="">
      <xdr:nvCxnSpPr>
        <xdr:cNvPr id="11474" name="直線コネクタ 11473">
          <a:extLst>
            <a:ext uri="{FF2B5EF4-FFF2-40B4-BE49-F238E27FC236}">
              <a16:creationId xmlns:a16="http://schemas.microsoft.com/office/drawing/2014/main" id="{00000000-0008-0000-0000-0000D22C0000}"/>
            </a:ext>
          </a:extLst>
        </xdr:cNvPr>
        <xdr:cNvCxnSpPr/>
      </xdr:nvCxnSpPr>
      <xdr:spPr>
        <a:xfrm flipH="1">
          <a:off x="46505813" y="7303294"/>
          <a:ext cx="80967" cy="2700337"/>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105</xdr:col>
      <xdr:colOff>92146</xdr:colOff>
      <xdr:row>76</xdr:row>
      <xdr:rowOff>73819</xdr:rowOff>
    </xdr:from>
    <xdr:to>
      <xdr:col>105</xdr:col>
      <xdr:colOff>92146</xdr:colOff>
      <xdr:row>81</xdr:row>
      <xdr:rowOff>145256</xdr:rowOff>
    </xdr:to>
    <xdr:cxnSp macro="">
      <xdr:nvCxnSpPr>
        <xdr:cNvPr id="11477" name="直線コネクタ 11476">
          <a:extLst>
            <a:ext uri="{FF2B5EF4-FFF2-40B4-BE49-F238E27FC236}">
              <a16:creationId xmlns:a16="http://schemas.microsoft.com/office/drawing/2014/main" id="{00000000-0008-0000-0000-0000D52C0000}"/>
            </a:ext>
          </a:extLst>
        </xdr:cNvPr>
        <xdr:cNvCxnSpPr/>
      </xdr:nvCxnSpPr>
      <xdr:spPr>
        <a:xfrm>
          <a:off x="46955146" y="4264819"/>
          <a:ext cx="0" cy="1023937"/>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104</xdr:col>
      <xdr:colOff>35720</xdr:colOff>
      <xdr:row>75</xdr:row>
      <xdr:rowOff>0</xdr:rowOff>
    </xdr:from>
    <xdr:to>
      <xdr:col>104</xdr:col>
      <xdr:colOff>283369</xdr:colOff>
      <xdr:row>76</xdr:row>
      <xdr:rowOff>2383</xdr:rowOff>
    </xdr:to>
    <xdr:cxnSp macro="">
      <xdr:nvCxnSpPr>
        <xdr:cNvPr id="11478" name="直線コネクタ 11477">
          <a:extLst>
            <a:ext uri="{FF2B5EF4-FFF2-40B4-BE49-F238E27FC236}">
              <a16:creationId xmlns:a16="http://schemas.microsoft.com/office/drawing/2014/main" id="{00000000-0008-0000-0000-0000D62C0000}"/>
            </a:ext>
          </a:extLst>
        </xdr:cNvPr>
        <xdr:cNvCxnSpPr/>
      </xdr:nvCxnSpPr>
      <xdr:spPr>
        <a:xfrm flipV="1">
          <a:off x="46517720" y="4000500"/>
          <a:ext cx="247649" cy="192883"/>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285750</xdr:colOff>
      <xdr:row>75</xdr:row>
      <xdr:rowOff>2</xdr:rowOff>
    </xdr:from>
    <xdr:to>
      <xdr:col>105</xdr:col>
      <xdr:colOff>285750</xdr:colOff>
      <xdr:row>75</xdr:row>
      <xdr:rowOff>2</xdr:rowOff>
    </xdr:to>
    <xdr:cxnSp macro="">
      <xdr:nvCxnSpPr>
        <xdr:cNvPr id="11481" name="直線コネクタ 11480">
          <a:extLst>
            <a:ext uri="{FF2B5EF4-FFF2-40B4-BE49-F238E27FC236}">
              <a16:creationId xmlns:a16="http://schemas.microsoft.com/office/drawing/2014/main" id="{00000000-0008-0000-0000-0000D92C0000}"/>
            </a:ext>
          </a:extLst>
        </xdr:cNvPr>
        <xdr:cNvCxnSpPr/>
      </xdr:nvCxnSpPr>
      <xdr:spPr>
        <a:xfrm>
          <a:off x="46767750" y="4000502"/>
          <a:ext cx="381000"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101</xdr:col>
      <xdr:colOff>204447</xdr:colOff>
      <xdr:row>76</xdr:row>
      <xdr:rowOff>0</xdr:rowOff>
    </xdr:from>
    <xdr:to>
      <xdr:col>101</xdr:col>
      <xdr:colOff>204447</xdr:colOff>
      <xdr:row>76</xdr:row>
      <xdr:rowOff>0</xdr:rowOff>
    </xdr:to>
    <xdr:cxnSp macro="">
      <xdr:nvCxnSpPr>
        <xdr:cNvPr id="11483" name="直線コネクタ 11482">
          <a:extLst>
            <a:ext uri="{FF2B5EF4-FFF2-40B4-BE49-F238E27FC236}">
              <a16:creationId xmlns:a16="http://schemas.microsoft.com/office/drawing/2014/main" id="{00000000-0008-0000-0000-0000DB2C0000}"/>
            </a:ext>
          </a:extLst>
        </xdr:cNvPr>
        <xdr:cNvCxnSpPr/>
      </xdr:nvCxnSpPr>
      <xdr:spPr>
        <a:xfrm>
          <a:off x="30684447" y="4191000"/>
          <a:ext cx="0"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101</xdr:col>
      <xdr:colOff>185738</xdr:colOff>
      <xdr:row>89</xdr:row>
      <xdr:rowOff>119064</xdr:rowOff>
    </xdr:from>
    <xdr:to>
      <xdr:col>104</xdr:col>
      <xdr:colOff>0</xdr:colOff>
      <xdr:row>89</xdr:row>
      <xdr:rowOff>119064</xdr:rowOff>
    </xdr:to>
    <xdr:cxnSp macro="">
      <xdr:nvCxnSpPr>
        <xdr:cNvPr id="11485" name="直線コネクタ 11484">
          <a:extLst>
            <a:ext uri="{FF2B5EF4-FFF2-40B4-BE49-F238E27FC236}">
              <a16:creationId xmlns:a16="http://schemas.microsoft.com/office/drawing/2014/main" id="{00000000-0008-0000-0000-0000DD2C0000}"/>
            </a:ext>
          </a:extLst>
        </xdr:cNvPr>
        <xdr:cNvCxnSpPr/>
      </xdr:nvCxnSpPr>
      <xdr:spPr>
        <a:xfrm>
          <a:off x="45524738" y="6786564"/>
          <a:ext cx="957262" cy="0"/>
        </a:xfrm>
        <a:prstGeom prst="line">
          <a:avLst/>
        </a:prstGeom>
        <a:ln w="317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103</xdr:col>
      <xdr:colOff>245269</xdr:colOff>
      <xdr:row>81</xdr:row>
      <xdr:rowOff>2381</xdr:rowOff>
    </xdr:from>
    <xdr:to>
      <xdr:col>105</xdr:col>
      <xdr:colOff>140496</xdr:colOff>
      <xdr:row>91</xdr:row>
      <xdr:rowOff>173831</xdr:rowOff>
    </xdr:to>
    <xdr:cxnSp macro="">
      <xdr:nvCxnSpPr>
        <xdr:cNvPr id="11486" name="直線コネクタ 11485">
          <a:extLst>
            <a:ext uri="{FF2B5EF4-FFF2-40B4-BE49-F238E27FC236}">
              <a16:creationId xmlns:a16="http://schemas.microsoft.com/office/drawing/2014/main" id="{00000000-0008-0000-0000-0000DE2C0000}"/>
            </a:ext>
          </a:extLst>
        </xdr:cNvPr>
        <xdr:cNvCxnSpPr/>
      </xdr:nvCxnSpPr>
      <xdr:spPr>
        <a:xfrm flipH="1">
          <a:off x="46346269" y="5145881"/>
          <a:ext cx="657227" cy="207645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105</xdr:col>
      <xdr:colOff>285750</xdr:colOff>
      <xdr:row>75</xdr:row>
      <xdr:rowOff>0</xdr:rowOff>
    </xdr:from>
    <xdr:to>
      <xdr:col>106</xdr:col>
      <xdr:colOff>147638</xdr:colOff>
      <xdr:row>76</xdr:row>
      <xdr:rowOff>0</xdr:rowOff>
    </xdr:to>
    <xdr:cxnSp macro="">
      <xdr:nvCxnSpPr>
        <xdr:cNvPr id="11487" name="直線コネクタ 11486">
          <a:extLst>
            <a:ext uri="{FF2B5EF4-FFF2-40B4-BE49-F238E27FC236}">
              <a16:creationId xmlns:a16="http://schemas.microsoft.com/office/drawing/2014/main" id="{00000000-0008-0000-0000-0000DF2C0000}"/>
            </a:ext>
          </a:extLst>
        </xdr:cNvPr>
        <xdr:cNvCxnSpPr/>
      </xdr:nvCxnSpPr>
      <xdr:spPr>
        <a:xfrm>
          <a:off x="47148750" y="4000500"/>
          <a:ext cx="242888" cy="1905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104</xdr:col>
      <xdr:colOff>283369</xdr:colOff>
      <xdr:row>75</xdr:row>
      <xdr:rowOff>0</xdr:rowOff>
    </xdr:from>
    <xdr:to>
      <xdr:col>105</xdr:col>
      <xdr:colOff>45244</xdr:colOff>
      <xdr:row>81</xdr:row>
      <xdr:rowOff>2381</xdr:rowOff>
    </xdr:to>
    <xdr:cxnSp macro="">
      <xdr:nvCxnSpPr>
        <xdr:cNvPr id="11489" name="直線コネクタ 11488">
          <a:extLst>
            <a:ext uri="{FF2B5EF4-FFF2-40B4-BE49-F238E27FC236}">
              <a16:creationId xmlns:a16="http://schemas.microsoft.com/office/drawing/2014/main" id="{00000000-0008-0000-0000-0000E12C0000}"/>
            </a:ext>
          </a:extLst>
        </xdr:cNvPr>
        <xdr:cNvCxnSpPr/>
      </xdr:nvCxnSpPr>
      <xdr:spPr>
        <a:xfrm>
          <a:off x="46765369" y="4000500"/>
          <a:ext cx="142875" cy="1145381"/>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33338</xdr:colOff>
      <xdr:row>75</xdr:row>
      <xdr:rowOff>188119</xdr:rowOff>
    </xdr:from>
    <xdr:to>
      <xdr:col>104</xdr:col>
      <xdr:colOff>154781</xdr:colOff>
      <xdr:row>81</xdr:row>
      <xdr:rowOff>2381</xdr:rowOff>
    </xdr:to>
    <xdr:cxnSp macro="">
      <xdr:nvCxnSpPr>
        <xdr:cNvPr id="11490" name="直線コネクタ 11489">
          <a:extLst>
            <a:ext uri="{FF2B5EF4-FFF2-40B4-BE49-F238E27FC236}">
              <a16:creationId xmlns:a16="http://schemas.microsoft.com/office/drawing/2014/main" id="{00000000-0008-0000-0000-0000E22C0000}"/>
            </a:ext>
          </a:extLst>
        </xdr:cNvPr>
        <xdr:cNvCxnSpPr/>
      </xdr:nvCxnSpPr>
      <xdr:spPr>
        <a:xfrm>
          <a:off x="46515338" y="4188619"/>
          <a:ext cx="121443" cy="957262"/>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45244</xdr:colOff>
      <xdr:row>81</xdr:row>
      <xdr:rowOff>4763</xdr:rowOff>
    </xdr:from>
    <xdr:to>
      <xdr:col>105</xdr:col>
      <xdr:colOff>95250</xdr:colOff>
      <xdr:row>81</xdr:row>
      <xdr:rowOff>150019</xdr:rowOff>
    </xdr:to>
    <xdr:cxnSp macro="">
      <xdr:nvCxnSpPr>
        <xdr:cNvPr id="11492" name="直線コネクタ 11491">
          <a:extLst>
            <a:ext uri="{FF2B5EF4-FFF2-40B4-BE49-F238E27FC236}">
              <a16:creationId xmlns:a16="http://schemas.microsoft.com/office/drawing/2014/main" id="{00000000-0008-0000-0000-0000E42C0000}"/>
            </a:ext>
          </a:extLst>
        </xdr:cNvPr>
        <xdr:cNvCxnSpPr/>
      </xdr:nvCxnSpPr>
      <xdr:spPr>
        <a:xfrm>
          <a:off x="46908244" y="5148263"/>
          <a:ext cx="50006" cy="145256"/>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157163</xdr:colOff>
      <xdr:row>81</xdr:row>
      <xdr:rowOff>2382</xdr:rowOff>
    </xdr:from>
    <xdr:to>
      <xdr:col>104</xdr:col>
      <xdr:colOff>342900</xdr:colOff>
      <xdr:row>84</xdr:row>
      <xdr:rowOff>2381</xdr:rowOff>
    </xdr:to>
    <xdr:cxnSp macro="">
      <xdr:nvCxnSpPr>
        <xdr:cNvPr id="11493" name="直線コネクタ 11492">
          <a:extLst>
            <a:ext uri="{FF2B5EF4-FFF2-40B4-BE49-F238E27FC236}">
              <a16:creationId xmlns:a16="http://schemas.microsoft.com/office/drawing/2014/main" id="{00000000-0008-0000-0000-0000E52C0000}"/>
            </a:ext>
          </a:extLst>
        </xdr:cNvPr>
        <xdr:cNvCxnSpPr/>
      </xdr:nvCxnSpPr>
      <xdr:spPr>
        <a:xfrm>
          <a:off x="46639163" y="5145882"/>
          <a:ext cx="185737" cy="57149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106</xdr:col>
      <xdr:colOff>35719</xdr:colOff>
      <xdr:row>89</xdr:row>
      <xdr:rowOff>114299</xdr:rowOff>
    </xdr:from>
    <xdr:to>
      <xdr:col>109</xdr:col>
      <xdr:colOff>0</xdr:colOff>
      <xdr:row>89</xdr:row>
      <xdr:rowOff>114299</xdr:rowOff>
    </xdr:to>
    <xdr:cxnSp macro="">
      <xdr:nvCxnSpPr>
        <xdr:cNvPr id="11495" name="直線コネクタ 11494">
          <a:extLst>
            <a:ext uri="{FF2B5EF4-FFF2-40B4-BE49-F238E27FC236}">
              <a16:creationId xmlns:a16="http://schemas.microsoft.com/office/drawing/2014/main" id="{00000000-0008-0000-0000-0000E72C0000}"/>
            </a:ext>
          </a:extLst>
        </xdr:cNvPr>
        <xdr:cNvCxnSpPr/>
      </xdr:nvCxnSpPr>
      <xdr:spPr>
        <a:xfrm>
          <a:off x="47279719" y="6781799"/>
          <a:ext cx="1107281" cy="0"/>
        </a:xfrm>
        <a:prstGeom prst="line">
          <a:avLst/>
        </a:prstGeom>
        <a:ln w="317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100</xdr:col>
      <xdr:colOff>304800</xdr:colOff>
      <xdr:row>75</xdr:row>
      <xdr:rowOff>188119</xdr:rowOff>
    </xdr:from>
    <xdr:to>
      <xdr:col>100</xdr:col>
      <xdr:colOff>304800</xdr:colOff>
      <xdr:row>85</xdr:row>
      <xdr:rowOff>107156</xdr:rowOff>
    </xdr:to>
    <xdr:cxnSp macro="">
      <xdr:nvCxnSpPr>
        <xdr:cNvPr id="11496" name="直線矢印コネクタ 11495">
          <a:extLst>
            <a:ext uri="{FF2B5EF4-FFF2-40B4-BE49-F238E27FC236}">
              <a16:creationId xmlns:a16="http://schemas.microsoft.com/office/drawing/2014/main" id="{00000000-0008-0000-0000-0000E82C0000}"/>
            </a:ext>
          </a:extLst>
        </xdr:cNvPr>
        <xdr:cNvCxnSpPr/>
      </xdr:nvCxnSpPr>
      <xdr:spPr>
        <a:xfrm>
          <a:off x="45262800" y="4188619"/>
          <a:ext cx="0" cy="1824037"/>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109</xdr:col>
      <xdr:colOff>1</xdr:colOff>
      <xdr:row>76</xdr:row>
      <xdr:rowOff>2381</xdr:rowOff>
    </xdr:from>
    <xdr:to>
      <xdr:col>109</xdr:col>
      <xdr:colOff>1</xdr:colOff>
      <xdr:row>107</xdr:row>
      <xdr:rowOff>97631</xdr:rowOff>
    </xdr:to>
    <xdr:cxnSp macro="">
      <xdr:nvCxnSpPr>
        <xdr:cNvPr id="11497" name="直線コネクタ 11496">
          <a:extLst>
            <a:ext uri="{FF2B5EF4-FFF2-40B4-BE49-F238E27FC236}">
              <a16:creationId xmlns:a16="http://schemas.microsoft.com/office/drawing/2014/main" id="{00000000-0008-0000-0000-0000E92C0000}"/>
            </a:ext>
          </a:extLst>
        </xdr:cNvPr>
        <xdr:cNvCxnSpPr/>
      </xdr:nvCxnSpPr>
      <xdr:spPr>
        <a:xfrm>
          <a:off x="48387001" y="4193381"/>
          <a:ext cx="0" cy="600075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106</xdr:col>
      <xdr:colOff>150019</xdr:colOff>
      <xdr:row>76</xdr:row>
      <xdr:rowOff>0</xdr:rowOff>
    </xdr:from>
    <xdr:to>
      <xdr:col>113</xdr:col>
      <xdr:colOff>180975</xdr:colOff>
      <xdr:row>76</xdr:row>
      <xdr:rowOff>0</xdr:rowOff>
    </xdr:to>
    <xdr:cxnSp macro="">
      <xdr:nvCxnSpPr>
        <xdr:cNvPr id="11499" name="直線コネクタ 11498">
          <a:extLst>
            <a:ext uri="{FF2B5EF4-FFF2-40B4-BE49-F238E27FC236}">
              <a16:creationId xmlns:a16="http://schemas.microsoft.com/office/drawing/2014/main" id="{00000000-0008-0000-0000-0000EB2C0000}"/>
            </a:ext>
          </a:extLst>
        </xdr:cNvPr>
        <xdr:cNvCxnSpPr/>
      </xdr:nvCxnSpPr>
      <xdr:spPr>
        <a:xfrm>
          <a:off x="47394019" y="4191000"/>
          <a:ext cx="2697956" cy="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104</xdr:col>
      <xdr:colOff>154780</xdr:colOff>
      <xdr:row>81</xdr:row>
      <xdr:rowOff>0</xdr:rowOff>
    </xdr:from>
    <xdr:to>
      <xdr:col>104</xdr:col>
      <xdr:colOff>154780</xdr:colOff>
      <xdr:row>87</xdr:row>
      <xdr:rowOff>19050</xdr:rowOff>
    </xdr:to>
    <xdr:cxnSp macro="">
      <xdr:nvCxnSpPr>
        <xdr:cNvPr id="11501" name="直線コネクタ 11500">
          <a:extLst>
            <a:ext uri="{FF2B5EF4-FFF2-40B4-BE49-F238E27FC236}">
              <a16:creationId xmlns:a16="http://schemas.microsoft.com/office/drawing/2014/main" id="{00000000-0008-0000-0000-0000ED2C0000}"/>
            </a:ext>
          </a:extLst>
        </xdr:cNvPr>
        <xdr:cNvCxnSpPr/>
      </xdr:nvCxnSpPr>
      <xdr:spPr>
        <a:xfrm>
          <a:off x="46636780" y="5143500"/>
          <a:ext cx="0" cy="116205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106</xdr:col>
      <xdr:colOff>30956</xdr:colOff>
      <xdr:row>81</xdr:row>
      <xdr:rowOff>0</xdr:rowOff>
    </xdr:from>
    <xdr:to>
      <xdr:col>106</xdr:col>
      <xdr:colOff>30956</xdr:colOff>
      <xdr:row>107</xdr:row>
      <xdr:rowOff>95250</xdr:rowOff>
    </xdr:to>
    <xdr:cxnSp macro="">
      <xdr:nvCxnSpPr>
        <xdr:cNvPr id="11503" name="直線コネクタ 11502">
          <a:extLst>
            <a:ext uri="{FF2B5EF4-FFF2-40B4-BE49-F238E27FC236}">
              <a16:creationId xmlns:a16="http://schemas.microsoft.com/office/drawing/2014/main" id="{00000000-0008-0000-0000-0000EF2C0000}"/>
            </a:ext>
          </a:extLst>
        </xdr:cNvPr>
        <xdr:cNvCxnSpPr/>
      </xdr:nvCxnSpPr>
      <xdr:spPr>
        <a:xfrm>
          <a:off x="47274956" y="5143500"/>
          <a:ext cx="0" cy="504825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106</xdr:col>
      <xdr:colOff>30956</xdr:colOff>
      <xdr:row>76</xdr:row>
      <xdr:rowOff>0</xdr:rowOff>
    </xdr:from>
    <xdr:to>
      <xdr:col>106</xdr:col>
      <xdr:colOff>147641</xdr:colOff>
      <xdr:row>80</xdr:row>
      <xdr:rowOff>188119</xdr:rowOff>
    </xdr:to>
    <xdr:cxnSp macro="">
      <xdr:nvCxnSpPr>
        <xdr:cNvPr id="11504" name="直線コネクタ 11503">
          <a:extLst>
            <a:ext uri="{FF2B5EF4-FFF2-40B4-BE49-F238E27FC236}">
              <a16:creationId xmlns:a16="http://schemas.microsoft.com/office/drawing/2014/main" id="{00000000-0008-0000-0000-0000F02C0000}"/>
            </a:ext>
          </a:extLst>
        </xdr:cNvPr>
        <xdr:cNvCxnSpPr/>
      </xdr:nvCxnSpPr>
      <xdr:spPr>
        <a:xfrm flipH="1">
          <a:off x="47274956" y="4191000"/>
          <a:ext cx="116685" cy="950119"/>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100</xdr:col>
      <xdr:colOff>45244</xdr:colOff>
      <xdr:row>79</xdr:row>
      <xdr:rowOff>102393</xdr:rowOff>
    </xdr:from>
    <xdr:to>
      <xdr:col>100</xdr:col>
      <xdr:colOff>304800</xdr:colOff>
      <xdr:row>79</xdr:row>
      <xdr:rowOff>102393</xdr:rowOff>
    </xdr:to>
    <xdr:cxnSp macro="">
      <xdr:nvCxnSpPr>
        <xdr:cNvPr id="11509" name="直線矢印コネクタ 11508">
          <a:extLst>
            <a:ext uri="{FF2B5EF4-FFF2-40B4-BE49-F238E27FC236}">
              <a16:creationId xmlns:a16="http://schemas.microsoft.com/office/drawing/2014/main" id="{00000000-0008-0000-0000-0000F52C0000}"/>
            </a:ext>
          </a:extLst>
        </xdr:cNvPr>
        <xdr:cNvCxnSpPr/>
      </xdr:nvCxnSpPr>
      <xdr:spPr>
        <a:xfrm flipH="1">
          <a:off x="45003244" y="4864893"/>
          <a:ext cx="25955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109</xdr:col>
      <xdr:colOff>0</xdr:colOff>
      <xdr:row>76</xdr:row>
      <xdr:rowOff>97630</xdr:rowOff>
    </xdr:from>
    <xdr:to>
      <xdr:col>113</xdr:col>
      <xdr:colOff>192881</xdr:colOff>
      <xdr:row>76</xdr:row>
      <xdr:rowOff>97630</xdr:rowOff>
    </xdr:to>
    <xdr:cxnSp macro="">
      <xdr:nvCxnSpPr>
        <xdr:cNvPr id="11512" name="直線矢印コネクタ 11511">
          <a:extLst>
            <a:ext uri="{FF2B5EF4-FFF2-40B4-BE49-F238E27FC236}">
              <a16:creationId xmlns:a16="http://schemas.microsoft.com/office/drawing/2014/main" id="{00000000-0008-0000-0000-0000F82C0000}"/>
            </a:ext>
          </a:extLst>
        </xdr:cNvPr>
        <xdr:cNvCxnSpPr/>
      </xdr:nvCxnSpPr>
      <xdr:spPr>
        <a:xfrm>
          <a:off x="48387000" y="4288630"/>
          <a:ext cx="17168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106</xdr:col>
      <xdr:colOff>30956</xdr:colOff>
      <xdr:row>88</xdr:row>
      <xdr:rowOff>116680</xdr:rowOff>
    </xdr:from>
    <xdr:to>
      <xdr:col>109</xdr:col>
      <xdr:colOff>0</xdr:colOff>
      <xdr:row>88</xdr:row>
      <xdr:rowOff>116680</xdr:rowOff>
    </xdr:to>
    <xdr:cxnSp macro="">
      <xdr:nvCxnSpPr>
        <xdr:cNvPr id="11513" name="直線コネクタ 11512">
          <a:extLst>
            <a:ext uri="{FF2B5EF4-FFF2-40B4-BE49-F238E27FC236}">
              <a16:creationId xmlns:a16="http://schemas.microsoft.com/office/drawing/2014/main" id="{00000000-0008-0000-0000-0000F92C0000}"/>
            </a:ext>
          </a:extLst>
        </xdr:cNvPr>
        <xdr:cNvCxnSpPr/>
      </xdr:nvCxnSpPr>
      <xdr:spPr>
        <a:xfrm>
          <a:off x="47274956" y="6593680"/>
          <a:ext cx="1112044"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103</xdr:col>
      <xdr:colOff>247650</xdr:colOff>
      <xdr:row>91</xdr:row>
      <xdr:rowOff>176213</xdr:rowOff>
    </xdr:from>
    <xdr:to>
      <xdr:col>104</xdr:col>
      <xdr:colOff>107156</xdr:colOff>
      <xdr:row>92</xdr:row>
      <xdr:rowOff>59531</xdr:rowOff>
    </xdr:to>
    <xdr:cxnSp macro="">
      <xdr:nvCxnSpPr>
        <xdr:cNvPr id="11514" name="直線コネクタ 11513">
          <a:extLst>
            <a:ext uri="{FF2B5EF4-FFF2-40B4-BE49-F238E27FC236}">
              <a16:creationId xmlns:a16="http://schemas.microsoft.com/office/drawing/2014/main" id="{00000000-0008-0000-0000-0000FA2C0000}"/>
            </a:ext>
          </a:extLst>
        </xdr:cNvPr>
        <xdr:cNvCxnSpPr/>
      </xdr:nvCxnSpPr>
      <xdr:spPr>
        <a:xfrm>
          <a:off x="46348650" y="7224713"/>
          <a:ext cx="240506" cy="73818"/>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97</xdr:col>
      <xdr:colOff>4762</xdr:colOff>
      <xdr:row>76</xdr:row>
      <xdr:rowOff>0</xdr:rowOff>
    </xdr:from>
    <xdr:to>
      <xdr:col>104</xdr:col>
      <xdr:colOff>35719</xdr:colOff>
      <xdr:row>76</xdr:row>
      <xdr:rowOff>0</xdr:rowOff>
    </xdr:to>
    <xdr:cxnSp macro="">
      <xdr:nvCxnSpPr>
        <xdr:cNvPr id="11515" name="直線コネクタ 11514">
          <a:extLst>
            <a:ext uri="{FF2B5EF4-FFF2-40B4-BE49-F238E27FC236}">
              <a16:creationId xmlns:a16="http://schemas.microsoft.com/office/drawing/2014/main" id="{00000000-0008-0000-0000-0000FB2C0000}"/>
            </a:ext>
          </a:extLst>
        </xdr:cNvPr>
        <xdr:cNvCxnSpPr/>
      </xdr:nvCxnSpPr>
      <xdr:spPr>
        <a:xfrm>
          <a:off x="43819762" y="4191000"/>
          <a:ext cx="2697957" cy="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101</xdr:col>
      <xdr:colOff>185737</xdr:colOff>
      <xdr:row>76</xdr:row>
      <xdr:rowOff>2382</xdr:rowOff>
    </xdr:from>
    <xdr:to>
      <xdr:col>101</xdr:col>
      <xdr:colOff>185737</xdr:colOff>
      <xdr:row>107</xdr:row>
      <xdr:rowOff>97631</xdr:rowOff>
    </xdr:to>
    <xdr:cxnSp macro="">
      <xdr:nvCxnSpPr>
        <xdr:cNvPr id="11651" name="直線コネクタ 11650">
          <a:extLst>
            <a:ext uri="{FF2B5EF4-FFF2-40B4-BE49-F238E27FC236}">
              <a16:creationId xmlns:a16="http://schemas.microsoft.com/office/drawing/2014/main" id="{00000000-0008-0000-0000-0000832D0000}"/>
            </a:ext>
          </a:extLst>
        </xdr:cNvPr>
        <xdr:cNvCxnSpPr/>
      </xdr:nvCxnSpPr>
      <xdr:spPr>
        <a:xfrm>
          <a:off x="45524737" y="4193382"/>
          <a:ext cx="0" cy="6000749"/>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108</xdr:col>
      <xdr:colOff>376238</xdr:colOff>
      <xdr:row>81</xdr:row>
      <xdr:rowOff>101354</xdr:rowOff>
    </xdr:from>
    <xdr:to>
      <xdr:col>113</xdr:col>
      <xdr:colOff>188017</xdr:colOff>
      <xdr:row>81</xdr:row>
      <xdr:rowOff>101354</xdr:rowOff>
    </xdr:to>
    <xdr:cxnSp macro="">
      <xdr:nvCxnSpPr>
        <xdr:cNvPr id="11653" name="直線矢印コネクタ 11652">
          <a:extLst>
            <a:ext uri="{FF2B5EF4-FFF2-40B4-BE49-F238E27FC236}">
              <a16:creationId xmlns:a16="http://schemas.microsoft.com/office/drawing/2014/main" id="{00000000-0008-0000-0000-0000852D0000}"/>
            </a:ext>
          </a:extLst>
        </xdr:cNvPr>
        <xdr:cNvCxnSpPr/>
      </xdr:nvCxnSpPr>
      <xdr:spPr>
        <a:xfrm>
          <a:off x="48382238" y="5244854"/>
          <a:ext cx="171677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0</xdr:colOff>
      <xdr:row>81</xdr:row>
      <xdr:rowOff>102394</xdr:rowOff>
    </xdr:from>
    <xdr:to>
      <xdr:col>101</xdr:col>
      <xdr:colOff>185738</xdr:colOff>
      <xdr:row>85</xdr:row>
      <xdr:rowOff>104775</xdr:rowOff>
    </xdr:to>
    <xdr:cxnSp macro="">
      <xdr:nvCxnSpPr>
        <xdr:cNvPr id="11662" name="直線コネクタ 11661">
          <a:extLst>
            <a:ext uri="{FF2B5EF4-FFF2-40B4-BE49-F238E27FC236}">
              <a16:creationId xmlns:a16="http://schemas.microsoft.com/office/drawing/2014/main" id="{00000000-0008-0000-0000-00008E2D0000}"/>
            </a:ext>
          </a:extLst>
        </xdr:cNvPr>
        <xdr:cNvCxnSpPr/>
      </xdr:nvCxnSpPr>
      <xdr:spPr>
        <a:xfrm>
          <a:off x="43815000" y="5245894"/>
          <a:ext cx="1709738" cy="764381"/>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109</xdr:col>
      <xdr:colOff>2381</xdr:colOff>
      <xdr:row>81</xdr:row>
      <xdr:rowOff>102394</xdr:rowOff>
    </xdr:from>
    <xdr:to>
      <xdr:col>113</xdr:col>
      <xdr:colOff>188119</xdr:colOff>
      <xdr:row>85</xdr:row>
      <xdr:rowOff>104776</xdr:rowOff>
    </xdr:to>
    <xdr:cxnSp macro="">
      <xdr:nvCxnSpPr>
        <xdr:cNvPr id="11663" name="直線コネクタ 11662">
          <a:extLst>
            <a:ext uri="{FF2B5EF4-FFF2-40B4-BE49-F238E27FC236}">
              <a16:creationId xmlns:a16="http://schemas.microsoft.com/office/drawing/2014/main" id="{00000000-0008-0000-0000-00008F2D0000}"/>
            </a:ext>
          </a:extLst>
        </xdr:cNvPr>
        <xdr:cNvCxnSpPr/>
      </xdr:nvCxnSpPr>
      <xdr:spPr>
        <a:xfrm flipV="1">
          <a:off x="48389381" y="5245894"/>
          <a:ext cx="1709738" cy="764382"/>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100</xdr:col>
      <xdr:colOff>183356</xdr:colOff>
      <xdr:row>85</xdr:row>
      <xdr:rowOff>107156</xdr:rowOff>
    </xdr:from>
    <xdr:to>
      <xdr:col>101</xdr:col>
      <xdr:colOff>188120</xdr:colOff>
      <xdr:row>85</xdr:row>
      <xdr:rowOff>107156</xdr:rowOff>
    </xdr:to>
    <xdr:cxnSp macro="">
      <xdr:nvCxnSpPr>
        <xdr:cNvPr id="11664" name="直線コネクタ 11663">
          <a:extLst>
            <a:ext uri="{FF2B5EF4-FFF2-40B4-BE49-F238E27FC236}">
              <a16:creationId xmlns:a16="http://schemas.microsoft.com/office/drawing/2014/main" id="{00000000-0008-0000-0000-0000902D0000}"/>
            </a:ext>
          </a:extLst>
        </xdr:cNvPr>
        <xdr:cNvCxnSpPr/>
      </xdr:nvCxnSpPr>
      <xdr:spPr>
        <a:xfrm flipH="1">
          <a:off x="45141356" y="6012656"/>
          <a:ext cx="385764"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101</xdr:col>
      <xdr:colOff>340519</xdr:colOff>
      <xdr:row>76</xdr:row>
      <xdr:rowOff>0</xdr:rowOff>
    </xdr:from>
    <xdr:to>
      <xdr:col>101</xdr:col>
      <xdr:colOff>340519</xdr:colOff>
      <xdr:row>88</xdr:row>
      <xdr:rowOff>119063</xdr:rowOff>
    </xdr:to>
    <xdr:cxnSp macro="">
      <xdr:nvCxnSpPr>
        <xdr:cNvPr id="11669" name="直線矢印コネクタ 11668">
          <a:extLst>
            <a:ext uri="{FF2B5EF4-FFF2-40B4-BE49-F238E27FC236}">
              <a16:creationId xmlns:a16="http://schemas.microsoft.com/office/drawing/2014/main" id="{00000000-0008-0000-0000-0000952D0000}"/>
            </a:ext>
          </a:extLst>
        </xdr:cNvPr>
        <xdr:cNvCxnSpPr/>
      </xdr:nvCxnSpPr>
      <xdr:spPr>
        <a:xfrm>
          <a:off x="45679519" y="4191000"/>
          <a:ext cx="0" cy="240506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101</xdr:col>
      <xdr:colOff>342900</xdr:colOff>
      <xdr:row>81</xdr:row>
      <xdr:rowOff>92869</xdr:rowOff>
    </xdr:from>
    <xdr:to>
      <xdr:col>102</xdr:col>
      <xdr:colOff>123825</xdr:colOff>
      <xdr:row>81</xdr:row>
      <xdr:rowOff>92869</xdr:rowOff>
    </xdr:to>
    <xdr:cxnSp macro="">
      <xdr:nvCxnSpPr>
        <xdr:cNvPr id="11670" name="直線矢印コネクタ 11669">
          <a:extLst>
            <a:ext uri="{FF2B5EF4-FFF2-40B4-BE49-F238E27FC236}">
              <a16:creationId xmlns:a16="http://schemas.microsoft.com/office/drawing/2014/main" id="{00000000-0008-0000-0000-0000962D0000}"/>
            </a:ext>
          </a:extLst>
        </xdr:cNvPr>
        <xdr:cNvCxnSpPr/>
      </xdr:nvCxnSpPr>
      <xdr:spPr>
        <a:xfrm>
          <a:off x="45681900" y="5236369"/>
          <a:ext cx="16192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101</xdr:col>
      <xdr:colOff>185738</xdr:colOff>
      <xdr:row>107</xdr:row>
      <xdr:rowOff>97631</xdr:rowOff>
    </xdr:from>
    <xdr:to>
      <xdr:col>109</xdr:col>
      <xdr:colOff>0</xdr:colOff>
      <xdr:row>107</xdr:row>
      <xdr:rowOff>97631</xdr:rowOff>
    </xdr:to>
    <xdr:cxnSp macro="">
      <xdr:nvCxnSpPr>
        <xdr:cNvPr id="11702" name="直線コネクタ 11701">
          <a:extLst>
            <a:ext uri="{FF2B5EF4-FFF2-40B4-BE49-F238E27FC236}">
              <a16:creationId xmlns:a16="http://schemas.microsoft.com/office/drawing/2014/main" id="{00000000-0008-0000-0000-0000B62D0000}"/>
            </a:ext>
          </a:extLst>
        </xdr:cNvPr>
        <xdr:cNvCxnSpPr/>
      </xdr:nvCxnSpPr>
      <xdr:spPr>
        <a:xfrm>
          <a:off x="45524738" y="10194131"/>
          <a:ext cx="2862262"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288131</xdr:colOff>
      <xdr:row>84</xdr:row>
      <xdr:rowOff>178593</xdr:rowOff>
    </xdr:from>
    <xdr:to>
      <xdr:col>105</xdr:col>
      <xdr:colOff>147637</xdr:colOff>
      <xdr:row>85</xdr:row>
      <xdr:rowOff>61911</xdr:rowOff>
    </xdr:to>
    <xdr:cxnSp macro="">
      <xdr:nvCxnSpPr>
        <xdr:cNvPr id="11721" name="直線コネクタ 11720">
          <a:extLst>
            <a:ext uri="{FF2B5EF4-FFF2-40B4-BE49-F238E27FC236}">
              <a16:creationId xmlns:a16="http://schemas.microsoft.com/office/drawing/2014/main" id="{00000000-0008-0000-0000-0000C92D0000}"/>
            </a:ext>
          </a:extLst>
        </xdr:cNvPr>
        <xdr:cNvCxnSpPr/>
      </xdr:nvCxnSpPr>
      <xdr:spPr>
        <a:xfrm>
          <a:off x="46770131" y="5893593"/>
          <a:ext cx="240506" cy="73818"/>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110</xdr:col>
      <xdr:colOff>375736</xdr:colOff>
      <xdr:row>115</xdr:row>
      <xdr:rowOff>95250</xdr:rowOff>
    </xdr:from>
    <xdr:to>
      <xdr:col>110</xdr:col>
      <xdr:colOff>375736</xdr:colOff>
      <xdr:row>116</xdr:row>
      <xdr:rowOff>7144</xdr:rowOff>
    </xdr:to>
    <xdr:cxnSp macro="">
      <xdr:nvCxnSpPr>
        <xdr:cNvPr id="11807" name="直線矢印コネクタ 11806">
          <a:extLst>
            <a:ext uri="{FF2B5EF4-FFF2-40B4-BE49-F238E27FC236}">
              <a16:creationId xmlns:a16="http://schemas.microsoft.com/office/drawing/2014/main" id="{00000000-0008-0000-0000-00001F2E0000}"/>
            </a:ext>
          </a:extLst>
        </xdr:cNvPr>
        <xdr:cNvCxnSpPr/>
      </xdr:nvCxnSpPr>
      <xdr:spPr>
        <a:xfrm>
          <a:off x="49143736" y="4286250"/>
          <a:ext cx="0" cy="10239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114300</xdr:colOff>
      <xdr:row>120</xdr:row>
      <xdr:rowOff>102395</xdr:rowOff>
    </xdr:from>
    <xdr:to>
      <xdr:col>96</xdr:col>
      <xdr:colOff>378620</xdr:colOff>
      <xdr:row>120</xdr:row>
      <xdr:rowOff>102395</xdr:rowOff>
    </xdr:to>
    <xdr:cxnSp macro="">
      <xdr:nvCxnSpPr>
        <xdr:cNvPr id="11808" name="直線コネクタ 11807">
          <a:extLst>
            <a:ext uri="{FF2B5EF4-FFF2-40B4-BE49-F238E27FC236}">
              <a16:creationId xmlns:a16="http://schemas.microsoft.com/office/drawing/2014/main" id="{00000000-0008-0000-0000-0000202E0000}"/>
            </a:ext>
          </a:extLst>
        </xdr:cNvPr>
        <xdr:cNvCxnSpPr/>
      </xdr:nvCxnSpPr>
      <xdr:spPr>
        <a:xfrm flipH="1">
          <a:off x="43548300" y="5245895"/>
          <a:ext cx="26432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378620</xdr:colOff>
      <xdr:row>114</xdr:row>
      <xdr:rowOff>188120</xdr:rowOff>
    </xdr:from>
    <xdr:to>
      <xdr:col>96</xdr:col>
      <xdr:colOff>378620</xdr:colOff>
      <xdr:row>120</xdr:row>
      <xdr:rowOff>102394</xdr:rowOff>
    </xdr:to>
    <xdr:cxnSp macro="">
      <xdr:nvCxnSpPr>
        <xdr:cNvPr id="11809" name="直線コネクタ 11808">
          <a:extLst>
            <a:ext uri="{FF2B5EF4-FFF2-40B4-BE49-F238E27FC236}">
              <a16:creationId xmlns:a16="http://schemas.microsoft.com/office/drawing/2014/main" id="{00000000-0008-0000-0000-0000212E0000}"/>
            </a:ext>
          </a:extLst>
        </xdr:cNvPr>
        <xdr:cNvCxnSpPr/>
      </xdr:nvCxnSpPr>
      <xdr:spPr>
        <a:xfrm>
          <a:off x="43812620" y="4188620"/>
          <a:ext cx="0" cy="1057274"/>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113</xdr:col>
      <xdr:colOff>188119</xdr:colOff>
      <xdr:row>115</xdr:row>
      <xdr:rowOff>0</xdr:rowOff>
    </xdr:from>
    <xdr:to>
      <xdr:col>113</xdr:col>
      <xdr:colOff>188119</xdr:colOff>
      <xdr:row>120</xdr:row>
      <xdr:rowOff>102394</xdr:rowOff>
    </xdr:to>
    <xdr:cxnSp macro="">
      <xdr:nvCxnSpPr>
        <xdr:cNvPr id="11810" name="直線コネクタ 11809">
          <a:extLst>
            <a:ext uri="{FF2B5EF4-FFF2-40B4-BE49-F238E27FC236}">
              <a16:creationId xmlns:a16="http://schemas.microsoft.com/office/drawing/2014/main" id="{00000000-0008-0000-0000-0000222E0000}"/>
            </a:ext>
          </a:extLst>
        </xdr:cNvPr>
        <xdr:cNvCxnSpPr/>
      </xdr:nvCxnSpPr>
      <xdr:spPr>
        <a:xfrm>
          <a:off x="50099119" y="4191000"/>
          <a:ext cx="0" cy="1054894"/>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96</xdr:col>
      <xdr:colOff>116679</xdr:colOff>
      <xdr:row>115</xdr:row>
      <xdr:rowOff>0</xdr:rowOff>
    </xdr:from>
    <xdr:to>
      <xdr:col>96</xdr:col>
      <xdr:colOff>380999</xdr:colOff>
      <xdr:row>115</xdr:row>
      <xdr:rowOff>0</xdr:rowOff>
    </xdr:to>
    <xdr:cxnSp macro="">
      <xdr:nvCxnSpPr>
        <xdr:cNvPr id="11813" name="直線コネクタ 11812">
          <a:extLst>
            <a:ext uri="{FF2B5EF4-FFF2-40B4-BE49-F238E27FC236}">
              <a16:creationId xmlns:a16="http://schemas.microsoft.com/office/drawing/2014/main" id="{00000000-0008-0000-0000-0000252E0000}"/>
            </a:ext>
          </a:extLst>
        </xdr:cNvPr>
        <xdr:cNvCxnSpPr/>
      </xdr:nvCxnSpPr>
      <xdr:spPr>
        <a:xfrm flipH="1">
          <a:off x="43550679" y="4191000"/>
          <a:ext cx="26432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304801</xdr:colOff>
      <xdr:row>114</xdr:row>
      <xdr:rowOff>185737</xdr:rowOff>
    </xdr:from>
    <xdr:to>
      <xdr:col>96</xdr:col>
      <xdr:colOff>304801</xdr:colOff>
      <xdr:row>120</xdr:row>
      <xdr:rowOff>107156</xdr:rowOff>
    </xdr:to>
    <xdr:cxnSp macro="">
      <xdr:nvCxnSpPr>
        <xdr:cNvPr id="11814" name="直線矢印コネクタ 11813">
          <a:extLst>
            <a:ext uri="{FF2B5EF4-FFF2-40B4-BE49-F238E27FC236}">
              <a16:creationId xmlns:a16="http://schemas.microsoft.com/office/drawing/2014/main" id="{00000000-0008-0000-0000-0000262E0000}"/>
            </a:ext>
          </a:extLst>
        </xdr:cNvPr>
        <xdr:cNvCxnSpPr/>
      </xdr:nvCxnSpPr>
      <xdr:spPr>
        <a:xfrm>
          <a:off x="43738801" y="4186237"/>
          <a:ext cx="0" cy="106441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264935</xdr:colOff>
      <xdr:row>115</xdr:row>
      <xdr:rowOff>73760</xdr:rowOff>
    </xdr:from>
    <xdr:to>
      <xdr:col>105</xdr:col>
      <xdr:colOff>300346</xdr:colOff>
      <xdr:row>115</xdr:row>
      <xdr:rowOff>73795</xdr:rowOff>
    </xdr:to>
    <xdr:cxnSp macro="">
      <xdr:nvCxnSpPr>
        <xdr:cNvPr id="11815" name="直線コネクタ 11814">
          <a:extLst>
            <a:ext uri="{FF2B5EF4-FFF2-40B4-BE49-F238E27FC236}">
              <a16:creationId xmlns:a16="http://schemas.microsoft.com/office/drawing/2014/main" id="{00000000-0008-0000-0000-0000272E0000}"/>
            </a:ext>
          </a:extLst>
        </xdr:cNvPr>
        <xdr:cNvCxnSpPr>
          <a:stCxn id="11885" idx="0"/>
          <a:endCxn id="11886" idx="2"/>
        </xdr:cNvCxnSpPr>
      </xdr:nvCxnSpPr>
      <xdr:spPr>
        <a:xfrm flipV="1">
          <a:off x="46746935" y="12456260"/>
          <a:ext cx="416411" cy="35"/>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104</xdr:col>
      <xdr:colOff>35720</xdr:colOff>
      <xdr:row>113</xdr:row>
      <xdr:rowOff>179810</xdr:rowOff>
    </xdr:from>
    <xdr:to>
      <xdr:col>104</xdr:col>
      <xdr:colOff>281338</xdr:colOff>
      <xdr:row>115</xdr:row>
      <xdr:rowOff>2</xdr:rowOff>
    </xdr:to>
    <xdr:cxnSp macro="">
      <xdr:nvCxnSpPr>
        <xdr:cNvPr id="11821" name="直線コネクタ 11820">
          <a:extLst>
            <a:ext uri="{FF2B5EF4-FFF2-40B4-BE49-F238E27FC236}">
              <a16:creationId xmlns:a16="http://schemas.microsoft.com/office/drawing/2014/main" id="{00000000-0008-0000-0000-00002D2E0000}"/>
            </a:ext>
          </a:extLst>
        </xdr:cNvPr>
        <xdr:cNvCxnSpPr>
          <a:endCxn id="11884" idx="2"/>
        </xdr:cNvCxnSpPr>
      </xdr:nvCxnSpPr>
      <xdr:spPr>
        <a:xfrm flipV="1">
          <a:off x="46517720" y="12181310"/>
          <a:ext cx="245618" cy="201192"/>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101</xdr:col>
      <xdr:colOff>204447</xdr:colOff>
      <xdr:row>115</xdr:row>
      <xdr:rowOff>0</xdr:rowOff>
    </xdr:from>
    <xdr:to>
      <xdr:col>101</xdr:col>
      <xdr:colOff>204447</xdr:colOff>
      <xdr:row>115</xdr:row>
      <xdr:rowOff>0</xdr:rowOff>
    </xdr:to>
    <xdr:cxnSp macro="">
      <xdr:nvCxnSpPr>
        <xdr:cNvPr id="11823" name="直線コネクタ 11822">
          <a:extLst>
            <a:ext uri="{FF2B5EF4-FFF2-40B4-BE49-F238E27FC236}">
              <a16:creationId xmlns:a16="http://schemas.microsoft.com/office/drawing/2014/main" id="{00000000-0008-0000-0000-00002F2E0000}"/>
            </a:ext>
          </a:extLst>
        </xdr:cNvPr>
        <xdr:cNvCxnSpPr/>
      </xdr:nvCxnSpPr>
      <xdr:spPr>
        <a:xfrm>
          <a:off x="45543447" y="4191000"/>
          <a:ext cx="0"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101</xdr:col>
      <xdr:colOff>188119</xdr:colOff>
      <xdr:row>127</xdr:row>
      <xdr:rowOff>116682</xdr:rowOff>
    </xdr:from>
    <xdr:to>
      <xdr:col>109</xdr:col>
      <xdr:colOff>0</xdr:colOff>
      <xdr:row>127</xdr:row>
      <xdr:rowOff>116682</xdr:rowOff>
    </xdr:to>
    <xdr:cxnSp macro="">
      <xdr:nvCxnSpPr>
        <xdr:cNvPr id="11824" name="直線コネクタ 11823">
          <a:extLst>
            <a:ext uri="{FF2B5EF4-FFF2-40B4-BE49-F238E27FC236}">
              <a16:creationId xmlns:a16="http://schemas.microsoft.com/office/drawing/2014/main" id="{00000000-0008-0000-0000-0000302E0000}"/>
            </a:ext>
          </a:extLst>
        </xdr:cNvPr>
        <xdr:cNvCxnSpPr/>
      </xdr:nvCxnSpPr>
      <xdr:spPr>
        <a:xfrm>
          <a:off x="45527119" y="14785182"/>
          <a:ext cx="2859881" cy="0"/>
        </a:xfrm>
        <a:prstGeom prst="line">
          <a:avLst/>
        </a:prstGeom>
        <a:ln w="317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282903</xdr:colOff>
      <xdr:row>113</xdr:row>
      <xdr:rowOff>179595</xdr:rowOff>
    </xdr:from>
    <xdr:to>
      <xdr:col>106</xdr:col>
      <xdr:colOff>147638</xdr:colOff>
      <xdr:row>115</xdr:row>
      <xdr:rowOff>0</xdr:rowOff>
    </xdr:to>
    <xdr:cxnSp macro="">
      <xdr:nvCxnSpPr>
        <xdr:cNvPr id="11826" name="直線コネクタ 11825">
          <a:extLst>
            <a:ext uri="{FF2B5EF4-FFF2-40B4-BE49-F238E27FC236}">
              <a16:creationId xmlns:a16="http://schemas.microsoft.com/office/drawing/2014/main" id="{00000000-0008-0000-0000-0000322E0000}"/>
            </a:ext>
          </a:extLst>
        </xdr:cNvPr>
        <xdr:cNvCxnSpPr>
          <a:stCxn id="11884" idx="0"/>
        </xdr:cNvCxnSpPr>
      </xdr:nvCxnSpPr>
      <xdr:spPr>
        <a:xfrm>
          <a:off x="47145903" y="12181095"/>
          <a:ext cx="245735" cy="201405"/>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100</xdr:col>
      <xdr:colOff>304800</xdr:colOff>
      <xdr:row>114</xdr:row>
      <xdr:rowOff>188119</xdr:rowOff>
    </xdr:from>
    <xdr:to>
      <xdr:col>100</xdr:col>
      <xdr:colOff>304800</xdr:colOff>
      <xdr:row>124</xdr:row>
      <xdr:rowOff>104775</xdr:rowOff>
    </xdr:to>
    <xdr:cxnSp macro="">
      <xdr:nvCxnSpPr>
        <xdr:cNvPr id="11832" name="直線矢印コネクタ 11831">
          <a:extLst>
            <a:ext uri="{FF2B5EF4-FFF2-40B4-BE49-F238E27FC236}">
              <a16:creationId xmlns:a16="http://schemas.microsoft.com/office/drawing/2014/main" id="{00000000-0008-0000-0000-0000382E0000}"/>
            </a:ext>
          </a:extLst>
        </xdr:cNvPr>
        <xdr:cNvCxnSpPr/>
      </xdr:nvCxnSpPr>
      <xdr:spPr>
        <a:xfrm>
          <a:off x="45262800" y="11618119"/>
          <a:ext cx="0" cy="1821656"/>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109</xdr:col>
      <xdr:colOff>1</xdr:colOff>
      <xdr:row>115</xdr:row>
      <xdr:rowOff>2381</xdr:rowOff>
    </xdr:from>
    <xdr:to>
      <xdr:col>109</xdr:col>
      <xdr:colOff>1</xdr:colOff>
      <xdr:row>146</xdr:row>
      <xdr:rowOff>97631</xdr:rowOff>
    </xdr:to>
    <xdr:cxnSp macro="">
      <xdr:nvCxnSpPr>
        <xdr:cNvPr id="11833" name="直線コネクタ 11832">
          <a:extLst>
            <a:ext uri="{FF2B5EF4-FFF2-40B4-BE49-F238E27FC236}">
              <a16:creationId xmlns:a16="http://schemas.microsoft.com/office/drawing/2014/main" id="{00000000-0008-0000-0000-0000392E0000}"/>
            </a:ext>
          </a:extLst>
        </xdr:cNvPr>
        <xdr:cNvCxnSpPr/>
      </xdr:nvCxnSpPr>
      <xdr:spPr>
        <a:xfrm>
          <a:off x="48387001" y="4193381"/>
          <a:ext cx="0" cy="600075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106</xdr:col>
      <xdr:colOff>150019</xdr:colOff>
      <xdr:row>115</xdr:row>
      <xdr:rowOff>0</xdr:rowOff>
    </xdr:from>
    <xdr:to>
      <xdr:col>113</xdr:col>
      <xdr:colOff>180975</xdr:colOff>
      <xdr:row>115</xdr:row>
      <xdr:rowOff>0</xdr:rowOff>
    </xdr:to>
    <xdr:cxnSp macro="">
      <xdr:nvCxnSpPr>
        <xdr:cNvPr id="11834" name="直線コネクタ 11833">
          <a:extLst>
            <a:ext uri="{FF2B5EF4-FFF2-40B4-BE49-F238E27FC236}">
              <a16:creationId xmlns:a16="http://schemas.microsoft.com/office/drawing/2014/main" id="{00000000-0008-0000-0000-00003A2E0000}"/>
            </a:ext>
          </a:extLst>
        </xdr:cNvPr>
        <xdr:cNvCxnSpPr/>
      </xdr:nvCxnSpPr>
      <xdr:spPr>
        <a:xfrm>
          <a:off x="47394019" y="4191000"/>
          <a:ext cx="2697956" cy="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100</xdr:col>
      <xdr:colOff>66675</xdr:colOff>
      <xdr:row>118</xdr:row>
      <xdr:rowOff>95249</xdr:rowOff>
    </xdr:from>
    <xdr:to>
      <xdr:col>100</xdr:col>
      <xdr:colOff>304800</xdr:colOff>
      <xdr:row>118</xdr:row>
      <xdr:rowOff>95249</xdr:rowOff>
    </xdr:to>
    <xdr:cxnSp macro="">
      <xdr:nvCxnSpPr>
        <xdr:cNvPr id="11838" name="直線矢印コネクタ 11837">
          <a:extLst>
            <a:ext uri="{FF2B5EF4-FFF2-40B4-BE49-F238E27FC236}">
              <a16:creationId xmlns:a16="http://schemas.microsoft.com/office/drawing/2014/main" id="{00000000-0008-0000-0000-00003E2E0000}"/>
            </a:ext>
          </a:extLst>
        </xdr:cNvPr>
        <xdr:cNvCxnSpPr/>
      </xdr:nvCxnSpPr>
      <xdr:spPr>
        <a:xfrm flipH="1">
          <a:off x="45024675" y="12287249"/>
          <a:ext cx="23812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109</xdr:col>
      <xdr:colOff>0</xdr:colOff>
      <xdr:row>115</xdr:row>
      <xdr:rowOff>97630</xdr:rowOff>
    </xdr:from>
    <xdr:to>
      <xdr:col>113</xdr:col>
      <xdr:colOff>190500</xdr:colOff>
      <xdr:row>115</xdr:row>
      <xdr:rowOff>97630</xdr:rowOff>
    </xdr:to>
    <xdr:cxnSp macro="">
      <xdr:nvCxnSpPr>
        <xdr:cNvPr id="11840" name="直線矢印コネクタ 11839">
          <a:extLst>
            <a:ext uri="{FF2B5EF4-FFF2-40B4-BE49-F238E27FC236}">
              <a16:creationId xmlns:a16="http://schemas.microsoft.com/office/drawing/2014/main" id="{00000000-0008-0000-0000-0000402E0000}"/>
            </a:ext>
          </a:extLst>
        </xdr:cNvPr>
        <xdr:cNvCxnSpPr/>
      </xdr:nvCxnSpPr>
      <xdr:spPr>
        <a:xfrm>
          <a:off x="48387000" y="11718130"/>
          <a:ext cx="17145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101</xdr:col>
      <xdr:colOff>188119</xdr:colOff>
      <xdr:row>126</xdr:row>
      <xdr:rowOff>119060</xdr:rowOff>
    </xdr:from>
    <xdr:to>
      <xdr:col>109</xdr:col>
      <xdr:colOff>2381</xdr:colOff>
      <xdr:row>126</xdr:row>
      <xdr:rowOff>119060</xdr:rowOff>
    </xdr:to>
    <xdr:cxnSp macro="">
      <xdr:nvCxnSpPr>
        <xdr:cNvPr id="11841" name="直線コネクタ 11840">
          <a:extLst>
            <a:ext uri="{FF2B5EF4-FFF2-40B4-BE49-F238E27FC236}">
              <a16:creationId xmlns:a16="http://schemas.microsoft.com/office/drawing/2014/main" id="{00000000-0008-0000-0000-0000412E0000}"/>
            </a:ext>
          </a:extLst>
        </xdr:cNvPr>
        <xdr:cNvCxnSpPr/>
      </xdr:nvCxnSpPr>
      <xdr:spPr>
        <a:xfrm>
          <a:off x="45527119" y="14597060"/>
          <a:ext cx="2862262"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4762</xdr:colOff>
      <xdr:row>115</xdr:row>
      <xdr:rowOff>0</xdr:rowOff>
    </xdr:from>
    <xdr:to>
      <xdr:col>104</xdr:col>
      <xdr:colOff>35719</xdr:colOff>
      <xdr:row>115</xdr:row>
      <xdr:rowOff>0</xdr:rowOff>
    </xdr:to>
    <xdr:cxnSp macro="">
      <xdr:nvCxnSpPr>
        <xdr:cNvPr id="11843" name="直線コネクタ 11842">
          <a:extLst>
            <a:ext uri="{FF2B5EF4-FFF2-40B4-BE49-F238E27FC236}">
              <a16:creationId xmlns:a16="http://schemas.microsoft.com/office/drawing/2014/main" id="{00000000-0008-0000-0000-0000432E0000}"/>
            </a:ext>
          </a:extLst>
        </xdr:cNvPr>
        <xdr:cNvCxnSpPr/>
      </xdr:nvCxnSpPr>
      <xdr:spPr>
        <a:xfrm>
          <a:off x="43819762" y="4191000"/>
          <a:ext cx="2697957" cy="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95</xdr:col>
      <xdr:colOff>378619</xdr:colOff>
      <xdr:row>117</xdr:row>
      <xdr:rowOff>2381</xdr:rowOff>
    </xdr:from>
    <xdr:to>
      <xdr:col>96</xdr:col>
      <xdr:colOff>304801</xdr:colOff>
      <xdr:row>117</xdr:row>
      <xdr:rowOff>2381</xdr:rowOff>
    </xdr:to>
    <xdr:cxnSp macro="">
      <xdr:nvCxnSpPr>
        <xdr:cNvPr id="11846" name="直線矢印コネクタ 11845">
          <a:extLst>
            <a:ext uri="{FF2B5EF4-FFF2-40B4-BE49-F238E27FC236}">
              <a16:creationId xmlns:a16="http://schemas.microsoft.com/office/drawing/2014/main" id="{00000000-0008-0000-0000-0000462E0000}"/>
            </a:ext>
          </a:extLst>
        </xdr:cNvPr>
        <xdr:cNvCxnSpPr/>
      </xdr:nvCxnSpPr>
      <xdr:spPr>
        <a:xfrm flipH="1">
          <a:off x="43431619" y="12003881"/>
          <a:ext cx="307182"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101</xdr:col>
      <xdr:colOff>185737</xdr:colOff>
      <xdr:row>115</xdr:row>
      <xdr:rowOff>2382</xdr:rowOff>
    </xdr:from>
    <xdr:to>
      <xdr:col>101</xdr:col>
      <xdr:colOff>185737</xdr:colOff>
      <xdr:row>146</xdr:row>
      <xdr:rowOff>97631</xdr:rowOff>
    </xdr:to>
    <xdr:cxnSp macro="">
      <xdr:nvCxnSpPr>
        <xdr:cNvPr id="11847" name="直線コネクタ 11846">
          <a:extLst>
            <a:ext uri="{FF2B5EF4-FFF2-40B4-BE49-F238E27FC236}">
              <a16:creationId xmlns:a16="http://schemas.microsoft.com/office/drawing/2014/main" id="{00000000-0008-0000-0000-0000472E0000}"/>
            </a:ext>
          </a:extLst>
        </xdr:cNvPr>
        <xdr:cNvCxnSpPr/>
      </xdr:nvCxnSpPr>
      <xdr:spPr>
        <a:xfrm>
          <a:off x="45524737" y="4193382"/>
          <a:ext cx="0" cy="6000749"/>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97</xdr:col>
      <xdr:colOff>0</xdr:colOff>
      <xdr:row>120</xdr:row>
      <xdr:rowOff>102394</xdr:rowOff>
    </xdr:from>
    <xdr:to>
      <xdr:col>101</xdr:col>
      <xdr:colOff>185738</xdr:colOff>
      <xdr:row>124</xdr:row>
      <xdr:rowOff>104775</xdr:rowOff>
    </xdr:to>
    <xdr:cxnSp macro="">
      <xdr:nvCxnSpPr>
        <xdr:cNvPr id="11849" name="直線コネクタ 11848">
          <a:extLst>
            <a:ext uri="{FF2B5EF4-FFF2-40B4-BE49-F238E27FC236}">
              <a16:creationId xmlns:a16="http://schemas.microsoft.com/office/drawing/2014/main" id="{00000000-0008-0000-0000-0000492E0000}"/>
            </a:ext>
          </a:extLst>
        </xdr:cNvPr>
        <xdr:cNvCxnSpPr/>
      </xdr:nvCxnSpPr>
      <xdr:spPr>
        <a:xfrm>
          <a:off x="43815000" y="5245894"/>
          <a:ext cx="1709738" cy="764381"/>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109</xdr:col>
      <xdr:colOff>2381</xdr:colOff>
      <xdr:row>120</xdr:row>
      <xdr:rowOff>102394</xdr:rowOff>
    </xdr:from>
    <xdr:to>
      <xdr:col>113</xdr:col>
      <xdr:colOff>188119</xdr:colOff>
      <xdr:row>124</xdr:row>
      <xdr:rowOff>104776</xdr:rowOff>
    </xdr:to>
    <xdr:cxnSp macro="">
      <xdr:nvCxnSpPr>
        <xdr:cNvPr id="11850" name="直線コネクタ 11849">
          <a:extLst>
            <a:ext uri="{FF2B5EF4-FFF2-40B4-BE49-F238E27FC236}">
              <a16:creationId xmlns:a16="http://schemas.microsoft.com/office/drawing/2014/main" id="{00000000-0008-0000-0000-00004A2E0000}"/>
            </a:ext>
          </a:extLst>
        </xdr:cNvPr>
        <xdr:cNvCxnSpPr/>
      </xdr:nvCxnSpPr>
      <xdr:spPr>
        <a:xfrm flipV="1">
          <a:off x="48389381" y="5245894"/>
          <a:ext cx="1709738" cy="764382"/>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100</xdr:col>
      <xdr:colOff>183357</xdr:colOff>
      <xdr:row>124</xdr:row>
      <xdr:rowOff>107156</xdr:rowOff>
    </xdr:from>
    <xdr:to>
      <xdr:col>101</xdr:col>
      <xdr:colOff>188121</xdr:colOff>
      <xdr:row>124</xdr:row>
      <xdr:rowOff>107156</xdr:rowOff>
    </xdr:to>
    <xdr:cxnSp macro="">
      <xdr:nvCxnSpPr>
        <xdr:cNvPr id="11851" name="直線コネクタ 11850">
          <a:extLst>
            <a:ext uri="{FF2B5EF4-FFF2-40B4-BE49-F238E27FC236}">
              <a16:creationId xmlns:a16="http://schemas.microsoft.com/office/drawing/2014/main" id="{00000000-0008-0000-0000-00004B2E0000}"/>
            </a:ext>
          </a:extLst>
        </xdr:cNvPr>
        <xdr:cNvCxnSpPr/>
      </xdr:nvCxnSpPr>
      <xdr:spPr>
        <a:xfrm flipH="1">
          <a:off x="45141357" y="13442156"/>
          <a:ext cx="385764"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2381</xdr:colOff>
      <xdr:row>115</xdr:row>
      <xdr:rowOff>0</xdr:rowOff>
    </xdr:from>
    <xdr:to>
      <xdr:col>102</xdr:col>
      <xdr:colOff>2381</xdr:colOff>
      <xdr:row>126</xdr:row>
      <xdr:rowOff>119063</xdr:rowOff>
    </xdr:to>
    <xdr:cxnSp macro="">
      <xdr:nvCxnSpPr>
        <xdr:cNvPr id="11856" name="直線矢印コネクタ 11855">
          <a:extLst>
            <a:ext uri="{FF2B5EF4-FFF2-40B4-BE49-F238E27FC236}">
              <a16:creationId xmlns:a16="http://schemas.microsoft.com/office/drawing/2014/main" id="{00000000-0008-0000-0000-0000502E0000}"/>
            </a:ext>
          </a:extLst>
        </xdr:cNvPr>
        <xdr:cNvCxnSpPr/>
      </xdr:nvCxnSpPr>
      <xdr:spPr>
        <a:xfrm>
          <a:off x="45722381" y="12382500"/>
          <a:ext cx="0" cy="221456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2381</xdr:colOff>
      <xdr:row>120</xdr:row>
      <xdr:rowOff>97631</xdr:rowOff>
    </xdr:from>
    <xdr:to>
      <xdr:col>102</xdr:col>
      <xdr:colOff>373856</xdr:colOff>
      <xdr:row>120</xdr:row>
      <xdr:rowOff>97631</xdr:rowOff>
    </xdr:to>
    <xdr:cxnSp macro="">
      <xdr:nvCxnSpPr>
        <xdr:cNvPr id="11857" name="直線矢印コネクタ 11856">
          <a:extLst>
            <a:ext uri="{FF2B5EF4-FFF2-40B4-BE49-F238E27FC236}">
              <a16:creationId xmlns:a16="http://schemas.microsoft.com/office/drawing/2014/main" id="{00000000-0008-0000-0000-0000512E0000}"/>
            </a:ext>
          </a:extLst>
        </xdr:cNvPr>
        <xdr:cNvCxnSpPr/>
      </xdr:nvCxnSpPr>
      <xdr:spPr>
        <a:xfrm>
          <a:off x="45722381" y="5241131"/>
          <a:ext cx="37147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101</xdr:col>
      <xdr:colOff>185738</xdr:colOff>
      <xdr:row>146</xdr:row>
      <xdr:rowOff>97631</xdr:rowOff>
    </xdr:from>
    <xdr:to>
      <xdr:col>109</xdr:col>
      <xdr:colOff>0</xdr:colOff>
      <xdr:row>146</xdr:row>
      <xdr:rowOff>97631</xdr:rowOff>
    </xdr:to>
    <xdr:cxnSp macro="">
      <xdr:nvCxnSpPr>
        <xdr:cNvPr id="11871" name="直線コネクタ 11870">
          <a:extLst>
            <a:ext uri="{FF2B5EF4-FFF2-40B4-BE49-F238E27FC236}">
              <a16:creationId xmlns:a16="http://schemas.microsoft.com/office/drawing/2014/main" id="{00000000-0008-0000-0000-00005F2E0000}"/>
            </a:ext>
          </a:extLst>
        </xdr:cNvPr>
        <xdr:cNvCxnSpPr/>
      </xdr:nvCxnSpPr>
      <xdr:spPr>
        <a:xfrm>
          <a:off x="45524738" y="10194131"/>
          <a:ext cx="2862262"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88105</xdr:colOff>
      <xdr:row>113</xdr:row>
      <xdr:rowOff>61913</xdr:rowOff>
    </xdr:from>
    <xdr:to>
      <xdr:col>106</xdr:col>
      <xdr:colOff>92869</xdr:colOff>
      <xdr:row>113</xdr:row>
      <xdr:rowOff>188118</xdr:rowOff>
    </xdr:to>
    <xdr:sp macro="" textlink="">
      <xdr:nvSpPr>
        <xdr:cNvPr id="11884" name="円弧 11883">
          <a:extLst>
            <a:ext uri="{FF2B5EF4-FFF2-40B4-BE49-F238E27FC236}">
              <a16:creationId xmlns:a16="http://schemas.microsoft.com/office/drawing/2014/main" id="{00000000-0008-0000-0000-00006C2E0000}"/>
            </a:ext>
          </a:extLst>
        </xdr:cNvPr>
        <xdr:cNvSpPr/>
      </xdr:nvSpPr>
      <xdr:spPr>
        <a:xfrm>
          <a:off x="46570105" y="12063413"/>
          <a:ext cx="766764" cy="126205"/>
        </a:xfrm>
        <a:prstGeom prst="arc">
          <a:avLst>
            <a:gd name="adj1" fmla="val 950169"/>
            <a:gd name="adj2" fmla="val 9835497"/>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103</xdr:col>
      <xdr:colOff>352426</xdr:colOff>
      <xdr:row>113</xdr:row>
      <xdr:rowOff>42862</xdr:rowOff>
    </xdr:from>
    <xdr:to>
      <xdr:col>105</xdr:col>
      <xdr:colOff>169070</xdr:colOff>
      <xdr:row>115</xdr:row>
      <xdr:rowOff>73817</xdr:rowOff>
    </xdr:to>
    <xdr:sp macro="" textlink="">
      <xdr:nvSpPr>
        <xdr:cNvPr id="11885" name="円弧 11884">
          <a:extLst>
            <a:ext uri="{FF2B5EF4-FFF2-40B4-BE49-F238E27FC236}">
              <a16:creationId xmlns:a16="http://schemas.microsoft.com/office/drawing/2014/main" id="{00000000-0008-0000-0000-00006D2E0000}"/>
            </a:ext>
          </a:extLst>
        </xdr:cNvPr>
        <xdr:cNvSpPr/>
      </xdr:nvSpPr>
      <xdr:spPr>
        <a:xfrm>
          <a:off x="46453426" y="12044362"/>
          <a:ext cx="578644" cy="411955"/>
        </a:xfrm>
        <a:prstGeom prst="arc">
          <a:avLst>
            <a:gd name="adj1" fmla="val 5330118"/>
            <a:gd name="adj2" fmla="val 8998836"/>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105</xdr:col>
      <xdr:colOff>11906</xdr:colOff>
      <xdr:row>113</xdr:row>
      <xdr:rowOff>30956</xdr:rowOff>
    </xdr:from>
    <xdr:to>
      <xdr:col>106</xdr:col>
      <xdr:colOff>221456</xdr:colOff>
      <xdr:row>115</xdr:row>
      <xdr:rowOff>73817</xdr:rowOff>
    </xdr:to>
    <xdr:sp macro="" textlink="">
      <xdr:nvSpPr>
        <xdr:cNvPr id="11886" name="円弧 11885">
          <a:extLst>
            <a:ext uri="{FF2B5EF4-FFF2-40B4-BE49-F238E27FC236}">
              <a16:creationId xmlns:a16="http://schemas.microsoft.com/office/drawing/2014/main" id="{00000000-0008-0000-0000-00006E2E0000}"/>
            </a:ext>
          </a:extLst>
        </xdr:cNvPr>
        <xdr:cNvSpPr/>
      </xdr:nvSpPr>
      <xdr:spPr>
        <a:xfrm>
          <a:off x="46874906" y="12032456"/>
          <a:ext cx="590550" cy="423861"/>
        </a:xfrm>
        <a:prstGeom prst="arc">
          <a:avLst>
            <a:gd name="adj1" fmla="val 1924465"/>
            <a:gd name="adj2" fmla="val 5510870"/>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104</xdr:col>
      <xdr:colOff>40481</xdr:colOff>
      <xdr:row>115</xdr:row>
      <xdr:rowOff>1274</xdr:rowOff>
    </xdr:from>
    <xdr:to>
      <xdr:col>106</xdr:col>
      <xdr:colOff>148605</xdr:colOff>
      <xdr:row>115</xdr:row>
      <xdr:rowOff>2381</xdr:rowOff>
    </xdr:to>
    <xdr:cxnSp macro="">
      <xdr:nvCxnSpPr>
        <xdr:cNvPr id="11520" name="直線コネクタ 11519">
          <a:extLst>
            <a:ext uri="{FF2B5EF4-FFF2-40B4-BE49-F238E27FC236}">
              <a16:creationId xmlns:a16="http://schemas.microsoft.com/office/drawing/2014/main" id="{00000000-0008-0000-0000-0000002D0000}"/>
            </a:ext>
          </a:extLst>
        </xdr:cNvPr>
        <xdr:cNvCxnSpPr>
          <a:endCxn id="11886" idx="0"/>
        </xdr:cNvCxnSpPr>
      </xdr:nvCxnSpPr>
      <xdr:spPr>
        <a:xfrm flipV="1">
          <a:off x="46522481" y="12193274"/>
          <a:ext cx="870124" cy="1107"/>
        </a:xfrm>
        <a:prstGeom prst="line">
          <a:avLst/>
        </a:prstGeom>
        <a:ln w="3175">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114</xdr:col>
      <xdr:colOff>114301</xdr:colOff>
      <xdr:row>116</xdr:row>
      <xdr:rowOff>147638</xdr:rowOff>
    </xdr:from>
    <xdr:to>
      <xdr:col>114</xdr:col>
      <xdr:colOff>114301</xdr:colOff>
      <xdr:row>118</xdr:row>
      <xdr:rowOff>95250</xdr:rowOff>
    </xdr:to>
    <xdr:cxnSp macro="">
      <xdr:nvCxnSpPr>
        <xdr:cNvPr id="11524" name="直線矢印コネクタ 11523">
          <a:extLst>
            <a:ext uri="{FF2B5EF4-FFF2-40B4-BE49-F238E27FC236}">
              <a16:creationId xmlns:a16="http://schemas.microsoft.com/office/drawing/2014/main" id="{00000000-0008-0000-0000-0000042D0000}"/>
            </a:ext>
          </a:extLst>
        </xdr:cNvPr>
        <xdr:cNvCxnSpPr/>
      </xdr:nvCxnSpPr>
      <xdr:spPr>
        <a:xfrm>
          <a:off x="7734301" y="13482638"/>
          <a:ext cx="0" cy="32861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114</xdr:col>
      <xdr:colOff>111919</xdr:colOff>
      <xdr:row>114</xdr:row>
      <xdr:rowOff>235745</xdr:rowOff>
    </xdr:from>
    <xdr:to>
      <xdr:col>114</xdr:col>
      <xdr:colOff>111919</xdr:colOff>
      <xdr:row>116</xdr:row>
      <xdr:rowOff>150019</xdr:rowOff>
    </xdr:to>
    <xdr:cxnSp macro="">
      <xdr:nvCxnSpPr>
        <xdr:cNvPr id="11525" name="直線矢印コネクタ 11524">
          <a:extLst>
            <a:ext uri="{FF2B5EF4-FFF2-40B4-BE49-F238E27FC236}">
              <a16:creationId xmlns:a16="http://schemas.microsoft.com/office/drawing/2014/main" id="{00000000-0008-0000-0000-0000052D0000}"/>
            </a:ext>
          </a:extLst>
        </xdr:cNvPr>
        <xdr:cNvCxnSpPr/>
      </xdr:nvCxnSpPr>
      <xdr:spPr>
        <a:xfrm flipV="1">
          <a:off x="7731919" y="13142120"/>
          <a:ext cx="0" cy="34289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114</xdr:col>
      <xdr:colOff>116681</xdr:colOff>
      <xdr:row>117</xdr:row>
      <xdr:rowOff>107158</xdr:rowOff>
    </xdr:from>
    <xdr:to>
      <xdr:col>114</xdr:col>
      <xdr:colOff>307181</xdr:colOff>
      <xdr:row>117</xdr:row>
      <xdr:rowOff>107158</xdr:rowOff>
    </xdr:to>
    <xdr:cxnSp macro="">
      <xdr:nvCxnSpPr>
        <xdr:cNvPr id="11526" name="直線矢印コネクタ 11525">
          <a:extLst>
            <a:ext uri="{FF2B5EF4-FFF2-40B4-BE49-F238E27FC236}">
              <a16:creationId xmlns:a16="http://schemas.microsoft.com/office/drawing/2014/main" id="{00000000-0008-0000-0000-0000062D0000}"/>
            </a:ext>
          </a:extLst>
        </xdr:cNvPr>
        <xdr:cNvCxnSpPr/>
      </xdr:nvCxnSpPr>
      <xdr:spPr>
        <a:xfrm>
          <a:off x="7736681" y="13632658"/>
          <a:ext cx="19050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114</xdr:col>
      <xdr:colOff>114300</xdr:colOff>
      <xdr:row>115</xdr:row>
      <xdr:rowOff>109537</xdr:rowOff>
    </xdr:from>
    <xdr:to>
      <xdr:col>114</xdr:col>
      <xdr:colOff>304800</xdr:colOff>
      <xdr:row>115</xdr:row>
      <xdr:rowOff>109537</xdr:rowOff>
    </xdr:to>
    <xdr:cxnSp macro="">
      <xdr:nvCxnSpPr>
        <xdr:cNvPr id="11527" name="直線矢印コネクタ 11526">
          <a:extLst>
            <a:ext uri="{FF2B5EF4-FFF2-40B4-BE49-F238E27FC236}">
              <a16:creationId xmlns:a16="http://schemas.microsoft.com/office/drawing/2014/main" id="{00000000-0008-0000-0000-0000072D0000}"/>
            </a:ext>
          </a:extLst>
        </xdr:cNvPr>
        <xdr:cNvCxnSpPr/>
      </xdr:nvCxnSpPr>
      <xdr:spPr>
        <a:xfrm>
          <a:off x="7734300" y="13254037"/>
          <a:ext cx="19050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114</xdr:col>
      <xdr:colOff>202406</xdr:colOff>
      <xdr:row>114</xdr:row>
      <xdr:rowOff>109538</xdr:rowOff>
    </xdr:from>
    <xdr:to>
      <xdr:col>114</xdr:col>
      <xdr:colOff>304800</xdr:colOff>
      <xdr:row>115</xdr:row>
      <xdr:rowOff>2384</xdr:rowOff>
    </xdr:to>
    <xdr:cxnSp macro="">
      <xdr:nvCxnSpPr>
        <xdr:cNvPr id="11531" name="直線矢印コネクタ 11530">
          <a:extLst>
            <a:ext uri="{FF2B5EF4-FFF2-40B4-BE49-F238E27FC236}">
              <a16:creationId xmlns:a16="http://schemas.microsoft.com/office/drawing/2014/main" id="{00000000-0008-0000-0000-00000B2D0000}"/>
            </a:ext>
          </a:extLst>
        </xdr:cNvPr>
        <xdr:cNvCxnSpPr/>
      </xdr:nvCxnSpPr>
      <xdr:spPr>
        <a:xfrm flipV="1">
          <a:off x="7822406" y="13063538"/>
          <a:ext cx="102394" cy="83346"/>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114</xdr:col>
      <xdr:colOff>9525</xdr:colOff>
      <xdr:row>116</xdr:row>
      <xdr:rowOff>150019</xdr:rowOff>
    </xdr:from>
    <xdr:to>
      <xdr:col>114</xdr:col>
      <xdr:colOff>304800</xdr:colOff>
      <xdr:row>116</xdr:row>
      <xdr:rowOff>150019</xdr:rowOff>
    </xdr:to>
    <xdr:cxnSp macro="">
      <xdr:nvCxnSpPr>
        <xdr:cNvPr id="11532" name="直線矢印コネクタ 11531">
          <a:extLst>
            <a:ext uri="{FF2B5EF4-FFF2-40B4-BE49-F238E27FC236}">
              <a16:creationId xmlns:a16="http://schemas.microsoft.com/office/drawing/2014/main" id="{00000000-0008-0000-0000-00000C2D0000}"/>
            </a:ext>
          </a:extLst>
        </xdr:cNvPr>
        <xdr:cNvCxnSpPr/>
      </xdr:nvCxnSpPr>
      <xdr:spPr>
        <a:xfrm>
          <a:off x="7629525" y="13485019"/>
          <a:ext cx="295275" cy="0"/>
        </a:xfrm>
        <a:prstGeom prst="straightConnector1">
          <a:avLst/>
        </a:prstGeom>
        <a:ln w="31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114</xdr:col>
      <xdr:colOff>7144</xdr:colOff>
      <xdr:row>115</xdr:row>
      <xdr:rowOff>2381</xdr:rowOff>
    </xdr:from>
    <xdr:to>
      <xdr:col>114</xdr:col>
      <xdr:colOff>202406</xdr:colOff>
      <xdr:row>115</xdr:row>
      <xdr:rowOff>2381</xdr:rowOff>
    </xdr:to>
    <xdr:cxnSp macro="">
      <xdr:nvCxnSpPr>
        <xdr:cNvPr id="11540" name="直線コネクタ 11539">
          <a:extLst>
            <a:ext uri="{FF2B5EF4-FFF2-40B4-BE49-F238E27FC236}">
              <a16:creationId xmlns:a16="http://schemas.microsoft.com/office/drawing/2014/main" id="{00000000-0008-0000-0000-0000142D0000}"/>
            </a:ext>
          </a:extLst>
        </xdr:cNvPr>
        <xdr:cNvCxnSpPr/>
      </xdr:nvCxnSpPr>
      <xdr:spPr>
        <a:xfrm>
          <a:off x="7627144" y="13146881"/>
          <a:ext cx="195262" cy="0"/>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114</xdr:col>
      <xdr:colOff>4763</xdr:colOff>
      <xdr:row>115</xdr:row>
      <xdr:rowOff>4763</xdr:rowOff>
    </xdr:from>
    <xdr:to>
      <xdr:col>114</xdr:col>
      <xdr:colOff>4763</xdr:colOff>
      <xdr:row>118</xdr:row>
      <xdr:rowOff>90488</xdr:rowOff>
    </xdr:to>
    <xdr:cxnSp macro="">
      <xdr:nvCxnSpPr>
        <xdr:cNvPr id="11543" name="直線コネクタ 11542">
          <a:extLst>
            <a:ext uri="{FF2B5EF4-FFF2-40B4-BE49-F238E27FC236}">
              <a16:creationId xmlns:a16="http://schemas.microsoft.com/office/drawing/2014/main" id="{00000000-0008-0000-0000-0000172D0000}"/>
            </a:ext>
          </a:extLst>
        </xdr:cNvPr>
        <xdr:cNvCxnSpPr/>
      </xdr:nvCxnSpPr>
      <xdr:spPr>
        <a:xfrm>
          <a:off x="7624763" y="13149263"/>
          <a:ext cx="0" cy="657225"/>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257175</xdr:colOff>
      <xdr:row>115</xdr:row>
      <xdr:rowOff>33338</xdr:rowOff>
    </xdr:from>
    <xdr:to>
      <xdr:col>114</xdr:col>
      <xdr:colOff>2381</xdr:colOff>
      <xdr:row>116</xdr:row>
      <xdr:rowOff>150019</xdr:rowOff>
    </xdr:to>
    <xdr:cxnSp macro="">
      <xdr:nvCxnSpPr>
        <xdr:cNvPr id="11546" name="直線コネクタ 11545">
          <a:extLst>
            <a:ext uri="{FF2B5EF4-FFF2-40B4-BE49-F238E27FC236}">
              <a16:creationId xmlns:a16="http://schemas.microsoft.com/office/drawing/2014/main" id="{00000000-0008-0000-0000-00001A2D0000}"/>
            </a:ext>
          </a:extLst>
        </xdr:cNvPr>
        <xdr:cNvCxnSpPr/>
      </xdr:nvCxnSpPr>
      <xdr:spPr>
        <a:xfrm>
          <a:off x="4448175" y="13177838"/>
          <a:ext cx="3174206" cy="307181"/>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114</xdr:col>
      <xdr:colOff>4763</xdr:colOff>
      <xdr:row>118</xdr:row>
      <xdr:rowOff>92869</xdr:rowOff>
    </xdr:from>
    <xdr:to>
      <xdr:col>114</xdr:col>
      <xdr:colOff>307181</xdr:colOff>
      <xdr:row>118</xdr:row>
      <xdr:rowOff>92869</xdr:rowOff>
    </xdr:to>
    <xdr:cxnSp macro="">
      <xdr:nvCxnSpPr>
        <xdr:cNvPr id="11548" name="直線矢印コネクタ 11547">
          <a:extLst>
            <a:ext uri="{FF2B5EF4-FFF2-40B4-BE49-F238E27FC236}">
              <a16:creationId xmlns:a16="http://schemas.microsoft.com/office/drawing/2014/main" id="{00000000-0008-0000-0000-00001C2D0000}"/>
            </a:ext>
          </a:extLst>
        </xdr:cNvPr>
        <xdr:cNvCxnSpPr/>
      </xdr:nvCxnSpPr>
      <xdr:spPr>
        <a:xfrm>
          <a:off x="7624763" y="13808869"/>
          <a:ext cx="302418" cy="0"/>
        </a:xfrm>
        <a:prstGeom prst="straightConnector1">
          <a:avLst/>
        </a:prstGeom>
        <a:ln w="31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92869</xdr:colOff>
      <xdr:row>115</xdr:row>
      <xdr:rowOff>73820</xdr:rowOff>
    </xdr:from>
    <xdr:to>
      <xdr:col>106</xdr:col>
      <xdr:colOff>54768</xdr:colOff>
      <xdr:row>116</xdr:row>
      <xdr:rowOff>123826</xdr:rowOff>
    </xdr:to>
    <xdr:cxnSp macro="">
      <xdr:nvCxnSpPr>
        <xdr:cNvPr id="11579" name="直線コネクタ 11578">
          <a:extLst>
            <a:ext uri="{FF2B5EF4-FFF2-40B4-BE49-F238E27FC236}">
              <a16:creationId xmlns:a16="http://schemas.microsoft.com/office/drawing/2014/main" id="{00000000-0008-0000-0000-00003B2D0000}"/>
            </a:ext>
          </a:extLst>
        </xdr:cNvPr>
        <xdr:cNvCxnSpPr/>
      </xdr:nvCxnSpPr>
      <xdr:spPr>
        <a:xfrm>
          <a:off x="4283869" y="13218320"/>
          <a:ext cx="342899" cy="240506"/>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106</xdr:col>
      <xdr:colOff>7145</xdr:colOff>
      <xdr:row>115</xdr:row>
      <xdr:rowOff>52388</xdr:rowOff>
    </xdr:from>
    <xdr:to>
      <xdr:col>106</xdr:col>
      <xdr:colOff>228600</xdr:colOff>
      <xdr:row>116</xdr:row>
      <xdr:rowOff>95250</xdr:rowOff>
    </xdr:to>
    <xdr:cxnSp macro="">
      <xdr:nvCxnSpPr>
        <xdr:cNvPr id="11580" name="直線矢印コネクタ 11579">
          <a:extLst>
            <a:ext uri="{FF2B5EF4-FFF2-40B4-BE49-F238E27FC236}">
              <a16:creationId xmlns:a16="http://schemas.microsoft.com/office/drawing/2014/main" id="{00000000-0008-0000-0000-00003C2D0000}"/>
            </a:ext>
          </a:extLst>
        </xdr:cNvPr>
        <xdr:cNvCxnSpPr/>
      </xdr:nvCxnSpPr>
      <xdr:spPr>
        <a:xfrm flipH="1">
          <a:off x="47251145" y="12244388"/>
          <a:ext cx="221455" cy="23336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106</xdr:col>
      <xdr:colOff>147636</xdr:colOff>
      <xdr:row>115</xdr:row>
      <xdr:rowOff>140493</xdr:rowOff>
    </xdr:from>
    <xdr:to>
      <xdr:col>106</xdr:col>
      <xdr:colOff>147636</xdr:colOff>
      <xdr:row>116</xdr:row>
      <xdr:rowOff>176212</xdr:rowOff>
    </xdr:to>
    <xdr:cxnSp macro="">
      <xdr:nvCxnSpPr>
        <xdr:cNvPr id="11581" name="直線矢印コネクタ 11580">
          <a:extLst>
            <a:ext uri="{FF2B5EF4-FFF2-40B4-BE49-F238E27FC236}">
              <a16:creationId xmlns:a16="http://schemas.microsoft.com/office/drawing/2014/main" id="{00000000-0008-0000-0000-00003D2D0000}"/>
            </a:ext>
          </a:extLst>
        </xdr:cNvPr>
        <xdr:cNvCxnSpPr/>
      </xdr:nvCxnSpPr>
      <xdr:spPr>
        <a:xfrm>
          <a:off x="47391636" y="12332493"/>
          <a:ext cx="0" cy="226219"/>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106</xdr:col>
      <xdr:colOff>150020</xdr:colOff>
      <xdr:row>114</xdr:row>
      <xdr:rowOff>190499</xdr:rowOff>
    </xdr:from>
    <xdr:to>
      <xdr:col>106</xdr:col>
      <xdr:colOff>330994</xdr:colOff>
      <xdr:row>115</xdr:row>
      <xdr:rowOff>114300</xdr:rowOff>
    </xdr:to>
    <xdr:cxnSp macro="">
      <xdr:nvCxnSpPr>
        <xdr:cNvPr id="11586" name="直線コネクタ 11585">
          <a:extLst>
            <a:ext uri="{FF2B5EF4-FFF2-40B4-BE49-F238E27FC236}">
              <a16:creationId xmlns:a16="http://schemas.microsoft.com/office/drawing/2014/main" id="{00000000-0008-0000-0000-0000422D0000}"/>
            </a:ext>
          </a:extLst>
        </xdr:cNvPr>
        <xdr:cNvCxnSpPr/>
      </xdr:nvCxnSpPr>
      <xdr:spPr>
        <a:xfrm>
          <a:off x="47394020" y="12191999"/>
          <a:ext cx="180974" cy="114301"/>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259557</xdr:colOff>
      <xdr:row>114</xdr:row>
      <xdr:rowOff>92868</xdr:rowOff>
    </xdr:from>
    <xdr:to>
      <xdr:col>105</xdr:col>
      <xdr:colOff>259557</xdr:colOff>
      <xdr:row>115</xdr:row>
      <xdr:rowOff>4762</xdr:rowOff>
    </xdr:to>
    <xdr:cxnSp macro="">
      <xdr:nvCxnSpPr>
        <xdr:cNvPr id="11588" name="直線矢印コネクタ 11587">
          <a:extLst>
            <a:ext uri="{FF2B5EF4-FFF2-40B4-BE49-F238E27FC236}">
              <a16:creationId xmlns:a16="http://schemas.microsoft.com/office/drawing/2014/main" id="{00000000-0008-0000-0000-0000442D0000}"/>
            </a:ext>
          </a:extLst>
        </xdr:cNvPr>
        <xdr:cNvCxnSpPr/>
      </xdr:nvCxnSpPr>
      <xdr:spPr>
        <a:xfrm>
          <a:off x="4450557" y="13046868"/>
          <a:ext cx="0" cy="102394"/>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257175</xdr:colOff>
      <xdr:row>115</xdr:row>
      <xdr:rowOff>71438</xdr:rowOff>
    </xdr:from>
    <xdr:to>
      <xdr:col>105</xdr:col>
      <xdr:colOff>257175</xdr:colOff>
      <xdr:row>115</xdr:row>
      <xdr:rowOff>171450</xdr:rowOff>
    </xdr:to>
    <xdr:cxnSp macro="">
      <xdr:nvCxnSpPr>
        <xdr:cNvPr id="11589" name="直線矢印コネクタ 11588">
          <a:extLst>
            <a:ext uri="{FF2B5EF4-FFF2-40B4-BE49-F238E27FC236}">
              <a16:creationId xmlns:a16="http://schemas.microsoft.com/office/drawing/2014/main" id="{00000000-0008-0000-0000-0000452D0000}"/>
            </a:ext>
          </a:extLst>
        </xdr:cNvPr>
        <xdr:cNvCxnSpPr/>
      </xdr:nvCxnSpPr>
      <xdr:spPr>
        <a:xfrm flipV="1">
          <a:off x="4448175" y="13215938"/>
          <a:ext cx="0" cy="100012"/>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106</xdr:col>
      <xdr:colOff>33338</xdr:colOff>
      <xdr:row>85</xdr:row>
      <xdr:rowOff>107156</xdr:rowOff>
    </xdr:from>
    <xdr:to>
      <xdr:col>109</xdr:col>
      <xdr:colOff>7144</xdr:colOff>
      <xdr:row>85</xdr:row>
      <xdr:rowOff>107156</xdr:rowOff>
    </xdr:to>
    <xdr:cxnSp macro="">
      <xdr:nvCxnSpPr>
        <xdr:cNvPr id="11583" name="直線矢印コネクタ 11582">
          <a:extLst>
            <a:ext uri="{FF2B5EF4-FFF2-40B4-BE49-F238E27FC236}">
              <a16:creationId xmlns:a16="http://schemas.microsoft.com/office/drawing/2014/main" id="{00000000-0008-0000-0000-00003F2D0000}"/>
            </a:ext>
          </a:extLst>
        </xdr:cNvPr>
        <xdr:cNvCxnSpPr/>
      </xdr:nvCxnSpPr>
      <xdr:spPr>
        <a:xfrm>
          <a:off x="47277338" y="6012656"/>
          <a:ext cx="1116806"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106</xdr:col>
      <xdr:colOff>183358</xdr:colOff>
      <xdr:row>80</xdr:row>
      <xdr:rowOff>188118</xdr:rowOff>
    </xdr:from>
    <xdr:to>
      <xdr:col>106</xdr:col>
      <xdr:colOff>183358</xdr:colOff>
      <xdr:row>85</xdr:row>
      <xdr:rowOff>59531</xdr:rowOff>
    </xdr:to>
    <xdr:cxnSp macro="">
      <xdr:nvCxnSpPr>
        <xdr:cNvPr id="11584" name="直線矢印コネクタ 11583">
          <a:extLst>
            <a:ext uri="{FF2B5EF4-FFF2-40B4-BE49-F238E27FC236}">
              <a16:creationId xmlns:a16="http://schemas.microsoft.com/office/drawing/2014/main" id="{00000000-0008-0000-0000-0000402D0000}"/>
            </a:ext>
          </a:extLst>
        </xdr:cNvPr>
        <xdr:cNvCxnSpPr/>
      </xdr:nvCxnSpPr>
      <xdr:spPr>
        <a:xfrm>
          <a:off x="47427358" y="5141118"/>
          <a:ext cx="0" cy="823913"/>
        </a:xfrm>
        <a:prstGeom prst="straightConnector1">
          <a:avLst/>
        </a:prstGeom>
        <a:ln w="3175">
          <a:solidFill>
            <a:schemeClr val="accent1"/>
          </a:solidFill>
          <a:prstDash val="solid"/>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103</xdr:col>
      <xdr:colOff>2381</xdr:colOff>
      <xdr:row>88</xdr:row>
      <xdr:rowOff>116680</xdr:rowOff>
    </xdr:from>
    <xdr:to>
      <xdr:col>103</xdr:col>
      <xdr:colOff>2381</xdr:colOff>
      <xdr:row>89</xdr:row>
      <xdr:rowOff>119062</xdr:rowOff>
    </xdr:to>
    <xdr:cxnSp macro="">
      <xdr:nvCxnSpPr>
        <xdr:cNvPr id="11585" name="直線矢印コネクタ 11584">
          <a:extLst>
            <a:ext uri="{FF2B5EF4-FFF2-40B4-BE49-F238E27FC236}">
              <a16:creationId xmlns:a16="http://schemas.microsoft.com/office/drawing/2014/main" id="{00000000-0008-0000-0000-0000412D0000}"/>
            </a:ext>
          </a:extLst>
        </xdr:cNvPr>
        <xdr:cNvCxnSpPr/>
      </xdr:nvCxnSpPr>
      <xdr:spPr>
        <a:xfrm>
          <a:off x="46103381" y="6593680"/>
          <a:ext cx="0" cy="19288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145256</xdr:colOff>
      <xdr:row>85</xdr:row>
      <xdr:rowOff>59531</xdr:rowOff>
    </xdr:from>
    <xdr:to>
      <xdr:col>106</xdr:col>
      <xdr:colOff>292894</xdr:colOff>
      <xdr:row>85</xdr:row>
      <xdr:rowOff>59531</xdr:rowOff>
    </xdr:to>
    <xdr:cxnSp macro="">
      <xdr:nvCxnSpPr>
        <xdr:cNvPr id="11590" name="直線コネクタ 11589">
          <a:extLst>
            <a:ext uri="{FF2B5EF4-FFF2-40B4-BE49-F238E27FC236}">
              <a16:creationId xmlns:a16="http://schemas.microsoft.com/office/drawing/2014/main" id="{00000000-0008-0000-0000-0000462D0000}"/>
            </a:ext>
          </a:extLst>
        </xdr:cNvPr>
        <xdr:cNvCxnSpPr/>
      </xdr:nvCxnSpPr>
      <xdr:spPr>
        <a:xfrm>
          <a:off x="47008256" y="5965031"/>
          <a:ext cx="528638"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106</xdr:col>
      <xdr:colOff>33338</xdr:colOff>
      <xdr:row>80</xdr:row>
      <xdr:rowOff>188116</xdr:rowOff>
    </xdr:from>
    <xdr:to>
      <xdr:col>107</xdr:col>
      <xdr:colOff>190500</xdr:colOff>
      <xdr:row>80</xdr:row>
      <xdr:rowOff>188116</xdr:rowOff>
    </xdr:to>
    <xdr:cxnSp macro="">
      <xdr:nvCxnSpPr>
        <xdr:cNvPr id="11592" name="直線コネクタ 11591">
          <a:extLst>
            <a:ext uri="{FF2B5EF4-FFF2-40B4-BE49-F238E27FC236}">
              <a16:creationId xmlns:a16="http://schemas.microsoft.com/office/drawing/2014/main" id="{00000000-0008-0000-0000-0000482D0000}"/>
            </a:ext>
          </a:extLst>
        </xdr:cNvPr>
        <xdr:cNvCxnSpPr/>
      </xdr:nvCxnSpPr>
      <xdr:spPr>
        <a:xfrm>
          <a:off x="47277338" y="5141116"/>
          <a:ext cx="538162" cy="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106</xdr:col>
      <xdr:colOff>378619</xdr:colOff>
      <xdr:row>80</xdr:row>
      <xdr:rowOff>185738</xdr:rowOff>
    </xdr:from>
    <xdr:to>
      <xdr:col>106</xdr:col>
      <xdr:colOff>378619</xdr:colOff>
      <xdr:row>88</xdr:row>
      <xdr:rowOff>119063</xdr:rowOff>
    </xdr:to>
    <xdr:cxnSp macro="">
      <xdr:nvCxnSpPr>
        <xdr:cNvPr id="11596" name="直線矢印コネクタ 11595">
          <a:extLst>
            <a:ext uri="{FF2B5EF4-FFF2-40B4-BE49-F238E27FC236}">
              <a16:creationId xmlns:a16="http://schemas.microsoft.com/office/drawing/2014/main" id="{00000000-0008-0000-0000-00004C2D0000}"/>
            </a:ext>
          </a:extLst>
        </xdr:cNvPr>
        <xdr:cNvCxnSpPr/>
      </xdr:nvCxnSpPr>
      <xdr:spPr>
        <a:xfrm>
          <a:off x="47622619" y="5138738"/>
          <a:ext cx="0" cy="145732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106</xdr:col>
      <xdr:colOff>182491</xdr:colOff>
      <xdr:row>84</xdr:row>
      <xdr:rowOff>96983</xdr:rowOff>
    </xdr:from>
    <xdr:to>
      <xdr:col>113</xdr:col>
      <xdr:colOff>380134</xdr:colOff>
      <xdr:row>84</xdr:row>
      <xdr:rowOff>96983</xdr:rowOff>
    </xdr:to>
    <xdr:cxnSp macro="">
      <xdr:nvCxnSpPr>
        <xdr:cNvPr id="11597" name="直線矢印コネクタ 11596">
          <a:extLst>
            <a:ext uri="{FF2B5EF4-FFF2-40B4-BE49-F238E27FC236}">
              <a16:creationId xmlns:a16="http://schemas.microsoft.com/office/drawing/2014/main" id="{00000000-0008-0000-0000-00004D2D0000}"/>
            </a:ext>
          </a:extLst>
        </xdr:cNvPr>
        <xdr:cNvCxnSpPr/>
      </xdr:nvCxnSpPr>
      <xdr:spPr>
        <a:xfrm>
          <a:off x="47426491" y="5811983"/>
          <a:ext cx="286464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106</xdr:col>
      <xdr:colOff>186603</xdr:colOff>
      <xdr:row>82</xdr:row>
      <xdr:rowOff>93735</xdr:rowOff>
    </xdr:from>
    <xdr:to>
      <xdr:col>114</xdr:col>
      <xdr:colOff>5628</xdr:colOff>
      <xdr:row>82</xdr:row>
      <xdr:rowOff>93735</xdr:rowOff>
    </xdr:to>
    <xdr:cxnSp macro="">
      <xdr:nvCxnSpPr>
        <xdr:cNvPr id="11598" name="直線矢印コネクタ 11597">
          <a:extLst>
            <a:ext uri="{FF2B5EF4-FFF2-40B4-BE49-F238E27FC236}">
              <a16:creationId xmlns:a16="http://schemas.microsoft.com/office/drawing/2014/main" id="{00000000-0008-0000-0000-00004E2D0000}"/>
            </a:ext>
          </a:extLst>
        </xdr:cNvPr>
        <xdr:cNvCxnSpPr/>
      </xdr:nvCxnSpPr>
      <xdr:spPr>
        <a:xfrm>
          <a:off x="47430603" y="5427735"/>
          <a:ext cx="286702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33339</xdr:colOff>
      <xdr:row>83</xdr:row>
      <xdr:rowOff>40481</xdr:rowOff>
    </xdr:from>
    <xdr:to>
      <xdr:col>105</xdr:col>
      <xdr:colOff>152400</xdr:colOff>
      <xdr:row>85</xdr:row>
      <xdr:rowOff>30955</xdr:rowOff>
    </xdr:to>
    <xdr:cxnSp macro="">
      <xdr:nvCxnSpPr>
        <xdr:cNvPr id="11602" name="直線矢印コネクタ 11601">
          <a:extLst>
            <a:ext uri="{FF2B5EF4-FFF2-40B4-BE49-F238E27FC236}">
              <a16:creationId xmlns:a16="http://schemas.microsoft.com/office/drawing/2014/main" id="{00000000-0008-0000-0000-0000522D0000}"/>
            </a:ext>
          </a:extLst>
        </xdr:cNvPr>
        <xdr:cNvCxnSpPr/>
      </xdr:nvCxnSpPr>
      <xdr:spPr>
        <a:xfrm flipH="1">
          <a:off x="46896339" y="5564981"/>
          <a:ext cx="119061" cy="37147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19050</xdr:colOff>
      <xdr:row>82</xdr:row>
      <xdr:rowOff>188119</xdr:rowOff>
    </xdr:from>
    <xdr:to>
      <xdr:col>105</xdr:col>
      <xdr:colOff>259556</xdr:colOff>
      <xdr:row>83</xdr:row>
      <xdr:rowOff>71437</xdr:rowOff>
    </xdr:to>
    <xdr:cxnSp macro="">
      <xdr:nvCxnSpPr>
        <xdr:cNvPr id="11605" name="直線コネクタ 11604">
          <a:extLst>
            <a:ext uri="{FF2B5EF4-FFF2-40B4-BE49-F238E27FC236}">
              <a16:creationId xmlns:a16="http://schemas.microsoft.com/office/drawing/2014/main" id="{00000000-0008-0000-0000-0000552D0000}"/>
            </a:ext>
          </a:extLst>
        </xdr:cNvPr>
        <xdr:cNvCxnSpPr/>
      </xdr:nvCxnSpPr>
      <xdr:spPr>
        <a:xfrm>
          <a:off x="46882050" y="5522119"/>
          <a:ext cx="240506" cy="73818"/>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104</xdr:col>
      <xdr:colOff>42863</xdr:colOff>
      <xdr:row>84</xdr:row>
      <xdr:rowOff>52388</xdr:rowOff>
    </xdr:from>
    <xdr:to>
      <xdr:col>105</xdr:col>
      <xdr:colOff>85725</xdr:colOff>
      <xdr:row>84</xdr:row>
      <xdr:rowOff>52388</xdr:rowOff>
    </xdr:to>
    <xdr:cxnSp macro="">
      <xdr:nvCxnSpPr>
        <xdr:cNvPr id="160" name="直線コネクタ 159">
          <a:extLst>
            <a:ext uri="{FF2B5EF4-FFF2-40B4-BE49-F238E27FC236}">
              <a16:creationId xmlns:a16="http://schemas.microsoft.com/office/drawing/2014/main" id="{00000000-0008-0000-0000-0000A0000000}"/>
            </a:ext>
          </a:extLst>
        </xdr:cNvPr>
        <xdr:cNvCxnSpPr/>
      </xdr:nvCxnSpPr>
      <xdr:spPr>
        <a:xfrm flipH="1">
          <a:off x="46524863" y="5767388"/>
          <a:ext cx="423862"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42862</xdr:colOff>
      <xdr:row>84</xdr:row>
      <xdr:rowOff>50006</xdr:rowOff>
    </xdr:from>
    <xdr:to>
      <xdr:col>104</xdr:col>
      <xdr:colOff>42862</xdr:colOff>
      <xdr:row>86</xdr:row>
      <xdr:rowOff>92869</xdr:rowOff>
    </xdr:to>
    <xdr:cxnSp macro="">
      <xdr:nvCxnSpPr>
        <xdr:cNvPr id="11606" name="直線コネクタ 11605">
          <a:extLst>
            <a:ext uri="{FF2B5EF4-FFF2-40B4-BE49-F238E27FC236}">
              <a16:creationId xmlns:a16="http://schemas.microsoft.com/office/drawing/2014/main" id="{00000000-0008-0000-0000-0000562D0000}"/>
            </a:ext>
          </a:extLst>
        </xdr:cNvPr>
        <xdr:cNvCxnSpPr/>
      </xdr:nvCxnSpPr>
      <xdr:spPr>
        <a:xfrm>
          <a:off x="46524862" y="5765006"/>
          <a:ext cx="0" cy="423863"/>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101</xdr:col>
      <xdr:colOff>2382</xdr:colOff>
      <xdr:row>86</xdr:row>
      <xdr:rowOff>95252</xdr:rowOff>
    </xdr:from>
    <xdr:to>
      <xdr:col>104</xdr:col>
      <xdr:colOff>42863</xdr:colOff>
      <xdr:row>86</xdr:row>
      <xdr:rowOff>95252</xdr:rowOff>
    </xdr:to>
    <xdr:cxnSp macro="">
      <xdr:nvCxnSpPr>
        <xdr:cNvPr id="168" name="直線矢印コネクタ 167">
          <a:extLst>
            <a:ext uri="{FF2B5EF4-FFF2-40B4-BE49-F238E27FC236}">
              <a16:creationId xmlns:a16="http://schemas.microsoft.com/office/drawing/2014/main" id="{00000000-0008-0000-0000-0000A8000000}"/>
            </a:ext>
          </a:extLst>
        </xdr:cNvPr>
        <xdr:cNvCxnSpPr/>
      </xdr:nvCxnSpPr>
      <xdr:spPr>
        <a:xfrm flipH="1">
          <a:off x="45341382" y="6191252"/>
          <a:ext cx="118348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101</xdr:col>
      <xdr:colOff>11906</xdr:colOff>
      <xdr:row>89</xdr:row>
      <xdr:rowOff>23813</xdr:rowOff>
    </xdr:from>
    <xdr:to>
      <xdr:col>103</xdr:col>
      <xdr:colOff>2382</xdr:colOff>
      <xdr:row>89</xdr:row>
      <xdr:rowOff>23813</xdr:rowOff>
    </xdr:to>
    <xdr:cxnSp macro="">
      <xdr:nvCxnSpPr>
        <xdr:cNvPr id="11607" name="直線矢印コネクタ 11606">
          <a:extLst>
            <a:ext uri="{FF2B5EF4-FFF2-40B4-BE49-F238E27FC236}">
              <a16:creationId xmlns:a16="http://schemas.microsoft.com/office/drawing/2014/main" id="{00000000-0008-0000-0000-0000572D0000}"/>
            </a:ext>
          </a:extLst>
        </xdr:cNvPr>
        <xdr:cNvCxnSpPr/>
      </xdr:nvCxnSpPr>
      <xdr:spPr>
        <a:xfrm flipH="1">
          <a:off x="45350906" y="6691313"/>
          <a:ext cx="75247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207169</xdr:colOff>
      <xdr:row>85</xdr:row>
      <xdr:rowOff>107156</xdr:rowOff>
    </xdr:from>
    <xdr:to>
      <xdr:col>107</xdr:col>
      <xdr:colOff>207169</xdr:colOff>
      <xdr:row>85</xdr:row>
      <xdr:rowOff>188119</xdr:rowOff>
    </xdr:to>
    <xdr:cxnSp macro="">
      <xdr:nvCxnSpPr>
        <xdr:cNvPr id="212" name="直線矢印コネクタ 211">
          <a:extLst>
            <a:ext uri="{FF2B5EF4-FFF2-40B4-BE49-F238E27FC236}">
              <a16:creationId xmlns:a16="http://schemas.microsoft.com/office/drawing/2014/main" id="{00000000-0008-0000-0000-0000D4000000}"/>
            </a:ext>
          </a:extLst>
        </xdr:cNvPr>
        <xdr:cNvCxnSpPr/>
      </xdr:nvCxnSpPr>
      <xdr:spPr>
        <a:xfrm>
          <a:off x="47832169" y="6012656"/>
          <a:ext cx="0" cy="80963"/>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103</xdr:col>
      <xdr:colOff>369094</xdr:colOff>
      <xdr:row>90</xdr:row>
      <xdr:rowOff>28576</xdr:rowOff>
    </xdr:from>
    <xdr:to>
      <xdr:col>104</xdr:col>
      <xdr:colOff>107157</xdr:colOff>
      <xdr:row>92</xdr:row>
      <xdr:rowOff>21431</xdr:rowOff>
    </xdr:to>
    <xdr:cxnSp macro="">
      <xdr:nvCxnSpPr>
        <xdr:cNvPr id="11609" name="直線矢印コネクタ 11608">
          <a:extLst>
            <a:ext uri="{FF2B5EF4-FFF2-40B4-BE49-F238E27FC236}">
              <a16:creationId xmlns:a16="http://schemas.microsoft.com/office/drawing/2014/main" id="{00000000-0008-0000-0000-0000592D0000}"/>
            </a:ext>
          </a:extLst>
        </xdr:cNvPr>
        <xdr:cNvCxnSpPr/>
      </xdr:nvCxnSpPr>
      <xdr:spPr>
        <a:xfrm flipH="1">
          <a:off x="46470094" y="6886576"/>
          <a:ext cx="119063" cy="37385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101</xdr:col>
      <xdr:colOff>14288</xdr:colOff>
      <xdr:row>91</xdr:row>
      <xdr:rowOff>0</xdr:rowOff>
    </xdr:from>
    <xdr:to>
      <xdr:col>104</xdr:col>
      <xdr:colOff>54769</xdr:colOff>
      <xdr:row>91</xdr:row>
      <xdr:rowOff>0</xdr:rowOff>
    </xdr:to>
    <xdr:cxnSp macro="">
      <xdr:nvCxnSpPr>
        <xdr:cNvPr id="11611" name="直線矢印コネクタ 11610">
          <a:extLst>
            <a:ext uri="{FF2B5EF4-FFF2-40B4-BE49-F238E27FC236}">
              <a16:creationId xmlns:a16="http://schemas.microsoft.com/office/drawing/2014/main" id="{00000000-0008-0000-0000-00005B2D0000}"/>
            </a:ext>
          </a:extLst>
        </xdr:cNvPr>
        <xdr:cNvCxnSpPr/>
      </xdr:nvCxnSpPr>
      <xdr:spPr>
        <a:xfrm flipH="1">
          <a:off x="45353288" y="7048500"/>
          <a:ext cx="118348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103</xdr:col>
      <xdr:colOff>364331</xdr:colOff>
      <xdr:row>89</xdr:row>
      <xdr:rowOff>180974</xdr:rowOff>
    </xdr:from>
    <xdr:to>
      <xdr:col>104</xdr:col>
      <xdr:colOff>223837</xdr:colOff>
      <xdr:row>90</xdr:row>
      <xdr:rowOff>64292</xdr:rowOff>
    </xdr:to>
    <xdr:cxnSp macro="">
      <xdr:nvCxnSpPr>
        <xdr:cNvPr id="11612" name="直線コネクタ 11611">
          <a:extLst>
            <a:ext uri="{FF2B5EF4-FFF2-40B4-BE49-F238E27FC236}">
              <a16:creationId xmlns:a16="http://schemas.microsoft.com/office/drawing/2014/main" id="{00000000-0008-0000-0000-00005C2D0000}"/>
            </a:ext>
          </a:extLst>
        </xdr:cNvPr>
        <xdr:cNvCxnSpPr/>
      </xdr:nvCxnSpPr>
      <xdr:spPr>
        <a:xfrm>
          <a:off x="46465331" y="6848474"/>
          <a:ext cx="240506" cy="73818"/>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104</xdr:col>
      <xdr:colOff>80963</xdr:colOff>
      <xdr:row>88</xdr:row>
      <xdr:rowOff>50007</xdr:rowOff>
    </xdr:from>
    <xdr:to>
      <xdr:col>104</xdr:col>
      <xdr:colOff>326231</xdr:colOff>
      <xdr:row>88</xdr:row>
      <xdr:rowOff>123825</xdr:rowOff>
    </xdr:to>
    <xdr:cxnSp macro="">
      <xdr:nvCxnSpPr>
        <xdr:cNvPr id="875" name="直線矢印コネクタ 874">
          <a:extLst>
            <a:ext uri="{FF2B5EF4-FFF2-40B4-BE49-F238E27FC236}">
              <a16:creationId xmlns:a16="http://schemas.microsoft.com/office/drawing/2014/main" id="{00000000-0008-0000-0000-00006B030000}"/>
            </a:ext>
          </a:extLst>
        </xdr:cNvPr>
        <xdr:cNvCxnSpPr/>
      </xdr:nvCxnSpPr>
      <xdr:spPr>
        <a:xfrm>
          <a:off x="46562963" y="6527007"/>
          <a:ext cx="245268" cy="7381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192881</xdr:colOff>
      <xdr:row>88</xdr:row>
      <xdr:rowOff>83344</xdr:rowOff>
    </xdr:from>
    <xdr:to>
      <xdr:col>104</xdr:col>
      <xdr:colOff>192881</xdr:colOff>
      <xdr:row>89</xdr:row>
      <xdr:rowOff>83344</xdr:rowOff>
    </xdr:to>
    <xdr:cxnSp macro="">
      <xdr:nvCxnSpPr>
        <xdr:cNvPr id="878" name="直線コネクタ 877">
          <a:extLst>
            <a:ext uri="{FF2B5EF4-FFF2-40B4-BE49-F238E27FC236}">
              <a16:creationId xmlns:a16="http://schemas.microsoft.com/office/drawing/2014/main" id="{00000000-0008-0000-0000-00006E030000}"/>
            </a:ext>
          </a:extLst>
        </xdr:cNvPr>
        <xdr:cNvCxnSpPr/>
      </xdr:nvCxnSpPr>
      <xdr:spPr>
        <a:xfrm>
          <a:off x="39816881" y="16847344"/>
          <a:ext cx="0" cy="19050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192881</xdr:colOff>
      <xdr:row>89</xdr:row>
      <xdr:rowOff>83344</xdr:rowOff>
    </xdr:from>
    <xdr:to>
      <xdr:col>104</xdr:col>
      <xdr:colOff>378619</xdr:colOff>
      <xdr:row>89</xdr:row>
      <xdr:rowOff>83344</xdr:rowOff>
    </xdr:to>
    <xdr:cxnSp macro="">
      <xdr:nvCxnSpPr>
        <xdr:cNvPr id="881" name="直線矢印コネクタ 880">
          <a:extLst>
            <a:ext uri="{FF2B5EF4-FFF2-40B4-BE49-F238E27FC236}">
              <a16:creationId xmlns:a16="http://schemas.microsoft.com/office/drawing/2014/main" id="{00000000-0008-0000-0000-000071030000}"/>
            </a:ext>
          </a:extLst>
        </xdr:cNvPr>
        <xdr:cNvCxnSpPr/>
      </xdr:nvCxnSpPr>
      <xdr:spPr>
        <a:xfrm>
          <a:off x="46674881" y="6750844"/>
          <a:ext cx="18573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102394</xdr:colOff>
      <xdr:row>92</xdr:row>
      <xdr:rowOff>59531</xdr:rowOff>
    </xdr:from>
    <xdr:to>
      <xdr:col>106</xdr:col>
      <xdr:colOff>35719</xdr:colOff>
      <xdr:row>92</xdr:row>
      <xdr:rowOff>59531</xdr:rowOff>
    </xdr:to>
    <xdr:cxnSp macro="">
      <xdr:nvCxnSpPr>
        <xdr:cNvPr id="11613" name="直線矢印コネクタ 11612">
          <a:extLst>
            <a:ext uri="{FF2B5EF4-FFF2-40B4-BE49-F238E27FC236}">
              <a16:creationId xmlns:a16="http://schemas.microsoft.com/office/drawing/2014/main" id="{00000000-0008-0000-0000-00005D2D0000}"/>
            </a:ext>
          </a:extLst>
        </xdr:cNvPr>
        <xdr:cNvCxnSpPr/>
      </xdr:nvCxnSpPr>
      <xdr:spPr>
        <a:xfrm>
          <a:off x="46584394" y="7298531"/>
          <a:ext cx="69532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106</xdr:col>
      <xdr:colOff>28575</xdr:colOff>
      <xdr:row>107</xdr:row>
      <xdr:rowOff>35717</xdr:rowOff>
    </xdr:from>
    <xdr:to>
      <xdr:col>109</xdr:col>
      <xdr:colOff>2381</xdr:colOff>
      <xdr:row>107</xdr:row>
      <xdr:rowOff>35717</xdr:rowOff>
    </xdr:to>
    <xdr:cxnSp macro="">
      <xdr:nvCxnSpPr>
        <xdr:cNvPr id="11615" name="直線矢印コネクタ 11614">
          <a:extLst>
            <a:ext uri="{FF2B5EF4-FFF2-40B4-BE49-F238E27FC236}">
              <a16:creationId xmlns:a16="http://schemas.microsoft.com/office/drawing/2014/main" id="{00000000-0008-0000-0000-00005F2D0000}"/>
            </a:ext>
          </a:extLst>
        </xdr:cNvPr>
        <xdr:cNvCxnSpPr/>
      </xdr:nvCxnSpPr>
      <xdr:spPr>
        <a:xfrm>
          <a:off x="47272575" y="10132217"/>
          <a:ext cx="1116806"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21431</xdr:colOff>
      <xdr:row>107</xdr:row>
      <xdr:rowOff>38101</xdr:rowOff>
    </xdr:from>
    <xdr:to>
      <xdr:col>106</xdr:col>
      <xdr:colOff>33338</xdr:colOff>
      <xdr:row>107</xdr:row>
      <xdr:rowOff>38101</xdr:rowOff>
    </xdr:to>
    <xdr:cxnSp macro="">
      <xdr:nvCxnSpPr>
        <xdr:cNvPr id="11616" name="直線矢印コネクタ 11615">
          <a:extLst>
            <a:ext uri="{FF2B5EF4-FFF2-40B4-BE49-F238E27FC236}">
              <a16:creationId xmlns:a16="http://schemas.microsoft.com/office/drawing/2014/main" id="{00000000-0008-0000-0000-0000602D0000}"/>
            </a:ext>
          </a:extLst>
        </xdr:cNvPr>
        <xdr:cNvCxnSpPr/>
      </xdr:nvCxnSpPr>
      <xdr:spPr>
        <a:xfrm>
          <a:off x="46503431" y="10134601"/>
          <a:ext cx="77390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378619</xdr:colOff>
      <xdr:row>96</xdr:row>
      <xdr:rowOff>90487</xdr:rowOff>
    </xdr:from>
    <xdr:to>
      <xdr:col>103</xdr:col>
      <xdr:colOff>359569</xdr:colOff>
      <xdr:row>96</xdr:row>
      <xdr:rowOff>90487</xdr:rowOff>
    </xdr:to>
    <xdr:cxnSp macro="">
      <xdr:nvCxnSpPr>
        <xdr:cNvPr id="11617" name="直線矢印コネクタ 11616">
          <a:extLst>
            <a:ext uri="{FF2B5EF4-FFF2-40B4-BE49-F238E27FC236}">
              <a16:creationId xmlns:a16="http://schemas.microsoft.com/office/drawing/2014/main" id="{00000000-0008-0000-0000-0000612D0000}"/>
            </a:ext>
          </a:extLst>
        </xdr:cNvPr>
        <xdr:cNvCxnSpPr/>
      </xdr:nvCxnSpPr>
      <xdr:spPr>
        <a:xfrm flipH="1">
          <a:off x="46098619" y="8091487"/>
          <a:ext cx="36195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23813</xdr:colOff>
      <xdr:row>106</xdr:row>
      <xdr:rowOff>97631</xdr:rowOff>
    </xdr:from>
    <xdr:to>
      <xdr:col>104</xdr:col>
      <xdr:colOff>23813</xdr:colOff>
      <xdr:row>107</xdr:row>
      <xdr:rowOff>97631</xdr:rowOff>
    </xdr:to>
    <xdr:cxnSp macro="">
      <xdr:nvCxnSpPr>
        <xdr:cNvPr id="11618" name="直線コネクタ 11617">
          <a:extLst>
            <a:ext uri="{FF2B5EF4-FFF2-40B4-BE49-F238E27FC236}">
              <a16:creationId xmlns:a16="http://schemas.microsoft.com/office/drawing/2014/main" id="{00000000-0008-0000-0000-0000622D0000}"/>
            </a:ext>
          </a:extLst>
        </xdr:cNvPr>
        <xdr:cNvCxnSpPr/>
      </xdr:nvCxnSpPr>
      <xdr:spPr>
        <a:xfrm>
          <a:off x="46505813" y="10003631"/>
          <a:ext cx="0" cy="1905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103</xdr:col>
      <xdr:colOff>361950</xdr:colOff>
      <xdr:row>92</xdr:row>
      <xdr:rowOff>61913</xdr:rowOff>
    </xdr:from>
    <xdr:to>
      <xdr:col>103</xdr:col>
      <xdr:colOff>361950</xdr:colOff>
      <xdr:row>107</xdr:row>
      <xdr:rowOff>100013</xdr:rowOff>
    </xdr:to>
    <xdr:cxnSp macro="">
      <xdr:nvCxnSpPr>
        <xdr:cNvPr id="11619" name="直線矢印コネクタ 11618">
          <a:extLst>
            <a:ext uri="{FF2B5EF4-FFF2-40B4-BE49-F238E27FC236}">
              <a16:creationId xmlns:a16="http://schemas.microsoft.com/office/drawing/2014/main" id="{00000000-0008-0000-0000-0000632D0000}"/>
            </a:ext>
          </a:extLst>
        </xdr:cNvPr>
        <xdr:cNvCxnSpPr/>
      </xdr:nvCxnSpPr>
      <xdr:spPr>
        <a:xfrm>
          <a:off x="46462950" y="7300913"/>
          <a:ext cx="0" cy="28956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103</xdr:col>
      <xdr:colOff>166688</xdr:colOff>
      <xdr:row>92</xdr:row>
      <xdr:rowOff>61912</xdr:rowOff>
    </xdr:from>
    <xdr:to>
      <xdr:col>104</xdr:col>
      <xdr:colOff>109538</xdr:colOff>
      <xdr:row>92</xdr:row>
      <xdr:rowOff>61912</xdr:rowOff>
    </xdr:to>
    <xdr:cxnSp macro="">
      <xdr:nvCxnSpPr>
        <xdr:cNvPr id="11620" name="直線コネクタ 11619">
          <a:extLst>
            <a:ext uri="{FF2B5EF4-FFF2-40B4-BE49-F238E27FC236}">
              <a16:creationId xmlns:a16="http://schemas.microsoft.com/office/drawing/2014/main" id="{00000000-0008-0000-0000-0000642D0000}"/>
            </a:ext>
          </a:extLst>
        </xdr:cNvPr>
        <xdr:cNvCxnSpPr/>
      </xdr:nvCxnSpPr>
      <xdr:spPr>
        <a:xfrm>
          <a:off x="46267688" y="7300912"/>
          <a:ext cx="32385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106</xdr:col>
      <xdr:colOff>288131</xdr:colOff>
      <xdr:row>127</xdr:row>
      <xdr:rowOff>16669</xdr:rowOff>
    </xdr:from>
    <xdr:to>
      <xdr:col>106</xdr:col>
      <xdr:colOff>378619</xdr:colOff>
      <xdr:row>127</xdr:row>
      <xdr:rowOff>16669</xdr:rowOff>
    </xdr:to>
    <xdr:cxnSp macro="">
      <xdr:nvCxnSpPr>
        <xdr:cNvPr id="11621" name="直線コネクタ 11620">
          <a:extLst>
            <a:ext uri="{FF2B5EF4-FFF2-40B4-BE49-F238E27FC236}">
              <a16:creationId xmlns:a16="http://schemas.microsoft.com/office/drawing/2014/main" id="{00000000-0008-0000-0000-0000652D0000}"/>
            </a:ext>
          </a:extLst>
        </xdr:cNvPr>
        <xdr:cNvCxnSpPr/>
      </xdr:nvCxnSpPr>
      <xdr:spPr>
        <a:xfrm>
          <a:off x="4860131" y="15256669"/>
          <a:ext cx="90488" cy="0"/>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2381</xdr:colOff>
      <xdr:row>126</xdr:row>
      <xdr:rowOff>114300</xdr:rowOff>
    </xdr:from>
    <xdr:to>
      <xdr:col>107</xdr:col>
      <xdr:colOff>2381</xdr:colOff>
      <xdr:row>127</xdr:row>
      <xdr:rowOff>119063</xdr:rowOff>
    </xdr:to>
    <xdr:cxnSp macro="">
      <xdr:nvCxnSpPr>
        <xdr:cNvPr id="11622" name="直線矢印コネクタ 11621">
          <a:extLst>
            <a:ext uri="{FF2B5EF4-FFF2-40B4-BE49-F238E27FC236}">
              <a16:creationId xmlns:a16="http://schemas.microsoft.com/office/drawing/2014/main" id="{00000000-0008-0000-0000-0000662D0000}"/>
            </a:ext>
          </a:extLst>
        </xdr:cNvPr>
        <xdr:cNvCxnSpPr/>
      </xdr:nvCxnSpPr>
      <xdr:spPr>
        <a:xfrm>
          <a:off x="47627381" y="13830300"/>
          <a:ext cx="0" cy="19526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106</xdr:col>
      <xdr:colOff>290512</xdr:colOff>
      <xdr:row>127</xdr:row>
      <xdr:rowOff>16669</xdr:rowOff>
    </xdr:from>
    <xdr:to>
      <xdr:col>106</xdr:col>
      <xdr:colOff>290512</xdr:colOff>
      <xdr:row>127</xdr:row>
      <xdr:rowOff>188119</xdr:rowOff>
    </xdr:to>
    <xdr:cxnSp macro="">
      <xdr:nvCxnSpPr>
        <xdr:cNvPr id="11623" name="直線矢印コネクタ 11622">
          <a:extLst>
            <a:ext uri="{FF2B5EF4-FFF2-40B4-BE49-F238E27FC236}">
              <a16:creationId xmlns:a16="http://schemas.microsoft.com/office/drawing/2014/main" id="{00000000-0008-0000-0000-0000672D0000}"/>
            </a:ext>
          </a:extLst>
        </xdr:cNvPr>
        <xdr:cNvCxnSpPr/>
      </xdr:nvCxnSpPr>
      <xdr:spPr>
        <a:xfrm>
          <a:off x="4862512" y="15256669"/>
          <a:ext cx="0" cy="17145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109</xdr:col>
      <xdr:colOff>230982</xdr:colOff>
      <xdr:row>123</xdr:row>
      <xdr:rowOff>92868</xdr:rowOff>
    </xdr:from>
    <xdr:to>
      <xdr:col>110</xdr:col>
      <xdr:colOff>369094</xdr:colOff>
      <xdr:row>123</xdr:row>
      <xdr:rowOff>92868</xdr:rowOff>
    </xdr:to>
    <xdr:cxnSp macro="">
      <xdr:nvCxnSpPr>
        <xdr:cNvPr id="11625" name="直線矢印コネクタ 11624">
          <a:extLst>
            <a:ext uri="{FF2B5EF4-FFF2-40B4-BE49-F238E27FC236}">
              <a16:creationId xmlns:a16="http://schemas.microsoft.com/office/drawing/2014/main" id="{00000000-0008-0000-0000-0000692D0000}"/>
            </a:ext>
          </a:extLst>
        </xdr:cNvPr>
        <xdr:cNvCxnSpPr/>
      </xdr:nvCxnSpPr>
      <xdr:spPr>
        <a:xfrm>
          <a:off x="48617982" y="13237368"/>
          <a:ext cx="519112" cy="0"/>
        </a:xfrm>
        <a:prstGeom prst="straightConnector1">
          <a:avLst/>
        </a:prstGeom>
        <a:ln w="3175">
          <a:solidFill>
            <a:srgbClr val="C00000"/>
          </a:solidFill>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105</xdr:col>
      <xdr:colOff>92869</xdr:colOff>
      <xdr:row>134</xdr:row>
      <xdr:rowOff>95249</xdr:rowOff>
    </xdr:from>
    <xdr:to>
      <xdr:col>109</xdr:col>
      <xdr:colOff>297656</xdr:colOff>
      <xdr:row>134</xdr:row>
      <xdr:rowOff>95249</xdr:rowOff>
    </xdr:to>
    <xdr:cxnSp macro="">
      <xdr:nvCxnSpPr>
        <xdr:cNvPr id="11627" name="直線矢印コネクタ 11626">
          <a:extLst>
            <a:ext uri="{FF2B5EF4-FFF2-40B4-BE49-F238E27FC236}">
              <a16:creationId xmlns:a16="http://schemas.microsoft.com/office/drawing/2014/main" id="{00000000-0008-0000-0000-00006B2D0000}"/>
            </a:ext>
          </a:extLst>
        </xdr:cNvPr>
        <xdr:cNvCxnSpPr/>
      </xdr:nvCxnSpPr>
      <xdr:spPr>
        <a:xfrm>
          <a:off x="40097869" y="25622249"/>
          <a:ext cx="172878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109</xdr:col>
      <xdr:colOff>232280</xdr:colOff>
      <xdr:row>122</xdr:row>
      <xdr:rowOff>183356</xdr:rowOff>
    </xdr:from>
    <xdr:to>
      <xdr:col>109</xdr:col>
      <xdr:colOff>235745</xdr:colOff>
      <xdr:row>124</xdr:row>
      <xdr:rowOff>2381</xdr:rowOff>
    </xdr:to>
    <xdr:cxnSp macro="">
      <xdr:nvCxnSpPr>
        <xdr:cNvPr id="11628" name="直線矢印コネクタ 11627">
          <a:extLst>
            <a:ext uri="{FF2B5EF4-FFF2-40B4-BE49-F238E27FC236}">
              <a16:creationId xmlns:a16="http://schemas.microsoft.com/office/drawing/2014/main" id="{00000000-0008-0000-0000-00006C2D0000}"/>
            </a:ext>
          </a:extLst>
        </xdr:cNvPr>
        <xdr:cNvCxnSpPr/>
      </xdr:nvCxnSpPr>
      <xdr:spPr>
        <a:xfrm flipH="1">
          <a:off x="48619280" y="13137356"/>
          <a:ext cx="3465" cy="20002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108</xdr:col>
      <xdr:colOff>230981</xdr:colOff>
      <xdr:row>135</xdr:row>
      <xdr:rowOff>100013</xdr:rowOff>
    </xdr:from>
    <xdr:to>
      <xdr:col>109</xdr:col>
      <xdr:colOff>300038</xdr:colOff>
      <xdr:row>135</xdr:row>
      <xdr:rowOff>100013</xdr:rowOff>
    </xdr:to>
    <xdr:cxnSp macro="">
      <xdr:nvCxnSpPr>
        <xdr:cNvPr id="11629" name="直線矢印コネクタ 11628">
          <a:extLst>
            <a:ext uri="{FF2B5EF4-FFF2-40B4-BE49-F238E27FC236}">
              <a16:creationId xmlns:a16="http://schemas.microsoft.com/office/drawing/2014/main" id="{00000000-0008-0000-0000-00006D2D0000}"/>
            </a:ext>
          </a:extLst>
        </xdr:cNvPr>
        <xdr:cNvCxnSpPr/>
      </xdr:nvCxnSpPr>
      <xdr:spPr>
        <a:xfrm>
          <a:off x="48236981" y="15530513"/>
          <a:ext cx="45005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103</xdr:col>
      <xdr:colOff>2382</xdr:colOff>
      <xdr:row>136</xdr:row>
      <xdr:rowOff>2383</xdr:rowOff>
    </xdr:from>
    <xdr:to>
      <xdr:col>103</xdr:col>
      <xdr:colOff>2383</xdr:colOff>
      <xdr:row>137</xdr:row>
      <xdr:rowOff>0</xdr:rowOff>
    </xdr:to>
    <xdr:cxnSp macro="">
      <xdr:nvCxnSpPr>
        <xdr:cNvPr id="11630" name="直線矢印コネクタ 11629">
          <a:extLst>
            <a:ext uri="{FF2B5EF4-FFF2-40B4-BE49-F238E27FC236}">
              <a16:creationId xmlns:a16="http://schemas.microsoft.com/office/drawing/2014/main" id="{00000000-0008-0000-0000-00006E2D0000}"/>
            </a:ext>
          </a:extLst>
        </xdr:cNvPr>
        <xdr:cNvCxnSpPr/>
      </xdr:nvCxnSpPr>
      <xdr:spPr>
        <a:xfrm flipH="1">
          <a:off x="46103382" y="15242383"/>
          <a:ext cx="1" cy="188117"/>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101</xdr:col>
      <xdr:colOff>183357</xdr:colOff>
      <xdr:row>145</xdr:row>
      <xdr:rowOff>188119</xdr:rowOff>
    </xdr:from>
    <xdr:to>
      <xdr:col>105</xdr:col>
      <xdr:colOff>92869</xdr:colOff>
      <xdr:row>145</xdr:row>
      <xdr:rowOff>188119</xdr:rowOff>
    </xdr:to>
    <xdr:cxnSp macro="">
      <xdr:nvCxnSpPr>
        <xdr:cNvPr id="11631" name="直線矢印コネクタ 11630">
          <a:extLst>
            <a:ext uri="{FF2B5EF4-FFF2-40B4-BE49-F238E27FC236}">
              <a16:creationId xmlns:a16="http://schemas.microsoft.com/office/drawing/2014/main" id="{00000000-0008-0000-0000-00006F2D0000}"/>
            </a:ext>
          </a:extLst>
        </xdr:cNvPr>
        <xdr:cNvCxnSpPr/>
      </xdr:nvCxnSpPr>
      <xdr:spPr>
        <a:xfrm>
          <a:off x="45522357" y="17523619"/>
          <a:ext cx="143351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2382</xdr:colOff>
      <xdr:row>126</xdr:row>
      <xdr:rowOff>114300</xdr:rowOff>
    </xdr:from>
    <xdr:to>
      <xdr:col>102</xdr:col>
      <xdr:colOff>2382</xdr:colOff>
      <xdr:row>146</xdr:row>
      <xdr:rowOff>97631</xdr:rowOff>
    </xdr:to>
    <xdr:cxnSp macro="">
      <xdr:nvCxnSpPr>
        <xdr:cNvPr id="11633" name="直線矢印コネクタ 11632">
          <a:extLst>
            <a:ext uri="{FF2B5EF4-FFF2-40B4-BE49-F238E27FC236}">
              <a16:creationId xmlns:a16="http://schemas.microsoft.com/office/drawing/2014/main" id="{00000000-0008-0000-0000-0000712D0000}"/>
            </a:ext>
          </a:extLst>
        </xdr:cNvPr>
        <xdr:cNvCxnSpPr/>
      </xdr:nvCxnSpPr>
      <xdr:spPr>
        <a:xfrm>
          <a:off x="45722382" y="13830300"/>
          <a:ext cx="0" cy="379333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92869</xdr:colOff>
      <xdr:row>115</xdr:row>
      <xdr:rowOff>76200</xdr:rowOff>
    </xdr:from>
    <xdr:to>
      <xdr:col>105</xdr:col>
      <xdr:colOff>92869</xdr:colOff>
      <xdr:row>146</xdr:row>
      <xdr:rowOff>97631</xdr:rowOff>
    </xdr:to>
    <xdr:cxnSp macro="">
      <xdr:nvCxnSpPr>
        <xdr:cNvPr id="11634" name="直線矢印コネクタ 11633">
          <a:extLst>
            <a:ext uri="{FF2B5EF4-FFF2-40B4-BE49-F238E27FC236}">
              <a16:creationId xmlns:a16="http://schemas.microsoft.com/office/drawing/2014/main" id="{00000000-0008-0000-0000-0000722D0000}"/>
            </a:ext>
          </a:extLst>
        </xdr:cNvPr>
        <xdr:cNvCxnSpPr/>
      </xdr:nvCxnSpPr>
      <xdr:spPr>
        <a:xfrm>
          <a:off x="40097869" y="21983700"/>
          <a:ext cx="0" cy="5926931"/>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108</xdr:col>
      <xdr:colOff>228600</xdr:colOff>
      <xdr:row>115</xdr:row>
      <xdr:rowOff>0</xdr:rowOff>
    </xdr:from>
    <xdr:to>
      <xdr:col>108</xdr:col>
      <xdr:colOff>228600</xdr:colOff>
      <xdr:row>146</xdr:row>
      <xdr:rowOff>95250</xdr:rowOff>
    </xdr:to>
    <xdr:cxnSp macro="">
      <xdr:nvCxnSpPr>
        <xdr:cNvPr id="11635" name="直線矢印コネクタ 11634">
          <a:extLst>
            <a:ext uri="{FF2B5EF4-FFF2-40B4-BE49-F238E27FC236}">
              <a16:creationId xmlns:a16="http://schemas.microsoft.com/office/drawing/2014/main" id="{00000000-0008-0000-0000-0000732D0000}"/>
            </a:ext>
          </a:extLst>
        </xdr:cNvPr>
        <xdr:cNvCxnSpPr/>
      </xdr:nvCxnSpPr>
      <xdr:spPr>
        <a:xfrm>
          <a:off x="48234600" y="11620500"/>
          <a:ext cx="0" cy="600075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108</xdr:col>
      <xdr:colOff>378620</xdr:colOff>
      <xdr:row>119</xdr:row>
      <xdr:rowOff>97631</xdr:rowOff>
    </xdr:from>
    <xdr:to>
      <xdr:col>113</xdr:col>
      <xdr:colOff>183358</xdr:colOff>
      <xdr:row>123</xdr:row>
      <xdr:rowOff>100013</xdr:rowOff>
    </xdr:to>
    <xdr:cxnSp macro="">
      <xdr:nvCxnSpPr>
        <xdr:cNvPr id="11636" name="直線コネクタ 11635">
          <a:extLst>
            <a:ext uri="{FF2B5EF4-FFF2-40B4-BE49-F238E27FC236}">
              <a16:creationId xmlns:a16="http://schemas.microsoft.com/office/drawing/2014/main" id="{00000000-0008-0000-0000-0000742D0000}"/>
            </a:ext>
          </a:extLst>
        </xdr:cNvPr>
        <xdr:cNvCxnSpPr/>
      </xdr:nvCxnSpPr>
      <xdr:spPr>
        <a:xfrm flipV="1">
          <a:off x="48384620" y="12480131"/>
          <a:ext cx="1709738" cy="764382"/>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102</xdr:col>
      <xdr:colOff>4763</xdr:colOff>
      <xdr:row>136</xdr:row>
      <xdr:rowOff>0</xdr:rowOff>
    </xdr:from>
    <xdr:to>
      <xdr:col>103</xdr:col>
      <xdr:colOff>0</xdr:colOff>
      <xdr:row>136</xdr:row>
      <xdr:rowOff>0</xdr:rowOff>
    </xdr:to>
    <xdr:cxnSp macro="">
      <xdr:nvCxnSpPr>
        <xdr:cNvPr id="917" name="直線コネクタ 916">
          <a:extLst>
            <a:ext uri="{FF2B5EF4-FFF2-40B4-BE49-F238E27FC236}">
              <a16:creationId xmlns:a16="http://schemas.microsoft.com/office/drawing/2014/main" id="{00000000-0008-0000-0000-000095030000}"/>
            </a:ext>
          </a:extLst>
        </xdr:cNvPr>
        <xdr:cNvCxnSpPr/>
      </xdr:nvCxnSpPr>
      <xdr:spPr>
        <a:xfrm>
          <a:off x="45724763" y="15240000"/>
          <a:ext cx="376237"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92869</xdr:colOff>
      <xdr:row>124</xdr:row>
      <xdr:rowOff>104775</xdr:rowOff>
    </xdr:from>
    <xdr:to>
      <xdr:col>109</xdr:col>
      <xdr:colOff>2381</xdr:colOff>
      <xdr:row>124</xdr:row>
      <xdr:rowOff>104775</xdr:rowOff>
    </xdr:to>
    <xdr:cxnSp macro="">
      <xdr:nvCxnSpPr>
        <xdr:cNvPr id="941" name="直線矢印コネクタ 940">
          <a:extLst>
            <a:ext uri="{FF2B5EF4-FFF2-40B4-BE49-F238E27FC236}">
              <a16:creationId xmlns:a16="http://schemas.microsoft.com/office/drawing/2014/main" id="{00000000-0008-0000-0000-0000AD030000}"/>
            </a:ext>
          </a:extLst>
        </xdr:cNvPr>
        <xdr:cNvCxnSpPr/>
      </xdr:nvCxnSpPr>
      <xdr:spPr>
        <a:xfrm flipH="1">
          <a:off x="46955869" y="13439775"/>
          <a:ext cx="143351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106</xdr:col>
      <xdr:colOff>2378</xdr:colOff>
      <xdr:row>74</xdr:row>
      <xdr:rowOff>135734</xdr:rowOff>
    </xdr:from>
    <xdr:to>
      <xdr:col>106</xdr:col>
      <xdr:colOff>219074</xdr:colOff>
      <xdr:row>75</xdr:row>
      <xdr:rowOff>157164</xdr:rowOff>
    </xdr:to>
    <xdr:sp macro="" textlink="">
      <xdr:nvSpPr>
        <xdr:cNvPr id="11641" name="円弧 11640">
          <a:extLst>
            <a:ext uri="{FF2B5EF4-FFF2-40B4-BE49-F238E27FC236}">
              <a16:creationId xmlns:a16="http://schemas.microsoft.com/office/drawing/2014/main" id="{00000000-0008-0000-0000-0000792D0000}"/>
            </a:ext>
          </a:extLst>
        </xdr:cNvPr>
        <xdr:cNvSpPr/>
      </xdr:nvSpPr>
      <xdr:spPr>
        <a:xfrm>
          <a:off x="47246378" y="3945734"/>
          <a:ext cx="216696" cy="211930"/>
        </a:xfrm>
        <a:prstGeom prst="arc">
          <a:avLst>
            <a:gd name="adj1" fmla="val 16120687"/>
            <a:gd name="adj2" fmla="val 102393"/>
          </a:avLst>
        </a:prstGeom>
        <a:ln w="31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105</xdr:col>
      <xdr:colOff>92870</xdr:colOff>
      <xdr:row>74</xdr:row>
      <xdr:rowOff>2381</xdr:rowOff>
    </xdr:from>
    <xdr:to>
      <xdr:col>105</xdr:col>
      <xdr:colOff>92870</xdr:colOff>
      <xdr:row>76</xdr:row>
      <xdr:rowOff>78581</xdr:rowOff>
    </xdr:to>
    <xdr:cxnSp macro="">
      <xdr:nvCxnSpPr>
        <xdr:cNvPr id="11642" name="直線コネクタ 11641">
          <a:extLst>
            <a:ext uri="{FF2B5EF4-FFF2-40B4-BE49-F238E27FC236}">
              <a16:creationId xmlns:a16="http://schemas.microsoft.com/office/drawing/2014/main" id="{00000000-0008-0000-0000-00007A2D0000}"/>
            </a:ext>
          </a:extLst>
        </xdr:cNvPr>
        <xdr:cNvCxnSpPr/>
      </xdr:nvCxnSpPr>
      <xdr:spPr>
        <a:xfrm flipV="1">
          <a:off x="46955870" y="3812381"/>
          <a:ext cx="0" cy="45720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106</xdr:col>
      <xdr:colOff>64294</xdr:colOff>
      <xdr:row>83</xdr:row>
      <xdr:rowOff>100012</xdr:rowOff>
    </xdr:from>
    <xdr:to>
      <xdr:col>108</xdr:col>
      <xdr:colOff>369094</xdr:colOff>
      <xdr:row>83</xdr:row>
      <xdr:rowOff>100012</xdr:rowOff>
    </xdr:to>
    <xdr:cxnSp macro="">
      <xdr:nvCxnSpPr>
        <xdr:cNvPr id="11643" name="直線矢印コネクタ 11642">
          <a:extLst>
            <a:ext uri="{FF2B5EF4-FFF2-40B4-BE49-F238E27FC236}">
              <a16:creationId xmlns:a16="http://schemas.microsoft.com/office/drawing/2014/main" id="{00000000-0008-0000-0000-00007B2D0000}"/>
            </a:ext>
          </a:extLst>
        </xdr:cNvPr>
        <xdr:cNvCxnSpPr/>
      </xdr:nvCxnSpPr>
      <xdr:spPr>
        <a:xfrm>
          <a:off x="4636294" y="5815012"/>
          <a:ext cx="10668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106</xdr:col>
      <xdr:colOff>300038</xdr:colOff>
      <xdr:row>75</xdr:row>
      <xdr:rowOff>188119</xdr:rowOff>
    </xdr:from>
    <xdr:to>
      <xdr:col>106</xdr:col>
      <xdr:colOff>300038</xdr:colOff>
      <xdr:row>81</xdr:row>
      <xdr:rowOff>2381</xdr:rowOff>
    </xdr:to>
    <xdr:cxnSp macro="">
      <xdr:nvCxnSpPr>
        <xdr:cNvPr id="11644" name="直線矢印コネクタ 11643">
          <a:extLst>
            <a:ext uri="{FF2B5EF4-FFF2-40B4-BE49-F238E27FC236}">
              <a16:creationId xmlns:a16="http://schemas.microsoft.com/office/drawing/2014/main" id="{00000000-0008-0000-0000-00007C2D0000}"/>
            </a:ext>
          </a:extLst>
        </xdr:cNvPr>
        <xdr:cNvCxnSpPr/>
      </xdr:nvCxnSpPr>
      <xdr:spPr>
        <a:xfrm>
          <a:off x="47544038" y="4188619"/>
          <a:ext cx="0" cy="95726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90488</xdr:colOff>
      <xdr:row>74</xdr:row>
      <xdr:rowOff>136394</xdr:rowOff>
    </xdr:from>
    <xdr:to>
      <xdr:col>106</xdr:col>
      <xdr:colOff>116682</xdr:colOff>
      <xdr:row>74</xdr:row>
      <xdr:rowOff>136394</xdr:rowOff>
    </xdr:to>
    <xdr:cxnSp macro="">
      <xdr:nvCxnSpPr>
        <xdr:cNvPr id="11649" name="直線矢印コネクタ 11648">
          <a:extLst>
            <a:ext uri="{FF2B5EF4-FFF2-40B4-BE49-F238E27FC236}">
              <a16:creationId xmlns:a16="http://schemas.microsoft.com/office/drawing/2014/main" id="{00000000-0008-0000-0000-0000812D0000}"/>
            </a:ext>
          </a:extLst>
        </xdr:cNvPr>
        <xdr:cNvCxnSpPr/>
      </xdr:nvCxnSpPr>
      <xdr:spPr>
        <a:xfrm flipH="1">
          <a:off x="46953488" y="3946394"/>
          <a:ext cx="407194"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200025</xdr:colOff>
      <xdr:row>80</xdr:row>
      <xdr:rowOff>187776</xdr:rowOff>
    </xdr:from>
    <xdr:to>
      <xdr:col>106</xdr:col>
      <xdr:colOff>85673</xdr:colOff>
      <xdr:row>85</xdr:row>
      <xdr:rowOff>61913</xdr:rowOff>
    </xdr:to>
    <xdr:cxnSp macro="">
      <xdr:nvCxnSpPr>
        <xdr:cNvPr id="11751" name="直線矢印コネクタ 11750">
          <a:extLst>
            <a:ext uri="{FF2B5EF4-FFF2-40B4-BE49-F238E27FC236}">
              <a16:creationId xmlns:a16="http://schemas.microsoft.com/office/drawing/2014/main" id="{00000000-0008-0000-0000-0000E72D0000}"/>
            </a:ext>
          </a:extLst>
        </xdr:cNvPr>
        <xdr:cNvCxnSpPr/>
      </xdr:nvCxnSpPr>
      <xdr:spPr>
        <a:xfrm flipH="1">
          <a:off x="47063025" y="5140776"/>
          <a:ext cx="266648" cy="826637"/>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106</xdr:col>
      <xdr:colOff>85726</xdr:colOff>
      <xdr:row>75</xdr:row>
      <xdr:rowOff>54426</xdr:rowOff>
    </xdr:from>
    <xdr:to>
      <xdr:col>106</xdr:col>
      <xdr:colOff>219024</xdr:colOff>
      <xdr:row>81</xdr:row>
      <xdr:rowOff>2381</xdr:rowOff>
    </xdr:to>
    <xdr:cxnSp macro="">
      <xdr:nvCxnSpPr>
        <xdr:cNvPr id="11754" name="直線コネクタ 11753">
          <a:extLst>
            <a:ext uri="{FF2B5EF4-FFF2-40B4-BE49-F238E27FC236}">
              <a16:creationId xmlns:a16="http://schemas.microsoft.com/office/drawing/2014/main" id="{00000000-0008-0000-0000-0000EA2D0000}"/>
            </a:ext>
          </a:extLst>
        </xdr:cNvPr>
        <xdr:cNvCxnSpPr>
          <a:stCxn id="11641" idx="2"/>
        </xdr:cNvCxnSpPr>
      </xdr:nvCxnSpPr>
      <xdr:spPr>
        <a:xfrm flipH="1">
          <a:off x="47329726" y="4054926"/>
          <a:ext cx="133298" cy="1090955"/>
        </a:xfrm>
        <a:prstGeom prst="line">
          <a:avLst/>
        </a:prstGeom>
        <a:ln w="3175">
          <a:solidFill>
            <a:schemeClr val="accent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96</xdr:col>
      <xdr:colOff>378619</xdr:colOff>
      <xdr:row>115</xdr:row>
      <xdr:rowOff>73819</xdr:rowOff>
    </xdr:from>
    <xdr:to>
      <xdr:col>105</xdr:col>
      <xdr:colOff>95250</xdr:colOff>
      <xdr:row>115</xdr:row>
      <xdr:rowOff>100013</xdr:rowOff>
    </xdr:to>
    <xdr:cxnSp macro="">
      <xdr:nvCxnSpPr>
        <xdr:cNvPr id="11763" name="直線矢印コネクタ 11762">
          <a:extLst>
            <a:ext uri="{FF2B5EF4-FFF2-40B4-BE49-F238E27FC236}">
              <a16:creationId xmlns:a16="http://schemas.microsoft.com/office/drawing/2014/main" id="{00000000-0008-0000-0000-0000F32D0000}"/>
            </a:ext>
          </a:extLst>
        </xdr:cNvPr>
        <xdr:cNvCxnSpPr/>
      </xdr:nvCxnSpPr>
      <xdr:spPr>
        <a:xfrm flipH="1">
          <a:off x="43812619" y="11694319"/>
          <a:ext cx="3145631" cy="2619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101</xdr:col>
      <xdr:colOff>183356</xdr:colOff>
      <xdr:row>115</xdr:row>
      <xdr:rowOff>73819</xdr:rowOff>
    </xdr:from>
    <xdr:to>
      <xdr:col>105</xdr:col>
      <xdr:colOff>90488</xdr:colOff>
      <xdr:row>115</xdr:row>
      <xdr:rowOff>85725</xdr:rowOff>
    </xdr:to>
    <xdr:cxnSp macro="">
      <xdr:nvCxnSpPr>
        <xdr:cNvPr id="11769" name="直線矢印コネクタ 11768">
          <a:extLst>
            <a:ext uri="{FF2B5EF4-FFF2-40B4-BE49-F238E27FC236}">
              <a16:creationId xmlns:a16="http://schemas.microsoft.com/office/drawing/2014/main" id="{00000000-0008-0000-0000-0000F92D0000}"/>
            </a:ext>
          </a:extLst>
        </xdr:cNvPr>
        <xdr:cNvCxnSpPr/>
      </xdr:nvCxnSpPr>
      <xdr:spPr>
        <a:xfrm flipV="1">
          <a:off x="45522356" y="11694319"/>
          <a:ext cx="1431132" cy="11906"/>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100</xdr:col>
      <xdr:colOff>178594</xdr:colOff>
      <xdr:row>113</xdr:row>
      <xdr:rowOff>188119</xdr:rowOff>
    </xdr:from>
    <xdr:to>
      <xdr:col>100</xdr:col>
      <xdr:colOff>178594</xdr:colOff>
      <xdr:row>115</xdr:row>
      <xdr:rowOff>90488</xdr:rowOff>
    </xdr:to>
    <xdr:cxnSp macro="">
      <xdr:nvCxnSpPr>
        <xdr:cNvPr id="994" name="直線矢印コネクタ 993">
          <a:extLst>
            <a:ext uri="{FF2B5EF4-FFF2-40B4-BE49-F238E27FC236}">
              <a16:creationId xmlns:a16="http://schemas.microsoft.com/office/drawing/2014/main" id="{00000000-0008-0000-0000-0000E2030000}"/>
            </a:ext>
          </a:extLst>
        </xdr:cNvPr>
        <xdr:cNvCxnSpPr/>
      </xdr:nvCxnSpPr>
      <xdr:spPr>
        <a:xfrm flipV="1">
          <a:off x="45136594" y="11427619"/>
          <a:ext cx="0" cy="283369"/>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103</xdr:col>
      <xdr:colOff>180975</xdr:colOff>
      <xdr:row>115</xdr:row>
      <xdr:rowOff>80964</xdr:rowOff>
    </xdr:from>
    <xdr:to>
      <xdr:col>103</xdr:col>
      <xdr:colOff>180975</xdr:colOff>
      <xdr:row>115</xdr:row>
      <xdr:rowOff>185738</xdr:rowOff>
    </xdr:to>
    <xdr:cxnSp macro="">
      <xdr:nvCxnSpPr>
        <xdr:cNvPr id="11770" name="直線矢印コネクタ 11769">
          <a:extLst>
            <a:ext uri="{FF2B5EF4-FFF2-40B4-BE49-F238E27FC236}">
              <a16:creationId xmlns:a16="http://schemas.microsoft.com/office/drawing/2014/main" id="{00000000-0008-0000-0000-0000FA2D0000}"/>
            </a:ext>
          </a:extLst>
        </xdr:cNvPr>
        <xdr:cNvCxnSpPr/>
      </xdr:nvCxnSpPr>
      <xdr:spPr>
        <a:xfrm>
          <a:off x="46281975" y="11701464"/>
          <a:ext cx="0" cy="10477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92871</xdr:colOff>
      <xdr:row>513</xdr:row>
      <xdr:rowOff>71438</xdr:rowOff>
    </xdr:from>
    <xdr:to>
      <xdr:col>47</xdr:col>
      <xdr:colOff>92871</xdr:colOff>
      <xdr:row>549</xdr:row>
      <xdr:rowOff>188119</xdr:rowOff>
    </xdr:to>
    <xdr:cxnSp macro="">
      <xdr:nvCxnSpPr>
        <xdr:cNvPr id="7458" name="直線コネクタ 7457">
          <a:extLst>
            <a:ext uri="{FF2B5EF4-FFF2-40B4-BE49-F238E27FC236}">
              <a16:creationId xmlns:a16="http://schemas.microsoft.com/office/drawing/2014/main" id="{00000000-0008-0000-0000-0000221D0000}"/>
            </a:ext>
          </a:extLst>
        </xdr:cNvPr>
        <xdr:cNvCxnSpPr/>
      </xdr:nvCxnSpPr>
      <xdr:spPr>
        <a:xfrm>
          <a:off x="17999871" y="97607438"/>
          <a:ext cx="0" cy="6974681"/>
        </a:xfrm>
        <a:prstGeom prst="line">
          <a:avLst/>
        </a:prstGeom>
        <a:ln w="3175">
          <a:solidFill>
            <a:srgbClr val="C00000"/>
          </a:solidFill>
          <a:prstDash val="lgDashDot"/>
        </a:ln>
      </xdr:spPr>
      <xdr:style>
        <a:lnRef idx="1">
          <a:schemeClr val="dk1"/>
        </a:lnRef>
        <a:fillRef idx="0">
          <a:schemeClr val="dk1"/>
        </a:fillRef>
        <a:effectRef idx="0">
          <a:schemeClr val="dk1"/>
        </a:effectRef>
        <a:fontRef idx="minor">
          <a:schemeClr val="tx1"/>
        </a:fontRef>
      </xdr:style>
    </xdr:cxnSp>
    <xdr:clientData/>
  </xdr:twoCellAnchor>
  <xdr:twoCellAnchor>
    <xdr:from>
      <xdr:col>54</xdr:col>
      <xdr:colOff>279804</xdr:colOff>
      <xdr:row>526</xdr:row>
      <xdr:rowOff>188120</xdr:rowOff>
    </xdr:from>
    <xdr:to>
      <xdr:col>55</xdr:col>
      <xdr:colOff>2380</xdr:colOff>
      <xdr:row>526</xdr:row>
      <xdr:rowOff>188121</xdr:rowOff>
    </xdr:to>
    <xdr:cxnSp macro="">
      <xdr:nvCxnSpPr>
        <xdr:cNvPr id="7865" name="直線コネクタ 7864">
          <a:extLst>
            <a:ext uri="{FF2B5EF4-FFF2-40B4-BE49-F238E27FC236}">
              <a16:creationId xmlns:a16="http://schemas.microsoft.com/office/drawing/2014/main" id="{00000000-0008-0000-0000-0000B91E0000}"/>
            </a:ext>
          </a:extLst>
        </xdr:cNvPr>
        <xdr:cNvCxnSpPr/>
      </xdr:nvCxnSpPr>
      <xdr:spPr>
        <a:xfrm flipV="1">
          <a:off x="5232804" y="90104120"/>
          <a:ext cx="103576" cy="1"/>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119063</xdr:colOff>
      <xdr:row>513</xdr:row>
      <xdr:rowOff>4764</xdr:rowOff>
    </xdr:from>
    <xdr:to>
      <xdr:col>47</xdr:col>
      <xdr:colOff>119063</xdr:colOff>
      <xdr:row>513</xdr:row>
      <xdr:rowOff>100014</xdr:rowOff>
    </xdr:to>
    <xdr:cxnSp macro="">
      <xdr:nvCxnSpPr>
        <xdr:cNvPr id="8025" name="直線コネクタ 8024">
          <a:extLst>
            <a:ext uri="{FF2B5EF4-FFF2-40B4-BE49-F238E27FC236}">
              <a16:creationId xmlns:a16="http://schemas.microsoft.com/office/drawing/2014/main" id="{00000000-0008-0000-0000-0000591F0000}"/>
            </a:ext>
          </a:extLst>
        </xdr:cNvPr>
        <xdr:cNvCxnSpPr/>
      </xdr:nvCxnSpPr>
      <xdr:spPr>
        <a:xfrm>
          <a:off x="2405063" y="87444264"/>
          <a:ext cx="0" cy="9525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55</xdr:col>
      <xdr:colOff>16669</xdr:colOff>
      <xdr:row>522</xdr:row>
      <xdr:rowOff>188120</xdr:rowOff>
    </xdr:from>
    <xdr:to>
      <xdr:col>55</xdr:col>
      <xdr:colOff>120245</xdr:colOff>
      <xdr:row>522</xdr:row>
      <xdr:rowOff>188121</xdr:rowOff>
    </xdr:to>
    <xdr:cxnSp macro="">
      <xdr:nvCxnSpPr>
        <xdr:cNvPr id="8059" name="直線コネクタ 8058">
          <a:extLst>
            <a:ext uri="{FF2B5EF4-FFF2-40B4-BE49-F238E27FC236}">
              <a16:creationId xmlns:a16="http://schemas.microsoft.com/office/drawing/2014/main" id="{00000000-0008-0000-0000-00007B1F0000}"/>
            </a:ext>
          </a:extLst>
        </xdr:cNvPr>
        <xdr:cNvCxnSpPr/>
      </xdr:nvCxnSpPr>
      <xdr:spPr>
        <a:xfrm flipV="1">
          <a:off x="5350669" y="89342120"/>
          <a:ext cx="103576" cy="1"/>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76201</xdr:colOff>
      <xdr:row>512</xdr:row>
      <xdr:rowOff>4763</xdr:rowOff>
    </xdr:from>
    <xdr:to>
      <xdr:col>56</xdr:col>
      <xdr:colOff>76201</xdr:colOff>
      <xdr:row>513</xdr:row>
      <xdr:rowOff>100014</xdr:rowOff>
    </xdr:to>
    <xdr:cxnSp macro="">
      <xdr:nvCxnSpPr>
        <xdr:cNvPr id="8064" name="直線矢印コネクタ 8063">
          <a:extLst>
            <a:ext uri="{FF2B5EF4-FFF2-40B4-BE49-F238E27FC236}">
              <a16:creationId xmlns:a16="http://schemas.microsoft.com/office/drawing/2014/main" id="{00000000-0008-0000-0000-0000801F0000}"/>
            </a:ext>
          </a:extLst>
        </xdr:cNvPr>
        <xdr:cNvCxnSpPr/>
      </xdr:nvCxnSpPr>
      <xdr:spPr>
        <a:xfrm flipV="1">
          <a:off x="5791201" y="87253763"/>
          <a:ext cx="0" cy="285751"/>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2383</xdr:colOff>
      <xdr:row>513</xdr:row>
      <xdr:rowOff>116680</xdr:rowOff>
    </xdr:from>
    <xdr:to>
      <xdr:col>47</xdr:col>
      <xdr:colOff>90489</xdr:colOff>
      <xdr:row>513</xdr:row>
      <xdr:rowOff>116680</xdr:rowOff>
    </xdr:to>
    <xdr:cxnSp macro="">
      <xdr:nvCxnSpPr>
        <xdr:cNvPr id="8101" name="直線コネクタ 8100">
          <a:extLst>
            <a:ext uri="{FF2B5EF4-FFF2-40B4-BE49-F238E27FC236}">
              <a16:creationId xmlns:a16="http://schemas.microsoft.com/office/drawing/2014/main" id="{00000000-0008-0000-0000-0000A51F0000}"/>
            </a:ext>
          </a:extLst>
        </xdr:cNvPr>
        <xdr:cNvCxnSpPr/>
      </xdr:nvCxnSpPr>
      <xdr:spPr>
        <a:xfrm>
          <a:off x="2288383" y="87556180"/>
          <a:ext cx="88106"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46</xdr:col>
      <xdr:colOff>4763</xdr:colOff>
      <xdr:row>513</xdr:row>
      <xdr:rowOff>116685</xdr:rowOff>
    </xdr:from>
    <xdr:to>
      <xdr:col>47</xdr:col>
      <xdr:colOff>2384</xdr:colOff>
      <xdr:row>513</xdr:row>
      <xdr:rowOff>116685</xdr:rowOff>
    </xdr:to>
    <xdr:cxnSp macro="">
      <xdr:nvCxnSpPr>
        <xdr:cNvPr id="8290" name="直線コネクタ 8289">
          <a:extLst>
            <a:ext uri="{FF2B5EF4-FFF2-40B4-BE49-F238E27FC236}">
              <a16:creationId xmlns:a16="http://schemas.microsoft.com/office/drawing/2014/main" id="{00000000-0008-0000-0000-000062200000}"/>
            </a:ext>
          </a:extLst>
        </xdr:cNvPr>
        <xdr:cNvCxnSpPr/>
      </xdr:nvCxnSpPr>
      <xdr:spPr>
        <a:xfrm flipH="1">
          <a:off x="1909763" y="87556185"/>
          <a:ext cx="378621"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190498</xdr:colOff>
      <xdr:row>513</xdr:row>
      <xdr:rowOff>114300</xdr:rowOff>
    </xdr:from>
    <xdr:to>
      <xdr:col>46</xdr:col>
      <xdr:colOff>190498</xdr:colOff>
      <xdr:row>514</xdr:row>
      <xdr:rowOff>104774</xdr:rowOff>
    </xdr:to>
    <xdr:cxnSp macro="">
      <xdr:nvCxnSpPr>
        <xdr:cNvPr id="8292" name="直線矢印コネクタ 8291">
          <a:extLst>
            <a:ext uri="{FF2B5EF4-FFF2-40B4-BE49-F238E27FC236}">
              <a16:creationId xmlns:a16="http://schemas.microsoft.com/office/drawing/2014/main" id="{00000000-0008-0000-0000-000064200000}"/>
            </a:ext>
          </a:extLst>
        </xdr:cNvPr>
        <xdr:cNvCxnSpPr/>
      </xdr:nvCxnSpPr>
      <xdr:spPr>
        <a:xfrm flipV="1">
          <a:off x="2095498" y="87553800"/>
          <a:ext cx="0" cy="180974"/>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190500</xdr:colOff>
      <xdr:row>512</xdr:row>
      <xdr:rowOff>7143</xdr:rowOff>
    </xdr:from>
    <xdr:to>
      <xdr:col>46</xdr:col>
      <xdr:colOff>190500</xdr:colOff>
      <xdr:row>513</xdr:row>
      <xdr:rowOff>7142</xdr:rowOff>
    </xdr:to>
    <xdr:cxnSp macro="">
      <xdr:nvCxnSpPr>
        <xdr:cNvPr id="8843" name="直線矢印コネクタ 8842">
          <a:extLst>
            <a:ext uri="{FF2B5EF4-FFF2-40B4-BE49-F238E27FC236}">
              <a16:creationId xmlns:a16="http://schemas.microsoft.com/office/drawing/2014/main" id="{00000000-0008-0000-0000-00008B220000}"/>
            </a:ext>
          </a:extLst>
        </xdr:cNvPr>
        <xdr:cNvCxnSpPr/>
      </xdr:nvCxnSpPr>
      <xdr:spPr>
        <a:xfrm>
          <a:off x="2095500" y="87256143"/>
          <a:ext cx="0" cy="190499"/>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273842</xdr:colOff>
      <xdr:row>514</xdr:row>
      <xdr:rowOff>2382</xdr:rowOff>
    </xdr:from>
    <xdr:to>
      <xdr:col>56</xdr:col>
      <xdr:colOff>2380</xdr:colOff>
      <xdr:row>514</xdr:row>
      <xdr:rowOff>2382</xdr:rowOff>
    </xdr:to>
    <xdr:cxnSp macro="">
      <xdr:nvCxnSpPr>
        <xdr:cNvPr id="9964" name="直線コネクタ 9963">
          <a:extLst>
            <a:ext uri="{FF2B5EF4-FFF2-40B4-BE49-F238E27FC236}">
              <a16:creationId xmlns:a16="http://schemas.microsoft.com/office/drawing/2014/main" id="{00000000-0008-0000-0000-0000EC260000}"/>
            </a:ext>
          </a:extLst>
        </xdr:cNvPr>
        <xdr:cNvCxnSpPr/>
      </xdr:nvCxnSpPr>
      <xdr:spPr>
        <a:xfrm>
          <a:off x="5607842" y="87632382"/>
          <a:ext cx="109538"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55</xdr:col>
      <xdr:colOff>154781</xdr:colOff>
      <xdr:row>518</xdr:row>
      <xdr:rowOff>88105</xdr:rowOff>
    </xdr:from>
    <xdr:to>
      <xdr:col>55</xdr:col>
      <xdr:colOff>269081</xdr:colOff>
      <xdr:row>518</xdr:row>
      <xdr:rowOff>88105</xdr:rowOff>
    </xdr:to>
    <xdr:cxnSp macro="">
      <xdr:nvCxnSpPr>
        <xdr:cNvPr id="10062" name="直線コネクタ 10061">
          <a:extLst>
            <a:ext uri="{FF2B5EF4-FFF2-40B4-BE49-F238E27FC236}">
              <a16:creationId xmlns:a16="http://schemas.microsoft.com/office/drawing/2014/main" id="{00000000-0008-0000-0000-00004E270000}"/>
            </a:ext>
          </a:extLst>
        </xdr:cNvPr>
        <xdr:cNvCxnSpPr/>
      </xdr:nvCxnSpPr>
      <xdr:spPr>
        <a:xfrm>
          <a:off x="5488781" y="88480105"/>
          <a:ext cx="114300"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47</xdr:col>
      <xdr:colOff>92869</xdr:colOff>
      <xdr:row>513</xdr:row>
      <xdr:rowOff>119012</xdr:rowOff>
    </xdr:from>
    <xdr:to>
      <xdr:col>55</xdr:col>
      <xdr:colOff>273844</xdr:colOff>
      <xdr:row>513</xdr:row>
      <xdr:rowOff>188120</xdr:rowOff>
    </xdr:to>
    <xdr:cxnSp macro="">
      <xdr:nvCxnSpPr>
        <xdr:cNvPr id="10066" name="直線矢印コネクタ 10065">
          <a:extLst>
            <a:ext uri="{FF2B5EF4-FFF2-40B4-BE49-F238E27FC236}">
              <a16:creationId xmlns:a16="http://schemas.microsoft.com/office/drawing/2014/main" id="{00000000-0008-0000-0000-000052270000}"/>
            </a:ext>
          </a:extLst>
        </xdr:cNvPr>
        <xdr:cNvCxnSpPr/>
      </xdr:nvCxnSpPr>
      <xdr:spPr>
        <a:xfrm>
          <a:off x="17999869" y="97655012"/>
          <a:ext cx="3228975" cy="6910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92870</xdr:colOff>
      <xdr:row>518</xdr:row>
      <xdr:rowOff>88106</xdr:rowOff>
    </xdr:from>
    <xdr:to>
      <xdr:col>55</xdr:col>
      <xdr:colOff>145256</xdr:colOff>
      <xdr:row>518</xdr:row>
      <xdr:rowOff>88106</xdr:rowOff>
    </xdr:to>
    <xdr:cxnSp macro="">
      <xdr:nvCxnSpPr>
        <xdr:cNvPr id="10068" name="直線矢印コネクタ 10067">
          <a:extLst>
            <a:ext uri="{FF2B5EF4-FFF2-40B4-BE49-F238E27FC236}">
              <a16:creationId xmlns:a16="http://schemas.microsoft.com/office/drawing/2014/main" id="{00000000-0008-0000-0000-000054270000}"/>
            </a:ext>
          </a:extLst>
        </xdr:cNvPr>
        <xdr:cNvCxnSpPr/>
      </xdr:nvCxnSpPr>
      <xdr:spPr>
        <a:xfrm>
          <a:off x="2378870" y="88480106"/>
          <a:ext cx="3100386"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90488</xdr:colOff>
      <xdr:row>531</xdr:row>
      <xdr:rowOff>97631</xdr:rowOff>
    </xdr:from>
    <xdr:to>
      <xdr:col>47</xdr:col>
      <xdr:colOff>347663</xdr:colOff>
      <xdr:row>531</xdr:row>
      <xdr:rowOff>97631</xdr:rowOff>
    </xdr:to>
    <xdr:cxnSp macro="">
      <xdr:nvCxnSpPr>
        <xdr:cNvPr id="10071" name="直線矢印コネクタ 10070">
          <a:extLst>
            <a:ext uri="{FF2B5EF4-FFF2-40B4-BE49-F238E27FC236}">
              <a16:creationId xmlns:a16="http://schemas.microsoft.com/office/drawing/2014/main" id="{00000000-0008-0000-0000-000057270000}"/>
            </a:ext>
          </a:extLst>
        </xdr:cNvPr>
        <xdr:cNvCxnSpPr/>
      </xdr:nvCxnSpPr>
      <xdr:spPr>
        <a:xfrm>
          <a:off x="2376488" y="90966131"/>
          <a:ext cx="25717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0</xdr:colOff>
      <xdr:row>513</xdr:row>
      <xdr:rowOff>0</xdr:rowOff>
    </xdr:from>
    <xdr:to>
      <xdr:col>52</xdr:col>
      <xdr:colOff>0</xdr:colOff>
      <xdr:row>518</xdr:row>
      <xdr:rowOff>88106</xdr:rowOff>
    </xdr:to>
    <xdr:cxnSp macro="">
      <xdr:nvCxnSpPr>
        <xdr:cNvPr id="10073" name="直線矢印コネクタ 10072">
          <a:extLst>
            <a:ext uri="{FF2B5EF4-FFF2-40B4-BE49-F238E27FC236}">
              <a16:creationId xmlns:a16="http://schemas.microsoft.com/office/drawing/2014/main" id="{00000000-0008-0000-0000-000059270000}"/>
            </a:ext>
          </a:extLst>
        </xdr:cNvPr>
        <xdr:cNvCxnSpPr/>
      </xdr:nvCxnSpPr>
      <xdr:spPr>
        <a:xfrm>
          <a:off x="4191000" y="87439500"/>
          <a:ext cx="0" cy="1040606"/>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0</xdr:colOff>
      <xdr:row>515</xdr:row>
      <xdr:rowOff>95250</xdr:rowOff>
    </xdr:from>
    <xdr:to>
      <xdr:col>52</xdr:col>
      <xdr:colOff>369094</xdr:colOff>
      <xdr:row>515</xdr:row>
      <xdr:rowOff>95250</xdr:rowOff>
    </xdr:to>
    <xdr:cxnSp macro="">
      <xdr:nvCxnSpPr>
        <xdr:cNvPr id="10074" name="直線矢印コネクタ 10073">
          <a:extLst>
            <a:ext uri="{FF2B5EF4-FFF2-40B4-BE49-F238E27FC236}">
              <a16:creationId xmlns:a16="http://schemas.microsoft.com/office/drawing/2014/main" id="{00000000-0008-0000-0000-00005A270000}"/>
            </a:ext>
          </a:extLst>
        </xdr:cNvPr>
        <xdr:cNvCxnSpPr/>
      </xdr:nvCxnSpPr>
      <xdr:spPr>
        <a:xfrm>
          <a:off x="4191000" y="87915750"/>
          <a:ext cx="36909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92869</xdr:colOff>
      <xdr:row>522</xdr:row>
      <xdr:rowOff>189455</xdr:rowOff>
    </xdr:from>
    <xdr:to>
      <xdr:col>55</xdr:col>
      <xdr:colOff>7144</xdr:colOff>
      <xdr:row>522</xdr:row>
      <xdr:rowOff>189455</xdr:rowOff>
    </xdr:to>
    <xdr:cxnSp macro="">
      <xdr:nvCxnSpPr>
        <xdr:cNvPr id="10075" name="直線矢印コネクタ 10074">
          <a:extLst>
            <a:ext uri="{FF2B5EF4-FFF2-40B4-BE49-F238E27FC236}">
              <a16:creationId xmlns:a16="http://schemas.microsoft.com/office/drawing/2014/main" id="{00000000-0008-0000-0000-00005B270000}"/>
            </a:ext>
          </a:extLst>
        </xdr:cNvPr>
        <xdr:cNvCxnSpPr/>
      </xdr:nvCxnSpPr>
      <xdr:spPr>
        <a:xfrm>
          <a:off x="2378869" y="89343455"/>
          <a:ext cx="296227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378619</xdr:colOff>
      <xdr:row>527</xdr:row>
      <xdr:rowOff>0</xdr:rowOff>
    </xdr:from>
    <xdr:to>
      <xdr:col>47</xdr:col>
      <xdr:colOff>83344</xdr:colOff>
      <xdr:row>527</xdr:row>
      <xdr:rowOff>0</xdr:rowOff>
    </xdr:to>
    <xdr:cxnSp macro="">
      <xdr:nvCxnSpPr>
        <xdr:cNvPr id="10076" name="直線コネクタ 10075">
          <a:extLst>
            <a:ext uri="{FF2B5EF4-FFF2-40B4-BE49-F238E27FC236}">
              <a16:creationId xmlns:a16="http://schemas.microsoft.com/office/drawing/2014/main" id="{00000000-0008-0000-0000-00005C270000}"/>
            </a:ext>
          </a:extLst>
        </xdr:cNvPr>
        <xdr:cNvCxnSpPr/>
      </xdr:nvCxnSpPr>
      <xdr:spPr>
        <a:xfrm>
          <a:off x="2283619" y="90106500"/>
          <a:ext cx="85725"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48</xdr:col>
      <xdr:colOff>187851</xdr:colOff>
      <xdr:row>522</xdr:row>
      <xdr:rowOff>4764</xdr:rowOff>
    </xdr:from>
    <xdr:to>
      <xdr:col>48</xdr:col>
      <xdr:colOff>187851</xdr:colOff>
      <xdr:row>523</xdr:row>
      <xdr:rowOff>2381</xdr:rowOff>
    </xdr:to>
    <xdr:cxnSp macro="">
      <xdr:nvCxnSpPr>
        <xdr:cNvPr id="10721" name="直線矢印コネクタ 10720">
          <a:extLst>
            <a:ext uri="{FF2B5EF4-FFF2-40B4-BE49-F238E27FC236}">
              <a16:creationId xmlns:a16="http://schemas.microsoft.com/office/drawing/2014/main" id="{00000000-0008-0000-0000-0000E1290000}"/>
            </a:ext>
          </a:extLst>
        </xdr:cNvPr>
        <xdr:cNvCxnSpPr/>
      </xdr:nvCxnSpPr>
      <xdr:spPr>
        <a:xfrm flipV="1">
          <a:off x="2854851" y="89158764"/>
          <a:ext cx="0" cy="188117"/>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266701</xdr:colOff>
      <xdr:row>527</xdr:row>
      <xdr:rowOff>2381</xdr:rowOff>
    </xdr:from>
    <xdr:to>
      <xdr:col>54</xdr:col>
      <xdr:colOff>266701</xdr:colOff>
      <xdr:row>550</xdr:row>
      <xdr:rowOff>2381</xdr:rowOff>
    </xdr:to>
    <xdr:cxnSp macro="">
      <xdr:nvCxnSpPr>
        <xdr:cNvPr id="10783" name="直線コネクタ 10782">
          <a:extLst>
            <a:ext uri="{FF2B5EF4-FFF2-40B4-BE49-F238E27FC236}">
              <a16:creationId xmlns:a16="http://schemas.microsoft.com/office/drawing/2014/main" id="{00000000-0008-0000-0000-00001F2A0000}"/>
            </a:ext>
          </a:extLst>
        </xdr:cNvPr>
        <xdr:cNvCxnSpPr/>
      </xdr:nvCxnSpPr>
      <xdr:spPr>
        <a:xfrm>
          <a:off x="20840701" y="100205381"/>
          <a:ext cx="0" cy="438150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269081</xdr:colOff>
      <xdr:row>514</xdr:row>
      <xdr:rowOff>0</xdr:rowOff>
    </xdr:from>
    <xdr:to>
      <xdr:col>55</xdr:col>
      <xdr:colOff>276225</xdr:colOff>
      <xdr:row>526</xdr:row>
      <xdr:rowOff>188119</xdr:rowOff>
    </xdr:to>
    <xdr:cxnSp macro="">
      <xdr:nvCxnSpPr>
        <xdr:cNvPr id="10929" name="直線コネクタ 10928">
          <a:extLst>
            <a:ext uri="{FF2B5EF4-FFF2-40B4-BE49-F238E27FC236}">
              <a16:creationId xmlns:a16="http://schemas.microsoft.com/office/drawing/2014/main" id="{00000000-0008-0000-0000-0000B12A0000}"/>
            </a:ext>
          </a:extLst>
        </xdr:cNvPr>
        <xdr:cNvCxnSpPr/>
      </xdr:nvCxnSpPr>
      <xdr:spPr>
        <a:xfrm flipH="1">
          <a:off x="5222081" y="87630000"/>
          <a:ext cx="388144" cy="2474119"/>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273843</xdr:colOff>
      <xdr:row>512</xdr:row>
      <xdr:rowOff>16670</xdr:rowOff>
    </xdr:from>
    <xdr:to>
      <xdr:col>55</xdr:col>
      <xdr:colOff>273843</xdr:colOff>
      <xdr:row>514</xdr:row>
      <xdr:rowOff>9527</xdr:rowOff>
    </xdr:to>
    <xdr:cxnSp macro="">
      <xdr:nvCxnSpPr>
        <xdr:cNvPr id="10930" name="直線コネクタ 10929">
          <a:extLst>
            <a:ext uri="{FF2B5EF4-FFF2-40B4-BE49-F238E27FC236}">
              <a16:creationId xmlns:a16="http://schemas.microsoft.com/office/drawing/2014/main" id="{00000000-0008-0000-0000-0000B22A0000}"/>
            </a:ext>
          </a:extLst>
        </xdr:cNvPr>
        <xdr:cNvCxnSpPr/>
      </xdr:nvCxnSpPr>
      <xdr:spPr>
        <a:xfrm flipV="1">
          <a:off x="5607843" y="87265670"/>
          <a:ext cx="0" cy="373857"/>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2381</xdr:colOff>
      <xdr:row>523</xdr:row>
      <xdr:rowOff>0</xdr:rowOff>
    </xdr:from>
    <xdr:to>
      <xdr:col>47</xdr:col>
      <xdr:colOff>88106</xdr:colOff>
      <xdr:row>523</xdr:row>
      <xdr:rowOff>0</xdr:rowOff>
    </xdr:to>
    <xdr:cxnSp macro="">
      <xdr:nvCxnSpPr>
        <xdr:cNvPr id="11068" name="直線コネクタ 11067">
          <a:extLst>
            <a:ext uri="{FF2B5EF4-FFF2-40B4-BE49-F238E27FC236}">
              <a16:creationId xmlns:a16="http://schemas.microsoft.com/office/drawing/2014/main" id="{00000000-0008-0000-0000-00003C2B0000}"/>
            </a:ext>
          </a:extLst>
        </xdr:cNvPr>
        <xdr:cNvCxnSpPr/>
      </xdr:nvCxnSpPr>
      <xdr:spPr>
        <a:xfrm>
          <a:off x="2288381" y="89344500"/>
          <a:ext cx="85725"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47</xdr:col>
      <xdr:colOff>2382</xdr:colOff>
      <xdr:row>518</xdr:row>
      <xdr:rowOff>90486</xdr:rowOff>
    </xdr:from>
    <xdr:to>
      <xdr:col>47</xdr:col>
      <xdr:colOff>88107</xdr:colOff>
      <xdr:row>518</xdr:row>
      <xdr:rowOff>90486</xdr:rowOff>
    </xdr:to>
    <xdr:cxnSp macro="">
      <xdr:nvCxnSpPr>
        <xdr:cNvPr id="11440" name="直線コネクタ 11439">
          <a:extLst>
            <a:ext uri="{FF2B5EF4-FFF2-40B4-BE49-F238E27FC236}">
              <a16:creationId xmlns:a16="http://schemas.microsoft.com/office/drawing/2014/main" id="{00000000-0008-0000-0000-0000B02C0000}"/>
            </a:ext>
          </a:extLst>
        </xdr:cNvPr>
        <xdr:cNvCxnSpPr/>
      </xdr:nvCxnSpPr>
      <xdr:spPr>
        <a:xfrm>
          <a:off x="2288382" y="88482486"/>
          <a:ext cx="85725"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48</xdr:col>
      <xdr:colOff>190500</xdr:colOff>
      <xdr:row>514</xdr:row>
      <xdr:rowOff>76201</xdr:rowOff>
    </xdr:from>
    <xdr:to>
      <xdr:col>48</xdr:col>
      <xdr:colOff>373856</xdr:colOff>
      <xdr:row>514</xdr:row>
      <xdr:rowOff>76201</xdr:rowOff>
    </xdr:to>
    <xdr:cxnSp macro="">
      <xdr:nvCxnSpPr>
        <xdr:cNvPr id="11517" name="直線矢印コネクタ 11516">
          <a:extLst>
            <a:ext uri="{FF2B5EF4-FFF2-40B4-BE49-F238E27FC236}">
              <a16:creationId xmlns:a16="http://schemas.microsoft.com/office/drawing/2014/main" id="{00000000-0008-0000-0000-0000FD2C0000}"/>
            </a:ext>
          </a:extLst>
        </xdr:cNvPr>
        <xdr:cNvCxnSpPr/>
      </xdr:nvCxnSpPr>
      <xdr:spPr>
        <a:xfrm>
          <a:off x="2857500" y="87706201"/>
          <a:ext cx="18335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0</xdr:colOff>
      <xdr:row>513</xdr:row>
      <xdr:rowOff>100014</xdr:rowOff>
    </xdr:from>
    <xdr:to>
      <xdr:col>56</xdr:col>
      <xdr:colOff>76200</xdr:colOff>
      <xdr:row>513</xdr:row>
      <xdr:rowOff>100014</xdr:rowOff>
    </xdr:to>
    <xdr:cxnSp macro="">
      <xdr:nvCxnSpPr>
        <xdr:cNvPr id="11518" name="直線コネクタ 11517">
          <a:extLst>
            <a:ext uri="{FF2B5EF4-FFF2-40B4-BE49-F238E27FC236}">
              <a16:creationId xmlns:a16="http://schemas.microsoft.com/office/drawing/2014/main" id="{00000000-0008-0000-0000-0000FE2C0000}"/>
            </a:ext>
          </a:extLst>
        </xdr:cNvPr>
        <xdr:cNvCxnSpPr/>
      </xdr:nvCxnSpPr>
      <xdr:spPr>
        <a:xfrm>
          <a:off x="5715000" y="87539514"/>
          <a:ext cx="76200"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185739</xdr:colOff>
      <xdr:row>518</xdr:row>
      <xdr:rowOff>2381</xdr:rowOff>
    </xdr:from>
    <xdr:to>
      <xdr:col>48</xdr:col>
      <xdr:colOff>185739</xdr:colOff>
      <xdr:row>518</xdr:row>
      <xdr:rowOff>88107</xdr:rowOff>
    </xdr:to>
    <xdr:cxnSp macro="">
      <xdr:nvCxnSpPr>
        <xdr:cNvPr id="11582" name="直線矢印コネクタ 11581">
          <a:extLst>
            <a:ext uri="{FF2B5EF4-FFF2-40B4-BE49-F238E27FC236}">
              <a16:creationId xmlns:a16="http://schemas.microsoft.com/office/drawing/2014/main" id="{00000000-0008-0000-0000-00003E2D0000}"/>
            </a:ext>
          </a:extLst>
        </xdr:cNvPr>
        <xdr:cNvCxnSpPr/>
      </xdr:nvCxnSpPr>
      <xdr:spPr>
        <a:xfrm flipV="1">
          <a:off x="2852739" y="88394381"/>
          <a:ext cx="0" cy="85726"/>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0</xdr:colOff>
      <xdr:row>513</xdr:row>
      <xdr:rowOff>0</xdr:rowOff>
    </xdr:from>
    <xdr:to>
      <xdr:col>46</xdr:col>
      <xdr:colOff>2382</xdr:colOff>
      <xdr:row>513</xdr:row>
      <xdr:rowOff>0</xdr:rowOff>
    </xdr:to>
    <xdr:cxnSp macro="">
      <xdr:nvCxnSpPr>
        <xdr:cNvPr id="11587" name="直線矢印コネクタ 11586">
          <a:extLst>
            <a:ext uri="{FF2B5EF4-FFF2-40B4-BE49-F238E27FC236}">
              <a16:creationId xmlns:a16="http://schemas.microsoft.com/office/drawing/2014/main" id="{00000000-0008-0000-0000-0000432D0000}"/>
            </a:ext>
          </a:extLst>
        </xdr:cNvPr>
        <xdr:cNvCxnSpPr/>
      </xdr:nvCxnSpPr>
      <xdr:spPr>
        <a:xfrm flipH="1">
          <a:off x="1524000" y="87439500"/>
          <a:ext cx="383382"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376238</xdr:colOff>
      <xdr:row>512</xdr:row>
      <xdr:rowOff>188119</xdr:rowOff>
    </xdr:from>
    <xdr:to>
      <xdr:col>55</xdr:col>
      <xdr:colOff>376238</xdr:colOff>
      <xdr:row>514</xdr:row>
      <xdr:rowOff>7144</xdr:rowOff>
    </xdr:to>
    <xdr:cxnSp macro="">
      <xdr:nvCxnSpPr>
        <xdr:cNvPr id="11591" name="直線矢印コネクタ 11590">
          <a:extLst>
            <a:ext uri="{FF2B5EF4-FFF2-40B4-BE49-F238E27FC236}">
              <a16:creationId xmlns:a16="http://schemas.microsoft.com/office/drawing/2014/main" id="{00000000-0008-0000-0000-0000472D0000}"/>
            </a:ext>
          </a:extLst>
        </xdr:cNvPr>
        <xdr:cNvCxnSpPr/>
      </xdr:nvCxnSpPr>
      <xdr:spPr>
        <a:xfrm>
          <a:off x="5710238" y="87437119"/>
          <a:ext cx="0" cy="20002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1</xdr:colOff>
      <xdr:row>520</xdr:row>
      <xdr:rowOff>83343</xdr:rowOff>
    </xdr:from>
    <xdr:to>
      <xdr:col>52</xdr:col>
      <xdr:colOff>373856</xdr:colOff>
      <xdr:row>520</xdr:row>
      <xdr:rowOff>83343</xdr:rowOff>
    </xdr:to>
    <xdr:cxnSp macro="">
      <xdr:nvCxnSpPr>
        <xdr:cNvPr id="11593" name="直線矢印コネクタ 11592">
          <a:extLst>
            <a:ext uri="{FF2B5EF4-FFF2-40B4-BE49-F238E27FC236}">
              <a16:creationId xmlns:a16="http://schemas.microsoft.com/office/drawing/2014/main" id="{00000000-0008-0000-0000-0000492D0000}"/>
            </a:ext>
          </a:extLst>
        </xdr:cNvPr>
        <xdr:cNvCxnSpPr/>
      </xdr:nvCxnSpPr>
      <xdr:spPr>
        <a:xfrm>
          <a:off x="4191001" y="88856343"/>
          <a:ext cx="37385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7144</xdr:colOff>
      <xdr:row>513</xdr:row>
      <xdr:rowOff>0</xdr:rowOff>
    </xdr:from>
    <xdr:to>
      <xdr:col>49</xdr:col>
      <xdr:colOff>116682</xdr:colOff>
      <xdr:row>513</xdr:row>
      <xdr:rowOff>0</xdr:rowOff>
    </xdr:to>
    <xdr:cxnSp macro="">
      <xdr:nvCxnSpPr>
        <xdr:cNvPr id="11594" name="直線コネクタ 11593">
          <a:extLst>
            <a:ext uri="{FF2B5EF4-FFF2-40B4-BE49-F238E27FC236}">
              <a16:creationId xmlns:a16="http://schemas.microsoft.com/office/drawing/2014/main" id="{00000000-0008-0000-0000-00004A2D0000}"/>
            </a:ext>
          </a:extLst>
        </xdr:cNvPr>
        <xdr:cNvCxnSpPr/>
      </xdr:nvCxnSpPr>
      <xdr:spPr>
        <a:xfrm>
          <a:off x="2293144" y="87439500"/>
          <a:ext cx="871538"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90488</xdr:colOff>
      <xdr:row>527</xdr:row>
      <xdr:rowOff>0</xdr:rowOff>
    </xdr:from>
    <xdr:to>
      <xdr:col>54</xdr:col>
      <xdr:colOff>271465</xdr:colOff>
      <xdr:row>527</xdr:row>
      <xdr:rowOff>0</xdr:rowOff>
    </xdr:to>
    <xdr:cxnSp macro="">
      <xdr:nvCxnSpPr>
        <xdr:cNvPr id="11595" name="直線矢印コネクタ 11594">
          <a:extLst>
            <a:ext uri="{FF2B5EF4-FFF2-40B4-BE49-F238E27FC236}">
              <a16:creationId xmlns:a16="http://schemas.microsoft.com/office/drawing/2014/main" id="{00000000-0008-0000-0000-00004B2D0000}"/>
            </a:ext>
          </a:extLst>
        </xdr:cNvPr>
        <xdr:cNvCxnSpPr/>
      </xdr:nvCxnSpPr>
      <xdr:spPr>
        <a:xfrm>
          <a:off x="2376488" y="90106500"/>
          <a:ext cx="284797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xdr:colOff>
      <xdr:row>513</xdr:row>
      <xdr:rowOff>57150</xdr:rowOff>
    </xdr:from>
    <xdr:to>
      <xdr:col>46</xdr:col>
      <xdr:colOff>190502</xdr:colOff>
      <xdr:row>515</xdr:row>
      <xdr:rowOff>0</xdr:rowOff>
    </xdr:to>
    <xdr:cxnSp macro="">
      <xdr:nvCxnSpPr>
        <xdr:cNvPr id="11599" name="カギ線コネクタ 11598">
          <a:extLst>
            <a:ext uri="{FF2B5EF4-FFF2-40B4-BE49-F238E27FC236}">
              <a16:creationId xmlns:a16="http://schemas.microsoft.com/office/drawing/2014/main" id="{00000000-0008-0000-0000-00004F2D0000}"/>
            </a:ext>
          </a:extLst>
        </xdr:cNvPr>
        <xdr:cNvCxnSpPr/>
      </xdr:nvCxnSpPr>
      <xdr:spPr>
        <a:xfrm rot="10800000" flipV="1">
          <a:off x="1524001" y="87496650"/>
          <a:ext cx="571501" cy="323850"/>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90488</xdr:colOff>
      <xdr:row>534</xdr:row>
      <xdr:rowOff>0</xdr:rowOff>
    </xdr:from>
    <xdr:to>
      <xdr:col>54</xdr:col>
      <xdr:colOff>269081</xdr:colOff>
      <xdr:row>534</xdr:row>
      <xdr:rowOff>0</xdr:rowOff>
    </xdr:to>
    <xdr:cxnSp macro="">
      <xdr:nvCxnSpPr>
        <xdr:cNvPr id="11600" name="直線矢印コネクタ 11599">
          <a:extLst>
            <a:ext uri="{FF2B5EF4-FFF2-40B4-BE49-F238E27FC236}">
              <a16:creationId xmlns:a16="http://schemas.microsoft.com/office/drawing/2014/main" id="{00000000-0008-0000-0000-0000502D0000}"/>
            </a:ext>
          </a:extLst>
        </xdr:cNvPr>
        <xdr:cNvCxnSpPr/>
      </xdr:nvCxnSpPr>
      <xdr:spPr>
        <a:xfrm>
          <a:off x="2376488" y="91440000"/>
          <a:ext cx="284559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190500</xdr:colOff>
      <xdr:row>513</xdr:row>
      <xdr:rowOff>128588</xdr:rowOff>
    </xdr:from>
    <xdr:to>
      <xdr:col>48</xdr:col>
      <xdr:colOff>190500</xdr:colOff>
      <xdr:row>514</xdr:row>
      <xdr:rowOff>73820</xdr:rowOff>
    </xdr:to>
    <xdr:cxnSp macro="">
      <xdr:nvCxnSpPr>
        <xdr:cNvPr id="11601" name="直線コネクタ 11600">
          <a:extLst>
            <a:ext uri="{FF2B5EF4-FFF2-40B4-BE49-F238E27FC236}">
              <a16:creationId xmlns:a16="http://schemas.microsoft.com/office/drawing/2014/main" id="{00000000-0008-0000-0000-0000512D0000}"/>
            </a:ext>
          </a:extLst>
        </xdr:cNvPr>
        <xdr:cNvCxnSpPr/>
      </xdr:nvCxnSpPr>
      <xdr:spPr>
        <a:xfrm flipV="1">
          <a:off x="2857500" y="87568088"/>
          <a:ext cx="0" cy="135732"/>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2</xdr:colOff>
      <xdr:row>518</xdr:row>
      <xdr:rowOff>85725</xdr:rowOff>
    </xdr:from>
    <xdr:to>
      <xdr:col>52</xdr:col>
      <xdr:colOff>2</xdr:colOff>
      <xdr:row>523</xdr:row>
      <xdr:rowOff>0</xdr:rowOff>
    </xdr:to>
    <xdr:cxnSp macro="">
      <xdr:nvCxnSpPr>
        <xdr:cNvPr id="11603" name="直線矢印コネクタ 11602">
          <a:extLst>
            <a:ext uri="{FF2B5EF4-FFF2-40B4-BE49-F238E27FC236}">
              <a16:creationId xmlns:a16="http://schemas.microsoft.com/office/drawing/2014/main" id="{00000000-0008-0000-0000-0000532D0000}"/>
            </a:ext>
          </a:extLst>
        </xdr:cNvPr>
        <xdr:cNvCxnSpPr/>
      </xdr:nvCxnSpPr>
      <xdr:spPr>
        <a:xfrm>
          <a:off x="4191002" y="88477725"/>
          <a:ext cx="0" cy="86677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188522</xdr:colOff>
      <xdr:row>464</xdr:row>
      <xdr:rowOff>1608</xdr:rowOff>
    </xdr:from>
    <xdr:to>
      <xdr:col>80</xdr:col>
      <xdr:colOff>188522</xdr:colOff>
      <xdr:row>474</xdr:row>
      <xdr:rowOff>2381</xdr:rowOff>
    </xdr:to>
    <xdr:cxnSp macro="">
      <xdr:nvCxnSpPr>
        <xdr:cNvPr id="11604" name="直線矢印コネクタ 11603">
          <a:extLst>
            <a:ext uri="{FF2B5EF4-FFF2-40B4-BE49-F238E27FC236}">
              <a16:creationId xmlns:a16="http://schemas.microsoft.com/office/drawing/2014/main" id="{00000000-0008-0000-0000-0000542D0000}"/>
            </a:ext>
          </a:extLst>
        </xdr:cNvPr>
        <xdr:cNvCxnSpPr/>
      </xdr:nvCxnSpPr>
      <xdr:spPr>
        <a:xfrm>
          <a:off x="16952522" y="78487608"/>
          <a:ext cx="0" cy="190577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0</xdr:colOff>
      <xdr:row>465</xdr:row>
      <xdr:rowOff>45242</xdr:rowOff>
    </xdr:from>
    <xdr:to>
      <xdr:col>68</xdr:col>
      <xdr:colOff>290513</xdr:colOff>
      <xdr:row>465</xdr:row>
      <xdr:rowOff>45242</xdr:rowOff>
    </xdr:to>
    <xdr:cxnSp macro="">
      <xdr:nvCxnSpPr>
        <xdr:cNvPr id="11608" name="直線矢印コネクタ 11607">
          <a:extLst>
            <a:ext uri="{FF2B5EF4-FFF2-40B4-BE49-F238E27FC236}">
              <a16:creationId xmlns:a16="http://schemas.microsoft.com/office/drawing/2014/main" id="{00000000-0008-0000-0000-0000582D0000}"/>
            </a:ext>
          </a:extLst>
        </xdr:cNvPr>
        <xdr:cNvCxnSpPr/>
      </xdr:nvCxnSpPr>
      <xdr:spPr>
        <a:xfrm>
          <a:off x="26289000" y="78721742"/>
          <a:ext cx="181451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63</xdr:col>
      <xdr:colOff>375364</xdr:colOff>
      <xdr:row>468</xdr:row>
      <xdr:rowOff>190300</xdr:rowOff>
    </xdr:from>
    <xdr:to>
      <xdr:col>69</xdr:col>
      <xdr:colOff>290513</xdr:colOff>
      <xdr:row>468</xdr:row>
      <xdr:rowOff>190300</xdr:rowOff>
    </xdr:to>
    <xdr:cxnSp macro="">
      <xdr:nvCxnSpPr>
        <xdr:cNvPr id="11614" name="直線矢印コネクタ 11613">
          <a:extLst>
            <a:ext uri="{FF2B5EF4-FFF2-40B4-BE49-F238E27FC236}">
              <a16:creationId xmlns:a16="http://schemas.microsoft.com/office/drawing/2014/main" id="{00000000-0008-0000-0000-00005E2D0000}"/>
            </a:ext>
          </a:extLst>
        </xdr:cNvPr>
        <xdr:cNvCxnSpPr/>
      </xdr:nvCxnSpPr>
      <xdr:spPr>
        <a:xfrm>
          <a:off x="26283364" y="79438300"/>
          <a:ext cx="220114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185102</xdr:colOff>
      <xdr:row>463</xdr:row>
      <xdr:rowOff>185302</xdr:rowOff>
    </xdr:from>
    <xdr:to>
      <xdr:col>74</xdr:col>
      <xdr:colOff>185102</xdr:colOff>
      <xdr:row>466</xdr:row>
      <xdr:rowOff>44137</xdr:rowOff>
    </xdr:to>
    <xdr:cxnSp macro="">
      <xdr:nvCxnSpPr>
        <xdr:cNvPr id="11624" name="直線矢印コネクタ 11623">
          <a:extLst>
            <a:ext uri="{FF2B5EF4-FFF2-40B4-BE49-F238E27FC236}">
              <a16:creationId xmlns:a16="http://schemas.microsoft.com/office/drawing/2014/main" id="{00000000-0008-0000-0000-0000682D0000}"/>
            </a:ext>
          </a:extLst>
        </xdr:cNvPr>
        <xdr:cNvCxnSpPr/>
      </xdr:nvCxnSpPr>
      <xdr:spPr>
        <a:xfrm>
          <a:off x="12377102" y="78480802"/>
          <a:ext cx="0" cy="430335"/>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132613</xdr:colOff>
      <xdr:row>471</xdr:row>
      <xdr:rowOff>95250</xdr:rowOff>
    </xdr:from>
    <xdr:to>
      <xdr:col>64</xdr:col>
      <xdr:colOff>132613</xdr:colOff>
      <xdr:row>473</xdr:row>
      <xdr:rowOff>186744</xdr:rowOff>
    </xdr:to>
    <xdr:cxnSp macro="">
      <xdr:nvCxnSpPr>
        <xdr:cNvPr id="11626" name="直線矢印コネクタ 11625">
          <a:extLst>
            <a:ext uri="{FF2B5EF4-FFF2-40B4-BE49-F238E27FC236}">
              <a16:creationId xmlns:a16="http://schemas.microsoft.com/office/drawing/2014/main" id="{00000000-0008-0000-0000-00006A2D0000}"/>
            </a:ext>
          </a:extLst>
        </xdr:cNvPr>
        <xdr:cNvCxnSpPr/>
      </xdr:nvCxnSpPr>
      <xdr:spPr>
        <a:xfrm>
          <a:off x="26421613" y="79914750"/>
          <a:ext cx="0" cy="47249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185738</xdr:colOff>
      <xdr:row>465</xdr:row>
      <xdr:rowOff>0</xdr:rowOff>
    </xdr:from>
    <xdr:to>
      <xdr:col>74</xdr:col>
      <xdr:colOff>376238</xdr:colOff>
      <xdr:row>465</xdr:row>
      <xdr:rowOff>0</xdr:rowOff>
    </xdr:to>
    <xdr:cxnSp macro="">
      <xdr:nvCxnSpPr>
        <xdr:cNvPr id="11632" name="直線矢印コネクタ 11631">
          <a:extLst>
            <a:ext uri="{FF2B5EF4-FFF2-40B4-BE49-F238E27FC236}">
              <a16:creationId xmlns:a16="http://schemas.microsoft.com/office/drawing/2014/main" id="{00000000-0008-0000-0000-0000702D0000}"/>
            </a:ext>
          </a:extLst>
        </xdr:cNvPr>
        <xdr:cNvCxnSpPr/>
      </xdr:nvCxnSpPr>
      <xdr:spPr>
        <a:xfrm>
          <a:off x="12377738" y="78676500"/>
          <a:ext cx="19050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63</xdr:col>
      <xdr:colOff>251573</xdr:colOff>
      <xdr:row>473</xdr:row>
      <xdr:rowOff>122115</xdr:rowOff>
    </xdr:from>
    <xdr:to>
      <xdr:col>63</xdr:col>
      <xdr:colOff>379120</xdr:colOff>
      <xdr:row>473</xdr:row>
      <xdr:rowOff>122115</xdr:rowOff>
    </xdr:to>
    <xdr:cxnSp macro="">
      <xdr:nvCxnSpPr>
        <xdr:cNvPr id="11637" name="直線コネクタ 11636">
          <a:extLst>
            <a:ext uri="{FF2B5EF4-FFF2-40B4-BE49-F238E27FC236}">
              <a16:creationId xmlns:a16="http://schemas.microsoft.com/office/drawing/2014/main" id="{00000000-0008-0000-0000-0000752D0000}"/>
            </a:ext>
          </a:extLst>
        </xdr:cNvPr>
        <xdr:cNvCxnSpPr/>
      </xdr:nvCxnSpPr>
      <xdr:spPr>
        <a:xfrm flipH="1">
          <a:off x="8633573" y="80322615"/>
          <a:ext cx="127547"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422664</xdr:colOff>
      <xdr:row>462</xdr:row>
      <xdr:rowOff>78617</xdr:rowOff>
    </xdr:from>
    <xdr:to>
      <xdr:col>65</xdr:col>
      <xdr:colOff>501245</xdr:colOff>
      <xdr:row>462</xdr:row>
      <xdr:rowOff>78617</xdr:rowOff>
    </xdr:to>
    <xdr:cxnSp macro="">
      <xdr:nvCxnSpPr>
        <xdr:cNvPr id="11638" name="直線コネクタ 11637">
          <a:extLst>
            <a:ext uri="{FF2B5EF4-FFF2-40B4-BE49-F238E27FC236}">
              <a16:creationId xmlns:a16="http://schemas.microsoft.com/office/drawing/2014/main" id="{00000000-0008-0000-0000-0000762D0000}"/>
            </a:ext>
          </a:extLst>
        </xdr:cNvPr>
        <xdr:cNvCxnSpPr/>
      </xdr:nvCxnSpPr>
      <xdr:spPr>
        <a:xfrm>
          <a:off x="9528564" y="78183617"/>
          <a:ext cx="0" cy="0"/>
        </a:xfrm>
        <a:prstGeom prst="line">
          <a:avLst/>
        </a:prstGeom>
        <a:ln w="317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65</xdr:col>
      <xdr:colOff>422664</xdr:colOff>
      <xdr:row>462</xdr:row>
      <xdr:rowOff>78617</xdr:rowOff>
    </xdr:from>
    <xdr:to>
      <xdr:col>65</xdr:col>
      <xdr:colOff>501245</xdr:colOff>
      <xdr:row>462</xdr:row>
      <xdr:rowOff>78617</xdr:rowOff>
    </xdr:to>
    <xdr:cxnSp macro="">
      <xdr:nvCxnSpPr>
        <xdr:cNvPr id="11639" name="直線コネクタ 11638">
          <a:extLst>
            <a:ext uri="{FF2B5EF4-FFF2-40B4-BE49-F238E27FC236}">
              <a16:creationId xmlns:a16="http://schemas.microsoft.com/office/drawing/2014/main" id="{00000000-0008-0000-0000-0000772D0000}"/>
            </a:ext>
          </a:extLst>
        </xdr:cNvPr>
        <xdr:cNvCxnSpPr/>
      </xdr:nvCxnSpPr>
      <xdr:spPr>
        <a:xfrm>
          <a:off x="9528564" y="78183617"/>
          <a:ext cx="0" cy="0"/>
        </a:xfrm>
        <a:prstGeom prst="line">
          <a:avLst/>
        </a:prstGeom>
        <a:ln w="317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76</xdr:col>
      <xdr:colOff>422664</xdr:colOff>
      <xdr:row>464</xdr:row>
      <xdr:rowOff>78617</xdr:rowOff>
    </xdr:from>
    <xdr:to>
      <xdr:col>76</xdr:col>
      <xdr:colOff>501245</xdr:colOff>
      <xdr:row>464</xdr:row>
      <xdr:rowOff>78617</xdr:rowOff>
    </xdr:to>
    <xdr:cxnSp macro="">
      <xdr:nvCxnSpPr>
        <xdr:cNvPr id="11640" name="直線コネクタ 11639">
          <a:extLst>
            <a:ext uri="{FF2B5EF4-FFF2-40B4-BE49-F238E27FC236}">
              <a16:creationId xmlns:a16="http://schemas.microsoft.com/office/drawing/2014/main" id="{00000000-0008-0000-0000-0000782D0000}"/>
            </a:ext>
          </a:extLst>
        </xdr:cNvPr>
        <xdr:cNvCxnSpPr/>
      </xdr:nvCxnSpPr>
      <xdr:spPr>
        <a:xfrm>
          <a:off x="13338564" y="78564617"/>
          <a:ext cx="0" cy="0"/>
        </a:xfrm>
        <a:prstGeom prst="line">
          <a:avLst/>
        </a:prstGeom>
        <a:ln w="317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76</xdr:col>
      <xdr:colOff>422664</xdr:colOff>
      <xdr:row>464</xdr:row>
      <xdr:rowOff>78617</xdr:rowOff>
    </xdr:from>
    <xdr:to>
      <xdr:col>76</xdr:col>
      <xdr:colOff>501245</xdr:colOff>
      <xdr:row>464</xdr:row>
      <xdr:rowOff>78617</xdr:rowOff>
    </xdr:to>
    <xdr:cxnSp macro="">
      <xdr:nvCxnSpPr>
        <xdr:cNvPr id="11645" name="直線コネクタ 11644">
          <a:extLst>
            <a:ext uri="{FF2B5EF4-FFF2-40B4-BE49-F238E27FC236}">
              <a16:creationId xmlns:a16="http://schemas.microsoft.com/office/drawing/2014/main" id="{00000000-0008-0000-0000-00007D2D0000}"/>
            </a:ext>
          </a:extLst>
        </xdr:cNvPr>
        <xdr:cNvCxnSpPr/>
      </xdr:nvCxnSpPr>
      <xdr:spPr>
        <a:xfrm>
          <a:off x="13338564" y="78564617"/>
          <a:ext cx="0" cy="0"/>
        </a:xfrm>
        <a:prstGeom prst="line">
          <a:avLst/>
        </a:prstGeom>
        <a:ln w="317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63</xdr:col>
      <xdr:colOff>380999</xdr:colOff>
      <xdr:row>471</xdr:row>
      <xdr:rowOff>100013</xdr:rowOff>
    </xdr:from>
    <xdr:to>
      <xdr:col>63</xdr:col>
      <xdr:colOff>380999</xdr:colOff>
      <xdr:row>474</xdr:row>
      <xdr:rowOff>2381</xdr:rowOff>
    </xdr:to>
    <xdr:cxnSp macro="">
      <xdr:nvCxnSpPr>
        <xdr:cNvPr id="11646" name="直線コネクタ 11645">
          <a:extLst>
            <a:ext uri="{FF2B5EF4-FFF2-40B4-BE49-F238E27FC236}">
              <a16:creationId xmlns:a16="http://schemas.microsoft.com/office/drawing/2014/main" id="{00000000-0008-0000-0000-00007E2D0000}"/>
            </a:ext>
          </a:extLst>
        </xdr:cNvPr>
        <xdr:cNvCxnSpPr/>
      </xdr:nvCxnSpPr>
      <xdr:spPr>
        <a:xfrm flipV="1">
          <a:off x="26288999" y="79919513"/>
          <a:ext cx="0" cy="473868"/>
        </a:xfrm>
        <a:prstGeom prst="line">
          <a:avLst/>
        </a:prstGeom>
        <a:ln w="6350">
          <a:solidFill>
            <a:srgbClr val="FF0000"/>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0</xdr:colOff>
      <xdr:row>464</xdr:row>
      <xdr:rowOff>2381</xdr:rowOff>
    </xdr:from>
    <xdr:to>
      <xdr:col>64</xdr:col>
      <xdr:colOff>0</xdr:colOff>
      <xdr:row>465</xdr:row>
      <xdr:rowOff>116681</xdr:rowOff>
    </xdr:to>
    <xdr:cxnSp macro="">
      <xdr:nvCxnSpPr>
        <xdr:cNvPr id="11647" name="直線コネクタ 11646">
          <a:extLst>
            <a:ext uri="{FF2B5EF4-FFF2-40B4-BE49-F238E27FC236}">
              <a16:creationId xmlns:a16="http://schemas.microsoft.com/office/drawing/2014/main" id="{00000000-0008-0000-0000-00007F2D0000}"/>
            </a:ext>
          </a:extLst>
        </xdr:cNvPr>
        <xdr:cNvCxnSpPr/>
      </xdr:nvCxnSpPr>
      <xdr:spPr>
        <a:xfrm flipV="1">
          <a:off x="8763000" y="78488381"/>
          <a:ext cx="0" cy="304800"/>
        </a:xfrm>
        <a:prstGeom prst="line">
          <a:avLst/>
        </a:prstGeom>
        <a:ln w="6350">
          <a:solidFill>
            <a:srgbClr val="FF0000"/>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92869</xdr:colOff>
      <xdr:row>465</xdr:row>
      <xdr:rowOff>114301</xdr:rowOff>
    </xdr:from>
    <xdr:to>
      <xdr:col>63</xdr:col>
      <xdr:colOff>278606</xdr:colOff>
      <xdr:row>466</xdr:row>
      <xdr:rowOff>40481</xdr:rowOff>
    </xdr:to>
    <xdr:cxnSp macro="">
      <xdr:nvCxnSpPr>
        <xdr:cNvPr id="11648" name="直線コネクタ 11647">
          <a:extLst>
            <a:ext uri="{FF2B5EF4-FFF2-40B4-BE49-F238E27FC236}">
              <a16:creationId xmlns:a16="http://schemas.microsoft.com/office/drawing/2014/main" id="{00000000-0008-0000-0000-0000802D0000}"/>
            </a:ext>
          </a:extLst>
        </xdr:cNvPr>
        <xdr:cNvCxnSpPr/>
      </xdr:nvCxnSpPr>
      <xdr:spPr>
        <a:xfrm flipV="1">
          <a:off x="24476869" y="78790801"/>
          <a:ext cx="1709737" cy="11668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290513</xdr:colOff>
      <xdr:row>466</xdr:row>
      <xdr:rowOff>42862</xdr:rowOff>
    </xdr:from>
    <xdr:to>
      <xdr:col>69</xdr:col>
      <xdr:colOff>290513</xdr:colOff>
      <xdr:row>474</xdr:row>
      <xdr:rowOff>0</xdr:rowOff>
    </xdr:to>
    <xdr:cxnSp macro="">
      <xdr:nvCxnSpPr>
        <xdr:cNvPr id="11650" name="直線コネクタ 11649">
          <a:extLst>
            <a:ext uri="{FF2B5EF4-FFF2-40B4-BE49-F238E27FC236}">
              <a16:creationId xmlns:a16="http://schemas.microsoft.com/office/drawing/2014/main" id="{00000000-0008-0000-0000-0000822D0000}"/>
            </a:ext>
          </a:extLst>
        </xdr:cNvPr>
        <xdr:cNvCxnSpPr/>
      </xdr:nvCxnSpPr>
      <xdr:spPr>
        <a:xfrm>
          <a:off x="28484513" y="78909862"/>
          <a:ext cx="0" cy="1481138"/>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290512</xdr:colOff>
      <xdr:row>473</xdr:row>
      <xdr:rowOff>85725</xdr:rowOff>
    </xdr:from>
    <xdr:to>
      <xdr:col>69</xdr:col>
      <xdr:colOff>290512</xdr:colOff>
      <xdr:row>473</xdr:row>
      <xdr:rowOff>190499</xdr:rowOff>
    </xdr:to>
    <xdr:cxnSp macro="">
      <xdr:nvCxnSpPr>
        <xdr:cNvPr id="11666" name="直線コネクタ 11665">
          <a:extLst>
            <a:ext uri="{FF2B5EF4-FFF2-40B4-BE49-F238E27FC236}">
              <a16:creationId xmlns:a16="http://schemas.microsoft.com/office/drawing/2014/main" id="{00000000-0008-0000-0000-0000922D0000}"/>
            </a:ext>
          </a:extLst>
        </xdr:cNvPr>
        <xdr:cNvCxnSpPr/>
      </xdr:nvCxnSpPr>
      <xdr:spPr>
        <a:xfrm>
          <a:off x="28484512" y="80286225"/>
          <a:ext cx="0" cy="104774"/>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68</xdr:col>
      <xdr:colOff>292894</xdr:colOff>
      <xdr:row>466</xdr:row>
      <xdr:rowOff>40481</xdr:rowOff>
    </xdr:from>
    <xdr:to>
      <xdr:col>80</xdr:col>
      <xdr:colOff>2381</xdr:colOff>
      <xdr:row>466</xdr:row>
      <xdr:rowOff>40481</xdr:rowOff>
    </xdr:to>
    <xdr:cxnSp macro="">
      <xdr:nvCxnSpPr>
        <xdr:cNvPr id="11671" name="直線コネクタ 11670">
          <a:extLst>
            <a:ext uri="{FF2B5EF4-FFF2-40B4-BE49-F238E27FC236}">
              <a16:creationId xmlns:a16="http://schemas.microsoft.com/office/drawing/2014/main" id="{00000000-0008-0000-0000-0000972D0000}"/>
            </a:ext>
          </a:extLst>
        </xdr:cNvPr>
        <xdr:cNvCxnSpPr/>
      </xdr:nvCxnSpPr>
      <xdr:spPr>
        <a:xfrm>
          <a:off x="28105894" y="78907481"/>
          <a:ext cx="4281487"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295274</xdr:colOff>
      <xdr:row>466</xdr:row>
      <xdr:rowOff>42863</xdr:rowOff>
    </xdr:from>
    <xdr:to>
      <xdr:col>70</xdr:col>
      <xdr:colOff>295274</xdr:colOff>
      <xdr:row>474</xdr:row>
      <xdr:rowOff>1</xdr:rowOff>
    </xdr:to>
    <xdr:cxnSp macro="">
      <xdr:nvCxnSpPr>
        <xdr:cNvPr id="11672" name="直線コネクタ 11671">
          <a:extLst>
            <a:ext uri="{FF2B5EF4-FFF2-40B4-BE49-F238E27FC236}">
              <a16:creationId xmlns:a16="http://schemas.microsoft.com/office/drawing/2014/main" id="{00000000-0008-0000-0000-0000982D0000}"/>
            </a:ext>
          </a:extLst>
        </xdr:cNvPr>
        <xdr:cNvCxnSpPr/>
      </xdr:nvCxnSpPr>
      <xdr:spPr>
        <a:xfrm>
          <a:off x="28870274" y="78909863"/>
          <a:ext cx="0" cy="1481138"/>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295275</xdr:colOff>
      <xdr:row>473</xdr:row>
      <xdr:rowOff>83344</xdr:rowOff>
    </xdr:from>
    <xdr:to>
      <xdr:col>70</xdr:col>
      <xdr:colOff>295275</xdr:colOff>
      <xdr:row>473</xdr:row>
      <xdr:rowOff>188118</xdr:rowOff>
    </xdr:to>
    <xdr:cxnSp macro="">
      <xdr:nvCxnSpPr>
        <xdr:cNvPr id="11673" name="直線コネクタ 11672">
          <a:extLst>
            <a:ext uri="{FF2B5EF4-FFF2-40B4-BE49-F238E27FC236}">
              <a16:creationId xmlns:a16="http://schemas.microsoft.com/office/drawing/2014/main" id="{00000000-0008-0000-0000-0000992D0000}"/>
            </a:ext>
          </a:extLst>
        </xdr:cNvPr>
        <xdr:cNvCxnSpPr/>
      </xdr:nvCxnSpPr>
      <xdr:spPr>
        <a:xfrm>
          <a:off x="28870275" y="80283844"/>
          <a:ext cx="0" cy="104774"/>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63</xdr:col>
      <xdr:colOff>280988</xdr:colOff>
      <xdr:row>465</xdr:row>
      <xdr:rowOff>111918</xdr:rowOff>
    </xdr:from>
    <xdr:to>
      <xdr:col>64</xdr:col>
      <xdr:colOff>95250</xdr:colOff>
      <xdr:row>465</xdr:row>
      <xdr:rowOff>111918</xdr:rowOff>
    </xdr:to>
    <xdr:cxnSp macro="">
      <xdr:nvCxnSpPr>
        <xdr:cNvPr id="11674" name="直線コネクタ 11673">
          <a:extLst>
            <a:ext uri="{FF2B5EF4-FFF2-40B4-BE49-F238E27FC236}">
              <a16:creationId xmlns:a16="http://schemas.microsoft.com/office/drawing/2014/main" id="{00000000-0008-0000-0000-00009A2D0000}"/>
            </a:ext>
          </a:extLst>
        </xdr:cNvPr>
        <xdr:cNvCxnSpPr/>
      </xdr:nvCxnSpPr>
      <xdr:spPr>
        <a:xfrm>
          <a:off x="8662988" y="78788418"/>
          <a:ext cx="195262" cy="0"/>
        </a:xfrm>
        <a:prstGeom prst="line">
          <a:avLst/>
        </a:prstGeom>
        <a:ln w="952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0</xdr:colOff>
      <xdr:row>473</xdr:row>
      <xdr:rowOff>123825</xdr:rowOff>
    </xdr:from>
    <xdr:to>
      <xdr:col>64</xdr:col>
      <xdr:colOff>66675</xdr:colOff>
      <xdr:row>473</xdr:row>
      <xdr:rowOff>123825</xdr:rowOff>
    </xdr:to>
    <xdr:cxnSp macro="">
      <xdr:nvCxnSpPr>
        <xdr:cNvPr id="11675" name="直線コネクタ 11674">
          <a:extLst>
            <a:ext uri="{FF2B5EF4-FFF2-40B4-BE49-F238E27FC236}">
              <a16:creationId xmlns:a16="http://schemas.microsoft.com/office/drawing/2014/main" id="{00000000-0008-0000-0000-00009B2D0000}"/>
            </a:ext>
          </a:extLst>
        </xdr:cNvPr>
        <xdr:cNvCxnSpPr/>
      </xdr:nvCxnSpPr>
      <xdr:spPr>
        <a:xfrm>
          <a:off x="8763000" y="80324325"/>
          <a:ext cx="66675" cy="0"/>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63</xdr:col>
      <xdr:colOff>378618</xdr:colOff>
      <xdr:row>471</xdr:row>
      <xdr:rowOff>97631</xdr:rowOff>
    </xdr:from>
    <xdr:to>
      <xdr:col>64</xdr:col>
      <xdr:colOff>64293</xdr:colOff>
      <xdr:row>471</xdr:row>
      <xdr:rowOff>97631</xdr:rowOff>
    </xdr:to>
    <xdr:cxnSp macro="">
      <xdr:nvCxnSpPr>
        <xdr:cNvPr id="11681" name="直線コネクタ 11680">
          <a:extLst>
            <a:ext uri="{FF2B5EF4-FFF2-40B4-BE49-F238E27FC236}">
              <a16:creationId xmlns:a16="http://schemas.microsoft.com/office/drawing/2014/main" id="{00000000-0008-0000-0000-0000A12D0000}"/>
            </a:ext>
          </a:extLst>
        </xdr:cNvPr>
        <xdr:cNvCxnSpPr/>
      </xdr:nvCxnSpPr>
      <xdr:spPr>
        <a:xfrm>
          <a:off x="26286618" y="79917131"/>
          <a:ext cx="66675" cy="0"/>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63</xdr:col>
      <xdr:colOff>280987</xdr:colOff>
      <xdr:row>464</xdr:row>
      <xdr:rowOff>2381</xdr:rowOff>
    </xdr:from>
    <xdr:to>
      <xdr:col>63</xdr:col>
      <xdr:colOff>280987</xdr:colOff>
      <xdr:row>465</xdr:row>
      <xdr:rowOff>116682</xdr:rowOff>
    </xdr:to>
    <xdr:cxnSp macro="">
      <xdr:nvCxnSpPr>
        <xdr:cNvPr id="11693" name="直線矢印コネクタ 11692">
          <a:extLst>
            <a:ext uri="{FF2B5EF4-FFF2-40B4-BE49-F238E27FC236}">
              <a16:creationId xmlns:a16="http://schemas.microsoft.com/office/drawing/2014/main" id="{00000000-0008-0000-0000-0000AD2D0000}"/>
            </a:ext>
          </a:extLst>
        </xdr:cNvPr>
        <xdr:cNvCxnSpPr/>
      </xdr:nvCxnSpPr>
      <xdr:spPr>
        <a:xfrm flipV="1">
          <a:off x="8662987" y="78488381"/>
          <a:ext cx="0" cy="30480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42862</xdr:colOff>
      <xdr:row>463</xdr:row>
      <xdr:rowOff>14288</xdr:rowOff>
    </xdr:from>
    <xdr:to>
      <xdr:col>64</xdr:col>
      <xdr:colOff>42862</xdr:colOff>
      <xdr:row>464</xdr:row>
      <xdr:rowOff>140495</xdr:rowOff>
    </xdr:to>
    <xdr:cxnSp macro="">
      <xdr:nvCxnSpPr>
        <xdr:cNvPr id="11695" name="直線矢印コネクタ 11694">
          <a:extLst>
            <a:ext uri="{FF2B5EF4-FFF2-40B4-BE49-F238E27FC236}">
              <a16:creationId xmlns:a16="http://schemas.microsoft.com/office/drawing/2014/main" id="{00000000-0008-0000-0000-0000AF2D0000}"/>
            </a:ext>
          </a:extLst>
        </xdr:cNvPr>
        <xdr:cNvCxnSpPr/>
      </xdr:nvCxnSpPr>
      <xdr:spPr>
        <a:xfrm flipV="1">
          <a:off x="8805862" y="78309788"/>
          <a:ext cx="0" cy="316707"/>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63</xdr:col>
      <xdr:colOff>280989</xdr:colOff>
      <xdr:row>464</xdr:row>
      <xdr:rowOff>138113</xdr:rowOff>
    </xdr:from>
    <xdr:to>
      <xdr:col>64</xdr:col>
      <xdr:colOff>40481</xdr:colOff>
      <xdr:row>464</xdr:row>
      <xdr:rowOff>138113</xdr:rowOff>
    </xdr:to>
    <xdr:cxnSp macro="">
      <xdr:nvCxnSpPr>
        <xdr:cNvPr id="11717" name="直線コネクタ 11716">
          <a:extLst>
            <a:ext uri="{FF2B5EF4-FFF2-40B4-BE49-F238E27FC236}">
              <a16:creationId xmlns:a16="http://schemas.microsoft.com/office/drawing/2014/main" id="{00000000-0008-0000-0000-0000C52D0000}"/>
            </a:ext>
          </a:extLst>
        </xdr:cNvPr>
        <xdr:cNvCxnSpPr/>
      </xdr:nvCxnSpPr>
      <xdr:spPr>
        <a:xfrm>
          <a:off x="8662989" y="78624113"/>
          <a:ext cx="140492"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290512</xdr:colOff>
      <xdr:row>465</xdr:row>
      <xdr:rowOff>2383</xdr:rowOff>
    </xdr:from>
    <xdr:to>
      <xdr:col>68</xdr:col>
      <xdr:colOff>290512</xdr:colOff>
      <xdr:row>466</xdr:row>
      <xdr:rowOff>42863</xdr:rowOff>
    </xdr:to>
    <xdr:cxnSp macro="">
      <xdr:nvCxnSpPr>
        <xdr:cNvPr id="11732" name="直線コネクタ 11731">
          <a:extLst>
            <a:ext uri="{FF2B5EF4-FFF2-40B4-BE49-F238E27FC236}">
              <a16:creationId xmlns:a16="http://schemas.microsoft.com/office/drawing/2014/main" id="{00000000-0008-0000-0000-0000D42D0000}"/>
            </a:ext>
          </a:extLst>
        </xdr:cNvPr>
        <xdr:cNvCxnSpPr/>
      </xdr:nvCxnSpPr>
      <xdr:spPr>
        <a:xfrm flipV="1">
          <a:off x="28103512" y="78678883"/>
          <a:ext cx="0" cy="23098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290513</xdr:colOff>
      <xdr:row>465</xdr:row>
      <xdr:rowOff>169069</xdr:rowOff>
    </xdr:from>
    <xdr:to>
      <xdr:col>69</xdr:col>
      <xdr:colOff>288131</xdr:colOff>
      <xdr:row>465</xdr:row>
      <xdr:rowOff>169069</xdr:rowOff>
    </xdr:to>
    <xdr:cxnSp macro="">
      <xdr:nvCxnSpPr>
        <xdr:cNvPr id="11733" name="直線矢印コネクタ 11732">
          <a:extLst>
            <a:ext uri="{FF2B5EF4-FFF2-40B4-BE49-F238E27FC236}">
              <a16:creationId xmlns:a16="http://schemas.microsoft.com/office/drawing/2014/main" id="{00000000-0008-0000-0000-0000D52D0000}"/>
            </a:ext>
          </a:extLst>
        </xdr:cNvPr>
        <xdr:cNvCxnSpPr/>
      </xdr:nvCxnSpPr>
      <xdr:spPr>
        <a:xfrm>
          <a:off x="28103513" y="78845569"/>
          <a:ext cx="378618"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107156</xdr:colOff>
      <xdr:row>465</xdr:row>
      <xdr:rowOff>90488</xdr:rowOff>
    </xdr:from>
    <xdr:to>
      <xdr:col>69</xdr:col>
      <xdr:colOff>107156</xdr:colOff>
      <xdr:row>465</xdr:row>
      <xdr:rowOff>166688</xdr:rowOff>
    </xdr:to>
    <xdr:cxnSp macro="">
      <xdr:nvCxnSpPr>
        <xdr:cNvPr id="11750" name="直線コネクタ 11749">
          <a:extLst>
            <a:ext uri="{FF2B5EF4-FFF2-40B4-BE49-F238E27FC236}">
              <a16:creationId xmlns:a16="http://schemas.microsoft.com/office/drawing/2014/main" id="{00000000-0008-0000-0000-0000E62D0000}"/>
            </a:ext>
          </a:extLst>
        </xdr:cNvPr>
        <xdr:cNvCxnSpPr/>
      </xdr:nvCxnSpPr>
      <xdr:spPr>
        <a:xfrm flipV="1">
          <a:off x="28301156" y="78766988"/>
          <a:ext cx="0" cy="7620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109538</xdr:colOff>
      <xdr:row>465</xdr:row>
      <xdr:rowOff>90487</xdr:rowOff>
    </xdr:from>
    <xdr:to>
      <xdr:col>70</xdr:col>
      <xdr:colOff>373856</xdr:colOff>
      <xdr:row>465</xdr:row>
      <xdr:rowOff>90487</xdr:rowOff>
    </xdr:to>
    <xdr:cxnSp macro="">
      <xdr:nvCxnSpPr>
        <xdr:cNvPr id="11752" name="直線矢印コネクタ 11751">
          <a:extLst>
            <a:ext uri="{FF2B5EF4-FFF2-40B4-BE49-F238E27FC236}">
              <a16:creationId xmlns:a16="http://schemas.microsoft.com/office/drawing/2014/main" id="{00000000-0008-0000-0000-0000E82D0000}"/>
            </a:ext>
          </a:extLst>
        </xdr:cNvPr>
        <xdr:cNvCxnSpPr/>
      </xdr:nvCxnSpPr>
      <xdr:spPr>
        <a:xfrm>
          <a:off x="28303538" y="78766987"/>
          <a:ext cx="64531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63</xdr:col>
      <xdr:colOff>252413</xdr:colOff>
      <xdr:row>473</xdr:row>
      <xdr:rowOff>187685</xdr:rowOff>
    </xdr:from>
    <xdr:to>
      <xdr:col>63</xdr:col>
      <xdr:colOff>376238</xdr:colOff>
      <xdr:row>473</xdr:row>
      <xdr:rowOff>187685</xdr:rowOff>
    </xdr:to>
    <xdr:cxnSp macro="">
      <xdr:nvCxnSpPr>
        <xdr:cNvPr id="11753" name="直線コネクタ 11752">
          <a:extLst>
            <a:ext uri="{FF2B5EF4-FFF2-40B4-BE49-F238E27FC236}">
              <a16:creationId xmlns:a16="http://schemas.microsoft.com/office/drawing/2014/main" id="{00000000-0008-0000-0000-0000E92D0000}"/>
            </a:ext>
          </a:extLst>
        </xdr:cNvPr>
        <xdr:cNvCxnSpPr/>
      </xdr:nvCxnSpPr>
      <xdr:spPr>
        <a:xfrm flipH="1">
          <a:off x="8634413" y="80388185"/>
          <a:ext cx="123825"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63</xdr:col>
      <xdr:colOff>136503</xdr:colOff>
      <xdr:row>473</xdr:row>
      <xdr:rowOff>157097</xdr:rowOff>
    </xdr:from>
    <xdr:to>
      <xdr:col>63</xdr:col>
      <xdr:colOff>303190</xdr:colOff>
      <xdr:row>473</xdr:row>
      <xdr:rowOff>157097</xdr:rowOff>
    </xdr:to>
    <xdr:cxnSp macro="">
      <xdr:nvCxnSpPr>
        <xdr:cNvPr id="11756" name="直線コネクタ 11755">
          <a:extLst>
            <a:ext uri="{FF2B5EF4-FFF2-40B4-BE49-F238E27FC236}">
              <a16:creationId xmlns:a16="http://schemas.microsoft.com/office/drawing/2014/main" id="{00000000-0008-0000-0000-0000EC2D0000}"/>
            </a:ext>
          </a:extLst>
        </xdr:cNvPr>
        <xdr:cNvCxnSpPr/>
      </xdr:nvCxnSpPr>
      <xdr:spPr>
        <a:xfrm flipH="1">
          <a:off x="8518503" y="80357597"/>
          <a:ext cx="166687"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63</xdr:col>
      <xdr:colOff>133684</xdr:colOff>
      <xdr:row>473</xdr:row>
      <xdr:rowOff>157163</xdr:rowOff>
    </xdr:from>
    <xdr:to>
      <xdr:col>63</xdr:col>
      <xdr:colOff>133684</xdr:colOff>
      <xdr:row>475</xdr:row>
      <xdr:rowOff>2381</xdr:rowOff>
    </xdr:to>
    <xdr:cxnSp macro="">
      <xdr:nvCxnSpPr>
        <xdr:cNvPr id="11768" name="直線コネクタ 11767">
          <a:extLst>
            <a:ext uri="{FF2B5EF4-FFF2-40B4-BE49-F238E27FC236}">
              <a16:creationId xmlns:a16="http://schemas.microsoft.com/office/drawing/2014/main" id="{00000000-0008-0000-0000-0000F82D0000}"/>
            </a:ext>
          </a:extLst>
        </xdr:cNvPr>
        <xdr:cNvCxnSpPr/>
      </xdr:nvCxnSpPr>
      <xdr:spPr>
        <a:xfrm>
          <a:off x="8515684" y="80357663"/>
          <a:ext cx="0" cy="226218"/>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63</xdr:col>
      <xdr:colOff>136502</xdr:colOff>
      <xdr:row>475</xdr:row>
      <xdr:rowOff>2381</xdr:rowOff>
    </xdr:from>
    <xdr:to>
      <xdr:col>63</xdr:col>
      <xdr:colOff>376237</xdr:colOff>
      <xdr:row>475</xdr:row>
      <xdr:rowOff>2381</xdr:rowOff>
    </xdr:to>
    <xdr:cxnSp macro="">
      <xdr:nvCxnSpPr>
        <xdr:cNvPr id="11775" name="直線矢印コネクタ 11774">
          <a:extLst>
            <a:ext uri="{FF2B5EF4-FFF2-40B4-BE49-F238E27FC236}">
              <a16:creationId xmlns:a16="http://schemas.microsoft.com/office/drawing/2014/main" id="{00000000-0008-0000-0000-0000FF2D0000}"/>
            </a:ext>
          </a:extLst>
        </xdr:cNvPr>
        <xdr:cNvCxnSpPr/>
      </xdr:nvCxnSpPr>
      <xdr:spPr>
        <a:xfrm>
          <a:off x="8518502" y="80583881"/>
          <a:ext cx="23973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285013</xdr:colOff>
      <xdr:row>469</xdr:row>
      <xdr:rowOff>168</xdr:rowOff>
    </xdr:from>
    <xdr:to>
      <xdr:col>70</xdr:col>
      <xdr:colOff>292895</xdr:colOff>
      <xdr:row>469</xdr:row>
      <xdr:rowOff>168</xdr:rowOff>
    </xdr:to>
    <xdr:cxnSp macro="">
      <xdr:nvCxnSpPr>
        <xdr:cNvPr id="11778" name="直線矢印コネクタ 11777">
          <a:extLst>
            <a:ext uri="{FF2B5EF4-FFF2-40B4-BE49-F238E27FC236}">
              <a16:creationId xmlns:a16="http://schemas.microsoft.com/office/drawing/2014/main" id="{00000000-0008-0000-0000-0000022E0000}"/>
            </a:ext>
          </a:extLst>
        </xdr:cNvPr>
        <xdr:cNvCxnSpPr/>
      </xdr:nvCxnSpPr>
      <xdr:spPr>
        <a:xfrm>
          <a:off x="28479013" y="79438668"/>
          <a:ext cx="38888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100014</xdr:colOff>
      <xdr:row>469</xdr:row>
      <xdr:rowOff>2382</xdr:rowOff>
    </xdr:from>
    <xdr:to>
      <xdr:col>70</xdr:col>
      <xdr:colOff>100014</xdr:colOff>
      <xdr:row>473</xdr:row>
      <xdr:rowOff>0</xdr:rowOff>
    </xdr:to>
    <xdr:cxnSp macro="">
      <xdr:nvCxnSpPr>
        <xdr:cNvPr id="11789" name="直線コネクタ 11788">
          <a:extLst>
            <a:ext uri="{FF2B5EF4-FFF2-40B4-BE49-F238E27FC236}">
              <a16:creationId xmlns:a16="http://schemas.microsoft.com/office/drawing/2014/main" id="{00000000-0008-0000-0000-00000D2E0000}"/>
            </a:ext>
          </a:extLst>
        </xdr:cNvPr>
        <xdr:cNvCxnSpPr/>
      </xdr:nvCxnSpPr>
      <xdr:spPr>
        <a:xfrm flipV="1">
          <a:off x="28675014" y="79440882"/>
          <a:ext cx="0" cy="759618"/>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100013</xdr:colOff>
      <xdr:row>473</xdr:row>
      <xdr:rowOff>2381</xdr:rowOff>
    </xdr:from>
    <xdr:to>
      <xdr:col>70</xdr:col>
      <xdr:colOff>378619</xdr:colOff>
      <xdr:row>473</xdr:row>
      <xdr:rowOff>2381</xdr:rowOff>
    </xdr:to>
    <xdr:cxnSp macro="">
      <xdr:nvCxnSpPr>
        <xdr:cNvPr id="11796" name="直線矢印コネクタ 11795">
          <a:extLst>
            <a:ext uri="{FF2B5EF4-FFF2-40B4-BE49-F238E27FC236}">
              <a16:creationId xmlns:a16="http://schemas.microsoft.com/office/drawing/2014/main" id="{00000000-0008-0000-0000-0000142E0000}"/>
            </a:ext>
          </a:extLst>
        </xdr:cNvPr>
        <xdr:cNvCxnSpPr/>
      </xdr:nvCxnSpPr>
      <xdr:spPr>
        <a:xfrm>
          <a:off x="28675013" y="80202881"/>
          <a:ext cx="27860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63</xdr:col>
      <xdr:colOff>380565</xdr:colOff>
      <xdr:row>462</xdr:row>
      <xdr:rowOff>0</xdr:rowOff>
    </xdr:from>
    <xdr:to>
      <xdr:col>63</xdr:col>
      <xdr:colOff>380565</xdr:colOff>
      <xdr:row>463</xdr:row>
      <xdr:rowOff>188689</xdr:rowOff>
    </xdr:to>
    <xdr:cxnSp macro="">
      <xdr:nvCxnSpPr>
        <xdr:cNvPr id="11797" name="直線コネクタ 11796">
          <a:extLst>
            <a:ext uri="{FF2B5EF4-FFF2-40B4-BE49-F238E27FC236}">
              <a16:creationId xmlns:a16="http://schemas.microsoft.com/office/drawing/2014/main" id="{00000000-0008-0000-0000-0000152E0000}"/>
            </a:ext>
          </a:extLst>
        </xdr:cNvPr>
        <xdr:cNvCxnSpPr/>
      </xdr:nvCxnSpPr>
      <xdr:spPr>
        <a:xfrm>
          <a:off x="8762565" y="78105000"/>
          <a:ext cx="0" cy="379189"/>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0</xdr:colOff>
      <xdr:row>462</xdr:row>
      <xdr:rowOff>1040</xdr:rowOff>
    </xdr:from>
    <xdr:to>
      <xdr:col>63</xdr:col>
      <xdr:colOff>378619</xdr:colOff>
      <xdr:row>462</xdr:row>
      <xdr:rowOff>1040</xdr:rowOff>
    </xdr:to>
    <xdr:cxnSp macro="">
      <xdr:nvCxnSpPr>
        <xdr:cNvPr id="11802" name="直線矢印コネクタ 11801">
          <a:extLst>
            <a:ext uri="{FF2B5EF4-FFF2-40B4-BE49-F238E27FC236}">
              <a16:creationId xmlns:a16="http://schemas.microsoft.com/office/drawing/2014/main" id="{00000000-0008-0000-0000-00001A2E0000}"/>
            </a:ext>
          </a:extLst>
        </xdr:cNvPr>
        <xdr:cNvCxnSpPr/>
      </xdr:nvCxnSpPr>
      <xdr:spPr>
        <a:xfrm>
          <a:off x="20193000" y="78106040"/>
          <a:ext cx="60936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187817</xdr:colOff>
      <xdr:row>466</xdr:row>
      <xdr:rowOff>38100</xdr:rowOff>
    </xdr:from>
    <xdr:to>
      <xdr:col>74</xdr:col>
      <xdr:colOff>187817</xdr:colOff>
      <xdr:row>473</xdr:row>
      <xdr:rowOff>188119</xdr:rowOff>
    </xdr:to>
    <xdr:cxnSp macro="">
      <xdr:nvCxnSpPr>
        <xdr:cNvPr id="11803" name="直線矢印コネクタ 11802">
          <a:extLst>
            <a:ext uri="{FF2B5EF4-FFF2-40B4-BE49-F238E27FC236}">
              <a16:creationId xmlns:a16="http://schemas.microsoft.com/office/drawing/2014/main" id="{00000000-0008-0000-0000-00001B2E0000}"/>
            </a:ext>
          </a:extLst>
        </xdr:cNvPr>
        <xdr:cNvCxnSpPr/>
      </xdr:nvCxnSpPr>
      <xdr:spPr>
        <a:xfrm>
          <a:off x="12379817" y="78905100"/>
          <a:ext cx="0" cy="1483519"/>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187816</xdr:colOff>
      <xdr:row>467</xdr:row>
      <xdr:rowOff>85422</xdr:rowOff>
    </xdr:from>
    <xdr:to>
      <xdr:col>75</xdr:col>
      <xdr:colOff>0</xdr:colOff>
      <xdr:row>467</xdr:row>
      <xdr:rowOff>85422</xdr:rowOff>
    </xdr:to>
    <xdr:cxnSp macro="">
      <xdr:nvCxnSpPr>
        <xdr:cNvPr id="11804" name="直線矢印コネクタ 11803">
          <a:extLst>
            <a:ext uri="{FF2B5EF4-FFF2-40B4-BE49-F238E27FC236}">
              <a16:creationId xmlns:a16="http://schemas.microsoft.com/office/drawing/2014/main" id="{00000000-0008-0000-0000-00001C2E0000}"/>
            </a:ext>
          </a:extLst>
        </xdr:cNvPr>
        <xdr:cNvCxnSpPr/>
      </xdr:nvCxnSpPr>
      <xdr:spPr>
        <a:xfrm>
          <a:off x="12379816" y="79142922"/>
          <a:ext cx="19318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59530</xdr:colOff>
      <xdr:row>471</xdr:row>
      <xdr:rowOff>95251</xdr:rowOff>
    </xdr:from>
    <xdr:to>
      <xdr:col>64</xdr:col>
      <xdr:colOff>187077</xdr:colOff>
      <xdr:row>471</xdr:row>
      <xdr:rowOff>95251</xdr:rowOff>
    </xdr:to>
    <xdr:cxnSp macro="">
      <xdr:nvCxnSpPr>
        <xdr:cNvPr id="11805" name="直線コネクタ 11804">
          <a:extLst>
            <a:ext uri="{FF2B5EF4-FFF2-40B4-BE49-F238E27FC236}">
              <a16:creationId xmlns:a16="http://schemas.microsoft.com/office/drawing/2014/main" id="{00000000-0008-0000-0000-00001D2E0000}"/>
            </a:ext>
          </a:extLst>
        </xdr:cNvPr>
        <xdr:cNvCxnSpPr/>
      </xdr:nvCxnSpPr>
      <xdr:spPr>
        <a:xfrm flipH="1">
          <a:off x="26348530" y="79914751"/>
          <a:ext cx="127547"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135731</xdr:colOff>
      <xdr:row>472</xdr:row>
      <xdr:rowOff>189099</xdr:rowOff>
    </xdr:from>
    <xdr:to>
      <xdr:col>64</xdr:col>
      <xdr:colOff>376238</xdr:colOff>
      <xdr:row>472</xdr:row>
      <xdr:rowOff>189099</xdr:rowOff>
    </xdr:to>
    <xdr:cxnSp macro="">
      <xdr:nvCxnSpPr>
        <xdr:cNvPr id="11806" name="直線矢印コネクタ 11805">
          <a:extLst>
            <a:ext uri="{FF2B5EF4-FFF2-40B4-BE49-F238E27FC236}">
              <a16:creationId xmlns:a16="http://schemas.microsoft.com/office/drawing/2014/main" id="{00000000-0008-0000-0000-00001E2E0000}"/>
            </a:ext>
          </a:extLst>
        </xdr:cNvPr>
        <xdr:cNvCxnSpPr/>
      </xdr:nvCxnSpPr>
      <xdr:spPr>
        <a:xfrm>
          <a:off x="8898731" y="80199099"/>
          <a:ext cx="24050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63</xdr:col>
      <xdr:colOff>307182</xdr:colOff>
      <xdr:row>472</xdr:row>
      <xdr:rowOff>185738</xdr:rowOff>
    </xdr:from>
    <xdr:to>
      <xdr:col>63</xdr:col>
      <xdr:colOff>307182</xdr:colOff>
      <xdr:row>473</xdr:row>
      <xdr:rowOff>123825</xdr:rowOff>
    </xdr:to>
    <xdr:cxnSp macro="">
      <xdr:nvCxnSpPr>
        <xdr:cNvPr id="11811" name="直線矢印コネクタ 11810">
          <a:extLst>
            <a:ext uri="{FF2B5EF4-FFF2-40B4-BE49-F238E27FC236}">
              <a16:creationId xmlns:a16="http://schemas.microsoft.com/office/drawing/2014/main" id="{00000000-0008-0000-0000-0000232E0000}"/>
            </a:ext>
          </a:extLst>
        </xdr:cNvPr>
        <xdr:cNvCxnSpPr/>
      </xdr:nvCxnSpPr>
      <xdr:spPr>
        <a:xfrm>
          <a:off x="8689182" y="80195738"/>
          <a:ext cx="0" cy="128587"/>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63</xdr:col>
      <xdr:colOff>307183</xdr:colOff>
      <xdr:row>473</xdr:row>
      <xdr:rowOff>183357</xdr:rowOff>
    </xdr:from>
    <xdr:to>
      <xdr:col>63</xdr:col>
      <xdr:colOff>307183</xdr:colOff>
      <xdr:row>474</xdr:row>
      <xdr:rowOff>107156</xdr:rowOff>
    </xdr:to>
    <xdr:cxnSp macro="">
      <xdr:nvCxnSpPr>
        <xdr:cNvPr id="11812" name="直線矢印コネクタ 11811">
          <a:extLst>
            <a:ext uri="{FF2B5EF4-FFF2-40B4-BE49-F238E27FC236}">
              <a16:creationId xmlns:a16="http://schemas.microsoft.com/office/drawing/2014/main" id="{00000000-0008-0000-0000-0000242E0000}"/>
            </a:ext>
          </a:extLst>
        </xdr:cNvPr>
        <xdr:cNvCxnSpPr/>
      </xdr:nvCxnSpPr>
      <xdr:spPr>
        <a:xfrm flipV="1">
          <a:off x="8689183" y="80383857"/>
          <a:ext cx="0" cy="114299"/>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66</xdr:col>
      <xdr:colOff>259556</xdr:colOff>
      <xdr:row>464</xdr:row>
      <xdr:rowOff>102393</xdr:rowOff>
    </xdr:from>
    <xdr:to>
      <xdr:col>67</xdr:col>
      <xdr:colOff>7144</xdr:colOff>
      <xdr:row>464</xdr:row>
      <xdr:rowOff>102393</xdr:rowOff>
    </xdr:to>
    <xdr:cxnSp macro="">
      <xdr:nvCxnSpPr>
        <xdr:cNvPr id="11816" name="直線矢印コネクタ 11815">
          <a:extLst>
            <a:ext uri="{FF2B5EF4-FFF2-40B4-BE49-F238E27FC236}">
              <a16:creationId xmlns:a16="http://schemas.microsoft.com/office/drawing/2014/main" id="{00000000-0008-0000-0000-0000282E0000}"/>
            </a:ext>
          </a:extLst>
        </xdr:cNvPr>
        <xdr:cNvCxnSpPr/>
      </xdr:nvCxnSpPr>
      <xdr:spPr>
        <a:xfrm>
          <a:off x="25405556" y="78588393"/>
          <a:ext cx="12858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373857</xdr:colOff>
      <xdr:row>462</xdr:row>
      <xdr:rowOff>102393</xdr:rowOff>
    </xdr:from>
    <xdr:to>
      <xdr:col>66</xdr:col>
      <xdr:colOff>128588</xdr:colOff>
      <xdr:row>462</xdr:row>
      <xdr:rowOff>102393</xdr:rowOff>
    </xdr:to>
    <xdr:cxnSp macro="">
      <xdr:nvCxnSpPr>
        <xdr:cNvPr id="11817" name="直線矢印コネクタ 11816">
          <a:extLst>
            <a:ext uri="{FF2B5EF4-FFF2-40B4-BE49-F238E27FC236}">
              <a16:creationId xmlns:a16="http://schemas.microsoft.com/office/drawing/2014/main" id="{00000000-0008-0000-0000-0000292E0000}"/>
            </a:ext>
          </a:extLst>
        </xdr:cNvPr>
        <xdr:cNvCxnSpPr/>
      </xdr:nvCxnSpPr>
      <xdr:spPr>
        <a:xfrm>
          <a:off x="9517857" y="78207393"/>
          <a:ext cx="13573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285750</xdr:colOff>
      <xdr:row>469</xdr:row>
      <xdr:rowOff>0</xdr:rowOff>
    </xdr:from>
    <xdr:to>
      <xdr:col>64</xdr:col>
      <xdr:colOff>874</xdr:colOff>
      <xdr:row>469</xdr:row>
      <xdr:rowOff>0</xdr:rowOff>
    </xdr:to>
    <xdr:cxnSp macro="">
      <xdr:nvCxnSpPr>
        <xdr:cNvPr id="11818" name="直線矢印コネクタ 11817">
          <a:extLst>
            <a:ext uri="{FF2B5EF4-FFF2-40B4-BE49-F238E27FC236}">
              <a16:creationId xmlns:a16="http://schemas.microsoft.com/office/drawing/2014/main" id="{00000000-0008-0000-0000-00002A2E0000}"/>
            </a:ext>
          </a:extLst>
        </xdr:cNvPr>
        <xdr:cNvCxnSpPr/>
      </xdr:nvCxnSpPr>
      <xdr:spPr>
        <a:xfrm>
          <a:off x="23907750" y="79438500"/>
          <a:ext cx="238212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288132</xdr:colOff>
      <xdr:row>465</xdr:row>
      <xdr:rowOff>126207</xdr:rowOff>
    </xdr:from>
    <xdr:to>
      <xdr:col>57</xdr:col>
      <xdr:colOff>288132</xdr:colOff>
      <xdr:row>466</xdr:row>
      <xdr:rowOff>40481</xdr:rowOff>
    </xdr:to>
    <xdr:cxnSp macro="">
      <xdr:nvCxnSpPr>
        <xdr:cNvPr id="11819" name="直線コネクタ 11818">
          <a:extLst>
            <a:ext uri="{FF2B5EF4-FFF2-40B4-BE49-F238E27FC236}">
              <a16:creationId xmlns:a16="http://schemas.microsoft.com/office/drawing/2014/main" id="{00000000-0008-0000-0000-00002B2E0000}"/>
            </a:ext>
          </a:extLst>
        </xdr:cNvPr>
        <xdr:cNvCxnSpPr/>
      </xdr:nvCxnSpPr>
      <xdr:spPr>
        <a:xfrm>
          <a:off x="23910132" y="78802707"/>
          <a:ext cx="0" cy="104774"/>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56</xdr:col>
      <xdr:colOff>290512</xdr:colOff>
      <xdr:row>466</xdr:row>
      <xdr:rowOff>42863</xdr:rowOff>
    </xdr:from>
    <xdr:to>
      <xdr:col>56</xdr:col>
      <xdr:colOff>290512</xdr:colOff>
      <xdr:row>474</xdr:row>
      <xdr:rowOff>1</xdr:rowOff>
    </xdr:to>
    <xdr:cxnSp macro="">
      <xdr:nvCxnSpPr>
        <xdr:cNvPr id="11822" name="直線コネクタ 11821">
          <a:extLst>
            <a:ext uri="{FF2B5EF4-FFF2-40B4-BE49-F238E27FC236}">
              <a16:creationId xmlns:a16="http://schemas.microsoft.com/office/drawing/2014/main" id="{00000000-0008-0000-0000-00002E2E0000}"/>
            </a:ext>
          </a:extLst>
        </xdr:cNvPr>
        <xdr:cNvCxnSpPr/>
      </xdr:nvCxnSpPr>
      <xdr:spPr>
        <a:xfrm>
          <a:off x="23531512" y="78909863"/>
          <a:ext cx="0" cy="1481138"/>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292894</xdr:colOff>
      <xdr:row>465</xdr:row>
      <xdr:rowOff>123825</xdr:rowOff>
    </xdr:from>
    <xdr:to>
      <xdr:col>56</xdr:col>
      <xdr:colOff>292894</xdr:colOff>
      <xdr:row>466</xdr:row>
      <xdr:rowOff>38099</xdr:rowOff>
    </xdr:to>
    <xdr:cxnSp macro="">
      <xdr:nvCxnSpPr>
        <xdr:cNvPr id="11825" name="直線コネクタ 11824">
          <a:extLst>
            <a:ext uri="{FF2B5EF4-FFF2-40B4-BE49-F238E27FC236}">
              <a16:creationId xmlns:a16="http://schemas.microsoft.com/office/drawing/2014/main" id="{00000000-0008-0000-0000-0000312E0000}"/>
            </a:ext>
          </a:extLst>
        </xdr:cNvPr>
        <xdr:cNvCxnSpPr/>
      </xdr:nvCxnSpPr>
      <xdr:spPr>
        <a:xfrm>
          <a:off x="23533894" y="78800325"/>
          <a:ext cx="0" cy="104774"/>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56</xdr:col>
      <xdr:colOff>290514</xdr:colOff>
      <xdr:row>473</xdr:row>
      <xdr:rowOff>88107</xdr:rowOff>
    </xdr:from>
    <xdr:to>
      <xdr:col>56</xdr:col>
      <xdr:colOff>290514</xdr:colOff>
      <xdr:row>474</xdr:row>
      <xdr:rowOff>2381</xdr:rowOff>
    </xdr:to>
    <xdr:cxnSp macro="">
      <xdr:nvCxnSpPr>
        <xdr:cNvPr id="11827" name="直線コネクタ 11826">
          <a:extLst>
            <a:ext uri="{FF2B5EF4-FFF2-40B4-BE49-F238E27FC236}">
              <a16:creationId xmlns:a16="http://schemas.microsoft.com/office/drawing/2014/main" id="{00000000-0008-0000-0000-0000332E0000}"/>
            </a:ext>
          </a:extLst>
        </xdr:cNvPr>
        <xdr:cNvCxnSpPr/>
      </xdr:nvCxnSpPr>
      <xdr:spPr>
        <a:xfrm>
          <a:off x="23531514" y="80288607"/>
          <a:ext cx="0" cy="104774"/>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57</xdr:col>
      <xdr:colOff>288131</xdr:colOff>
      <xdr:row>466</xdr:row>
      <xdr:rowOff>40482</xdr:rowOff>
    </xdr:from>
    <xdr:to>
      <xdr:col>57</xdr:col>
      <xdr:colOff>288131</xdr:colOff>
      <xdr:row>473</xdr:row>
      <xdr:rowOff>180976</xdr:rowOff>
    </xdr:to>
    <xdr:cxnSp macro="">
      <xdr:nvCxnSpPr>
        <xdr:cNvPr id="11828" name="直線コネクタ 11827">
          <a:extLst>
            <a:ext uri="{FF2B5EF4-FFF2-40B4-BE49-F238E27FC236}">
              <a16:creationId xmlns:a16="http://schemas.microsoft.com/office/drawing/2014/main" id="{00000000-0008-0000-0000-0000342E0000}"/>
            </a:ext>
          </a:extLst>
        </xdr:cNvPr>
        <xdr:cNvCxnSpPr/>
      </xdr:nvCxnSpPr>
      <xdr:spPr>
        <a:xfrm>
          <a:off x="23910131" y="78907482"/>
          <a:ext cx="0" cy="1473994"/>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288131</xdr:colOff>
      <xdr:row>473</xdr:row>
      <xdr:rowOff>88107</xdr:rowOff>
    </xdr:from>
    <xdr:to>
      <xdr:col>57</xdr:col>
      <xdr:colOff>288131</xdr:colOff>
      <xdr:row>474</xdr:row>
      <xdr:rowOff>2381</xdr:rowOff>
    </xdr:to>
    <xdr:cxnSp macro="">
      <xdr:nvCxnSpPr>
        <xdr:cNvPr id="11829" name="直線コネクタ 11828">
          <a:extLst>
            <a:ext uri="{FF2B5EF4-FFF2-40B4-BE49-F238E27FC236}">
              <a16:creationId xmlns:a16="http://schemas.microsoft.com/office/drawing/2014/main" id="{00000000-0008-0000-0000-0000352E0000}"/>
            </a:ext>
          </a:extLst>
        </xdr:cNvPr>
        <xdr:cNvCxnSpPr/>
      </xdr:nvCxnSpPr>
      <xdr:spPr>
        <a:xfrm>
          <a:off x="23910131" y="80288607"/>
          <a:ext cx="0" cy="104774"/>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59</xdr:col>
      <xdr:colOff>90487</xdr:colOff>
      <xdr:row>465</xdr:row>
      <xdr:rowOff>4763</xdr:rowOff>
    </xdr:from>
    <xdr:to>
      <xdr:col>59</xdr:col>
      <xdr:colOff>90487</xdr:colOff>
      <xdr:row>466</xdr:row>
      <xdr:rowOff>38101</xdr:rowOff>
    </xdr:to>
    <xdr:cxnSp macro="">
      <xdr:nvCxnSpPr>
        <xdr:cNvPr id="11830" name="直線コネクタ 11829">
          <a:extLst>
            <a:ext uri="{FF2B5EF4-FFF2-40B4-BE49-F238E27FC236}">
              <a16:creationId xmlns:a16="http://schemas.microsoft.com/office/drawing/2014/main" id="{00000000-0008-0000-0000-0000362E0000}"/>
            </a:ext>
          </a:extLst>
        </xdr:cNvPr>
        <xdr:cNvCxnSpPr/>
      </xdr:nvCxnSpPr>
      <xdr:spPr>
        <a:xfrm flipV="1">
          <a:off x="24474487" y="78681263"/>
          <a:ext cx="0" cy="223838"/>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290513</xdr:colOff>
      <xdr:row>465</xdr:row>
      <xdr:rowOff>169069</xdr:rowOff>
    </xdr:from>
    <xdr:to>
      <xdr:col>59</xdr:col>
      <xdr:colOff>92869</xdr:colOff>
      <xdr:row>465</xdr:row>
      <xdr:rowOff>169069</xdr:rowOff>
    </xdr:to>
    <xdr:cxnSp macro="">
      <xdr:nvCxnSpPr>
        <xdr:cNvPr id="11831" name="直線矢印コネクタ 11830">
          <a:extLst>
            <a:ext uri="{FF2B5EF4-FFF2-40B4-BE49-F238E27FC236}">
              <a16:creationId xmlns:a16="http://schemas.microsoft.com/office/drawing/2014/main" id="{00000000-0008-0000-0000-0000372E0000}"/>
            </a:ext>
          </a:extLst>
        </xdr:cNvPr>
        <xdr:cNvCxnSpPr/>
      </xdr:nvCxnSpPr>
      <xdr:spPr>
        <a:xfrm>
          <a:off x="23912513" y="78845569"/>
          <a:ext cx="564356"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190498</xdr:colOff>
      <xdr:row>465</xdr:row>
      <xdr:rowOff>85725</xdr:rowOff>
    </xdr:from>
    <xdr:to>
      <xdr:col>58</xdr:col>
      <xdr:colOff>190498</xdr:colOff>
      <xdr:row>465</xdr:row>
      <xdr:rowOff>169069</xdr:rowOff>
    </xdr:to>
    <xdr:cxnSp macro="">
      <xdr:nvCxnSpPr>
        <xdr:cNvPr id="11835" name="直線コネクタ 11834">
          <a:extLst>
            <a:ext uri="{FF2B5EF4-FFF2-40B4-BE49-F238E27FC236}">
              <a16:creationId xmlns:a16="http://schemas.microsoft.com/office/drawing/2014/main" id="{00000000-0008-0000-0000-00003B2E0000}"/>
            </a:ext>
          </a:extLst>
        </xdr:cNvPr>
        <xdr:cNvCxnSpPr/>
      </xdr:nvCxnSpPr>
      <xdr:spPr>
        <a:xfrm flipV="1">
          <a:off x="24193498" y="78762225"/>
          <a:ext cx="0" cy="83344"/>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259556</xdr:colOff>
      <xdr:row>465</xdr:row>
      <xdr:rowOff>85725</xdr:rowOff>
    </xdr:from>
    <xdr:to>
      <xdr:col>58</xdr:col>
      <xdr:colOff>192882</xdr:colOff>
      <xdr:row>465</xdr:row>
      <xdr:rowOff>85725</xdr:rowOff>
    </xdr:to>
    <xdr:cxnSp macro="">
      <xdr:nvCxnSpPr>
        <xdr:cNvPr id="11836" name="直線矢印コネクタ 11835">
          <a:extLst>
            <a:ext uri="{FF2B5EF4-FFF2-40B4-BE49-F238E27FC236}">
              <a16:creationId xmlns:a16="http://schemas.microsoft.com/office/drawing/2014/main" id="{00000000-0008-0000-0000-00003C2E0000}"/>
            </a:ext>
          </a:extLst>
        </xdr:cNvPr>
        <xdr:cNvCxnSpPr/>
      </xdr:nvCxnSpPr>
      <xdr:spPr>
        <a:xfrm flipH="1">
          <a:off x="23500556" y="78762225"/>
          <a:ext cx="69532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290513</xdr:colOff>
      <xdr:row>469</xdr:row>
      <xdr:rowOff>169</xdr:rowOff>
    </xdr:from>
    <xdr:to>
      <xdr:col>57</xdr:col>
      <xdr:colOff>290512</xdr:colOff>
      <xdr:row>469</xdr:row>
      <xdr:rowOff>169</xdr:rowOff>
    </xdr:to>
    <xdr:cxnSp macro="">
      <xdr:nvCxnSpPr>
        <xdr:cNvPr id="11837" name="直線矢印コネクタ 11836">
          <a:extLst>
            <a:ext uri="{FF2B5EF4-FFF2-40B4-BE49-F238E27FC236}">
              <a16:creationId xmlns:a16="http://schemas.microsoft.com/office/drawing/2014/main" id="{00000000-0008-0000-0000-00003D2E0000}"/>
            </a:ext>
          </a:extLst>
        </xdr:cNvPr>
        <xdr:cNvCxnSpPr/>
      </xdr:nvCxnSpPr>
      <xdr:spPr>
        <a:xfrm>
          <a:off x="23531513" y="79438669"/>
          <a:ext cx="38099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102396</xdr:colOff>
      <xdr:row>469</xdr:row>
      <xdr:rowOff>1</xdr:rowOff>
    </xdr:from>
    <xdr:to>
      <xdr:col>57</xdr:col>
      <xdr:colOff>102396</xdr:colOff>
      <xdr:row>472</xdr:row>
      <xdr:rowOff>188119</xdr:rowOff>
    </xdr:to>
    <xdr:cxnSp macro="">
      <xdr:nvCxnSpPr>
        <xdr:cNvPr id="11839" name="直線コネクタ 11838">
          <a:extLst>
            <a:ext uri="{FF2B5EF4-FFF2-40B4-BE49-F238E27FC236}">
              <a16:creationId xmlns:a16="http://schemas.microsoft.com/office/drawing/2014/main" id="{00000000-0008-0000-0000-00003F2E0000}"/>
            </a:ext>
          </a:extLst>
        </xdr:cNvPr>
        <xdr:cNvCxnSpPr/>
      </xdr:nvCxnSpPr>
      <xdr:spPr>
        <a:xfrm flipV="1">
          <a:off x="23724396" y="79438501"/>
          <a:ext cx="0" cy="759618"/>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7144</xdr:colOff>
      <xdr:row>473</xdr:row>
      <xdr:rowOff>0</xdr:rowOff>
    </xdr:from>
    <xdr:to>
      <xdr:col>57</xdr:col>
      <xdr:colOff>102394</xdr:colOff>
      <xdr:row>473</xdr:row>
      <xdr:rowOff>0</xdr:rowOff>
    </xdr:to>
    <xdr:cxnSp macro="">
      <xdr:nvCxnSpPr>
        <xdr:cNvPr id="11842" name="直線矢印コネクタ 11841">
          <a:extLst>
            <a:ext uri="{FF2B5EF4-FFF2-40B4-BE49-F238E27FC236}">
              <a16:creationId xmlns:a16="http://schemas.microsoft.com/office/drawing/2014/main" id="{00000000-0008-0000-0000-0000422E0000}"/>
            </a:ext>
          </a:extLst>
        </xdr:cNvPr>
        <xdr:cNvCxnSpPr/>
      </xdr:nvCxnSpPr>
      <xdr:spPr>
        <a:xfrm flipH="1">
          <a:off x="23248144" y="80200500"/>
          <a:ext cx="47625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2381</xdr:colOff>
      <xdr:row>466</xdr:row>
      <xdr:rowOff>40481</xdr:rowOff>
    </xdr:from>
    <xdr:to>
      <xdr:col>59</xdr:col>
      <xdr:colOff>90488</xdr:colOff>
      <xdr:row>466</xdr:row>
      <xdr:rowOff>40481</xdr:rowOff>
    </xdr:to>
    <xdr:cxnSp macro="">
      <xdr:nvCxnSpPr>
        <xdr:cNvPr id="11844" name="直線コネクタ 11843">
          <a:extLst>
            <a:ext uri="{FF2B5EF4-FFF2-40B4-BE49-F238E27FC236}">
              <a16:creationId xmlns:a16="http://schemas.microsoft.com/office/drawing/2014/main" id="{00000000-0008-0000-0000-0000442E0000}"/>
            </a:ext>
          </a:extLst>
        </xdr:cNvPr>
        <xdr:cNvCxnSpPr/>
      </xdr:nvCxnSpPr>
      <xdr:spPr>
        <a:xfrm>
          <a:off x="20195381" y="78907481"/>
          <a:ext cx="4279107"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290512</xdr:colOff>
      <xdr:row>465</xdr:row>
      <xdr:rowOff>128587</xdr:rowOff>
    </xdr:from>
    <xdr:to>
      <xdr:col>68</xdr:col>
      <xdr:colOff>290512</xdr:colOff>
      <xdr:row>466</xdr:row>
      <xdr:rowOff>42861</xdr:rowOff>
    </xdr:to>
    <xdr:cxnSp macro="">
      <xdr:nvCxnSpPr>
        <xdr:cNvPr id="11845" name="直線コネクタ 11844">
          <a:extLst>
            <a:ext uri="{FF2B5EF4-FFF2-40B4-BE49-F238E27FC236}">
              <a16:creationId xmlns:a16="http://schemas.microsoft.com/office/drawing/2014/main" id="{00000000-0008-0000-0000-0000452E0000}"/>
            </a:ext>
          </a:extLst>
        </xdr:cNvPr>
        <xdr:cNvCxnSpPr/>
      </xdr:nvCxnSpPr>
      <xdr:spPr>
        <a:xfrm>
          <a:off x="28103512" y="78805087"/>
          <a:ext cx="0" cy="104774"/>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69</xdr:col>
      <xdr:colOff>290512</xdr:colOff>
      <xdr:row>465</xdr:row>
      <xdr:rowOff>128588</xdr:rowOff>
    </xdr:from>
    <xdr:to>
      <xdr:col>69</xdr:col>
      <xdr:colOff>290512</xdr:colOff>
      <xdr:row>466</xdr:row>
      <xdr:rowOff>42862</xdr:rowOff>
    </xdr:to>
    <xdr:cxnSp macro="">
      <xdr:nvCxnSpPr>
        <xdr:cNvPr id="11848" name="直線コネクタ 11847">
          <a:extLst>
            <a:ext uri="{FF2B5EF4-FFF2-40B4-BE49-F238E27FC236}">
              <a16:creationId xmlns:a16="http://schemas.microsoft.com/office/drawing/2014/main" id="{00000000-0008-0000-0000-0000482E0000}"/>
            </a:ext>
          </a:extLst>
        </xdr:cNvPr>
        <xdr:cNvCxnSpPr/>
      </xdr:nvCxnSpPr>
      <xdr:spPr>
        <a:xfrm>
          <a:off x="28484512" y="78805088"/>
          <a:ext cx="0" cy="104774"/>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70</xdr:col>
      <xdr:colOff>295276</xdr:colOff>
      <xdr:row>465</xdr:row>
      <xdr:rowOff>128588</xdr:rowOff>
    </xdr:from>
    <xdr:to>
      <xdr:col>70</xdr:col>
      <xdr:colOff>295276</xdr:colOff>
      <xdr:row>466</xdr:row>
      <xdr:rowOff>42862</xdr:rowOff>
    </xdr:to>
    <xdr:cxnSp macro="">
      <xdr:nvCxnSpPr>
        <xdr:cNvPr id="11852" name="直線コネクタ 11851">
          <a:extLst>
            <a:ext uri="{FF2B5EF4-FFF2-40B4-BE49-F238E27FC236}">
              <a16:creationId xmlns:a16="http://schemas.microsoft.com/office/drawing/2014/main" id="{00000000-0008-0000-0000-00004C2E0000}"/>
            </a:ext>
          </a:extLst>
        </xdr:cNvPr>
        <xdr:cNvCxnSpPr/>
      </xdr:nvCxnSpPr>
      <xdr:spPr>
        <a:xfrm>
          <a:off x="28870276" y="78805088"/>
          <a:ext cx="0" cy="104774"/>
        </a:xfrm>
        <a:prstGeom prst="line">
          <a:avLst/>
        </a:prstGeom>
        <a:noFill/>
        <a:ln w="9525" cap="flat" cmpd="sng" algn="ctr">
          <a:solidFill>
            <a:sysClr val="windowText" lastClr="000000"/>
          </a:solidFill>
          <a:prstDash val="sysDash"/>
          <a:miter lim="800000"/>
        </a:ln>
        <a:effectLst/>
      </xdr:spPr>
    </xdr:cxnSp>
    <xdr:clientData/>
  </xdr:twoCellAnchor>
  <xdr:twoCellAnchor>
    <xdr:from>
      <xdr:col>64</xdr:col>
      <xdr:colOff>95250</xdr:colOff>
      <xdr:row>465</xdr:row>
      <xdr:rowOff>111920</xdr:rowOff>
    </xdr:from>
    <xdr:to>
      <xdr:col>68</xdr:col>
      <xdr:colOff>290513</xdr:colOff>
      <xdr:row>466</xdr:row>
      <xdr:rowOff>42863</xdr:rowOff>
    </xdr:to>
    <xdr:cxnSp macro="">
      <xdr:nvCxnSpPr>
        <xdr:cNvPr id="11854" name="直線コネクタ 11853">
          <a:extLst>
            <a:ext uri="{FF2B5EF4-FFF2-40B4-BE49-F238E27FC236}">
              <a16:creationId xmlns:a16="http://schemas.microsoft.com/office/drawing/2014/main" id="{00000000-0008-0000-0000-00004E2E0000}"/>
            </a:ext>
          </a:extLst>
        </xdr:cNvPr>
        <xdr:cNvCxnSpPr/>
      </xdr:nvCxnSpPr>
      <xdr:spPr>
        <a:xfrm>
          <a:off x="26384250" y="78788420"/>
          <a:ext cx="1719263" cy="121443"/>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92869</xdr:colOff>
      <xdr:row>465</xdr:row>
      <xdr:rowOff>45244</xdr:rowOff>
    </xdr:from>
    <xdr:to>
      <xdr:col>64</xdr:col>
      <xdr:colOff>0</xdr:colOff>
      <xdr:row>465</xdr:row>
      <xdr:rowOff>45244</xdr:rowOff>
    </xdr:to>
    <xdr:cxnSp macro="">
      <xdr:nvCxnSpPr>
        <xdr:cNvPr id="11855" name="直線矢印コネクタ 11854">
          <a:extLst>
            <a:ext uri="{FF2B5EF4-FFF2-40B4-BE49-F238E27FC236}">
              <a16:creationId xmlns:a16="http://schemas.microsoft.com/office/drawing/2014/main" id="{00000000-0008-0000-0000-00004F2E0000}"/>
            </a:ext>
          </a:extLst>
        </xdr:cNvPr>
        <xdr:cNvCxnSpPr/>
      </xdr:nvCxnSpPr>
      <xdr:spPr>
        <a:xfrm>
          <a:off x="24476869" y="78721744"/>
          <a:ext cx="181213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2381</xdr:colOff>
      <xdr:row>471</xdr:row>
      <xdr:rowOff>171450</xdr:rowOff>
    </xdr:from>
    <xdr:to>
      <xdr:col>61</xdr:col>
      <xdr:colOff>188119</xdr:colOff>
      <xdr:row>471</xdr:row>
      <xdr:rowOff>171450</xdr:rowOff>
    </xdr:to>
    <xdr:cxnSp macro="">
      <xdr:nvCxnSpPr>
        <xdr:cNvPr id="11863" name="直線コネクタ 11862">
          <a:extLst>
            <a:ext uri="{FF2B5EF4-FFF2-40B4-BE49-F238E27FC236}">
              <a16:creationId xmlns:a16="http://schemas.microsoft.com/office/drawing/2014/main" id="{00000000-0008-0000-0000-0000572E0000}"/>
            </a:ext>
          </a:extLst>
        </xdr:cNvPr>
        <xdr:cNvCxnSpPr/>
      </xdr:nvCxnSpPr>
      <xdr:spPr>
        <a:xfrm>
          <a:off x="20195381" y="79990950"/>
          <a:ext cx="5138738"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185738</xdr:colOff>
      <xdr:row>471</xdr:row>
      <xdr:rowOff>173832</xdr:rowOff>
    </xdr:from>
    <xdr:to>
      <xdr:col>61</xdr:col>
      <xdr:colOff>185738</xdr:colOff>
      <xdr:row>472</xdr:row>
      <xdr:rowOff>88106</xdr:rowOff>
    </xdr:to>
    <xdr:cxnSp macro="">
      <xdr:nvCxnSpPr>
        <xdr:cNvPr id="11864" name="直線コネクタ 11863">
          <a:extLst>
            <a:ext uri="{FF2B5EF4-FFF2-40B4-BE49-F238E27FC236}">
              <a16:creationId xmlns:a16="http://schemas.microsoft.com/office/drawing/2014/main" id="{00000000-0008-0000-0000-0000582E0000}"/>
            </a:ext>
          </a:extLst>
        </xdr:cNvPr>
        <xdr:cNvCxnSpPr/>
      </xdr:nvCxnSpPr>
      <xdr:spPr>
        <a:xfrm>
          <a:off x="25331738" y="79993332"/>
          <a:ext cx="0" cy="104774"/>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61</xdr:col>
      <xdr:colOff>185738</xdr:colOff>
      <xdr:row>472</xdr:row>
      <xdr:rowOff>95251</xdr:rowOff>
    </xdr:from>
    <xdr:to>
      <xdr:col>64</xdr:col>
      <xdr:colOff>0</xdr:colOff>
      <xdr:row>472</xdr:row>
      <xdr:rowOff>95251</xdr:rowOff>
    </xdr:to>
    <xdr:cxnSp macro="">
      <xdr:nvCxnSpPr>
        <xdr:cNvPr id="11865" name="直線矢印コネクタ 11864">
          <a:extLst>
            <a:ext uri="{FF2B5EF4-FFF2-40B4-BE49-F238E27FC236}">
              <a16:creationId xmlns:a16="http://schemas.microsoft.com/office/drawing/2014/main" id="{00000000-0008-0000-0000-0000592E0000}"/>
            </a:ext>
          </a:extLst>
        </xdr:cNvPr>
        <xdr:cNvCxnSpPr/>
      </xdr:nvCxnSpPr>
      <xdr:spPr>
        <a:xfrm>
          <a:off x="25331738" y="80105251"/>
          <a:ext cx="95726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378619</xdr:colOff>
      <xdr:row>468</xdr:row>
      <xdr:rowOff>190499</xdr:rowOff>
    </xdr:from>
    <xdr:to>
      <xdr:col>56</xdr:col>
      <xdr:colOff>292894</xdr:colOff>
      <xdr:row>468</xdr:row>
      <xdr:rowOff>190499</xdr:rowOff>
    </xdr:to>
    <xdr:cxnSp macro="">
      <xdr:nvCxnSpPr>
        <xdr:cNvPr id="11866" name="直線矢印コネクタ 11865">
          <a:extLst>
            <a:ext uri="{FF2B5EF4-FFF2-40B4-BE49-F238E27FC236}">
              <a16:creationId xmlns:a16="http://schemas.microsoft.com/office/drawing/2014/main" id="{00000000-0008-0000-0000-00005A2E0000}"/>
            </a:ext>
          </a:extLst>
        </xdr:cNvPr>
        <xdr:cNvCxnSpPr/>
      </xdr:nvCxnSpPr>
      <xdr:spPr>
        <a:xfrm>
          <a:off x="20190619" y="79438499"/>
          <a:ext cx="334327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295275</xdr:colOff>
      <xdr:row>468</xdr:row>
      <xdr:rowOff>190499</xdr:rowOff>
    </xdr:from>
    <xdr:to>
      <xdr:col>80</xdr:col>
      <xdr:colOff>2381</xdr:colOff>
      <xdr:row>468</xdr:row>
      <xdr:rowOff>190499</xdr:rowOff>
    </xdr:to>
    <xdr:cxnSp macro="">
      <xdr:nvCxnSpPr>
        <xdr:cNvPr id="11867" name="直線矢印コネクタ 11866">
          <a:extLst>
            <a:ext uri="{FF2B5EF4-FFF2-40B4-BE49-F238E27FC236}">
              <a16:creationId xmlns:a16="http://schemas.microsoft.com/office/drawing/2014/main" id="{00000000-0008-0000-0000-00005B2E0000}"/>
            </a:ext>
          </a:extLst>
        </xdr:cNvPr>
        <xdr:cNvCxnSpPr/>
      </xdr:nvCxnSpPr>
      <xdr:spPr>
        <a:xfrm>
          <a:off x="28870275" y="79438499"/>
          <a:ext cx="3517106"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233363</xdr:colOff>
      <xdr:row>464</xdr:row>
      <xdr:rowOff>102394</xdr:rowOff>
    </xdr:from>
    <xdr:to>
      <xdr:col>61</xdr:col>
      <xdr:colOff>7144</xdr:colOff>
      <xdr:row>464</xdr:row>
      <xdr:rowOff>102394</xdr:rowOff>
    </xdr:to>
    <xdr:cxnSp macro="">
      <xdr:nvCxnSpPr>
        <xdr:cNvPr id="11868" name="直線矢印コネクタ 11867">
          <a:extLst>
            <a:ext uri="{FF2B5EF4-FFF2-40B4-BE49-F238E27FC236}">
              <a16:creationId xmlns:a16="http://schemas.microsoft.com/office/drawing/2014/main" id="{00000000-0008-0000-0000-00005C2E0000}"/>
            </a:ext>
          </a:extLst>
        </xdr:cNvPr>
        <xdr:cNvCxnSpPr/>
      </xdr:nvCxnSpPr>
      <xdr:spPr>
        <a:xfrm flipH="1">
          <a:off x="23093363" y="78588394"/>
          <a:ext cx="15478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19050</xdr:colOff>
      <xdr:row>464</xdr:row>
      <xdr:rowOff>152400</xdr:rowOff>
    </xdr:from>
    <xdr:to>
      <xdr:col>62</xdr:col>
      <xdr:colOff>19050</xdr:colOff>
      <xdr:row>465</xdr:row>
      <xdr:rowOff>45245</xdr:rowOff>
    </xdr:to>
    <xdr:cxnSp macro="">
      <xdr:nvCxnSpPr>
        <xdr:cNvPr id="11869" name="直線矢印コネクタ 11868">
          <a:extLst>
            <a:ext uri="{FF2B5EF4-FFF2-40B4-BE49-F238E27FC236}">
              <a16:creationId xmlns:a16="http://schemas.microsoft.com/office/drawing/2014/main" id="{00000000-0008-0000-0000-00005D2E0000}"/>
            </a:ext>
          </a:extLst>
        </xdr:cNvPr>
        <xdr:cNvCxnSpPr/>
      </xdr:nvCxnSpPr>
      <xdr:spPr>
        <a:xfrm flipV="1">
          <a:off x="23641050" y="78638400"/>
          <a:ext cx="0" cy="83345"/>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185738</xdr:colOff>
      <xdr:row>471</xdr:row>
      <xdr:rowOff>169068</xdr:rowOff>
    </xdr:from>
    <xdr:to>
      <xdr:col>61</xdr:col>
      <xdr:colOff>185738</xdr:colOff>
      <xdr:row>474</xdr:row>
      <xdr:rowOff>0</xdr:rowOff>
    </xdr:to>
    <xdr:cxnSp macro="">
      <xdr:nvCxnSpPr>
        <xdr:cNvPr id="11870" name="直線矢印コネクタ 11869">
          <a:extLst>
            <a:ext uri="{FF2B5EF4-FFF2-40B4-BE49-F238E27FC236}">
              <a16:creationId xmlns:a16="http://schemas.microsoft.com/office/drawing/2014/main" id="{00000000-0008-0000-0000-00005E2E0000}"/>
            </a:ext>
          </a:extLst>
        </xdr:cNvPr>
        <xdr:cNvCxnSpPr/>
      </xdr:nvCxnSpPr>
      <xdr:spPr>
        <a:xfrm>
          <a:off x="25331738" y="79988568"/>
          <a:ext cx="0" cy="40243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378619</xdr:colOff>
      <xdr:row>472</xdr:row>
      <xdr:rowOff>178593</xdr:rowOff>
    </xdr:from>
    <xdr:to>
      <xdr:col>61</xdr:col>
      <xdr:colOff>185738</xdr:colOff>
      <xdr:row>472</xdr:row>
      <xdr:rowOff>178593</xdr:rowOff>
    </xdr:to>
    <xdr:cxnSp macro="">
      <xdr:nvCxnSpPr>
        <xdr:cNvPr id="11872" name="直線コネクタ 11871">
          <a:extLst>
            <a:ext uri="{FF2B5EF4-FFF2-40B4-BE49-F238E27FC236}">
              <a16:creationId xmlns:a16="http://schemas.microsoft.com/office/drawing/2014/main" id="{00000000-0008-0000-0000-0000602E0000}"/>
            </a:ext>
          </a:extLst>
        </xdr:cNvPr>
        <xdr:cNvCxnSpPr/>
      </xdr:nvCxnSpPr>
      <xdr:spPr>
        <a:xfrm flipH="1">
          <a:off x="25143619" y="80188593"/>
          <a:ext cx="188119"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378619</xdr:colOff>
      <xdr:row>472</xdr:row>
      <xdr:rowOff>178593</xdr:rowOff>
    </xdr:from>
    <xdr:to>
      <xdr:col>60</xdr:col>
      <xdr:colOff>378619</xdr:colOff>
      <xdr:row>474</xdr:row>
      <xdr:rowOff>0</xdr:rowOff>
    </xdr:to>
    <xdr:cxnSp macro="">
      <xdr:nvCxnSpPr>
        <xdr:cNvPr id="11873" name="直線矢印コネクタ 11872">
          <a:extLst>
            <a:ext uri="{FF2B5EF4-FFF2-40B4-BE49-F238E27FC236}">
              <a16:creationId xmlns:a16="http://schemas.microsoft.com/office/drawing/2014/main" id="{00000000-0008-0000-0000-0000612E0000}"/>
            </a:ext>
          </a:extLst>
        </xdr:cNvPr>
        <xdr:cNvCxnSpPr/>
      </xdr:nvCxnSpPr>
      <xdr:spPr>
        <a:xfrm>
          <a:off x="25143619" y="80188593"/>
          <a:ext cx="0" cy="202407"/>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188119</xdr:colOff>
      <xdr:row>471</xdr:row>
      <xdr:rowOff>171450</xdr:rowOff>
    </xdr:from>
    <xdr:to>
      <xdr:col>48</xdr:col>
      <xdr:colOff>188119</xdr:colOff>
      <xdr:row>474</xdr:row>
      <xdr:rowOff>0</xdr:rowOff>
    </xdr:to>
    <xdr:cxnSp macro="">
      <xdr:nvCxnSpPr>
        <xdr:cNvPr id="11874" name="直線矢印コネクタ 11873">
          <a:extLst>
            <a:ext uri="{FF2B5EF4-FFF2-40B4-BE49-F238E27FC236}">
              <a16:creationId xmlns:a16="http://schemas.microsoft.com/office/drawing/2014/main" id="{00000000-0008-0000-0000-0000622E0000}"/>
            </a:ext>
          </a:extLst>
        </xdr:cNvPr>
        <xdr:cNvCxnSpPr/>
      </xdr:nvCxnSpPr>
      <xdr:spPr>
        <a:xfrm>
          <a:off x="950119" y="79990950"/>
          <a:ext cx="0" cy="40005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188119</xdr:colOff>
      <xdr:row>472</xdr:row>
      <xdr:rowOff>176213</xdr:rowOff>
    </xdr:from>
    <xdr:to>
      <xdr:col>49</xdr:col>
      <xdr:colOff>4763</xdr:colOff>
      <xdr:row>472</xdr:row>
      <xdr:rowOff>176213</xdr:rowOff>
    </xdr:to>
    <xdr:cxnSp macro="">
      <xdr:nvCxnSpPr>
        <xdr:cNvPr id="11875" name="直線矢印コネクタ 11874">
          <a:extLst>
            <a:ext uri="{FF2B5EF4-FFF2-40B4-BE49-F238E27FC236}">
              <a16:creationId xmlns:a16="http://schemas.microsoft.com/office/drawing/2014/main" id="{00000000-0008-0000-0000-0000632E0000}"/>
            </a:ext>
          </a:extLst>
        </xdr:cNvPr>
        <xdr:cNvCxnSpPr/>
      </xdr:nvCxnSpPr>
      <xdr:spPr>
        <a:xfrm>
          <a:off x="950119" y="80186213"/>
          <a:ext cx="19764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187484</xdr:colOff>
      <xdr:row>464</xdr:row>
      <xdr:rowOff>0</xdr:rowOff>
    </xdr:from>
    <xdr:to>
      <xdr:col>48</xdr:col>
      <xdr:colOff>187484</xdr:colOff>
      <xdr:row>466</xdr:row>
      <xdr:rowOff>41756</xdr:rowOff>
    </xdr:to>
    <xdr:cxnSp macro="">
      <xdr:nvCxnSpPr>
        <xdr:cNvPr id="11876" name="直線矢印コネクタ 11875">
          <a:extLst>
            <a:ext uri="{FF2B5EF4-FFF2-40B4-BE49-F238E27FC236}">
              <a16:creationId xmlns:a16="http://schemas.microsoft.com/office/drawing/2014/main" id="{00000000-0008-0000-0000-0000642E0000}"/>
            </a:ext>
          </a:extLst>
        </xdr:cNvPr>
        <xdr:cNvCxnSpPr/>
      </xdr:nvCxnSpPr>
      <xdr:spPr>
        <a:xfrm>
          <a:off x="2473484" y="78486000"/>
          <a:ext cx="0" cy="422756"/>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190500</xdr:colOff>
      <xdr:row>465</xdr:row>
      <xdr:rowOff>0</xdr:rowOff>
    </xdr:from>
    <xdr:to>
      <xdr:col>48</xdr:col>
      <xdr:colOff>376238</xdr:colOff>
      <xdr:row>465</xdr:row>
      <xdr:rowOff>0</xdr:rowOff>
    </xdr:to>
    <xdr:cxnSp macro="">
      <xdr:nvCxnSpPr>
        <xdr:cNvPr id="11877" name="直線矢印コネクタ 11876">
          <a:extLst>
            <a:ext uri="{FF2B5EF4-FFF2-40B4-BE49-F238E27FC236}">
              <a16:creationId xmlns:a16="http://schemas.microsoft.com/office/drawing/2014/main" id="{00000000-0008-0000-0000-0000652E0000}"/>
            </a:ext>
          </a:extLst>
        </xdr:cNvPr>
        <xdr:cNvCxnSpPr/>
      </xdr:nvCxnSpPr>
      <xdr:spPr>
        <a:xfrm>
          <a:off x="2476500" y="78676500"/>
          <a:ext cx="18573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422664</xdr:colOff>
      <xdr:row>464</xdr:row>
      <xdr:rowOff>78617</xdr:rowOff>
    </xdr:from>
    <xdr:to>
      <xdr:col>50</xdr:col>
      <xdr:colOff>501245</xdr:colOff>
      <xdr:row>464</xdr:row>
      <xdr:rowOff>78617</xdr:rowOff>
    </xdr:to>
    <xdr:cxnSp macro="">
      <xdr:nvCxnSpPr>
        <xdr:cNvPr id="11878" name="直線コネクタ 11877">
          <a:extLst>
            <a:ext uri="{FF2B5EF4-FFF2-40B4-BE49-F238E27FC236}">
              <a16:creationId xmlns:a16="http://schemas.microsoft.com/office/drawing/2014/main" id="{00000000-0008-0000-0000-0000662E0000}"/>
            </a:ext>
          </a:extLst>
        </xdr:cNvPr>
        <xdr:cNvCxnSpPr/>
      </xdr:nvCxnSpPr>
      <xdr:spPr>
        <a:xfrm>
          <a:off x="3432564" y="78564617"/>
          <a:ext cx="0" cy="0"/>
        </a:xfrm>
        <a:prstGeom prst="line">
          <a:avLst/>
        </a:prstGeom>
        <a:ln w="317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50</xdr:col>
      <xdr:colOff>422664</xdr:colOff>
      <xdr:row>464</xdr:row>
      <xdr:rowOff>78617</xdr:rowOff>
    </xdr:from>
    <xdr:to>
      <xdr:col>50</xdr:col>
      <xdr:colOff>501245</xdr:colOff>
      <xdr:row>464</xdr:row>
      <xdr:rowOff>78617</xdr:rowOff>
    </xdr:to>
    <xdr:cxnSp macro="">
      <xdr:nvCxnSpPr>
        <xdr:cNvPr id="11879" name="直線コネクタ 11878">
          <a:extLst>
            <a:ext uri="{FF2B5EF4-FFF2-40B4-BE49-F238E27FC236}">
              <a16:creationId xmlns:a16="http://schemas.microsoft.com/office/drawing/2014/main" id="{00000000-0008-0000-0000-0000672E0000}"/>
            </a:ext>
          </a:extLst>
        </xdr:cNvPr>
        <xdr:cNvCxnSpPr/>
      </xdr:nvCxnSpPr>
      <xdr:spPr>
        <a:xfrm>
          <a:off x="3432564" y="78564617"/>
          <a:ext cx="0" cy="0"/>
        </a:xfrm>
        <a:prstGeom prst="line">
          <a:avLst/>
        </a:prstGeom>
        <a:ln w="317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48</xdr:col>
      <xdr:colOff>187817</xdr:colOff>
      <xdr:row>466</xdr:row>
      <xdr:rowOff>38100</xdr:rowOff>
    </xdr:from>
    <xdr:to>
      <xdr:col>48</xdr:col>
      <xdr:colOff>187817</xdr:colOff>
      <xdr:row>471</xdr:row>
      <xdr:rowOff>173831</xdr:rowOff>
    </xdr:to>
    <xdr:cxnSp macro="">
      <xdr:nvCxnSpPr>
        <xdr:cNvPr id="11880" name="直線矢印コネクタ 11879">
          <a:extLst>
            <a:ext uri="{FF2B5EF4-FFF2-40B4-BE49-F238E27FC236}">
              <a16:creationId xmlns:a16="http://schemas.microsoft.com/office/drawing/2014/main" id="{00000000-0008-0000-0000-0000682E0000}"/>
            </a:ext>
          </a:extLst>
        </xdr:cNvPr>
        <xdr:cNvCxnSpPr/>
      </xdr:nvCxnSpPr>
      <xdr:spPr>
        <a:xfrm>
          <a:off x="2473817" y="78905100"/>
          <a:ext cx="0" cy="1088231"/>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187816</xdr:colOff>
      <xdr:row>467</xdr:row>
      <xdr:rowOff>85422</xdr:rowOff>
    </xdr:from>
    <xdr:to>
      <xdr:col>49</xdr:col>
      <xdr:colOff>0</xdr:colOff>
      <xdr:row>467</xdr:row>
      <xdr:rowOff>85422</xdr:rowOff>
    </xdr:to>
    <xdr:cxnSp macro="">
      <xdr:nvCxnSpPr>
        <xdr:cNvPr id="11881" name="直線矢印コネクタ 11880">
          <a:extLst>
            <a:ext uri="{FF2B5EF4-FFF2-40B4-BE49-F238E27FC236}">
              <a16:creationId xmlns:a16="http://schemas.microsoft.com/office/drawing/2014/main" id="{00000000-0008-0000-0000-0000692E0000}"/>
            </a:ext>
          </a:extLst>
        </xdr:cNvPr>
        <xdr:cNvCxnSpPr/>
      </xdr:nvCxnSpPr>
      <xdr:spPr>
        <a:xfrm>
          <a:off x="2473816" y="79142922"/>
          <a:ext cx="19318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63</xdr:col>
      <xdr:colOff>378620</xdr:colOff>
      <xdr:row>461</xdr:row>
      <xdr:rowOff>190499</xdr:rowOff>
    </xdr:from>
    <xdr:to>
      <xdr:col>80</xdr:col>
      <xdr:colOff>0</xdr:colOff>
      <xdr:row>461</xdr:row>
      <xdr:rowOff>190499</xdr:rowOff>
    </xdr:to>
    <xdr:cxnSp macro="">
      <xdr:nvCxnSpPr>
        <xdr:cNvPr id="11882" name="直線矢印コネクタ 11881">
          <a:extLst>
            <a:ext uri="{FF2B5EF4-FFF2-40B4-BE49-F238E27FC236}">
              <a16:creationId xmlns:a16="http://schemas.microsoft.com/office/drawing/2014/main" id="{00000000-0008-0000-0000-00006A2E0000}"/>
            </a:ext>
          </a:extLst>
        </xdr:cNvPr>
        <xdr:cNvCxnSpPr/>
      </xdr:nvCxnSpPr>
      <xdr:spPr>
        <a:xfrm>
          <a:off x="26286620" y="78104999"/>
          <a:ext cx="609838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2381</xdr:colOff>
      <xdr:row>460</xdr:row>
      <xdr:rowOff>188119</xdr:rowOff>
    </xdr:from>
    <xdr:to>
      <xdr:col>80</xdr:col>
      <xdr:colOff>0</xdr:colOff>
      <xdr:row>460</xdr:row>
      <xdr:rowOff>188119</xdr:rowOff>
    </xdr:to>
    <xdr:cxnSp macro="">
      <xdr:nvCxnSpPr>
        <xdr:cNvPr id="11883" name="直線矢印コネクタ 11882">
          <a:extLst>
            <a:ext uri="{FF2B5EF4-FFF2-40B4-BE49-F238E27FC236}">
              <a16:creationId xmlns:a16="http://schemas.microsoft.com/office/drawing/2014/main" id="{00000000-0008-0000-0000-00006B2E0000}"/>
            </a:ext>
          </a:extLst>
        </xdr:cNvPr>
        <xdr:cNvCxnSpPr/>
      </xdr:nvCxnSpPr>
      <xdr:spPr>
        <a:xfrm>
          <a:off x="20195381" y="77912119"/>
          <a:ext cx="121896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278606</xdr:colOff>
      <xdr:row>471</xdr:row>
      <xdr:rowOff>190499</xdr:rowOff>
    </xdr:from>
    <xdr:to>
      <xdr:col>62</xdr:col>
      <xdr:colOff>278606</xdr:colOff>
      <xdr:row>472</xdr:row>
      <xdr:rowOff>95249</xdr:rowOff>
    </xdr:to>
    <xdr:cxnSp macro="">
      <xdr:nvCxnSpPr>
        <xdr:cNvPr id="11887" name="直線矢印コネクタ 11886">
          <a:extLst>
            <a:ext uri="{FF2B5EF4-FFF2-40B4-BE49-F238E27FC236}">
              <a16:creationId xmlns:a16="http://schemas.microsoft.com/office/drawing/2014/main" id="{00000000-0008-0000-0000-00006F2E0000}"/>
            </a:ext>
          </a:extLst>
        </xdr:cNvPr>
        <xdr:cNvCxnSpPr/>
      </xdr:nvCxnSpPr>
      <xdr:spPr>
        <a:xfrm flipV="1">
          <a:off x="25805606" y="80009999"/>
          <a:ext cx="0" cy="9525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161925</xdr:colOff>
      <xdr:row>623</xdr:row>
      <xdr:rowOff>100013</xdr:rowOff>
    </xdr:from>
    <xdr:to>
      <xdr:col>6</xdr:col>
      <xdr:colOff>369094</xdr:colOff>
      <xdr:row>623</xdr:row>
      <xdr:rowOff>100013</xdr:rowOff>
    </xdr:to>
    <xdr:cxnSp macro="">
      <xdr:nvCxnSpPr>
        <xdr:cNvPr id="201" name="直線矢印コネクタ 200">
          <a:extLst>
            <a:ext uri="{FF2B5EF4-FFF2-40B4-BE49-F238E27FC236}">
              <a16:creationId xmlns:a16="http://schemas.microsoft.com/office/drawing/2014/main" id="{00000000-0008-0000-0000-0000C9000000}"/>
            </a:ext>
          </a:extLst>
        </xdr:cNvPr>
        <xdr:cNvCxnSpPr/>
      </xdr:nvCxnSpPr>
      <xdr:spPr>
        <a:xfrm>
          <a:off x="2447925" y="115162013"/>
          <a:ext cx="20716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109538</xdr:colOff>
      <xdr:row>623</xdr:row>
      <xdr:rowOff>92869</xdr:rowOff>
    </xdr:from>
    <xdr:to>
      <xdr:col>29</xdr:col>
      <xdr:colOff>373856</xdr:colOff>
      <xdr:row>623</xdr:row>
      <xdr:rowOff>92869</xdr:rowOff>
    </xdr:to>
    <xdr:cxnSp macro="">
      <xdr:nvCxnSpPr>
        <xdr:cNvPr id="12066" name="直線矢印コネクタ 12065">
          <a:extLst>
            <a:ext uri="{FF2B5EF4-FFF2-40B4-BE49-F238E27FC236}">
              <a16:creationId xmlns:a16="http://schemas.microsoft.com/office/drawing/2014/main" id="{00000000-0008-0000-0000-0000222F0000}"/>
            </a:ext>
          </a:extLst>
        </xdr:cNvPr>
        <xdr:cNvCxnSpPr/>
      </xdr:nvCxnSpPr>
      <xdr:spPr>
        <a:xfrm>
          <a:off x="11158538" y="116107369"/>
          <a:ext cx="26431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259556</xdr:colOff>
      <xdr:row>620</xdr:row>
      <xdr:rowOff>95250</xdr:rowOff>
    </xdr:from>
    <xdr:to>
      <xdr:col>35</xdr:col>
      <xdr:colOff>33338</xdr:colOff>
      <xdr:row>620</xdr:row>
      <xdr:rowOff>95250</xdr:rowOff>
    </xdr:to>
    <xdr:cxnSp macro="">
      <xdr:nvCxnSpPr>
        <xdr:cNvPr id="220" name="直線矢印コネクタ 219">
          <a:extLst>
            <a:ext uri="{FF2B5EF4-FFF2-40B4-BE49-F238E27FC236}">
              <a16:creationId xmlns:a16="http://schemas.microsoft.com/office/drawing/2014/main" id="{00000000-0008-0000-0000-0000DC000000}"/>
            </a:ext>
          </a:extLst>
        </xdr:cNvPr>
        <xdr:cNvCxnSpPr/>
      </xdr:nvCxnSpPr>
      <xdr:spPr>
        <a:xfrm flipH="1">
          <a:off x="13213556" y="115538250"/>
          <a:ext cx="154782"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252413</xdr:colOff>
      <xdr:row>622</xdr:row>
      <xdr:rowOff>104775</xdr:rowOff>
    </xdr:from>
    <xdr:to>
      <xdr:col>11</xdr:col>
      <xdr:colOff>345282</xdr:colOff>
      <xdr:row>622</xdr:row>
      <xdr:rowOff>104775</xdr:rowOff>
    </xdr:to>
    <xdr:cxnSp macro="">
      <xdr:nvCxnSpPr>
        <xdr:cNvPr id="12068" name="直線矢印コネクタ 12067">
          <a:extLst>
            <a:ext uri="{FF2B5EF4-FFF2-40B4-BE49-F238E27FC236}">
              <a16:creationId xmlns:a16="http://schemas.microsoft.com/office/drawing/2014/main" id="{00000000-0008-0000-0000-0000242F0000}"/>
            </a:ext>
          </a:extLst>
        </xdr:cNvPr>
        <xdr:cNvCxnSpPr/>
      </xdr:nvCxnSpPr>
      <xdr:spPr>
        <a:xfrm flipH="1">
          <a:off x="4443413" y="114976275"/>
          <a:ext cx="9286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90488</xdr:colOff>
      <xdr:row>465</xdr:row>
      <xdr:rowOff>123825</xdr:rowOff>
    </xdr:from>
    <xdr:to>
      <xdr:col>59</xdr:col>
      <xdr:colOff>90488</xdr:colOff>
      <xdr:row>466</xdr:row>
      <xdr:rowOff>38099</xdr:rowOff>
    </xdr:to>
    <xdr:cxnSp macro="">
      <xdr:nvCxnSpPr>
        <xdr:cNvPr id="12083" name="直線コネクタ 12082">
          <a:extLst>
            <a:ext uri="{FF2B5EF4-FFF2-40B4-BE49-F238E27FC236}">
              <a16:creationId xmlns:a16="http://schemas.microsoft.com/office/drawing/2014/main" id="{00000000-0008-0000-0000-0000332F0000}"/>
            </a:ext>
          </a:extLst>
        </xdr:cNvPr>
        <xdr:cNvCxnSpPr/>
      </xdr:nvCxnSpPr>
      <xdr:spPr>
        <a:xfrm>
          <a:off x="24474488" y="78800325"/>
          <a:ext cx="0" cy="104774"/>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195263</xdr:colOff>
      <xdr:row>802</xdr:row>
      <xdr:rowOff>23813</xdr:rowOff>
    </xdr:from>
    <xdr:to>
      <xdr:col>10</xdr:col>
      <xdr:colOff>195263</xdr:colOff>
      <xdr:row>808</xdr:row>
      <xdr:rowOff>178594</xdr:rowOff>
    </xdr:to>
    <xdr:cxnSp macro="">
      <xdr:nvCxnSpPr>
        <xdr:cNvPr id="11931" name="直線コネクタ 11930">
          <a:extLst>
            <a:ext uri="{FF2B5EF4-FFF2-40B4-BE49-F238E27FC236}">
              <a16:creationId xmlns:a16="http://schemas.microsoft.com/office/drawing/2014/main" id="{00000000-0008-0000-0000-00009B2E0000}"/>
            </a:ext>
          </a:extLst>
        </xdr:cNvPr>
        <xdr:cNvCxnSpPr/>
      </xdr:nvCxnSpPr>
      <xdr:spPr>
        <a:xfrm flipV="1">
          <a:off x="4005263" y="145756313"/>
          <a:ext cx="0" cy="1297781"/>
        </a:xfrm>
        <a:prstGeom prst="line">
          <a:avLst/>
        </a:prstGeom>
        <a:ln w="3175">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380999</xdr:colOff>
      <xdr:row>801</xdr:row>
      <xdr:rowOff>4763</xdr:rowOff>
    </xdr:from>
    <xdr:to>
      <xdr:col>13</xdr:col>
      <xdr:colOff>380999</xdr:colOff>
      <xdr:row>802</xdr:row>
      <xdr:rowOff>26197</xdr:rowOff>
    </xdr:to>
    <xdr:cxnSp macro="">
      <xdr:nvCxnSpPr>
        <xdr:cNvPr id="11934" name="直線コネクタ 11933">
          <a:extLst>
            <a:ext uri="{FF2B5EF4-FFF2-40B4-BE49-F238E27FC236}">
              <a16:creationId xmlns:a16="http://schemas.microsoft.com/office/drawing/2014/main" id="{00000000-0008-0000-0000-00009E2E0000}"/>
            </a:ext>
          </a:extLst>
        </xdr:cNvPr>
        <xdr:cNvCxnSpPr/>
      </xdr:nvCxnSpPr>
      <xdr:spPr>
        <a:xfrm flipV="1">
          <a:off x="5333999" y="145546763"/>
          <a:ext cx="0" cy="211934"/>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188119</xdr:colOff>
      <xdr:row>802</xdr:row>
      <xdr:rowOff>23812</xdr:rowOff>
    </xdr:from>
    <xdr:to>
      <xdr:col>17</xdr:col>
      <xdr:colOff>378619</xdr:colOff>
      <xdr:row>802</xdr:row>
      <xdr:rowOff>23812</xdr:rowOff>
    </xdr:to>
    <xdr:cxnSp macro="">
      <xdr:nvCxnSpPr>
        <xdr:cNvPr id="11935" name="直線コネクタ 11934">
          <a:extLst>
            <a:ext uri="{FF2B5EF4-FFF2-40B4-BE49-F238E27FC236}">
              <a16:creationId xmlns:a16="http://schemas.microsoft.com/office/drawing/2014/main" id="{00000000-0008-0000-0000-00009F2E0000}"/>
            </a:ext>
          </a:extLst>
        </xdr:cNvPr>
        <xdr:cNvCxnSpPr/>
      </xdr:nvCxnSpPr>
      <xdr:spPr>
        <a:xfrm>
          <a:off x="6665119" y="145756312"/>
          <a:ext cx="190500" cy="0"/>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190499</xdr:colOff>
      <xdr:row>808</xdr:row>
      <xdr:rowOff>178594</xdr:rowOff>
    </xdr:from>
    <xdr:to>
      <xdr:col>17</xdr:col>
      <xdr:colOff>378618</xdr:colOff>
      <xdr:row>808</xdr:row>
      <xdr:rowOff>178594</xdr:rowOff>
    </xdr:to>
    <xdr:cxnSp macro="">
      <xdr:nvCxnSpPr>
        <xdr:cNvPr id="11936" name="直線コネクタ 11935">
          <a:extLst>
            <a:ext uri="{FF2B5EF4-FFF2-40B4-BE49-F238E27FC236}">
              <a16:creationId xmlns:a16="http://schemas.microsoft.com/office/drawing/2014/main" id="{00000000-0008-0000-0000-0000A02E0000}"/>
            </a:ext>
          </a:extLst>
        </xdr:cNvPr>
        <xdr:cNvCxnSpPr/>
      </xdr:nvCxnSpPr>
      <xdr:spPr>
        <a:xfrm>
          <a:off x="6667499" y="147054094"/>
          <a:ext cx="188119" cy="0"/>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280988</xdr:colOff>
      <xdr:row>802</xdr:row>
      <xdr:rowOff>23813</xdr:rowOff>
    </xdr:from>
    <xdr:to>
      <xdr:col>17</xdr:col>
      <xdr:colOff>280988</xdr:colOff>
      <xdr:row>808</xdr:row>
      <xdr:rowOff>173832</xdr:rowOff>
    </xdr:to>
    <xdr:cxnSp macro="">
      <xdr:nvCxnSpPr>
        <xdr:cNvPr id="1017" name="直線矢印コネクタ 1016">
          <a:extLst>
            <a:ext uri="{FF2B5EF4-FFF2-40B4-BE49-F238E27FC236}">
              <a16:creationId xmlns:a16="http://schemas.microsoft.com/office/drawing/2014/main" id="{00000000-0008-0000-0000-0000F9030000}"/>
            </a:ext>
          </a:extLst>
        </xdr:cNvPr>
        <xdr:cNvCxnSpPr/>
      </xdr:nvCxnSpPr>
      <xdr:spPr>
        <a:xfrm flipV="1">
          <a:off x="6757988" y="145756313"/>
          <a:ext cx="0" cy="129301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79</xdr:col>
      <xdr:colOff>205581</xdr:colOff>
      <xdr:row>114</xdr:row>
      <xdr:rowOff>1587</xdr:rowOff>
    </xdr:from>
    <xdr:to>
      <xdr:col>86</xdr:col>
      <xdr:colOff>364331</xdr:colOff>
      <xdr:row>114</xdr:row>
      <xdr:rowOff>1587</xdr:rowOff>
    </xdr:to>
    <xdr:cxnSp macro="">
      <xdr:nvCxnSpPr>
        <xdr:cNvPr id="10043" name="直線コネクタ 10042">
          <a:extLst>
            <a:ext uri="{FF2B5EF4-FFF2-40B4-BE49-F238E27FC236}">
              <a16:creationId xmlns:a16="http://schemas.microsoft.com/office/drawing/2014/main" id="{00000000-0008-0000-0000-00003B270000}"/>
            </a:ext>
          </a:extLst>
        </xdr:cNvPr>
        <xdr:cNvCxnSpPr/>
      </xdr:nvCxnSpPr>
      <xdr:spPr>
        <a:xfrm>
          <a:off x="30304581" y="11622087"/>
          <a:ext cx="2825750"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82</xdr:col>
      <xdr:colOff>69056</xdr:colOff>
      <xdr:row>99</xdr:row>
      <xdr:rowOff>92868</xdr:rowOff>
    </xdr:from>
    <xdr:to>
      <xdr:col>82</xdr:col>
      <xdr:colOff>147638</xdr:colOff>
      <xdr:row>112</xdr:row>
      <xdr:rowOff>190499</xdr:rowOff>
    </xdr:to>
    <xdr:cxnSp macro="">
      <xdr:nvCxnSpPr>
        <xdr:cNvPr id="10124" name="直線コネクタ 10123">
          <a:extLst>
            <a:ext uri="{FF2B5EF4-FFF2-40B4-BE49-F238E27FC236}">
              <a16:creationId xmlns:a16="http://schemas.microsoft.com/office/drawing/2014/main" id="{00000000-0008-0000-0000-00008C270000}"/>
            </a:ext>
          </a:extLst>
        </xdr:cNvPr>
        <xdr:cNvCxnSpPr/>
      </xdr:nvCxnSpPr>
      <xdr:spPr>
        <a:xfrm flipH="1">
          <a:off x="31311056" y="8855868"/>
          <a:ext cx="78582" cy="2574131"/>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69850</xdr:colOff>
      <xdr:row>112</xdr:row>
      <xdr:rowOff>187325</xdr:rowOff>
    </xdr:from>
    <xdr:to>
      <xdr:col>82</xdr:col>
      <xdr:colOff>69850</xdr:colOff>
      <xdr:row>113</xdr:row>
      <xdr:rowOff>187325</xdr:rowOff>
    </xdr:to>
    <xdr:cxnSp macro="">
      <xdr:nvCxnSpPr>
        <xdr:cNvPr id="11687" name="直線コネクタ 11686">
          <a:extLst>
            <a:ext uri="{FF2B5EF4-FFF2-40B4-BE49-F238E27FC236}">
              <a16:creationId xmlns:a16="http://schemas.microsoft.com/office/drawing/2014/main" id="{00000000-0008-0000-0000-0000A72D0000}"/>
            </a:ext>
          </a:extLst>
        </xdr:cNvPr>
        <xdr:cNvCxnSpPr/>
      </xdr:nvCxnSpPr>
      <xdr:spPr>
        <a:xfrm>
          <a:off x="31311850" y="11426825"/>
          <a:ext cx="0" cy="1905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82</xdr:col>
      <xdr:colOff>285750</xdr:colOff>
      <xdr:row>84</xdr:row>
      <xdr:rowOff>152400</xdr:rowOff>
    </xdr:from>
    <xdr:to>
      <xdr:col>83</xdr:col>
      <xdr:colOff>61913</xdr:colOff>
      <xdr:row>84</xdr:row>
      <xdr:rowOff>185741</xdr:rowOff>
    </xdr:to>
    <xdr:cxnSp macro="">
      <xdr:nvCxnSpPr>
        <xdr:cNvPr id="11997" name="直線コネクタ 11996">
          <a:extLst>
            <a:ext uri="{FF2B5EF4-FFF2-40B4-BE49-F238E27FC236}">
              <a16:creationId xmlns:a16="http://schemas.microsoft.com/office/drawing/2014/main" id="{00000000-0008-0000-0000-0000DD2E0000}"/>
            </a:ext>
          </a:extLst>
        </xdr:cNvPr>
        <xdr:cNvCxnSpPr/>
      </xdr:nvCxnSpPr>
      <xdr:spPr>
        <a:xfrm flipV="1">
          <a:off x="31527750" y="6057900"/>
          <a:ext cx="157163" cy="33341"/>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79</xdr:col>
      <xdr:colOff>199659</xdr:colOff>
      <xdr:row>96</xdr:row>
      <xdr:rowOff>74186</xdr:rowOff>
    </xdr:from>
    <xdr:to>
      <xdr:col>86</xdr:col>
      <xdr:colOff>357188</xdr:colOff>
      <xdr:row>96</xdr:row>
      <xdr:rowOff>74186</xdr:rowOff>
    </xdr:to>
    <xdr:cxnSp macro="">
      <xdr:nvCxnSpPr>
        <xdr:cNvPr id="12008" name="直線コネクタ 12007">
          <a:extLst>
            <a:ext uri="{FF2B5EF4-FFF2-40B4-BE49-F238E27FC236}">
              <a16:creationId xmlns:a16="http://schemas.microsoft.com/office/drawing/2014/main" id="{00000000-0008-0000-0000-0000E82E0000}"/>
            </a:ext>
          </a:extLst>
        </xdr:cNvPr>
        <xdr:cNvCxnSpPr/>
      </xdr:nvCxnSpPr>
      <xdr:spPr>
        <a:xfrm>
          <a:off x="30298659" y="8265686"/>
          <a:ext cx="2824529" cy="0"/>
        </a:xfrm>
        <a:prstGeom prst="line">
          <a:avLst/>
        </a:prstGeom>
        <a:ln w="6350">
          <a:solidFill>
            <a:srgbClr val="FF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211931</xdr:colOff>
      <xdr:row>99</xdr:row>
      <xdr:rowOff>90488</xdr:rowOff>
    </xdr:from>
    <xdr:to>
      <xdr:col>82</xdr:col>
      <xdr:colOff>154781</xdr:colOff>
      <xdr:row>99</xdr:row>
      <xdr:rowOff>90488</xdr:rowOff>
    </xdr:to>
    <xdr:cxnSp macro="">
      <xdr:nvCxnSpPr>
        <xdr:cNvPr id="12024" name="直線コネクタ 12023">
          <a:extLst>
            <a:ext uri="{FF2B5EF4-FFF2-40B4-BE49-F238E27FC236}">
              <a16:creationId xmlns:a16="http://schemas.microsoft.com/office/drawing/2014/main" id="{00000000-0008-0000-0000-0000F82E0000}"/>
            </a:ext>
          </a:extLst>
        </xdr:cNvPr>
        <xdr:cNvCxnSpPr/>
      </xdr:nvCxnSpPr>
      <xdr:spPr>
        <a:xfrm>
          <a:off x="31072931" y="8853488"/>
          <a:ext cx="32385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84</xdr:col>
      <xdr:colOff>195262</xdr:colOff>
      <xdr:row>75</xdr:row>
      <xdr:rowOff>188119</xdr:rowOff>
    </xdr:from>
    <xdr:to>
      <xdr:col>84</xdr:col>
      <xdr:colOff>195262</xdr:colOff>
      <xdr:row>87</xdr:row>
      <xdr:rowOff>19050</xdr:rowOff>
    </xdr:to>
    <xdr:cxnSp macro="">
      <xdr:nvCxnSpPr>
        <xdr:cNvPr id="12025" name="直線矢印コネクタ 12024">
          <a:extLst>
            <a:ext uri="{FF2B5EF4-FFF2-40B4-BE49-F238E27FC236}">
              <a16:creationId xmlns:a16="http://schemas.microsoft.com/office/drawing/2014/main" id="{00000000-0008-0000-0000-0000F92E0000}"/>
            </a:ext>
          </a:extLst>
        </xdr:cNvPr>
        <xdr:cNvCxnSpPr/>
      </xdr:nvCxnSpPr>
      <xdr:spPr>
        <a:xfrm>
          <a:off x="32199262" y="4379119"/>
          <a:ext cx="0" cy="2116931"/>
        </a:xfrm>
        <a:prstGeom prst="straightConnector1">
          <a:avLst/>
        </a:prstGeom>
        <a:ln w="3175">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84</xdr:col>
      <xdr:colOff>197644</xdr:colOff>
      <xdr:row>85</xdr:row>
      <xdr:rowOff>0</xdr:rowOff>
    </xdr:from>
    <xdr:to>
      <xdr:col>87</xdr:col>
      <xdr:colOff>378619</xdr:colOff>
      <xdr:row>85</xdr:row>
      <xdr:rowOff>0</xdr:rowOff>
    </xdr:to>
    <xdr:cxnSp macro="">
      <xdr:nvCxnSpPr>
        <xdr:cNvPr id="12038" name="直線矢印コネクタ 12037">
          <a:extLst>
            <a:ext uri="{FF2B5EF4-FFF2-40B4-BE49-F238E27FC236}">
              <a16:creationId xmlns:a16="http://schemas.microsoft.com/office/drawing/2014/main" id="{00000000-0008-0000-0000-0000062F0000}"/>
            </a:ext>
          </a:extLst>
        </xdr:cNvPr>
        <xdr:cNvCxnSpPr/>
      </xdr:nvCxnSpPr>
      <xdr:spPr>
        <a:xfrm>
          <a:off x="32201644" y="6096000"/>
          <a:ext cx="1323975" cy="0"/>
        </a:xfrm>
        <a:prstGeom prst="straightConnector1">
          <a:avLst/>
        </a:prstGeom>
        <a:ln w="31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82</xdr:col>
      <xdr:colOff>0</xdr:colOff>
      <xdr:row>99</xdr:row>
      <xdr:rowOff>90488</xdr:rowOff>
    </xdr:from>
    <xdr:to>
      <xdr:col>82</xdr:col>
      <xdr:colOff>0</xdr:colOff>
      <xdr:row>114</xdr:row>
      <xdr:rowOff>4763</xdr:rowOff>
    </xdr:to>
    <xdr:cxnSp macro="">
      <xdr:nvCxnSpPr>
        <xdr:cNvPr id="12117" name="直線矢印コネクタ 12116">
          <a:extLst>
            <a:ext uri="{FF2B5EF4-FFF2-40B4-BE49-F238E27FC236}">
              <a16:creationId xmlns:a16="http://schemas.microsoft.com/office/drawing/2014/main" id="{00000000-0008-0000-0000-0000552F0000}"/>
            </a:ext>
          </a:extLst>
        </xdr:cNvPr>
        <xdr:cNvCxnSpPr/>
      </xdr:nvCxnSpPr>
      <xdr:spPr>
        <a:xfrm>
          <a:off x="31242000" y="8853488"/>
          <a:ext cx="0" cy="277177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84</xdr:col>
      <xdr:colOff>195262</xdr:colOff>
      <xdr:row>104</xdr:row>
      <xdr:rowOff>100012</xdr:rowOff>
    </xdr:from>
    <xdr:to>
      <xdr:col>87</xdr:col>
      <xdr:colOff>371475</xdr:colOff>
      <xdr:row>104</xdr:row>
      <xdr:rowOff>100012</xdr:rowOff>
    </xdr:to>
    <xdr:cxnSp macro="">
      <xdr:nvCxnSpPr>
        <xdr:cNvPr id="12125" name="直線矢印コネクタ 12124">
          <a:extLst>
            <a:ext uri="{FF2B5EF4-FFF2-40B4-BE49-F238E27FC236}">
              <a16:creationId xmlns:a16="http://schemas.microsoft.com/office/drawing/2014/main" id="{00000000-0008-0000-0000-00005D2F0000}"/>
            </a:ext>
          </a:extLst>
        </xdr:cNvPr>
        <xdr:cNvCxnSpPr/>
      </xdr:nvCxnSpPr>
      <xdr:spPr>
        <a:xfrm>
          <a:off x="32199262" y="9815512"/>
          <a:ext cx="1319213" cy="0"/>
        </a:xfrm>
        <a:prstGeom prst="straightConnector1">
          <a:avLst/>
        </a:prstGeom>
        <a:ln w="31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4763</xdr:colOff>
      <xdr:row>106</xdr:row>
      <xdr:rowOff>0</xdr:rowOff>
    </xdr:from>
    <xdr:to>
      <xdr:col>82</xdr:col>
      <xdr:colOff>1</xdr:colOff>
      <xdr:row>106</xdr:row>
      <xdr:rowOff>0</xdr:rowOff>
    </xdr:to>
    <xdr:cxnSp macro="">
      <xdr:nvCxnSpPr>
        <xdr:cNvPr id="12161" name="直線矢印コネクタ 12160">
          <a:extLst>
            <a:ext uri="{FF2B5EF4-FFF2-40B4-BE49-F238E27FC236}">
              <a16:creationId xmlns:a16="http://schemas.microsoft.com/office/drawing/2014/main" id="{00000000-0008-0000-0000-0000812F0000}"/>
            </a:ext>
          </a:extLst>
        </xdr:cNvPr>
        <xdr:cNvCxnSpPr/>
      </xdr:nvCxnSpPr>
      <xdr:spPr>
        <a:xfrm flipH="1">
          <a:off x="30865763" y="10096500"/>
          <a:ext cx="37623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84</xdr:col>
      <xdr:colOff>195263</xdr:colOff>
      <xdr:row>87</xdr:row>
      <xdr:rowOff>16669</xdr:rowOff>
    </xdr:from>
    <xdr:to>
      <xdr:col>84</xdr:col>
      <xdr:colOff>195263</xdr:colOff>
      <xdr:row>96</xdr:row>
      <xdr:rowOff>73819</xdr:rowOff>
    </xdr:to>
    <xdr:cxnSp macro="">
      <xdr:nvCxnSpPr>
        <xdr:cNvPr id="12166" name="直線矢印コネクタ 12165">
          <a:extLst>
            <a:ext uri="{FF2B5EF4-FFF2-40B4-BE49-F238E27FC236}">
              <a16:creationId xmlns:a16="http://schemas.microsoft.com/office/drawing/2014/main" id="{00000000-0008-0000-0000-0000862F0000}"/>
            </a:ext>
          </a:extLst>
        </xdr:cNvPr>
        <xdr:cNvCxnSpPr/>
      </xdr:nvCxnSpPr>
      <xdr:spPr>
        <a:xfrm>
          <a:off x="32199263" y="6493669"/>
          <a:ext cx="0" cy="1771650"/>
        </a:xfrm>
        <a:prstGeom prst="straightConnector1">
          <a:avLst/>
        </a:prstGeom>
        <a:ln w="3175">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84</xdr:col>
      <xdr:colOff>192880</xdr:colOff>
      <xdr:row>91</xdr:row>
      <xdr:rowOff>95248</xdr:rowOff>
    </xdr:from>
    <xdr:to>
      <xdr:col>87</xdr:col>
      <xdr:colOff>376238</xdr:colOff>
      <xdr:row>91</xdr:row>
      <xdr:rowOff>95248</xdr:rowOff>
    </xdr:to>
    <xdr:cxnSp macro="">
      <xdr:nvCxnSpPr>
        <xdr:cNvPr id="12168" name="直線矢印コネクタ 12167">
          <a:extLst>
            <a:ext uri="{FF2B5EF4-FFF2-40B4-BE49-F238E27FC236}">
              <a16:creationId xmlns:a16="http://schemas.microsoft.com/office/drawing/2014/main" id="{00000000-0008-0000-0000-0000882F0000}"/>
            </a:ext>
          </a:extLst>
        </xdr:cNvPr>
        <xdr:cNvCxnSpPr/>
      </xdr:nvCxnSpPr>
      <xdr:spPr>
        <a:xfrm>
          <a:off x="32196880" y="7334248"/>
          <a:ext cx="1326358" cy="0"/>
        </a:xfrm>
        <a:prstGeom prst="straightConnector1">
          <a:avLst/>
        </a:prstGeom>
        <a:ln w="31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83</xdr:col>
      <xdr:colOff>61913</xdr:colOff>
      <xdr:row>84</xdr:row>
      <xdr:rowOff>145256</xdr:rowOff>
    </xdr:from>
    <xdr:to>
      <xdr:col>83</xdr:col>
      <xdr:colOff>292892</xdr:colOff>
      <xdr:row>85</xdr:row>
      <xdr:rowOff>0</xdr:rowOff>
    </xdr:to>
    <xdr:cxnSp macro="">
      <xdr:nvCxnSpPr>
        <xdr:cNvPr id="11891" name="直線コネクタ 11890">
          <a:extLst>
            <a:ext uri="{FF2B5EF4-FFF2-40B4-BE49-F238E27FC236}">
              <a16:creationId xmlns:a16="http://schemas.microsoft.com/office/drawing/2014/main" id="{00000000-0008-0000-0000-0000732E0000}"/>
            </a:ext>
          </a:extLst>
        </xdr:cNvPr>
        <xdr:cNvCxnSpPr/>
      </xdr:nvCxnSpPr>
      <xdr:spPr>
        <a:xfrm>
          <a:off x="31684913" y="6050756"/>
          <a:ext cx="230979" cy="45244"/>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92869</xdr:colOff>
      <xdr:row>76</xdr:row>
      <xdr:rowOff>73819</xdr:rowOff>
    </xdr:from>
    <xdr:to>
      <xdr:col>38</xdr:col>
      <xdr:colOff>92869</xdr:colOff>
      <xdr:row>82</xdr:row>
      <xdr:rowOff>154781</xdr:rowOff>
    </xdr:to>
    <xdr:cxnSp macro="">
      <xdr:nvCxnSpPr>
        <xdr:cNvPr id="8709" name="直線コネクタ 8708">
          <a:extLst>
            <a:ext uri="{FF2B5EF4-FFF2-40B4-BE49-F238E27FC236}">
              <a16:creationId xmlns:a16="http://schemas.microsoft.com/office/drawing/2014/main" id="{00000000-0008-0000-0000-000005220000}"/>
            </a:ext>
          </a:extLst>
        </xdr:cNvPr>
        <xdr:cNvCxnSpPr/>
      </xdr:nvCxnSpPr>
      <xdr:spPr>
        <a:xfrm>
          <a:off x="14570869" y="4455319"/>
          <a:ext cx="0" cy="1223962"/>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188119</xdr:colOff>
      <xdr:row>75</xdr:row>
      <xdr:rowOff>19049</xdr:rowOff>
    </xdr:from>
    <xdr:to>
      <xdr:col>38</xdr:col>
      <xdr:colOff>245269</xdr:colOff>
      <xdr:row>80</xdr:row>
      <xdr:rowOff>102393</xdr:rowOff>
    </xdr:to>
    <xdr:cxnSp macro="">
      <xdr:nvCxnSpPr>
        <xdr:cNvPr id="10051" name="直線コネクタ 10050">
          <a:extLst>
            <a:ext uri="{FF2B5EF4-FFF2-40B4-BE49-F238E27FC236}">
              <a16:creationId xmlns:a16="http://schemas.microsoft.com/office/drawing/2014/main" id="{00000000-0008-0000-0000-000043270000}"/>
            </a:ext>
          </a:extLst>
        </xdr:cNvPr>
        <xdr:cNvCxnSpPr/>
      </xdr:nvCxnSpPr>
      <xdr:spPr>
        <a:xfrm flipH="1">
          <a:off x="14666119" y="4210049"/>
          <a:ext cx="57150" cy="1035844"/>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66674</xdr:colOff>
      <xdr:row>75</xdr:row>
      <xdr:rowOff>183357</xdr:rowOff>
    </xdr:from>
    <xdr:to>
      <xdr:col>39</xdr:col>
      <xdr:colOff>97631</xdr:colOff>
      <xdr:row>80</xdr:row>
      <xdr:rowOff>97632</xdr:rowOff>
    </xdr:to>
    <xdr:cxnSp macro="">
      <xdr:nvCxnSpPr>
        <xdr:cNvPr id="11719" name="直線コネクタ 11718">
          <a:extLst>
            <a:ext uri="{FF2B5EF4-FFF2-40B4-BE49-F238E27FC236}">
              <a16:creationId xmlns:a16="http://schemas.microsoft.com/office/drawing/2014/main" id="{00000000-0008-0000-0000-0000C72D0000}"/>
            </a:ext>
          </a:extLst>
        </xdr:cNvPr>
        <xdr:cNvCxnSpPr/>
      </xdr:nvCxnSpPr>
      <xdr:spPr>
        <a:xfrm flipH="1">
          <a:off x="14925674" y="4374357"/>
          <a:ext cx="30957" cy="866775"/>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37</xdr:col>
      <xdr:colOff>90487</xdr:colOff>
      <xdr:row>76</xdr:row>
      <xdr:rowOff>0</xdr:rowOff>
    </xdr:from>
    <xdr:to>
      <xdr:col>37</xdr:col>
      <xdr:colOff>121444</xdr:colOff>
      <xdr:row>80</xdr:row>
      <xdr:rowOff>100013</xdr:rowOff>
    </xdr:to>
    <xdr:cxnSp macro="">
      <xdr:nvCxnSpPr>
        <xdr:cNvPr id="11861" name="直線コネクタ 11860">
          <a:extLst>
            <a:ext uri="{FF2B5EF4-FFF2-40B4-BE49-F238E27FC236}">
              <a16:creationId xmlns:a16="http://schemas.microsoft.com/office/drawing/2014/main" id="{00000000-0008-0000-0000-0000552E0000}"/>
            </a:ext>
          </a:extLst>
        </xdr:cNvPr>
        <xdr:cNvCxnSpPr/>
      </xdr:nvCxnSpPr>
      <xdr:spPr>
        <a:xfrm>
          <a:off x="14187487" y="4381500"/>
          <a:ext cx="30957" cy="862013"/>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121444</xdr:colOff>
      <xdr:row>80</xdr:row>
      <xdr:rowOff>102394</xdr:rowOff>
    </xdr:from>
    <xdr:to>
      <xdr:col>37</xdr:col>
      <xdr:colOff>350044</xdr:colOff>
      <xdr:row>85</xdr:row>
      <xdr:rowOff>140494</xdr:rowOff>
    </xdr:to>
    <xdr:cxnSp macro="">
      <xdr:nvCxnSpPr>
        <xdr:cNvPr id="11895" name="直線コネクタ 11894">
          <a:extLst>
            <a:ext uri="{FF2B5EF4-FFF2-40B4-BE49-F238E27FC236}">
              <a16:creationId xmlns:a16="http://schemas.microsoft.com/office/drawing/2014/main" id="{00000000-0008-0000-0000-0000772E0000}"/>
            </a:ext>
          </a:extLst>
        </xdr:cNvPr>
        <xdr:cNvCxnSpPr/>
      </xdr:nvCxnSpPr>
      <xdr:spPr>
        <a:xfrm>
          <a:off x="14218444" y="5245894"/>
          <a:ext cx="228600" cy="9906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80</xdr:row>
      <xdr:rowOff>97631</xdr:rowOff>
    </xdr:from>
    <xdr:to>
      <xdr:col>38</xdr:col>
      <xdr:colOff>92869</xdr:colOff>
      <xdr:row>82</xdr:row>
      <xdr:rowOff>145256</xdr:rowOff>
    </xdr:to>
    <xdr:cxnSp macro="">
      <xdr:nvCxnSpPr>
        <xdr:cNvPr id="11897" name="直線コネクタ 11896">
          <a:extLst>
            <a:ext uri="{FF2B5EF4-FFF2-40B4-BE49-F238E27FC236}">
              <a16:creationId xmlns:a16="http://schemas.microsoft.com/office/drawing/2014/main" id="{00000000-0008-0000-0000-0000792E0000}"/>
            </a:ext>
          </a:extLst>
        </xdr:cNvPr>
        <xdr:cNvCxnSpPr/>
      </xdr:nvCxnSpPr>
      <xdr:spPr>
        <a:xfrm>
          <a:off x="14478000" y="5241131"/>
          <a:ext cx="92869" cy="42862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326232</xdr:colOff>
      <xdr:row>75</xdr:row>
      <xdr:rowOff>16669</xdr:rowOff>
    </xdr:from>
    <xdr:to>
      <xdr:col>38</xdr:col>
      <xdr:colOff>1</xdr:colOff>
      <xdr:row>80</xdr:row>
      <xdr:rowOff>104775</xdr:rowOff>
    </xdr:to>
    <xdr:cxnSp macro="">
      <xdr:nvCxnSpPr>
        <xdr:cNvPr id="11907" name="直線コネクタ 11906">
          <a:extLst>
            <a:ext uri="{FF2B5EF4-FFF2-40B4-BE49-F238E27FC236}">
              <a16:creationId xmlns:a16="http://schemas.microsoft.com/office/drawing/2014/main" id="{00000000-0008-0000-0000-0000832E0000}"/>
            </a:ext>
          </a:extLst>
        </xdr:cNvPr>
        <xdr:cNvCxnSpPr/>
      </xdr:nvCxnSpPr>
      <xdr:spPr>
        <a:xfrm>
          <a:off x="14423232" y="4207669"/>
          <a:ext cx="54769" cy="1040606"/>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147638</xdr:colOff>
      <xdr:row>80</xdr:row>
      <xdr:rowOff>104774</xdr:rowOff>
    </xdr:from>
    <xdr:to>
      <xdr:col>39</xdr:col>
      <xdr:colOff>66675</xdr:colOff>
      <xdr:row>96</xdr:row>
      <xdr:rowOff>109536</xdr:rowOff>
    </xdr:to>
    <xdr:cxnSp macro="">
      <xdr:nvCxnSpPr>
        <xdr:cNvPr id="11914" name="直線コネクタ 11913">
          <a:extLst>
            <a:ext uri="{FF2B5EF4-FFF2-40B4-BE49-F238E27FC236}">
              <a16:creationId xmlns:a16="http://schemas.microsoft.com/office/drawing/2014/main" id="{00000000-0008-0000-0000-00008A2E0000}"/>
            </a:ext>
          </a:extLst>
        </xdr:cNvPr>
        <xdr:cNvCxnSpPr/>
      </xdr:nvCxnSpPr>
      <xdr:spPr>
        <a:xfrm flipH="1">
          <a:off x="14244638" y="5248274"/>
          <a:ext cx="681037" cy="3052762"/>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84</xdr:col>
      <xdr:colOff>69056</xdr:colOff>
      <xdr:row>80</xdr:row>
      <xdr:rowOff>107155</xdr:rowOff>
    </xdr:from>
    <xdr:to>
      <xdr:col>84</xdr:col>
      <xdr:colOff>69056</xdr:colOff>
      <xdr:row>113</xdr:row>
      <xdr:rowOff>189705</xdr:rowOff>
    </xdr:to>
    <xdr:cxnSp macro="">
      <xdr:nvCxnSpPr>
        <xdr:cNvPr id="11953" name="直線コネクタ 11952">
          <a:extLst>
            <a:ext uri="{FF2B5EF4-FFF2-40B4-BE49-F238E27FC236}">
              <a16:creationId xmlns:a16="http://schemas.microsoft.com/office/drawing/2014/main" id="{00000000-0008-0000-0000-0000B12E0000}"/>
            </a:ext>
          </a:extLst>
        </xdr:cNvPr>
        <xdr:cNvCxnSpPr/>
      </xdr:nvCxnSpPr>
      <xdr:spPr>
        <a:xfrm>
          <a:off x="32073056" y="5250655"/>
          <a:ext cx="0" cy="636905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36</xdr:col>
      <xdr:colOff>283369</xdr:colOff>
      <xdr:row>80</xdr:row>
      <xdr:rowOff>107156</xdr:rowOff>
    </xdr:from>
    <xdr:to>
      <xdr:col>38</xdr:col>
      <xdr:colOff>185738</xdr:colOff>
      <xdr:row>96</xdr:row>
      <xdr:rowOff>45244</xdr:rowOff>
    </xdr:to>
    <xdr:cxnSp macro="">
      <xdr:nvCxnSpPr>
        <xdr:cNvPr id="12186" name="直線コネクタ 12185">
          <a:extLst>
            <a:ext uri="{FF2B5EF4-FFF2-40B4-BE49-F238E27FC236}">
              <a16:creationId xmlns:a16="http://schemas.microsoft.com/office/drawing/2014/main" id="{00000000-0008-0000-0000-00009A2F0000}"/>
            </a:ext>
          </a:extLst>
        </xdr:cNvPr>
        <xdr:cNvCxnSpPr/>
      </xdr:nvCxnSpPr>
      <xdr:spPr>
        <a:xfrm flipH="1">
          <a:off x="13999369" y="5250656"/>
          <a:ext cx="664369" cy="2986088"/>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54769</xdr:colOff>
      <xdr:row>83</xdr:row>
      <xdr:rowOff>130969</xdr:rowOff>
    </xdr:from>
    <xdr:to>
      <xdr:col>38</xdr:col>
      <xdr:colOff>297656</xdr:colOff>
      <xdr:row>83</xdr:row>
      <xdr:rowOff>188119</xdr:rowOff>
    </xdr:to>
    <xdr:cxnSp macro="">
      <xdr:nvCxnSpPr>
        <xdr:cNvPr id="12188" name="直線コネクタ 12187">
          <a:extLst>
            <a:ext uri="{FF2B5EF4-FFF2-40B4-BE49-F238E27FC236}">
              <a16:creationId xmlns:a16="http://schemas.microsoft.com/office/drawing/2014/main" id="{00000000-0008-0000-0000-00009C2F0000}"/>
            </a:ext>
          </a:extLst>
        </xdr:cNvPr>
        <xdr:cNvCxnSpPr/>
      </xdr:nvCxnSpPr>
      <xdr:spPr>
        <a:xfrm>
          <a:off x="14532769" y="5845969"/>
          <a:ext cx="242887" cy="5715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36</xdr:col>
      <xdr:colOff>280987</xdr:colOff>
      <xdr:row>96</xdr:row>
      <xdr:rowOff>45244</xdr:rowOff>
    </xdr:from>
    <xdr:to>
      <xdr:col>37</xdr:col>
      <xdr:colOff>142874</xdr:colOff>
      <xdr:row>96</xdr:row>
      <xdr:rowOff>102394</xdr:rowOff>
    </xdr:to>
    <xdr:cxnSp macro="">
      <xdr:nvCxnSpPr>
        <xdr:cNvPr id="12198" name="直線コネクタ 12197">
          <a:extLst>
            <a:ext uri="{FF2B5EF4-FFF2-40B4-BE49-F238E27FC236}">
              <a16:creationId xmlns:a16="http://schemas.microsoft.com/office/drawing/2014/main" id="{00000000-0008-0000-0000-0000A62F0000}"/>
            </a:ext>
          </a:extLst>
        </xdr:cNvPr>
        <xdr:cNvCxnSpPr/>
      </xdr:nvCxnSpPr>
      <xdr:spPr>
        <a:xfrm>
          <a:off x="13996987" y="8236744"/>
          <a:ext cx="242887" cy="5715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37</xdr:col>
      <xdr:colOff>135731</xdr:colOff>
      <xdr:row>96</xdr:row>
      <xdr:rowOff>104775</xdr:rowOff>
    </xdr:from>
    <xdr:to>
      <xdr:col>37</xdr:col>
      <xdr:colOff>147639</xdr:colOff>
      <xdr:row>99</xdr:row>
      <xdr:rowOff>2381</xdr:rowOff>
    </xdr:to>
    <xdr:cxnSp macro="">
      <xdr:nvCxnSpPr>
        <xdr:cNvPr id="12199" name="直線コネクタ 12198">
          <a:extLst>
            <a:ext uri="{FF2B5EF4-FFF2-40B4-BE49-F238E27FC236}">
              <a16:creationId xmlns:a16="http://schemas.microsoft.com/office/drawing/2014/main" id="{00000000-0008-0000-0000-0000A72F0000}"/>
            </a:ext>
          </a:extLst>
        </xdr:cNvPr>
        <xdr:cNvCxnSpPr/>
      </xdr:nvCxnSpPr>
      <xdr:spPr>
        <a:xfrm flipH="1">
          <a:off x="14232731" y="8296275"/>
          <a:ext cx="11908" cy="469106"/>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37</xdr:col>
      <xdr:colOff>121443</xdr:colOff>
      <xdr:row>80</xdr:row>
      <xdr:rowOff>102394</xdr:rowOff>
    </xdr:from>
    <xdr:to>
      <xdr:col>37</xdr:col>
      <xdr:colOff>121443</xdr:colOff>
      <xdr:row>91</xdr:row>
      <xdr:rowOff>26194</xdr:rowOff>
    </xdr:to>
    <xdr:cxnSp macro="">
      <xdr:nvCxnSpPr>
        <xdr:cNvPr id="12200" name="直線コネクタ 12199">
          <a:extLst>
            <a:ext uri="{FF2B5EF4-FFF2-40B4-BE49-F238E27FC236}">
              <a16:creationId xmlns:a16="http://schemas.microsoft.com/office/drawing/2014/main" id="{00000000-0008-0000-0000-0000A82F0000}"/>
            </a:ext>
          </a:extLst>
        </xdr:cNvPr>
        <xdr:cNvCxnSpPr/>
      </xdr:nvCxnSpPr>
      <xdr:spPr>
        <a:xfrm>
          <a:off x="14218443" y="5245894"/>
          <a:ext cx="0" cy="20193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34</xdr:col>
      <xdr:colOff>202406</xdr:colOff>
      <xdr:row>84</xdr:row>
      <xdr:rowOff>104775</xdr:rowOff>
    </xdr:from>
    <xdr:to>
      <xdr:col>34</xdr:col>
      <xdr:colOff>202406</xdr:colOff>
      <xdr:row>99</xdr:row>
      <xdr:rowOff>2381</xdr:rowOff>
    </xdr:to>
    <xdr:cxnSp macro="">
      <xdr:nvCxnSpPr>
        <xdr:cNvPr id="12201" name="直線コネクタ 12200">
          <a:extLst>
            <a:ext uri="{FF2B5EF4-FFF2-40B4-BE49-F238E27FC236}">
              <a16:creationId xmlns:a16="http://schemas.microsoft.com/office/drawing/2014/main" id="{00000000-0008-0000-0000-0000A92F0000}"/>
            </a:ext>
          </a:extLst>
        </xdr:cNvPr>
        <xdr:cNvCxnSpPr/>
      </xdr:nvCxnSpPr>
      <xdr:spPr>
        <a:xfrm>
          <a:off x="13156406" y="6010275"/>
          <a:ext cx="0" cy="2755106"/>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41</xdr:col>
      <xdr:colOff>364331</xdr:colOff>
      <xdr:row>84</xdr:row>
      <xdr:rowOff>97632</xdr:rowOff>
    </xdr:from>
    <xdr:to>
      <xdr:col>41</xdr:col>
      <xdr:colOff>364331</xdr:colOff>
      <xdr:row>98</xdr:row>
      <xdr:rowOff>185738</xdr:rowOff>
    </xdr:to>
    <xdr:cxnSp macro="">
      <xdr:nvCxnSpPr>
        <xdr:cNvPr id="12202" name="直線コネクタ 12201">
          <a:extLst>
            <a:ext uri="{FF2B5EF4-FFF2-40B4-BE49-F238E27FC236}">
              <a16:creationId xmlns:a16="http://schemas.microsoft.com/office/drawing/2014/main" id="{00000000-0008-0000-0000-0000AA2F0000}"/>
            </a:ext>
          </a:extLst>
        </xdr:cNvPr>
        <xdr:cNvCxnSpPr/>
      </xdr:nvCxnSpPr>
      <xdr:spPr>
        <a:xfrm>
          <a:off x="15985331" y="6003132"/>
          <a:ext cx="0" cy="2755106"/>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66677</xdr:colOff>
      <xdr:row>80</xdr:row>
      <xdr:rowOff>102395</xdr:rowOff>
    </xdr:from>
    <xdr:to>
      <xdr:col>39</xdr:col>
      <xdr:colOff>66677</xdr:colOff>
      <xdr:row>99</xdr:row>
      <xdr:rowOff>2381</xdr:rowOff>
    </xdr:to>
    <xdr:cxnSp macro="">
      <xdr:nvCxnSpPr>
        <xdr:cNvPr id="12203" name="直線コネクタ 12202">
          <a:extLst>
            <a:ext uri="{FF2B5EF4-FFF2-40B4-BE49-F238E27FC236}">
              <a16:creationId xmlns:a16="http://schemas.microsoft.com/office/drawing/2014/main" id="{00000000-0008-0000-0000-0000AB2F0000}"/>
            </a:ext>
          </a:extLst>
        </xdr:cNvPr>
        <xdr:cNvCxnSpPr/>
      </xdr:nvCxnSpPr>
      <xdr:spPr>
        <a:xfrm>
          <a:off x="14925677" y="5245895"/>
          <a:ext cx="0" cy="3519486"/>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79</xdr:col>
      <xdr:colOff>209550</xdr:colOff>
      <xdr:row>87</xdr:row>
      <xdr:rowOff>19050</xdr:rowOff>
    </xdr:from>
    <xdr:to>
      <xdr:col>86</xdr:col>
      <xdr:colOff>350410</xdr:colOff>
      <xdr:row>87</xdr:row>
      <xdr:rowOff>19050</xdr:rowOff>
    </xdr:to>
    <xdr:cxnSp macro="">
      <xdr:nvCxnSpPr>
        <xdr:cNvPr id="12208" name="直線コネクタ 12207">
          <a:extLst>
            <a:ext uri="{FF2B5EF4-FFF2-40B4-BE49-F238E27FC236}">
              <a16:creationId xmlns:a16="http://schemas.microsoft.com/office/drawing/2014/main" id="{00000000-0008-0000-0000-0000B02F0000}"/>
            </a:ext>
          </a:extLst>
        </xdr:cNvPr>
        <xdr:cNvCxnSpPr/>
      </xdr:nvCxnSpPr>
      <xdr:spPr>
        <a:xfrm>
          <a:off x="30308550" y="6496050"/>
          <a:ext cx="2807860" cy="0"/>
        </a:xfrm>
        <a:prstGeom prst="line">
          <a:avLst/>
        </a:prstGeom>
        <a:ln w="6350">
          <a:solidFill>
            <a:srgbClr val="FF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84</xdr:col>
      <xdr:colOff>195262</xdr:colOff>
      <xdr:row>96</xdr:row>
      <xdr:rowOff>71438</xdr:rowOff>
    </xdr:from>
    <xdr:to>
      <xdr:col>84</xdr:col>
      <xdr:colOff>195262</xdr:colOff>
      <xdr:row>114</xdr:row>
      <xdr:rowOff>2381</xdr:rowOff>
    </xdr:to>
    <xdr:cxnSp macro="">
      <xdr:nvCxnSpPr>
        <xdr:cNvPr id="12212" name="直線矢印コネクタ 12211">
          <a:extLst>
            <a:ext uri="{FF2B5EF4-FFF2-40B4-BE49-F238E27FC236}">
              <a16:creationId xmlns:a16="http://schemas.microsoft.com/office/drawing/2014/main" id="{00000000-0008-0000-0000-0000B42F0000}"/>
            </a:ext>
          </a:extLst>
        </xdr:cNvPr>
        <xdr:cNvCxnSpPr/>
      </xdr:nvCxnSpPr>
      <xdr:spPr>
        <a:xfrm>
          <a:off x="32199262" y="8262938"/>
          <a:ext cx="0" cy="3359943"/>
        </a:xfrm>
        <a:prstGeom prst="straightConnector1">
          <a:avLst/>
        </a:prstGeom>
        <a:ln w="3175">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795</xdr:row>
      <xdr:rowOff>97631</xdr:rowOff>
    </xdr:from>
    <xdr:to>
      <xdr:col>25</xdr:col>
      <xdr:colOff>0</xdr:colOff>
      <xdr:row>795</xdr:row>
      <xdr:rowOff>97631</xdr:rowOff>
    </xdr:to>
    <xdr:cxnSp macro="">
      <xdr:nvCxnSpPr>
        <xdr:cNvPr id="10620" name="直線コネクタ 10619">
          <a:extLst>
            <a:ext uri="{FF2B5EF4-FFF2-40B4-BE49-F238E27FC236}">
              <a16:creationId xmlns:a16="http://schemas.microsoft.com/office/drawing/2014/main" id="{00000000-0008-0000-0000-00007C290000}"/>
            </a:ext>
          </a:extLst>
        </xdr:cNvPr>
        <xdr:cNvCxnSpPr/>
      </xdr:nvCxnSpPr>
      <xdr:spPr>
        <a:xfrm>
          <a:off x="3429000" y="154021631"/>
          <a:ext cx="6096000" cy="0"/>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378619</xdr:colOff>
      <xdr:row>795</xdr:row>
      <xdr:rowOff>97632</xdr:rowOff>
    </xdr:from>
    <xdr:to>
      <xdr:col>9</xdr:col>
      <xdr:colOff>4763</xdr:colOff>
      <xdr:row>795</xdr:row>
      <xdr:rowOff>97632</xdr:rowOff>
    </xdr:to>
    <xdr:cxnSp macro="">
      <xdr:nvCxnSpPr>
        <xdr:cNvPr id="163" name="直線コネクタ 162">
          <a:extLst>
            <a:ext uri="{FF2B5EF4-FFF2-40B4-BE49-F238E27FC236}">
              <a16:creationId xmlns:a16="http://schemas.microsoft.com/office/drawing/2014/main" id="{00000000-0008-0000-0000-0000A3000000}"/>
            </a:ext>
          </a:extLst>
        </xdr:cNvPr>
        <xdr:cNvCxnSpPr/>
      </xdr:nvCxnSpPr>
      <xdr:spPr>
        <a:xfrm>
          <a:off x="2664619" y="154021632"/>
          <a:ext cx="769144"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795</xdr:row>
      <xdr:rowOff>0</xdr:rowOff>
    </xdr:from>
    <xdr:to>
      <xdr:col>25</xdr:col>
      <xdr:colOff>0</xdr:colOff>
      <xdr:row>795</xdr:row>
      <xdr:rowOff>95249</xdr:rowOff>
    </xdr:to>
    <xdr:cxnSp macro="">
      <xdr:nvCxnSpPr>
        <xdr:cNvPr id="10626" name="直線コネクタ 10625">
          <a:extLst>
            <a:ext uri="{FF2B5EF4-FFF2-40B4-BE49-F238E27FC236}">
              <a16:creationId xmlns:a16="http://schemas.microsoft.com/office/drawing/2014/main" id="{00000000-0008-0000-0000-000082290000}"/>
            </a:ext>
          </a:extLst>
        </xdr:cNvPr>
        <xdr:cNvCxnSpPr/>
      </xdr:nvCxnSpPr>
      <xdr:spPr>
        <a:xfrm flipV="1">
          <a:off x="9525000" y="153924000"/>
          <a:ext cx="0" cy="9524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748</xdr:row>
      <xdr:rowOff>95250</xdr:rowOff>
    </xdr:from>
    <xdr:to>
      <xdr:col>25</xdr:col>
      <xdr:colOff>0</xdr:colOff>
      <xdr:row>748</xdr:row>
      <xdr:rowOff>190499</xdr:rowOff>
    </xdr:to>
    <xdr:cxnSp macro="">
      <xdr:nvCxnSpPr>
        <xdr:cNvPr id="10629" name="直線コネクタ 10628">
          <a:extLst>
            <a:ext uri="{FF2B5EF4-FFF2-40B4-BE49-F238E27FC236}">
              <a16:creationId xmlns:a16="http://schemas.microsoft.com/office/drawing/2014/main" id="{00000000-0008-0000-0000-000085290000}"/>
            </a:ext>
          </a:extLst>
        </xdr:cNvPr>
        <xdr:cNvCxnSpPr/>
      </xdr:nvCxnSpPr>
      <xdr:spPr>
        <a:xfrm flipV="1">
          <a:off x="9525000" y="145256250"/>
          <a:ext cx="0" cy="9524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2381</xdr:colOff>
      <xdr:row>748</xdr:row>
      <xdr:rowOff>95251</xdr:rowOff>
    </xdr:from>
    <xdr:to>
      <xdr:col>24</xdr:col>
      <xdr:colOff>378619</xdr:colOff>
      <xdr:row>748</xdr:row>
      <xdr:rowOff>95251</xdr:rowOff>
    </xdr:to>
    <xdr:cxnSp macro="">
      <xdr:nvCxnSpPr>
        <xdr:cNvPr id="10630" name="直線コネクタ 10629">
          <a:extLst>
            <a:ext uri="{FF2B5EF4-FFF2-40B4-BE49-F238E27FC236}">
              <a16:creationId xmlns:a16="http://schemas.microsoft.com/office/drawing/2014/main" id="{00000000-0008-0000-0000-000086290000}"/>
            </a:ext>
          </a:extLst>
        </xdr:cNvPr>
        <xdr:cNvCxnSpPr/>
      </xdr:nvCxnSpPr>
      <xdr:spPr>
        <a:xfrm>
          <a:off x="3431381" y="145256251"/>
          <a:ext cx="6091238" cy="0"/>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748</xdr:row>
      <xdr:rowOff>95250</xdr:rowOff>
    </xdr:from>
    <xdr:to>
      <xdr:col>9</xdr:col>
      <xdr:colOff>0</xdr:colOff>
      <xdr:row>748</xdr:row>
      <xdr:rowOff>95250</xdr:rowOff>
    </xdr:to>
    <xdr:cxnSp macro="">
      <xdr:nvCxnSpPr>
        <xdr:cNvPr id="10631" name="直線コネクタ 10630">
          <a:extLst>
            <a:ext uri="{FF2B5EF4-FFF2-40B4-BE49-F238E27FC236}">
              <a16:creationId xmlns:a16="http://schemas.microsoft.com/office/drawing/2014/main" id="{00000000-0008-0000-0000-000087290000}"/>
            </a:ext>
          </a:extLst>
        </xdr:cNvPr>
        <xdr:cNvCxnSpPr/>
      </xdr:nvCxnSpPr>
      <xdr:spPr>
        <a:xfrm>
          <a:off x="2667000" y="145256250"/>
          <a:ext cx="76200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283369</xdr:colOff>
      <xdr:row>340</xdr:row>
      <xdr:rowOff>2381</xdr:rowOff>
    </xdr:from>
    <xdr:to>
      <xdr:col>12</xdr:col>
      <xdr:colOff>283369</xdr:colOff>
      <xdr:row>364</xdr:row>
      <xdr:rowOff>0</xdr:rowOff>
    </xdr:to>
    <xdr:cxnSp macro="">
      <xdr:nvCxnSpPr>
        <xdr:cNvPr id="3453" name="直線コネクタ 3452">
          <a:extLst>
            <a:ext uri="{FF2B5EF4-FFF2-40B4-BE49-F238E27FC236}">
              <a16:creationId xmlns:a16="http://schemas.microsoft.com/office/drawing/2014/main" id="{00000000-0008-0000-0000-00007D0D0000}"/>
            </a:ext>
          </a:extLst>
        </xdr:cNvPr>
        <xdr:cNvCxnSpPr/>
      </xdr:nvCxnSpPr>
      <xdr:spPr>
        <a:xfrm>
          <a:off x="4855369" y="64581881"/>
          <a:ext cx="0" cy="4569619"/>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339</xdr:row>
      <xdr:rowOff>190499</xdr:rowOff>
    </xdr:from>
    <xdr:to>
      <xdr:col>12</xdr:col>
      <xdr:colOff>283369</xdr:colOff>
      <xdr:row>339</xdr:row>
      <xdr:rowOff>190499</xdr:rowOff>
    </xdr:to>
    <xdr:cxnSp macro="">
      <xdr:nvCxnSpPr>
        <xdr:cNvPr id="3456" name="直線コネクタ 3455">
          <a:extLst>
            <a:ext uri="{FF2B5EF4-FFF2-40B4-BE49-F238E27FC236}">
              <a16:creationId xmlns:a16="http://schemas.microsoft.com/office/drawing/2014/main" id="{00000000-0008-0000-0000-0000800D0000}"/>
            </a:ext>
          </a:extLst>
        </xdr:cNvPr>
        <xdr:cNvCxnSpPr/>
      </xdr:nvCxnSpPr>
      <xdr:spPr>
        <a:xfrm>
          <a:off x="4572000" y="64579499"/>
          <a:ext cx="283369" cy="0"/>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276225</xdr:colOff>
      <xdr:row>340</xdr:row>
      <xdr:rowOff>2381</xdr:rowOff>
    </xdr:from>
    <xdr:to>
      <xdr:col>27</xdr:col>
      <xdr:colOff>276225</xdr:colOff>
      <xdr:row>364</xdr:row>
      <xdr:rowOff>0</xdr:rowOff>
    </xdr:to>
    <xdr:cxnSp macro="">
      <xdr:nvCxnSpPr>
        <xdr:cNvPr id="3485" name="直線コネクタ 3484">
          <a:extLst>
            <a:ext uri="{FF2B5EF4-FFF2-40B4-BE49-F238E27FC236}">
              <a16:creationId xmlns:a16="http://schemas.microsoft.com/office/drawing/2014/main" id="{00000000-0008-0000-0000-00009D0D0000}"/>
            </a:ext>
          </a:extLst>
        </xdr:cNvPr>
        <xdr:cNvCxnSpPr/>
      </xdr:nvCxnSpPr>
      <xdr:spPr>
        <a:xfrm>
          <a:off x="10563225" y="64581881"/>
          <a:ext cx="0" cy="4569619"/>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378618</xdr:colOff>
      <xdr:row>340</xdr:row>
      <xdr:rowOff>0</xdr:rowOff>
    </xdr:from>
    <xdr:to>
      <xdr:col>27</xdr:col>
      <xdr:colOff>273844</xdr:colOff>
      <xdr:row>340</xdr:row>
      <xdr:rowOff>0</xdr:rowOff>
    </xdr:to>
    <xdr:cxnSp macro="">
      <xdr:nvCxnSpPr>
        <xdr:cNvPr id="3487" name="直線コネクタ 3486">
          <a:extLst>
            <a:ext uri="{FF2B5EF4-FFF2-40B4-BE49-F238E27FC236}">
              <a16:creationId xmlns:a16="http://schemas.microsoft.com/office/drawing/2014/main" id="{00000000-0008-0000-0000-00009F0D0000}"/>
            </a:ext>
          </a:extLst>
        </xdr:cNvPr>
        <xdr:cNvCxnSpPr/>
      </xdr:nvCxnSpPr>
      <xdr:spPr>
        <a:xfrm>
          <a:off x="10284618" y="64579500"/>
          <a:ext cx="276226" cy="0"/>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366713</xdr:colOff>
      <xdr:row>603</xdr:row>
      <xdr:rowOff>188119</xdr:rowOff>
    </xdr:from>
    <xdr:to>
      <xdr:col>35</xdr:col>
      <xdr:colOff>38102</xdr:colOff>
      <xdr:row>621</xdr:row>
      <xdr:rowOff>183355</xdr:rowOff>
    </xdr:to>
    <xdr:cxnSp macro="">
      <xdr:nvCxnSpPr>
        <xdr:cNvPr id="3408" name="直線コネクタ 3407">
          <a:extLst>
            <a:ext uri="{FF2B5EF4-FFF2-40B4-BE49-F238E27FC236}">
              <a16:creationId xmlns:a16="http://schemas.microsoft.com/office/drawing/2014/main" id="{00000000-0008-0000-0000-0000500D0000}"/>
            </a:ext>
          </a:extLst>
        </xdr:cNvPr>
        <xdr:cNvCxnSpPr/>
      </xdr:nvCxnSpPr>
      <xdr:spPr>
        <a:xfrm flipH="1" flipV="1">
          <a:off x="13320713" y="115059619"/>
          <a:ext cx="52389" cy="3424236"/>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40481</xdr:colOff>
      <xdr:row>622</xdr:row>
      <xdr:rowOff>1</xdr:rowOff>
    </xdr:from>
    <xdr:to>
      <xdr:col>37</xdr:col>
      <xdr:colOff>0</xdr:colOff>
      <xdr:row>622</xdr:row>
      <xdr:rowOff>2</xdr:rowOff>
    </xdr:to>
    <xdr:cxnSp macro="">
      <xdr:nvCxnSpPr>
        <xdr:cNvPr id="3411" name="直線コネクタ 3410">
          <a:extLst>
            <a:ext uri="{FF2B5EF4-FFF2-40B4-BE49-F238E27FC236}">
              <a16:creationId xmlns:a16="http://schemas.microsoft.com/office/drawing/2014/main" id="{00000000-0008-0000-0000-0000530D0000}"/>
            </a:ext>
          </a:extLst>
        </xdr:cNvPr>
        <xdr:cNvCxnSpPr/>
      </xdr:nvCxnSpPr>
      <xdr:spPr>
        <a:xfrm>
          <a:off x="13375481" y="118300501"/>
          <a:ext cx="721519" cy="1"/>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345281</xdr:colOff>
      <xdr:row>600</xdr:row>
      <xdr:rowOff>0</xdr:rowOff>
    </xdr:from>
    <xdr:to>
      <xdr:col>14</xdr:col>
      <xdr:colOff>4763</xdr:colOff>
      <xdr:row>600</xdr:row>
      <xdr:rowOff>0</xdr:rowOff>
    </xdr:to>
    <xdr:cxnSp macro="">
      <xdr:nvCxnSpPr>
        <xdr:cNvPr id="3416" name="直線コネクタ 3415">
          <a:extLst>
            <a:ext uri="{FF2B5EF4-FFF2-40B4-BE49-F238E27FC236}">
              <a16:creationId xmlns:a16="http://schemas.microsoft.com/office/drawing/2014/main" id="{00000000-0008-0000-0000-0000580D0000}"/>
            </a:ext>
          </a:extLst>
        </xdr:cNvPr>
        <xdr:cNvCxnSpPr/>
      </xdr:nvCxnSpPr>
      <xdr:spPr>
        <a:xfrm>
          <a:off x="4536281" y="114109500"/>
          <a:ext cx="802482" cy="0"/>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378618</xdr:colOff>
      <xdr:row>591</xdr:row>
      <xdr:rowOff>0</xdr:rowOff>
    </xdr:from>
    <xdr:to>
      <xdr:col>11</xdr:col>
      <xdr:colOff>357187</xdr:colOff>
      <xdr:row>591</xdr:row>
      <xdr:rowOff>188120</xdr:rowOff>
    </xdr:to>
    <xdr:cxnSp macro="">
      <xdr:nvCxnSpPr>
        <xdr:cNvPr id="3427" name="直線矢印コネクタ 3426">
          <a:extLst>
            <a:ext uri="{FF2B5EF4-FFF2-40B4-BE49-F238E27FC236}">
              <a16:creationId xmlns:a16="http://schemas.microsoft.com/office/drawing/2014/main" id="{00000000-0008-0000-0000-0000630D0000}"/>
            </a:ext>
          </a:extLst>
        </xdr:cNvPr>
        <xdr:cNvCxnSpPr/>
      </xdr:nvCxnSpPr>
      <xdr:spPr>
        <a:xfrm flipV="1">
          <a:off x="2283618" y="112395000"/>
          <a:ext cx="2264569" cy="18812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209551</xdr:colOff>
      <xdr:row>587</xdr:row>
      <xdr:rowOff>95251</xdr:rowOff>
    </xdr:from>
    <xdr:to>
      <xdr:col>34</xdr:col>
      <xdr:colOff>311944</xdr:colOff>
      <xdr:row>587</xdr:row>
      <xdr:rowOff>95251</xdr:rowOff>
    </xdr:to>
    <xdr:cxnSp macro="">
      <xdr:nvCxnSpPr>
        <xdr:cNvPr id="3434" name="直線コネクタ 3433">
          <a:extLst>
            <a:ext uri="{FF2B5EF4-FFF2-40B4-BE49-F238E27FC236}">
              <a16:creationId xmlns:a16="http://schemas.microsoft.com/office/drawing/2014/main" id="{00000000-0008-0000-0000-00006A0D0000}"/>
            </a:ext>
          </a:extLst>
        </xdr:cNvPr>
        <xdr:cNvCxnSpPr/>
      </xdr:nvCxnSpPr>
      <xdr:spPr>
        <a:xfrm>
          <a:off x="13163551" y="111728251"/>
          <a:ext cx="102393" cy="0"/>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600075</xdr:colOff>
      <xdr:row>684</xdr:row>
      <xdr:rowOff>66674</xdr:rowOff>
    </xdr:from>
    <xdr:to>
      <xdr:col>3</xdr:col>
      <xdr:colOff>0</xdr:colOff>
      <xdr:row>684</xdr:row>
      <xdr:rowOff>66674</xdr:rowOff>
    </xdr:to>
    <xdr:cxnSp macro="">
      <xdr:nvCxnSpPr>
        <xdr:cNvPr id="3435" name="直線コネクタ 3434">
          <a:extLst>
            <a:ext uri="{FF2B5EF4-FFF2-40B4-BE49-F238E27FC236}">
              <a16:creationId xmlns:a16="http://schemas.microsoft.com/office/drawing/2014/main" id="{00000000-0008-0000-0000-00006B0D0000}"/>
            </a:ext>
          </a:extLst>
        </xdr:cNvPr>
        <xdr:cNvCxnSpPr/>
      </xdr:nvCxnSpPr>
      <xdr:spPr>
        <a:xfrm>
          <a:off x="1143000" y="87696674"/>
          <a:ext cx="0"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600075</xdr:colOff>
      <xdr:row>704</xdr:row>
      <xdr:rowOff>66674</xdr:rowOff>
    </xdr:from>
    <xdr:to>
      <xdr:col>79</xdr:col>
      <xdr:colOff>0</xdr:colOff>
      <xdr:row>704</xdr:row>
      <xdr:rowOff>66674</xdr:rowOff>
    </xdr:to>
    <xdr:cxnSp macro="">
      <xdr:nvCxnSpPr>
        <xdr:cNvPr id="3436" name="直線コネクタ 3435">
          <a:extLst>
            <a:ext uri="{FF2B5EF4-FFF2-40B4-BE49-F238E27FC236}">
              <a16:creationId xmlns:a16="http://schemas.microsoft.com/office/drawing/2014/main" id="{00000000-0008-0000-0000-00006C0D0000}"/>
            </a:ext>
          </a:extLst>
        </xdr:cNvPr>
        <xdr:cNvCxnSpPr/>
      </xdr:nvCxnSpPr>
      <xdr:spPr>
        <a:xfrm>
          <a:off x="12573000" y="87696674"/>
          <a:ext cx="0"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90488</xdr:colOff>
      <xdr:row>540</xdr:row>
      <xdr:rowOff>97631</xdr:rowOff>
    </xdr:from>
    <xdr:to>
      <xdr:col>6</xdr:col>
      <xdr:colOff>347663</xdr:colOff>
      <xdr:row>540</xdr:row>
      <xdr:rowOff>97631</xdr:rowOff>
    </xdr:to>
    <xdr:cxnSp macro="">
      <xdr:nvCxnSpPr>
        <xdr:cNvPr id="3437" name="直線矢印コネクタ 3436">
          <a:extLst>
            <a:ext uri="{FF2B5EF4-FFF2-40B4-BE49-F238E27FC236}">
              <a16:creationId xmlns:a16="http://schemas.microsoft.com/office/drawing/2014/main" id="{00000000-0008-0000-0000-00006D0D0000}"/>
            </a:ext>
          </a:extLst>
        </xdr:cNvPr>
        <xdr:cNvCxnSpPr/>
      </xdr:nvCxnSpPr>
      <xdr:spPr>
        <a:xfrm>
          <a:off x="2376488" y="101062631"/>
          <a:ext cx="25717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266701</xdr:colOff>
      <xdr:row>536</xdr:row>
      <xdr:rowOff>2381</xdr:rowOff>
    </xdr:from>
    <xdr:to>
      <xdr:col>13</xdr:col>
      <xdr:colOff>266701</xdr:colOff>
      <xdr:row>550</xdr:row>
      <xdr:rowOff>0</xdr:rowOff>
    </xdr:to>
    <xdr:cxnSp macro="">
      <xdr:nvCxnSpPr>
        <xdr:cNvPr id="3438" name="直線コネクタ 3437">
          <a:extLst>
            <a:ext uri="{FF2B5EF4-FFF2-40B4-BE49-F238E27FC236}">
              <a16:creationId xmlns:a16="http://schemas.microsoft.com/office/drawing/2014/main" id="{00000000-0008-0000-0000-00006E0D0000}"/>
            </a:ext>
          </a:extLst>
        </xdr:cNvPr>
        <xdr:cNvCxnSpPr/>
      </xdr:nvCxnSpPr>
      <xdr:spPr>
        <a:xfrm>
          <a:off x="5219701" y="101919881"/>
          <a:ext cx="0" cy="2664619"/>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378619</xdr:colOff>
      <xdr:row>609</xdr:row>
      <xdr:rowOff>2381</xdr:rowOff>
    </xdr:from>
    <xdr:to>
      <xdr:col>49</xdr:col>
      <xdr:colOff>378619</xdr:colOff>
      <xdr:row>613</xdr:row>
      <xdr:rowOff>1</xdr:rowOff>
    </xdr:to>
    <xdr:cxnSp macro="">
      <xdr:nvCxnSpPr>
        <xdr:cNvPr id="3440" name="直線コネクタ 3439">
          <a:extLst>
            <a:ext uri="{FF2B5EF4-FFF2-40B4-BE49-F238E27FC236}">
              <a16:creationId xmlns:a16="http://schemas.microsoft.com/office/drawing/2014/main" id="{00000000-0008-0000-0000-0000700D0000}"/>
            </a:ext>
          </a:extLst>
        </xdr:cNvPr>
        <xdr:cNvCxnSpPr/>
      </xdr:nvCxnSpPr>
      <xdr:spPr>
        <a:xfrm flipV="1">
          <a:off x="17142619" y="66105881"/>
          <a:ext cx="3048000" cy="75962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2381</xdr:colOff>
      <xdr:row>613</xdr:row>
      <xdr:rowOff>90487</xdr:rowOff>
    </xdr:from>
    <xdr:to>
      <xdr:col>50</xdr:col>
      <xdr:colOff>0</xdr:colOff>
      <xdr:row>613</xdr:row>
      <xdr:rowOff>90487</xdr:rowOff>
    </xdr:to>
    <xdr:cxnSp macro="">
      <xdr:nvCxnSpPr>
        <xdr:cNvPr id="3441" name="直線矢印コネクタ 3440">
          <a:extLst>
            <a:ext uri="{FF2B5EF4-FFF2-40B4-BE49-F238E27FC236}">
              <a16:creationId xmlns:a16="http://schemas.microsoft.com/office/drawing/2014/main" id="{00000000-0008-0000-0000-0000710D0000}"/>
            </a:ext>
          </a:extLst>
        </xdr:cNvPr>
        <xdr:cNvCxnSpPr/>
      </xdr:nvCxnSpPr>
      <xdr:spPr>
        <a:xfrm>
          <a:off x="17147381" y="66955987"/>
          <a:ext cx="30456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83344</xdr:colOff>
      <xdr:row>612</xdr:row>
      <xdr:rowOff>171450</xdr:rowOff>
    </xdr:from>
    <xdr:to>
      <xdr:col>42</xdr:col>
      <xdr:colOff>88107</xdr:colOff>
      <xdr:row>612</xdr:row>
      <xdr:rowOff>188120</xdr:rowOff>
    </xdr:to>
    <xdr:cxnSp macro="">
      <xdr:nvCxnSpPr>
        <xdr:cNvPr id="3442" name="直線コネクタ 3441">
          <a:extLst>
            <a:ext uri="{FF2B5EF4-FFF2-40B4-BE49-F238E27FC236}">
              <a16:creationId xmlns:a16="http://schemas.microsoft.com/office/drawing/2014/main" id="{00000000-0008-0000-0000-0000720D0000}"/>
            </a:ext>
          </a:extLst>
        </xdr:cNvPr>
        <xdr:cNvCxnSpPr/>
      </xdr:nvCxnSpPr>
      <xdr:spPr>
        <a:xfrm flipH="1" flipV="1">
          <a:off x="17228344" y="66846450"/>
          <a:ext cx="4763" cy="1667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107156</xdr:colOff>
      <xdr:row>612</xdr:row>
      <xdr:rowOff>164306</xdr:rowOff>
    </xdr:from>
    <xdr:to>
      <xdr:col>42</xdr:col>
      <xdr:colOff>114301</xdr:colOff>
      <xdr:row>613</xdr:row>
      <xdr:rowOff>1</xdr:rowOff>
    </xdr:to>
    <xdr:cxnSp macro="">
      <xdr:nvCxnSpPr>
        <xdr:cNvPr id="3443" name="直線コネクタ 3442">
          <a:extLst>
            <a:ext uri="{FF2B5EF4-FFF2-40B4-BE49-F238E27FC236}">
              <a16:creationId xmlns:a16="http://schemas.microsoft.com/office/drawing/2014/main" id="{00000000-0008-0000-0000-0000730D0000}"/>
            </a:ext>
          </a:extLst>
        </xdr:cNvPr>
        <xdr:cNvCxnSpPr/>
      </xdr:nvCxnSpPr>
      <xdr:spPr>
        <a:xfrm flipH="1" flipV="1">
          <a:off x="17252156" y="66839306"/>
          <a:ext cx="7145" cy="2619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283369</xdr:colOff>
      <xdr:row>608</xdr:row>
      <xdr:rowOff>188119</xdr:rowOff>
    </xdr:from>
    <xdr:to>
      <xdr:col>49</xdr:col>
      <xdr:colOff>283369</xdr:colOff>
      <xdr:row>613</xdr:row>
      <xdr:rowOff>4763</xdr:rowOff>
    </xdr:to>
    <xdr:cxnSp macro="">
      <xdr:nvCxnSpPr>
        <xdr:cNvPr id="3444" name="直線矢印コネクタ 3443">
          <a:extLst>
            <a:ext uri="{FF2B5EF4-FFF2-40B4-BE49-F238E27FC236}">
              <a16:creationId xmlns:a16="http://schemas.microsoft.com/office/drawing/2014/main" id="{00000000-0008-0000-0000-0000740D0000}"/>
            </a:ext>
          </a:extLst>
        </xdr:cNvPr>
        <xdr:cNvCxnSpPr/>
      </xdr:nvCxnSpPr>
      <xdr:spPr>
        <a:xfrm>
          <a:off x="20095369" y="66101119"/>
          <a:ext cx="0" cy="76914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66675</xdr:colOff>
      <xdr:row>610</xdr:row>
      <xdr:rowOff>188120</xdr:rowOff>
    </xdr:from>
    <xdr:to>
      <xdr:col>42</xdr:col>
      <xdr:colOff>66675</xdr:colOff>
      <xdr:row>612</xdr:row>
      <xdr:rowOff>173831</xdr:rowOff>
    </xdr:to>
    <xdr:cxnSp macro="">
      <xdr:nvCxnSpPr>
        <xdr:cNvPr id="3445" name="直線矢印コネクタ 3444">
          <a:extLst>
            <a:ext uri="{FF2B5EF4-FFF2-40B4-BE49-F238E27FC236}">
              <a16:creationId xmlns:a16="http://schemas.microsoft.com/office/drawing/2014/main" id="{00000000-0008-0000-0000-0000750D0000}"/>
            </a:ext>
          </a:extLst>
        </xdr:cNvPr>
        <xdr:cNvCxnSpPr/>
      </xdr:nvCxnSpPr>
      <xdr:spPr>
        <a:xfrm flipV="1">
          <a:off x="17211675" y="66482120"/>
          <a:ext cx="0" cy="366711"/>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95250</xdr:colOff>
      <xdr:row>550</xdr:row>
      <xdr:rowOff>0</xdr:rowOff>
    </xdr:from>
    <xdr:to>
      <xdr:col>13</xdr:col>
      <xdr:colOff>269081</xdr:colOff>
      <xdr:row>550</xdr:row>
      <xdr:rowOff>0</xdr:rowOff>
    </xdr:to>
    <xdr:cxnSp macro="">
      <xdr:nvCxnSpPr>
        <xdr:cNvPr id="3407" name="直線矢印コネクタ 3406">
          <a:extLst>
            <a:ext uri="{FF2B5EF4-FFF2-40B4-BE49-F238E27FC236}">
              <a16:creationId xmlns:a16="http://schemas.microsoft.com/office/drawing/2014/main" id="{00000000-0008-0000-0000-00004F0D0000}"/>
            </a:ext>
          </a:extLst>
        </xdr:cNvPr>
        <xdr:cNvCxnSpPr/>
      </xdr:nvCxnSpPr>
      <xdr:spPr>
        <a:xfrm>
          <a:off x="2381250" y="104584500"/>
          <a:ext cx="2840831" cy="0"/>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90488</xdr:colOff>
      <xdr:row>550</xdr:row>
      <xdr:rowOff>0</xdr:rowOff>
    </xdr:from>
    <xdr:to>
      <xdr:col>54</xdr:col>
      <xdr:colOff>269081</xdr:colOff>
      <xdr:row>550</xdr:row>
      <xdr:rowOff>0</xdr:rowOff>
    </xdr:to>
    <xdr:cxnSp macro="">
      <xdr:nvCxnSpPr>
        <xdr:cNvPr id="3422" name="直線矢印コネクタ 3421">
          <a:extLst>
            <a:ext uri="{FF2B5EF4-FFF2-40B4-BE49-F238E27FC236}">
              <a16:creationId xmlns:a16="http://schemas.microsoft.com/office/drawing/2014/main" id="{00000000-0008-0000-0000-00005E0D0000}"/>
            </a:ext>
          </a:extLst>
        </xdr:cNvPr>
        <xdr:cNvCxnSpPr/>
      </xdr:nvCxnSpPr>
      <xdr:spPr>
        <a:xfrm>
          <a:off x="17997488" y="104584500"/>
          <a:ext cx="2845593" cy="0"/>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16670</xdr:colOff>
      <xdr:row>95</xdr:row>
      <xdr:rowOff>80962</xdr:rowOff>
    </xdr:from>
    <xdr:to>
      <xdr:col>10</xdr:col>
      <xdr:colOff>73819</xdr:colOff>
      <xdr:row>95</xdr:row>
      <xdr:rowOff>80962</xdr:rowOff>
    </xdr:to>
    <xdr:cxnSp macro="">
      <xdr:nvCxnSpPr>
        <xdr:cNvPr id="3409" name="直線矢印コネクタ 3408">
          <a:extLst>
            <a:ext uri="{FF2B5EF4-FFF2-40B4-BE49-F238E27FC236}">
              <a16:creationId xmlns:a16="http://schemas.microsoft.com/office/drawing/2014/main" id="{00000000-0008-0000-0000-0000510D0000}"/>
            </a:ext>
          </a:extLst>
        </xdr:cNvPr>
        <xdr:cNvCxnSpPr/>
      </xdr:nvCxnSpPr>
      <xdr:spPr>
        <a:xfrm flipH="1">
          <a:off x="3445670" y="18178462"/>
          <a:ext cx="43814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69056</xdr:colOff>
      <xdr:row>96</xdr:row>
      <xdr:rowOff>100013</xdr:rowOff>
    </xdr:from>
    <xdr:to>
      <xdr:col>14</xdr:col>
      <xdr:colOff>364331</xdr:colOff>
      <xdr:row>96</xdr:row>
      <xdr:rowOff>100013</xdr:rowOff>
    </xdr:to>
    <xdr:cxnSp macro="">
      <xdr:nvCxnSpPr>
        <xdr:cNvPr id="3418" name="直線矢印コネクタ 3417">
          <a:extLst>
            <a:ext uri="{FF2B5EF4-FFF2-40B4-BE49-F238E27FC236}">
              <a16:creationId xmlns:a16="http://schemas.microsoft.com/office/drawing/2014/main" id="{00000000-0008-0000-0000-00005A0D0000}"/>
            </a:ext>
          </a:extLst>
        </xdr:cNvPr>
        <xdr:cNvCxnSpPr/>
      </xdr:nvCxnSpPr>
      <xdr:spPr>
        <a:xfrm>
          <a:off x="4641056" y="18388013"/>
          <a:ext cx="105727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0</xdr:colOff>
      <xdr:row>665</xdr:row>
      <xdr:rowOff>0</xdr:rowOff>
    </xdr:from>
    <xdr:to>
      <xdr:col>40</xdr:col>
      <xdr:colOff>0</xdr:colOff>
      <xdr:row>667</xdr:row>
      <xdr:rowOff>21431</xdr:rowOff>
    </xdr:to>
    <xdr:cxnSp macro="">
      <xdr:nvCxnSpPr>
        <xdr:cNvPr id="3433" name="直線矢印コネクタ 3432">
          <a:extLst>
            <a:ext uri="{FF2B5EF4-FFF2-40B4-BE49-F238E27FC236}">
              <a16:creationId xmlns:a16="http://schemas.microsoft.com/office/drawing/2014/main" id="{00000000-0008-0000-0000-0000690D0000}"/>
            </a:ext>
          </a:extLst>
        </xdr:cNvPr>
        <xdr:cNvCxnSpPr/>
      </xdr:nvCxnSpPr>
      <xdr:spPr>
        <a:xfrm>
          <a:off x="15240000" y="133731000"/>
          <a:ext cx="0" cy="402431"/>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2381</xdr:colOff>
      <xdr:row>666</xdr:row>
      <xdr:rowOff>0</xdr:rowOff>
    </xdr:from>
    <xdr:to>
      <xdr:col>40</xdr:col>
      <xdr:colOff>1</xdr:colOff>
      <xdr:row>666</xdr:row>
      <xdr:rowOff>0</xdr:rowOff>
    </xdr:to>
    <xdr:cxnSp macro="">
      <xdr:nvCxnSpPr>
        <xdr:cNvPr id="3439" name="直線矢印コネクタ 3438">
          <a:extLst>
            <a:ext uri="{FF2B5EF4-FFF2-40B4-BE49-F238E27FC236}">
              <a16:creationId xmlns:a16="http://schemas.microsoft.com/office/drawing/2014/main" id="{00000000-0008-0000-0000-00006F0D0000}"/>
            </a:ext>
          </a:extLst>
        </xdr:cNvPr>
        <xdr:cNvCxnSpPr/>
      </xdr:nvCxnSpPr>
      <xdr:spPr>
        <a:xfrm flipH="1">
          <a:off x="14480381" y="133921500"/>
          <a:ext cx="759620" cy="0"/>
        </a:xfrm>
        <a:prstGeom prst="straightConnector1">
          <a:avLst/>
        </a:prstGeom>
        <a:ln w="31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300037</xdr:colOff>
      <xdr:row>667</xdr:row>
      <xdr:rowOff>164306</xdr:rowOff>
    </xdr:from>
    <xdr:to>
      <xdr:col>21</xdr:col>
      <xdr:colOff>300037</xdr:colOff>
      <xdr:row>675</xdr:row>
      <xdr:rowOff>40481</xdr:rowOff>
    </xdr:to>
    <xdr:cxnSp macro="">
      <xdr:nvCxnSpPr>
        <xdr:cNvPr id="3448" name="直線矢印コネクタ 3447">
          <a:extLst>
            <a:ext uri="{FF2B5EF4-FFF2-40B4-BE49-F238E27FC236}">
              <a16:creationId xmlns:a16="http://schemas.microsoft.com/office/drawing/2014/main" id="{00000000-0008-0000-0000-0000780D0000}"/>
            </a:ext>
          </a:extLst>
        </xdr:cNvPr>
        <xdr:cNvCxnSpPr/>
      </xdr:nvCxnSpPr>
      <xdr:spPr>
        <a:xfrm>
          <a:off x="8301037" y="134276306"/>
          <a:ext cx="0" cy="140017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116681</xdr:colOff>
      <xdr:row>96</xdr:row>
      <xdr:rowOff>102394</xdr:rowOff>
    </xdr:from>
    <xdr:to>
      <xdr:col>11</xdr:col>
      <xdr:colOff>116681</xdr:colOff>
      <xdr:row>98</xdr:row>
      <xdr:rowOff>92869</xdr:rowOff>
    </xdr:to>
    <xdr:cxnSp macro="">
      <xdr:nvCxnSpPr>
        <xdr:cNvPr id="3378" name="直線コネクタ 3377">
          <a:extLst>
            <a:ext uri="{FF2B5EF4-FFF2-40B4-BE49-F238E27FC236}">
              <a16:creationId xmlns:a16="http://schemas.microsoft.com/office/drawing/2014/main" id="{00000000-0008-0000-0000-0000320D0000}"/>
            </a:ext>
          </a:extLst>
        </xdr:cNvPr>
        <xdr:cNvCxnSpPr/>
      </xdr:nvCxnSpPr>
      <xdr:spPr>
        <a:xfrm>
          <a:off x="4307681" y="18390394"/>
          <a:ext cx="0" cy="371475"/>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116681</xdr:colOff>
      <xdr:row>98</xdr:row>
      <xdr:rowOff>92868</xdr:rowOff>
    </xdr:from>
    <xdr:to>
      <xdr:col>14</xdr:col>
      <xdr:colOff>378619</xdr:colOff>
      <xdr:row>98</xdr:row>
      <xdr:rowOff>92868</xdr:rowOff>
    </xdr:to>
    <xdr:cxnSp macro="">
      <xdr:nvCxnSpPr>
        <xdr:cNvPr id="3380" name="直線矢印コネクタ 3379">
          <a:extLst>
            <a:ext uri="{FF2B5EF4-FFF2-40B4-BE49-F238E27FC236}">
              <a16:creationId xmlns:a16="http://schemas.microsoft.com/office/drawing/2014/main" id="{00000000-0008-0000-0000-0000340D0000}"/>
            </a:ext>
          </a:extLst>
        </xdr:cNvPr>
        <xdr:cNvCxnSpPr/>
      </xdr:nvCxnSpPr>
      <xdr:spPr>
        <a:xfrm>
          <a:off x="4307681" y="18761868"/>
          <a:ext cx="140493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600075</xdr:colOff>
      <xdr:row>666</xdr:row>
      <xdr:rowOff>66674</xdr:rowOff>
    </xdr:from>
    <xdr:to>
      <xdr:col>47</xdr:col>
      <xdr:colOff>0</xdr:colOff>
      <xdr:row>666</xdr:row>
      <xdr:rowOff>66674</xdr:rowOff>
    </xdr:to>
    <xdr:cxnSp macro="">
      <xdr:nvCxnSpPr>
        <xdr:cNvPr id="3379" name="直線コネクタ 3378">
          <a:extLst>
            <a:ext uri="{FF2B5EF4-FFF2-40B4-BE49-F238E27FC236}">
              <a16:creationId xmlns:a16="http://schemas.microsoft.com/office/drawing/2014/main" id="{00000000-0008-0000-0000-0000330D0000}"/>
            </a:ext>
          </a:extLst>
        </xdr:cNvPr>
        <xdr:cNvCxnSpPr/>
      </xdr:nvCxnSpPr>
      <xdr:spPr>
        <a:xfrm>
          <a:off x="762000" y="126939674"/>
          <a:ext cx="0"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301332</xdr:colOff>
      <xdr:row>675</xdr:row>
      <xdr:rowOff>50006</xdr:rowOff>
    </xdr:from>
    <xdr:to>
      <xdr:col>61</xdr:col>
      <xdr:colOff>301332</xdr:colOff>
      <xdr:row>675</xdr:row>
      <xdr:rowOff>154781</xdr:rowOff>
    </xdr:to>
    <xdr:cxnSp macro="">
      <xdr:nvCxnSpPr>
        <xdr:cNvPr id="3382" name="直線コネクタ 3381">
          <a:extLst>
            <a:ext uri="{FF2B5EF4-FFF2-40B4-BE49-F238E27FC236}">
              <a16:creationId xmlns:a16="http://schemas.microsoft.com/office/drawing/2014/main" id="{00000000-0008-0000-0000-0000360D0000}"/>
            </a:ext>
          </a:extLst>
        </xdr:cNvPr>
        <xdr:cNvCxnSpPr/>
      </xdr:nvCxnSpPr>
      <xdr:spPr>
        <a:xfrm>
          <a:off x="8302332" y="128637506"/>
          <a:ext cx="0" cy="104775"/>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45</xdr:col>
      <xdr:colOff>192881</xdr:colOff>
      <xdr:row>664</xdr:row>
      <xdr:rowOff>4763</xdr:rowOff>
    </xdr:from>
    <xdr:to>
      <xdr:col>45</xdr:col>
      <xdr:colOff>192881</xdr:colOff>
      <xdr:row>665</xdr:row>
      <xdr:rowOff>2381</xdr:rowOff>
    </xdr:to>
    <xdr:cxnSp macro="">
      <xdr:nvCxnSpPr>
        <xdr:cNvPr id="3385" name="直線コネクタ 3384">
          <a:extLst>
            <a:ext uri="{FF2B5EF4-FFF2-40B4-BE49-F238E27FC236}">
              <a16:creationId xmlns:a16="http://schemas.microsoft.com/office/drawing/2014/main" id="{00000000-0008-0000-0000-0000390D0000}"/>
            </a:ext>
          </a:extLst>
        </xdr:cNvPr>
        <xdr:cNvCxnSpPr/>
      </xdr:nvCxnSpPr>
      <xdr:spPr>
        <a:xfrm flipV="1">
          <a:off x="2097881" y="126496763"/>
          <a:ext cx="0" cy="188118"/>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252412</xdr:colOff>
      <xdr:row>675</xdr:row>
      <xdr:rowOff>42862</xdr:rowOff>
    </xdr:from>
    <xdr:to>
      <xdr:col>61</xdr:col>
      <xdr:colOff>359569</xdr:colOff>
      <xdr:row>675</xdr:row>
      <xdr:rowOff>42862</xdr:rowOff>
    </xdr:to>
    <xdr:cxnSp macro="">
      <xdr:nvCxnSpPr>
        <xdr:cNvPr id="3387" name="直線コネクタ 3386">
          <a:extLst>
            <a:ext uri="{FF2B5EF4-FFF2-40B4-BE49-F238E27FC236}">
              <a16:creationId xmlns:a16="http://schemas.microsoft.com/office/drawing/2014/main" id="{00000000-0008-0000-0000-00003B0D0000}"/>
            </a:ext>
          </a:extLst>
        </xdr:cNvPr>
        <xdr:cNvCxnSpPr/>
      </xdr:nvCxnSpPr>
      <xdr:spPr>
        <a:xfrm>
          <a:off x="8253412" y="128630362"/>
          <a:ext cx="107157"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61</xdr:col>
      <xdr:colOff>300038</xdr:colOff>
      <xdr:row>675</xdr:row>
      <xdr:rowOff>40482</xdr:rowOff>
    </xdr:from>
    <xdr:to>
      <xdr:col>79</xdr:col>
      <xdr:colOff>371475</xdr:colOff>
      <xdr:row>675</xdr:row>
      <xdr:rowOff>40482</xdr:rowOff>
    </xdr:to>
    <xdr:cxnSp macro="">
      <xdr:nvCxnSpPr>
        <xdr:cNvPr id="3388" name="直線コネクタ 3387">
          <a:extLst>
            <a:ext uri="{FF2B5EF4-FFF2-40B4-BE49-F238E27FC236}">
              <a16:creationId xmlns:a16="http://schemas.microsoft.com/office/drawing/2014/main" id="{00000000-0008-0000-0000-00003C0D0000}"/>
            </a:ext>
          </a:extLst>
        </xdr:cNvPr>
        <xdr:cNvCxnSpPr/>
      </xdr:nvCxnSpPr>
      <xdr:spPr>
        <a:xfrm>
          <a:off x="8301038" y="128627982"/>
          <a:ext cx="6929437" cy="0"/>
        </a:xfrm>
        <a:prstGeom prst="line">
          <a:avLst/>
        </a:prstGeom>
        <a:ln w="3175">
          <a:solidFill>
            <a:srgbClr val="C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91528</xdr:colOff>
      <xdr:row>674</xdr:row>
      <xdr:rowOff>130969</xdr:rowOff>
    </xdr:from>
    <xdr:to>
      <xdr:col>62</xdr:col>
      <xdr:colOff>91528</xdr:colOff>
      <xdr:row>675</xdr:row>
      <xdr:rowOff>40482</xdr:rowOff>
    </xdr:to>
    <xdr:cxnSp macro="">
      <xdr:nvCxnSpPr>
        <xdr:cNvPr id="3389" name="直線矢印コネクタ 3388">
          <a:extLst>
            <a:ext uri="{FF2B5EF4-FFF2-40B4-BE49-F238E27FC236}">
              <a16:creationId xmlns:a16="http://schemas.microsoft.com/office/drawing/2014/main" id="{00000000-0008-0000-0000-00003D0D0000}"/>
            </a:ext>
          </a:extLst>
        </xdr:cNvPr>
        <xdr:cNvCxnSpPr/>
      </xdr:nvCxnSpPr>
      <xdr:spPr>
        <a:xfrm>
          <a:off x="8473528" y="128527969"/>
          <a:ext cx="0" cy="100013"/>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90485</xdr:colOff>
      <xdr:row>676</xdr:row>
      <xdr:rowOff>1</xdr:rowOff>
    </xdr:from>
    <xdr:to>
      <xdr:col>62</xdr:col>
      <xdr:colOff>90485</xdr:colOff>
      <xdr:row>676</xdr:row>
      <xdr:rowOff>95250</xdr:rowOff>
    </xdr:to>
    <xdr:cxnSp macro="">
      <xdr:nvCxnSpPr>
        <xdr:cNvPr id="3390" name="直線矢印コネクタ 3389">
          <a:extLst>
            <a:ext uri="{FF2B5EF4-FFF2-40B4-BE49-F238E27FC236}">
              <a16:creationId xmlns:a16="http://schemas.microsoft.com/office/drawing/2014/main" id="{00000000-0008-0000-0000-00003E0D0000}"/>
            </a:ext>
          </a:extLst>
        </xdr:cNvPr>
        <xdr:cNvCxnSpPr/>
      </xdr:nvCxnSpPr>
      <xdr:spPr>
        <a:xfrm flipV="1">
          <a:off x="8472485" y="128778001"/>
          <a:ext cx="0" cy="95249"/>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226220</xdr:colOff>
      <xdr:row>674</xdr:row>
      <xdr:rowOff>2381</xdr:rowOff>
    </xdr:from>
    <xdr:to>
      <xdr:col>62</xdr:col>
      <xdr:colOff>226220</xdr:colOff>
      <xdr:row>675</xdr:row>
      <xdr:rowOff>107156</xdr:rowOff>
    </xdr:to>
    <xdr:cxnSp macro="">
      <xdr:nvCxnSpPr>
        <xdr:cNvPr id="3391" name="直線矢印コネクタ 3390">
          <a:extLst>
            <a:ext uri="{FF2B5EF4-FFF2-40B4-BE49-F238E27FC236}">
              <a16:creationId xmlns:a16="http://schemas.microsoft.com/office/drawing/2014/main" id="{00000000-0008-0000-0000-00003F0D0000}"/>
            </a:ext>
          </a:extLst>
        </xdr:cNvPr>
        <xdr:cNvCxnSpPr/>
      </xdr:nvCxnSpPr>
      <xdr:spPr>
        <a:xfrm flipV="1">
          <a:off x="8608220" y="128399381"/>
          <a:ext cx="0" cy="295275"/>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90490</xdr:colOff>
      <xdr:row>675</xdr:row>
      <xdr:rowOff>109537</xdr:rowOff>
    </xdr:from>
    <xdr:to>
      <xdr:col>62</xdr:col>
      <xdr:colOff>226221</xdr:colOff>
      <xdr:row>675</xdr:row>
      <xdr:rowOff>109537</xdr:rowOff>
    </xdr:to>
    <xdr:cxnSp macro="">
      <xdr:nvCxnSpPr>
        <xdr:cNvPr id="3392" name="直線コネクタ 3391">
          <a:extLst>
            <a:ext uri="{FF2B5EF4-FFF2-40B4-BE49-F238E27FC236}">
              <a16:creationId xmlns:a16="http://schemas.microsoft.com/office/drawing/2014/main" id="{00000000-0008-0000-0000-0000400D0000}"/>
            </a:ext>
          </a:extLst>
        </xdr:cNvPr>
        <xdr:cNvCxnSpPr/>
      </xdr:nvCxnSpPr>
      <xdr:spPr>
        <a:xfrm>
          <a:off x="8472490" y="128697037"/>
          <a:ext cx="135731"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302419</xdr:colOff>
      <xdr:row>677</xdr:row>
      <xdr:rowOff>4</xdr:rowOff>
    </xdr:from>
    <xdr:to>
      <xdr:col>79</xdr:col>
      <xdr:colOff>380998</xdr:colOff>
      <xdr:row>677</xdr:row>
      <xdr:rowOff>4</xdr:rowOff>
    </xdr:to>
    <xdr:cxnSp macro="">
      <xdr:nvCxnSpPr>
        <xdr:cNvPr id="3394" name="直線矢印コネクタ 3393">
          <a:extLst>
            <a:ext uri="{FF2B5EF4-FFF2-40B4-BE49-F238E27FC236}">
              <a16:creationId xmlns:a16="http://schemas.microsoft.com/office/drawing/2014/main" id="{00000000-0008-0000-0000-0000420D0000}"/>
            </a:ext>
          </a:extLst>
        </xdr:cNvPr>
        <xdr:cNvCxnSpPr/>
      </xdr:nvCxnSpPr>
      <xdr:spPr>
        <a:xfrm flipH="1">
          <a:off x="8303419" y="128968504"/>
          <a:ext cx="6936579" cy="0"/>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192881</xdr:colOff>
      <xdr:row>668</xdr:row>
      <xdr:rowOff>33338</xdr:rowOff>
    </xdr:from>
    <xdr:to>
      <xdr:col>45</xdr:col>
      <xdr:colOff>192881</xdr:colOff>
      <xdr:row>668</xdr:row>
      <xdr:rowOff>138113</xdr:rowOff>
    </xdr:to>
    <xdr:cxnSp macro="">
      <xdr:nvCxnSpPr>
        <xdr:cNvPr id="3395" name="直線コネクタ 3394">
          <a:extLst>
            <a:ext uri="{FF2B5EF4-FFF2-40B4-BE49-F238E27FC236}">
              <a16:creationId xmlns:a16="http://schemas.microsoft.com/office/drawing/2014/main" id="{00000000-0008-0000-0000-0000430D0000}"/>
            </a:ext>
          </a:extLst>
        </xdr:cNvPr>
        <xdr:cNvCxnSpPr/>
      </xdr:nvCxnSpPr>
      <xdr:spPr>
        <a:xfrm>
          <a:off x="2097881" y="127287338"/>
          <a:ext cx="0" cy="104775"/>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45</xdr:col>
      <xdr:colOff>135732</xdr:colOff>
      <xdr:row>668</xdr:row>
      <xdr:rowOff>135732</xdr:rowOff>
    </xdr:from>
    <xdr:to>
      <xdr:col>45</xdr:col>
      <xdr:colOff>242889</xdr:colOff>
      <xdr:row>668</xdr:row>
      <xdr:rowOff>135732</xdr:rowOff>
    </xdr:to>
    <xdr:cxnSp macro="">
      <xdr:nvCxnSpPr>
        <xdr:cNvPr id="3396" name="直線コネクタ 3395">
          <a:extLst>
            <a:ext uri="{FF2B5EF4-FFF2-40B4-BE49-F238E27FC236}">
              <a16:creationId xmlns:a16="http://schemas.microsoft.com/office/drawing/2014/main" id="{00000000-0008-0000-0000-0000440D0000}"/>
            </a:ext>
          </a:extLst>
        </xdr:cNvPr>
        <xdr:cNvCxnSpPr/>
      </xdr:nvCxnSpPr>
      <xdr:spPr>
        <a:xfrm>
          <a:off x="2040732" y="127389732"/>
          <a:ext cx="107157"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45</xdr:col>
      <xdr:colOff>2381</xdr:colOff>
      <xdr:row>668</xdr:row>
      <xdr:rowOff>138112</xdr:rowOff>
    </xdr:from>
    <xdr:to>
      <xdr:col>45</xdr:col>
      <xdr:colOff>192881</xdr:colOff>
      <xdr:row>668</xdr:row>
      <xdr:rowOff>138112</xdr:rowOff>
    </xdr:to>
    <xdr:cxnSp macro="">
      <xdr:nvCxnSpPr>
        <xdr:cNvPr id="3397" name="直線コネクタ 3396">
          <a:extLst>
            <a:ext uri="{FF2B5EF4-FFF2-40B4-BE49-F238E27FC236}">
              <a16:creationId xmlns:a16="http://schemas.microsoft.com/office/drawing/2014/main" id="{00000000-0008-0000-0000-0000450D0000}"/>
            </a:ext>
          </a:extLst>
        </xdr:cNvPr>
        <xdr:cNvCxnSpPr/>
      </xdr:nvCxnSpPr>
      <xdr:spPr>
        <a:xfrm>
          <a:off x="1907381" y="127392112"/>
          <a:ext cx="19050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192881</xdr:colOff>
      <xdr:row>665</xdr:row>
      <xdr:rowOff>0</xdr:rowOff>
    </xdr:from>
    <xdr:to>
      <xdr:col>45</xdr:col>
      <xdr:colOff>192881</xdr:colOff>
      <xdr:row>668</xdr:row>
      <xdr:rowOff>123825</xdr:rowOff>
    </xdr:to>
    <xdr:cxnSp macro="">
      <xdr:nvCxnSpPr>
        <xdr:cNvPr id="3399" name="直線矢印コネクタ 3398">
          <a:extLst>
            <a:ext uri="{FF2B5EF4-FFF2-40B4-BE49-F238E27FC236}">
              <a16:creationId xmlns:a16="http://schemas.microsoft.com/office/drawing/2014/main" id="{00000000-0008-0000-0000-0000470D0000}"/>
            </a:ext>
          </a:extLst>
        </xdr:cNvPr>
        <xdr:cNvCxnSpPr/>
      </xdr:nvCxnSpPr>
      <xdr:spPr>
        <a:xfrm>
          <a:off x="2097881" y="126682500"/>
          <a:ext cx="0" cy="69532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192881</xdr:colOff>
      <xdr:row>668</xdr:row>
      <xdr:rowOff>138113</xdr:rowOff>
    </xdr:from>
    <xdr:to>
      <xdr:col>61</xdr:col>
      <xdr:colOff>300038</xdr:colOff>
      <xdr:row>675</xdr:row>
      <xdr:rowOff>38101</xdr:rowOff>
    </xdr:to>
    <xdr:cxnSp macro="">
      <xdr:nvCxnSpPr>
        <xdr:cNvPr id="3404" name="直線コネクタ 3403">
          <a:extLst>
            <a:ext uri="{FF2B5EF4-FFF2-40B4-BE49-F238E27FC236}">
              <a16:creationId xmlns:a16="http://schemas.microsoft.com/office/drawing/2014/main" id="{00000000-0008-0000-0000-00004C0D0000}"/>
            </a:ext>
          </a:extLst>
        </xdr:cNvPr>
        <xdr:cNvCxnSpPr/>
      </xdr:nvCxnSpPr>
      <xdr:spPr>
        <a:xfrm>
          <a:off x="2097881" y="127392113"/>
          <a:ext cx="6203157" cy="1233488"/>
        </a:xfrm>
        <a:prstGeom prst="line">
          <a:avLst/>
        </a:prstGeom>
        <a:ln w="3175">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195262</xdr:colOff>
      <xdr:row>671</xdr:row>
      <xdr:rowOff>140494</xdr:rowOff>
    </xdr:from>
    <xdr:to>
      <xdr:col>51</xdr:col>
      <xdr:colOff>195262</xdr:colOff>
      <xdr:row>672</xdr:row>
      <xdr:rowOff>183356</xdr:rowOff>
    </xdr:to>
    <xdr:cxnSp macro="">
      <xdr:nvCxnSpPr>
        <xdr:cNvPr id="3405" name="直線矢印コネクタ 3404">
          <a:extLst>
            <a:ext uri="{FF2B5EF4-FFF2-40B4-BE49-F238E27FC236}">
              <a16:creationId xmlns:a16="http://schemas.microsoft.com/office/drawing/2014/main" id="{00000000-0008-0000-0000-00004D0D0000}"/>
            </a:ext>
          </a:extLst>
        </xdr:cNvPr>
        <xdr:cNvCxnSpPr/>
      </xdr:nvCxnSpPr>
      <xdr:spPr>
        <a:xfrm>
          <a:off x="20769262" y="127965994"/>
          <a:ext cx="0" cy="233362"/>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299266</xdr:colOff>
      <xdr:row>664</xdr:row>
      <xdr:rowOff>188119</xdr:rowOff>
    </xdr:from>
    <xdr:to>
      <xdr:col>61</xdr:col>
      <xdr:colOff>299266</xdr:colOff>
      <xdr:row>667</xdr:row>
      <xdr:rowOff>166688</xdr:rowOff>
    </xdr:to>
    <xdr:cxnSp macro="">
      <xdr:nvCxnSpPr>
        <xdr:cNvPr id="3410" name="直線矢印コネクタ 3409">
          <a:extLst>
            <a:ext uri="{FF2B5EF4-FFF2-40B4-BE49-F238E27FC236}">
              <a16:creationId xmlns:a16="http://schemas.microsoft.com/office/drawing/2014/main" id="{00000000-0008-0000-0000-0000520D0000}"/>
            </a:ext>
          </a:extLst>
        </xdr:cNvPr>
        <xdr:cNvCxnSpPr/>
      </xdr:nvCxnSpPr>
      <xdr:spPr>
        <a:xfrm>
          <a:off x="8300266" y="126680119"/>
          <a:ext cx="0" cy="55006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192882</xdr:colOff>
      <xdr:row>664</xdr:row>
      <xdr:rowOff>188118</xdr:rowOff>
    </xdr:from>
    <xdr:to>
      <xdr:col>78</xdr:col>
      <xdr:colOff>192882</xdr:colOff>
      <xdr:row>667</xdr:row>
      <xdr:rowOff>21431</xdr:rowOff>
    </xdr:to>
    <xdr:cxnSp macro="">
      <xdr:nvCxnSpPr>
        <xdr:cNvPr id="3412" name="直線矢印コネクタ 3411">
          <a:extLst>
            <a:ext uri="{FF2B5EF4-FFF2-40B4-BE49-F238E27FC236}">
              <a16:creationId xmlns:a16="http://schemas.microsoft.com/office/drawing/2014/main" id="{00000000-0008-0000-0000-0000540D0000}"/>
            </a:ext>
          </a:extLst>
        </xdr:cNvPr>
        <xdr:cNvCxnSpPr/>
      </xdr:nvCxnSpPr>
      <xdr:spPr>
        <a:xfrm>
          <a:off x="14670882" y="126680118"/>
          <a:ext cx="0" cy="40481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192882</xdr:colOff>
      <xdr:row>667</xdr:row>
      <xdr:rowOff>166688</xdr:rowOff>
    </xdr:from>
    <xdr:to>
      <xdr:col>61</xdr:col>
      <xdr:colOff>300038</xdr:colOff>
      <xdr:row>668</xdr:row>
      <xdr:rowOff>135735</xdr:rowOff>
    </xdr:to>
    <xdr:cxnSp macro="">
      <xdr:nvCxnSpPr>
        <xdr:cNvPr id="3413" name="直線コネクタ 3412">
          <a:extLst>
            <a:ext uri="{FF2B5EF4-FFF2-40B4-BE49-F238E27FC236}">
              <a16:creationId xmlns:a16="http://schemas.microsoft.com/office/drawing/2014/main" id="{00000000-0008-0000-0000-0000550D0000}"/>
            </a:ext>
          </a:extLst>
        </xdr:cNvPr>
        <xdr:cNvCxnSpPr/>
      </xdr:nvCxnSpPr>
      <xdr:spPr>
        <a:xfrm flipV="1">
          <a:off x="2097882" y="127230188"/>
          <a:ext cx="6203156" cy="159547"/>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302419</xdr:colOff>
      <xdr:row>667</xdr:row>
      <xdr:rowOff>21434</xdr:rowOff>
    </xdr:from>
    <xdr:to>
      <xdr:col>78</xdr:col>
      <xdr:colOff>190500</xdr:colOff>
      <xdr:row>667</xdr:row>
      <xdr:rowOff>164306</xdr:rowOff>
    </xdr:to>
    <xdr:cxnSp macro="">
      <xdr:nvCxnSpPr>
        <xdr:cNvPr id="3415" name="直線コネクタ 3414">
          <a:extLst>
            <a:ext uri="{FF2B5EF4-FFF2-40B4-BE49-F238E27FC236}">
              <a16:creationId xmlns:a16="http://schemas.microsoft.com/office/drawing/2014/main" id="{00000000-0008-0000-0000-0000570D0000}"/>
            </a:ext>
          </a:extLst>
        </xdr:cNvPr>
        <xdr:cNvCxnSpPr/>
      </xdr:nvCxnSpPr>
      <xdr:spPr>
        <a:xfrm flipV="1">
          <a:off x="8303419" y="127084934"/>
          <a:ext cx="6365081" cy="142872"/>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2381</xdr:colOff>
      <xdr:row>666</xdr:row>
      <xdr:rowOff>90488</xdr:rowOff>
    </xdr:from>
    <xdr:to>
      <xdr:col>61</xdr:col>
      <xdr:colOff>300039</xdr:colOff>
      <xdr:row>666</xdr:row>
      <xdr:rowOff>90488</xdr:rowOff>
    </xdr:to>
    <xdr:cxnSp macro="">
      <xdr:nvCxnSpPr>
        <xdr:cNvPr id="3417" name="直線矢印コネクタ 3416">
          <a:extLst>
            <a:ext uri="{FF2B5EF4-FFF2-40B4-BE49-F238E27FC236}">
              <a16:creationId xmlns:a16="http://schemas.microsoft.com/office/drawing/2014/main" id="{00000000-0008-0000-0000-0000590D0000}"/>
            </a:ext>
          </a:extLst>
        </xdr:cNvPr>
        <xdr:cNvCxnSpPr/>
      </xdr:nvCxnSpPr>
      <xdr:spPr>
        <a:xfrm flipH="1">
          <a:off x="8003381" y="126963488"/>
          <a:ext cx="29765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2381</xdr:colOff>
      <xdr:row>666</xdr:row>
      <xdr:rowOff>95250</xdr:rowOff>
    </xdr:from>
    <xdr:to>
      <xdr:col>78</xdr:col>
      <xdr:colOff>192882</xdr:colOff>
      <xdr:row>666</xdr:row>
      <xdr:rowOff>95250</xdr:rowOff>
    </xdr:to>
    <xdr:cxnSp macro="">
      <xdr:nvCxnSpPr>
        <xdr:cNvPr id="3419" name="直線矢印コネクタ 3418">
          <a:extLst>
            <a:ext uri="{FF2B5EF4-FFF2-40B4-BE49-F238E27FC236}">
              <a16:creationId xmlns:a16="http://schemas.microsoft.com/office/drawing/2014/main" id="{00000000-0008-0000-0000-00005B0D0000}"/>
            </a:ext>
          </a:extLst>
        </xdr:cNvPr>
        <xdr:cNvCxnSpPr/>
      </xdr:nvCxnSpPr>
      <xdr:spPr>
        <a:xfrm flipH="1">
          <a:off x="14480381" y="126968250"/>
          <a:ext cx="19050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192881</xdr:colOff>
      <xdr:row>667</xdr:row>
      <xdr:rowOff>19047</xdr:rowOff>
    </xdr:from>
    <xdr:to>
      <xdr:col>80</xdr:col>
      <xdr:colOff>2382</xdr:colOff>
      <xdr:row>667</xdr:row>
      <xdr:rowOff>19047</xdr:rowOff>
    </xdr:to>
    <xdr:cxnSp macro="">
      <xdr:nvCxnSpPr>
        <xdr:cNvPr id="3420" name="直線矢印コネクタ 3419">
          <a:extLst>
            <a:ext uri="{FF2B5EF4-FFF2-40B4-BE49-F238E27FC236}">
              <a16:creationId xmlns:a16="http://schemas.microsoft.com/office/drawing/2014/main" id="{00000000-0008-0000-0000-00005C0D0000}"/>
            </a:ext>
          </a:extLst>
        </xdr:cNvPr>
        <xdr:cNvCxnSpPr/>
      </xdr:nvCxnSpPr>
      <xdr:spPr>
        <a:xfrm>
          <a:off x="14670881" y="127082547"/>
          <a:ext cx="571501" cy="0"/>
        </a:xfrm>
        <a:prstGeom prst="straightConnector1">
          <a:avLst/>
        </a:prstGeom>
        <a:ln w="3175">
          <a:solidFill>
            <a:srgbClr val="C00000"/>
          </a:solidFill>
          <a:prstDash val="lgDashDot"/>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79</xdr:col>
      <xdr:colOff>100013</xdr:colOff>
      <xdr:row>667</xdr:row>
      <xdr:rowOff>21431</xdr:rowOff>
    </xdr:from>
    <xdr:to>
      <xdr:col>79</xdr:col>
      <xdr:colOff>100013</xdr:colOff>
      <xdr:row>667</xdr:row>
      <xdr:rowOff>185738</xdr:rowOff>
    </xdr:to>
    <xdr:cxnSp macro="">
      <xdr:nvCxnSpPr>
        <xdr:cNvPr id="3423" name="直線矢印コネクタ 3422">
          <a:extLst>
            <a:ext uri="{FF2B5EF4-FFF2-40B4-BE49-F238E27FC236}">
              <a16:creationId xmlns:a16="http://schemas.microsoft.com/office/drawing/2014/main" id="{00000000-0008-0000-0000-00005F0D0000}"/>
            </a:ext>
          </a:extLst>
        </xdr:cNvPr>
        <xdr:cNvCxnSpPr/>
      </xdr:nvCxnSpPr>
      <xdr:spPr>
        <a:xfrm>
          <a:off x="14959013" y="127084931"/>
          <a:ext cx="0" cy="164307"/>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58569</xdr:colOff>
      <xdr:row>666</xdr:row>
      <xdr:rowOff>28831</xdr:rowOff>
    </xdr:from>
    <xdr:to>
      <xdr:col>68</xdr:col>
      <xdr:colOff>65151</xdr:colOff>
      <xdr:row>672</xdr:row>
      <xdr:rowOff>150344</xdr:rowOff>
    </xdr:to>
    <xdr:sp macro="" textlink="">
      <xdr:nvSpPr>
        <xdr:cNvPr id="3425" name="円弧 3424">
          <a:extLst>
            <a:ext uri="{FF2B5EF4-FFF2-40B4-BE49-F238E27FC236}">
              <a16:creationId xmlns:a16="http://schemas.microsoft.com/office/drawing/2014/main" id="{00000000-0008-0000-0000-0000610D0000}"/>
            </a:ext>
          </a:extLst>
        </xdr:cNvPr>
        <xdr:cNvSpPr/>
      </xdr:nvSpPr>
      <xdr:spPr>
        <a:xfrm rot="668909">
          <a:off x="15298569" y="126901831"/>
          <a:ext cx="10674582" cy="1264513"/>
        </a:xfrm>
        <a:prstGeom prst="arc">
          <a:avLst>
            <a:gd name="adj1" fmla="val 575322"/>
            <a:gd name="adj2" fmla="val 10277521"/>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190500</xdr:colOff>
      <xdr:row>668</xdr:row>
      <xdr:rowOff>130969</xdr:rowOff>
    </xdr:from>
    <xdr:to>
      <xdr:col>45</xdr:col>
      <xdr:colOff>190500</xdr:colOff>
      <xdr:row>672</xdr:row>
      <xdr:rowOff>0</xdr:rowOff>
    </xdr:to>
    <xdr:cxnSp macro="">
      <xdr:nvCxnSpPr>
        <xdr:cNvPr id="3426" name="直線コネクタ 3425">
          <a:extLst>
            <a:ext uri="{FF2B5EF4-FFF2-40B4-BE49-F238E27FC236}">
              <a16:creationId xmlns:a16="http://schemas.microsoft.com/office/drawing/2014/main" id="{00000000-0008-0000-0000-0000620D0000}"/>
            </a:ext>
          </a:extLst>
        </xdr:cNvPr>
        <xdr:cNvCxnSpPr/>
      </xdr:nvCxnSpPr>
      <xdr:spPr>
        <a:xfrm>
          <a:off x="17335500" y="127384969"/>
          <a:ext cx="0" cy="631031"/>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190500</xdr:colOff>
      <xdr:row>672</xdr:row>
      <xdr:rowOff>1</xdr:rowOff>
    </xdr:from>
    <xdr:to>
      <xdr:col>50</xdr:col>
      <xdr:colOff>183357</xdr:colOff>
      <xdr:row>672</xdr:row>
      <xdr:rowOff>1</xdr:rowOff>
    </xdr:to>
    <xdr:cxnSp macro="">
      <xdr:nvCxnSpPr>
        <xdr:cNvPr id="3428" name="直線矢印コネクタ 3427">
          <a:extLst>
            <a:ext uri="{FF2B5EF4-FFF2-40B4-BE49-F238E27FC236}">
              <a16:creationId xmlns:a16="http://schemas.microsoft.com/office/drawing/2014/main" id="{00000000-0008-0000-0000-0000640D0000}"/>
            </a:ext>
          </a:extLst>
        </xdr:cNvPr>
        <xdr:cNvCxnSpPr/>
      </xdr:nvCxnSpPr>
      <xdr:spPr>
        <a:xfrm>
          <a:off x="18478500" y="128016001"/>
          <a:ext cx="189785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195263</xdr:colOff>
      <xdr:row>670</xdr:row>
      <xdr:rowOff>185737</xdr:rowOff>
    </xdr:from>
    <xdr:to>
      <xdr:col>50</xdr:col>
      <xdr:colOff>183356</xdr:colOff>
      <xdr:row>670</xdr:row>
      <xdr:rowOff>185737</xdr:rowOff>
    </xdr:to>
    <xdr:cxnSp macro="">
      <xdr:nvCxnSpPr>
        <xdr:cNvPr id="3429" name="直線コネクタ 3428">
          <a:extLst>
            <a:ext uri="{FF2B5EF4-FFF2-40B4-BE49-F238E27FC236}">
              <a16:creationId xmlns:a16="http://schemas.microsoft.com/office/drawing/2014/main" id="{00000000-0008-0000-0000-0000650D0000}"/>
            </a:ext>
          </a:extLst>
        </xdr:cNvPr>
        <xdr:cNvCxnSpPr/>
      </xdr:nvCxnSpPr>
      <xdr:spPr>
        <a:xfrm>
          <a:off x="3624263" y="127820737"/>
          <a:ext cx="369093"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195261</xdr:colOff>
      <xdr:row>670</xdr:row>
      <xdr:rowOff>183360</xdr:rowOff>
    </xdr:from>
    <xdr:to>
      <xdr:col>49</xdr:col>
      <xdr:colOff>195261</xdr:colOff>
      <xdr:row>674</xdr:row>
      <xdr:rowOff>0</xdr:rowOff>
    </xdr:to>
    <xdr:cxnSp macro="">
      <xdr:nvCxnSpPr>
        <xdr:cNvPr id="3430" name="直線矢印コネクタ 3429">
          <a:extLst>
            <a:ext uri="{FF2B5EF4-FFF2-40B4-BE49-F238E27FC236}">
              <a16:creationId xmlns:a16="http://schemas.microsoft.com/office/drawing/2014/main" id="{00000000-0008-0000-0000-0000660D0000}"/>
            </a:ext>
          </a:extLst>
        </xdr:cNvPr>
        <xdr:cNvCxnSpPr/>
      </xdr:nvCxnSpPr>
      <xdr:spPr>
        <a:xfrm>
          <a:off x="18864261" y="127818360"/>
          <a:ext cx="0" cy="57864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195263</xdr:colOff>
      <xdr:row>670</xdr:row>
      <xdr:rowOff>97632</xdr:rowOff>
    </xdr:from>
    <xdr:to>
      <xdr:col>51</xdr:col>
      <xdr:colOff>195263</xdr:colOff>
      <xdr:row>671</xdr:row>
      <xdr:rowOff>23813</xdr:rowOff>
    </xdr:to>
    <xdr:cxnSp macro="">
      <xdr:nvCxnSpPr>
        <xdr:cNvPr id="3431" name="直線コネクタ 3430">
          <a:extLst>
            <a:ext uri="{FF2B5EF4-FFF2-40B4-BE49-F238E27FC236}">
              <a16:creationId xmlns:a16="http://schemas.microsoft.com/office/drawing/2014/main" id="{00000000-0008-0000-0000-0000670D0000}"/>
            </a:ext>
          </a:extLst>
        </xdr:cNvPr>
        <xdr:cNvCxnSpPr/>
      </xdr:nvCxnSpPr>
      <xdr:spPr>
        <a:xfrm flipV="1">
          <a:off x="20769263" y="127732632"/>
          <a:ext cx="0" cy="116681"/>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195263</xdr:colOff>
      <xdr:row>670</xdr:row>
      <xdr:rowOff>97631</xdr:rowOff>
    </xdr:from>
    <xdr:to>
      <xdr:col>51</xdr:col>
      <xdr:colOff>376238</xdr:colOff>
      <xdr:row>670</xdr:row>
      <xdr:rowOff>97631</xdr:rowOff>
    </xdr:to>
    <xdr:cxnSp macro="">
      <xdr:nvCxnSpPr>
        <xdr:cNvPr id="3432" name="直線矢印コネクタ 3431">
          <a:extLst>
            <a:ext uri="{FF2B5EF4-FFF2-40B4-BE49-F238E27FC236}">
              <a16:creationId xmlns:a16="http://schemas.microsoft.com/office/drawing/2014/main" id="{00000000-0008-0000-0000-0000680D0000}"/>
            </a:ext>
          </a:extLst>
        </xdr:cNvPr>
        <xdr:cNvCxnSpPr/>
      </xdr:nvCxnSpPr>
      <xdr:spPr>
        <a:xfrm>
          <a:off x="20769263" y="127732631"/>
          <a:ext cx="18097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183356</xdr:colOff>
      <xdr:row>669</xdr:row>
      <xdr:rowOff>133350</xdr:rowOff>
    </xdr:from>
    <xdr:to>
      <xdr:col>50</xdr:col>
      <xdr:colOff>183356</xdr:colOff>
      <xdr:row>670</xdr:row>
      <xdr:rowOff>133351</xdr:rowOff>
    </xdr:to>
    <xdr:cxnSp macro="">
      <xdr:nvCxnSpPr>
        <xdr:cNvPr id="3446" name="直線矢印コネクタ 3445">
          <a:extLst>
            <a:ext uri="{FF2B5EF4-FFF2-40B4-BE49-F238E27FC236}">
              <a16:creationId xmlns:a16="http://schemas.microsoft.com/office/drawing/2014/main" id="{00000000-0008-0000-0000-0000760D0000}"/>
            </a:ext>
          </a:extLst>
        </xdr:cNvPr>
        <xdr:cNvCxnSpPr/>
      </xdr:nvCxnSpPr>
      <xdr:spPr>
        <a:xfrm>
          <a:off x="3993356" y="127577850"/>
          <a:ext cx="0" cy="190501"/>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183359</xdr:colOff>
      <xdr:row>671</xdr:row>
      <xdr:rowOff>50006</xdr:rowOff>
    </xdr:from>
    <xdr:to>
      <xdr:col>50</xdr:col>
      <xdr:colOff>183359</xdr:colOff>
      <xdr:row>672</xdr:row>
      <xdr:rowOff>54768</xdr:rowOff>
    </xdr:to>
    <xdr:cxnSp macro="">
      <xdr:nvCxnSpPr>
        <xdr:cNvPr id="3450" name="直線矢印コネクタ 3449">
          <a:extLst>
            <a:ext uri="{FF2B5EF4-FFF2-40B4-BE49-F238E27FC236}">
              <a16:creationId xmlns:a16="http://schemas.microsoft.com/office/drawing/2014/main" id="{00000000-0008-0000-0000-00007A0D0000}"/>
            </a:ext>
          </a:extLst>
        </xdr:cNvPr>
        <xdr:cNvCxnSpPr/>
      </xdr:nvCxnSpPr>
      <xdr:spPr>
        <a:xfrm flipV="1">
          <a:off x="3993359" y="127875506"/>
          <a:ext cx="0" cy="195262"/>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665</xdr:row>
      <xdr:rowOff>0</xdr:rowOff>
    </xdr:from>
    <xdr:to>
      <xdr:col>80</xdr:col>
      <xdr:colOff>0</xdr:colOff>
      <xdr:row>667</xdr:row>
      <xdr:rowOff>21431</xdr:rowOff>
    </xdr:to>
    <xdr:cxnSp macro="">
      <xdr:nvCxnSpPr>
        <xdr:cNvPr id="3451" name="直線矢印コネクタ 3450">
          <a:extLst>
            <a:ext uri="{FF2B5EF4-FFF2-40B4-BE49-F238E27FC236}">
              <a16:creationId xmlns:a16="http://schemas.microsoft.com/office/drawing/2014/main" id="{00000000-0008-0000-0000-00007B0D0000}"/>
            </a:ext>
          </a:extLst>
        </xdr:cNvPr>
        <xdr:cNvCxnSpPr/>
      </xdr:nvCxnSpPr>
      <xdr:spPr>
        <a:xfrm>
          <a:off x="15240000" y="126682500"/>
          <a:ext cx="0" cy="402431"/>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2381</xdr:colOff>
      <xdr:row>665</xdr:row>
      <xdr:rowOff>142875</xdr:rowOff>
    </xdr:from>
    <xdr:to>
      <xdr:col>80</xdr:col>
      <xdr:colOff>1</xdr:colOff>
      <xdr:row>665</xdr:row>
      <xdr:rowOff>142875</xdr:rowOff>
    </xdr:to>
    <xdr:cxnSp macro="">
      <xdr:nvCxnSpPr>
        <xdr:cNvPr id="3454" name="直線矢印コネクタ 3453">
          <a:extLst>
            <a:ext uri="{FF2B5EF4-FFF2-40B4-BE49-F238E27FC236}">
              <a16:creationId xmlns:a16="http://schemas.microsoft.com/office/drawing/2014/main" id="{00000000-0008-0000-0000-00007E0D0000}"/>
            </a:ext>
          </a:extLst>
        </xdr:cNvPr>
        <xdr:cNvCxnSpPr/>
      </xdr:nvCxnSpPr>
      <xdr:spPr>
        <a:xfrm flipH="1">
          <a:off x="30863381" y="126825375"/>
          <a:ext cx="759620" cy="0"/>
        </a:xfrm>
        <a:prstGeom prst="straightConnector1">
          <a:avLst/>
        </a:prstGeom>
        <a:ln w="31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300037</xdr:colOff>
      <xdr:row>667</xdr:row>
      <xdr:rowOff>164306</xdr:rowOff>
    </xdr:from>
    <xdr:to>
      <xdr:col>61</xdr:col>
      <xdr:colOff>300037</xdr:colOff>
      <xdr:row>675</xdr:row>
      <xdr:rowOff>40481</xdr:rowOff>
    </xdr:to>
    <xdr:cxnSp macro="">
      <xdr:nvCxnSpPr>
        <xdr:cNvPr id="3457" name="直線矢印コネクタ 3456">
          <a:extLst>
            <a:ext uri="{FF2B5EF4-FFF2-40B4-BE49-F238E27FC236}">
              <a16:creationId xmlns:a16="http://schemas.microsoft.com/office/drawing/2014/main" id="{00000000-0008-0000-0000-0000810D0000}"/>
            </a:ext>
          </a:extLst>
        </xdr:cNvPr>
        <xdr:cNvCxnSpPr/>
      </xdr:nvCxnSpPr>
      <xdr:spPr>
        <a:xfrm>
          <a:off x="8301037" y="127227806"/>
          <a:ext cx="0" cy="140017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665</xdr:row>
      <xdr:rowOff>0</xdr:rowOff>
    </xdr:from>
    <xdr:to>
      <xdr:col>51</xdr:col>
      <xdr:colOff>0</xdr:colOff>
      <xdr:row>673</xdr:row>
      <xdr:rowOff>185738</xdr:rowOff>
    </xdr:to>
    <xdr:cxnSp macro="">
      <xdr:nvCxnSpPr>
        <xdr:cNvPr id="3463" name="直線コネクタ 3462">
          <a:extLst>
            <a:ext uri="{FF2B5EF4-FFF2-40B4-BE49-F238E27FC236}">
              <a16:creationId xmlns:a16="http://schemas.microsoft.com/office/drawing/2014/main" id="{00000000-0008-0000-0000-0000870D0000}"/>
            </a:ext>
          </a:extLst>
        </xdr:cNvPr>
        <xdr:cNvCxnSpPr/>
      </xdr:nvCxnSpPr>
      <xdr:spPr>
        <a:xfrm>
          <a:off x="20574000" y="126682500"/>
          <a:ext cx="0" cy="1709738"/>
        </a:xfrm>
        <a:prstGeom prst="line">
          <a:avLst/>
        </a:prstGeom>
        <a:ln cmpd="dbl">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675</xdr:row>
      <xdr:rowOff>0</xdr:rowOff>
    </xdr:from>
    <xdr:to>
      <xdr:col>51</xdr:col>
      <xdr:colOff>0</xdr:colOff>
      <xdr:row>676</xdr:row>
      <xdr:rowOff>2381</xdr:rowOff>
    </xdr:to>
    <xdr:cxnSp macro="">
      <xdr:nvCxnSpPr>
        <xdr:cNvPr id="3464" name="直線コネクタ 3463">
          <a:extLst>
            <a:ext uri="{FF2B5EF4-FFF2-40B4-BE49-F238E27FC236}">
              <a16:creationId xmlns:a16="http://schemas.microsoft.com/office/drawing/2014/main" id="{00000000-0008-0000-0000-0000880D0000}"/>
            </a:ext>
          </a:extLst>
        </xdr:cNvPr>
        <xdr:cNvCxnSpPr/>
      </xdr:nvCxnSpPr>
      <xdr:spPr>
        <a:xfrm>
          <a:off x="20574000" y="128587500"/>
          <a:ext cx="0" cy="192881"/>
        </a:xfrm>
        <a:prstGeom prst="line">
          <a:avLst/>
        </a:prstGeom>
        <a:ln cmpd="dbl">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0</xdr:colOff>
      <xdr:row>677</xdr:row>
      <xdr:rowOff>0</xdr:rowOff>
    </xdr:from>
    <xdr:to>
      <xdr:col>51</xdr:col>
      <xdr:colOff>378619</xdr:colOff>
      <xdr:row>677</xdr:row>
      <xdr:rowOff>0</xdr:rowOff>
    </xdr:to>
    <xdr:cxnSp macro="">
      <xdr:nvCxnSpPr>
        <xdr:cNvPr id="3465" name="直線矢印コネクタ 3464">
          <a:extLst>
            <a:ext uri="{FF2B5EF4-FFF2-40B4-BE49-F238E27FC236}">
              <a16:creationId xmlns:a16="http://schemas.microsoft.com/office/drawing/2014/main" id="{00000000-0008-0000-0000-0000890D0000}"/>
            </a:ext>
          </a:extLst>
        </xdr:cNvPr>
        <xdr:cNvCxnSpPr/>
      </xdr:nvCxnSpPr>
      <xdr:spPr>
        <a:xfrm>
          <a:off x="20193000" y="128968500"/>
          <a:ext cx="7596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192881</xdr:colOff>
      <xdr:row>664</xdr:row>
      <xdr:rowOff>0</xdr:rowOff>
    </xdr:from>
    <xdr:to>
      <xdr:col>40</xdr:col>
      <xdr:colOff>0</xdr:colOff>
      <xdr:row>664</xdr:row>
      <xdr:rowOff>0</xdr:rowOff>
    </xdr:to>
    <xdr:cxnSp macro="">
      <xdr:nvCxnSpPr>
        <xdr:cNvPr id="3467" name="直線矢印コネクタ 3466">
          <a:extLst>
            <a:ext uri="{FF2B5EF4-FFF2-40B4-BE49-F238E27FC236}">
              <a16:creationId xmlns:a16="http://schemas.microsoft.com/office/drawing/2014/main" id="{00000000-0008-0000-0000-00008B0D0000}"/>
            </a:ext>
          </a:extLst>
        </xdr:cNvPr>
        <xdr:cNvCxnSpPr/>
      </xdr:nvCxnSpPr>
      <xdr:spPr>
        <a:xfrm>
          <a:off x="2097881" y="126492000"/>
          <a:ext cx="131421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662</xdr:row>
      <xdr:rowOff>0</xdr:rowOff>
    </xdr:from>
    <xdr:to>
      <xdr:col>39</xdr:col>
      <xdr:colOff>378619</xdr:colOff>
      <xdr:row>662</xdr:row>
      <xdr:rowOff>0</xdr:rowOff>
    </xdr:to>
    <xdr:cxnSp macro="">
      <xdr:nvCxnSpPr>
        <xdr:cNvPr id="3468" name="直線矢印コネクタ 3467">
          <a:extLst>
            <a:ext uri="{FF2B5EF4-FFF2-40B4-BE49-F238E27FC236}">
              <a16:creationId xmlns:a16="http://schemas.microsoft.com/office/drawing/2014/main" id="{00000000-0008-0000-0000-00008C0D0000}"/>
            </a:ext>
          </a:extLst>
        </xdr:cNvPr>
        <xdr:cNvCxnSpPr/>
      </xdr:nvCxnSpPr>
      <xdr:spPr>
        <a:xfrm>
          <a:off x="762000" y="126111000"/>
          <a:ext cx="144756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664</xdr:row>
      <xdr:rowOff>0</xdr:rowOff>
    </xdr:from>
    <xdr:to>
      <xdr:col>5</xdr:col>
      <xdr:colOff>195263</xdr:colOff>
      <xdr:row>664</xdr:row>
      <xdr:rowOff>0</xdr:rowOff>
    </xdr:to>
    <xdr:cxnSp macro="">
      <xdr:nvCxnSpPr>
        <xdr:cNvPr id="3469" name="直線矢印コネクタ 3468">
          <a:extLst>
            <a:ext uri="{FF2B5EF4-FFF2-40B4-BE49-F238E27FC236}">
              <a16:creationId xmlns:a16="http://schemas.microsoft.com/office/drawing/2014/main" id="{00000000-0008-0000-0000-00008D0D0000}"/>
            </a:ext>
          </a:extLst>
        </xdr:cNvPr>
        <xdr:cNvCxnSpPr/>
      </xdr:nvCxnSpPr>
      <xdr:spPr>
        <a:xfrm>
          <a:off x="762000" y="126492000"/>
          <a:ext cx="133826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378619</xdr:colOff>
      <xdr:row>664</xdr:row>
      <xdr:rowOff>0</xdr:rowOff>
    </xdr:from>
    <xdr:to>
      <xdr:col>45</xdr:col>
      <xdr:colOff>195263</xdr:colOff>
      <xdr:row>664</xdr:row>
      <xdr:rowOff>0</xdr:rowOff>
    </xdr:to>
    <xdr:cxnSp macro="">
      <xdr:nvCxnSpPr>
        <xdr:cNvPr id="3470" name="直線矢印コネクタ 3469">
          <a:extLst>
            <a:ext uri="{FF2B5EF4-FFF2-40B4-BE49-F238E27FC236}">
              <a16:creationId xmlns:a16="http://schemas.microsoft.com/office/drawing/2014/main" id="{00000000-0008-0000-0000-00008E0D0000}"/>
            </a:ext>
          </a:extLst>
        </xdr:cNvPr>
        <xdr:cNvCxnSpPr/>
      </xdr:nvCxnSpPr>
      <xdr:spPr>
        <a:xfrm>
          <a:off x="17904619" y="126492000"/>
          <a:ext cx="57864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2381</xdr:colOff>
      <xdr:row>662</xdr:row>
      <xdr:rowOff>0</xdr:rowOff>
    </xdr:from>
    <xdr:to>
      <xdr:col>79</xdr:col>
      <xdr:colOff>378619</xdr:colOff>
      <xdr:row>662</xdr:row>
      <xdr:rowOff>0</xdr:rowOff>
    </xdr:to>
    <xdr:cxnSp macro="">
      <xdr:nvCxnSpPr>
        <xdr:cNvPr id="3471" name="直線矢印コネクタ 3470">
          <a:extLst>
            <a:ext uri="{FF2B5EF4-FFF2-40B4-BE49-F238E27FC236}">
              <a16:creationId xmlns:a16="http://schemas.microsoft.com/office/drawing/2014/main" id="{00000000-0008-0000-0000-00008F0D0000}"/>
            </a:ext>
          </a:extLst>
        </xdr:cNvPr>
        <xdr:cNvCxnSpPr/>
      </xdr:nvCxnSpPr>
      <xdr:spPr>
        <a:xfrm>
          <a:off x="17909381" y="126111000"/>
          <a:ext cx="13711238"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195263</xdr:colOff>
      <xdr:row>664</xdr:row>
      <xdr:rowOff>0</xdr:rowOff>
    </xdr:from>
    <xdr:to>
      <xdr:col>80</xdr:col>
      <xdr:colOff>2381</xdr:colOff>
      <xdr:row>664</xdr:row>
      <xdr:rowOff>0</xdr:rowOff>
    </xdr:to>
    <xdr:cxnSp macro="">
      <xdr:nvCxnSpPr>
        <xdr:cNvPr id="3472" name="直線矢印コネクタ 3471">
          <a:extLst>
            <a:ext uri="{FF2B5EF4-FFF2-40B4-BE49-F238E27FC236}">
              <a16:creationId xmlns:a16="http://schemas.microsoft.com/office/drawing/2014/main" id="{00000000-0008-0000-0000-0000900D0000}"/>
            </a:ext>
          </a:extLst>
        </xdr:cNvPr>
        <xdr:cNvCxnSpPr/>
      </xdr:nvCxnSpPr>
      <xdr:spPr>
        <a:xfrm>
          <a:off x="18483263" y="126492000"/>
          <a:ext cx="13142118"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302418</xdr:colOff>
      <xdr:row>675</xdr:row>
      <xdr:rowOff>150019</xdr:rowOff>
    </xdr:from>
    <xdr:to>
      <xdr:col>21</xdr:col>
      <xdr:colOff>302418</xdr:colOff>
      <xdr:row>676</xdr:row>
      <xdr:rowOff>188119</xdr:rowOff>
    </xdr:to>
    <xdr:cxnSp macro="">
      <xdr:nvCxnSpPr>
        <xdr:cNvPr id="3475" name="直線コネクタ 3474">
          <a:extLst>
            <a:ext uri="{FF2B5EF4-FFF2-40B4-BE49-F238E27FC236}">
              <a16:creationId xmlns:a16="http://schemas.microsoft.com/office/drawing/2014/main" id="{00000000-0008-0000-0000-0000930D0000}"/>
            </a:ext>
          </a:extLst>
        </xdr:cNvPr>
        <xdr:cNvCxnSpPr/>
      </xdr:nvCxnSpPr>
      <xdr:spPr>
        <a:xfrm>
          <a:off x="8303418" y="128737519"/>
          <a:ext cx="0" cy="228600"/>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61</xdr:col>
      <xdr:colOff>302418</xdr:colOff>
      <xdr:row>675</xdr:row>
      <xdr:rowOff>152400</xdr:rowOff>
    </xdr:from>
    <xdr:to>
      <xdr:col>61</xdr:col>
      <xdr:colOff>302418</xdr:colOff>
      <xdr:row>677</xdr:row>
      <xdr:rowOff>0</xdr:rowOff>
    </xdr:to>
    <xdr:cxnSp macro="">
      <xdr:nvCxnSpPr>
        <xdr:cNvPr id="3478" name="直線コネクタ 3477">
          <a:extLst>
            <a:ext uri="{FF2B5EF4-FFF2-40B4-BE49-F238E27FC236}">
              <a16:creationId xmlns:a16="http://schemas.microsoft.com/office/drawing/2014/main" id="{00000000-0008-0000-0000-0000960D0000}"/>
            </a:ext>
          </a:extLst>
        </xdr:cNvPr>
        <xdr:cNvCxnSpPr/>
      </xdr:nvCxnSpPr>
      <xdr:spPr>
        <a:xfrm>
          <a:off x="24686418" y="128739900"/>
          <a:ext cx="0" cy="228600"/>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45</xdr:col>
      <xdr:colOff>190500</xdr:colOff>
      <xdr:row>666</xdr:row>
      <xdr:rowOff>0</xdr:rowOff>
    </xdr:from>
    <xdr:to>
      <xdr:col>51</xdr:col>
      <xdr:colOff>2381</xdr:colOff>
      <xdr:row>666</xdr:row>
      <xdr:rowOff>0</xdr:rowOff>
    </xdr:to>
    <xdr:cxnSp macro="">
      <xdr:nvCxnSpPr>
        <xdr:cNvPr id="3484" name="直線矢印コネクタ 3483">
          <a:extLst>
            <a:ext uri="{FF2B5EF4-FFF2-40B4-BE49-F238E27FC236}">
              <a16:creationId xmlns:a16="http://schemas.microsoft.com/office/drawing/2014/main" id="{00000000-0008-0000-0000-00009C0D0000}"/>
            </a:ext>
          </a:extLst>
        </xdr:cNvPr>
        <xdr:cNvCxnSpPr/>
      </xdr:nvCxnSpPr>
      <xdr:spPr>
        <a:xfrm>
          <a:off x="18478500" y="126873000"/>
          <a:ext cx="20978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666</xdr:row>
      <xdr:rowOff>0</xdr:rowOff>
    </xdr:from>
    <xdr:to>
      <xdr:col>80</xdr:col>
      <xdr:colOff>2381</xdr:colOff>
      <xdr:row>666</xdr:row>
      <xdr:rowOff>0</xdr:rowOff>
    </xdr:to>
    <xdr:cxnSp macro="">
      <xdr:nvCxnSpPr>
        <xdr:cNvPr id="3486" name="直線矢印コネクタ 3485">
          <a:extLst>
            <a:ext uri="{FF2B5EF4-FFF2-40B4-BE49-F238E27FC236}">
              <a16:creationId xmlns:a16="http://schemas.microsoft.com/office/drawing/2014/main" id="{00000000-0008-0000-0000-00009E0D0000}"/>
            </a:ext>
          </a:extLst>
        </xdr:cNvPr>
        <xdr:cNvCxnSpPr/>
      </xdr:nvCxnSpPr>
      <xdr:spPr>
        <a:xfrm>
          <a:off x="20574000" y="126873000"/>
          <a:ext cx="11051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665</xdr:row>
      <xdr:rowOff>0</xdr:rowOff>
    </xdr:from>
    <xdr:to>
      <xdr:col>81</xdr:col>
      <xdr:colOff>0</xdr:colOff>
      <xdr:row>676</xdr:row>
      <xdr:rowOff>2382</xdr:rowOff>
    </xdr:to>
    <xdr:cxnSp macro="">
      <xdr:nvCxnSpPr>
        <xdr:cNvPr id="3494" name="直線矢印コネクタ 3493">
          <a:extLst>
            <a:ext uri="{FF2B5EF4-FFF2-40B4-BE49-F238E27FC236}">
              <a16:creationId xmlns:a16="http://schemas.microsoft.com/office/drawing/2014/main" id="{00000000-0008-0000-0000-0000A60D0000}"/>
            </a:ext>
          </a:extLst>
        </xdr:cNvPr>
        <xdr:cNvCxnSpPr/>
      </xdr:nvCxnSpPr>
      <xdr:spPr>
        <a:xfrm>
          <a:off x="30861000" y="126682500"/>
          <a:ext cx="0" cy="209788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665</xdr:row>
      <xdr:rowOff>0</xdr:rowOff>
    </xdr:from>
    <xdr:to>
      <xdr:col>41</xdr:col>
      <xdr:colOff>0</xdr:colOff>
      <xdr:row>676</xdr:row>
      <xdr:rowOff>2382</xdr:rowOff>
    </xdr:to>
    <xdr:cxnSp macro="">
      <xdr:nvCxnSpPr>
        <xdr:cNvPr id="3495" name="直線矢印コネクタ 3494">
          <a:extLst>
            <a:ext uri="{FF2B5EF4-FFF2-40B4-BE49-F238E27FC236}">
              <a16:creationId xmlns:a16="http://schemas.microsoft.com/office/drawing/2014/main" id="{00000000-0008-0000-0000-0000A70D0000}"/>
            </a:ext>
          </a:extLst>
        </xdr:cNvPr>
        <xdr:cNvCxnSpPr/>
      </xdr:nvCxnSpPr>
      <xdr:spPr>
        <a:xfrm>
          <a:off x="15621000" y="126682500"/>
          <a:ext cx="0" cy="209788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0</xdr:colOff>
      <xdr:row>667</xdr:row>
      <xdr:rowOff>16669</xdr:rowOff>
    </xdr:from>
    <xdr:to>
      <xdr:col>40</xdr:col>
      <xdr:colOff>0</xdr:colOff>
      <xdr:row>675</xdr:row>
      <xdr:rowOff>35719</xdr:rowOff>
    </xdr:to>
    <xdr:cxnSp macro="">
      <xdr:nvCxnSpPr>
        <xdr:cNvPr id="3496" name="直線矢印コネクタ 3495">
          <a:extLst>
            <a:ext uri="{FF2B5EF4-FFF2-40B4-BE49-F238E27FC236}">
              <a16:creationId xmlns:a16="http://schemas.microsoft.com/office/drawing/2014/main" id="{00000000-0008-0000-0000-0000A80D0000}"/>
            </a:ext>
          </a:extLst>
        </xdr:cNvPr>
        <xdr:cNvCxnSpPr/>
      </xdr:nvCxnSpPr>
      <xdr:spPr>
        <a:xfrm>
          <a:off x="15240000" y="127080169"/>
          <a:ext cx="0" cy="1543050"/>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667</xdr:row>
      <xdr:rowOff>21431</xdr:rowOff>
    </xdr:from>
    <xdr:to>
      <xdr:col>80</xdr:col>
      <xdr:colOff>0</xdr:colOff>
      <xdr:row>675</xdr:row>
      <xdr:rowOff>38100</xdr:rowOff>
    </xdr:to>
    <xdr:cxnSp macro="">
      <xdr:nvCxnSpPr>
        <xdr:cNvPr id="3499" name="直線矢印コネクタ 3498">
          <a:extLst>
            <a:ext uri="{FF2B5EF4-FFF2-40B4-BE49-F238E27FC236}">
              <a16:creationId xmlns:a16="http://schemas.microsoft.com/office/drawing/2014/main" id="{00000000-0008-0000-0000-0000AB0D0000}"/>
            </a:ext>
          </a:extLst>
        </xdr:cNvPr>
        <xdr:cNvCxnSpPr/>
      </xdr:nvCxnSpPr>
      <xdr:spPr>
        <a:xfrm>
          <a:off x="30480000" y="127084931"/>
          <a:ext cx="0" cy="1540669"/>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0</xdr:colOff>
      <xdr:row>676</xdr:row>
      <xdr:rowOff>0</xdr:rowOff>
    </xdr:from>
    <xdr:to>
      <xdr:col>51</xdr:col>
      <xdr:colOff>2381</xdr:colOff>
      <xdr:row>676</xdr:row>
      <xdr:rowOff>0</xdr:rowOff>
    </xdr:to>
    <xdr:cxnSp macro="">
      <xdr:nvCxnSpPr>
        <xdr:cNvPr id="3507" name="直線矢印コネクタ 3506">
          <a:extLst>
            <a:ext uri="{FF2B5EF4-FFF2-40B4-BE49-F238E27FC236}">
              <a16:creationId xmlns:a16="http://schemas.microsoft.com/office/drawing/2014/main" id="{00000000-0008-0000-0000-0000B30D0000}"/>
            </a:ext>
          </a:extLst>
        </xdr:cNvPr>
        <xdr:cNvCxnSpPr/>
      </xdr:nvCxnSpPr>
      <xdr:spPr>
        <a:xfrm>
          <a:off x="16764000" y="128778000"/>
          <a:ext cx="2669381" cy="0"/>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106</xdr:col>
      <xdr:colOff>26194</xdr:colOff>
      <xdr:row>92</xdr:row>
      <xdr:rowOff>59532</xdr:rowOff>
    </xdr:from>
    <xdr:to>
      <xdr:col>109</xdr:col>
      <xdr:colOff>0</xdr:colOff>
      <xdr:row>92</xdr:row>
      <xdr:rowOff>59532</xdr:rowOff>
    </xdr:to>
    <xdr:cxnSp macro="">
      <xdr:nvCxnSpPr>
        <xdr:cNvPr id="3455" name="直線矢印コネクタ 3454">
          <a:extLst>
            <a:ext uri="{FF2B5EF4-FFF2-40B4-BE49-F238E27FC236}">
              <a16:creationId xmlns:a16="http://schemas.microsoft.com/office/drawing/2014/main" id="{00000000-0008-0000-0000-00007F0D0000}"/>
            </a:ext>
          </a:extLst>
        </xdr:cNvPr>
        <xdr:cNvCxnSpPr/>
      </xdr:nvCxnSpPr>
      <xdr:spPr>
        <a:xfrm>
          <a:off x="40412194" y="17585532"/>
          <a:ext cx="1116806"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335756</xdr:colOff>
      <xdr:row>143</xdr:row>
      <xdr:rowOff>102394</xdr:rowOff>
    </xdr:from>
    <xdr:to>
      <xdr:col>10</xdr:col>
      <xdr:colOff>335756</xdr:colOff>
      <xdr:row>161</xdr:row>
      <xdr:rowOff>2382</xdr:rowOff>
    </xdr:to>
    <xdr:cxnSp macro="">
      <xdr:nvCxnSpPr>
        <xdr:cNvPr id="3458" name="直線矢印コネクタ 3457">
          <a:extLst>
            <a:ext uri="{FF2B5EF4-FFF2-40B4-BE49-F238E27FC236}">
              <a16:creationId xmlns:a16="http://schemas.microsoft.com/office/drawing/2014/main" id="{00000000-0008-0000-0000-0000820D0000}"/>
            </a:ext>
          </a:extLst>
        </xdr:cNvPr>
        <xdr:cNvCxnSpPr/>
      </xdr:nvCxnSpPr>
      <xdr:spPr>
        <a:xfrm>
          <a:off x="4145756" y="27343894"/>
          <a:ext cx="0" cy="332898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204787</xdr:colOff>
      <xdr:row>143</xdr:row>
      <xdr:rowOff>104774</xdr:rowOff>
    </xdr:from>
    <xdr:to>
      <xdr:col>11</xdr:col>
      <xdr:colOff>97631</xdr:colOff>
      <xdr:row>143</xdr:row>
      <xdr:rowOff>104774</xdr:rowOff>
    </xdr:to>
    <xdr:cxnSp macro="">
      <xdr:nvCxnSpPr>
        <xdr:cNvPr id="3459" name="直線矢印コネクタ 3458">
          <a:extLst>
            <a:ext uri="{FF2B5EF4-FFF2-40B4-BE49-F238E27FC236}">
              <a16:creationId xmlns:a16="http://schemas.microsoft.com/office/drawing/2014/main" id="{00000000-0008-0000-0000-0000830D0000}"/>
            </a:ext>
          </a:extLst>
        </xdr:cNvPr>
        <xdr:cNvCxnSpPr/>
      </xdr:nvCxnSpPr>
      <xdr:spPr>
        <a:xfrm>
          <a:off x="2871787" y="27346274"/>
          <a:ext cx="141684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2381</xdr:colOff>
      <xdr:row>129</xdr:row>
      <xdr:rowOff>11907</xdr:rowOff>
    </xdr:from>
    <xdr:to>
      <xdr:col>105</xdr:col>
      <xdr:colOff>2381</xdr:colOff>
      <xdr:row>146</xdr:row>
      <xdr:rowOff>102395</xdr:rowOff>
    </xdr:to>
    <xdr:cxnSp macro="">
      <xdr:nvCxnSpPr>
        <xdr:cNvPr id="3461" name="直線矢印コネクタ 3460">
          <a:extLst>
            <a:ext uri="{FF2B5EF4-FFF2-40B4-BE49-F238E27FC236}">
              <a16:creationId xmlns:a16="http://schemas.microsoft.com/office/drawing/2014/main" id="{00000000-0008-0000-0000-0000850D0000}"/>
            </a:ext>
          </a:extLst>
        </xdr:cNvPr>
        <xdr:cNvCxnSpPr/>
      </xdr:nvCxnSpPr>
      <xdr:spPr>
        <a:xfrm>
          <a:off x="40007381" y="24586407"/>
          <a:ext cx="0" cy="332898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101</xdr:col>
      <xdr:colOff>183356</xdr:colOff>
      <xdr:row>129</xdr:row>
      <xdr:rowOff>11906</xdr:rowOff>
    </xdr:from>
    <xdr:to>
      <xdr:col>105</xdr:col>
      <xdr:colOff>95250</xdr:colOff>
      <xdr:row>129</xdr:row>
      <xdr:rowOff>11906</xdr:rowOff>
    </xdr:to>
    <xdr:cxnSp macro="">
      <xdr:nvCxnSpPr>
        <xdr:cNvPr id="3466" name="直線矢印コネクタ 3465">
          <a:extLst>
            <a:ext uri="{FF2B5EF4-FFF2-40B4-BE49-F238E27FC236}">
              <a16:creationId xmlns:a16="http://schemas.microsoft.com/office/drawing/2014/main" id="{00000000-0008-0000-0000-00008A0D0000}"/>
            </a:ext>
          </a:extLst>
        </xdr:cNvPr>
        <xdr:cNvCxnSpPr/>
      </xdr:nvCxnSpPr>
      <xdr:spPr>
        <a:xfrm>
          <a:off x="38664356" y="24586406"/>
          <a:ext cx="143589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192881</xdr:colOff>
      <xdr:row>92</xdr:row>
      <xdr:rowOff>57150</xdr:rowOff>
    </xdr:from>
    <xdr:to>
      <xdr:col>107</xdr:col>
      <xdr:colOff>192881</xdr:colOff>
      <xdr:row>92</xdr:row>
      <xdr:rowOff>185738</xdr:rowOff>
    </xdr:to>
    <xdr:cxnSp macro="">
      <xdr:nvCxnSpPr>
        <xdr:cNvPr id="3473" name="直線矢印コネクタ 3472">
          <a:extLst>
            <a:ext uri="{FF2B5EF4-FFF2-40B4-BE49-F238E27FC236}">
              <a16:creationId xmlns:a16="http://schemas.microsoft.com/office/drawing/2014/main" id="{00000000-0008-0000-0000-0000910D0000}"/>
            </a:ext>
          </a:extLst>
        </xdr:cNvPr>
        <xdr:cNvCxnSpPr/>
      </xdr:nvCxnSpPr>
      <xdr:spPr>
        <a:xfrm>
          <a:off x="40959881" y="17583150"/>
          <a:ext cx="0" cy="128588"/>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152</xdr:row>
      <xdr:rowOff>0</xdr:rowOff>
    </xdr:from>
    <xdr:to>
      <xdr:col>10</xdr:col>
      <xdr:colOff>333375</xdr:colOff>
      <xdr:row>152</xdr:row>
      <xdr:rowOff>0</xdr:rowOff>
    </xdr:to>
    <xdr:cxnSp macro="">
      <xdr:nvCxnSpPr>
        <xdr:cNvPr id="3474" name="直線矢印コネクタ 3473">
          <a:extLst>
            <a:ext uri="{FF2B5EF4-FFF2-40B4-BE49-F238E27FC236}">
              <a16:creationId xmlns:a16="http://schemas.microsoft.com/office/drawing/2014/main" id="{00000000-0008-0000-0000-0000920D0000}"/>
            </a:ext>
          </a:extLst>
        </xdr:cNvPr>
        <xdr:cNvCxnSpPr/>
      </xdr:nvCxnSpPr>
      <xdr:spPr>
        <a:xfrm flipH="1">
          <a:off x="3810000" y="28956000"/>
          <a:ext cx="33337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1</xdr:colOff>
      <xdr:row>134</xdr:row>
      <xdr:rowOff>0</xdr:rowOff>
    </xdr:from>
    <xdr:to>
      <xdr:col>105</xdr:col>
      <xdr:colOff>0</xdr:colOff>
      <xdr:row>134</xdr:row>
      <xdr:rowOff>0</xdr:rowOff>
    </xdr:to>
    <xdr:cxnSp macro="">
      <xdr:nvCxnSpPr>
        <xdr:cNvPr id="3477" name="直線矢印コネクタ 3476">
          <a:extLst>
            <a:ext uri="{FF2B5EF4-FFF2-40B4-BE49-F238E27FC236}">
              <a16:creationId xmlns:a16="http://schemas.microsoft.com/office/drawing/2014/main" id="{00000000-0008-0000-0000-0000950D0000}"/>
            </a:ext>
          </a:extLst>
        </xdr:cNvPr>
        <xdr:cNvCxnSpPr/>
      </xdr:nvCxnSpPr>
      <xdr:spPr>
        <a:xfrm flipH="1">
          <a:off x="39624001" y="25527000"/>
          <a:ext cx="38099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202406</xdr:colOff>
      <xdr:row>96</xdr:row>
      <xdr:rowOff>100013</xdr:rowOff>
    </xdr:from>
    <xdr:to>
      <xdr:col>13</xdr:col>
      <xdr:colOff>202406</xdr:colOff>
      <xdr:row>97</xdr:row>
      <xdr:rowOff>4763</xdr:rowOff>
    </xdr:to>
    <xdr:cxnSp macro="">
      <xdr:nvCxnSpPr>
        <xdr:cNvPr id="3479" name="直線矢印コネクタ 3478">
          <a:extLst>
            <a:ext uri="{FF2B5EF4-FFF2-40B4-BE49-F238E27FC236}">
              <a16:creationId xmlns:a16="http://schemas.microsoft.com/office/drawing/2014/main" id="{00000000-0008-0000-0000-0000970D0000}"/>
            </a:ext>
          </a:extLst>
        </xdr:cNvPr>
        <xdr:cNvCxnSpPr/>
      </xdr:nvCxnSpPr>
      <xdr:spPr>
        <a:xfrm>
          <a:off x="5155406" y="18388013"/>
          <a:ext cx="0" cy="9525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202406</xdr:colOff>
      <xdr:row>160</xdr:row>
      <xdr:rowOff>0</xdr:rowOff>
    </xdr:from>
    <xdr:to>
      <xdr:col>11</xdr:col>
      <xdr:colOff>95250</xdr:colOff>
      <xdr:row>160</xdr:row>
      <xdr:rowOff>0</xdr:rowOff>
    </xdr:to>
    <xdr:cxnSp macro="">
      <xdr:nvCxnSpPr>
        <xdr:cNvPr id="3480" name="直線矢印コネクタ 3479">
          <a:extLst>
            <a:ext uri="{FF2B5EF4-FFF2-40B4-BE49-F238E27FC236}">
              <a16:creationId xmlns:a16="http://schemas.microsoft.com/office/drawing/2014/main" id="{00000000-0008-0000-0000-0000980D0000}"/>
            </a:ext>
          </a:extLst>
        </xdr:cNvPr>
        <xdr:cNvCxnSpPr/>
      </xdr:nvCxnSpPr>
      <xdr:spPr>
        <a:xfrm>
          <a:off x="2869406" y="30480000"/>
          <a:ext cx="141684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364</xdr:row>
      <xdr:rowOff>0</xdr:rowOff>
    </xdr:from>
    <xdr:to>
      <xdr:col>5</xdr:col>
      <xdr:colOff>157163</xdr:colOff>
      <xdr:row>364</xdr:row>
      <xdr:rowOff>0</xdr:rowOff>
    </xdr:to>
    <xdr:cxnSp macro="">
      <xdr:nvCxnSpPr>
        <xdr:cNvPr id="3460" name="直線コネクタ 3459">
          <a:extLst>
            <a:ext uri="{FF2B5EF4-FFF2-40B4-BE49-F238E27FC236}">
              <a16:creationId xmlns:a16="http://schemas.microsoft.com/office/drawing/2014/main" id="{00000000-0008-0000-0000-0000840D0000}"/>
            </a:ext>
          </a:extLst>
        </xdr:cNvPr>
        <xdr:cNvCxnSpPr/>
      </xdr:nvCxnSpPr>
      <xdr:spPr>
        <a:xfrm>
          <a:off x="762000" y="69342000"/>
          <a:ext cx="1300163"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364</xdr:row>
      <xdr:rowOff>0</xdr:rowOff>
    </xdr:from>
    <xdr:to>
      <xdr:col>20</xdr:col>
      <xdr:colOff>157163</xdr:colOff>
      <xdr:row>364</xdr:row>
      <xdr:rowOff>0</xdr:rowOff>
    </xdr:to>
    <xdr:cxnSp macro="">
      <xdr:nvCxnSpPr>
        <xdr:cNvPr id="3476" name="直線コネクタ 3475">
          <a:extLst>
            <a:ext uri="{FF2B5EF4-FFF2-40B4-BE49-F238E27FC236}">
              <a16:creationId xmlns:a16="http://schemas.microsoft.com/office/drawing/2014/main" id="{00000000-0008-0000-0000-0000940D0000}"/>
            </a:ext>
          </a:extLst>
        </xdr:cNvPr>
        <xdr:cNvCxnSpPr/>
      </xdr:nvCxnSpPr>
      <xdr:spPr>
        <a:xfrm>
          <a:off x="6477000" y="69342000"/>
          <a:ext cx="1300163" cy="0"/>
        </a:xfrm>
        <a:prstGeom prst="line">
          <a:avLst/>
        </a:prstGeom>
        <a:ln w="3175">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340</xdr:row>
      <xdr:rowOff>0</xdr:rowOff>
    </xdr:from>
    <xdr:to>
      <xdr:col>17</xdr:col>
      <xdr:colOff>0</xdr:colOff>
      <xdr:row>350</xdr:row>
      <xdr:rowOff>0</xdr:rowOff>
    </xdr:to>
    <xdr:cxnSp macro="">
      <xdr:nvCxnSpPr>
        <xdr:cNvPr id="3481" name="直線矢印コネクタ 3480">
          <a:extLst>
            <a:ext uri="{FF2B5EF4-FFF2-40B4-BE49-F238E27FC236}">
              <a16:creationId xmlns:a16="http://schemas.microsoft.com/office/drawing/2014/main" id="{00000000-0008-0000-0000-0000990D0000}"/>
            </a:ext>
          </a:extLst>
        </xdr:cNvPr>
        <xdr:cNvCxnSpPr/>
      </xdr:nvCxnSpPr>
      <xdr:spPr>
        <a:xfrm>
          <a:off x="6477000" y="64770000"/>
          <a:ext cx="0" cy="19050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350</xdr:row>
      <xdr:rowOff>0</xdr:rowOff>
    </xdr:from>
    <xdr:to>
      <xdr:col>17</xdr:col>
      <xdr:colOff>0</xdr:colOff>
      <xdr:row>364</xdr:row>
      <xdr:rowOff>7144</xdr:rowOff>
    </xdr:to>
    <xdr:cxnSp macro="">
      <xdr:nvCxnSpPr>
        <xdr:cNvPr id="3482" name="直線矢印コネクタ 3481">
          <a:extLst>
            <a:ext uri="{FF2B5EF4-FFF2-40B4-BE49-F238E27FC236}">
              <a16:creationId xmlns:a16="http://schemas.microsoft.com/office/drawing/2014/main" id="{00000000-0008-0000-0000-00009A0D0000}"/>
            </a:ext>
          </a:extLst>
        </xdr:cNvPr>
        <xdr:cNvCxnSpPr/>
      </xdr:nvCxnSpPr>
      <xdr:spPr>
        <a:xfrm>
          <a:off x="6477000" y="66675000"/>
          <a:ext cx="0" cy="267414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340</xdr:row>
      <xdr:rowOff>0</xdr:rowOff>
    </xdr:from>
    <xdr:to>
      <xdr:col>2</xdr:col>
      <xdr:colOff>0</xdr:colOff>
      <xdr:row>350</xdr:row>
      <xdr:rowOff>0</xdr:rowOff>
    </xdr:to>
    <xdr:cxnSp macro="">
      <xdr:nvCxnSpPr>
        <xdr:cNvPr id="3483" name="直線矢印コネクタ 3482">
          <a:extLst>
            <a:ext uri="{FF2B5EF4-FFF2-40B4-BE49-F238E27FC236}">
              <a16:creationId xmlns:a16="http://schemas.microsoft.com/office/drawing/2014/main" id="{00000000-0008-0000-0000-00009B0D0000}"/>
            </a:ext>
          </a:extLst>
        </xdr:cNvPr>
        <xdr:cNvCxnSpPr/>
      </xdr:nvCxnSpPr>
      <xdr:spPr>
        <a:xfrm>
          <a:off x="762000" y="64770000"/>
          <a:ext cx="0" cy="19050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350</xdr:row>
      <xdr:rowOff>0</xdr:rowOff>
    </xdr:from>
    <xdr:to>
      <xdr:col>2</xdr:col>
      <xdr:colOff>0</xdr:colOff>
      <xdr:row>364</xdr:row>
      <xdr:rowOff>7144</xdr:rowOff>
    </xdr:to>
    <xdr:cxnSp macro="">
      <xdr:nvCxnSpPr>
        <xdr:cNvPr id="3488" name="直線矢印コネクタ 3487">
          <a:extLst>
            <a:ext uri="{FF2B5EF4-FFF2-40B4-BE49-F238E27FC236}">
              <a16:creationId xmlns:a16="http://schemas.microsoft.com/office/drawing/2014/main" id="{00000000-0008-0000-0000-0000A00D0000}"/>
            </a:ext>
          </a:extLst>
        </xdr:cNvPr>
        <xdr:cNvCxnSpPr/>
      </xdr:nvCxnSpPr>
      <xdr:spPr>
        <a:xfrm>
          <a:off x="762000" y="66675000"/>
          <a:ext cx="0" cy="267414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464</xdr:row>
      <xdr:rowOff>0</xdr:rowOff>
    </xdr:from>
    <xdr:to>
      <xdr:col>19</xdr:col>
      <xdr:colOff>0</xdr:colOff>
      <xdr:row>466</xdr:row>
      <xdr:rowOff>42863</xdr:rowOff>
    </xdr:to>
    <xdr:cxnSp macro="">
      <xdr:nvCxnSpPr>
        <xdr:cNvPr id="3447" name="直線コネクタ 3446">
          <a:extLst>
            <a:ext uri="{FF2B5EF4-FFF2-40B4-BE49-F238E27FC236}">
              <a16:creationId xmlns:a16="http://schemas.microsoft.com/office/drawing/2014/main" id="{2F4EC3CF-9F67-46B7-A97F-354DB150E762}"/>
            </a:ext>
          </a:extLst>
        </xdr:cNvPr>
        <xdr:cNvCxnSpPr/>
      </xdr:nvCxnSpPr>
      <xdr:spPr>
        <a:xfrm flipV="1">
          <a:off x="7239000" y="88392000"/>
          <a:ext cx="0" cy="423863"/>
        </a:xfrm>
        <a:prstGeom prst="line">
          <a:avLst/>
        </a:prstGeom>
        <a:ln w="3175">
          <a:solidFill>
            <a:sysClr val="windowText" lastClr="000000"/>
          </a:solidFill>
          <a:prstDash val="sysDash"/>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0</xdr:colOff>
      <xdr:row>464</xdr:row>
      <xdr:rowOff>0</xdr:rowOff>
    </xdr:from>
    <xdr:to>
      <xdr:col>27</xdr:col>
      <xdr:colOff>0</xdr:colOff>
      <xdr:row>466</xdr:row>
      <xdr:rowOff>40481</xdr:rowOff>
    </xdr:to>
    <xdr:cxnSp macro="">
      <xdr:nvCxnSpPr>
        <xdr:cNvPr id="3490" name="直線コネクタ 3489">
          <a:extLst>
            <a:ext uri="{FF2B5EF4-FFF2-40B4-BE49-F238E27FC236}">
              <a16:creationId xmlns:a16="http://schemas.microsoft.com/office/drawing/2014/main" id="{11DD39E4-118F-405B-920D-E750D3DECACC}"/>
            </a:ext>
          </a:extLst>
        </xdr:cNvPr>
        <xdr:cNvCxnSpPr/>
      </xdr:nvCxnSpPr>
      <xdr:spPr>
        <a:xfrm flipV="1">
          <a:off x="10287000" y="88392000"/>
          <a:ext cx="0" cy="421481"/>
        </a:xfrm>
        <a:prstGeom prst="line">
          <a:avLst/>
        </a:prstGeom>
        <a:ln w="3175">
          <a:solidFill>
            <a:sysClr val="windowText" lastClr="000000"/>
          </a:solidFill>
          <a:prstDash val="sysDash"/>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325079</xdr:colOff>
      <xdr:row>217</xdr:row>
      <xdr:rowOff>188330</xdr:rowOff>
    </xdr:from>
    <xdr:to>
      <xdr:col>12</xdr:col>
      <xdr:colOff>325079</xdr:colOff>
      <xdr:row>220</xdr:row>
      <xdr:rowOff>150019</xdr:rowOff>
    </xdr:to>
    <xdr:cxnSp macro="">
      <xdr:nvCxnSpPr>
        <xdr:cNvPr id="2" name="直線矢印コネクタ 1">
          <a:extLst>
            <a:ext uri="{FF2B5EF4-FFF2-40B4-BE49-F238E27FC236}">
              <a16:creationId xmlns:a16="http://schemas.microsoft.com/office/drawing/2014/main" id="{0DFD3896-E0FE-4E1A-981D-D0ED3D1045FD}"/>
            </a:ext>
          </a:extLst>
        </xdr:cNvPr>
        <xdr:cNvCxnSpPr/>
      </xdr:nvCxnSpPr>
      <xdr:spPr>
        <a:xfrm>
          <a:off x="4897079" y="34287830"/>
          <a:ext cx="0" cy="53318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220</xdr:row>
      <xdr:rowOff>145255</xdr:rowOff>
    </xdr:from>
    <xdr:to>
      <xdr:col>23</xdr:col>
      <xdr:colOff>0</xdr:colOff>
      <xdr:row>220</xdr:row>
      <xdr:rowOff>145255</xdr:rowOff>
    </xdr:to>
    <xdr:cxnSp macro="">
      <xdr:nvCxnSpPr>
        <xdr:cNvPr id="3" name="直線コネクタ 2">
          <a:extLst>
            <a:ext uri="{FF2B5EF4-FFF2-40B4-BE49-F238E27FC236}">
              <a16:creationId xmlns:a16="http://schemas.microsoft.com/office/drawing/2014/main" id="{06BB5651-083A-4EA3-93FB-80CAF1FCC57B}"/>
            </a:ext>
          </a:extLst>
        </xdr:cNvPr>
        <xdr:cNvCxnSpPr/>
      </xdr:nvCxnSpPr>
      <xdr:spPr>
        <a:xfrm>
          <a:off x="762000" y="34816255"/>
          <a:ext cx="8001000"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190499</xdr:colOff>
      <xdr:row>218</xdr:row>
      <xdr:rowOff>2382</xdr:rowOff>
    </xdr:from>
    <xdr:to>
      <xdr:col>12</xdr:col>
      <xdr:colOff>190499</xdr:colOff>
      <xdr:row>220</xdr:row>
      <xdr:rowOff>145256</xdr:rowOff>
    </xdr:to>
    <xdr:cxnSp macro="">
      <xdr:nvCxnSpPr>
        <xdr:cNvPr id="4" name="直線コネクタ 3">
          <a:extLst>
            <a:ext uri="{FF2B5EF4-FFF2-40B4-BE49-F238E27FC236}">
              <a16:creationId xmlns:a16="http://schemas.microsoft.com/office/drawing/2014/main" id="{D518DC32-CAC9-4F4B-BE7D-6CC2070CDED6}"/>
            </a:ext>
          </a:extLst>
        </xdr:cNvPr>
        <xdr:cNvCxnSpPr/>
      </xdr:nvCxnSpPr>
      <xdr:spPr>
        <a:xfrm flipV="1">
          <a:off x="4762499" y="34292382"/>
          <a:ext cx="0" cy="523874"/>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191436</xdr:colOff>
      <xdr:row>217</xdr:row>
      <xdr:rowOff>4763</xdr:rowOff>
    </xdr:from>
    <xdr:to>
      <xdr:col>12</xdr:col>
      <xdr:colOff>191436</xdr:colOff>
      <xdr:row>218</xdr:row>
      <xdr:rowOff>4763</xdr:rowOff>
    </xdr:to>
    <xdr:cxnSp macro="">
      <xdr:nvCxnSpPr>
        <xdr:cNvPr id="5" name="直線コネクタ 4">
          <a:extLst>
            <a:ext uri="{FF2B5EF4-FFF2-40B4-BE49-F238E27FC236}">
              <a16:creationId xmlns:a16="http://schemas.microsoft.com/office/drawing/2014/main" id="{C9D7F134-857D-4CAC-ADE8-9F8CD17EA770}"/>
            </a:ext>
          </a:extLst>
        </xdr:cNvPr>
        <xdr:cNvCxnSpPr/>
      </xdr:nvCxnSpPr>
      <xdr:spPr>
        <a:xfrm>
          <a:off x="4763436" y="34104263"/>
          <a:ext cx="0" cy="19050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220</xdr:row>
      <xdr:rowOff>147637</xdr:rowOff>
    </xdr:from>
    <xdr:to>
      <xdr:col>9</xdr:col>
      <xdr:colOff>0</xdr:colOff>
      <xdr:row>223</xdr:row>
      <xdr:rowOff>0</xdr:rowOff>
    </xdr:to>
    <xdr:cxnSp macro="">
      <xdr:nvCxnSpPr>
        <xdr:cNvPr id="6" name="直線コネクタ 5">
          <a:extLst>
            <a:ext uri="{FF2B5EF4-FFF2-40B4-BE49-F238E27FC236}">
              <a16:creationId xmlns:a16="http://schemas.microsoft.com/office/drawing/2014/main" id="{8DFAF609-30DC-415C-9B7B-2641082C7968}"/>
            </a:ext>
          </a:extLst>
        </xdr:cNvPr>
        <xdr:cNvCxnSpPr/>
      </xdr:nvCxnSpPr>
      <xdr:spPr>
        <a:xfrm>
          <a:off x="3429000" y="34818637"/>
          <a:ext cx="0" cy="423863"/>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331314</xdr:colOff>
      <xdr:row>220</xdr:row>
      <xdr:rowOff>145256</xdr:rowOff>
    </xdr:from>
    <xdr:to>
      <xdr:col>9</xdr:col>
      <xdr:colOff>331314</xdr:colOff>
      <xdr:row>223</xdr:row>
      <xdr:rowOff>0</xdr:rowOff>
    </xdr:to>
    <xdr:cxnSp macro="">
      <xdr:nvCxnSpPr>
        <xdr:cNvPr id="7" name="直線矢印コネクタ 6">
          <a:extLst>
            <a:ext uri="{FF2B5EF4-FFF2-40B4-BE49-F238E27FC236}">
              <a16:creationId xmlns:a16="http://schemas.microsoft.com/office/drawing/2014/main" id="{C3963E0E-4B1E-4DE7-8560-6B4243F13730}"/>
            </a:ext>
          </a:extLst>
        </xdr:cNvPr>
        <xdr:cNvCxnSpPr/>
      </xdr:nvCxnSpPr>
      <xdr:spPr>
        <a:xfrm>
          <a:off x="3760314" y="34816256"/>
          <a:ext cx="0" cy="42624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295274</xdr:colOff>
      <xdr:row>222</xdr:row>
      <xdr:rowOff>161925</xdr:rowOff>
    </xdr:from>
    <xdr:to>
      <xdr:col>15</xdr:col>
      <xdr:colOff>359568</xdr:colOff>
      <xdr:row>222</xdr:row>
      <xdr:rowOff>161925</xdr:rowOff>
    </xdr:to>
    <xdr:cxnSp macro="">
      <xdr:nvCxnSpPr>
        <xdr:cNvPr id="8" name="直線コネクタ 7">
          <a:extLst>
            <a:ext uri="{FF2B5EF4-FFF2-40B4-BE49-F238E27FC236}">
              <a16:creationId xmlns:a16="http://schemas.microsoft.com/office/drawing/2014/main" id="{07ADAC54-1BEB-4EE8-96B2-DEC8883ACE48}"/>
            </a:ext>
          </a:extLst>
        </xdr:cNvPr>
        <xdr:cNvCxnSpPr/>
      </xdr:nvCxnSpPr>
      <xdr:spPr>
        <a:xfrm>
          <a:off x="6010274" y="35213925"/>
          <a:ext cx="64294" cy="0"/>
        </a:xfrm>
        <a:prstGeom prst="line">
          <a:avLst/>
        </a:prstGeom>
        <a:ln w="952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380999</xdr:colOff>
      <xdr:row>217</xdr:row>
      <xdr:rowOff>188118</xdr:rowOff>
    </xdr:from>
    <xdr:to>
      <xdr:col>55</xdr:col>
      <xdr:colOff>380999</xdr:colOff>
      <xdr:row>219</xdr:row>
      <xdr:rowOff>57150</xdr:rowOff>
    </xdr:to>
    <xdr:cxnSp macro="">
      <xdr:nvCxnSpPr>
        <xdr:cNvPr id="9" name="直線コネクタ 8">
          <a:extLst>
            <a:ext uri="{FF2B5EF4-FFF2-40B4-BE49-F238E27FC236}">
              <a16:creationId xmlns:a16="http://schemas.microsoft.com/office/drawing/2014/main" id="{2788722D-A881-4ED2-B90C-37D3338ACA66}"/>
            </a:ext>
          </a:extLst>
        </xdr:cNvPr>
        <xdr:cNvCxnSpPr/>
      </xdr:nvCxnSpPr>
      <xdr:spPr>
        <a:xfrm>
          <a:off x="21335999" y="34287618"/>
          <a:ext cx="0" cy="250032"/>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71438</xdr:colOff>
      <xdr:row>221</xdr:row>
      <xdr:rowOff>109538</xdr:rowOff>
    </xdr:from>
    <xdr:to>
      <xdr:col>23</xdr:col>
      <xdr:colOff>71438</xdr:colOff>
      <xdr:row>222</xdr:row>
      <xdr:rowOff>26194</xdr:rowOff>
    </xdr:to>
    <xdr:cxnSp macro="">
      <xdr:nvCxnSpPr>
        <xdr:cNvPr id="10" name="直線コネクタ 9">
          <a:extLst>
            <a:ext uri="{FF2B5EF4-FFF2-40B4-BE49-F238E27FC236}">
              <a16:creationId xmlns:a16="http://schemas.microsoft.com/office/drawing/2014/main" id="{8BABA98E-01A8-4C94-B61F-E73463937546}"/>
            </a:ext>
          </a:extLst>
        </xdr:cNvPr>
        <xdr:cNvCxnSpPr/>
      </xdr:nvCxnSpPr>
      <xdr:spPr>
        <a:xfrm flipV="1">
          <a:off x="8834438" y="34971038"/>
          <a:ext cx="0" cy="107156"/>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319088</xdr:colOff>
      <xdr:row>221</xdr:row>
      <xdr:rowOff>109538</xdr:rowOff>
    </xdr:from>
    <xdr:to>
      <xdr:col>44</xdr:col>
      <xdr:colOff>319088</xdr:colOff>
      <xdr:row>222</xdr:row>
      <xdr:rowOff>26194</xdr:rowOff>
    </xdr:to>
    <xdr:cxnSp macro="">
      <xdr:nvCxnSpPr>
        <xdr:cNvPr id="11" name="直線コネクタ 10">
          <a:extLst>
            <a:ext uri="{FF2B5EF4-FFF2-40B4-BE49-F238E27FC236}">
              <a16:creationId xmlns:a16="http://schemas.microsoft.com/office/drawing/2014/main" id="{3F5DF4E3-2229-4816-B0F9-001461E41740}"/>
            </a:ext>
          </a:extLst>
        </xdr:cNvPr>
        <xdr:cNvCxnSpPr/>
      </xdr:nvCxnSpPr>
      <xdr:spPr>
        <a:xfrm flipV="1">
          <a:off x="17083088" y="34971038"/>
          <a:ext cx="0" cy="107156"/>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169069</xdr:colOff>
      <xdr:row>221</xdr:row>
      <xdr:rowOff>109538</xdr:rowOff>
    </xdr:from>
    <xdr:to>
      <xdr:col>44</xdr:col>
      <xdr:colOff>316707</xdr:colOff>
      <xdr:row>221</xdr:row>
      <xdr:rowOff>109538</xdr:rowOff>
    </xdr:to>
    <xdr:cxnSp macro="">
      <xdr:nvCxnSpPr>
        <xdr:cNvPr id="12" name="直線矢印コネクタ 11">
          <a:extLst>
            <a:ext uri="{FF2B5EF4-FFF2-40B4-BE49-F238E27FC236}">
              <a16:creationId xmlns:a16="http://schemas.microsoft.com/office/drawing/2014/main" id="{D693BB0F-DD5C-4C55-A9C2-B4D5BCC6DFEF}"/>
            </a:ext>
          </a:extLst>
        </xdr:cNvPr>
        <xdr:cNvCxnSpPr/>
      </xdr:nvCxnSpPr>
      <xdr:spPr>
        <a:xfrm flipH="1">
          <a:off x="16933069" y="34971038"/>
          <a:ext cx="14763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73819</xdr:colOff>
      <xdr:row>221</xdr:row>
      <xdr:rowOff>109537</xdr:rowOff>
    </xdr:from>
    <xdr:to>
      <xdr:col>23</xdr:col>
      <xdr:colOff>288131</xdr:colOff>
      <xdr:row>221</xdr:row>
      <xdr:rowOff>109537</xdr:rowOff>
    </xdr:to>
    <xdr:cxnSp macro="">
      <xdr:nvCxnSpPr>
        <xdr:cNvPr id="13" name="直線矢印コネクタ 12">
          <a:extLst>
            <a:ext uri="{FF2B5EF4-FFF2-40B4-BE49-F238E27FC236}">
              <a16:creationId xmlns:a16="http://schemas.microsoft.com/office/drawing/2014/main" id="{889B7C7B-4526-4E36-A901-260F88BB732A}"/>
            </a:ext>
          </a:extLst>
        </xdr:cNvPr>
        <xdr:cNvCxnSpPr/>
      </xdr:nvCxnSpPr>
      <xdr:spPr>
        <a:xfrm>
          <a:off x="8836819" y="34971037"/>
          <a:ext cx="214312"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220</xdr:row>
      <xdr:rowOff>147638</xdr:rowOff>
    </xdr:from>
    <xdr:to>
      <xdr:col>16</xdr:col>
      <xdr:colOff>0</xdr:colOff>
      <xdr:row>222</xdr:row>
      <xdr:rowOff>188119</xdr:rowOff>
    </xdr:to>
    <xdr:cxnSp macro="">
      <xdr:nvCxnSpPr>
        <xdr:cNvPr id="14" name="直線コネクタ 13">
          <a:extLst>
            <a:ext uri="{FF2B5EF4-FFF2-40B4-BE49-F238E27FC236}">
              <a16:creationId xmlns:a16="http://schemas.microsoft.com/office/drawing/2014/main" id="{37D2F390-C7F2-4984-85C6-4B5ADB1685D9}"/>
            </a:ext>
          </a:extLst>
        </xdr:cNvPr>
        <xdr:cNvCxnSpPr/>
      </xdr:nvCxnSpPr>
      <xdr:spPr>
        <a:xfrm>
          <a:off x="6096000" y="34818638"/>
          <a:ext cx="0" cy="421481"/>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190500</xdr:colOff>
      <xdr:row>220</xdr:row>
      <xdr:rowOff>147638</xdr:rowOff>
    </xdr:from>
    <xdr:to>
      <xdr:col>19</xdr:col>
      <xdr:colOff>190500</xdr:colOff>
      <xdr:row>223</xdr:row>
      <xdr:rowOff>2381</xdr:rowOff>
    </xdr:to>
    <xdr:cxnSp macro="">
      <xdr:nvCxnSpPr>
        <xdr:cNvPr id="15" name="直線コネクタ 14">
          <a:extLst>
            <a:ext uri="{FF2B5EF4-FFF2-40B4-BE49-F238E27FC236}">
              <a16:creationId xmlns:a16="http://schemas.microsoft.com/office/drawing/2014/main" id="{BEA8AC0A-74A6-47DE-B0AA-F06C3345AA82}"/>
            </a:ext>
          </a:extLst>
        </xdr:cNvPr>
        <xdr:cNvCxnSpPr/>
      </xdr:nvCxnSpPr>
      <xdr:spPr>
        <a:xfrm>
          <a:off x="7429500" y="34818638"/>
          <a:ext cx="0" cy="426243"/>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295275</xdr:colOff>
      <xdr:row>222</xdr:row>
      <xdr:rowOff>159544</xdr:rowOff>
    </xdr:from>
    <xdr:to>
      <xdr:col>22</xdr:col>
      <xdr:colOff>359569</xdr:colOff>
      <xdr:row>222</xdr:row>
      <xdr:rowOff>159544</xdr:rowOff>
    </xdr:to>
    <xdr:cxnSp macro="">
      <xdr:nvCxnSpPr>
        <xdr:cNvPr id="16" name="直線コネクタ 15">
          <a:extLst>
            <a:ext uri="{FF2B5EF4-FFF2-40B4-BE49-F238E27FC236}">
              <a16:creationId xmlns:a16="http://schemas.microsoft.com/office/drawing/2014/main" id="{5D634156-C06F-4FF7-BE45-8C8AA51E4CEB}"/>
            </a:ext>
          </a:extLst>
        </xdr:cNvPr>
        <xdr:cNvCxnSpPr/>
      </xdr:nvCxnSpPr>
      <xdr:spPr>
        <a:xfrm>
          <a:off x="8677275" y="35211544"/>
          <a:ext cx="64294" cy="0"/>
        </a:xfrm>
        <a:prstGeom prst="line">
          <a:avLst/>
        </a:prstGeom>
        <a:ln w="952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190499</xdr:colOff>
      <xdr:row>222</xdr:row>
      <xdr:rowOff>178594</xdr:rowOff>
    </xdr:from>
    <xdr:to>
      <xdr:col>19</xdr:col>
      <xdr:colOff>190499</xdr:colOff>
      <xdr:row>224</xdr:row>
      <xdr:rowOff>2381</xdr:rowOff>
    </xdr:to>
    <xdr:cxnSp macro="">
      <xdr:nvCxnSpPr>
        <xdr:cNvPr id="17" name="直線コネクタ 16">
          <a:extLst>
            <a:ext uri="{FF2B5EF4-FFF2-40B4-BE49-F238E27FC236}">
              <a16:creationId xmlns:a16="http://schemas.microsoft.com/office/drawing/2014/main" id="{1CAD78B8-E5ED-4F6F-98CF-ED0E64B87617}"/>
            </a:ext>
          </a:extLst>
        </xdr:cNvPr>
        <xdr:cNvCxnSpPr/>
      </xdr:nvCxnSpPr>
      <xdr:spPr>
        <a:xfrm>
          <a:off x="7429499" y="35230594"/>
          <a:ext cx="0" cy="204787"/>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345281</xdr:colOff>
      <xdr:row>1020</xdr:row>
      <xdr:rowOff>0</xdr:rowOff>
    </xdr:from>
    <xdr:to>
      <xdr:col>32</xdr:col>
      <xdr:colOff>378619</xdr:colOff>
      <xdr:row>1020</xdr:row>
      <xdr:rowOff>0</xdr:rowOff>
    </xdr:to>
    <xdr:cxnSp macro="">
      <xdr:nvCxnSpPr>
        <xdr:cNvPr id="18" name="直線コネクタ 17">
          <a:extLst>
            <a:ext uri="{FF2B5EF4-FFF2-40B4-BE49-F238E27FC236}">
              <a16:creationId xmlns:a16="http://schemas.microsoft.com/office/drawing/2014/main" id="{1DE0AB57-1BCF-4770-ACFA-71552F61183F}"/>
            </a:ext>
          </a:extLst>
        </xdr:cNvPr>
        <xdr:cNvCxnSpPr/>
      </xdr:nvCxnSpPr>
      <xdr:spPr>
        <a:xfrm>
          <a:off x="6441281" y="171478575"/>
          <a:ext cx="6129338" cy="0"/>
        </a:xfrm>
        <a:prstGeom prst="line">
          <a:avLst/>
        </a:prstGeom>
        <a:ln w="3175">
          <a:solidFill>
            <a:srgbClr val="C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347663</xdr:colOff>
      <xdr:row>1040</xdr:row>
      <xdr:rowOff>1</xdr:rowOff>
    </xdr:from>
    <xdr:to>
      <xdr:col>32</xdr:col>
      <xdr:colOff>302419</xdr:colOff>
      <xdr:row>1040</xdr:row>
      <xdr:rowOff>1</xdr:rowOff>
    </xdr:to>
    <xdr:cxnSp macro="">
      <xdr:nvCxnSpPr>
        <xdr:cNvPr id="19" name="直線コネクタ 18">
          <a:extLst>
            <a:ext uri="{FF2B5EF4-FFF2-40B4-BE49-F238E27FC236}">
              <a16:creationId xmlns:a16="http://schemas.microsoft.com/office/drawing/2014/main" id="{6BAC0D28-9612-4993-AF29-9D652FDCB4D6}"/>
            </a:ext>
          </a:extLst>
        </xdr:cNvPr>
        <xdr:cNvCxnSpPr/>
      </xdr:nvCxnSpPr>
      <xdr:spPr>
        <a:xfrm>
          <a:off x="6443663" y="175288576"/>
          <a:ext cx="6050756" cy="0"/>
        </a:xfrm>
        <a:prstGeom prst="line">
          <a:avLst/>
        </a:prstGeom>
        <a:ln w="3175">
          <a:solidFill>
            <a:srgbClr val="C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347661</xdr:colOff>
      <xdr:row>1019</xdr:row>
      <xdr:rowOff>188119</xdr:rowOff>
    </xdr:from>
    <xdr:to>
      <xdr:col>32</xdr:col>
      <xdr:colOff>304800</xdr:colOff>
      <xdr:row>1020</xdr:row>
      <xdr:rowOff>133350</xdr:rowOff>
    </xdr:to>
    <xdr:cxnSp macro="">
      <xdr:nvCxnSpPr>
        <xdr:cNvPr id="20" name="直線コネクタ 19">
          <a:extLst>
            <a:ext uri="{FF2B5EF4-FFF2-40B4-BE49-F238E27FC236}">
              <a16:creationId xmlns:a16="http://schemas.microsoft.com/office/drawing/2014/main" id="{3A2F5899-2913-4278-A810-328613D135E3}"/>
            </a:ext>
          </a:extLst>
        </xdr:cNvPr>
        <xdr:cNvCxnSpPr/>
      </xdr:nvCxnSpPr>
      <xdr:spPr>
        <a:xfrm>
          <a:off x="6443661" y="171476194"/>
          <a:ext cx="6053139" cy="135731"/>
        </a:xfrm>
        <a:prstGeom prst="line">
          <a:avLst/>
        </a:prstGeom>
        <a:ln w="3175">
          <a:solidFill>
            <a:sysClr val="windowText" lastClr="000000"/>
          </a:solidFill>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342904</xdr:colOff>
      <xdr:row>1020</xdr:row>
      <xdr:rowOff>52388</xdr:rowOff>
    </xdr:from>
    <xdr:to>
      <xdr:col>22</xdr:col>
      <xdr:colOff>342904</xdr:colOff>
      <xdr:row>1020</xdr:row>
      <xdr:rowOff>152401</xdr:rowOff>
    </xdr:to>
    <xdr:cxnSp macro="">
      <xdr:nvCxnSpPr>
        <xdr:cNvPr id="21" name="直線コネクタ 20">
          <a:extLst>
            <a:ext uri="{FF2B5EF4-FFF2-40B4-BE49-F238E27FC236}">
              <a16:creationId xmlns:a16="http://schemas.microsoft.com/office/drawing/2014/main" id="{4F1E8680-1EE7-407B-8870-AA5509758329}"/>
            </a:ext>
          </a:extLst>
        </xdr:cNvPr>
        <xdr:cNvCxnSpPr/>
      </xdr:nvCxnSpPr>
      <xdr:spPr>
        <a:xfrm>
          <a:off x="8724904" y="171530963"/>
          <a:ext cx="0" cy="100013"/>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45242</xdr:colOff>
      <xdr:row>1020</xdr:row>
      <xdr:rowOff>57149</xdr:rowOff>
    </xdr:from>
    <xdr:to>
      <xdr:col>23</xdr:col>
      <xdr:colOff>45242</xdr:colOff>
      <xdr:row>1020</xdr:row>
      <xdr:rowOff>104774</xdr:rowOff>
    </xdr:to>
    <xdr:cxnSp macro="">
      <xdr:nvCxnSpPr>
        <xdr:cNvPr id="22" name="直線コネクタ 21">
          <a:extLst>
            <a:ext uri="{FF2B5EF4-FFF2-40B4-BE49-F238E27FC236}">
              <a16:creationId xmlns:a16="http://schemas.microsoft.com/office/drawing/2014/main" id="{1CF65D70-2B18-4346-B77E-CCFB1020EEFB}"/>
            </a:ext>
          </a:extLst>
        </xdr:cNvPr>
        <xdr:cNvCxnSpPr/>
      </xdr:nvCxnSpPr>
      <xdr:spPr>
        <a:xfrm>
          <a:off x="8808242" y="171535724"/>
          <a:ext cx="0" cy="47625"/>
        </a:xfrm>
        <a:prstGeom prst="line">
          <a:avLst/>
        </a:prstGeom>
        <a:ln w="9525">
          <a:solidFill>
            <a:srgbClr val="C0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347663</xdr:colOff>
      <xdr:row>1039</xdr:row>
      <xdr:rowOff>188119</xdr:rowOff>
    </xdr:from>
    <xdr:to>
      <xdr:col>32</xdr:col>
      <xdr:colOff>307181</xdr:colOff>
      <xdr:row>1040</xdr:row>
      <xdr:rowOff>133350</xdr:rowOff>
    </xdr:to>
    <xdr:cxnSp macro="">
      <xdr:nvCxnSpPr>
        <xdr:cNvPr id="23" name="直線コネクタ 22">
          <a:extLst>
            <a:ext uri="{FF2B5EF4-FFF2-40B4-BE49-F238E27FC236}">
              <a16:creationId xmlns:a16="http://schemas.microsoft.com/office/drawing/2014/main" id="{3C58363D-11C7-44D2-A5A6-237740E2A310}"/>
            </a:ext>
          </a:extLst>
        </xdr:cNvPr>
        <xdr:cNvCxnSpPr/>
      </xdr:nvCxnSpPr>
      <xdr:spPr>
        <a:xfrm>
          <a:off x="6443663" y="175286194"/>
          <a:ext cx="6055518" cy="135731"/>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338139</xdr:colOff>
      <xdr:row>1038</xdr:row>
      <xdr:rowOff>138114</xdr:rowOff>
    </xdr:from>
    <xdr:to>
      <xdr:col>22</xdr:col>
      <xdr:colOff>338139</xdr:colOff>
      <xdr:row>1039</xdr:row>
      <xdr:rowOff>61914</xdr:rowOff>
    </xdr:to>
    <xdr:cxnSp macro="">
      <xdr:nvCxnSpPr>
        <xdr:cNvPr id="24" name="直線コネクタ 23">
          <a:extLst>
            <a:ext uri="{FF2B5EF4-FFF2-40B4-BE49-F238E27FC236}">
              <a16:creationId xmlns:a16="http://schemas.microsoft.com/office/drawing/2014/main" id="{EDE1C1FA-814D-4B15-BFA9-0E57C656442B}"/>
            </a:ext>
          </a:extLst>
        </xdr:cNvPr>
        <xdr:cNvCxnSpPr/>
      </xdr:nvCxnSpPr>
      <xdr:spPr>
        <a:xfrm>
          <a:off x="8720139" y="175045689"/>
          <a:ext cx="0" cy="11430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30</xdr:col>
      <xdr:colOff>302419</xdr:colOff>
      <xdr:row>1020</xdr:row>
      <xdr:rowOff>116680</xdr:rowOff>
    </xdr:from>
    <xdr:to>
      <xdr:col>30</xdr:col>
      <xdr:colOff>302419</xdr:colOff>
      <xdr:row>1021</xdr:row>
      <xdr:rowOff>30955</xdr:rowOff>
    </xdr:to>
    <xdr:cxnSp macro="">
      <xdr:nvCxnSpPr>
        <xdr:cNvPr id="25" name="直線コネクタ 24">
          <a:extLst>
            <a:ext uri="{FF2B5EF4-FFF2-40B4-BE49-F238E27FC236}">
              <a16:creationId xmlns:a16="http://schemas.microsoft.com/office/drawing/2014/main" id="{A409815F-0AF8-4FB4-B9F2-7BFD29D4D823}"/>
            </a:ext>
          </a:extLst>
        </xdr:cNvPr>
        <xdr:cNvCxnSpPr/>
      </xdr:nvCxnSpPr>
      <xdr:spPr>
        <a:xfrm>
          <a:off x="11732419" y="171595255"/>
          <a:ext cx="0" cy="104775"/>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30</xdr:col>
      <xdr:colOff>298338</xdr:colOff>
      <xdr:row>1025</xdr:row>
      <xdr:rowOff>45015</xdr:rowOff>
    </xdr:from>
    <xdr:to>
      <xdr:col>30</xdr:col>
      <xdr:colOff>298338</xdr:colOff>
      <xdr:row>1025</xdr:row>
      <xdr:rowOff>150017</xdr:rowOff>
    </xdr:to>
    <xdr:cxnSp macro="">
      <xdr:nvCxnSpPr>
        <xdr:cNvPr id="26" name="直線コネクタ 25">
          <a:extLst>
            <a:ext uri="{FF2B5EF4-FFF2-40B4-BE49-F238E27FC236}">
              <a16:creationId xmlns:a16="http://schemas.microsoft.com/office/drawing/2014/main" id="{EAA691B0-3CC9-45AD-82A6-B2D1CF2A0793}"/>
            </a:ext>
          </a:extLst>
        </xdr:cNvPr>
        <xdr:cNvCxnSpPr/>
      </xdr:nvCxnSpPr>
      <xdr:spPr>
        <a:xfrm>
          <a:off x="11728338" y="172476090"/>
          <a:ext cx="0" cy="105002"/>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30</xdr:col>
      <xdr:colOff>298729</xdr:colOff>
      <xdr:row>1029</xdr:row>
      <xdr:rowOff>154042</xdr:rowOff>
    </xdr:from>
    <xdr:to>
      <xdr:col>30</xdr:col>
      <xdr:colOff>298729</xdr:colOff>
      <xdr:row>1030</xdr:row>
      <xdr:rowOff>77843</xdr:rowOff>
    </xdr:to>
    <xdr:cxnSp macro="">
      <xdr:nvCxnSpPr>
        <xdr:cNvPr id="27" name="直線コネクタ 26">
          <a:extLst>
            <a:ext uri="{FF2B5EF4-FFF2-40B4-BE49-F238E27FC236}">
              <a16:creationId xmlns:a16="http://schemas.microsoft.com/office/drawing/2014/main" id="{02418E1F-78F4-45CC-B34F-E03414CA2C71}"/>
            </a:ext>
          </a:extLst>
        </xdr:cNvPr>
        <xdr:cNvCxnSpPr/>
      </xdr:nvCxnSpPr>
      <xdr:spPr>
        <a:xfrm>
          <a:off x="11728729" y="173347117"/>
          <a:ext cx="0" cy="114301"/>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30</xdr:col>
      <xdr:colOff>300719</xdr:colOff>
      <xdr:row>1034</xdr:row>
      <xdr:rowOff>81643</xdr:rowOff>
    </xdr:from>
    <xdr:to>
      <xdr:col>30</xdr:col>
      <xdr:colOff>300719</xdr:colOff>
      <xdr:row>1035</xdr:row>
      <xdr:rowOff>3175</xdr:rowOff>
    </xdr:to>
    <xdr:cxnSp macro="">
      <xdr:nvCxnSpPr>
        <xdr:cNvPr id="28" name="直線コネクタ 27">
          <a:extLst>
            <a:ext uri="{FF2B5EF4-FFF2-40B4-BE49-F238E27FC236}">
              <a16:creationId xmlns:a16="http://schemas.microsoft.com/office/drawing/2014/main" id="{164A1D81-19EE-4785-9317-C610C4947053}"/>
            </a:ext>
          </a:extLst>
        </xdr:cNvPr>
        <xdr:cNvCxnSpPr/>
      </xdr:nvCxnSpPr>
      <xdr:spPr>
        <a:xfrm>
          <a:off x="11730719" y="174227218"/>
          <a:ext cx="0" cy="112032"/>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30</xdr:col>
      <xdr:colOff>300039</xdr:colOff>
      <xdr:row>1039</xdr:row>
      <xdr:rowOff>14289</xdr:rowOff>
    </xdr:from>
    <xdr:to>
      <xdr:col>30</xdr:col>
      <xdr:colOff>300039</xdr:colOff>
      <xdr:row>1039</xdr:row>
      <xdr:rowOff>128589</xdr:rowOff>
    </xdr:to>
    <xdr:cxnSp macro="">
      <xdr:nvCxnSpPr>
        <xdr:cNvPr id="29" name="直線コネクタ 28">
          <a:extLst>
            <a:ext uri="{FF2B5EF4-FFF2-40B4-BE49-F238E27FC236}">
              <a16:creationId xmlns:a16="http://schemas.microsoft.com/office/drawing/2014/main" id="{7A590CC9-BF64-481A-BD05-596A730624FB}"/>
            </a:ext>
          </a:extLst>
        </xdr:cNvPr>
        <xdr:cNvCxnSpPr/>
      </xdr:nvCxnSpPr>
      <xdr:spPr>
        <a:xfrm>
          <a:off x="11730039" y="175112364"/>
          <a:ext cx="0" cy="11430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2380</xdr:colOff>
      <xdr:row>1020</xdr:row>
      <xdr:rowOff>2381</xdr:rowOff>
    </xdr:from>
    <xdr:to>
      <xdr:col>31</xdr:col>
      <xdr:colOff>2380</xdr:colOff>
      <xdr:row>1020</xdr:row>
      <xdr:rowOff>116681</xdr:rowOff>
    </xdr:to>
    <xdr:cxnSp macro="">
      <xdr:nvCxnSpPr>
        <xdr:cNvPr id="30" name="直線コネクタ 29">
          <a:extLst>
            <a:ext uri="{FF2B5EF4-FFF2-40B4-BE49-F238E27FC236}">
              <a16:creationId xmlns:a16="http://schemas.microsoft.com/office/drawing/2014/main" id="{CDE046B3-99FD-4DF6-BED6-D2637316F475}"/>
            </a:ext>
          </a:extLst>
        </xdr:cNvPr>
        <xdr:cNvCxnSpPr/>
      </xdr:nvCxnSpPr>
      <xdr:spPr>
        <a:xfrm>
          <a:off x="11813380" y="171480956"/>
          <a:ext cx="0" cy="114300"/>
        </a:xfrm>
        <a:prstGeom prst="line">
          <a:avLst/>
        </a:prstGeom>
        <a:ln w="9525">
          <a:solidFill>
            <a:srgbClr val="C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2382</xdr:colOff>
      <xdr:row>1024</xdr:row>
      <xdr:rowOff>104778</xdr:rowOff>
    </xdr:from>
    <xdr:to>
      <xdr:col>31</xdr:col>
      <xdr:colOff>2382</xdr:colOff>
      <xdr:row>1025</xdr:row>
      <xdr:rowOff>28580</xdr:rowOff>
    </xdr:to>
    <xdr:cxnSp macro="">
      <xdr:nvCxnSpPr>
        <xdr:cNvPr id="31" name="直線コネクタ 30">
          <a:extLst>
            <a:ext uri="{FF2B5EF4-FFF2-40B4-BE49-F238E27FC236}">
              <a16:creationId xmlns:a16="http://schemas.microsoft.com/office/drawing/2014/main" id="{F6018BEA-E221-48DA-B3D0-DF754B30D4FF}"/>
            </a:ext>
          </a:extLst>
        </xdr:cNvPr>
        <xdr:cNvCxnSpPr/>
      </xdr:nvCxnSpPr>
      <xdr:spPr>
        <a:xfrm>
          <a:off x="11813382" y="172345353"/>
          <a:ext cx="0" cy="114302"/>
        </a:xfrm>
        <a:prstGeom prst="line">
          <a:avLst/>
        </a:prstGeom>
        <a:ln w="9525">
          <a:solidFill>
            <a:srgbClr val="C0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3743</xdr:colOff>
      <xdr:row>1029</xdr:row>
      <xdr:rowOff>23359</xdr:rowOff>
    </xdr:from>
    <xdr:to>
      <xdr:col>31</xdr:col>
      <xdr:colOff>3743</xdr:colOff>
      <xdr:row>1029</xdr:row>
      <xdr:rowOff>137660</xdr:rowOff>
    </xdr:to>
    <xdr:cxnSp macro="">
      <xdr:nvCxnSpPr>
        <xdr:cNvPr id="32" name="直線コネクタ 31">
          <a:extLst>
            <a:ext uri="{FF2B5EF4-FFF2-40B4-BE49-F238E27FC236}">
              <a16:creationId xmlns:a16="http://schemas.microsoft.com/office/drawing/2014/main" id="{B800D5E1-4800-433B-B568-FA245382E775}"/>
            </a:ext>
          </a:extLst>
        </xdr:cNvPr>
        <xdr:cNvCxnSpPr/>
      </xdr:nvCxnSpPr>
      <xdr:spPr>
        <a:xfrm>
          <a:off x="11814743" y="173216434"/>
          <a:ext cx="0" cy="114301"/>
        </a:xfrm>
        <a:prstGeom prst="line">
          <a:avLst/>
        </a:prstGeom>
        <a:ln w="9525">
          <a:solidFill>
            <a:srgbClr val="C0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1928</xdr:colOff>
      <xdr:row>1033</xdr:row>
      <xdr:rowOff>135278</xdr:rowOff>
    </xdr:from>
    <xdr:to>
      <xdr:col>31</xdr:col>
      <xdr:colOff>1928</xdr:colOff>
      <xdr:row>1034</xdr:row>
      <xdr:rowOff>59080</xdr:rowOff>
    </xdr:to>
    <xdr:cxnSp macro="">
      <xdr:nvCxnSpPr>
        <xdr:cNvPr id="33" name="直線コネクタ 32">
          <a:extLst>
            <a:ext uri="{FF2B5EF4-FFF2-40B4-BE49-F238E27FC236}">
              <a16:creationId xmlns:a16="http://schemas.microsoft.com/office/drawing/2014/main" id="{E8830CE4-D39A-4EF6-AD22-6CC90F13FA5C}"/>
            </a:ext>
          </a:extLst>
        </xdr:cNvPr>
        <xdr:cNvCxnSpPr/>
      </xdr:nvCxnSpPr>
      <xdr:spPr>
        <a:xfrm>
          <a:off x="11812928" y="174090353"/>
          <a:ext cx="0" cy="114302"/>
        </a:xfrm>
        <a:prstGeom prst="line">
          <a:avLst/>
        </a:prstGeom>
        <a:ln w="9525">
          <a:solidFill>
            <a:srgbClr val="C0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4763</xdr:colOff>
      <xdr:row>1038</xdr:row>
      <xdr:rowOff>83341</xdr:rowOff>
    </xdr:from>
    <xdr:to>
      <xdr:col>31</xdr:col>
      <xdr:colOff>4763</xdr:colOff>
      <xdr:row>1039</xdr:row>
      <xdr:rowOff>7143</xdr:rowOff>
    </xdr:to>
    <xdr:cxnSp macro="">
      <xdr:nvCxnSpPr>
        <xdr:cNvPr id="34" name="直線コネクタ 33">
          <a:extLst>
            <a:ext uri="{FF2B5EF4-FFF2-40B4-BE49-F238E27FC236}">
              <a16:creationId xmlns:a16="http://schemas.microsoft.com/office/drawing/2014/main" id="{EC2941AC-1E39-44C7-B529-BFB4550C6A85}"/>
            </a:ext>
          </a:extLst>
        </xdr:cNvPr>
        <xdr:cNvCxnSpPr/>
      </xdr:nvCxnSpPr>
      <xdr:spPr>
        <a:xfrm>
          <a:off x="11815763" y="174990916"/>
          <a:ext cx="0" cy="114302"/>
        </a:xfrm>
        <a:prstGeom prst="line">
          <a:avLst/>
        </a:prstGeom>
        <a:ln w="9525">
          <a:solidFill>
            <a:srgbClr val="C0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42862</xdr:colOff>
      <xdr:row>1038</xdr:row>
      <xdr:rowOff>85725</xdr:rowOff>
    </xdr:from>
    <xdr:to>
      <xdr:col>23</xdr:col>
      <xdr:colOff>42862</xdr:colOff>
      <xdr:row>1039</xdr:row>
      <xdr:rowOff>9527</xdr:rowOff>
    </xdr:to>
    <xdr:cxnSp macro="">
      <xdr:nvCxnSpPr>
        <xdr:cNvPr id="35" name="直線コネクタ 34">
          <a:extLst>
            <a:ext uri="{FF2B5EF4-FFF2-40B4-BE49-F238E27FC236}">
              <a16:creationId xmlns:a16="http://schemas.microsoft.com/office/drawing/2014/main" id="{20CCDFB0-8F52-4541-BB7C-DBEB8405B403}"/>
            </a:ext>
          </a:extLst>
        </xdr:cNvPr>
        <xdr:cNvCxnSpPr/>
      </xdr:nvCxnSpPr>
      <xdr:spPr>
        <a:xfrm>
          <a:off x="8805862" y="174993300"/>
          <a:ext cx="0" cy="114302"/>
        </a:xfrm>
        <a:prstGeom prst="line">
          <a:avLst/>
        </a:prstGeom>
        <a:ln w="9525">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344491</xdr:colOff>
      <xdr:row>1040</xdr:row>
      <xdr:rowOff>0</xdr:rowOff>
    </xdr:from>
    <xdr:to>
      <xdr:col>16</xdr:col>
      <xdr:colOff>344491</xdr:colOff>
      <xdr:row>1043</xdr:row>
      <xdr:rowOff>2381</xdr:rowOff>
    </xdr:to>
    <xdr:cxnSp macro="">
      <xdr:nvCxnSpPr>
        <xdr:cNvPr id="36" name="直線コネクタ 35">
          <a:extLst>
            <a:ext uri="{FF2B5EF4-FFF2-40B4-BE49-F238E27FC236}">
              <a16:creationId xmlns:a16="http://schemas.microsoft.com/office/drawing/2014/main" id="{58A5DD79-9E6E-45F2-80EE-6DB5A1ADA9E5}"/>
            </a:ext>
          </a:extLst>
        </xdr:cNvPr>
        <xdr:cNvCxnSpPr/>
      </xdr:nvCxnSpPr>
      <xdr:spPr>
        <a:xfrm>
          <a:off x="6440491" y="175288575"/>
          <a:ext cx="0" cy="573881"/>
        </a:xfrm>
        <a:prstGeom prst="line">
          <a:avLst/>
        </a:prstGeom>
        <a:ln w="3175">
          <a:solidFill>
            <a:srgbClr val="00B05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307181</xdr:colOff>
      <xdr:row>1040</xdr:row>
      <xdr:rowOff>0</xdr:rowOff>
    </xdr:from>
    <xdr:to>
      <xdr:col>32</xdr:col>
      <xdr:colOff>378618</xdr:colOff>
      <xdr:row>1040</xdr:row>
      <xdr:rowOff>0</xdr:rowOff>
    </xdr:to>
    <xdr:cxnSp macro="">
      <xdr:nvCxnSpPr>
        <xdr:cNvPr id="37" name="直線コネクタ 36">
          <a:extLst>
            <a:ext uri="{FF2B5EF4-FFF2-40B4-BE49-F238E27FC236}">
              <a16:creationId xmlns:a16="http://schemas.microsoft.com/office/drawing/2014/main" id="{0ECBF41A-DC6C-43A5-9CE1-649A4326F9BD}"/>
            </a:ext>
          </a:extLst>
        </xdr:cNvPr>
        <xdr:cNvCxnSpPr/>
      </xdr:nvCxnSpPr>
      <xdr:spPr>
        <a:xfrm>
          <a:off x="12499181" y="175288575"/>
          <a:ext cx="71437" cy="0"/>
        </a:xfrm>
        <a:prstGeom prst="line">
          <a:avLst/>
        </a:prstGeom>
        <a:ln w="3175">
          <a:solidFill>
            <a:srgbClr val="C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45245</xdr:colOff>
      <xdr:row>1020</xdr:row>
      <xdr:rowOff>2382</xdr:rowOff>
    </xdr:from>
    <xdr:to>
      <xdr:col>23</xdr:col>
      <xdr:colOff>45245</xdr:colOff>
      <xdr:row>1020</xdr:row>
      <xdr:rowOff>59531</xdr:rowOff>
    </xdr:to>
    <xdr:cxnSp macro="">
      <xdr:nvCxnSpPr>
        <xdr:cNvPr id="38" name="直線コネクタ 37">
          <a:extLst>
            <a:ext uri="{FF2B5EF4-FFF2-40B4-BE49-F238E27FC236}">
              <a16:creationId xmlns:a16="http://schemas.microsoft.com/office/drawing/2014/main" id="{683E1274-024C-4BD7-8953-5CE4273A38B4}"/>
            </a:ext>
          </a:extLst>
        </xdr:cNvPr>
        <xdr:cNvCxnSpPr/>
      </xdr:nvCxnSpPr>
      <xdr:spPr>
        <a:xfrm flipV="1">
          <a:off x="8808245" y="171480957"/>
          <a:ext cx="0" cy="57149"/>
        </a:xfrm>
        <a:prstGeom prst="line">
          <a:avLst/>
        </a:prstGeom>
        <a:ln w="9525">
          <a:solidFill>
            <a:srgbClr val="C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147639</xdr:colOff>
      <xdr:row>1084</xdr:row>
      <xdr:rowOff>2381</xdr:rowOff>
    </xdr:from>
    <xdr:to>
      <xdr:col>9</xdr:col>
      <xdr:colOff>147639</xdr:colOff>
      <xdr:row>1088</xdr:row>
      <xdr:rowOff>100013</xdr:rowOff>
    </xdr:to>
    <xdr:cxnSp macro="">
      <xdr:nvCxnSpPr>
        <xdr:cNvPr id="39" name="直線コネクタ 38">
          <a:extLst>
            <a:ext uri="{FF2B5EF4-FFF2-40B4-BE49-F238E27FC236}">
              <a16:creationId xmlns:a16="http://schemas.microsoft.com/office/drawing/2014/main" id="{9997B58B-2744-423B-A266-657FE55AF5FB}"/>
            </a:ext>
          </a:extLst>
        </xdr:cNvPr>
        <xdr:cNvCxnSpPr/>
      </xdr:nvCxnSpPr>
      <xdr:spPr>
        <a:xfrm>
          <a:off x="3576639" y="183672956"/>
          <a:ext cx="0" cy="859632"/>
        </a:xfrm>
        <a:prstGeom prst="line">
          <a:avLst/>
        </a:prstGeom>
        <a:ln w="3175">
          <a:solidFill>
            <a:srgbClr val="7030A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157162</xdr:colOff>
      <xdr:row>1084</xdr:row>
      <xdr:rowOff>0</xdr:rowOff>
    </xdr:from>
    <xdr:to>
      <xdr:col>24</xdr:col>
      <xdr:colOff>157162</xdr:colOff>
      <xdr:row>1088</xdr:row>
      <xdr:rowOff>100013</xdr:rowOff>
    </xdr:to>
    <xdr:cxnSp macro="">
      <xdr:nvCxnSpPr>
        <xdr:cNvPr id="40" name="直線コネクタ 39">
          <a:extLst>
            <a:ext uri="{FF2B5EF4-FFF2-40B4-BE49-F238E27FC236}">
              <a16:creationId xmlns:a16="http://schemas.microsoft.com/office/drawing/2014/main" id="{6525DC49-ED61-417A-BEB9-E961860D0EB8}"/>
            </a:ext>
          </a:extLst>
        </xdr:cNvPr>
        <xdr:cNvCxnSpPr/>
      </xdr:nvCxnSpPr>
      <xdr:spPr>
        <a:xfrm>
          <a:off x="9301162" y="183670575"/>
          <a:ext cx="0" cy="862013"/>
        </a:xfrm>
        <a:prstGeom prst="line">
          <a:avLst/>
        </a:prstGeom>
        <a:ln w="3175">
          <a:solidFill>
            <a:srgbClr val="7030A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150019</xdr:colOff>
      <xdr:row>1088</xdr:row>
      <xdr:rowOff>100013</xdr:rowOff>
    </xdr:from>
    <xdr:to>
      <xdr:col>24</xdr:col>
      <xdr:colOff>159544</xdr:colOff>
      <xdr:row>1088</xdr:row>
      <xdr:rowOff>100013</xdr:rowOff>
    </xdr:to>
    <xdr:cxnSp macro="">
      <xdr:nvCxnSpPr>
        <xdr:cNvPr id="41" name="直線コネクタ 40">
          <a:extLst>
            <a:ext uri="{FF2B5EF4-FFF2-40B4-BE49-F238E27FC236}">
              <a16:creationId xmlns:a16="http://schemas.microsoft.com/office/drawing/2014/main" id="{799DCE73-CD3C-4251-9D4E-EE2F151B0048}"/>
            </a:ext>
          </a:extLst>
        </xdr:cNvPr>
        <xdr:cNvCxnSpPr/>
      </xdr:nvCxnSpPr>
      <xdr:spPr>
        <a:xfrm>
          <a:off x="3579019" y="184532588"/>
          <a:ext cx="5724525" cy="0"/>
        </a:xfrm>
        <a:prstGeom prst="line">
          <a:avLst/>
        </a:prstGeom>
        <a:ln w="3175">
          <a:solidFill>
            <a:srgbClr val="7030A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342900</xdr:colOff>
      <xdr:row>1084</xdr:row>
      <xdr:rowOff>2381</xdr:rowOff>
    </xdr:from>
    <xdr:to>
      <xdr:col>16</xdr:col>
      <xdr:colOff>342900</xdr:colOff>
      <xdr:row>1088</xdr:row>
      <xdr:rowOff>92868</xdr:rowOff>
    </xdr:to>
    <xdr:cxnSp macro="">
      <xdr:nvCxnSpPr>
        <xdr:cNvPr id="42" name="直線コネクタ 41">
          <a:extLst>
            <a:ext uri="{FF2B5EF4-FFF2-40B4-BE49-F238E27FC236}">
              <a16:creationId xmlns:a16="http://schemas.microsoft.com/office/drawing/2014/main" id="{D96A8F8B-F7F6-4D94-AB3A-F9AAF8B99ECB}"/>
            </a:ext>
          </a:extLst>
        </xdr:cNvPr>
        <xdr:cNvCxnSpPr/>
      </xdr:nvCxnSpPr>
      <xdr:spPr>
        <a:xfrm>
          <a:off x="6438900" y="183672956"/>
          <a:ext cx="0" cy="852487"/>
        </a:xfrm>
        <a:prstGeom prst="line">
          <a:avLst/>
        </a:prstGeom>
        <a:ln w="3175">
          <a:solidFill>
            <a:srgbClr val="7030A0"/>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183357</xdr:colOff>
      <xdr:row>1071</xdr:row>
      <xdr:rowOff>52388</xdr:rowOff>
    </xdr:from>
    <xdr:to>
      <xdr:col>24</xdr:col>
      <xdr:colOff>183357</xdr:colOff>
      <xdr:row>1075</xdr:row>
      <xdr:rowOff>92869</xdr:rowOff>
    </xdr:to>
    <xdr:cxnSp macro="">
      <xdr:nvCxnSpPr>
        <xdr:cNvPr id="43" name="直線コネクタ 42">
          <a:extLst>
            <a:ext uri="{FF2B5EF4-FFF2-40B4-BE49-F238E27FC236}">
              <a16:creationId xmlns:a16="http://schemas.microsoft.com/office/drawing/2014/main" id="{652BC1CD-25FC-4A52-A065-7F4516C14AD7}"/>
            </a:ext>
          </a:extLst>
        </xdr:cNvPr>
        <xdr:cNvCxnSpPr/>
      </xdr:nvCxnSpPr>
      <xdr:spPr>
        <a:xfrm>
          <a:off x="9327357" y="181246463"/>
          <a:ext cx="0" cy="802481"/>
        </a:xfrm>
        <a:prstGeom prst="line">
          <a:avLst/>
        </a:prstGeom>
        <a:ln w="3175">
          <a:solidFill>
            <a:srgbClr val="7030A0"/>
          </a:solidFill>
          <a:prstDash val="sysDot"/>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378619</xdr:colOff>
      <xdr:row>1070</xdr:row>
      <xdr:rowOff>188119</xdr:rowOff>
    </xdr:from>
    <xdr:to>
      <xdr:col>24</xdr:col>
      <xdr:colOff>190500</xdr:colOff>
      <xdr:row>1070</xdr:row>
      <xdr:rowOff>188119</xdr:rowOff>
    </xdr:to>
    <xdr:cxnSp macro="">
      <xdr:nvCxnSpPr>
        <xdr:cNvPr id="44" name="直線コネクタ 43">
          <a:extLst>
            <a:ext uri="{FF2B5EF4-FFF2-40B4-BE49-F238E27FC236}">
              <a16:creationId xmlns:a16="http://schemas.microsoft.com/office/drawing/2014/main" id="{9333CFC9-4B99-435C-9734-4DB1AA2FDAFF}"/>
            </a:ext>
          </a:extLst>
        </xdr:cNvPr>
        <xdr:cNvCxnSpPr/>
      </xdr:nvCxnSpPr>
      <xdr:spPr>
        <a:xfrm>
          <a:off x="6474619" y="181191694"/>
          <a:ext cx="2859881" cy="0"/>
        </a:xfrm>
        <a:prstGeom prst="line">
          <a:avLst/>
        </a:prstGeom>
        <a:ln w="3175">
          <a:solidFill>
            <a:srgbClr val="7030A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190500</xdr:colOff>
      <xdr:row>1070</xdr:row>
      <xdr:rowOff>188119</xdr:rowOff>
    </xdr:from>
    <xdr:to>
      <xdr:col>24</xdr:col>
      <xdr:colOff>190500</xdr:colOff>
      <xdr:row>1075</xdr:row>
      <xdr:rowOff>95250</xdr:rowOff>
    </xdr:to>
    <xdr:cxnSp macro="">
      <xdr:nvCxnSpPr>
        <xdr:cNvPr id="45" name="直線コネクタ 44">
          <a:extLst>
            <a:ext uri="{FF2B5EF4-FFF2-40B4-BE49-F238E27FC236}">
              <a16:creationId xmlns:a16="http://schemas.microsoft.com/office/drawing/2014/main" id="{88E553F6-6074-4E31-9F25-F1A97297F316}"/>
            </a:ext>
          </a:extLst>
        </xdr:cNvPr>
        <xdr:cNvCxnSpPr/>
      </xdr:nvCxnSpPr>
      <xdr:spPr>
        <a:xfrm>
          <a:off x="9334500" y="181191694"/>
          <a:ext cx="0" cy="859631"/>
        </a:xfrm>
        <a:prstGeom prst="line">
          <a:avLst/>
        </a:prstGeom>
        <a:ln w="3175">
          <a:solidFill>
            <a:srgbClr val="7030A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0</xdr:colOff>
      <xdr:row>1075</xdr:row>
      <xdr:rowOff>95249</xdr:rowOff>
    </xdr:from>
    <xdr:to>
      <xdr:col>24</xdr:col>
      <xdr:colOff>192881</xdr:colOff>
      <xdr:row>1075</xdr:row>
      <xdr:rowOff>95249</xdr:rowOff>
    </xdr:to>
    <xdr:cxnSp macro="">
      <xdr:nvCxnSpPr>
        <xdr:cNvPr id="46" name="直線コネクタ 45">
          <a:extLst>
            <a:ext uri="{FF2B5EF4-FFF2-40B4-BE49-F238E27FC236}">
              <a16:creationId xmlns:a16="http://schemas.microsoft.com/office/drawing/2014/main" id="{1B970741-939A-4579-B17B-0121BA58D0C5}"/>
            </a:ext>
          </a:extLst>
        </xdr:cNvPr>
        <xdr:cNvCxnSpPr/>
      </xdr:nvCxnSpPr>
      <xdr:spPr>
        <a:xfrm>
          <a:off x="6477000" y="182051324"/>
          <a:ext cx="2859881" cy="0"/>
        </a:xfrm>
        <a:prstGeom prst="line">
          <a:avLst/>
        </a:prstGeom>
        <a:ln w="3175">
          <a:solidFill>
            <a:srgbClr val="7030A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183356</xdr:colOff>
      <xdr:row>1075</xdr:row>
      <xdr:rowOff>90487</xdr:rowOff>
    </xdr:from>
    <xdr:to>
      <xdr:col>24</xdr:col>
      <xdr:colOff>183356</xdr:colOff>
      <xdr:row>1075</xdr:row>
      <xdr:rowOff>145256</xdr:rowOff>
    </xdr:to>
    <xdr:cxnSp macro="">
      <xdr:nvCxnSpPr>
        <xdr:cNvPr id="47" name="直線コネクタ 46">
          <a:extLst>
            <a:ext uri="{FF2B5EF4-FFF2-40B4-BE49-F238E27FC236}">
              <a16:creationId xmlns:a16="http://schemas.microsoft.com/office/drawing/2014/main" id="{C0631450-D71F-4522-8C4E-D20E3D9409B0}"/>
            </a:ext>
          </a:extLst>
        </xdr:cNvPr>
        <xdr:cNvCxnSpPr/>
      </xdr:nvCxnSpPr>
      <xdr:spPr>
        <a:xfrm>
          <a:off x="9327356" y="182046562"/>
          <a:ext cx="0" cy="54769"/>
        </a:xfrm>
        <a:prstGeom prst="line">
          <a:avLst/>
        </a:prstGeom>
        <a:ln w="3175">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1070</xdr:row>
      <xdr:rowOff>185738</xdr:rowOff>
    </xdr:from>
    <xdr:to>
      <xdr:col>24</xdr:col>
      <xdr:colOff>185738</xdr:colOff>
      <xdr:row>1071</xdr:row>
      <xdr:rowOff>50006</xdr:rowOff>
    </xdr:to>
    <xdr:cxnSp macro="">
      <xdr:nvCxnSpPr>
        <xdr:cNvPr id="48" name="直線コネクタ 47">
          <a:extLst>
            <a:ext uri="{FF2B5EF4-FFF2-40B4-BE49-F238E27FC236}">
              <a16:creationId xmlns:a16="http://schemas.microsoft.com/office/drawing/2014/main" id="{A06ED924-36EE-4942-A6B5-4A48D17D6F37}"/>
            </a:ext>
          </a:extLst>
        </xdr:cNvPr>
        <xdr:cNvCxnSpPr/>
      </xdr:nvCxnSpPr>
      <xdr:spPr>
        <a:xfrm>
          <a:off x="6477000" y="181189313"/>
          <a:ext cx="2852738" cy="54768"/>
        </a:xfrm>
        <a:prstGeom prst="line">
          <a:avLst/>
        </a:prstGeom>
        <a:ln w="3175">
          <a:solidFill>
            <a:srgbClr val="7030A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1075</xdr:row>
      <xdr:rowOff>95250</xdr:rowOff>
    </xdr:from>
    <xdr:to>
      <xdr:col>24</xdr:col>
      <xdr:colOff>185738</xdr:colOff>
      <xdr:row>1075</xdr:row>
      <xdr:rowOff>145256</xdr:rowOff>
    </xdr:to>
    <xdr:cxnSp macro="">
      <xdr:nvCxnSpPr>
        <xdr:cNvPr id="49" name="直線コネクタ 48">
          <a:extLst>
            <a:ext uri="{FF2B5EF4-FFF2-40B4-BE49-F238E27FC236}">
              <a16:creationId xmlns:a16="http://schemas.microsoft.com/office/drawing/2014/main" id="{C2A46818-339A-4E89-BAC6-7BF705BE6708}"/>
            </a:ext>
          </a:extLst>
        </xdr:cNvPr>
        <xdr:cNvCxnSpPr/>
      </xdr:nvCxnSpPr>
      <xdr:spPr>
        <a:xfrm>
          <a:off x="6477000" y="182051325"/>
          <a:ext cx="2852738" cy="50006"/>
        </a:xfrm>
        <a:prstGeom prst="line">
          <a:avLst/>
        </a:prstGeom>
        <a:ln w="3175">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190501</xdr:colOff>
      <xdr:row>1065</xdr:row>
      <xdr:rowOff>0</xdr:rowOff>
    </xdr:from>
    <xdr:to>
      <xdr:col>9</xdr:col>
      <xdr:colOff>190501</xdr:colOff>
      <xdr:row>1069</xdr:row>
      <xdr:rowOff>95249</xdr:rowOff>
    </xdr:to>
    <xdr:cxnSp macro="">
      <xdr:nvCxnSpPr>
        <xdr:cNvPr id="50" name="直線コネクタ 49">
          <a:extLst>
            <a:ext uri="{FF2B5EF4-FFF2-40B4-BE49-F238E27FC236}">
              <a16:creationId xmlns:a16="http://schemas.microsoft.com/office/drawing/2014/main" id="{C0CBA50B-6664-4459-8F31-FCFAE9F735B8}"/>
            </a:ext>
          </a:extLst>
        </xdr:cNvPr>
        <xdr:cNvCxnSpPr/>
      </xdr:nvCxnSpPr>
      <xdr:spPr>
        <a:xfrm>
          <a:off x="3619501" y="180051075"/>
          <a:ext cx="0" cy="857249"/>
        </a:xfrm>
        <a:prstGeom prst="line">
          <a:avLst/>
        </a:prstGeom>
        <a:ln w="3175">
          <a:solidFill>
            <a:srgbClr val="7030A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192881</xdr:colOff>
      <xdr:row>1065</xdr:row>
      <xdr:rowOff>0</xdr:rowOff>
    </xdr:from>
    <xdr:to>
      <xdr:col>24</xdr:col>
      <xdr:colOff>188119</xdr:colOff>
      <xdr:row>1065</xdr:row>
      <xdr:rowOff>0</xdr:rowOff>
    </xdr:to>
    <xdr:cxnSp macro="">
      <xdr:nvCxnSpPr>
        <xdr:cNvPr id="51" name="直線コネクタ 50">
          <a:extLst>
            <a:ext uri="{FF2B5EF4-FFF2-40B4-BE49-F238E27FC236}">
              <a16:creationId xmlns:a16="http://schemas.microsoft.com/office/drawing/2014/main" id="{5823095E-3269-4241-B270-792F3D6A1ADE}"/>
            </a:ext>
          </a:extLst>
        </xdr:cNvPr>
        <xdr:cNvCxnSpPr/>
      </xdr:nvCxnSpPr>
      <xdr:spPr>
        <a:xfrm>
          <a:off x="3621881" y="180051075"/>
          <a:ext cx="5710238" cy="0"/>
        </a:xfrm>
        <a:prstGeom prst="line">
          <a:avLst/>
        </a:prstGeom>
        <a:ln w="3175">
          <a:solidFill>
            <a:srgbClr val="7030A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188119</xdr:colOff>
      <xdr:row>1065</xdr:row>
      <xdr:rowOff>0</xdr:rowOff>
    </xdr:from>
    <xdr:to>
      <xdr:col>24</xdr:col>
      <xdr:colOff>188119</xdr:colOff>
      <xdr:row>1069</xdr:row>
      <xdr:rowOff>97631</xdr:rowOff>
    </xdr:to>
    <xdr:cxnSp macro="">
      <xdr:nvCxnSpPr>
        <xdr:cNvPr id="52" name="直線コネクタ 51">
          <a:extLst>
            <a:ext uri="{FF2B5EF4-FFF2-40B4-BE49-F238E27FC236}">
              <a16:creationId xmlns:a16="http://schemas.microsoft.com/office/drawing/2014/main" id="{449479AB-0494-4DD6-9DB5-CB1EA743B009}"/>
            </a:ext>
          </a:extLst>
        </xdr:cNvPr>
        <xdr:cNvCxnSpPr/>
      </xdr:nvCxnSpPr>
      <xdr:spPr>
        <a:xfrm>
          <a:off x="9332119" y="180051075"/>
          <a:ext cx="0" cy="859631"/>
        </a:xfrm>
        <a:prstGeom prst="line">
          <a:avLst/>
        </a:prstGeom>
        <a:ln w="3175">
          <a:solidFill>
            <a:srgbClr val="7030A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190500</xdr:colOff>
      <xdr:row>1069</xdr:row>
      <xdr:rowOff>97631</xdr:rowOff>
    </xdr:from>
    <xdr:to>
      <xdr:col>24</xdr:col>
      <xdr:colOff>188119</xdr:colOff>
      <xdr:row>1069</xdr:row>
      <xdr:rowOff>97631</xdr:rowOff>
    </xdr:to>
    <xdr:cxnSp macro="">
      <xdr:nvCxnSpPr>
        <xdr:cNvPr id="53" name="直線コネクタ 52">
          <a:extLst>
            <a:ext uri="{FF2B5EF4-FFF2-40B4-BE49-F238E27FC236}">
              <a16:creationId xmlns:a16="http://schemas.microsoft.com/office/drawing/2014/main" id="{8E1B00A4-4011-4490-96DB-758E9846F2D5}"/>
            </a:ext>
          </a:extLst>
        </xdr:cNvPr>
        <xdr:cNvCxnSpPr/>
      </xdr:nvCxnSpPr>
      <xdr:spPr>
        <a:xfrm>
          <a:off x="3619500" y="180910706"/>
          <a:ext cx="5712619" cy="0"/>
        </a:xfrm>
        <a:prstGeom prst="line">
          <a:avLst/>
        </a:prstGeom>
        <a:ln w="3175">
          <a:solidFill>
            <a:srgbClr val="7030A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190501</xdr:colOff>
      <xdr:row>1077</xdr:row>
      <xdr:rowOff>2381</xdr:rowOff>
    </xdr:from>
    <xdr:to>
      <xdr:col>9</xdr:col>
      <xdr:colOff>190501</xdr:colOff>
      <xdr:row>1081</xdr:row>
      <xdr:rowOff>95250</xdr:rowOff>
    </xdr:to>
    <xdr:cxnSp macro="">
      <xdr:nvCxnSpPr>
        <xdr:cNvPr id="54" name="直線コネクタ 53">
          <a:extLst>
            <a:ext uri="{FF2B5EF4-FFF2-40B4-BE49-F238E27FC236}">
              <a16:creationId xmlns:a16="http://schemas.microsoft.com/office/drawing/2014/main" id="{5D965186-0EEB-4E6A-B1F0-4346FC766ECF}"/>
            </a:ext>
          </a:extLst>
        </xdr:cNvPr>
        <xdr:cNvCxnSpPr/>
      </xdr:nvCxnSpPr>
      <xdr:spPr>
        <a:xfrm>
          <a:off x="3619501" y="182339456"/>
          <a:ext cx="0" cy="854869"/>
        </a:xfrm>
        <a:prstGeom prst="line">
          <a:avLst/>
        </a:prstGeom>
        <a:ln w="3175">
          <a:solidFill>
            <a:srgbClr val="7030A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192881</xdr:colOff>
      <xdr:row>1077</xdr:row>
      <xdr:rowOff>2971</xdr:rowOff>
    </xdr:from>
    <xdr:to>
      <xdr:col>24</xdr:col>
      <xdr:colOff>190500</xdr:colOff>
      <xdr:row>1077</xdr:row>
      <xdr:rowOff>2971</xdr:rowOff>
    </xdr:to>
    <xdr:cxnSp macro="">
      <xdr:nvCxnSpPr>
        <xdr:cNvPr id="55" name="直線コネクタ 54">
          <a:extLst>
            <a:ext uri="{FF2B5EF4-FFF2-40B4-BE49-F238E27FC236}">
              <a16:creationId xmlns:a16="http://schemas.microsoft.com/office/drawing/2014/main" id="{4D8F12AA-535D-412B-AF2D-4AC996D38F83}"/>
            </a:ext>
          </a:extLst>
        </xdr:cNvPr>
        <xdr:cNvCxnSpPr/>
      </xdr:nvCxnSpPr>
      <xdr:spPr>
        <a:xfrm>
          <a:off x="3621881" y="182340046"/>
          <a:ext cx="5712619" cy="0"/>
        </a:xfrm>
        <a:prstGeom prst="line">
          <a:avLst/>
        </a:prstGeom>
        <a:ln w="3175">
          <a:solidFill>
            <a:srgbClr val="7030A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190500</xdr:colOff>
      <xdr:row>1077</xdr:row>
      <xdr:rowOff>4763</xdr:rowOff>
    </xdr:from>
    <xdr:to>
      <xdr:col>24</xdr:col>
      <xdr:colOff>190500</xdr:colOff>
      <xdr:row>1081</xdr:row>
      <xdr:rowOff>92868</xdr:rowOff>
    </xdr:to>
    <xdr:cxnSp macro="">
      <xdr:nvCxnSpPr>
        <xdr:cNvPr id="56" name="直線コネクタ 55">
          <a:extLst>
            <a:ext uri="{FF2B5EF4-FFF2-40B4-BE49-F238E27FC236}">
              <a16:creationId xmlns:a16="http://schemas.microsoft.com/office/drawing/2014/main" id="{96681B1B-110C-4A89-AFBD-902500F4C2BE}"/>
            </a:ext>
          </a:extLst>
        </xdr:cNvPr>
        <xdr:cNvCxnSpPr/>
      </xdr:nvCxnSpPr>
      <xdr:spPr>
        <a:xfrm>
          <a:off x="9334500" y="182341838"/>
          <a:ext cx="0" cy="850105"/>
        </a:xfrm>
        <a:prstGeom prst="line">
          <a:avLst/>
        </a:prstGeom>
        <a:ln w="3175">
          <a:solidFill>
            <a:srgbClr val="7030A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192881</xdr:colOff>
      <xdr:row>1081</xdr:row>
      <xdr:rowOff>95251</xdr:rowOff>
    </xdr:from>
    <xdr:to>
      <xdr:col>24</xdr:col>
      <xdr:colOff>192881</xdr:colOff>
      <xdr:row>1081</xdr:row>
      <xdr:rowOff>95251</xdr:rowOff>
    </xdr:to>
    <xdr:cxnSp macro="">
      <xdr:nvCxnSpPr>
        <xdr:cNvPr id="57" name="直線コネクタ 56">
          <a:extLst>
            <a:ext uri="{FF2B5EF4-FFF2-40B4-BE49-F238E27FC236}">
              <a16:creationId xmlns:a16="http://schemas.microsoft.com/office/drawing/2014/main" id="{7C988E3E-1499-4932-8E2E-0F8704D12B64}"/>
            </a:ext>
          </a:extLst>
        </xdr:cNvPr>
        <xdr:cNvCxnSpPr/>
      </xdr:nvCxnSpPr>
      <xdr:spPr>
        <a:xfrm>
          <a:off x="3621881" y="183194326"/>
          <a:ext cx="5715000" cy="0"/>
        </a:xfrm>
        <a:prstGeom prst="line">
          <a:avLst/>
        </a:prstGeom>
        <a:ln w="3175">
          <a:solidFill>
            <a:srgbClr val="7030A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340518</xdr:colOff>
      <xdr:row>1020</xdr:row>
      <xdr:rowOff>150019</xdr:rowOff>
    </xdr:from>
    <xdr:to>
      <xdr:col>22</xdr:col>
      <xdr:colOff>340518</xdr:colOff>
      <xdr:row>1021</xdr:row>
      <xdr:rowOff>121444</xdr:rowOff>
    </xdr:to>
    <xdr:cxnSp macro="">
      <xdr:nvCxnSpPr>
        <xdr:cNvPr id="58" name="直線コネクタ 57">
          <a:extLst>
            <a:ext uri="{FF2B5EF4-FFF2-40B4-BE49-F238E27FC236}">
              <a16:creationId xmlns:a16="http://schemas.microsoft.com/office/drawing/2014/main" id="{2BA56F1C-0BE7-4E8D-B212-B059587FF5EE}"/>
            </a:ext>
          </a:extLst>
        </xdr:cNvPr>
        <xdr:cNvCxnSpPr/>
      </xdr:nvCxnSpPr>
      <xdr:spPr>
        <a:xfrm>
          <a:off x="8722518" y="171628594"/>
          <a:ext cx="0" cy="161925"/>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45244</xdr:colOff>
      <xdr:row>1020</xdr:row>
      <xdr:rowOff>102394</xdr:rowOff>
    </xdr:from>
    <xdr:to>
      <xdr:col>23</xdr:col>
      <xdr:colOff>45244</xdr:colOff>
      <xdr:row>1021</xdr:row>
      <xdr:rowOff>121444</xdr:rowOff>
    </xdr:to>
    <xdr:cxnSp macro="">
      <xdr:nvCxnSpPr>
        <xdr:cNvPr id="59" name="直線コネクタ 58">
          <a:extLst>
            <a:ext uri="{FF2B5EF4-FFF2-40B4-BE49-F238E27FC236}">
              <a16:creationId xmlns:a16="http://schemas.microsoft.com/office/drawing/2014/main" id="{8A9010DE-E1ED-4685-B8E2-E0A77F3FD2E2}"/>
            </a:ext>
          </a:extLst>
        </xdr:cNvPr>
        <xdr:cNvCxnSpPr/>
      </xdr:nvCxnSpPr>
      <xdr:spPr>
        <a:xfrm>
          <a:off x="8808244" y="171580969"/>
          <a:ext cx="0" cy="20955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135731</xdr:colOff>
      <xdr:row>1021</xdr:row>
      <xdr:rowOff>83345</xdr:rowOff>
    </xdr:from>
    <xdr:to>
      <xdr:col>22</xdr:col>
      <xdr:colOff>340518</xdr:colOff>
      <xdr:row>1021</xdr:row>
      <xdr:rowOff>83345</xdr:rowOff>
    </xdr:to>
    <xdr:cxnSp macro="">
      <xdr:nvCxnSpPr>
        <xdr:cNvPr id="60" name="直線矢印コネクタ 59">
          <a:extLst>
            <a:ext uri="{FF2B5EF4-FFF2-40B4-BE49-F238E27FC236}">
              <a16:creationId xmlns:a16="http://schemas.microsoft.com/office/drawing/2014/main" id="{6BAE7F34-2A08-4930-8EBF-3047CA3A85BC}"/>
            </a:ext>
          </a:extLst>
        </xdr:cNvPr>
        <xdr:cNvCxnSpPr/>
      </xdr:nvCxnSpPr>
      <xdr:spPr>
        <a:xfrm>
          <a:off x="8517731" y="171752420"/>
          <a:ext cx="204787"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42862</xdr:colOff>
      <xdr:row>1021</xdr:row>
      <xdr:rowOff>83345</xdr:rowOff>
    </xdr:from>
    <xdr:to>
      <xdr:col>23</xdr:col>
      <xdr:colOff>240506</xdr:colOff>
      <xdr:row>1021</xdr:row>
      <xdr:rowOff>83345</xdr:rowOff>
    </xdr:to>
    <xdr:cxnSp macro="">
      <xdr:nvCxnSpPr>
        <xdr:cNvPr id="61" name="直線矢印コネクタ 60">
          <a:extLst>
            <a:ext uri="{FF2B5EF4-FFF2-40B4-BE49-F238E27FC236}">
              <a16:creationId xmlns:a16="http://schemas.microsoft.com/office/drawing/2014/main" id="{519E0C95-442F-48C0-B0F3-73D30C6A4122}"/>
            </a:ext>
          </a:extLst>
        </xdr:cNvPr>
        <xdr:cNvCxnSpPr/>
      </xdr:nvCxnSpPr>
      <xdr:spPr>
        <a:xfrm flipH="1">
          <a:off x="8805862" y="171752420"/>
          <a:ext cx="197644"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347663</xdr:colOff>
      <xdr:row>1022</xdr:row>
      <xdr:rowOff>100383</xdr:rowOff>
    </xdr:from>
    <xdr:to>
      <xdr:col>17</xdr:col>
      <xdr:colOff>340179</xdr:colOff>
      <xdr:row>1022</xdr:row>
      <xdr:rowOff>100383</xdr:rowOff>
    </xdr:to>
    <xdr:cxnSp macro="">
      <xdr:nvCxnSpPr>
        <xdr:cNvPr id="62" name="直線矢印コネクタ 61">
          <a:extLst>
            <a:ext uri="{FF2B5EF4-FFF2-40B4-BE49-F238E27FC236}">
              <a16:creationId xmlns:a16="http://schemas.microsoft.com/office/drawing/2014/main" id="{172B99A3-6F74-4955-AB71-C247814DC9F6}"/>
            </a:ext>
          </a:extLst>
        </xdr:cNvPr>
        <xdr:cNvCxnSpPr/>
      </xdr:nvCxnSpPr>
      <xdr:spPr>
        <a:xfrm>
          <a:off x="6443663" y="171959958"/>
          <a:ext cx="37351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xdr:colOff>
      <xdr:row>973</xdr:row>
      <xdr:rowOff>1</xdr:rowOff>
    </xdr:from>
    <xdr:to>
      <xdr:col>23</xdr:col>
      <xdr:colOff>3</xdr:colOff>
      <xdr:row>973</xdr:row>
      <xdr:rowOff>66675</xdr:rowOff>
    </xdr:to>
    <xdr:cxnSp macro="">
      <xdr:nvCxnSpPr>
        <xdr:cNvPr id="63" name="直線コネクタ 62">
          <a:extLst>
            <a:ext uri="{FF2B5EF4-FFF2-40B4-BE49-F238E27FC236}">
              <a16:creationId xmlns:a16="http://schemas.microsoft.com/office/drawing/2014/main" id="{42CF245B-4FAE-493F-BA7F-F1ED3BF1D2EF}"/>
            </a:ext>
          </a:extLst>
        </xdr:cNvPr>
        <xdr:cNvCxnSpPr/>
      </xdr:nvCxnSpPr>
      <xdr:spPr>
        <a:xfrm flipH="1">
          <a:off x="8763002" y="162525076"/>
          <a:ext cx="1" cy="66674"/>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2383</xdr:colOff>
      <xdr:row>973</xdr:row>
      <xdr:rowOff>2381</xdr:rowOff>
    </xdr:from>
    <xdr:to>
      <xdr:col>11</xdr:col>
      <xdr:colOff>2384</xdr:colOff>
      <xdr:row>973</xdr:row>
      <xdr:rowOff>78581</xdr:rowOff>
    </xdr:to>
    <xdr:cxnSp macro="">
      <xdr:nvCxnSpPr>
        <xdr:cNvPr id="64" name="直線コネクタ 63">
          <a:extLst>
            <a:ext uri="{FF2B5EF4-FFF2-40B4-BE49-F238E27FC236}">
              <a16:creationId xmlns:a16="http://schemas.microsoft.com/office/drawing/2014/main" id="{AD88F241-2610-4083-A628-7954CCD6D43B}"/>
            </a:ext>
          </a:extLst>
        </xdr:cNvPr>
        <xdr:cNvCxnSpPr/>
      </xdr:nvCxnSpPr>
      <xdr:spPr>
        <a:xfrm flipH="1">
          <a:off x="4193383" y="162527456"/>
          <a:ext cx="1" cy="76200"/>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2381</xdr:colOff>
      <xdr:row>991</xdr:row>
      <xdr:rowOff>80962</xdr:rowOff>
    </xdr:from>
    <xdr:to>
      <xdr:col>11</xdr:col>
      <xdr:colOff>2381</xdr:colOff>
      <xdr:row>991</xdr:row>
      <xdr:rowOff>188118</xdr:rowOff>
    </xdr:to>
    <xdr:cxnSp macro="">
      <xdr:nvCxnSpPr>
        <xdr:cNvPr id="65" name="直線コネクタ 64">
          <a:extLst>
            <a:ext uri="{FF2B5EF4-FFF2-40B4-BE49-F238E27FC236}">
              <a16:creationId xmlns:a16="http://schemas.microsoft.com/office/drawing/2014/main" id="{811053DF-9CCA-4964-B9F4-8A28512FF838}"/>
            </a:ext>
          </a:extLst>
        </xdr:cNvPr>
        <xdr:cNvCxnSpPr/>
      </xdr:nvCxnSpPr>
      <xdr:spPr>
        <a:xfrm>
          <a:off x="4193381" y="166035037"/>
          <a:ext cx="0" cy="107156"/>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2384</xdr:colOff>
      <xdr:row>991</xdr:row>
      <xdr:rowOff>88106</xdr:rowOff>
    </xdr:from>
    <xdr:to>
      <xdr:col>3</xdr:col>
      <xdr:colOff>2384</xdr:colOff>
      <xdr:row>992</xdr:row>
      <xdr:rowOff>0</xdr:rowOff>
    </xdr:to>
    <xdr:cxnSp macro="">
      <xdr:nvCxnSpPr>
        <xdr:cNvPr id="66" name="直線コネクタ 65">
          <a:extLst>
            <a:ext uri="{FF2B5EF4-FFF2-40B4-BE49-F238E27FC236}">
              <a16:creationId xmlns:a16="http://schemas.microsoft.com/office/drawing/2014/main" id="{C3FE0EB0-8665-4C80-BA41-7A165CD7DE3A}"/>
            </a:ext>
          </a:extLst>
        </xdr:cNvPr>
        <xdr:cNvCxnSpPr/>
      </xdr:nvCxnSpPr>
      <xdr:spPr>
        <a:xfrm>
          <a:off x="1145384" y="166042181"/>
          <a:ext cx="0" cy="102394"/>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380999</xdr:colOff>
      <xdr:row>987</xdr:row>
      <xdr:rowOff>23812</xdr:rowOff>
    </xdr:from>
    <xdr:to>
      <xdr:col>3</xdr:col>
      <xdr:colOff>0</xdr:colOff>
      <xdr:row>987</xdr:row>
      <xdr:rowOff>133349</xdr:rowOff>
    </xdr:to>
    <xdr:cxnSp macro="">
      <xdr:nvCxnSpPr>
        <xdr:cNvPr id="67" name="直線コネクタ 66">
          <a:extLst>
            <a:ext uri="{FF2B5EF4-FFF2-40B4-BE49-F238E27FC236}">
              <a16:creationId xmlns:a16="http://schemas.microsoft.com/office/drawing/2014/main" id="{5D6280E1-BDEF-4EED-A44E-3B5409CA2563}"/>
            </a:ext>
          </a:extLst>
        </xdr:cNvPr>
        <xdr:cNvCxnSpPr/>
      </xdr:nvCxnSpPr>
      <xdr:spPr>
        <a:xfrm flipH="1">
          <a:off x="1142999" y="165215887"/>
          <a:ext cx="1" cy="109537"/>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0</xdr:colOff>
      <xdr:row>982</xdr:row>
      <xdr:rowOff>83344</xdr:rowOff>
    </xdr:from>
    <xdr:to>
      <xdr:col>3</xdr:col>
      <xdr:colOff>1</xdr:colOff>
      <xdr:row>983</xdr:row>
      <xdr:rowOff>2381</xdr:rowOff>
    </xdr:to>
    <xdr:cxnSp macro="">
      <xdr:nvCxnSpPr>
        <xdr:cNvPr id="68" name="直線コネクタ 67">
          <a:extLst>
            <a:ext uri="{FF2B5EF4-FFF2-40B4-BE49-F238E27FC236}">
              <a16:creationId xmlns:a16="http://schemas.microsoft.com/office/drawing/2014/main" id="{FEF4FD12-D743-4221-92D4-FA47A56EEA95}"/>
            </a:ext>
          </a:extLst>
        </xdr:cNvPr>
        <xdr:cNvCxnSpPr/>
      </xdr:nvCxnSpPr>
      <xdr:spPr>
        <a:xfrm flipH="1">
          <a:off x="1143000" y="164322919"/>
          <a:ext cx="1" cy="109537"/>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0</xdr:colOff>
      <xdr:row>977</xdr:row>
      <xdr:rowOff>145257</xdr:rowOff>
    </xdr:from>
    <xdr:to>
      <xdr:col>3</xdr:col>
      <xdr:colOff>1</xdr:colOff>
      <xdr:row>978</xdr:row>
      <xdr:rowOff>54769</xdr:rowOff>
    </xdr:to>
    <xdr:cxnSp macro="">
      <xdr:nvCxnSpPr>
        <xdr:cNvPr id="69" name="直線コネクタ 68">
          <a:extLst>
            <a:ext uri="{FF2B5EF4-FFF2-40B4-BE49-F238E27FC236}">
              <a16:creationId xmlns:a16="http://schemas.microsoft.com/office/drawing/2014/main" id="{061DA41D-3E46-43BC-A7CB-FB56BD9B251E}"/>
            </a:ext>
          </a:extLst>
        </xdr:cNvPr>
        <xdr:cNvCxnSpPr/>
      </xdr:nvCxnSpPr>
      <xdr:spPr>
        <a:xfrm flipH="1">
          <a:off x="1143000" y="163432332"/>
          <a:ext cx="1" cy="100012"/>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2382</xdr:colOff>
      <xdr:row>973</xdr:row>
      <xdr:rowOff>0</xdr:rowOff>
    </xdr:from>
    <xdr:to>
      <xdr:col>3</xdr:col>
      <xdr:colOff>2383</xdr:colOff>
      <xdr:row>973</xdr:row>
      <xdr:rowOff>109537</xdr:rowOff>
    </xdr:to>
    <xdr:cxnSp macro="">
      <xdr:nvCxnSpPr>
        <xdr:cNvPr id="70" name="直線コネクタ 69">
          <a:extLst>
            <a:ext uri="{FF2B5EF4-FFF2-40B4-BE49-F238E27FC236}">
              <a16:creationId xmlns:a16="http://schemas.microsoft.com/office/drawing/2014/main" id="{8B373E48-F653-4540-AF7F-68F5DD7A15D2}"/>
            </a:ext>
          </a:extLst>
        </xdr:cNvPr>
        <xdr:cNvCxnSpPr/>
      </xdr:nvCxnSpPr>
      <xdr:spPr>
        <a:xfrm flipH="1">
          <a:off x="1145382" y="162525075"/>
          <a:ext cx="1" cy="109537"/>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2382</xdr:colOff>
      <xdr:row>991</xdr:row>
      <xdr:rowOff>83345</xdr:rowOff>
    </xdr:from>
    <xdr:to>
      <xdr:col>23</xdr:col>
      <xdr:colOff>2382</xdr:colOff>
      <xdr:row>991</xdr:row>
      <xdr:rowOff>188120</xdr:rowOff>
    </xdr:to>
    <xdr:cxnSp macro="">
      <xdr:nvCxnSpPr>
        <xdr:cNvPr id="71" name="直線コネクタ 70">
          <a:extLst>
            <a:ext uri="{FF2B5EF4-FFF2-40B4-BE49-F238E27FC236}">
              <a16:creationId xmlns:a16="http://schemas.microsoft.com/office/drawing/2014/main" id="{DC9E4EE7-0CCD-48A1-9444-9977F654D9DA}"/>
            </a:ext>
          </a:extLst>
        </xdr:cNvPr>
        <xdr:cNvCxnSpPr/>
      </xdr:nvCxnSpPr>
      <xdr:spPr>
        <a:xfrm>
          <a:off x="8765382" y="166037420"/>
          <a:ext cx="0" cy="104775"/>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2382</xdr:colOff>
      <xdr:row>973</xdr:row>
      <xdr:rowOff>2382</xdr:rowOff>
    </xdr:from>
    <xdr:to>
      <xdr:col>31</xdr:col>
      <xdr:colOff>2383</xdr:colOff>
      <xdr:row>973</xdr:row>
      <xdr:rowOff>111919</xdr:rowOff>
    </xdr:to>
    <xdr:cxnSp macro="">
      <xdr:nvCxnSpPr>
        <xdr:cNvPr id="72" name="直線コネクタ 71">
          <a:extLst>
            <a:ext uri="{FF2B5EF4-FFF2-40B4-BE49-F238E27FC236}">
              <a16:creationId xmlns:a16="http://schemas.microsoft.com/office/drawing/2014/main" id="{292B9729-DEDA-4ACE-A8A0-CB67FDBF33AE}"/>
            </a:ext>
          </a:extLst>
        </xdr:cNvPr>
        <xdr:cNvCxnSpPr/>
      </xdr:nvCxnSpPr>
      <xdr:spPr>
        <a:xfrm flipH="1">
          <a:off x="11813382" y="162527457"/>
          <a:ext cx="1" cy="109537"/>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2</xdr:colOff>
      <xdr:row>977</xdr:row>
      <xdr:rowOff>145255</xdr:rowOff>
    </xdr:from>
    <xdr:to>
      <xdr:col>31</xdr:col>
      <xdr:colOff>3</xdr:colOff>
      <xdr:row>978</xdr:row>
      <xdr:rowOff>64292</xdr:rowOff>
    </xdr:to>
    <xdr:cxnSp macro="">
      <xdr:nvCxnSpPr>
        <xdr:cNvPr id="73" name="直線コネクタ 72">
          <a:extLst>
            <a:ext uri="{FF2B5EF4-FFF2-40B4-BE49-F238E27FC236}">
              <a16:creationId xmlns:a16="http://schemas.microsoft.com/office/drawing/2014/main" id="{3114B0C4-8EBE-4F19-A0F6-CA85C42914EB}"/>
            </a:ext>
          </a:extLst>
        </xdr:cNvPr>
        <xdr:cNvCxnSpPr/>
      </xdr:nvCxnSpPr>
      <xdr:spPr>
        <a:xfrm flipH="1">
          <a:off x="11811002" y="163432330"/>
          <a:ext cx="1" cy="109537"/>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0</xdr:colOff>
      <xdr:row>982</xdr:row>
      <xdr:rowOff>78581</xdr:rowOff>
    </xdr:from>
    <xdr:to>
      <xdr:col>31</xdr:col>
      <xdr:colOff>1</xdr:colOff>
      <xdr:row>982</xdr:row>
      <xdr:rowOff>188118</xdr:rowOff>
    </xdr:to>
    <xdr:cxnSp macro="">
      <xdr:nvCxnSpPr>
        <xdr:cNvPr id="74" name="直線コネクタ 73">
          <a:extLst>
            <a:ext uri="{FF2B5EF4-FFF2-40B4-BE49-F238E27FC236}">
              <a16:creationId xmlns:a16="http://schemas.microsoft.com/office/drawing/2014/main" id="{C705DAA6-A376-4EBE-B255-63B9B932EA60}"/>
            </a:ext>
          </a:extLst>
        </xdr:cNvPr>
        <xdr:cNvCxnSpPr/>
      </xdr:nvCxnSpPr>
      <xdr:spPr>
        <a:xfrm flipH="1">
          <a:off x="11811000" y="164318156"/>
          <a:ext cx="1" cy="109537"/>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2381</xdr:colOff>
      <xdr:row>987</xdr:row>
      <xdr:rowOff>17067</xdr:rowOff>
    </xdr:from>
    <xdr:to>
      <xdr:col>31</xdr:col>
      <xdr:colOff>2381</xdr:colOff>
      <xdr:row>987</xdr:row>
      <xdr:rowOff>123825</xdr:rowOff>
    </xdr:to>
    <xdr:cxnSp macro="">
      <xdr:nvCxnSpPr>
        <xdr:cNvPr id="75" name="直線コネクタ 74">
          <a:extLst>
            <a:ext uri="{FF2B5EF4-FFF2-40B4-BE49-F238E27FC236}">
              <a16:creationId xmlns:a16="http://schemas.microsoft.com/office/drawing/2014/main" id="{14505C17-1A39-45B7-8A65-942BBFD9DA6E}"/>
            </a:ext>
          </a:extLst>
        </xdr:cNvPr>
        <xdr:cNvCxnSpPr/>
      </xdr:nvCxnSpPr>
      <xdr:spPr>
        <a:xfrm flipV="1">
          <a:off x="11813381" y="165209142"/>
          <a:ext cx="0" cy="106758"/>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2</xdr:colOff>
      <xdr:row>991</xdr:row>
      <xdr:rowOff>85726</xdr:rowOff>
    </xdr:from>
    <xdr:to>
      <xdr:col>31</xdr:col>
      <xdr:colOff>2</xdr:colOff>
      <xdr:row>992</xdr:row>
      <xdr:rowOff>9526</xdr:rowOff>
    </xdr:to>
    <xdr:cxnSp macro="">
      <xdr:nvCxnSpPr>
        <xdr:cNvPr id="76" name="直線コネクタ 75">
          <a:extLst>
            <a:ext uri="{FF2B5EF4-FFF2-40B4-BE49-F238E27FC236}">
              <a16:creationId xmlns:a16="http://schemas.microsoft.com/office/drawing/2014/main" id="{26956A7A-E746-4434-B33B-6C00DAA3F69E}"/>
            </a:ext>
          </a:extLst>
        </xdr:cNvPr>
        <xdr:cNvCxnSpPr/>
      </xdr:nvCxnSpPr>
      <xdr:spPr>
        <a:xfrm>
          <a:off x="11811002" y="166039801"/>
          <a:ext cx="0" cy="114300"/>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378619</xdr:colOff>
      <xdr:row>973</xdr:row>
      <xdr:rowOff>95251</xdr:rowOff>
    </xdr:from>
    <xdr:to>
      <xdr:col>11</xdr:col>
      <xdr:colOff>0</xdr:colOff>
      <xdr:row>973</xdr:row>
      <xdr:rowOff>95251</xdr:rowOff>
    </xdr:to>
    <xdr:cxnSp macro="">
      <xdr:nvCxnSpPr>
        <xdr:cNvPr id="77" name="直線コネクタ 76">
          <a:extLst>
            <a:ext uri="{FF2B5EF4-FFF2-40B4-BE49-F238E27FC236}">
              <a16:creationId xmlns:a16="http://schemas.microsoft.com/office/drawing/2014/main" id="{C73D0B5C-55C3-4DCE-AD5C-6C0767703423}"/>
            </a:ext>
          </a:extLst>
        </xdr:cNvPr>
        <xdr:cNvCxnSpPr/>
      </xdr:nvCxnSpPr>
      <xdr:spPr>
        <a:xfrm>
          <a:off x="1140619" y="162620326"/>
          <a:ext cx="3050381"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2381</xdr:colOff>
      <xdr:row>972</xdr:row>
      <xdr:rowOff>7143</xdr:rowOff>
    </xdr:from>
    <xdr:to>
      <xdr:col>16</xdr:col>
      <xdr:colOff>2381</xdr:colOff>
      <xdr:row>973</xdr:row>
      <xdr:rowOff>4762</xdr:rowOff>
    </xdr:to>
    <xdr:cxnSp macro="">
      <xdr:nvCxnSpPr>
        <xdr:cNvPr id="78" name="直線矢印コネクタ 77">
          <a:extLst>
            <a:ext uri="{FF2B5EF4-FFF2-40B4-BE49-F238E27FC236}">
              <a16:creationId xmlns:a16="http://schemas.microsoft.com/office/drawing/2014/main" id="{E56EC072-6F67-4C9D-A59A-44F8DD211294}"/>
            </a:ext>
          </a:extLst>
        </xdr:cNvPr>
        <xdr:cNvCxnSpPr/>
      </xdr:nvCxnSpPr>
      <xdr:spPr>
        <a:xfrm>
          <a:off x="6098381" y="162341718"/>
          <a:ext cx="0" cy="188119"/>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xdr:colOff>
      <xdr:row>973</xdr:row>
      <xdr:rowOff>109538</xdr:rowOff>
    </xdr:from>
    <xdr:to>
      <xdr:col>16</xdr:col>
      <xdr:colOff>1</xdr:colOff>
      <xdr:row>974</xdr:row>
      <xdr:rowOff>100013</xdr:rowOff>
    </xdr:to>
    <xdr:cxnSp macro="">
      <xdr:nvCxnSpPr>
        <xdr:cNvPr id="79" name="直線矢印コネクタ 78">
          <a:extLst>
            <a:ext uri="{FF2B5EF4-FFF2-40B4-BE49-F238E27FC236}">
              <a16:creationId xmlns:a16="http://schemas.microsoft.com/office/drawing/2014/main" id="{7C451239-4AF4-4939-AF91-DE645EC5A7F3}"/>
            </a:ext>
          </a:extLst>
        </xdr:cNvPr>
        <xdr:cNvCxnSpPr/>
      </xdr:nvCxnSpPr>
      <xdr:spPr>
        <a:xfrm flipV="1">
          <a:off x="6096001" y="162634613"/>
          <a:ext cx="0" cy="180975"/>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164304</xdr:colOff>
      <xdr:row>971</xdr:row>
      <xdr:rowOff>185738</xdr:rowOff>
    </xdr:from>
    <xdr:to>
      <xdr:col>15</xdr:col>
      <xdr:colOff>164304</xdr:colOff>
      <xdr:row>973</xdr:row>
      <xdr:rowOff>59531</xdr:rowOff>
    </xdr:to>
    <xdr:cxnSp macro="">
      <xdr:nvCxnSpPr>
        <xdr:cNvPr id="80" name="直線矢印コネクタ 79">
          <a:extLst>
            <a:ext uri="{FF2B5EF4-FFF2-40B4-BE49-F238E27FC236}">
              <a16:creationId xmlns:a16="http://schemas.microsoft.com/office/drawing/2014/main" id="{8E0F105E-88EE-452A-A05C-7BD216018EBA}"/>
            </a:ext>
          </a:extLst>
        </xdr:cNvPr>
        <xdr:cNvCxnSpPr/>
      </xdr:nvCxnSpPr>
      <xdr:spPr>
        <a:xfrm flipV="1">
          <a:off x="5879304" y="162329813"/>
          <a:ext cx="0" cy="254793"/>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xdr:colOff>
      <xdr:row>973</xdr:row>
      <xdr:rowOff>97631</xdr:rowOff>
    </xdr:from>
    <xdr:to>
      <xdr:col>31</xdr:col>
      <xdr:colOff>2381</xdr:colOff>
      <xdr:row>973</xdr:row>
      <xdr:rowOff>97631</xdr:rowOff>
    </xdr:to>
    <xdr:cxnSp macro="">
      <xdr:nvCxnSpPr>
        <xdr:cNvPr id="81" name="直線コネクタ 80">
          <a:extLst>
            <a:ext uri="{FF2B5EF4-FFF2-40B4-BE49-F238E27FC236}">
              <a16:creationId xmlns:a16="http://schemas.microsoft.com/office/drawing/2014/main" id="{8FACEF1F-7F09-4472-A53A-FA93281873D7}"/>
            </a:ext>
          </a:extLst>
        </xdr:cNvPr>
        <xdr:cNvCxnSpPr/>
      </xdr:nvCxnSpPr>
      <xdr:spPr>
        <a:xfrm>
          <a:off x="8763001" y="162622706"/>
          <a:ext cx="3050380"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259556</xdr:colOff>
      <xdr:row>973</xdr:row>
      <xdr:rowOff>95250</xdr:rowOff>
    </xdr:from>
    <xdr:to>
      <xdr:col>22</xdr:col>
      <xdr:colOff>371475</xdr:colOff>
      <xdr:row>973</xdr:row>
      <xdr:rowOff>111919</xdr:rowOff>
    </xdr:to>
    <xdr:cxnSp macro="">
      <xdr:nvCxnSpPr>
        <xdr:cNvPr id="82" name="直線コネクタ 81">
          <a:extLst>
            <a:ext uri="{FF2B5EF4-FFF2-40B4-BE49-F238E27FC236}">
              <a16:creationId xmlns:a16="http://schemas.microsoft.com/office/drawing/2014/main" id="{88A562DC-25AD-43D6-B0E2-3CD42B398DC6}"/>
            </a:ext>
          </a:extLst>
        </xdr:cNvPr>
        <xdr:cNvCxnSpPr/>
      </xdr:nvCxnSpPr>
      <xdr:spPr>
        <a:xfrm flipH="1">
          <a:off x="8641556" y="162620325"/>
          <a:ext cx="111919" cy="16669"/>
        </a:xfrm>
        <a:prstGeom prst="line">
          <a:avLst/>
        </a:prstGeom>
        <a:ln w="3175">
          <a:solidFill>
            <a:srgbClr val="C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378618</xdr:colOff>
      <xdr:row>973</xdr:row>
      <xdr:rowOff>61913</xdr:rowOff>
    </xdr:from>
    <xdr:to>
      <xdr:col>22</xdr:col>
      <xdr:colOff>378618</xdr:colOff>
      <xdr:row>975</xdr:row>
      <xdr:rowOff>2381</xdr:rowOff>
    </xdr:to>
    <xdr:cxnSp macro="">
      <xdr:nvCxnSpPr>
        <xdr:cNvPr id="83" name="直線コネクタ 82">
          <a:extLst>
            <a:ext uri="{FF2B5EF4-FFF2-40B4-BE49-F238E27FC236}">
              <a16:creationId xmlns:a16="http://schemas.microsoft.com/office/drawing/2014/main" id="{D92FF6FB-99D3-4DFA-9CF6-30CCE01642A3}"/>
            </a:ext>
          </a:extLst>
        </xdr:cNvPr>
        <xdr:cNvCxnSpPr/>
      </xdr:nvCxnSpPr>
      <xdr:spPr>
        <a:xfrm>
          <a:off x="8760618" y="162586988"/>
          <a:ext cx="0" cy="321468"/>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257174</xdr:colOff>
      <xdr:row>973</xdr:row>
      <xdr:rowOff>109538</xdr:rowOff>
    </xdr:from>
    <xdr:to>
      <xdr:col>22</xdr:col>
      <xdr:colOff>257174</xdr:colOff>
      <xdr:row>974</xdr:row>
      <xdr:rowOff>188120</xdr:rowOff>
    </xdr:to>
    <xdr:cxnSp macro="">
      <xdr:nvCxnSpPr>
        <xdr:cNvPr id="84" name="直線コネクタ 83">
          <a:extLst>
            <a:ext uri="{FF2B5EF4-FFF2-40B4-BE49-F238E27FC236}">
              <a16:creationId xmlns:a16="http://schemas.microsoft.com/office/drawing/2014/main" id="{65695B09-FF86-42F5-9596-D173FFFEDA00}"/>
            </a:ext>
          </a:extLst>
        </xdr:cNvPr>
        <xdr:cNvCxnSpPr/>
      </xdr:nvCxnSpPr>
      <xdr:spPr>
        <a:xfrm>
          <a:off x="8639174" y="162634613"/>
          <a:ext cx="0" cy="269082"/>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73819</xdr:colOff>
      <xdr:row>974</xdr:row>
      <xdr:rowOff>97631</xdr:rowOff>
    </xdr:from>
    <xdr:to>
      <xdr:col>22</xdr:col>
      <xdr:colOff>259556</xdr:colOff>
      <xdr:row>974</xdr:row>
      <xdr:rowOff>97631</xdr:rowOff>
    </xdr:to>
    <xdr:cxnSp macro="">
      <xdr:nvCxnSpPr>
        <xdr:cNvPr id="85" name="直線矢印コネクタ 84">
          <a:extLst>
            <a:ext uri="{FF2B5EF4-FFF2-40B4-BE49-F238E27FC236}">
              <a16:creationId xmlns:a16="http://schemas.microsoft.com/office/drawing/2014/main" id="{F2D081CD-8C59-4401-8DBA-EBE3050D7BCC}"/>
            </a:ext>
          </a:extLst>
        </xdr:cNvPr>
        <xdr:cNvCxnSpPr/>
      </xdr:nvCxnSpPr>
      <xdr:spPr>
        <a:xfrm>
          <a:off x="8455819" y="162813206"/>
          <a:ext cx="185737"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373857</xdr:colOff>
      <xdr:row>974</xdr:row>
      <xdr:rowOff>95250</xdr:rowOff>
    </xdr:from>
    <xdr:to>
      <xdr:col>23</xdr:col>
      <xdr:colOff>180975</xdr:colOff>
      <xdr:row>974</xdr:row>
      <xdr:rowOff>95250</xdr:rowOff>
    </xdr:to>
    <xdr:cxnSp macro="">
      <xdr:nvCxnSpPr>
        <xdr:cNvPr id="86" name="直線矢印コネクタ 85">
          <a:extLst>
            <a:ext uri="{FF2B5EF4-FFF2-40B4-BE49-F238E27FC236}">
              <a16:creationId xmlns:a16="http://schemas.microsoft.com/office/drawing/2014/main" id="{C3AC8BB6-8721-4215-8DD1-F51FFF487314}"/>
            </a:ext>
          </a:extLst>
        </xdr:cNvPr>
        <xdr:cNvCxnSpPr/>
      </xdr:nvCxnSpPr>
      <xdr:spPr>
        <a:xfrm flipH="1">
          <a:off x="8755857" y="162810825"/>
          <a:ext cx="188118"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128588</xdr:colOff>
      <xdr:row>973</xdr:row>
      <xdr:rowOff>111919</xdr:rowOff>
    </xdr:from>
    <xdr:to>
      <xdr:col>22</xdr:col>
      <xdr:colOff>257175</xdr:colOff>
      <xdr:row>973</xdr:row>
      <xdr:rowOff>111919</xdr:rowOff>
    </xdr:to>
    <xdr:cxnSp macro="">
      <xdr:nvCxnSpPr>
        <xdr:cNvPr id="87" name="直線コネクタ 86">
          <a:extLst>
            <a:ext uri="{FF2B5EF4-FFF2-40B4-BE49-F238E27FC236}">
              <a16:creationId xmlns:a16="http://schemas.microsoft.com/office/drawing/2014/main" id="{D01AAEEA-DADA-43E6-84D0-1CD30E104BA5}"/>
            </a:ext>
          </a:extLst>
        </xdr:cNvPr>
        <xdr:cNvCxnSpPr/>
      </xdr:nvCxnSpPr>
      <xdr:spPr>
        <a:xfrm>
          <a:off x="4319588" y="162636994"/>
          <a:ext cx="4319587"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973</xdr:row>
      <xdr:rowOff>92869</xdr:rowOff>
    </xdr:from>
    <xdr:to>
      <xdr:col>11</xdr:col>
      <xdr:colOff>135732</xdr:colOff>
      <xdr:row>973</xdr:row>
      <xdr:rowOff>111921</xdr:rowOff>
    </xdr:to>
    <xdr:cxnSp macro="">
      <xdr:nvCxnSpPr>
        <xdr:cNvPr id="88" name="直線コネクタ 87">
          <a:extLst>
            <a:ext uri="{FF2B5EF4-FFF2-40B4-BE49-F238E27FC236}">
              <a16:creationId xmlns:a16="http://schemas.microsoft.com/office/drawing/2014/main" id="{954ABBFC-ADA0-4203-AECE-9DD6CD7ADCE9}"/>
            </a:ext>
          </a:extLst>
        </xdr:cNvPr>
        <xdr:cNvCxnSpPr/>
      </xdr:nvCxnSpPr>
      <xdr:spPr>
        <a:xfrm flipH="1" flipV="1">
          <a:off x="4191000" y="162617944"/>
          <a:ext cx="135732" cy="19052"/>
        </a:xfrm>
        <a:prstGeom prst="line">
          <a:avLst/>
        </a:prstGeom>
        <a:ln w="3175">
          <a:solidFill>
            <a:srgbClr val="C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376236</xdr:colOff>
      <xdr:row>973</xdr:row>
      <xdr:rowOff>50007</xdr:rowOff>
    </xdr:from>
    <xdr:to>
      <xdr:col>19</xdr:col>
      <xdr:colOff>376236</xdr:colOff>
      <xdr:row>974</xdr:row>
      <xdr:rowOff>180976</xdr:rowOff>
    </xdr:to>
    <xdr:cxnSp macro="">
      <xdr:nvCxnSpPr>
        <xdr:cNvPr id="89" name="直線矢印コネクタ 88">
          <a:extLst>
            <a:ext uri="{FF2B5EF4-FFF2-40B4-BE49-F238E27FC236}">
              <a16:creationId xmlns:a16="http://schemas.microsoft.com/office/drawing/2014/main" id="{CD62111A-4D80-4339-9E0A-F4A26540596F}"/>
            </a:ext>
          </a:extLst>
        </xdr:cNvPr>
        <xdr:cNvCxnSpPr/>
      </xdr:nvCxnSpPr>
      <xdr:spPr>
        <a:xfrm>
          <a:off x="7615236" y="162575082"/>
          <a:ext cx="0" cy="321469"/>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xdr:colOff>
      <xdr:row>998</xdr:row>
      <xdr:rowOff>1</xdr:rowOff>
    </xdr:from>
    <xdr:to>
      <xdr:col>23</xdr:col>
      <xdr:colOff>3</xdr:colOff>
      <xdr:row>998</xdr:row>
      <xdr:rowOff>66675</xdr:rowOff>
    </xdr:to>
    <xdr:cxnSp macro="">
      <xdr:nvCxnSpPr>
        <xdr:cNvPr id="90" name="直線コネクタ 89">
          <a:extLst>
            <a:ext uri="{FF2B5EF4-FFF2-40B4-BE49-F238E27FC236}">
              <a16:creationId xmlns:a16="http://schemas.microsoft.com/office/drawing/2014/main" id="{1D31AA59-BD85-4F9A-9DDB-128F9898AF0D}"/>
            </a:ext>
          </a:extLst>
        </xdr:cNvPr>
        <xdr:cNvCxnSpPr/>
      </xdr:nvCxnSpPr>
      <xdr:spPr>
        <a:xfrm flipH="1">
          <a:off x="8763002" y="167287576"/>
          <a:ext cx="1" cy="66674"/>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2383</xdr:colOff>
      <xdr:row>998</xdr:row>
      <xdr:rowOff>2381</xdr:rowOff>
    </xdr:from>
    <xdr:to>
      <xdr:col>11</xdr:col>
      <xdr:colOff>2384</xdr:colOff>
      <xdr:row>998</xdr:row>
      <xdr:rowOff>78581</xdr:rowOff>
    </xdr:to>
    <xdr:cxnSp macro="">
      <xdr:nvCxnSpPr>
        <xdr:cNvPr id="91" name="直線コネクタ 90">
          <a:extLst>
            <a:ext uri="{FF2B5EF4-FFF2-40B4-BE49-F238E27FC236}">
              <a16:creationId xmlns:a16="http://schemas.microsoft.com/office/drawing/2014/main" id="{5804D8F3-A786-4075-999F-10922CEA058D}"/>
            </a:ext>
          </a:extLst>
        </xdr:cNvPr>
        <xdr:cNvCxnSpPr/>
      </xdr:nvCxnSpPr>
      <xdr:spPr>
        <a:xfrm flipH="1">
          <a:off x="4193383" y="167289956"/>
          <a:ext cx="1" cy="76200"/>
        </a:xfrm>
        <a:prstGeom prst="line">
          <a:avLst/>
        </a:prstGeom>
        <a:ln w="9525">
          <a:solidFill>
            <a:srgbClr val="FF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2382</xdr:colOff>
      <xdr:row>1016</xdr:row>
      <xdr:rowOff>83344</xdr:rowOff>
    </xdr:from>
    <xdr:to>
      <xdr:col>11</xdr:col>
      <xdr:colOff>2382</xdr:colOff>
      <xdr:row>1017</xdr:row>
      <xdr:rowOff>0</xdr:rowOff>
    </xdr:to>
    <xdr:cxnSp macro="">
      <xdr:nvCxnSpPr>
        <xdr:cNvPr id="92" name="直線コネクタ 91">
          <a:extLst>
            <a:ext uri="{FF2B5EF4-FFF2-40B4-BE49-F238E27FC236}">
              <a16:creationId xmlns:a16="http://schemas.microsoft.com/office/drawing/2014/main" id="{E57BC28B-8617-49E5-9DB1-7DB4EC3B5450}"/>
            </a:ext>
          </a:extLst>
        </xdr:cNvPr>
        <xdr:cNvCxnSpPr/>
      </xdr:nvCxnSpPr>
      <xdr:spPr>
        <a:xfrm>
          <a:off x="4193382" y="170799919"/>
          <a:ext cx="0" cy="107156"/>
        </a:xfrm>
        <a:prstGeom prst="line">
          <a:avLst/>
        </a:prstGeom>
        <a:ln w="9525">
          <a:solidFill>
            <a:srgbClr val="FF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2384</xdr:colOff>
      <xdr:row>1016</xdr:row>
      <xdr:rowOff>88106</xdr:rowOff>
    </xdr:from>
    <xdr:to>
      <xdr:col>3</xdr:col>
      <xdr:colOff>2384</xdr:colOff>
      <xdr:row>1017</xdr:row>
      <xdr:rowOff>0</xdr:rowOff>
    </xdr:to>
    <xdr:cxnSp macro="">
      <xdr:nvCxnSpPr>
        <xdr:cNvPr id="93" name="直線コネクタ 92">
          <a:extLst>
            <a:ext uri="{FF2B5EF4-FFF2-40B4-BE49-F238E27FC236}">
              <a16:creationId xmlns:a16="http://schemas.microsoft.com/office/drawing/2014/main" id="{CB0ECA7B-E3DE-49B4-9F28-128443C809BD}"/>
            </a:ext>
          </a:extLst>
        </xdr:cNvPr>
        <xdr:cNvCxnSpPr/>
      </xdr:nvCxnSpPr>
      <xdr:spPr>
        <a:xfrm>
          <a:off x="1145384" y="170804681"/>
          <a:ext cx="0" cy="102394"/>
        </a:xfrm>
        <a:prstGeom prst="line">
          <a:avLst/>
        </a:prstGeom>
        <a:ln w="9525">
          <a:solidFill>
            <a:srgbClr val="FF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380999</xdr:colOff>
      <xdr:row>1012</xdr:row>
      <xdr:rowOff>23812</xdr:rowOff>
    </xdr:from>
    <xdr:to>
      <xdr:col>3</xdr:col>
      <xdr:colOff>0</xdr:colOff>
      <xdr:row>1012</xdr:row>
      <xdr:rowOff>133349</xdr:rowOff>
    </xdr:to>
    <xdr:cxnSp macro="">
      <xdr:nvCxnSpPr>
        <xdr:cNvPr id="94" name="直線コネクタ 93">
          <a:extLst>
            <a:ext uri="{FF2B5EF4-FFF2-40B4-BE49-F238E27FC236}">
              <a16:creationId xmlns:a16="http://schemas.microsoft.com/office/drawing/2014/main" id="{F09F3110-0B1C-4E63-ABF5-CEF01AD7B9D7}"/>
            </a:ext>
          </a:extLst>
        </xdr:cNvPr>
        <xdr:cNvCxnSpPr/>
      </xdr:nvCxnSpPr>
      <xdr:spPr>
        <a:xfrm flipH="1">
          <a:off x="1142999" y="169978387"/>
          <a:ext cx="1" cy="109537"/>
        </a:xfrm>
        <a:prstGeom prst="line">
          <a:avLst/>
        </a:prstGeom>
        <a:ln w="9525">
          <a:solidFill>
            <a:srgbClr val="FF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0</xdr:colOff>
      <xdr:row>1007</xdr:row>
      <xdr:rowOff>83344</xdr:rowOff>
    </xdr:from>
    <xdr:to>
      <xdr:col>3</xdr:col>
      <xdr:colOff>1</xdr:colOff>
      <xdr:row>1008</xdr:row>
      <xdr:rowOff>2381</xdr:rowOff>
    </xdr:to>
    <xdr:cxnSp macro="">
      <xdr:nvCxnSpPr>
        <xdr:cNvPr id="95" name="直線コネクタ 94">
          <a:extLst>
            <a:ext uri="{FF2B5EF4-FFF2-40B4-BE49-F238E27FC236}">
              <a16:creationId xmlns:a16="http://schemas.microsoft.com/office/drawing/2014/main" id="{FF83E74C-0986-4DCF-B2C0-9D78ECD3C01B}"/>
            </a:ext>
          </a:extLst>
        </xdr:cNvPr>
        <xdr:cNvCxnSpPr/>
      </xdr:nvCxnSpPr>
      <xdr:spPr>
        <a:xfrm flipH="1">
          <a:off x="1143000" y="169085419"/>
          <a:ext cx="1" cy="109537"/>
        </a:xfrm>
        <a:prstGeom prst="line">
          <a:avLst/>
        </a:prstGeom>
        <a:ln w="9525">
          <a:solidFill>
            <a:srgbClr val="FF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0</xdr:colOff>
      <xdr:row>1002</xdr:row>
      <xdr:rowOff>145257</xdr:rowOff>
    </xdr:from>
    <xdr:to>
      <xdr:col>3</xdr:col>
      <xdr:colOff>1</xdr:colOff>
      <xdr:row>1003</xdr:row>
      <xdr:rowOff>54769</xdr:rowOff>
    </xdr:to>
    <xdr:cxnSp macro="">
      <xdr:nvCxnSpPr>
        <xdr:cNvPr id="96" name="直線コネクタ 95">
          <a:extLst>
            <a:ext uri="{FF2B5EF4-FFF2-40B4-BE49-F238E27FC236}">
              <a16:creationId xmlns:a16="http://schemas.microsoft.com/office/drawing/2014/main" id="{BC69ACF9-30F0-46BB-97C1-9B8BBF9CCE41}"/>
            </a:ext>
          </a:extLst>
        </xdr:cNvPr>
        <xdr:cNvCxnSpPr/>
      </xdr:nvCxnSpPr>
      <xdr:spPr>
        <a:xfrm flipH="1">
          <a:off x="1143000" y="168194832"/>
          <a:ext cx="1" cy="100012"/>
        </a:xfrm>
        <a:prstGeom prst="line">
          <a:avLst/>
        </a:prstGeom>
        <a:ln w="9525">
          <a:solidFill>
            <a:srgbClr val="FF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2382</xdr:colOff>
      <xdr:row>998</xdr:row>
      <xdr:rowOff>0</xdr:rowOff>
    </xdr:from>
    <xdr:to>
      <xdr:col>3</xdr:col>
      <xdr:colOff>2383</xdr:colOff>
      <xdr:row>998</xdr:row>
      <xdr:rowOff>109537</xdr:rowOff>
    </xdr:to>
    <xdr:cxnSp macro="">
      <xdr:nvCxnSpPr>
        <xdr:cNvPr id="97" name="直線コネクタ 96">
          <a:extLst>
            <a:ext uri="{FF2B5EF4-FFF2-40B4-BE49-F238E27FC236}">
              <a16:creationId xmlns:a16="http://schemas.microsoft.com/office/drawing/2014/main" id="{28968AA7-7358-4831-AEEF-F15988C1AB6A}"/>
            </a:ext>
          </a:extLst>
        </xdr:cNvPr>
        <xdr:cNvCxnSpPr/>
      </xdr:nvCxnSpPr>
      <xdr:spPr>
        <a:xfrm flipH="1">
          <a:off x="1145382" y="167287575"/>
          <a:ext cx="1" cy="109537"/>
        </a:xfrm>
        <a:prstGeom prst="line">
          <a:avLst/>
        </a:prstGeom>
        <a:ln w="9525">
          <a:solidFill>
            <a:srgbClr val="FF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2381</xdr:colOff>
      <xdr:row>1016</xdr:row>
      <xdr:rowOff>78582</xdr:rowOff>
    </xdr:from>
    <xdr:to>
      <xdr:col>23</xdr:col>
      <xdr:colOff>2381</xdr:colOff>
      <xdr:row>1016</xdr:row>
      <xdr:rowOff>183357</xdr:rowOff>
    </xdr:to>
    <xdr:cxnSp macro="">
      <xdr:nvCxnSpPr>
        <xdr:cNvPr id="98" name="直線コネクタ 97">
          <a:extLst>
            <a:ext uri="{FF2B5EF4-FFF2-40B4-BE49-F238E27FC236}">
              <a16:creationId xmlns:a16="http://schemas.microsoft.com/office/drawing/2014/main" id="{7F1A43AF-AB74-480E-8FA3-C236B41DCB4C}"/>
            </a:ext>
          </a:extLst>
        </xdr:cNvPr>
        <xdr:cNvCxnSpPr/>
      </xdr:nvCxnSpPr>
      <xdr:spPr>
        <a:xfrm>
          <a:off x="8765381" y="170795157"/>
          <a:ext cx="0" cy="104775"/>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2382</xdr:colOff>
      <xdr:row>998</xdr:row>
      <xdr:rowOff>2382</xdr:rowOff>
    </xdr:from>
    <xdr:to>
      <xdr:col>31</xdr:col>
      <xdr:colOff>2383</xdr:colOff>
      <xdr:row>998</xdr:row>
      <xdr:rowOff>111919</xdr:rowOff>
    </xdr:to>
    <xdr:cxnSp macro="">
      <xdr:nvCxnSpPr>
        <xdr:cNvPr id="99" name="直線コネクタ 98">
          <a:extLst>
            <a:ext uri="{FF2B5EF4-FFF2-40B4-BE49-F238E27FC236}">
              <a16:creationId xmlns:a16="http://schemas.microsoft.com/office/drawing/2014/main" id="{D8C1CEB8-500B-4CA9-95EB-79615D8AA00B}"/>
            </a:ext>
          </a:extLst>
        </xdr:cNvPr>
        <xdr:cNvCxnSpPr/>
      </xdr:nvCxnSpPr>
      <xdr:spPr>
        <a:xfrm flipH="1">
          <a:off x="11813382" y="167289957"/>
          <a:ext cx="1" cy="109537"/>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2</xdr:colOff>
      <xdr:row>1002</xdr:row>
      <xdr:rowOff>145255</xdr:rowOff>
    </xdr:from>
    <xdr:to>
      <xdr:col>31</xdr:col>
      <xdr:colOff>3</xdr:colOff>
      <xdr:row>1003</xdr:row>
      <xdr:rowOff>64292</xdr:rowOff>
    </xdr:to>
    <xdr:cxnSp macro="">
      <xdr:nvCxnSpPr>
        <xdr:cNvPr id="100" name="直線コネクタ 99">
          <a:extLst>
            <a:ext uri="{FF2B5EF4-FFF2-40B4-BE49-F238E27FC236}">
              <a16:creationId xmlns:a16="http://schemas.microsoft.com/office/drawing/2014/main" id="{7B588AB8-0D69-44FB-800A-21B4BE05FE65}"/>
            </a:ext>
          </a:extLst>
        </xdr:cNvPr>
        <xdr:cNvCxnSpPr/>
      </xdr:nvCxnSpPr>
      <xdr:spPr>
        <a:xfrm flipH="1">
          <a:off x="11811002" y="168194830"/>
          <a:ext cx="1" cy="109537"/>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0</xdr:colOff>
      <xdr:row>1007</xdr:row>
      <xdr:rowOff>78581</xdr:rowOff>
    </xdr:from>
    <xdr:to>
      <xdr:col>31</xdr:col>
      <xdr:colOff>1</xdr:colOff>
      <xdr:row>1007</xdr:row>
      <xdr:rowOff>188118</xdr:rowOff>
    </xdr:to>
    <xdr:cxnSp macro="">
      <xdr:nvCxnSpPr>
        <xdr:cNvPr id="101" name="直線コネクタ 100">
          <a:extLst>
            <a:ext uri="{FF2B5EF4-FFF2-40B4-BE49-F238E27FC236}">
              <a16:creationId xmlns:a16="http://schemas.microsoft.com/office/drawing/2014/main" id="{58704BF9-8FF8-4E2A-9AA3-3280D729C6D6}"/>
            </a:ext>
          </a:extLst>
        </xdr:cNvPr>
        <xdr:cNvCxnSpPr/>
      </xdr:nvCxnSpPr>
      <xdr:spPr>
        <a:xfrm flipH="1">
          <a:off x="11811000" y="169080656"/>
          <a:ext cx="1" cy="109537"/>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2381</xdr:colOff>
      <xdr:row>1012</xdr:row>
      <xdr:rowOff>17067</xdr:rowOff>
    </xdr:from>
    <xdr:to>
      <xdr:col>31</xdr:col>
      <xdr:colOff>2381</xdr:colOff>
      <xdr:row>1012</xdr:row>
      <xdr:rowOff>123825</xdr:rowOff>
    </xdr:to>
    <xdr:cxnSp macro="">
      <xdr:nvCxnSpPr>
        <xdr:cNvPr id="102" name="直線コネクタ 101">
          <a:extLst>
            <a:ext uri="{FF2B5EF4-FFF2-40B4-BE49-F238E27FC236}">
              <a16:creationId xmlns:a16="http://schemas.microsoft.com/office/drawing/2014/main" id="{65B50E5C-22B5-4503-9C71-781636BCBFEB}"/>
            </a:ext>
          </a:extLst>
        </xdr:cNvPr>
        <xdr:cNvCxnSpPr/>
      </xdr:nvCxnSpPr>
      <xdr:spPr>
        <a:xfrm flipV="1">
          <a:off x="11813381" y="169971642"/>
          <a:ext cx="0" cy="106758"/>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2</xdr:colOff>
      <xdr:row>1016</xdr:row>
      <xdr:rowOff>85726</xdr:rowOff>
    </xdr:from>
    <xdr:to>
      <xdr:col>31</xdr:col>
      <xdr:colOff>2</xdr:colOff>
      <xdr:row>1017</xdr:row>
      <xdr:rowOff>9526</xdr:rowOff>
    </xdr:to>
    <xdr:cxnSp macro="">
      <xdr:nvCxnSpPr>
        <xdr:cNvPr id="103" name="直線コネクタ 102">
          <a:extLst>
            <a:ext uri="{FF2B5EF4-FFF2-40B4-BE49-F238E27FC236}">
              <a16:creationId xmlns:a16="http://schemas.microsoft.com/office/drawing/2014/main" id="{DAF24B25-4269-4DE4-ACA9-C68950B9077B}"/>
            </a:ext>
          </a:extLst>
        </xdr:cNvPr>
        <xdr:cNvCxnSpPr/>
      </xdr:nvCxnSpPr>
      <xdr:spPr>
        <a:xfrm>
          <a:off x="11811002" y="170802301"/>
          <a:ext cx="0" cy="114300"/>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378619</xdr:colOff>
      <xdr:row>1003</xdr:row>
      <xdr:rowOff>0</xdr:rowOff>
    </xdr:from>
    <xdr:to>
      <xdr:col>17</xdr:col>
      <xdr:colOff>2381</xdr:colOff>
      <xdr:row>1003</xdr:row>
      <xdr:rowOff>0</xdr:rowOff>
    </xdr:to>
    <xdr:cxnSp macro="">
      <xdr:nvCxnSpPr>
        <xdr:cNvPr id="104" name="直線矢印コネクタ 103">
          <a:extLst>
            <a:ext uri="{FF2B5EF4-FFF2-40B4-BE49-F238E27FC236}">
              <a16:creationId xmlns:a16="http://schemas.microsoft.com/office/drawing/2014/main" id="{FAEF9A11-C64F-4939-A0E6-29D752A90023}"/>
            </a:ext>
          </a:extLst>
        </xdr:cNvPr>
        <xdr:cNvCxnSpPr/>
      </xdr:nvCxnSpPr>
      <xdr:spPr>
        <a:xfrm>
          <a:off x="1140619" y="168240075"/>
          <a:ext cx="5338762" cy="0"/>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1002</xdr:row>
      <xdr:rowOff>190499</xdr:rowOff>
    </xdr:from>
    <xdr:to>
      <xdr:col>31</xdr:col>
      <xdr:colOff>0</xdr:colOff>
      <xdr:row>1002</xdr:row>
      <xdr:rowOff>190499</xdr:rowOff>
    </xdr:to>
    <xdr:cxnSp macro="">
      <xdr:nvCxnSpPr>
        <xdr:cNvPr id="105" name="直線矢印コネクタ 104">
          <a:extLst>
            <a:ext uri="{FF2B5EF4-FFF2-40B4-BE49-F238E27FC236}">
              <a16:creationId xmlns:a16="http://schemas.microsoft.com/office/drawing/2014/main" id="{230C3AD8-628B-4C26-AF54-FF7E31658581}"/>
            </a:ext>
          </a:extLst>
        </xdr:cNvPr>
        <xdr:cNvCxnSpPr/>
      </xdr:nvCxnSpPr>
      <xdr:spPr>
        <a:xfrm>
          <a:off x="6477000" y="168240074"/>
          <a:ext cx="5334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378619</xdr:colOff>
      <xdr:row>998</xdr:row>
      <xdr:rowOff>102395</xdr:rowOff>
    </xdr:from>
    <xdr:to>
      <xdr:col>11</xdr:col>
      <xdr:colOff>0</xdr:colOff>
      <xdr:row>998</xdr:row>
      <xdr:rowOff>102395</xdr:rowOff>
    </xdr:to>
    <xdr:cxnSp macro="">
      <xdr:nvCxnSpPr>
        <xdr:cNvPr id="106" name="直線コネクタ 105">
          <a:extLst>
            <a:ext uri="{FF2B5EF4-FFF2-40B4-BE49-F238E27FC236}">
              <a16:creationId xmlns:a16="http://schemas.microsoft.com/office/drawing/2014/main" id="{4543A8CF-87DD-4E98-9464-7AD1B678034F}"/>
            </a:ext>
          </a:extLst>
        </xdr:cNvPr>
        <xdr:cNvCxnSpPr/>
      </xdr:nvCxnSpPr>
      <xdr:spPr>
        <a:xfrm>
          <a:off x="1140619" y="167389970"/>
          <a:ext cx="3050381"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192880</xdr:colOff>
      <xdr:row>998</xdr:row>
      <xdr:rowOff>100013</xdr:rowOff>
    </xdr:from>
    <xdr:to>
      <xdr:col>6</xdr:col>
      <xdr:colOff>192880</xdr:colOff>
      <xdr:row>999</xdr:row>
      <xdr:rowOff>16669</xdr:rowOff>
    </xdr:to>
    <xdr:cxnSp macro="">
      <xdr:nvCxnSpPr>
        <xdr:cNvPr id="107" name="直線矢印コネクタ 106">
          <a:extLst>
            <a:ext uri="{FF2B5EF4-FFF2-40B4-BE49-F238E27FC236}">
              <a16:creationId xmlns:a16="http://schemas.microsoft.com/office/drawing/2014/main" id="{9BD2DEF7-E55F-46E4-ACD7-F02FC2034CC9}"/>
            </a:ext>
          </a:extLst>
        </xdr:cNvPr>
        <xdr:cNvCxnSpPr/>
      </xdr:nvCxnSpPr>
      <xdr:spPr>
        <a:xfrm flipV="1">
          <a:off x="2478880" y="167387588"/>
          <a:ext cx="0" cy="107156"/>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998</xdr:row>
      <xdr:rowOff>102393</xdr:rowOff>
    </xdr:from>
    <xdr:to>
      <xdr:col>30</xdr:col>
      <xdr:colOff>378619</xdr:colOff>
      <xdr:row>998</xdr:row>
      <xdr:rowOff>102393</xdr:rowOff>
    </xdr:to>
    <xdr:cxnSp macro="">
      <xdr:nvCxnSpPr>
        <xdr:cNvPr id="108" name="直線コネクタ 107">
          <a:extLst>
            <a:ext uri="{FF2B5EF4-FFF2-40B4-BE49-F238E27FC236}">
              <a16:creationId xmlns:a16="http://schemas.microsoft.com/office/drawing/2014/main" id="{563DBC45-0DDD-465E-B1FA-30CB1ED1F1EE}"/>
            </a:ext>
          </a:extLst>
        </xdr:cNvPr>
        <xdr:cNvCxnSpPr/>
      </xdr:nvCxnSpPr>
      <xdr:spPr>
        <a:xfrm>
          <a:off x="8763000" y="167389968"/>
          <a:ext cx="3045619"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259556</xdr:colOff>
      <xdr:row>998</xdr:row>
      <xdr:rowOff>80963</xdr:rowOff>
    </xdr:from>
    <xdr:to>
      <xdr:col>22</xdr:col>
      <xdr:colOff>376244</xdr:colOff>
      <xdr:row>998</xdr:row>
      <xdr:rowOff>102395</xdr:rowOff>
    </xdr:to>
    <xdr:cxnSp macro="">
      <xdr:nvCxnSpPr>
        <xdr:cNvPr id="109" name="直線コネクタ 108">
          <a:extLst>
            <a:ext uri="{FF2B5EF4-FFF2-40B4-BE49-F238E27FC236}">
              <a16:creationId xmlns:a16="http://schemas.microsoft.com/office/drawing/2014/main" id="{1E230175-8A42-4535-BF79-4EE5DEBDEA6F}"/>
            </a:ext>
          </a:extLst>
        </xdr:cNvPr>
        <xdr:cNvCxnSpPr/>
      </xdr:nvCxnSpPr>
      <xdr:spPr>
        <a:xfrm flipH="1" flipV="1">
          <a:off x="8641556" y="167368538"/>
          <a:ext cx="116688" cy="21432"/>
        </a:xfrm>
        <a:prstGeom prst="line">
          <a:avLst/>
        </a:prstGeom>
        <a:ln w="3175">
          <a:solidFill>
            <a:srgbClr val="C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378618</xdr:colOff>
      <xdr:row>998</xdr:row>
      <xdr:rowOff>61913</xdr:rowOff>
    </xdr:from>
    <xdr:to>
      <xdr:col>22</xdr:col>
      <xdr:colOff>378618</xdr:colOff>
      <xdr:row>1000</xdr:row>
      <xdr:rowOff>2381</xdr:rowOff>
    </xdr:to>
    <xdr:cxnSp macro="">
      <xdr:nvCxnSpPr>
        <xdr:cNvPr id="110" name="直線コネクタ 109">
          <a:extLst>
            <a:ext uri="{FF2B5EF4-FFF2-40B4-BE49-F238E27FC236}">
              <a16:creationId xmlns:a16="http://schemas.microsoft.com/office/drawing/2014/main" id="{B4C2C49C-5E21-4E4D-9EFE-29E5468245B2}"/>
            </a:ext>
          </a:extLst>
        </xdr:cNvPr>
        <xdr:cNvCxnSpPr/>
      </xdr:nvCxnSpPr>
      <xdr:spPr>
        <a:xfrm>
          <a:off x="8760618" y="167349488"/>
          <a:ext cx="0" cy="321468"/>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257174</xdr:colOff>
      <xdr:row>998</xdr:row>
      <xdr:rowOff>80963</xdr:rowOff>
    </xdr:from>
    <xdr:to>
      <xdr:col>22</xdr:col>
      <xdr:colOff>257174</xdr:colOff>
      <xdr:row>999</xdr:row>
      <xdr:rowOff>188120</xdr:rowOff>
    </xdr:to>
    <xdr:cxnSp macro="">
      <xdr:nvCxnSpPr>
        <xdr:cNvPr id="111" name="直線コネクタ 110">
          <a:extLst>
            <a:ext uri="{FF2B5EF4-FFF2-40B4-BE49-F238E27FC236}">
              <a16:creationId xmlns:a16="http://schemas.microsoft.com/office/drawing/2014/main" id="{B8F87B4A-49C7-4BE7-B93D-8C555A65DC9C}"/>
            </a:ext>
          </a:extLst>
        </xdr:cNvPr>
        <xdr:cNvCxnSpPr/>
      </xdr:nvCxnSpPr>
      <xdr:spPr>
        <a:xfrm>
          <a:off x="8639174" y="167368538"/>
          <a:ext cx="0" cy="297657"/>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73819</xdr:colOff>
      <xdr:row>999</xdr:row>
      <xdr:rowOff>97631</xdr:rowOff>
    </xdr:from>
    <xdr:to>
      <xdr:col>22</xdr:col>
      <xdr:colOff>259556</xdr:colOff>
      <xdr:row>999</xdr:row>
      <xdr:rowOff>97631</xdr:rowOff>
    </xdr:to>
    <xdr:cxnSp macro="">
      <xdr:nvCxnSpPr>
        <xdr:cNvPr id="112" name="直線矢印コネクタ 111">
          <a:extLst>
            <a:ext uri="{FF2B5EF4-FFF2-40B4-BE49-F238E27FC236}">
              <a16:creationId xmlns:a16="http://schemas.microsoft.com/office/drawing/2014/main" id="{5E73F33F-9C29-4FB5-840F-2E292D2A4CF7}"/>
            </a:ext>
          </a:extLst>
        </xdr:cNvPr>
        <xdr:cNvCxnSpPr/>
      </xdr:nvCxnSpPr>
      <xdr:spPr>
        <a:xfrm>
          <a:off x="8455819" y="167575706"/>
          <a:ext cx="185737"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378620</xdr:colOff>
      <xdr:row>999</xdr:row>
      <xdr:rowOff>95250</xdr:rowOff>
    </xdr:from>
    <xdr:to>
      <xdr:col>23</xdr:col>
      <xdr:colOff>185738</xdr:colOff>
      <xdr:row>999</xdr:row>
      <xdr:rowOff>95250</xdr:rowOff>
    </xdr:to>
    <xdr:cxnSp macro="">
      <xdr:nvCxnSpPr>
        <xdr:cNvPr id="113" name="直線矢印コネクタ 112">
          <a:extLst>
            <a:ext uri="{FF2B5EF4-FFF2-40B4-BE49-F238E27FC236}">
              <a16:creationId xmlns:a16="http://schemas.microsoft.com/office/drawing/2014/main" id="{6BAF657A-8925-4B1D-B1BD-E0E20AC97794}"/>
            </a:ext>
          </a:extLst>
        </xdr:cNvPr>
        <xdr:cNvCxnSpPr/>
      </xdr:nvCxnSpPr>
      <xdr:spPr>
        <a:xfrm flipH="1">
          <a:off x="8760620" y="167573325"/>
          <a:ext cx="188118"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119063</xdr:colOff>
      <xdr:row>998</xdr:row>
      <xdr:rowOff>80963</xdr:rowOff>
    </xdr:from>
    <xdr:to>
      <xdr:col>22</xdr:col>
      <xdr:colOff>254794</xdr:colOff>
      <xdr:row>998</xdr:row>
      <xdr:rowOff>80963</xdr:rowOff>
    </xdr:to>
    <xdr:cxnSp macro="">
      <xdr:nvCxnSpPr>
        <xdr:cNvPr id="114" name="直線コネクタ 113">
          <a:extLst>
            <a:ext uri="{FF2B5EF4-FFF2-40B4-BE49-F238E27FC236}">
              <a16:creationId xmlns:a16="http://schemas.microsoft.com/office/drawing/2014/main" id="{07B64EE4-A30C-4556-9E78-4862725225CB}"/>
            </a:ext>
          </a:extLst>
        </xdr:cNvPr>
        <xdr:cNvCxnSpPr/>
      </xdr:nvCxnSpPr>
      <xdr:spPr>
        <a:xfrm>
          <a:off x="4310063" y="167368538"/>
          <a:ext cx="4326731"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373860</xdr:colOff>
      <xdr:row>998</xdr:row>
      <xdr:rowOff>80963</xdr:rowOff>
    </xdr:from>
    <xdr:to>
      <xdr:col>11</xdr:col>
      <xdr:colOff>111919</xdr:colOff>
      <xdr:row>998</xdr:row>
      <xdr:rowOff>104775</xdr:rowOff>
    </xdr:to>
    <xdr:cxnSp macro="">
      <xdr:nvCxnSpPr>
        <xdr:cNvPr id="115" name="直線コネクタ 114">
          <a:extLst>
            <a:ext uri="{FF2B5EF4-FFF2-40B4-BE49-F238E27FC236}">
              <a16:creationId xmlns:a16="http://schemas.microsoft.com/office/drawing/2014/main" id="{CE481668-3BE3-443E-ABE4-B25E5761AE60}"/>
            </a:ext>
          </a:extLst>
        </xdr:cNvPr>
        <xdr:cNvCxnSpPr/>
      </xdr:nvCxnSpPr>
      <xdr:spPr>
        <a:xfrm flipH="1">
          <a:off x="4183860" y="167368538"/>
          <a:ext cx="119059" cy="23812"/>
        </a:xfrm>
        <a:prstGeom prst="line">
          <a:avLst/>
        </a:prstGeom>
        <a:ln w="3175">
          <a:solidFill>
            <a:srgbClr val="C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378619</xdr:colOff>
      <xdr:row>973</xdr:row>
      <xdr:rowOff>109537</xdr:rowOff>
    </xdr:from>
    <xdr:to>
      <xdr:col>18</xdr:col>
      <xdr:colOff>378619</xdr:colOff>
      <xdr:row>974</xdr:row>
      <xdr:rowOff>100012</xdr:rowOff>
    </xdr:to>
    <xdr:cxnSp macro="">
      <xdr:nvCxnSpPr>
        <xdr:cNvPr id="116" name="直線矢印コネクタ 115">
          <a:extLst>
            <a:ext uri="{FF2B5EF4-FFF2-40B4-BE49-F238E27FC236}">
              <a16:creationId xmlns:a16="http://schemas.microsoft.com/office/drawing/2014/main" id="{03496BD3-C987-4486-8FBC-27A1B4598965}"/>
            </a:ext>
          </a:extLst>
        </xdr:cNvPr>
        <xdr:cNvCxnSpPr/>
      </xdr:nvCxnSpPr>
      <xdr:spPr>
        <a:xfrm flipV="1">
          <a:off x="7236619" y="162634612"/>
          <a:ext cx="0" cy="180975"/>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972</xdr:row>
      <xdr:rowOff>7144</xdr:rowOff>
    </xdr:from>
    <xdr:to>
      <xdr:col>19</xdr:col>
      <xdr:colOff>0</xdr:colOff>
      <xdr:row>973</xdr:row>
      <xdr:rowOff>4763</xdr:rowOff>
    </xdr:to>
    <xdr:cxnSp macro="">
      <xdr:nvCxnSpPr>
        <xdr:cNvPr id="117" name="直線矢印コネクタ 116">
          <a:extLst>
            <a:ext uri="{FF2B5EF4-FFF2-40B4-BE49-F238E27FC236}">
              <a16:creationId xmlns:a16="http://schemas.microsoft.com/office/drawing/2014/main" id="{79107B5D-B1BC-43BC-8679-49D8DE06B909}"/>
            </a:ext>
          </a:extLst>
        </xdr:cNvPr>
        <xdr:cNvCxnSpPr/>
      </xdr:nvCxnSpPr>
      <xdr:spPr>
        <a:xfrm>
          <a:off x="7239000" y="162341719"/>
          <a:ext cx="0" cy="188119"/>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164307</xdr:colOff>
      <xdr:row>973</xdr:row>
      <xdr:rowOff>57151</xdr:rowOff>
    </xdr:from>
    <xdr:to>
      <xdr:col>15</xdr:col>
      <xdr:colOff>378619</xdr:colOff>
      <xdr:row>973</xdr:row>
      <xdr:rowOff>57151</xdr:rowOff>
    </xdr:to>
    <xdr:cxnSp macro="">
      <xdr:nvCxnSpPr>
        <xdr:cNvPr id="118" name="直線コネクタ 117">
          <a:extLst>
            <a:ext uri="{FF2B5EF4-FFF2-40B4-BE49-F238E27FC236}">
              <a16:creationId xmlns:a16="http://schemas.microsoft.com/office/drawing/2014/main" id="{6992DE15-3952-4EC8-B01C-0FFE92B29660}"/>
            </a:ext>
          </a:extLst>
        </xdr:cNvPr>
        <xdr:cNvCxnSpPr/>
      </xdr:nvCxnSpPr>
      <xdr:spPr>
        <a:xfrm>
          <a:off x="5879307" y="162582226"/>
          <a:ext cx="214312"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2382</xdr:colOff>
      <xdr:row>973</xdr:row>
      <xdr:rowOff>50007</xdr:rowOff>
    </xdr:from>
    <xdr:to>
      <xdr:col>19</xdr:col>
      <xdr:colOff>376238</xdr:colOff>
      <xdr:row>973</xdr:row>
      <xdr:rowOff>50007</xdr:rowOff>
    </xdr:to>
    <xdr:cxnSp macro="">
      <xdr:nvCxnSpPr>
        <xdr:cNvPr id="119" name="直線コネクタ 118">
          <a:extLst>
            <a:ext uri="{FF2B5EF4-FFF2-40B4-BE49-F238E27FC236}">
              <a16:creationId xmlns:a16="http://schemas.microsoft.com/office/drawing/2014/main" id="{427198A4-2067-41F7-B39E-062D869F177B}"/>
            </a:ext>
          </a:extLst>
        </xdr:cNvPr>
        <xdr:cNvCxnSpPr/>
      </xdr:nvCxnSpPr>
      <xdr:spPr>
        <a:xfrm>
          <a:off x="7241382" y="162575082"/>
          <a:ext cx="373856"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376238</xdr:colOff>
      <xdr:row>982</xdr:row>
      <xdr:rowOff>104775</xdr:rowOff>
    </xdr:from>
    <xdr:to>
      <xdr:col>3</xdr:col>
      <xdr:colOff>378620</xdr:colOff>
      <xdr:row>982</xdr:row>
      <xdr:rowOff>104775</xdr:rowOff>
    </xdr:to>
    <xdr:cxnSp macro="">
      <xdr:nvCxnSpPr>
        <xdr:cNvPr id="120" name="直線矢印コネクタ 119">
          <a:extLst>
            <a:ext uri="{FF2B5EF4-FFF2-40B4-BE49-F238E27FC236}">
              <a16:creationId xmlns:a16="http://schemas.microsoft.com/office/drawing/2014/main" id="{819ADD8C-BB17-458E-A8A6-23FA441AE8F0}"/>
            </a:ext>
          </a:extLst>
        </xdr:cNvPr>
        <xdr:cNvCxnSpPr/>
      </xdr:nvCxnSpPr>
      <xdr:spPr>
        <a:xfrm flipH="1">
          <a:off x="1138238" y="164344350"/>
          <a:ext cx="383382"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380998</xdr:colOff>
      <xdr:row>997</xdr:row>
      <xdr:rowOff>4763</xdr:rowOff>
    </xdr:from>
    <xdr:to>
      <xdr:col>15</xdr:col>
      <xdr:colOff>380998</xdr:colOff>
      <xdr:row>998</xdr:row>
      <xdr:rowOff>2382</xdr:rowOff>
    </xdr:to>
    <xdr:cxnSp macro="">
      <xdr:nvCxnSpPr>
        <xdr:cNvPr id="121" name="直線矢印コネクタ 120">
          <a:extLst>
            <a:ext uri="{FF2B5EF4-FFF2-40B4-BE49-F238E27FC236}">
              <a16:creationId xmlns:a16="http://schemas.microsoft.com/office/drawing/2014/main" id="{44225AF8-1CDA-4689-8137-E65237DF4639}"/>
            </a:ext>
          </a:extLst>
        </xdr:cNvPr>
        <xdr:cNvCxnSpPr/>
      </xdr:nvCxnSpPr>
      <xdr:spPr>
        <a:xfrm>
          <a:off x="6095998" y="167101838"/>
          <a:ext cx="0" cy="188119"/>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998</xdr:row>
      <xdr:rowOff>78581</xdr:rowOff>
    </xdr:from>
    <xdr:to>
      <xdr:col>16</xdr:col>
      <xdr:colOff>0</xdr:colOff>
      <xdr:row>999</xdr:row>
      <xdr:rowOff>69056</xdr:rowOff>
    </xdr:to>
    <xdr:cxnSp macro="">
      <xdr:nvCxnSpPr>
        <xdr:cNvPr id="122" name="直線矢印コネクタ 121">
          <a:extLst>
            <a:ext uri="{FF2B5EF4-FFF2-40B4-BE49-F238E27FC236}">
              <a16:creationId xmlns:a16="http://schemas.microsoft.com/office/drawing/2014/main" id="{F60EEDAB-2715-45B9-90E4-F43DF70C3327}"/>
            </a:ext>
          </a:extLst>
        </xdr:cNvPr>
        <xdr:cNvCxnSpPr/>
      </xdr:nvCxnSpPr>
      <xdr:spPr>
        <a:xfrm flipV="1">
          <a:off x="6096000" y="167366156"/>
          <a:ext cx="0" cy="180975"/>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164306</xdr:colOff>
      <xdr:row>998</xdr:row>
      <xdr:rowOff>40482</xdr:rowOff>
    </xdr:from>
    <xdr:to>
      <xdr:col>15</xdr:col>
      <xdr:colOff>378618</xdr:colOff>
      <xdr:row>998</xdr:row>
      <xdr:rowOff>40482</xdr:rowOff>
    </xdr:to>
    <xdr:cxnSp macro="">
      <xdr:nvCxnSpPr>
        <xdr:cNvPr id="123" name="直線コネクタ 122">
          <a:extLst>
            <a:ext uri="{FF2B5EF4-FFF2-40B4-BE49-F238E27FC236}">
              <a16:creationId xmlns:a16="http://schemas.microsoft.com/office/drawing/2014/main" id="{BC8F4EBE-EB60-4B62-8ED5-253ED2DAA6E1}"/>
            </a:ext>
          </a:extLst>
        </xdr:cNvPr>
        <xdr:cNvCxnSpPr/>
      </xdr:nvCxnSpPr>
      <xdr:spPr>
        <a:xfrm>
          <a:off x="5879306" y="167328057"/>
          <a:ext cx="214312"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164306</xdr:colOff>
      <xdr:row>996</xdr:row>
      <xdr:rowOff>185738</xdr:rowOff>
    </xdr:from>
    <xdr:to>
      <xdr:col>15</xdr:col>
      <xdr:colOff>164306</xdr:colOff>
      <xdr:row>998</xdr:row>
      <xdr:rowOff>40481</xdr:rowOff>
    </xdr:to>
    <xdr:cxnSp macro="">
      <xdr:nvCxnSpPr>
        <xdr:cNvPr id="124" name="直線矢印コネクタ 123">
          <a:extLst>
            <a:ext uri="{FF2B5EF4-FFF2-40B4-BE49-F238E27FC236}">
              <a16:creationId xmlns:a16="http://schemas.microsoft.com/office/drawing/2014/main" id="{A7131A63-59DB-4C2A-8087-B962146C3468}"/>
            </a:ext>
          </a:extLst>
        </xdr:cNvPr>
        <xdr:cNvCxnSpPr/>
      </xdr:nvCxnSpPr>
      <xdr:spPr>
        <a:xfrm flipV="1">
          <a:off x="5879306" y="167092313"/>
          <a:ext cx="0" cy="235743"/>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2382</xdr:colOff>
      <xdr:row>997</xdr:row>
      <xdr:rowOff>2382</xdr:rowOff>
    </xdr:from>
    <xdr:to>
      <xdr:col>19</xdr:col>
      <xdr:colOff>2382</xdr:colOff>
      <xdr:row>998</xdr:row>
      <xdr:rowOff>1</xdr:rowOff>
    </xdr:to>
    <xdr:cxnSp macro="">
      <xdr:nvCxnSpPr>
        <xdr:cNvPr id="125" name="直線矢印コネクタ 124">
          <a:extLst>
            <a:ext uri="{FF2B5EF4-FFF2-40B4-BE49-F238E27FC236}">
              <a16:creationId xmlns:a16="http://schemas.microsoft.com/office/drawing/2014/main" id="{24D1AF05-4EF1-46B9-AAAD-0619A6C9A3D6}"/>
            </a:ext>
          </a:extLst>
        </xdr:cNvPr>
        <xdr:cNvCxnSpPr/>
      </xdr:nvCxnSpPr>
      <xdr:spPr>
        <a:xfrm>
          <a:off x="7241382" y="167099457"/>
          <a:ext cx="0" cy="188119"/>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998</xdr:row>
      <xdr:rowOff>78581</xdr:rowOff>
    </xdr:from>
    <xdr:to>
      <xdr:col>19</xdr:col>
      <xdr:colOff>0</xdr:colOff>
      <xdr:row>999</xdr:row>
      <xdr:rowOff>69056</xdr:rowOff>
    </xdr:to>
    <xdr:cxnSp macro="">
      <xdr:nvCxnSpPr>
        <xdr:cNvPr id="126" name="直線矢印コネクタ 125">
          <a:extLst>
            <a:ext uri="{FF2B5EF4-FFF2-40B4-BE49-F238E27FC236}">
              <a16:creationId xmlns:a16="http://schemas.microsoft.com/office/drawing/2014/main" id="{2438652F-2009-434F-BC2D-1D8278723B44}"/>
            </a:ext>
          </a:extLst>
        </xdr:cNvPr>
        <xdr:cNvCxnSpPr/>
      </xdr:nvCxnSpPr>
      <xdr:spPr>
        <a:xfrm flipV="1">
          <a:off x="7239000" y="167366156"/>
          <a:ext cx="0" cy="180975"/>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998</xdr:row>
      <xdr:rowOff>45244</xdr:rowOff>
    </xdr:from>
    <xdr:to>
      <xdr:col>20</xdr:col>
      <xdr:colOff>0</xdr:colOff>
      <xdr:row>998</xdr:row>
      <xdr:rowOff>45244</xdr:rowOff>
    </xdr:to>
    <xdr:cxnSp macro="">
      <xdr:nvCxnSpPr>
        <xdr:cNvPr id="127" name="直線コネクタ 126">
          <a:extLst>
            <a:ext uri="{FF2B5EF4-FFF2-40B4-BE49-F238E27FC236}">
              <a16:creationId xmlns:a16="http://schemas.microsoft.com/office/drawing/2014/main" id="{C4E42F3B-0913-4FC7-9518-EA65B3E5A66B}"/>
            </a:ext>
          </a:extLst>
        </xdr:cNvPr>
        <xdr:cNvCxnSpPr/>
      </xdr:nvCxnSpPr>
      <xdr:spPr>
        <a:xfrm>
          <a:off x="7239000" y="167332819"/>
          <a:ext cx="381000"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998</xdr:row>
      <xdr:rowOff>47625</xdr:rowOff>
    </xdr:from>
    <xdr:to>
      <xdr:col>20</xdr:col>
      <xdr:colOff>0</xdr:colOff>
      <xdr:row>999</xdr:row>
      <xdr:rowOff>178594</xdr:rowOff>
    </xdr:to>
    <xdr:cxnSp macro="">
      <xdr:nvCxnSpPr>
        <xdr:cNvPr id="128" name="直線矢印コネクタ 127">
          <a:extLst>
            <a:ext uri="{FF2B5EF4-FFF2-40B4-BE49-F238E27FC236}">
              <a16:creationId xmlns:a16="http://schemas.microsoft.com/office/drawing/2014/main" id="{6DA53601-0915-4E80-B7BC-68480C6A518A}"/>
            </a:ext>
          </a:extLst>
        </xdr:cNvPr>
        <xdr:cNvCxnSpPr/>
      </xdr:nvCxnSpPr>
      <xdr:spPr>
        <a:xfrm>
          <a:off x="7620000" y="167335200"/>
          <a:ext cx="0" cy="321469"/>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2381</xdr:colOff>
      <xdr:row>972</xdr:row>
      <xdr:rowOff>7143</xdr:rowOff>
    </xdr:from>
    <xdr:to>
      <xdr:col>5</xdr:col>
      <xdr:colOff>2381</xdr:colOff>
      <xdr:row>973</xdr:row>
      <xdr:rowOff>4762</xdr:rowOff>
    </xdr:to>
    <xdr:cxnSp macro="">
      <xdr:nvCxnSpPr>
        <xdr:cNvPr id="129" name="直線矢印コネクタ 128">
          <a:extLst>
            <a:ext uri="{FF2B5EF4-FFF2-40B4-BE49-F238E27FC236}">
              <a16:creationId xmlns:a16="http://schemas.microsoft.com/office/drawing/2014/main" id="{FB01E4E7-BCC8-4609-B1C3-507E11CE25F4}"/>
            </a:ext>
          </a:extLst>
        </xdr:cNvPr>
        <xdr:cNvCxnSpPr/>
      </xdr:nvCxnSpPr>
      <xdr:spPr>
        <a:xfrm>
          <a:off x="1907381" y="162341718"/>
          <a:ext cx="0" cy="188119"/>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378620</xdr:colOff>
      <xdr:row>973</xdr:row>
      <xdr:rowOff>92869</xdr:rowOff>
    </xdr:from>
    <xdr:to>
      <xdr:col>4</xdr:col>
      <xdr:colOff>378620</xdr:colOff>
      <xdr:row>974</xdr:row>
      <xdr:rowOff>83344</xdr:rowOff>
    </xdr:to>
    <xdr:cxnSp macro="">
      <xdr:nvCxnSpPr>
        <xdr:cNvPr id="130" name="直線矢印コネクタ 129">
          <a:extLst>
            <a:ext uri="{FF2B5EF4-FFF2-40B4-BE49-F238E27FC236}">
              <a16:creationId xmlns:a16="http://schemas.microsoft.com/office/drawing/2014/main" id="{DE3EB48C-7B2E-4750-8E84-E82B02406B76}"/>
            </a:ext>
          </a:extLst>
        </xdr:cNvPr>
        <xdr:cNvCxnSpPr/>
      </xdr:nvCxnSpPr>
      <xdr:spPr>
        <a:xfrm flipV="1">
          <a:off x="1902620" y="162617944"/>
          <a:ext cx="0" cy="180975"/>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166684</xdr:colOff>
      <xdr:row>973</xdr:row>
      <xdr:rowOff>47627</xdr:rowOff>
    </xdr:from>
    <xdr:to>
      <xdr:col>4</xdr:col>
      <xdr:colOff>166684</xdr:colOff>
      <xdr:row>975</xdr:row>
      <xdr:rowOff>2381</xdr:rowOff>
    </xdr:to>
    <xdr:cxnSp macro="">
      <xdr:nvCxnSpPr>
        <xdr:cNvPr id="131" name="直線矢印コネクタ 130">
          <a:extLst>
            <a:ext uri="{FF2B5EF4-FFF2-40B4-BE49-F238E27FC236}">
              <a16:creationId xmlns:a16="http://schemas.microsoft.com/office/drawing/2014/main" id="{51A5E70F-F635-4835-8A9A-A839CAD036B2}"/>
            </a:ext>
          </a:extLst>
        </xdr:cNvPr>
        <xdr:cNvCxnSpPr/>
      </xdr:nvCxnSpPr>
      <xdr:spPr>
        <a:xfrm>
          <a:off x="1690684" y="162572702"/>
          <a:ext cx="0" cy="33575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166689</xdr:colOff>
      <xdr:row>973</xdr:row>
      <xdr:rowOff>47626</xdr:rowOff>
    </xdr:from>
    <xdr:to>
      <xdr:col>5</xdr:col>
      <xdr:colOff>1</xdr:colOff>
      <xdr:row>973</xdr:row>
      <xdr:rowOff>47626</xdr:rowOff>
    </xdr:to>
    <xdr:cxnSp macro="">
      <xdr:nvCxnSpPr>
        <xdr:cNvPr id="132" name="直線コネクタ 131">
          <a:extLst>
            <a:ext uri="{FF2B5EF4-FFF2-40B4-BE49-F238E27FC236}">
              <a16:creationId xmlns:a16="http://schemas.microsoft.com/office/drawing/2014/main" id="{E72F62EE-EBB6-4111-91CE-4F6A021FFD63}"/>
            </a:ext>
          </a:extLst>
        </xdr:cNvPr>
        <xdr:cNvCxnSpPr/>
      </xdr:nvCxnSpPr>
      <xdr:spPr>
        <a:xfrm>
          <a:off x="1690689" y="162572701"/>
          <a:ext cx="214312"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2381</xdr:colOff>
      <xdr:row>997</xdr:row>
      <xdr:rowOff>7143</xdr:rowOff>
    </xdr:from>
    <xdr:to>
      <xdr:col>5</xdr:col>
      <xdr:colOff>2381</xdr:colOff>
      <xdr:row>998</xdr:row>
      <xdr:rowOff>4762</xdr:rowOff>
    </xdr:to>
    <xdr:cxnSp macro="">
      <xdr:nvCxnSpPr>
        <xdr:cNvPr id="133" name="直線矢印コネクタ 132">
          <a:extLst>
            <a:ext uri="{FF2B5EF4-FFF2-40B4-BE49-F238E27FC236}">
              <a16:creationId xmlns:a16="http://schemas.microsoft.com/office/drawing/2014/main" id="{EB37C73A-1C58-4A48-8C6B-3305F73DED79}"/>
            </a:ext>
          </a:extLst>
        </xdr:cNvPr>
        <xdr:cNvCxnSpPr/>
      </xdr:nvCxnSpPr>
      <xdr:spPr>
        <a:xfrm>
          <a:off x="1907381" y="167104218"/>
          <a:ext cx="0" cy="188119"/>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2383</xdr:colOff>
      <xdr:row>998</xdr:row>
      <xdr:rowOff>102394</xdr:rowOff>
    </xdr:from>
    <xdr:to>
      <xdr:col>5</xdr:col>
      <xdr:colOff>2383</xdr:colOff>
      <xdr:row>999</xdr:row>
      <xdr:rowOff>92869</xdr:rowOff>
    </xdr:to>
    <xdr:cxnSp macro="">
      <xdr:nvCxnSpPr>
        <xdr:cNvPr id="134" name="直線矢印コネクタ 133">
          <a:extLst>
            <a:ext uri="{FF2B5EF4-FFF2-40B4-BE49-F238E27FC236}">
              <a16:creationId xmlns:a16="http://schemas.microsoft.com/office/drawing/2014/main" id="{854408A3-F785-4E60-8400-0841AF52E841}"/>
            </a:ext>
          </a:extLst>
        </xdr:cNvPr>
        <xdr:cNvCxnSpPr/>
      </xdr:nvCxnSpPr>
      <xdr:spPr>
        <a:xfrm flipV="1">
          <a:off x="1907383" y="167389969"/>
          <a:ext cx="0" cy="180975"/>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164302</xdr:colOff>
      <xdr:row>998</xdr:row>
      <xdr:rowOff>50007</xdr:rowOff>
    </xdr:from>
    <xdr:to>
      <xdr:col>4</xdr:col>
      <xdr:colOff>164302</xdr:colOff>
      <xdr:row>1000</xdr:row>
      <xdr:rowOff>0</xdr:rowOff>
    </xdr:to>
    <xdr:cxnSp macro="">
      <xdr:nvCxnSpPr>
        <xdr:cNvPr id="135" name="直線矢印コネクタ 134">
          <a:extLst>
            <a:ext uri="{FF2B5EF4-FFF2-40B4-BE49-F238E27FC236}">
              <a16:creationId xmlns:a16="http://schemas.microsoft.com/office/drawing/2014/main" id="{7F264F78-74EB-476E-83E1-BBACEE76720A}"/>
            </a:ext>
          </a:extLst>
        </xdr:cNvPr>
        <xdr:cNvCxnSpPr/>
      </xdr:nvCxnSpPr>
      <xdr:spPr>
        <a:xfrm>
          <a:off x="1688302" y="167337582"/>
          <a:ext cx="0" cy="330993"/>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164307</xdr:colOff>
      <xdr:row>998</xdr:row>
      <xdr:rowOff>50008</xdr:rowOff>
    </xdr:from>
    <xdr:to>
      <xdr:col>4</xdr:col>
      <xdr:colOff>378619</xdr:colOff>
      <xdr:row>998</xdr:row>
      <xdr:rowOff>50008</xdr:rowOff>
    </xdr:to>
    <xdr:cxnSp macro="">
      <xdr:nvCxnSpPr>
        <xdr:cNvPr id="136" name="直線コネクタ 135">
          <a:extLst>
            <a:ext uri="{FF2B5EF4-FFF2-40B4-BE49-F238E27FC236}">
              <a16:creationId xmlns:a16="http://schemas.microsoft.com/office/drawing/2014/main" id="{DB66CCA6-3052-4CD4-BBD5-AD22C3F8C5D1}"/>
            </a:ext>
          </a:extLst>
        </xdr:cNvPr>
        <xdr:cNvCxnSpPr/>
      </xdr:nvCxnSpPr>
      <xdr:spPr>
        <a:xfrm>
          <a:off x="1688307" y="167337583"/>
          <a:ext cx="214312"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1009</xdr:row>
      <xdr:rowOff>104775</xdr:rowOff>
    </xdr:from>
    <xdr:to>
      <xdr:col>3</xdr:col>
      <xdr:colOff>378620</xdr:colOff>
      <xdr:row>1009</xdr:row>
      <xdr:rowOff>104775</xdr:rowOff>
    </xdr:to>
    <xdr:cxnSp macro="">
      <xdr:nvCxnSpPr>
        <xdr:cNvPr id="137" name="直線矢印コネクタ 136">
          <a:extLst>
            <a:ext uri="{FF2B5EF4-FFF2-40B4-BE49-F238E27FC236}">
              <a16:creationId xmlns:a16="http://schemas.microsoft.com/office/drawing/2014/main" id="{D836EEB2-9736-4662-AB5D-42B8E7348FE2}"/>
            </a:ext>
          </a:extLst>
        </xdr:cNvPr>
        <xdr:cNvCxnSpPr/>
      </xdr:nvCxnSpPr>
      <xdr:spPr>
        <a:xfrm flipH="1">
          <a:off x="1143000" y="169487850"/>
          <a:ext cx="37862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345282</xdr:colOff>
      <xdr:row>1025</xdr:row>
      <xdr:rowOff>83344</xdr:rowOff>
    </xdr:from>
    <xdr:to>
      <xdr:col>16</xdr:col>
      <xdr:colOff>345282</xdr:colOff>
      <xdr:row>1040</xdr:row>
      <xdr:rowOff>2381</xdr:rowOff>
    </xdr:to>
    <xdr:cxnSp macro="">
      <xdr:nvCxnSpPr>
        <xdr:cNvPr id="138" name="直線コネクタ 137">
          <a:extLst>
            <a:ext uri="{FF2B5EF4-FFF2-40B4-BE49-F238E27FC236}">
              <a16:creationId xmlns:a16="http://schemas.microsoft.com/office/drawing/2014/main" id="{02545D5F-5014-4916-8AE7-FE9D979427A7}"/>
            </a:ext>
          </a:extLst>
        </xdr:cNvPr>
        <xdr:cNvCxnSpPr/>
      </xdr:nvCxnSpPr>
      <xdr:spPr>
        <a:xfrm>
          <a:off x="6441282" y="172514419"/>
          <a:ext cx="0" cy="2776537"/>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304800</xdr:colOff>
      <xdr:row>1020</xdr:row>
      <xdr:rowOff>133350</xdr:rowOff>
    </xdr:from>
    <xdr:to>
      <xdr:col>32</xdr:col>
      <xdr:colOff>304800</xdr:colOff>
      <xdr:row>1040</xdr:row>
      <xdr:rowOff>133350</xdr:rowOff>
    </xdr:to>
    <xdr:cxnSp macro="">
      <xdr:nvCxnSpPr>
        <xdr:cNvPr id="139" name="直線コネクタ 138">
          <a:extLst>
            <a:ext uri="{FF2B5EF4-FFF2-40B4-BE49-F238E27FC236}">
              <a16:creationId xmlns:a16="http://schemas.microsoft.com/office/drawing/2014/main" id="{E6D547AE-3A7B-43CB-B7AB-13C906AC3E44}"/>
            </a:ext>
          </a:extLst>
        </xdr:cNvPr>
        <xdr:cNvCxnSpPr/>
      </xdr:nvCxnSpPr>
      <xdr:spPr>
        <a:xfrm>
          <a:off x="12496800" y="171611925"/>
          <a:ext cx="0" cy="381000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345281</xdr:colOff>
      <xdr:row>1020</xdr:row>
      <xdr:rowOff>0</xdr:rowOff>
    </xdr:from>
    <xdr:to>
      <xdr:col>16</xdr:col>
      <xdr:colOff>345281</xdr:colOff>
      <xdr:row>1025</xdr:row>
      <xdr:rowOff>80963</xdr:rowOff>
    </xdr:to>
    <xdr:cxnSp macro="">
      <xdr:nvCxnSpPr>
        <xdr:cNvPr id="140" name="直線コネクタ 139">
          <a:extLst>
            <a:ext uri="{FF2B5EF4-FFF2-40B4-BE49-F238E27FC236}">
              <a16:creationId xmlns:a16="http://schemas.microsoft.com/office/drawing/2014/main" id="{501EBB1C-BA5E-4F5D-875F-20D14ECD4D5B}"/>
            </a:ext>
          </a:extLst>
        </xdr:cNvPr>
        <xdr:cNvCxnSpPr/>
      </xdr:nvCxnSpPr>
      <xdr:spPr>
        <a:xfrm>
          <a:off x="6441281" y="171478575"/>
          <a:ext cx="0" cy="1033463"/>
        </a:xfrm>
        <a:prstGeom prst="line">
          <a:avLst/>
        </a:prstGeom>
        <a:ln w="6350">
          <a:solidFill>
            <a:sysClr val="windowText" lastClr="000000"/>
          </a:solidFill>
          <a:prstDash val="lgDashDotDot"/>
        </a:ln>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2</xdr:colOff>
      <xdr:row>1043</xdr:row>
      <xdr:rowOff>1</xdr:rowOff>
    </xdr:from>
    <xdr:to>
      <xdr:col>23</xdr:col>
      <xdr:colOff>3</xdr:colOff>
      <xdr:row>1043</xdr:row>
      <xdr:rowOff>66675</xdr:rowOff>
    </xdr:to>
    <xdr:cxnSp macro="">
      <xdr:nvCxnSpPr>
        <xdr:cNvPr id="141" name="直線コネクタ 140">
          <a:extLst>
            <a:ext uri="{FF2B5EF4-FFF2-40B4-BE49-F238E27FC236}">
              <a16:creationId xmlns:a16="http://schemas.microsoft.com/office/drawing/2014/main" id="{91FFF05B-4865-4FCD-AD39-5E47CE30DC45}"/>
            </a:ext>
          </a:extLst>
        </xdr:cNvPr>
        <xdr:cNvCxnSpPr/>
      </xdr:nvCxnSpPr>
      <xdr:spPr>
        <a:xfrm flipH="1">
          <a:off x="8763002" y="175860076"/>
          <a:ext cx="1" cy="66674"/>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2383</xdr:colOff>
      <xdr:row>1043</xdr:row>
      <xdr:rowOff>2381</xdr:rowOff>
    </xdr:from>
    <xdr:to>
      <xdr:col>11</xdr:col>
      <xdr:colOff>2384</xdr:colOff>
      <xdr:row>1043</xdr:row>
      <xdr:rowOff>78581</xdr:rowOff>
    </xdr:to>
    <xdr:cxnSp macro="">
      <xdr:nvCxnSpPr>
        <xdr:cNvPr id="142" name="直線コネクタ 141">
          <a:extLst>
            <a:ext uri="{FF2B5EF4-FFF2-40B4-BE49-F238E27FC236}">
              <a16:creationId xmlns:a16="http://schemas.microsoft.com/office/drawing/2014/main" id="{66B81F2D-9601-4F77-88DC-090B068FC0C9}"/>
            </a:ext>
          </a:extLst>
        </xdr:cNvPr>
        <xdr:cNvCxnSpPr/>
      </xdr:nvCxnSpPr>
      <xdr:spPr>
        <a:xfrm flipH="1">
          <a:off x="4193383" y="175862456"/>
          <a:ext cx="1" cy="76200"/>
        </a:xfrm>
        <a:prstGeom prst="line">
          <a:avLst/>
        </a:prstGeom>
        <a:ln w="9525">
          <a:solidFill>
            <a:srgbClr val="FF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2382</xdr:colOff>
      <xdr:row>1061</xdr:row>
      <xdr:rowOff>83344</xdr:rowOff>
    </xdr:from>
    <xdr:to>
      <xdr:col>11</xdr:col>
      <xdr:colOff>2382</xdr:colOff>
      <xdr:row>1062</xdr:row>
      <xdr:rowOff>0</xdr:rowOff>
    </xdr:to>
    <xdr:cxnSp macro="">
      <xdr:nvCxnSpPr>
        <xdr:cNvPr id="143" name="直線コネクタ 142">
          <a:extLst>
            <a:ext uri="{FF2B5EF4-FFF2-40B4-BE49-F238E27FC236}">
              <a16:creationId xmlns:a16="http://schemas.microsoft.com/office/drawing/2014/main" id="{6BB4324E-59EC-40C7-9943-9BA0C5F1DD0C}"/>
            </a:ext>
          </a:extLst>
        </xdr:cNvPr>
        <xdr:cNvCxnSpPr/>
      </xdr:nvCxnSpPr>
      <xdr:spPr>
        <a:xfrm>
          <a:off x="4193382" y="179372419"/>
          <a:ext cx="0" cy="107156"/>
        </a:xfrm>
        <a:prstGeom prst="line">
          <a:avLst/>
        </a:prstGeom>
        <a:ln w="9525">
          <a:solidFill>
            <a:srgbClr val="FF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2384</xdr:colOff>
      <xdr:row>1061</xdr:row>
      <xdr:rowOff>88106</xdr:rowOff>
    </xdr:from>
    <xdr:to>
      <xdr:col>3</xdr:col>
      <xdr:colOff>2384</xdr:colOff>
      <xdr:row>1062</xdr:row>
      <xdr:rowOff>0</xdr:rowOff>
    </xdr:to>
    <xdr:cxnSp macro="">
      <xdr:nvCxnSpPr>
        <xdr:cNvPr id="144" name="直線コネクタ 143">
          <a:extLst>
            <a:ext uri="{FF2B5EF4-FFF2-40B4-BE49-F238E27FC236}">
              <a16:creationId xmlns:a16="http://schemas.microsoft.com/office/drawing/2014/main" id="{9311D04A-EF0C-41FE-8598-6AC05B48C521}"/>
            </a:ext>
          </a:extLst>
        </xdr:cNvPr>
        <xdr:cNvCxnSpPr/>
      </xdr:nvCxnSpPr>
      <xdr:spPr>
        <a:xfrm>
          <a:off x="1145384" y="179377181"/>
          <a:ext cx="0" cy="102394"/>
        </a:xfrm>
        <a:prstGeom prst="line">
          <a:avLst/>
        </a:prstGeom>
        <a:ln w="9525">
          <a:solidFill>
            <a:srgbClr val="FF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380999</xdr:colOff>
      <xdr:row>1057</xdr:row>
      <xdr:rowOff>23812</xdr:rowOff>
    </xdr:from>
    <xdr:to>
      <xdr:col>3</xdr:col>
      <xdr:colOff>0</xdr:colOff>
      <xdr:row>1057</xdr:row>
      <xdr:rowOff>133349</xdr:rowOff>
    </xdr:to>
    <xdr:cxnSp macro="">
      <xdr:nvCxnSpPr>
        <xdr:cNvPr id="145" name="直線コネクタ 144">
          <a:extLst>
            <a:ext uri="{FF2B5EF4-FFF2-40B4-BE49-F238E27FC236}">
              <a16:creationId xmlns:a16="http://schemas.microsoft.com/office/drawing/2014/main" id="{90CF09C8-21C7-4B5E-877C-4C8895949561}"/>
            </a:ext>
          </a:extLst>
        </xdr:cNvPr>
        <xdr:cNvCxnSpPr/>
      </xdr:nvCxnSpPr>
      <xdr:spPr>
        <a:xfrm flipH="1">
          <a:off x="1142999" y="178550887"/>
          <a:ext cx="1" cy="109537"/>
        </a:xfrm>
        <a:prstGeom prst="line">
          <a:avLst/>
        </a:prstGeom>
        <a:ln w="9525">
          <a:solidFill>
            <a:srgbClr val="FF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0</xdr:colOff>
      <xdr:row>1052</xdr:row>
      <xdr:rowOff>83344</xdr:rowOff>
    </xdr:from>
    <xdr:to>
      <xdr:col>3</xdr:col>
      <xdr:colOff>1</xdr:colOff>
      <xdr:row>1053</xdr:row>
      <xdr:rowOff>2381</xdr:rowOff>
    </xdr:to>
    <xdr:cxnSp macro="">
      <xdr:nvCxnSpPr>
        <xdr:cNvPr id="146" name="直線コネクタ 145">
          <a:extLst>
            <a:ext uri="{FF2B5EF4-FFF2-40B4-BE49-F238E27FC236}">
              <a16:creationId xmlns:a16="http://schemas.microsoft.com/office/drawing/2014/main" id="{D717CBBD-C9FB-4F23-9A4B-5DFADD1A39C0}"/>
            </a:ext>
          </a:extLst>
        </xdr:cNvPr>
        <xdr:cNvCxnSpPr/>
      </xdr:nvCxnSpPr>
      <xdr:spPr>
        <a:xfrm flipH="1">
          <a:off x="1143000" y="177657919"/>
          <a:ext cx="1" cy="109537"/>
        </a:xfrm>
        <a:prstGeom prst="line">
          <a:avLst/>
        </a:prstGeom>
        <a:ln w="9525">
          <a:solidFill>
            <a:srgbClr val="FF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0</xdr:colOff>
      <xdr:row>1047</xdr:row>
      <xdr:rowOff>145257</xdr:rowOff>
    </xdr:from>
    <xdr:to>
      <xdr:col>3</xdr:col>
      <xdr:colOff>1</xdr:colOff>
      <xdr:row>1048</xdr:row>
      <xdr:rowOff>54769</xdr:rowOff>
    </xdr:to>
    <xdr:cxnSp macro="">
      <xdr:nvCxnSpPr>
        <xdr:cNvPr id="147" name="直線コネクタ 146">
          <a:extLst>
            <a:ext uri="{FF2B5EF4-FFF2-40B4-BE49-F238E27FC236}">
              <a16:creationId xmlns:a16="http://schemas.microsoft.com/office/drawing/2014/main" id="{C946DDC4-A048-455D-9C95-68CA035C9487}"/>
            </a:ext>
          </a:extLst>
        </xdr:cNvPr>
        <xdr:cNvCxnSpPr/>
      </xdr:nvCxnSpPr>
      <xdr:spPr>
        <a:xfrm flipH="1">
          <a:off x="1143000" y="176767332"/>
          <a:ext cx="1" cy="100012"/>
        </a:xfrm>
        <a:prstGeom prst="line">
          <a:avLst/>
        </a:prstGeom>
        <a:ln w="9525">
          <a:solidFill>
            <a:srgbClr val="FF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2382</xdr:colOff>
      <xdr:row>1043</xdr:row>
      <xdr:rowOff>0</xdr:rowOff>
    </xdr:from>
    <xdr:to>
      <xdr:col>3</xdr:col>
      <xdr:colOff>2383</xdr:colOff>
      <xdr:row>1043</xdr:row>
      <xdr:rowOff>109537</xdr:rowOff>
    </xdr:to>
    <xdr:cxnSp macro="">
      <xdr:nvCxnSpPr>
        <xdr:cNvPr id="148" name="直線コネクタ 147">
          <a:extLst>
            <a:ext uri="{FF2B5EF4-FFF2-40B4-BE49-F238E27FC236}">
              <a16:creationId xmlns:a16="http://schemas.microsoft.com/office/drawing/2014/main" id="{D2927316-26DE-4690-84A5-B90B056636DD}"/>
            </a:ext>
          </a:extLst>
        </xdr:cNvPr>
        <xdr:cNvCxnSpPr/>
      </xdr:nvCxnSpPr>
      <xdr:spPr>
        <a:xfrm flipH="1">
          <a:off x="1145382" y="175860075"/>
          <a:ext cx="1" cy="109537"/>
        </a:xfrm>
        <a:prstGeom prst="line">
          <a:avLst/>
        </a:prstGeom>
        <a:ln w="9525">
          <a:solidFill>
            <a:srgbClr val="FF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2381</xdr:colOff>
      <xdr:row>1061</xdr:row>
      <xdr:rowOff>88107</xdr:rowOff>
    </xdr:from>
    <xdr:to>
      <xdr:col>23</xdr:col>
      <xdr:colOff>2381</xdr:colOff>
      <xdr:row>1062</xdr:row>
      <xdr:rowOff>2382</xdr:rowOff>
    </xdr:to>
    <xdr:cxnSp macro="">
      <xdr:nvCxnSpPr>
        <xdr:cNvPr id="149" name="直線コネクタ 148">
          <a:extLst>
            <a:ext uri="{FF2B5EF4-FFF2-40B4-BE49-F238E27FC236}">
              <a16:creationId xmlns:a16="http://schemas.microsoft.com/office/drawing/2014/main" id="{65E0F0E1-7A35-477B-9465-72B714B562D8}"/>
            </a:ext>
          </a:extLst>
        </xdr:cNvPr>
        <xdr:cNvCxnSpPr/>
      </xdr:nvCxnSpPr>
      <xdr:spPr>
        <a:xfrm>
          <a:off x="8765381" y="179377182"/>
          <a:ext cx="0" cy="104775"/>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2382</xdr:colOff>
      <xdr:row>1043</xdr:row>
      <xdr:rowOff>2382</xdr:rowOff>
    </xdr:from>
    <xdr:to>
      <xdr:col>31</xdr:col>
      <xdr:colOff>2383</xdr:colOff>
      <xdr:row>1043</xdr:row>
      <xdr:rowOff>111919</xdr:rowOff>
    </xdr:to>
    <xdr:cxnSp macro="">
      <xdr:nvCxnSpPr>
        <xdr:cNvPr id="150" name="直線コネクタ 149">
          <a:extLst>
            <a:ext uri="{FF2B5EF4-FFF2-40B4-BE49-F238E27FC236}">
              <a16:creationId xmlns:a16="http://schemas.microsoft.com/office/drawing/2014/main" id="{C6B319EF-E8D3-4891-90CA-C092016F5298}"/>
            </a:ext>
          </a:extLst>
        </xdr:cNvPr>
        <xdr:cNvCxnSpPr/>
      </xdr:nvCxnSpPr>
      <xdr:spPr>
        <a:xfrm flipH="1">
          <a:off x="11813382" y="175862457"/>
          <a:ext cx="1" cy="109537"/>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2</xdr:colOff>
      <xdr:row>1047</xdr:row>
      <xdr:rowOff>145255</xdr:rowOff>
    </xdr:from>
    <xdr:to>
      <xdr:col>31</xdr:col>
      <xdr:colOff>3</xdr:colOff>
      <xdr:row>1048</xdr:row>
      <xdr:rowOff>64292</xdr:rowOff>
    </xdr:to>
    <xdr:cxnSp macro="">
      <xdr:nvCxnSpPr>
        <xdr:cNvPr id="151" name="直線コネクタ 150">
          <a:extLst>
            <a:ext uri="{FF2B5EF4-FFF2-40B4-BE49-F238E27FC236}">
              <a16:creationId xmlns:a16="http://schemas.microsoft.com/office/drawing/2014/main" id="{90DC9D92-2799-45B7-A0F7-2A2E3EE3B3BD}"/>
            </a:ext>
          </a:extLst>
        </xdr:cNvPr>
        <xdr:cNvCxnSpPr/>
      </xdr:nvCxnSpPr>
      <xdr:spPr>
        <a:xfrm flipH="1">
          <a:off x="11811002" y="176767330"/>
          <a:ext cx="1" cy="109537"/>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0</xdr:colOff>
      <xdr:row>1052</xdr:row>
      <xdr:rowOff>78581</xdr:rowOff>
    </xdr:from>
    <xdr:to>
      <xdr:col>31</xdr:col>
      <xdr:colOff>1</xdr:colOff>
      <xdr:row>1052</xdr:row>
      <xdr:rowOff>188118</xdr:rowOff>
    </xdr:to>
    <xdr:cxnSp macro="">
      <xdr:nvCxnSpPr>
        <xdr:cNvPr id="152" name="直線コネクタ 151">
          <a:extLst>
            <a:ext uri="{FF2B5EF4-FFF2-40B4-BE49-F238E27FC236}">
              <a16:creationId xmlns:a16="http://schemas.microsoft.com/office/drawing/2014/main" id="{4C48A609-E6E5-480E-B8C7-EDA8185E51EF}"/>
            </a:ext>
          </a:extLst>
        </xdr:cNvPr>
        <xdr:cNvCxnSpPr/>
      </xdr:nvCxnSpPr>
      <xdr:spPr>
        <a:xfrm flipH="1">
          <a:off x="11811000" y="177653156"/>
          <a:ext cx="1" cy="109537"/>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2381</xdr:colOff>
      <xdr:row>1057</xdr:row>
      <xdr:rowOff>17067</xdr:rowOff>
    </xdr:from>
    <xdr:to>
      <xdr:col>31</xdr:col>
      <xdr:colOff>2381</xdr:colOff>
      <xdr:row>1057</xdr:row>
      <xdr:rowOff>123825</xdr:rowOff>
    </xdr:to>
    <xdr:cxnSp macro="">
      <xdr:nvCxnSpPr>
        <xdr:cNvPr id="153" name="直線コネクタ 152">
          <a:extLst>
            <a:ext uri="{FF2B5EF4-FFF2-40B4-BE49-F238E27FC236}">
              <a16:creationId xmlns:a16="http://schemas.microsoft.com/office/drawing/2014/main" id="{AD00A9F7-E1C1-4AE4-A316-642E361AE504}"/>
            </a:ext>
          </a:extLst>
        </xdr:cNvPr>
        <xdr:cNvCxnSpPr/>
      </xdr:nvCxnSpPr>
      <xdr:spPr>
        <a:xfrm flipV="1">
          <a:off x="11813381" y="178544142"/>
          <a:ext cx="0" cy="106758"/>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2</xdr:colOff>
      <xdr:row>1061</xdr:row>
      <xdr:rowOff>85726</xdr:rowOff>
    </xdr:from>
    <xdr:to>
      <xdr:col>31</xdr:col>
      <xdr:colOff>2</xdr:colOff>
      <xdr:row>1062</xdr:row>
      <xdr:rowOff>9526</xdr:rowOff>
    </xdr:to>
    <xdr:cxnSp macro="">
      <xdr:nvCxnSpPr>
        <xdr:cNvPr id="154" name="直線コネクタ 153">
          <a:extLst>
            <a:ext uri="{FF2B5EF4-FFF2-40B4-BE49-F238E27FC236}">
              <a16:creationId xmlns:a16="http://schemas.microsoft.com/office/drawing/2014/main" id="{9A06EA12-4698-4ECB-81B5-DA840539C95E}"/>
            </a:ext>
          </a:extLst>
        </xdr:cNvPr>
        <xdr:cNvCxnSpPr/>
      </xdr:nvCxnSpPr>
      <xdr:spPr>
        <a:xfrm>
          <a:off x="11811002" y="179374801"/>
          <a:ext cx="0" cy="114300"/>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378619</xdr:colOff>
      <xdr:row>1043</xdr:row>
      <xdr:rowOff>102395</xdr:rowOff>
    </xdr:from>
    <xdr:to>
      <xdr:col>11</xdr:col>
      <xdr:colOff>0</xdr:colOff>
      <xdr:row>1043</xdr:row>
      <xdr:rowOff>102395</xdr:rowOff>
    </xdr:to>
    <xdr:cxnSp macro="">
      <xdr:nvCxnSpPr>
        <xdr:cNvPr id="155" name="直線コネクタ 154">
          <a:extLst>
            <a:ext uri="{FF2B5EF4-FFF2-40B4-BE49-F238E27FC236}">
              <a16:creationId xmlns:a16="http://schemas.microsoft.com/office/drawing/2014/main" id="{64BE5B4D-786C-4991-876D-C4FA22113588}"/>
            </a:ext>
          </a:extLst>
        </xdr:cNvPr>
        <xdr:cNvCxnSpPr/>
      </xdr:nvCxnSpPr>
      <xdr:spPr>
        <a:xfrm>
          <a:off x="1140619" y="175962470"/>
          <a:ext cx="3050381"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1043</xdr:row>
      <xdr:rowOff>102393</xdr:rowOff>
    </xdr:from>
    <xdr:to>
      <xdr:col>30</xdr:col>
      <xdr:colOff>373856</xdr:colOff>
      <xdr:row>1043</xdr:row>
      <xdr:rowOff>102393</xdr:rowOff>
    </xdr:to>
    <xdr:cxnSp macro="">
      <xdr:nvCxnSpPr>
        <xdr:cNvPr id="156" name="直線コネクタ 155">
          <a:extLst>
            <a:ext uri="{FF2B5EF4-FFF2-40B4-BE49-F238E27FC236}">
              <a16:creationId xmlns:a16="http://schemas.microsoft.com/office/drawing/2014/main" id="{578C8835-1650-44C7-A91C-62587F0EDCF4}"/>
            </a:ext>
          </a:extLst>
        </xdr:cNvPr>
        <xdr:cNvCxnSpPr/>
      </xdr:nvCxnSpPr>
      <xdr:spPr>
        <a:xfrm>
          <a:off x="8763000" y="175962468"/>
          <a:ext cx="3040856"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259556</xdr:colOff>
      <xdr:row>1043</xdr:row>
      <xdr:rowOff>80963</xdr:rowOff>
    </xdr:from>
    <xdr:to>
      <xdr:col>22</xdr:col>
      <xdr:colOff>376244</xdr:colOff>
      <xdr:row>1043</xdr:row>
      <xdr:rowOff>102395</xdr:rowOff>
    </xdr:to>
    <xdr:cxnSp macro="">
      <xdr:nvCxnSpPr>
        <xdr:cNvPr id="157" name="直線コネクタ 156">
          <a:extLst>
            <a:ext uri="{FF2B5EF4-FFF2-40B4-BE49-F238E27FC236}">
              <a16:creationId xmlns:a16="http://schemas.microsoft.com/office/drawing/2014/main" id="{3885B33E-0EE3-4518-9BE3-F4DA7962CB7C}"/>
            </a:ext>
          </a:extLst>
        </xdr:cNvPr>
        <xdr:cNvCxnSpPr/>
      </xdr:nvCxnSpPr>
      <xdr:spPr>
        <a:xfrm flipH="1" flipV="1">
          <a:off x="8641556" y="175941038"/>
          <a:ext cx="116688" cy="21432"/>
        </a:xfrm>
        <a:prstGeom prst="line">
          <a:avLst/>
        </a:prstGeom>
        <a:ln w="3175">
          <a:solidFill>
            <a:srgbClr val="C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119063</xdr:colOff>
      <xdr:row>1043</xdr:row>
      <xdr:rowOff>80963</xdr:rowOff>
    </xdr:from>
    <xdr:to>
      <xdr:col>22</xdr:col>
      <xdr:colOff>254794</xdr:colOff>
      <xdr:row>1043</xdr:row>
      <xdr:rowOff>80963</xdr:rowOff>
    </xdr:to>
    <xdr:cxnSp macro="">
      <xdr:nvCxnSpPr>
        <xdr:cNvPr id="158" name="直線コネクタ 157">
          <a:extLst>
            <a:ext uri="{FF2B5EF4-FFF2-40B4-BE49-F238E27FC236}">
              <a16:creationId xmlns:a16="http://schemas.microsoft.com/office/drawing/2014/main" id="{1095522F-FE8F-47EE-9BBD-6E60CFE19A38}"/>
            </a:ext>
          </a:extLst>
        </xdr:cNvPr>
        <xdr:cNvCxnSpPr/>
      </xdr:nvCxnSpPr>
      <xdr:spPr>
        <a:xfrm>
          <a:off x="4310063" y="175941038"/>
          <a:ext cx="4326731"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373860</xdr:colOff>
      <xdr:row>1043</xdr:row>
      <xdr:rowOff>80963</xdr:rowOff>
    </xdr:from>
    <xdr:to>
      <xdr:col>11</xdr:col>
      <xdr:colOff>111919</xdr:colOff>
      <xdr:row>1043</xdr:row>
      <xdr:rowOff>104775</xdr:rowOff>
    </xdr:to>
    <xdr:cxnSp macro="">
      <xdr:nvCxnSpPr>
        <xdr:cNvPr id="159" name="直線コネクタ 158">
          <a:extLst>
            <a:ext uri="{FF2B5EF4-FFF2-40B4-BE49-F238E27FC236}">
              <a16:creationId xmlns:a16="http://schemas.microsoft.com/office/drawing/2014/main" id="{956E1B10-E914-4E77-B741-612B80DBCDBB}"/>
            </a:ext>
          </a:extLst>
        </xdr:cNvPr>
        <xdr:cNvCxnSpPr/>
      </xdr:nvCxnSpPr>
      <xdr:spPr>
        <a:xfrm flipH="1">
          <a:off x="4183860" y="175941038"/>
          <a:ext cx="119059" cy="23812"/>
        </a:xfrm>
        <a:prstGeom prst="line">
          <a:avLst/>
        </a:prstGeom>
        <a:ln w="3175">
          <a:solidFill>
            <a:srgbClr val="C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342900</xdr:colOff>
      <xdr:row>1043</xdr:row>
      <xdr:rowOff>0</xdr:rowOff>
    </xdr:from>
    <xdr:to>
      <xdr:col>16</xdr:col>
      <xdr:colOff>342900</xdr:colOff>
      <xdr:row>1048</xdr:row>
      <xdr:rowOff>80963</xdr:rowOff>
    </xdr:to>
    <xdr:cxnSp macro="">
      <xdr:nvCxnSpPr>
        <xdr:cNvPr id="160" name="直線コネクタ 159">
          <a:extLst>
            <a:ext uri="{FF2B5EF4-FFF2-40B4-BE49-F238E27FC236}">
              <a16:creationId xmlns:a16="http://schemas.microsoft.com/office/drawing/2014/main" id="{2D16B63B-2A86-428B-922F-02F51480138B}"/>
            </a:ext>
          </a:extLst>
        </xdr:cNvPr>
        <xdr:cNvCxnSpPr/>
      </xdr:nvCxnSpPr>
      <xdr:spPr>
        <a:xfrm>
          <a:off x="6438900" y="175860075"/>
          <a:ext cx="0" cy="1033463"/>
        </a:xfrm>
        <a:prstGeom prst="line">
          <a:avLst/>
        </a:prstGeom>
        <a:ln w="6350">
          <a:solidFill>
            <a:sysClr val="windowText" lastClr="000000"/>
          </a:solidFill>
          <a:prstDash val="lgDashDotDot"/>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161925</xdr:colOff>
      <xdr:row>1044</xdr:row>
      <xdr:rowOff>97631</xdr:rowOff>
    </xdr:from>
    <xdr:to>
      <xdr:col>16</xdr:col>
      <xdr:colOff>338138</xdr:colOff>
      <xdr:row>1044</xdr:row>
      <xdr:rowOff>97631</xdr:rowOff>
    </xdr:to>
    <xdr:cxnSp macro="">
      <xdr:nvCxnSpPr>
        <xdr:cNvPr id="161" name="直線矢印コネクタ 160">
          <a:extLst>
            <a:ext uri="{FF2B5EF4-FFF2-40B4-BE49-F238E27FC236}">
              <a16:creationId xmlns:a16="http://schemas.microsoft.com/office/drawing/2014/main" id="{4BA6435D-9AF5-4654-B1DE-25D153AC5F4B}"/>
            </a:ext>
          </a:extLst>
        </xdr:cNvPr>
        <xdr:cNvCxnSpPr/>
      </xdr:nvCxnSpPr>
      <xdr:spPr>
        <a:xfrm flipH="1">
          <a:off x="6257925" y="176148206"/>
          <a:ext cx="17621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xdr:colOff>
      <xdr:row>1084</xdr:row>
      <xdr:rowOff>1</xdr:rowOff>
    </xdr:from>
    <xdr:to>
      <xdr:col>23</xdr:col>
      <xdr:colOff>3</xdr:colOff>
      <xdr:row>1084</xdr:row>
      <xdr:rowOff>66675</xdr:rowOff>
    </xdr:to>
    <xdr:cxnSp macro="">
      <xdr:nvCxnSpPr>
        <xdr:cNvPr id="162" name="直線コネクタ 161">
          <a:extLst>
            <a:ext uri="{FF2B5EF4-FFF2-40B4-BE49-F238E27FC236}">
              <a16:creationId xmlns:a16="http://schemas.microsoft.com/office/drawing/2014/main" id="{869A467B-F1DC-4F77-BD2D-CD980DC10988}"/>
            </a:ext>
          </a:extLst>
        </xdr:cNvPr>
        <xdr:cNvCxnSpPr/>
      </xdr:nvCxnSpPr>
      <xdr:spPr>
        <a:xfrm flipH="1">
          <a:off x="8763002" y="183670576"/>
          <a:ext cx="1" cy="66674"/>
        </a:xfrm>
        <a:prstGeom prst="line">
          <a:avLst/>
        </a:prstGeom>
        <a:ln w="9525">
          <a:solidFill>
            <a:sysClr val="windowText" lastClr="000000"/>
          </a:solidFill>
          <a:prstDash val="sysDot"/>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2383</xdr:colOff>
      <xdr:row>1084</xdr:row>
      <xdr:rowOff>2381</xdr:rowOff>
    </xdr:from>
    <xdr:to>
      <xdr:col>11</xdr:col>
      <xdr:colOff>2384</xdr:colOff>
      <xdr:row>1084</xdr:row>
      <xdr:rowOff>78581</xdr:rowOff>
    </xdr:to>
    <xdr:cxnSp macro="">
      <xdr:nvCxnSpPr>
        <xdr:cNvPr id="163" name="直線コネクタ 162">
          <a:extLst>
            <a:ext uri="{FF2B5EF4-FFF2-40B4-BE49-F238E27FC236}">
              <a16:creationId xmlns:a16="http://schemas.microsoft.com/office/drawing/2014/main" id="{7FBD162E-CAC1-4292-81C7-35DF488E9DE8}"/>
            </a:ext>
          </a:extLst>
        </xdr:cNvPr>
        <xdr:cNvCxnSpPr/>
      </xdr:nvCxnSpPr>
      <xdr:spPr>
        <a:xfrm flipH="1">
          <a:off x="4193383" y="183672956"/>
          <a:ext cx="1" cy="76200"/>
        </a:xfrm>
        <a:prstGeom prst="line">
          <a:avLst/>
        </a:prstGeom>
        <a:ln w="9525">
          <a:solidFill>
            <a:srgbClr val="FF0000"/>
          </a:solidFill>
          <a:prstDash val="sysDot"/>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2382</xdr:colOff>
      <xdr:row>1102</xdr:row>
      <xdr:rowOff>83344</xdr:rowOff>
    </xdr:from>
    <xdr:to>
      <xdr:col>11</xdr:col>
      <xdr:colOff>2382</xdr:colOff>
      <xdr:row>1103</xdr:row>
      <xdr:rowOff>0</xdr:rowOff>
    </xdr:to>
    <xdr:cxnSp macro="">
      <xdr:nvCxnSpPr>
        <xdr:cNvPr id="164" name="直線コネクタ 163">
          <a:extLst>
            <a:ext uri="{FF2B5EF4-FFF2-40B4-BE49-F238E27FC236}">
              <a16:creationId xmlns:a16="http://schemas.microsoft.com/office/drawing/2014/main" id="{B5762E7A-64B8-4B7A-8F11-9DE8D7BA4C1E}"/>
            </a:ext>
          </a:extLst>
        </xdr:cNvPr>
        <xdr:cNvCxnSpPr/>
      </xdr:nvCxnSpPr>
      <xdr:spPr>
        <a:xfrm>
          <a:off x="4193382" y="187182919"/>
          <a:ext cx="0" cy="107156"/>
        </a:xfrm>
        <a:prstGeom prst="line">
          <a:avLst/>
        </a:prstGeom>
        <a:ln w="9525">
          <a:solidFill>
            <a:srgbClr val="FF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2384</xdr:colOff>
      <xdr:row>1102</xdr:row>
      <xdr:rowOff>88106</xdr:rowOff>
    </xdr:from>
    <xdr:to>
      <xdr:col>3</xdr:col>
      <xdr:colOff>2384</xdr:colOff>
      <xdr:row>1103</xdr:row>
      <xdr:rowOff>0</xdr:rowOff>
    </xdr:to>
    <xdr:cxnSp macro="">
      <xdr:nvCxnSpPr>
        <xdr:cNvPr id="165" name="直線コネクタ 164">
          <a:extLst>
            <a:ext uri="{FF2B5EF4-FFF2-40B4-BE49-F238E27FC236}">
              <a16:creationId xmlns:a16="http://schemas.microsoft.com/office/drawing/2014/main" id="{78EDF141-BA4B-4822-AE48-6BFCD87BE444}"/>
            </a:ext>
          </a:extLst>
        </xdr:cNvPr>
        <xdr:cNvCxnSpPr/>
      </xdr:nvCxnSpPr>
      <xdr:spPr>
        <a:xfrm>
          <a:off x="1145384" y="187187681"/>
          <a:ext cx="0" cy="102394"/>
        </a:xfrm>
        <a:prstGeom prst="line">
          <a:avLst/>
        </a:prstGeom>
        <a:ln w="9525">
          <a:solidFill>
            <a:srgbClr val="FF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380999</xdr:colOff>
      <xdr:row>1098</xdr:row>
      <xdr:rowOff>23812</xdr:rowOff>
    </xdr:from>
    <xdr:to>
      <xdr:col>3</xdr:col>
      <xdr:colOff>0</xdr:colOff>
      <xdr:row>1098</xdr:row>
      <xdr:rowOff>133349</xdr:rowOff>
    </xdr:to>
    <xdr:cxnSp macro="">
      <xdr:nvCxnSpPr>
        <xdr:cNvPr id="166" name="直線コネクタ 165">
          <a:extLst>
            <a:ext uri="{FF2B5EF4-FFF2-40B4-BE49-F238E27FC236}">
              <a16:creationId xmlns:a16="http://schemas.microsoft.com/office/drawing/2014/main" id="{33AD7448-39C3-4FF2-861E-CF2D97B1AFC9}"/>
            </a:ext>
          </a:extLst>
        </xdr:cNvPr>
        <xdr:cNvCxnSpPr/>
      </xdr:nvCxnSpPr>
      <xdr:spPr>
        <a:xfrm flipH="1">
          <a:off x="1142999" y="186361387"/>
          <a:ext cx="1" cy="109537"/>
        </a:xfrm>
        <a:prstGeom prst="line">
          <a:avLst/>
        </a:prstGeom>
        <a:ln w="9525">
          <a:solidFill>
            <a:srgbClr val="FF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0</xdr:colOff>
      <xdr:row>1093</xdr:row>
      <xdr:rowOff>83344</xdr:rowOff>
    </xdr:from>
    <xdr:to>
      <xdr:col>3</xdr:col>
      <xdr:colOff>1</xdr:colOff>
      <xdr:row>1094</xdr:row>
      <xdr:rowOff>2381</xdr:rowOff>
    </xdr:to>
    <xdr:cxnSp macro="">
      <xdr:nvCxnSpPr>
        <xdr:cNvPr id="167" name="直線コネクタ 166">
          <a:extLst>
            <a:ext uri="{FF2B5EF4-FFF2-40B4-BE49-F238E27FC236}">
              <a16:creationId xmlns:a16="http://schemas.microsoft.com/office/drawing/2014/main" id="{D14C7A96-A659-4C02-84DB-792128A9D736}"/>
            </a:ext>
          </a:extLst>
        </xdr:cNvPr>
        <xdr:cNvCxnSpPr/>
      </xdr:nvCxnSpPr>
      <xdr:spPr>
        <a:xfrm flipH="1">
          <a:off x="1143000" y="185468419"/>
          <a:ext cx="1" cy="109537"/>
        </a:xfrm>
        <a:prstGeom prst="line">
          <a:avLst/>
        </a:prstGeom>
        <a:ln w="9525">
          <a:solidFill>
            <a:srgbClr val="FF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0</xdr:colOff>
      <xdr:row>1088</xdr:row>
      <xdr:rowOff>145257</xdr:rowOff>
    </xdr:from>
    <xdr:to>
      <xdr:col>3</xdr:col>
      <xdr:colOff>1</xdr:colOff>
      <xdr:row>1089</xdr:row>
      <xdr:rowOff>54769</xdr:rowOff>
    </xdr:to>
    <xdr:cxnSp macro="">
      <xdr:nvCxnSpPr>
        <xdr:cNvPr id="168" name="直線コネクタ 167">
          <a:extLst>
            <a:ext uri="{FF2B5EF4-FFF2-40B4-BE49-F238E27FC236}">
              <a16:creationId xmlns:a16="http://schemas.microsoft.com/office/drawing/2014/main" id="{34C8CE09-CCB6-40F4-B82E-1F85EC922598}"/>
            </a:ext>
          </a:extLst>
        </xdr:cNvPr>
        <xdr:cNvCxnSpPr/>
      </xdr:nvCxnSpPr>
      <xdr:spPr>
        <a:xfrm flipH="1">
          <a:off x="1143000" y="184577832"/>
          <a:ext cx="1" cy="100012"/>
        </a:xfrm>
        <a:prstGeom prst="line">
          <a:avLst/>
        </a:prstGeom>
        <a:ln w="9525">
          <a:solidFill>
            <a:srgbClr val="FF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2382</xdr:colOff>
      <xdr:row>1084</xdr:row>
      <xdr:rowOff>0</xdr:rowOff>
    </xdr:from>
    <xdr:to>
      <xdr:col>3</xdr:col>
      <xdr:colOff>2383</xdr:colOff>
      <xdr:row>1084</xdr:row>
      <xdr:rowOff>109537</xdr:rowOff>
    </xdr:to>
    <xdr:cxnSp macro="">
      <xdr:nvCxnSpPr>
        <xdr:cNvPr id="169" name="直線コネクタ 168">
          <a:extLst>
            <a:ext uri="{FF2B5EF4-FFF2-40B4-BE49-F238E27FC236}">
              <a16:creationId xmlns:a16="http://schemas.microsoft.com/office/drawing/2014/main" id="{C5706993-3228-4309-AD05-150096E16AC0}"/>
            </a:ext>
          </a:extLst>
        </xdr:cNvPr>
        <xdr:cNvCxnSpPr/>
      </xdr:nvCxnSpPr>
      <xdr:spPr>
        <a:xfrm flipH="1">
          <a:off x="1145382" y="183670575"/>
          <a:ext cx="1" cy="109537"/>
        </a:xfrm>
        <a:prstGeom prst="line">
          <a:avLst/>
        </a:prstGeom>
        <a:ln w="9525">
          <a:solidFill>
            <a:srgbClr val="FF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2381</xdr:colOff>
      <xdr:row>1102</xdr:row>
      <xdr:rowOff>88107</xdr:rowOff>
    </xdr:from>
    <xdr:to>
      <xdr:col>23</xdr:col>
      <xdr:colOff>2381</xdr:colOff>
      <xdr:row>1103</xdr:row>
      <xdr:rowOff>2382</xdr:rowOff>
    </xdr:to>
    <xdr:cxnSp macro="">
      <xdr:nvCxnSpPr>
        <xdr:cNvPr id="170" name="直線コネクタ 169">
          <a:extLst>
            <a:ext uri="{FF2B5EF4-FFF2-40B4-BE49-F238E27FC236}">
              <a16:creationId xmlns:a16="http://schemas.microsoft.com/office/drawing/2014/main" id="{2E44BCD6-F05E-4B50-8429-C5DB3AE01EB8}"/>
            </a:ext>
          </a:extLst>
        </xdr:cNvPr>
        <xdr:cNvCxnSpPr/>
      </xdr:nvCxnSpPr>
      <xdr:spPr>
        <a:xfrm>
          <a:off x="8765381" y="187187682"/>
          <a:ext cx="0" cy="104775"/>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2382</xdr:colOff>
      <xdr:row>1084</xdr:row>
      <xdr:rowOff>2382</xdr:rowOff>
    </xdr:from>
    <xdr:to>
      <xdr:col>31</xdr:col>
      <xdr:colOff>2383</xdr:colOff>
      <xdr:row>1084</xdr:row>
      <xdr:rowOff>111919</xdr:rowOff>
    </xdr:to>
    <xdr:cxnSp macro="">
      <xdr:nvCxnSpPr>
        <xdr:cNvPr id="171" name="直線コネクタ 170">
          <a:extLst>
            <a:ext uri="{FF2B5EF4-FFF2-40B4-BE49-F238E27FC236}">
              <a16:creationId xmlns:a16="http://schemas.microsoft.com/office/drawing/2014/main" id="{1BE2E42B-3B86-49CE-98CD-833297605567}"/>
            </a:ext>
          </a:extLst>
        </xdr:cNvPr>
        <xdr:cNvCxnSpPr/>
      </xdr:nvCxnSpPr>
      <xdr:spPr>
        <a:xfrm flipH="1">
          <a:off x="11813382" y="183672957"/>
          <a:ext cx="1" cy="109537"/>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2</xdr:colOff>
      <xdr:row>1088</xdr:row>
      <xdr:rowOff>145255</xdr:rowOff>
    </xdr:from>
    <xdr:to>
      <xdr:col>31</xdr:col>
      <xdr:colOff>3</xdr:colOff>
      <xdr:row>1089</xdr:row>
      <xdr:rowOff>64292</xdr:rowOff>
    </xdr:to>
    <xdr:cxnSp macro="">
      <xdr:nvCxnSpPr>
        <xdr:cNvPr id="172" name="直線コネクタ 171">
          <a:extLst>
            <a:ext uri="{FF2B5EF4-FFF2-40B4-BE49-F238E27FC236}">
              <a16:creationId xmlns:a16="http://schemas.microsoft.com/office/drawing/2014/main" id="{C19EFB7C-271A-4D81-AFCF-B008E8612C16}"/>
            </a:ext>
          </a:extLst>
        </xdr:cNvPr>
        <xdr:cNvCxnSpPr/>
      </xdr:nvCxnSpPr>
      <xdr:spPr>
        <a:xfrm flipH="1">
          <a:off x="11811002" y="184577830"/>
          <a:ext cx="1" cy="109537"/>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0</xdr:colOff>
      <xdr:row>1093</xdr:row>
      <xdr:rowOff>78581</xdr:rowOff>
    </xdr:from>
    <xdr:to>
      <xdr:col>31</xdr:col>
      <xdr:colOff>1</xdr:colOff>
      <xdr:row>1093</xdr:row>
      <xdr:rowOff>188118</xdr:rowOff>
    </xdr:to>
    <xdr:cxnSp macro="">
      <xdr:nvCxnSpPr>
        <xdr:cNvPr id="173" name="直線コネクタ 172">
          <a:extLst>
            <a:ext uri="{FF2B5EF4-FFF2-40B4-BE49-F238E27FC236}">
              <a16:creationId xmlns:a16="http://schemas.microsoft.com/office/drawing/2014/main" id="{DCAC1784-10FC-42AC-B0DD-E4AB48A323FD}"/>
            </a:ext>
          </a:extLst>
        </xdr:cNvPr>
        <xdr:cNvCxnSpPr/>
      </xdr:nvCxnSpPr>
      <xdr:spPr>
        <a:xfrm flipH="1">
          <a:off x="11811000" y="185463656"/>
          <a:ext cx="1" cy="109537"/>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2381</xdr:colOff>
      <xdr:row>1098</xdr:row>
      <xdr:rowOff>17067</xdr:rowOff>
    </xdr:from>
    <xdr:to>
      <xdr:col>31</xdr:col>
      <xdr:colOff>2381</xdr:colOff>
      <xdr:row>1098</xdr:row>
      <xdr:rowOff>123825</xdr:rowOff>
    </xdr:to>
    <xdr:cxnSp macro="">
      <xdr:nvCxnSpPr>
        <xdr:cNvPr id="174" name="直線コネクタ 173">
          <a:extLst>
            <a:ext uri="{FF2B5EF4-FFF2-40B4-BE49-F238E27FC236}">
              <a16:creationId xmlns:a16="http://schemas.microsoft.com/office/drawing/2014/main" id="{34C2DB66-2FD4-4E2D-8CC5-3F568FFB71FE}"/>
            </a:ext>
          </a:extLst>
        </xdr:cNvPr>
        <xdr:cNvCxnSpPr/>
      </xdr:nvCxnSpPr>
      <xdr:spPr>
        <a:xfrm flipV="1">
          <a:off x="11813381" y="186354642"/>
          <a:ext cx="0" cy="106758"/>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2</xdr:colOff>
      <xdr:row>1102</xdr:row>
      <xdr:rowOff>85726</xdr:rowOff>
    </xdr:from>
    <xdr:to>
      <xdr:col>31</xdr:col>
      <xdr:colOff>2</xdr:colOff>
      <xdr:row>1103</xdr:row>
      <xdr:rowOff>9526</xdr:rowOff>
    </xdr:to>
    <xdr:cxnSp macro="">
      <xdr:nvCxnSpPr>
        <xdr:cNvPr id="175" name="直線コネクタ 174">
          <a:extLst>
            <a:ext uri="{FF2B5EF4-FFF2-40B4-BE49-F238E27FC236}">
              <a16:creationId xmlns:a16="http://schemas.microsoft.com/office/drawing/2014/main" id="{0E5FED5B-F4F8-476F-94AE-74E01A2765BE}"/>
            </a:ext>
          </a:extLst>
        </xdr:cNvPr>
        <xdr:cNvCxnSpPr/>
      </xdr:nvCxnSpPr>
      <xdr:spPr>
        <a:xfrm>
          <a:off x="11811002" y="187185301"/>
          <a:ext cx="0" cy="114300"/>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378619</xdr:colOff>
      <xdr:row>1084</xdr:row>
      <xdr:rowOff>102395</xdr:rowOff>
    </xdr:from>
    <xdr:to>
      <xdr:col>9</xdr:col>
      <xdr:colOff>147638</xdr:colOff>
      <xdr:row>1084</xdr:row>
      <xdr:rowOff>102395</xdr:rowOff>
    </xdr:to>
    <xdr:cxnSp macro="">
      <xdr:nvCxnSpPr>
        <xdr:cNvPr id="176" name="直線コネクタ 175">
          <a:extLst>
            <a:ext uri="{FF2B5EF4-FFF2-40B4-BE49-F238E27FC236}">
              <a16:creationId xmlns:a16="http://schemas.microsoft.com/office/drawing/2014/main" id="{AC995486-57A1-4A95-A008-7B9CAD67A4AE}"/>
            </a:ext>
          </a:extLst>
        </xdr:cNvPr>
        <xdr:cNvCxnSpPr/>
      </xdr:nvCxnSpPr>
      <xdr:spPr>
        <a:xfrm>
          <a:off x="1140619" y="183772970"/>
          <a:ext cx="2436019"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159544</xdr:colOff>
      <xdr:row>1084</xdr:row>
      <xdr:rowOff>102393</xdr:rowOff>
    </xdr:from>
    <xdr:to>
      <xdr:col>31</xdr:col>
      <xdr:colOff>7144</xdr:colOff>
      <xdr:row>1084</xdr:row>
      <xdr:rowOff>102393</xdr:rowOff>
    </xdr:to>
    <xdr:cxnSp macro="">
      <xdr:nvCxnSpPr>
        <xdr:cNvPr id="177" name="直線コネクタ 176">
          <a:extLst>
            <a:ext uri="{FF2B5EF4-FFF2-40B4-BE49-F238E27FC236}">
              <a16:creationId xmlns:a16="http://schemas.microsoft.com/office/drawing/2014/main" id="{263E6556-8878-41A5-9102-3C78588535AE}"/>
            </a:ext>
          </a:extLst>
        </xdr:cNvPr>
        <xdr:cNvCxnSpPr/>
      </xdr:nvCxnSpPr>
      <xdr:spPr>
        <a:xfrm>
          <a:off x="9303544" y="183772968"/>
          <a:ext cx="2514600"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150020</xdr:colOff>
      <xdr:row>1088</xdr:row>
      <xdr:rowOff>148836</xdr:rowOff>
    </xdr:from>
    <xdr:to>
      <xdr:col>16</xdr:col>
      <xdr:colOff>150020</xdr:colOff>
      <xdr:row>1089</xdr:row>
      <xdr:rowOff>188119</xdr:rowOff>
    </xdr:to>
    <xdr:cxnSp macro="">
      <xdr:nvCxnSpPr>
        <xdr:cNvPr id="178" name="直線矢印コネクタ 177">
          <a:extLst>
            <a:ext uri="{FF2B5EF4-FFF2-40B4-BE49-F238E27FC236}">
              <a16:creationId xmlns:a16="http://schemas.microsoft.com/office/drawing/2014/main" id="{C02D104E-E302-40DF-BF1C-46CE4A43935A}"/>
            </a:ext>
          </a:extLst>
        </xdr:cNvPr>
        <xdr:cNvCxnSpPr/>
      </xdr:nvCxnSpPr>
      <xdr:spPr>
        <a:xfrm>
          <a:off x="6246020" y="184581411"/>
          <a:ext cx="0" cy="229783"/>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342901</xdr:colOff>
      <xdr:row>1084</xdr:row>
      <xdr:rowOff>0</xdr:rowOff>
    </xdr:from>
    <xdr:to>
      <xdr:col>16</xdr:col>
      <xdr:colOff>342902</xdr:colOff>
      <xdr:row>1084</xdr:row>
      <xdr:rowOff>188119</xdr:rowOff>
    </xdr:to>
    <xdr:cxnSp macro="">
      <xdr:nvCxnSpPr>
        <xdr:cNvPr id="179" name="直線コネクタ 178">
          <a:extLst>
            <a:ext uri="{FF2B5EF4-FFF2-40B4-BE49-F238E27FC236}">
              <a16:creationId xmlns:a16="http://schemas.microsoft.com/office/drawing/2014/main" id="{49B9F501-BF93-4F3C-9C3F-4A1FB54E20CE}"/>
            </a:ext>
          </a:extLst>
        </xdr:cNvPr>
        <xdr:cNvCxnSpPr/>
      </xdr:nvCxnSpPr>
      <xdr:spPr>
        <a:xfrm flipH="1">
          <a:off x="6438901" y="183670575"/>
          <a:ext cx="1" cy="188119"/>
        </a:xfrm>
        <a:prstGeom prst="line">
          <a:avLst/>
        </a:prstGeom>
        <a:ln w="6350">
          <a:solidFill>
            <a:sysClr val="windowText" lastClr="000000"/>
          </a:solidFill>
          <a:prstDash val="lgDashDotDot"/>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342906</xdr:colOff>
      <xdr:row>1088</xdr:row>
      <xdr:rowOff>2381</xdr:rowOff>
    </xdr:from>
    <xdr:to>
      <xdr:col>16</xdr:col>
      <xdr:colOff>342907</xdr:colOff>
      <xdr:row>1089</xdr:row>
      <xdr:rowOff>90488</xdr:rowOff>
    </xdr:to>
    <xdr:cxnSp macro="">
      <xdr:nvCxnSpPr>
        <xdr:cNvPr id="180" name="直線コネクタ 179">
          <a:extLst>
            <a:ext uri="{FF2B5EF4-FFF2-40B4-BE49-F238E27FC236}">
              <a16:creationId xmlns:a16="http://schemas.microsoft.com/office/drawing/2014/main" id="{35822513-196B-452B-8A07-190419C00748}"/>
            </a:ext>
          </a:extLst>
        </xdr:cNvPr>
        <xdr:cNvCxnSpPr/>
      </xdr:nvCxnSpPr>
      <xdr:spPr>
        <a:xfrm flipH="1">
          <a:off x="6438906" y="184434956"/>
          <a:ext cx="1" cy="278607"/>
        </a:xfrm>
        <a:prstGeom prst="line">
          <a:avLst/>
        </a:prstGeom>
        <a:ln w="6350">
          <a:solidFill>
            <a:sysClr val="windowText" lastClr="000000"/>
          </a:solidFill>
          <a:prstDash val="lgDashDotDot"/>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150019</xdr:colOff>
      <xdr:row>1088</xdr:row>
      <xdr:rowOff>150019</xdr:rowOff>
    </xdr:from>
    <xdr:to>
      <xdr:col>16</xdr:col>
      <xdr:colOff>345282</xdr:colOff>
      <xdr:row>1088</xdr:row>
      <xdr:rowOff>150019</xdr:rowOff>
    </xdr:to>
    <xdr:cxnSp macro="">
      <xdr:nvCxnSpPr>
        <xdr:cNvPr id="181" name="直線コネクタ 180">
          <a:extLst>
            <a:ext uri="{FF2B5EF4-FFF2-40B4-BE49-F238E27FC236}">
              <a16:creationId xmlns:a16="http://schemas.microsoft.com/office/drawing/2014/main" id="{BA655134-7FCD-40F1-8AA1-15CF2A27D261}"/>
            </a:ext>
          </a:extLst>
        </xdr:cNvPr>
        <xdr:cNvCxnSpPr/>
      </xdr:nvCxnSpPr>
      <xdr:spPr>
        <a:xfrm flipH="1">
          <a:off x="6246019" y="184582594"/>
          <a:ext cx="195263"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147638</xdr:colOff>
      <xdr:row>1084</xdr:row>
      <xdr:rowOff>2381</xdr:rowOff>
    </xdr:from>
    <xdr:to>
      <xdr:col>24</xdr:col>
      <xdr:colOff>157163</xdr:colOff>
      <xdr:row>1084</xdr:row>
      <xdr:rowOff>2381</xdr:rowOff>
    </xdr:to>
    <xdr:cxnSp macro="">
      <xdr:nvCxnSpPr>
        <xdr:cNvPr id="182" name="直線コネクタ 181">
          <a:extLst>
            <a:ext uri="{FF2B5EF4-FFF2-40B4-BE49-F238E27FC236}">
              <a16:creationId xmlns:a16="http://schemas.microsoft.com/office/drawing/2014/main" id="{2C457671-F17F-4E72-81D0-7980E998B0B3}"/>
            </a:ext>
          </a:extLst>
        </xdr:cNvPr>
        <xdr:cNvCxnSpPr/>
      </xdr:nvCxnSpPr>
      <xdr:spPr>
        <a:xfrm>
          <a:off x="3576638" y="183672956"/>
          <a:ext cx="5724525" cy="0"/>
        </a:xfrm>
        <a:prstGeom prst="line">
          <a:avLst/>
        </a:prstGeom>
        <a:ln w="3175">
          <a:solidFill>
            <a:srgbClr val="7030A0"/>
          </a:solidFill>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164306</xdr:colOff>
      <xdr:row>1085</xdr:row>
      <xdr:rowOff>100013</xdr:rowOff>
    </xdr:from>
    <xdr:to>
      <xdr:col>16</xdr:col>
      <xdr:colOff>340519</xdr:colOff>
      <xdr:row>1085</xdr:row>
      <xdr:rowOff>100013</xdr:rowOff>
    </xdr:to>
    <xdr:cxnSp macro="">
      <xdr:nvCxnSpPr>
        <xdr:cNvPr id="183" name="直線矢印コネクタ 182">
          <a:extLst>
            <a:ext uri="{FF2B5EF4-FFF2-40B4-BE49-F238E27FC236}">
              <a16:creationId xmlns:a16="http://schemas.microsoft.com/office/drawing/2014/main" id="{5043A818-C05C-400C-B3DF-A29C44C7A640}"/>
            </a:ext>
          </a:extLst>
        </xdr:cNvPr>
        <xdr:cNvCxnSpPr/>
      </xdr:nvCxnSpPr>
      <xdr:spPr>
        <a:xfrm flipH="1">
          <a:off x="6260306" y="183961088"/>
          <a:ext cx="17621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202406</xdr:colOff>
      <xdr:row>1079</xdr:row>
      <xdr:rowOff>97632</xdr:rowOff>
    </xdr:from>
    <xdr:to>
      <xdr:col>16</xdr:col>
      <xdr:colOff>378619</xdr:colOff>
      <xdr:row>1079</xdr:row>
      <xdr:rowOff>97632</xdr:rowOff>
    </xdr:to>
    <xdr:cxnSp macro="">
      <xdr:nvCxnSpPr>
        <xdr:cNvPr id="184" name="直線矢印コネクタ 183">
          <a:extLst>
            <a:ext uri="{FF2B5EF4-FFF2-40B4-BE49-F238E27FC236}">
              <a16:creationId xmlns:a16="http://schemas.microsoft.com/office/drawing/2014/main" id="{0B0C7BE2-96B4-40F9-8376-53D5661E9F32}"/>
            </a:ext>
          </a:extLst>
        </xdr:cNvPr>
        <xdr:cNvCxnSpPr/>
      </xdr:nvCxnSpPr>
      <xdr:spPr>
        <a:xfrm flipH="1">
          <a:off x="6298406" y="182815707"/>
          <a:ext cx="17621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202407</xdr:colOff>
      <xdr:row>1073</xdr:row>
      <xdr:rowOff>92869</xdr:rowOff>
    </xdr:from>
    <xdr:to>
      <xdr:col>16</xdr:col>
      <xdr:colOff>378620</xdr:colOff>
      <xdr:row>1073</xdr:row>
      <xdr:rowOff>92869</xdr:rowOff>
    </xdr:to>
    <xdr:cxnSp macro="">
      <xdr:nvCxnSpPr>
        <xdr:cNvPr id="185" name="直線矢印コネクタ 184">
          <a:extLst>
            <a:ext uri="{FF2B5EF4-FFF2-40B4-BE49-F238E27FC236}">
              <a16:creationId xmlns:a16="http://schemas.microsoft.com/office/drawing/2014/main" id="{CC5E7181-3CEB-4D2B-AE0C-29F3A77E950E}"/>
            </a:ext>
          </a:extLst>
        </xdr:cNvPr>
        <xdr:cNvCxnSpPr/>
      </xdr:nvCxnSpPr>
      <xdr:spPr>
        <a:xfrm flipH="1">
          <a:off x="6298407" y="181667944"/>
          <a:ext cx="17621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191009</xdr:colOff>
      <xdr:row>337</xdr:row>
      <xdr:rowOff>145256</xdr:rowOff>
    </xdr:from>
    <xdr:to>
      <xdr:col>25</xdr:col>
      <xdr:colOff>191009</xdr:colOff>
      <xdr:row>340</xdr:row>
      <xdr:rowOff>0</xdr:rowOff>
    </xdr:to>
    <xdr:cxnSp macro="">
      <xdr:nvCxnSpPr>
        <xdr:cNvPr id="186" name="直線コネクタ 185">
          <a:extLst>
            <a:ext uri="{FF2B5EF4-FFF2-40B4-BE49-F238E27FC236}">
              <a16:creationId xmlns:a16="http://schemas.microsoft.com/office/drawing/2014/main" id="{05DBA266-9696-45B4-BF99-ECDDE0E87534}"/>
            </a:ext>
          </a:extLst>
        </xdr:cNvPr>
        <xdr:cNvCxnSpPr/>
      </xdr:nvCxnSpPr>
      <xdr:spPr>
        <a:xfrm>
          <a:off x="22289009" y="39007256"/>
          <a:ext cx="0" cy="426244"/>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190501</xdr:colOff>
      <xdr:row>336</xdr:row>
      <xdr:rowOff>73820</xdr:rowOff>
    </xdr:from>
    <xdr:to>
      <xdr:col>27</xdr:col>
      <xdr:colOff>197644</xdr:colOff>
      <xdr:row>336</xdr:row>
      <xdr:rowOff>73820</xdr:rowOff>
    </xdr:to>
    <xdr:cxnSp macro="">
      <xdr:nvCxnSpPr>
        <xdr:cNvPr id="187" name="直線コネクタ 186">
          <a:extLst>
            <a:ext uri="{FF2B5EF4-FFF2-40B4-BE49-F238E27FC236}">
              <a16:creationId xmlns:a16="http://schemas.microsoft.com/office/drawing/2014/main" id="{95A0B045-FF80-4728-91AC-C05DD13F9A8C}"/>
            </a:ext>
          </a:extLst>
        </xdr:cNvPr>
        <xdr:cNvCxnSpPr/>
      </xdr:nvCxnSpPr>
      <xdr:spPr>
        <a:xfrm>
          <a:off x="21526501" y="38745320"/>
          <a:ext cx="1531143" cy="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0</xdr:colOff>
      <xdr:row>337</xdr:row>
      <xdr:rowOff>95250</xdr:rowOff>
    </xdr:from>
    <xdr:to>
      <xdr:col>23</xdr:col>
      <xdr:colOff>192881</xdr:colOff>
      <xdr:row>337</xdr:row>
      <xdr:rowOff>95250</xdr:rowOff>
    </xdr:to>
    <xdr:cxnSp macro="">
      <xdr:nvCxnSpPr>
        <xdr:cNvPr id="188" name="直線コネクタ 187">
          <a:extLst>
            <a:ext uri="{FF2B5EF4-FFF2-40B4-BE49-F238E27FC236}">
              <a16:creationId xmlns:a16="http://schemas.microsoft.com/office/drawing/2014/main" id="{5C8C938E-9D27-418B-82EC-8281CBE42C2B}"/>
            </a:ext>
          </a:extLst>
        </xdr:cNvPr>
        <xdr:cNvCxnSpPr/>
      </xdr:nvCxnSpPr>
      <xdr:spPr>
        <a:xfrm>
          <a:off x="19050000" y="38957250"/>
          <a:ext cx="2478881" cy="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188119</xdr:colOff>
      <xdr:row>334</xdr:row>
      <xdr:rowOff>85291</xdr:rowOff>
    </xdr:from>
    <xdr:to>
      <xdr:col>27</xdr:col>
      <xdr:colOff>195263</xdr:colOff>
      <xdr:row>334</xdr:row>
      <xdr:rowOff>85291</xdr:rowOff>
    </xdr:to>
    <xdr:cxnSp macro="">
      <xdr:nvCxnSpPr>
        <xdr:cNvPr id="189" name="直線矢印コネクタ 188">
          <a:extLst>
            <a:ext uri="{FF2B5EF4-FFF2-40B4-BE49-F238E27FC236}">
              <a16:creationId xmlns:a16="http://schemas.microsoft.com/office/drawing/2014/main" id="{8A7ADD4D-7B68-4A0C-9057-C51748D5279F}"/>
            </a:ext>
          </a:extLst>
        </xdr:cNvPr>
        <xdr:cNvCxnSpPr/>
      </xdr:nvCxnSpPr>
      <xdr:spPr>
        <a:xfrm>
          <a:off x="21524119" y="38375791"/>
          <a:ext cx="153114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373856</xdr:colOff>
      <xdr:row>334</xdr:row>
      <xdr:rowOff>89181</xdr:rowOff>
    </xdr:from>
    <xdr:to>
      <xdr:col>23</xdr:col>
      <xdr:colOff>192881</xdr:colOff>
      <xdr:row>334</xdr:row>
      <xdr:rowOff>89181</xdr:rowOff>
    </xdr:to>
    <xdr:cxnSp macro="">
      <xdr:nvCxnSpPr>
        <xdr:cNvPr id="190" name="直線矢印コネクタ 189">
          <a:extLst>
            <a:ext uri="{FF2B5EF4-FFF2-40B4-BE49-F238E27FC236}">
              <a16:creationId xmlns:a16="http://schemas.microsoft.com/office/drawing/2014/main" id="{0D79B60C-F3E1-42D0-8E16-34D7FAA5BF5C}"/>
            </a:ext>
          </a:extLst>
        </xdr:cNvPr>
        <xdr:cNvCxnSpPr/>
      </xdr:nvCxnSpPr>
      <xdr:spPr>
        <a:xfrm>
          <a:off x="19042856" y="38379681"/>
          <a:ext cx="248602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376238</xdr:colOff>
      <xdr:row>334</xdr:row>
      <xdr:rowOff>90381</xdr:rowOff>
    </xdr:from>
    <xdr:to>
      <xdr:col>17</xdr:col>
      <xdr:colOff>2381</xdr:colOff>
      <xdr:row>334</xdr:row>
      <xdr:rowOff>90381</xdr:rowOff>
    </xdr:to>
    <xdr:cxnSp macro="">
      <xdr:nvCxnSpPr>
        <xdr:cNvPr id="191" name="直線矢印コネクタ 190">
          <a:extLst>
            <a:ext uri="{FF2B5EF4-FFF2-40B4-BE49-F238E27FC236}">
              <a16:creationId xmlns:a16="http://schemas.microsoft.com/office/drawing/2014/main" id="{27AAEAF3-724C-44C1-A1E1-84F9C057C12C}"/>
            </a:ext>
          </a:extLst>
        </xdr:cNvPr>
        <xdr:cNvCxnSpPr/>
      </xdr:nvCxnSpPr>
      <xdr:spPr>
        <a:xfrm>
          <a:off x="17521238" y="38380881"/>
          <a:ext cx="153114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2381</xdr:colOff>
      <xdr:row>334</xdr:row>
      <xdr:rowOff>93888</xdr:rowOff>
    </xdr:from>
    <xdr:to>
      <xdr:col>13</xdr:col>
      <xdr:colOff>2381</xdr:colOff>
      <xdr:row>334</xdr:row>
      <xdr:rowOff>93888</xdr:rowOff>
    </xdr:to>
    <xdr:cxnSp macro="">
      <xdr:nvCxnSpPr>
        <xdr:cNvPr id="192" name="直線矢印コネクタ 191">
          <a:extLst>
            <a:ext uri="{FF2B5EF4-FFF2-40B4-BE49-F238E27FC236}">
              <a16:creationId xmlns:a16="http://schemas.microsoft.com/office/drawing/2014/main" id="{7B412333-7341-4280-A2FA-355E04F8B6D6}"/>
            </a:ext>
          </a:extLst>
        </xdr:cNvPr>
        <xdr:cNvCxnSpPr/>
      </xdr:nvCxnSpPr>
      <xdr:spPr>
        <a:xfrm>
          <a:off x="16004381" y="38384388"/>
          <a:ext cx="1524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378619</xdr:colOff>
      <xdr:row>334</xdr:row>
      <xdr:rowOff>92870</xdr:rowOff>
    </xdr:from>
    <xdr:to>
      <xdr:col>9</xdr:col>
      <xdr:colOff>0</xdr:colOff>
      <xdr:row>334</xdr:row>
      <xdr:rowOff>92870</xdr:rowOff>
    </xdr:to>
    <xdr:cxnSp macro="">
      <xdr:nvCxnSpPr>
        <xdr:cNvPr id="193" name="直線矢印コネクタ 192">
          <a:extLst>
            <a:ext uri="{FF2B5EF4-FFF2-40B4-BE49-F238E27FC236}">
              <a16:creationId xmlns:a16="http://schemas.microsoft.com/office/drawing/2014/main" id="{5CC4646C-C058-4D53-893F-82F92B1D14F8}"/>
            </a:ext>
          </a:extLst>
        </xdr:cNvPr>
        <xdr:cNvCxnSpPr/>
      </xdr:nvCxnSpPr>
      <xdr:spPr>
        <a:xfrm>
          <a:off x="14475619" y="38383370"/>
          <a:ext cx="1526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24</xdr:colOff>
      <xdr:row>334</xdr:row>
      <xdr:rowOff>95039</xdr:rowOff>
    </xdr:from>
    <xdr:to>
      <xdr:col>5</xdr:col>
      <xdr:colOff>0</xdr:colOff>
      <xdr:row>334</xdr:row>
      <xdr:rowOff>95040</xdr:rowOff>
    </xdr:to>
    <xdr:cxnSp macro="">
      <xdr:nvCxnSpPr>
        <xdr:cNvPr id="194" name="直線矢印コネクタ 193">
          <a:extLst>
            <a:ext uri="{FF2B5EF4-FFF2-40B4-BE49-F238E27FC236}">
              <a16:creationId xmlns:a16="http://schemas.microsoft.com/office/drawing/2014/main" id="{4941278F-2869-47B3-9CB1-90A529CDFB97}"/>
            </a:ext>
          </a:extLst>
        </xdr:cNvPr>
        <xdr:cNvCxnSpPr/>
      </xdr:nvCxnSpPr>
      <xdr:spPr>
        <a:xfrm flipV="1">
          <a:off x="12954024" y="38385539"/>
          <a:ext cx="1523976" cy="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334</xdr:row>
      <xdr:rowOff>190499</xdr:rowOff>
    </xdr:from>
    <xdr:to>
      <xdr:col>18</xdr:col>
      <xdr:colOff>0</xdr:colOff>
      <xdr:row>337</xdr:row>
      <xdr:rowOff>97631</xdr:rowOff>
    </xdr:to>
    <xdr:cxnSp macro="">
      <xdr:nvCxnSpPr>
        <xdr:cNvPr id="195" name="直線矢印コネクタ 194">
          <a:extLst>
            <a:ext uri="{FF2B5EF4-FFF2-40B4-BE49-F238E27FC236}">
              <a16:creationId xmlns:a16="http://schemas.microsoft.com/office/drawing/2014/main" id="{A8891F3B-94A3-4C93-837B-6DB7AB252ED7}"/>
            </a:ext>
          </a:extLst>
        </xdr:cNvPr>
        <xdr:cNvCxnSpPr/>
      </xdr:nvCxnSpPr>
      <xdr:spPr>
        <a:xfrm>
          <a:off x="19431000" y="38480999"/>
          <a:ext cx="0" cy="47863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2382</xdr:colOff>
      <xdr:row>337</xdr:row>
      <xdr:rowOff>95250</xdr:rowOff>
    </xdr:from>
    <xdr:to>
      <xdr:col>18</xdr:col>
      <xdr:colOff>2382</xdr:colOff>
      <xdr:row>339</xdr:row>
      <xdr:rowOff>188119</xdr:rowOff>
    </xdr:to>
    <xdr:cxnSp macro="">
      <xdr:nvCxnSpPr>
        <xdr:cNvPr id="196" name="直線矢印コネクタ 195">
          <a:extLst>
            <a:ext uri="{FF2B5EF4-FFF2-40B4-BE49-F238E27FC236}">
              <a16:creationId xmlns:a16="http://schemas.microsoft.com/office/drawing/2014/main" id="{7B56E604-E2F1-4C3F-8608-389E19473445}"/>
            </a:ext>
          </a:extLst>
        </xdr:cNvPr>
        <xdr:cNvCxnSpPr/>
      </xdr:nvCxnSpPr>
      <xdr:spPr>
        <a:xfrm>
          <a:off x="19433382" y="38957250"/>
          <a:ext cx="0" cy="47386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2381</xdr:colOff>
      <xdr:row>331</xdr:row>
      <xdr:rowOff>99146</xdr:rowOff>
    </xdr:from>
    <xdr:to>
      <xdr:col>27</xdr:col>
      <xdr:colOff>192881</xdr:colOff>
      <xdr:row>331</xdr:row>
      <xdr:rowOff>99146</xdr:rowOff>
    </xdr:to>
    <xdr:cxnSp macro="">
      <xdr:nvCxnSpPr>
        <xdr:cNvPr id="197" name="直線矢印コネクタ 196">
          <a:extLst>
            <a:ext uri="{FF2B5EF4-FFF2-40B4-BE49-F238E27FC236}">
              <a16:creationId xmlns:a16="http://schemas.microsoft.com/office/drawing/2014/main" id="{04C2F890-AC27-42A8-A3BD-5B162E756B94}"/>
            </a:ext>
          </a:extLst>
        </xdr:cNvPr>
        <xdr:cNvCxnSpPr/>
      </xdr:nvCxnSpPr>
      <xdr:spPr>
        <a:xfrm>
          <a:off x="12956381" y="37818146"/>
          <a:ext cx="100965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911</xdr:row>
      <xdr:rowOff>88106</xdr:rowOff>
    </xdr:from>
    <xdr:to>
      <xdr:col>6</xdr:col>
      <xdr:colOff>2381</xdr:colOff>
      <xdr:row>911</xdr:row>
      <xdr:rowOff>88106</xdr:rowOff>
    </xdr:to>
    <xdr:cxnSp macro="">
      <xdr:nvCxnSpPr>
        <xdr:cNvPr id="198" name="直線矢印コネクタ 197">
          <a:extLst>
            <a:ext uri="{FF2B5EF4-FFF2-40B4-BE49-F238E27FC236}">
              <a16:creationId xmlns:a16="http://schemas.microsoft.com/office/drawing/2014/main" id="{1685D348-14F1-4315-9DFC-D902C7224563}"/>
            </a:ext>
          </a:extLst>
        </xdr:cNvPr>
        <xdr:cNvCxnSpPr/>
      </xdr:nvCxnSpPr>
      <xdr:spPr>
        <a:xfrm>
          <a:off x="762000" y="150802181"/>
          <a:ext cx="1526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195262</xdr:colOff>
      <xdr:row>911</xdr:row>
      <xdr:rowOff>188119</xdr:rowOff>
    </xdr:from>
    <xdr:to>
      <xdr:col>18</xdr:col>
      <xdr:colOff>195262</xdr:colOff>
      <xdr:row>917</xdr:row>
      <xdr:rowOff>1</xdr:rowOff>
    </xdr:to>
    <xdr:cxnSp macro="">
      <xdr:nvCxnSpPr>
        <xdr:cNvPr id="199" name="直線矢印コネクタ 198">
          <a:extLst>
            <a:ext uri="{FF2B5EF4-FFF2-40B4-BE49-F238E27FC236}">
              <a16:creationId xmlns:a16="http://schemas.microsoft.com/office/drawing/2014/main" id="{31879CD3-BBE8-4C15-8FEB-9BFA162E8C9F}"/>
            </a:ext>
          </a:extLst>
        </xdr:cNvPr>
        <xdr:cNvCxnSpPr/>
      </xdr:nvCxnSpPr>
      <xdr:spPr>
        <a:xfrm>
          <a:off x="7053262" y="150902194"/>
          <a:ext cx="0" cy="95488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378619</xdr:colOff>
      <xdr:row>909</xdr:row>
      <xdr:rowOff>97632</xdr:rowOff>
    </xdr:from>
    <xdr:to>
      <xdr:col>10</xdr:col>
      <xdr:colOff>0</xdr:colOff>
      <xdr:row>909</xdr:row>
      <xdr:rowOff>97632</xdr:rowOff>
    </xdr:to>
    <xdr:cxnSp macro="">
      <xdr:nvCxnSpPr>
        <xdr:cNvPr id="200" name="直線矢印コネクタ 199">
          <a:extLst>
            <a:ext uri="{FF2B5EF4-FFF2-40B4-BE49-F238E27FC236}">
              <a16:creationId xmlns:a16="http://schemas.microsoft.com/office/drawing/2014/main" id="{9AA04A1F-2B1A-4D5A-B011-D2D6AF9CB45D}"/>
            </a:ext>
          </a:extLst>
        </xdr:cNvPr>
        <xdr:cNvCxnSpPr/>
      </xdr:nvCxnSpPr>
      <xdr:spPr>
        <a:xfrm>
          <a:off x="759619" y="150430707"/>
          <a:ext cx="3050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378619</xdr:colOff>
      <xdr:row>917</xdr:row>
      <xdr:rowOff>92869</xdr:rowOff>
    </xdr:from>
    <xdr:to>
      <xdr:col>18</xdr:col>
      <xdr:colOff>2381</xdr:colOff>
      <xdr:row>917</xdr:row>
      <xdr:rowOff>92869</xdr:rowOff>
    </xdr:to>
    <xdr:cxnSp macro="">
      <xdr:nvCxnSpPr>
        <xdr:cNvPr id="201" name="直線矢印コネクタ 200">
          <a:extLst>
            <a:ext uri="{FF2B5EF4-FFF2-40B4-BE49-F238E27FC236}">
              <a16:creationId xmlns:a16="http://schemas.microsoft.com/office/drawing/2014/main" id="{0077A7B3-DA56-42EC-9AE0-897CECF4E601}"/>
            </a:ext>
          </a:extLst>
        </xdr:cNvPr>
        <xdr:cNvCxnSpPr/>
      </xdr:nvCxnSpPr>
      <xdr:spPr>
        <a:xfrm>
          <a:off x="759619" y="151949944"/>
          <a:ext cx="610076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193382</xdr:colOff>
      <xdr:row>335</xdr:row>
      <xdr:rowOff>0</xdr:rowOff>
    </xdr:from>
    <xdr:to>
      <xdr:col>23</xdr:col>
      <xdr:colOff>193382</xdr:colOff>
      <xdr:row>340</xdr:row>
      <xdr:rowOff>0</xdr:rowOff>
    </xdr:to>
    <xdr:cxnSp macro="">
      <xdr:nvCxnSpPr>
        <xdr:cNvPr id="202" name="直線コネクタ 201">
          <a:extLst>
            <a:ext uri="{FF2B5EF4-FFF2-40B4-BE49-F238E27FC236}">
              <a16:creationId xmlns:a16="http://schemas.microsoft.com/office/drawing/2014/main" id="{6DA7D21A-4852-4C39-B8BB-86EB0C5D0E64}"/>
            </a:ext>
          </a:extLst>
        </xdr:cNvPr>
        <xdr:cNvCxnSpPr/>
      </xdr:nvCxnSpPr>
      <xdr:spPr>
        <a:xfrm>
          <a:off x="21529382" y="38481000"/>
          <a:ext cx="0" cy="95250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192379</xdr:colOff>
      <xdr:row>335</xdr:row>
      <xdr:rowOff>0</xdr:rowOff>
    </xdr:from>
    <xdr:to>
      <xdr:col>27</xdr:col>
      <xdr:colOff>192379</xdr:colOff>
      <xdr:row>340</xdr:row>
      <xdr:rowOff>0</xdr:rowOff>
    </xdr:to>
    <xdr:cxnSp macro="">
      <xdr:nvCxnSpPr>
        <xdr:cNvPr id="203" name="直線コネクタ 202">
          <a:extLst>
            <a:ext uri="{FF2B5EF4-FFF2-40B4-BE49-F238E27FC236}">
              <a16:creationId xmlns:a16="http://schemas.microsoft.com/office/drawing/2014/main" id="{BCDBE637-6CEF-488C-9C5D-C9B16D848D68}"/>
            </a:ext>
          </a:extLst>
        </xdr:cNvPr>
        <xdr:cNvCxnSpPr/>
      </xdr:nvCxnSpPr>
      <xdr:spPr>
        <a:xfrm>
          <a:off x="23052379" y="38481000"/>
          <a:ext cx="0" cy="95250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193816</xdr:colOff>
      <xdr:row>337</xdr:row>
      <xdr:rowOff>142045</xdr:rowOff>
    </xdr:from>
    <xdr:to>
      <xdr:col>27</xdr:col>
      <xdr:colOff>190500</xdr:colOff>
      <xdr:row>337</xdr:row>
      <xdr:rowOff>142045</xdr:rowOff>
    </xdr:to>
    <xdr:cxnSp macro="">
      <xdr:nvCxnSpPr>
        <xdr:cNvPr id="204" name="直線コネクタ 203">
          <a:extLst>
            <a:ext uri="{FF2B5EF4-FFF2-40B4-BE49-F238E27FC236}">
              <a16:creationId xmlns:a16="http://schemas.microsoft.com/office/drawing/2014/main" id="{1DC087BB-98FA-4838-9D5B-C44499EFEC76}"/>
            </a:ext>
          </a:extLst>
        </xdr:cNvPr>
        <xdr:cNvCxnSpPr/>
      </xdr:nvCxnSpPr>
      <xdr:spPr>
        <a:xfrm>
          <a:off x="21529816" y="39004045"/>
          <a:ext cx="1520684" cy="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2969</xdr:colOff>
      <xdr:row>335</xdr:row>
      <xdr:rowOff>0</xdr:rowOff>
    </xdr:from>
    <xdr:to>
      <xdr:col>27</xdr:col>
      <xdr:colOff>192881</xdr:colOff>
      <xdr:row>335</xdr:row>
      <xdr:rowOff>0</xdr:rowOff>
    </xdr:to>
    <xdr:cxnSp macro="">
      <xdr:nvCxnSpPr>
        <xdr:cNvPr id="205" name="直線コネクタ 204">
          <a:extLst>
            <a:ext uri="{FF2B5EF4-FFF2-40B4-BE49-F238E27FC236}">
              <a16:creationId xmlns:a16="http://schemas.microsoft.com/office/drawing/2014/main" id="{91F24478-0AE8-4D02-B7B8-6D0FFF428DA9}"/>
            </a:ext>
          </a:extLst>
        </xdr:cNvPr>
        <xdr:cNvCxnSpPr/>
      </xdr:nvCxnSpPr>
      <xdr:spPr>
        <a:xfrm>
          <a:off x="22862969" y="38481000"/>
          <a:ext cx="189912" cy="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373857</xdr:colOff>
      <xdr:row>339</xdr:row>
      <xdr:rowOff>190260</xdr:rowOff>
    </xdr:from>
    <xdr:to>
      <xdr:col>27</xdr:col>
      <xdr:colOff>190500</xdr:colOff>
      <xdr:row>339</xdr:row>
      <xdr:rowOff>190260</xdr:rowOff>
    </xdr:to>
    <xdr:cxnSp macro="">
      <xdr:nvCxnSpPr>
        <xdr:cNvPr id="206" name="直線コネクタ 205">
          <a:extLst>
            <a:ext uri="{FF2B5EF4-FFF2-40B4-BE49-F238E27FC236}">
              <a16:creationId xmlns:a16="http://schemas.microsoft.com/office/drawing/2014/main" id="{F5CA3B7E-ADD9-4D70-BAF9-A4509A5CCB8A}"/>
            </a:ext>
          </a:extLst>
        </xdr:cNvPr>
        <xdr:cNvCxnSpPr/>
      </xdr:nvCxnSpPr>
      <xdr:spPr>
        <a:xfrm>
          <a:off x="22852857" y="39433260"/>
          <a:ext cx="197643" cy="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192881</xdr:colOff>
      <xdr:row>331</xdr:row>
      <xdr:rowOff>4763</xdr:rowOff>
    </xdr:from>
    <xdr:to>
      <xdr:col>27</xdr:col>
      <xdr:colOff>192881</xdr:colOff>
      <xdr:row>335</xdr:row>
      <xdr:rowOff>9522</xdr:rowOff>
    </xdr:to>
    <xdr:cxnSp macro="">
      <xdr:nvCxnSpPr>
        <xdr:cNvPr id="207" name="直線コネクタ 206">
          <a:extLst>
            <a:ext uri="{FF2B5EF4-FFF2-40B4-BE49-F238E27FC236}">
              <a16:creationId xmlns:a16="http://schemas.microsoft.com/office/drawing/2014/main" id="{3A679BA1-A61B-4BE3-9CA6-CFCA16DC36F4}"/>
            </a:ext>
          </a:extLst>
        </xdr:cNvPr>
        <xdr:cNvCxnSpPr/>
      </xdr:nvCxnSpPr>
      <xdr:spPr>
        <a:xfrm>
          <a:off x="23052881" y="37723763"/>
          <a:ext cx="0" cy="766759"/>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192883</xdr:colOff>
      <xdr:row>333</xdr:row>
      <xdr:rowOff>188119</xdr:rowOff>
    </xdr:from>
    <xdr:to>
      <xdr:col>23</xdr:col>
      <xdr:colOff>192883</xdr:colOff>
      <xdr:row>334</xdr:row>
      <xdr:rowOff>185733</xdr:rowOff>
    </xdr:to>
    <xdr:cxnSp macro="">
      <xdr:nvCxnSpPr>
        <xdr:cNvPr id="208" name="直線コネクタ 207">
          <a:extLst>
            <a:ext uri="{FF2B5EF4-FFF2-40B4-BE49-F238E27FC236}">
              <a16:creationId xmlns:a16="http://schemas.microsoft.com/office/drawing/2014/main" id="{B6D9A226-444D-44A5-9ACD-9498F3F8D114}"/>
            </a:ext>
          </a:extLst>
        </xdr:cNvPr>
        <xdr:cNvCxnSpPr/>
      </xdr:nvCxnSpPr>
      <xdr:spPr>
        <a:xfrm>
          <a:off x="21528883" y="38288119"/>
          <a:ext cx="0" cy="188114"/>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188117</xdr:colOff>
      <xdr:row>340</xdr:row>
      <xdr:rowOff>85724</xdr:rowOff>
    </xdr:from>
    <xdr:to>
      <xdr:col>25</xdr:col>
      <xdr:colOff>195260</xdr:colOff>
      <xdr:row>340</xdr:row>
      <xdr:rowOff>85724</xdr:rowOff>
    </xdr:to>
    <xdr:cxnSp macro="">
      <xdr:nvCxnSpPr>
        <xdr:cNvPr id="209" name="直線矢印コネクタ 208">
          <a:extLst>
            <a:ext uri="{FF2B5EF4-FFF2-40B4-BE49-F238E27FC236}">
              <a16:creationId xmlns:a16="http://schemas.microsoft.com/office/drawing/2014/main" id="{73C43053-1F95-48A1-AD75-DB48857396A7}"/>
            </a:ext>
          </a:extLst>
        </xdr:cNvPr>
        <xdr:cNvCxnSpPr/>
      </xdr:nvCxnSpPr>
      <xdr:spPr>
        <a:xfrm>
          <a:off x="21524117" y="39519224"/>
          <a:ext cx="76914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192882</xdr:colOff>
      <xdr:row>340</xdr:row>
      <xdr:rowOff>0</xdr:rowOff>
    </xdr:from>
    <xdr:to>
      <xdr:col>23</xdr:col>
      <xdr:colOff>192882</xdr:colOff>
      <xdr:row>340</xdr:row>
      <xdr:rowOff>188114</xdr:rowOff>
    </xdr:to>
    <xdr:cxnSp macro="">
      <xdr:nvCxnSpPr>
        <xdr:cNvPr id="210" name="直線コネクタ 209">
          <a:extLst>
            <a:ext uri="{FF2B5EF4-FFF2-40B4-BE49-F238E27FC236}">
              <a16:creationId xmlns:a16="http://schemas.microsoft.com/office/drawing/2014/main" id="{D6365167-14A3-4563-A45D-51B744DFEDC1}"/>
            </a:ext>
          </a:extLst>
        </xdr:cNvPr>
        <xdr:cNvCxnSpPr/>
      </xdr:nvCxnSpPr>
      <xdr:spPr>
        <a:xfrm>
          <a:off x="21528882" y="39433500"/>
          <a:ext cx="0" cy="188114"/>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190500</xdr:colOff>
      <xdr:row>340</xdr:row>
      <xdr:rowOff>2381</xdr:rowOff>
    </xdr:from>
    <xdr:to>
      <xdr:col>25</xdr:col>
      <xdr:colOff>190500</xdr:colOff>
      <xdr:row>341</xdr:row>
      <xdr:rowOff>2381</xdr:rowOff>
    </xdr:to>
    <xdr:cxnSp macro="">
      <xdr:nvCxnSpPr>
        <xdr:cNvPr id="211" name="直線コネクタ 210">
          <a:extLst>
            <a:ext uri="{FF2B5EF4-FFF2-40B4-BE49-F238E27FC236}">
              <a16:creationId xmlns:a16="http://schemas.microsoft.com/office/drawing/2014/main" id="{FD3BCB5B-4023-465E-B974-06625F96AD2A}"/>
            </a:ext>
          </a:extLst>
        </xdr:cNvPr>
        <xdr:cNvCxnSpPr/>
      </xdr:nvCxnSpPr>
      <xdr:spPr>
        <a:xfrm>
          <a:off x="22288500" y="39435881"/>
          <a:ext cx="0" cy="190500"/>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192882</xdr:colOff>
      <xdr:row>337</xdr:row>
      <xdr:rowOff>142875</xdr:rowOff>
    </xdr:from>
    <xdr:to>
      <xdr:col>30</xdr:col>
      <xdr:colOff>200025</xdr:colOff>
      <xdr:row>337</xdr:row>
      <xdr:rowOff>142875</xdr:rowOff>
    </xdr:to>
    <xdr:cxnSp macro="">
      <xdr:nvCxnSpPr>
        <xdr:cNvPr id="212" name="直線コネクタ 211">
          <a:extLst>
            <a:ext uri="{FF2B5EF4-FFF2-40B4-BE49-F238E27FC236}">
              <a16:creationId xmlns:a16="http://schemas.microsoft.com/office/drawing/2014/main" id="{C883449C-E37D-4352-96C7-5846F251F02B}"/>
            </a:ext>
          </a:extLst>
        </xdr:cNvPr>
        <xdr:cNvCxnSpPr/>
      </xdr:nvCxnSpPr>
      <xdr:spPr>
        <a:xfrm>
          <a:off x="23052882" y="39004875"/>
          <a:ext cx="1150143" cy="0"/>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192881</xdr:colOff>
      <xdr:row>340</xdr:row>
      <xdr:rowOff>1</xdr:rowOff>
    </xdr:from>
    <xdr:to>
      <xdr:col>27</xdr:col>
      <xdr:colOff>378619</xdr:colOff>
      <xdr:row>340</xdr:row>
      <xdr:rowOff>1</xdr:rowOff>
    </xdr:to>
    <xdr:cxnSp macro="">
      <xdr:nvCxnSpPr>
        <xdr:cNvPr id="213" name="直線コネクタ 212">
          <a:extLst>
            <a:ext uri="{FF2B5EF4-FFF2-40B4-BE49-F238E27FC236}">
              <a16:creationId xmlns:a16="http://schemas.microsoft.com/office/drawing/2014/main" id="{2406CCCE-BEEC-4EBB-8AF0-7BA6AEAA0DB9}"/>
            </a:ext>
          </a:extLst>
        </xdr:cNvPr>
        <xdr:cNvCxnSpPr/>
      </xdr:nvCxnSpPr>
      <xdr:spPr>
        <a:xfrm>
          <a:off x="23052881" y="39433501"/>
          <a:ext cx="185738" cy="0"/>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295275</xdr:colOff>
      <xdr:row>337</xdr:row>
      <xdr:rowOff>142875</xdr:rowOff>
    </xdr:from>
    <xdr:to>
      <xdr:col>27</xdr:col>
      <xdr:colOff>295275</xdr:colOff>
      <xdr:row>340</xdr:row>
      <xdr:rowOff>4763</xdr:rowOff>
    </xdr:to>
    <xdr:cxnSp macro="">
      <xdr:nvCxnSpPr>
        <xdr:cNvPr id="214" name="直線矢印コネクタ 213">
          <a:extLst>
            <a:ext uri="{FF2B5EF4-FFF2-40B4-BE49-F238E27FC236}">
              <a16:creationId xmlns:a16="http://schemas.microsoft.com/office/drawing/2014/main" id="{0F59B674-861C-4249-8F47-B55E666DA03B}"/>
            </a:ext>
          </a:extLst>
        </xdr:cNvPr>
        <xdr:cNvCxnSpPr/>
      </xdr:nvCxnSpPr>
      <xdr:spPr>
        <a:xfrm>
          <a:off x="23155275" y="39004875"/>
          <a:ext cx="0" cy="43338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292894</xdr:colOff>
      <xdr:row>335</xdr:row>
      <xdr:rowOff>0</xdr:rowOff>
    </xdr:from>
    <xdr:to>
      <xdr:col>27</xdr:col>
      <xdr:colOff>292894</xdr:colOff>
      <xdr:row>336</xdr:row>
      <xdr:rowOff>73819</xdr:rowOff>
    </xdr:to>
    <xdr:cxnSp macro="">
      <xdr:nvCxnSpPr>
        <xdr:cNvPr id="215" name="直線矢印コネクタ 214">
          <a:extLst>
            <a:ext uri="{FF2B5EF4-FFF2-40B4-BE49-F238E27FC236}">
              <a16:creationId xmlns:a16="http://schemas.microsoft.com/office/drawing/2014/main" id="{CDCFD665-5AB3-42F2-BA0D-778C05423599}"/>
            </a:ext>
          </a:extLst>
        </xdr:cNvPr>
        <xdr:cNvCxnSpPr/>
      </xdr:nvCxnSpPr>
      <xdr:spPr>
        <a:xfrm>
          <a:off x="23152894" y="38481000"/>
          <a:ext cx="0" cy="26431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190501</xdr:colOff>
      <xdr:row>335</xdr:row>
      <xdr:rowOff>0</xdr:rowOff>
    </xdr:from>
    <xdr:to>
      <xdr:col>30</xdr:col>
      <xdr:colOff>195263</xdr:colOff>
      <xdr:row>335</xdr:row>
      <xdr:rowOff>0</xdr:rowOff>
    </xdr:to>
    <xdr:cxnSp macro="">
      <xdr:nvCxnSpPr>
        <xdr:cNvPr id="216" name="直線コネクタ 215">
          <a:extLst>
            <a:ext uri="{FF2B5EF4-FFF2-40B4-BE49-F238E27FC236}">
              <a16:creationId xmlns:a16="http://schemas.microsoft.com/office/drawing/2014/main" id="{D5D5DCDB-7EEB-4D8A-AB69-213723829B5A}"/>
            </a:ext>
          </a:extLst>
        </xdr:cNvPr>
        <xdr:cNvCxnSpPr/>
      </xdr:nvCxnSpPr>
      <xdr:spPr>
        <a:xfrm>
          <a:off x="23050501" y="38481000"/>
          <a:ext cx="1147762" cy="0"/>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378619</xdr:colOff>
      <xdr:row>334</xdr:row>
      <xdr:rowOff>188119</xdr:rowOff>
    </xdr:from>
    <xdr:to>
      <xdr:col>29</xdr:col>
      <xdr:colOff>378619</xdr:colOff>
      <xdr:row>337</xdr:row>
      <xdr:rowOff>142875</xdr:rowOff>
    </xdr:to>
    <xdr:cxnSp macro="">
      <xdr:nvCxnSpPr>
        <xdr:cNvPr id="217" name="直線矢印コネクタ 216">
          <a:extLst>
            <a:ext uri="{FF2B5EF4-FFF2-40B4-BE49-F238E27FC236}">
              <a16:creationId xmlns:a16="http://schemas.microsoft.com/office/drawing/2014/main" id="{0F7AC233-97AC-4293-883C-CB535EBF8364}"/>
            </a:ext>
          </a:extLst>
        </xdr:cNvPr>
        <xdr:cNvCxnSpPr/>
      </xdr:nvCxnSpPr>
      <xdr:spPr>
        <a:xfrm>
          <a:off x="24000619" y="38478619"/>
          <a:ext cx="0" cy="526256"/>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192881</xdr:colOff>
      <xdr:row>336</xdr:row>
      <xdr:rowOff>73818</xdr:rowOff>
    </xdr:from>
    <xdr:to>
      <xdr:col>28</xdr:col>
      <xdr:colOff>2381</xdr:colOff>
      <xdr:row>336</xdr:row>
      <xdr:rowOff>73818</xdr:rowOff>
    </xdr:to>
    <xdr:cxnSp macro="">
      <xdr:nvCxnSpPr>
        <xdr:cNvPr id="218" name="直線コネクタ 217">
          <a:extLst>
            <a:ext uri="{FF2B5EF4-FFF2-40B4-BE49-F238E27FC236}">
              <a16:creationId xmlns:a16="http://schemas.microsoft.com/office/drawing/2014/main" id="{85C4662E-7EB2-4D4D-8F6A-860C4BA12386}"/>
            </a:ext>
          </a:extLst>
        </xdr:cNvPr>
        <xdr:cNvCxnSpPr/>
      </xdr:nvCxnSpPr>
      <xdr:spPr>
        <a:xfrm>
          <a:off x="23052881" y="38745318"/>
          <a:ext cx="190500" cy="0"/>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380999</xdr:colOff>
      <xdr:row>171</xdr:row>
      <xdr:rowOff>21431</xdr:rowOff>
    </xdr:from>
    <xdr:to>
      <xdr:col>12</xdr:col>
      <xdr:colOff>380999</xdr:colOff>
      <xdr:row>171</xdr:row>
      <xdr:rowOff>185737</xdr:rowOff>
    </xdr:to>
    <xdr:cxnSp macro="">
      <xdr:nvCxnSpPr>
        <xdr:cNvPr id="219" name="直線矢印コネクタ 218">
          <a:extLst>
            <a:ext uri="{FF2B5EF4-FFF2-40B4-BE49-F238E27FC236}">
              <a16:creationId xmlns:a16="http://schemas.microsoft.com/office/drawing/2014/main" id="{1B5A346A-AC59-4CE6-BDED-7C928E466A10}"/>
            </a:ext>
          </a:extLst>
        </xdr:cNvPr>
        <xdr:cNvCxnSpPr/>
      </xdr:nvCxnSpPr>
      <xdr:spPr>
        <a:xfrm>
          <a:off x="4952999" y="25357931"/>
          <a:ext cx="0" cy="164306"/>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172</xdr:row>
      <xdr:rowOff>2382</xdr:rowOff>
    </xdr:from>
    <xdr:to>
      <xdr:col>13</xdr:col>
      <xdr:colOff>0</xdr:colOff>
      <xdr:row>172</xdr:row>
      <xdr:rowOff>164307</xdr:rowOff>
    </xdr:to>
    <xdr:cxnSp macro="">
      <xdr:nvCxnSpPr>
        <xdr:cNvPr id="220" name="直線矢印コネクタ 219">
          <a:extLst>
            <a:ext uri="{FF2B5EF4-FFF2-40B4-BE49-F238E27FC236}">
              <a16:creationId xmlns:a16="http://schemas.microsoft.com/office/drawing/2014/main" id="{C8C73B6B-B944-47C3-A71D-BE89C4719722}"/>
            </a:ext>
          </a:extLst>
        </xdr:cNvPr>
        <xdr:cNvCxnSpPr/>
      </xdr:nvCxnSpPr>
      <xdr:spPr>
        <a:xfrm flipV="1">
          <a:off x="4953000" y="25529382"/>
          <a:ext cx="0" cy="161925"/>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378619</xdr:colOff>
      <xdr:row>221</xdr:row>
      <xdr:rowOff>130969</xdr:rowOff>
    </xdr:from>
    <xdr:to>
      <xdr:col>33</xdr:col>
      <xdr:colOff>378619</xdr:colOff>
      <xdr:row>223</xdr:row>
      <xdr:rowOff>1</xdr:rowOff>
    </xdr:to>
    <xdr:cxnSp macro="">
      <xdr:nvCxnSpPr>
        <xdr:cNvPr id="221" name="直線コネクタ 220">
          <a:extLst>
            <a:ext uri="{FF2B5EF4-FFF2-40B4-BE49-F238E27FC236}">
              <a16:creationId xmlns:a16="http://schemas.microsoft.com/office/drawing/2014/main" id="{613826D7-2F06-441C-B0C7-C6ACC75CA8B9}"/>
            </a:ext>
          </a:extLst>
        </xdr:cNvPr>
        <xdr:cNvCxnSpPr/>
      </xdr:nvCxnSpPr>
      <xdr:spPr>
        <a:xfrm>
          <a:off x="12951619" y="34992469"/>
          <a:ext cx="0" cy="250032"/>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2381</xdr:colOff>
      <xdr:row>871</xdr:row>
      <xdr:rowOff>97632</xdr:rowOff>
    </xdr:from>
    <xdr:to>
      <xdr:col>3</xdr:col>
      <xdr:colOff>0</xdr:colOff>
      <xdr:row>871</xdr:row>
      <xdr:rowOff>97632</xdr:rowOff>
    </xdr:to>
    <xdr:cxnSp macro="">
      <xdr:nvCxnSpPr>
        <xdr:cNvPr id="222" name="直線コネクタ 221">
          <a:extLst>
            <a:ext uri="{FF2B5EF4-FFF2-40B4-BE49-F238E27FC236}">
              <a16:creationId xmlns:a16="http://schemas.microsoft.com/office/drawing/2014/main" id="{A321E395-15D2-43AC-85A8-17C8EB7AA2A5}"/>
            </a:ext>
          </a:extLst>
        </xdr:cNvPr>
        <xdr:cNvCxnSpPr/>
      </xdr:nvCxnSpPr>
      <xdr:spPr>
        <a:xfrm>
          <a:off x="383381" y="143191707"/>
          <a:ext cx="759619"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2381</xdr:colOff>
      <xdr:row>894</xdr:row>
      <xdr:rowOff>97632</xdr:rowOff>
    </xdr:from>
    <xdr:to>
      <xdr:col>3</xdr:col>
      <xdr:colOff>0</xdr:colOff>
      <xdr:row>894</xdr:row>
      <xdr:rowOff>97632</xdr:rowOff>
    </xdr:to>
    <xdr:cxnSp macro="">
      <xdr:nvCxnSpPr>
        <xdr:cNvPr id="223" name="直線コネクタ 222">
          <a:extLst>
            <a:ext uri="{FF2B5EF4-FFF2-40B4-BE49-F238E27FC236}">
              <a16:creationId xmlns:a16="http://schemas.microsoft.com/office/drawing/2014/main" id="{C2ECF2C0-A35E-4727-AD1B-0B302BAE1F70}"/>
            </a:ext>
          </a:extLst>
        </xdr:cNvPr>
        <xdr:cNvCxnSpPr/>
      </xdr:nvCxnSpPr>
      <xdr:spPr>
        <a:xfrm>
          <a:off x="383381" y="147573207"/>
          <a:ext cx="759619" cy="0"/>
        </a:xfrm>
        <a:prstGeom prst="line">
          <a:avLst/>
        </a:prstGeom>
        <a:ln w="3175">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899</xdr:row>
      <xdr:rowOff>97634</xdr:rowOff>
    </xdr:from>
    <xdr:to>
      <xdr:col>4</xdr:col>
      <xdr:colOff>378619</xdr:colOff>
      <xdr:row>899</xdr:row>
      <xdr:rowOff>97634</xdr:rowOff>
    </xdr:to>
    <xdr:cxnSp macro="">
      <xdr:nvCxnSpPr>
        <xdr:cNvPr id="224" name="直線コネクタ 223">
          <a:extLst>
            <a:ext uri="{FF2B5EF4-FFF2-40B4-BE49-F238E27FC236}">
              <a16:creationId xmlns:a16="http://schemas.microsoft.com/office/drawing/2014/main" id="{87B278D4-E28C-48C6-8322-068C39547932}"/>
            </a:ext>
          </a:extLst>
        </xdr:cNvPr>
        <xdr:cNvCxnSpPr/>
      </xdr:nvCxnSpPr>
      <xdr:spPr>
        <a:xfrm>
          <a:off x="381000" y="148525709"/>
          <a:ext cx="1521619"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xdr:colOff>
      <xdr:row>898</xdr:row>
      <xdr:rowOff>2382</xdr:rowOff>
    </xdr:from>
    <xdr:to>
      <xdr:col>1</xdr:col>
      <xdr:colOff>1</xdr:colOff>
      <xdr:row>899</xdr:row>
      <xdr:rowOff>97631</xdr:rowOff>
    </xdr:to>
    <xdr:cxnSp macro="">
      <xdr:nvCxnSpPr>
        <xdr:cNvPr id="225" name="直線コネクタ 224">
          <a:extLst>
            <a:ext uri="{FF2B5EF4-FFF2-40B4-BE49-F238E27FC236}">
              <a16:creationId xmlns:a16="http://schemas.microsoft.com/office/drawing/2014/main" id="{E3ADB2AA-9A18-4E3C-B36C-6B02D08AD1A4}"/>
            </a:ext>
          </a:extLst>
        </xdr:cNvPr>
        <xdr:cNvCxnSpPr/>
      </xdr:nvCxnSpPr>
      <xdr:spPr>
        <a:xfrm>
          <a:off x="381001" y="148239957"/>
          <a:ext cx="0" cy="28574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2382</xdr:colOff>
      <xdr:row>898</xdr:row>
      <xdr:rowOff>2382</xdr:rowOff>
    </xdr:from>
    <xdr:to>
      <xdr:col>3</xdr:col>
      <xdr:colOff>2382</xdr:colOff>
      <xdr:row>899</xdr:row>
      <xdr:rowOff>100013</xdr:rowOff>
    </xdr:to>
    <xdr:cxnSp macro="">
      <xdr:nvCxnSpPr>
        <xdr:cNvPr id="226" name="直線コネクタ 225">
          <a:extLst>
            <a:ext uri="{FF2B5EF4-FFF2-40B4-BE49-F238E27FC236}">
              <a16:creationId xmlns:a16="http://schemas.microsoft.com/office/drawing/2014/main" id="{26C30720-92BC-46B9-A7EC-37AE1FDB22E7}"/>
            </a:ext>
          </a:extLst>
        </xdr:cNvPr>
        <xdr:cNvCxnSpPr/>
      </xdr:nvCxnSpPr>
      <xdr:spPr>
        <a:xfrm>
          <a:off x="1145382" y="148239957"/>
          <a:ext cx="0" cy="288131"/>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898</xdr:row>
      <xdr:rowOff>2381</xdr:rowOff>
    </xdr:from>
    <xdr:to>
      <xdr:col>5</xdr:col>
      <xdr:colOff>0</xdr:colOff>
      <xdr:row>899</xdr:row>
      <xdr:rowOff>95250</xdr:rowOff>
    </xdr:to>
    <xdr:cxnSp macro="">
      <xdr:nvCxnSpPr>
        <xdr:cNvPr id="227" name="直線コネクタ 226">
          <a:extLst>
            <a:ext uri="{FF2B5EF4-FFF2-40B4-BE49-F238E27FC236}">
              <a16:creationId xmlns:a16="http://schemas.microsoft.com/office/drawing/2014/main" id="{AFA27677-D662-4C72-B125-5DAA2BFEC7E5}"/>
            </a:ext>
          </a:extLst>
        </xdr:cNvPr>
        <xdr:cNvCxnSpPr/>
      </xdr:nvCxnSpPr>
      <xdr:spPr>
        <a:xfrm>
          <a:off x="1905000" y="148239956"/>
          <a:ext cx="0" cy="28336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378618</xdr:colOff>
      <xdr:row>893</xdr:row>
      <xdr:rowOff>0</xdr:rowOff>
    </xdr:from>
    <xdr:to>
      <xdr:col>3</xdr:col>
      <xdr:colOff>378618</xdr:colOff>
      <xdr:row>894</xdr:row>
      <xdr:rowOff>97631</xdr:rowOff>
    </xdr:to>
    <xdr:cxnSp macro="">
      <xdr:nvCxnSpPr>
        <xdr:cNvPr id="228" name="直線コネクタ 227">
          <a:extLst>
            <a:ext uri="{FF2B5EF4-FFF2-40B4-BE49-F238E27FC236}">
              <a16:creationId xmlns:a16="http://schemas.microsoft.com/office/drawing/2014/main" id="{40E230A4-1F0F-4236-B226-055E70A6800A}"/>
            </a:ext>
          </a:extLst>
        </xdr:cNvPr>
        <xdr:cNvCxnSpPr/>
      </xdr:nvCxnSpPr>
      <xdr:spPr>
        <a:xfrm>
          <a:off x="1521618" y="147285075"/>
          <a:ext cx="0" cy="288131"/>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2381</xdr:colOff>
      <xdr:row>893</xdr:row>
      <xdr:rowOff>0</xdr:rowOff>
    </xdr:from>
    <xdr:to>
      <xdr:col>10</xdr:col>
      <xdr:colOff>2381</xdr:colOff>
      <xdr:row>894</xdr:row>
      <xdr:rowOff>97631</xdr:rowOff>
    </xdr:to>
    <xdr:cxnSp macro="">
      <xdr:nvCxnSpPr>
        <xdr:cNvPr id="229" name="直線コネクタ 228">
          <a:extLst>
            <a:ext uri="{FF2B5EF4-FFF2-40B4-BE49-F238E27FC236}">
              <a16:creationId xmlns:a16="http://schemas.microsoft.com/office/drawing/2014/main" id="{47DDD33F-2CFD-4134-9F81-FC7B4DA3FC50}"/>
            </a:ext>
          </a:extLst>
        </xdr:cNvPr>
        <xdr:cNvCxnSpPr/>
      </xdr:nvCxnSpPr>
      <xdr:spPr>
        <a:xfrm>
          <a:off x="3812381" y="147285075"/>
          <a:ext cx="0" cy="288131"/>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xdr:colOff>
      <xdr:row>893</xdr:row>
      <xdr:rowOff>2381</xdr:rowOff>
    </xdr:from>
    <xdr:to>
      <xdr:col>7</xdr:col>
      <xdr:colOff>1</xdr:colOff>
      <xdr:row>894</xdr:row>
      <xdr:rowOff>100012</xdr:rowOff>
    </xdr:to>
    <xdr:cxnSp macro="">
      <xdr:nvCxnSpPr>
        <xdr:cNvPr id="230" name="直線コネクタ 229">
          <a:extLst>
            <a:ext uri="{FF2B5EF4-FFF2-40B4-BE49-F238E27FC236}">
              <a16:creationId xmlns:a16="http://schemas.microsoft.com/office/drawing/2014/main" id="{BA523C0A-0ADB-4064-84DE-F9912A188BE9}"/>
            </a:ext>
          </a:extLst>
        </xdr:cNvPr>
        <xdr:cNvCxnSpPr/>
      </xdr:nvCxnSpPr>
      <xdr:spPr>
        <a:xfrm>
          <a:off x="2667001" y="147287456"/>
          <a:ext cx="0" cy="288131"/>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894</xdr:row>
      <xdr:rowOff>97631</xdr:rowOff>
    </xdr:from>
    <xdr:to>
      <xdr:col>10</xdr:col>
      <xdr:colOff>2381</xdr:colOff>
      <xdr:row>894</xdr:row>
      <xdr:rowOff>97631</xdr:rowOff>
    </xdr:to>
    <xdr:cxnSp macro="">
      <xdr:nvCxnSpPr>
        <xdr:cNvPr id="231" name="直線コネクタ 230">
          <a:extLst>
            <a:ext uri="{FF2B5EF4-FFF2-40B4-BE49-F238E27FC236}">
              <a16:creationId xmlns:a16="http://schemas.microsoft.com/office/drawing/2014/main" id="{4667A5CB-BD60-47CB-BF68-6B4BD408044A}"/>
            </a:ext>
          </a:extLst>
        </xdr:cNvPr>
        <xdr:cNvCxnSpPr/>
      </xdr:nvCxnSpPr>
      <xdr:spPr>
        <a:xfrm>
          <a:off x="1524000" y="147573206"/>
          <a:ext cx="2288381"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xdr:colOff>
      <xdr:row>902</xdr:row>
      <xdr:rowOff>2382</xdr:rowOff>
    </xdr:from>
    <xdr:to>
      <xdr:col>1</xdr:col>
      <xdr:colOff>1</xdr:colOff>
      <xdr:row>903</xdr:row>
      <xdr:rowOff>97631</xdr:rowOff>
    </xdr:to>
    <xdr:cxnSp macro="">
      <xdr:nvCxnSpPr>
        <xdr:cNvPr id="232" name="直線コネクタ 231">
          <a:extLst>
            <a:ext uri="{FF2B5EF4-FFF2-40B4-BE49-F238E27FC236}">
              <a16:creationId xmlns:a16="http://schemas.microsoft.com/office/drawing/2014/main" id="{02253157-E88B-4455-8FA5-6BEB3D5F12DD}"/>
            </a:ext>
          </a:extLst>
        </xdr:cNvPr>
        <xdr:cNvCxnSpPr/>
      </xdr:nvCxnSpPr>
      <xdr:spPr>
        <a:xfrm>
          <a:off x="381001" y="149001957"/>
          <a:ext cx="0" cy="28574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2382</xdr:colOff>
      <xdr:row>902</xdr:row>
      <xdr:rowOff>2382</xdr:rowOff>
    </xdr:from>
    <xdr:to>
      <xdr:col>3</xdr:col>
      <xdr:colOff>2382</xdr:colOff>
      <xdr:row>903</xdr:row>
      <xdr:rowOff>100013</xdr:rowOff>
    </xdr:to>
    <xdr:cxnSp macro="">
      <xdr:nvCxnSpPr>
        <xdr:cNvPr id="233" name="直線コネクタ 232">
          <a:extLst>
            <a:ext uri="{FF2B5EF4-FFF2-40B4-BE49-F238E27FC236}">
              <a16:creationId xmlns:a16="http://schemas.microsoft.com/office/drawing/2014/main" id="{A319ED84-D296-45BC-B831-F57DA04423A2}"/>
            </a:ext>
          </a:extLst>
        </xdr:cNvPr>
        <xdr:cNvCxnSpPr/>
      </xdr:nvCxnSpPr>
      <xdr:spPr>
        <a:xfrm>
          <a:off x="1145382" y="149001957"/>
          <a:ext cx="0" cy="288131"/>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xdr:colOff>
      <xdr:row>902</xdr:row>
      <xdr:rowOff>2381</xdr:rowOff>
    </xdr:from>
    <xdr:to>
      <xdr:col>8</xdr:col>
      <xdr:colOff>1</xdr:colOff>
      <xdr:row>903</xdr:row>
      <xdr:rowOff>100013</xdr:rowOff>
    </xdr:to>
    <xdr:cxnSp macro="">
      <xdr:nvCxnSpPr>
        <xdr:cNvPr id="234" name="直線コネクタ 233">
          <a:extLst>
            <a:ext uri="{FF2B5EF4-FFF2-40B4-BE49-F238E27FC236}">
              <a16:creationId xmlns:a16="http://schemas.microsoft.com/office/drawing/2014/main" id="{C03EBA1B-7B9F-48C9-94B2-2591B012F94C}"/>
            </a:ext>
          </a:extLst>
        </xdr:cNvPr>
        <xdr:cNvCxnSpPr/>
      </xdr:nvCxnSpPr>
      <xdr:spPr>
        <a:xfrm>
          <a:off x="3048001" y="149001956"/>
          <a:ext cx="0" cy="288132"/>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903</xdr:row>
      <xdr:rowOff>97631</xdr:rowOff>
    </xdr:from>
    <xdr:to>
      <xdr:col>11</xdr:col>
      <xdr:colOff>2381</xdr:colOff>
      <xdr:row>903</xdr:row>
      <xdr:rowOff>97631</xdr:rowOff>
    </xdr:to>
    <xdr:cxnSp macro="">
      <xdr:nvCxnSpPr>
        <xdr:cNvPr id="235" name="直線コネクタ 234">
          <a:extLst>
            <a:ext uri="{FF2B5EF4-FFF2-40B4-BE49-F238E27FC236}">
              <a16:creationId xmlns:a16="http://schemas.microsoft.com/office/drawing/2014/main" id="{CC416E1D-7B97-4FA2-8332-3B6D348274B9}"/>
            </a:ext>
          </a:extLst>
        </xdr:cNvPr>
        <xdr:cNvCxnSpPr/>
      </xdr:nvCxnSpPr>
      <xdr:spPr>
        <a:xfrm>
          <a:off x="381000" y="149287706"/>
          <a:ext cx="3812381"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0</xdr:colOff>
      <xdr:row>902</xdr:row>
      <xdr:rowOff>0</xdr:rowOff>
    </xdr:from>
    <xdr:to>
      <xdr:col>11</xdr:col>
      <xdr:colOff>0</xdr:colOff>
      <xdr:row>903</xdr:row>
      <xdr:rowOff>97631</xdr:rowOff>
    </xdr:to>
    <xdr:cxnSp macro="">
      <xdr:nvCxnSpPr>
        <xdr:cNvPr id="236" name="直線コネクタ 235">
          <a:extLst>
            <a:ext uri="{FF2B5EF4-FFF2-40B4-BE49-F238E27FC236}">
              <a16:creationId xmlns:a16="http://schemas.microsoft.com/office/drawing/2014/main" id="{AC7FAC71-2095-479F-9BEE-58B5CBF618E7}"/>
            </a:ext>
          </a:extLst>
        </xdr:cNvPr>
        <xdr:cNvCxnSpPr/>
      </xdr:nvCxnSpPr>
      <xdr:spPr>
        <a:xfrm>
          <a:off x="4191000" y="148999575"/>
          <a:ext cx="0" cy="288131"/>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898</xdr:row>
      <xdr:rowOff>0</xdr:rowOff>
    </xdr:from>
    <xdr:to>
      <xdr:col>6</xdr:col>
      <xdr:colOff>0</xdr:colOff>
      <xdr:row>899</xdr:row>
      <xdr:rowOff>97631</xdr:rowOff>
    </xdr:to>
    <xdr:cxnSp macro="">
      <xdr:nvCxnSpPr>
        <xdr:cNvPr id="237" name="直線コネクタ 236">
          <a:extLst>
            <a:ext uri="{FF2B5EF4-FFF2-40B4-BE49-F238E27FC236}">
              <a16:creationId xmlns:a16="http://schemas.microsoft.com/office/drawing/2014/main" id="{D70B78D4-0674-4E14-88F0-3F2CC9EE5900}"/>
            </a:ext>
          </a:extLst>
        </xdr:cNvPr>
        <xdr:cNvCxnSpPr/>
      </xdr:nvCxnSpPr>
      <xdr:spPr>
        <a:xfrm>
          <a:off x="2286000" y="148237575"/>
          <a:ext cx="0" cy="288131"/>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2381</xdr:colOff>
      <xdr:row>898</xdr:row>
      <xdr:rowOff>0</xdr:rowOff>
    </xdr:from>
    <xdr:to>
      <xdr:col>12</xdr:col>
      <xdr:colOff>2381</xdr:colOff>
      <xdr:row>899</xdr:row>
      <xdr:rowOff>97631</xdr:rowOff>
    </xdr:to>
    <xdr:cxnSp macro="">
      <xdr:nvCxnSpPr>
        <xdr:cNvPr id="238" name="直線コネクタ 237">
          <a:extLst>
            <a:ext uri="{FF2B5EF4-FFF2-40B4-BE49-F238E27FC236}">
              <a16:creationId xmlns:a16="http://schemas.microsoft.com/office/drawing/2014/main" id="{A0BE6462-F755-4192-A282-11C16399E041}"/>
            </a:ext>
          </a:extLst>
        </xdr:cNvPr>
        <xdr:cNvCxnSpPr/>
      </xdr:nvCxnSpPr>
      <xdr:spPr>
        <a:xfrm>
          <a:off x="4574381" y="148237575"/>
          <a:ext cx="0" cy="288131"/>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xdr:colOff>
      <xdr:row>898</xdr:row>
      <xdr:rowOff>2381</xdr:rowOff>
    </xdr:from>
    <xdr:to>
      <xdr:col>9</xdr:col>
      <xdr:colOff>1</xdr:colOff>
      <xdr:row>899</xdr:row>
      <xdr:rowOff>100012</xdr:rowOff>
    </xdr:to>
    <xdr:cxnSp macro="">
      <xdr:nvCxnSpPr>
        <xdr:cNvPr id="239" name="直線コネクタ 238">
          <a:extLst>
            <a:ext uri="{FF2B5EF4-FFF2-40B4-BE49-F238E27FC236}">
              <a16:creationId xmlns:a16="http://schemas.microsoft.com/office/drawing/2014/main" id="{3923A505-B709-445F-87B0-DBBE33FBD4E8}"/>
            </a:ext>
          </a:extLst>
        </xdr:cNvPr>
        <xdr:cNvCxnSpPr/>
      </xdr:nvCxnSpPr>
      <xdr:spPr>
        <a:xfrm>
          <a:off x="3429001" y="148239956"/>
          <a:ext cx="0" cy="288131"/>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2381</xdr:colOff>
      <xdr:row>899</xdr:row>
      <xdr:rowOff>97631</xdr:rowOff>
    </xdr:from>
    <xdr:to>
      <xdr:col>12</xdr:col>
      <xdr:colOff>2381</xdr:colOff>
      <xdr:row>899</xdr:row>
      <xdr:rowOff>97631</xdr:rowOff>
    </xdr:to>
    <xdr:cxnSp macro="">
      <xdr:nvCxnSpPr>
        <xdr:cNvPr id="240" name="直線コネクタ 239">
          <a:extLst>
            <a:ext uri="{FF2B5EF4-FFF2-40B4-BE49-F238E27FC236}">
              <a16:creationId xmlns:a16="http://schemas.microsoft.com/office/drawing/2014/main" id="{C89178B9-1046-41CA-8171-118D4B637E2F}"/>
            </a:ext>
          </a:extLst>
        </xdr:cNvPr>
        <xdr:cNvCxnSpPr/>
      </xdr:nvCxnSpPr>
      <xdr:spPr>
        <a:xfrm>
          <a:off x="2288381" y="148525706"/>
          <a:ext cx="2286000"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2381</xdr:colOff>
      <xdr:row>902</xdr:row>
      <xdr:rowOff>0</xdr:rowOff>
    </xdr:from>
    <xdr:to>
      <xdr:col>5</xdr:col>
      <xdr:colOff>2381</xdr:colOff>
      <xdr:row>903</xdr:row>
      <xdr:rowOff>97631</xdr:rowOff>
    </xdr:to>
    <xdr:cxnSp macro="">
      <xdr:nvCxnSpPr>
        <xdr:cNvPr id="241" name="直線コネクタ 240">
          <a:extLst>
            <a:ext uri="{FF2B5EF4-FFF2-40B4-BE49-F238E27FC236}">
              <a16:creationId xmlns:a16="http://schemas.microsoft.com/office/drawing/2014/main" id="{C8666E68-5BBE-4D3A-B497-78A3839D2792}"/>
            </a:ext>
          </a:extLst>
        </xdr:cNvPr>
        <xdr:cNvCxnSpPr/>
      </xdr:nvCxnSpPr>
      <xdr:spPr>
        <a:xfrm>
          <a:off x="1907381" y="148999575"/>
          <a:ext cx="0" cy="288131"/>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373857</xdr:colOff>
      <xdr:row>869</xdr:row>
      <xdr:rowOff>97631</xdr:rowOff>
    </xdr:from>
    <xdr:to>
      <xdr:col>27</xdr:col>
      <xdr:colOff>2381</xdr:colOff>
      <xdr:row>869</xdr:row>
      <xdr:rowOff>97631</xdr:rowOff>
    </xdr:to>
    <xdr:cxnSp macro="">
      <xdr:nvCxnSpPr>
        <xdr:cNvPr id="242" name="直線矢印コネクタ 241">
          <a:extLst>
            <a:ext uri="{FF2B5EF4-FFF2-40B4-BE49-F238E27FC236}">
              <a16:creationId xmlns:a16="http://schemas.microsoft.com/office/drawing/2014/main" id="{EA26C597-7CE7-4A2F-8376-EFAC585CBB80}"/>
            </a:ext>
          </a:extLst>
        </xdr:cNvPr>
        <xdr:cNvCxnSpPr/>
      </xdr:nvCxnSpPr>
      <xdr:spPr>
        <a:xfrm flipH="1">
          <a:off x="373857" y="142810706"/>
          <a:ext cx="991552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875</xdr:row>
      <xdr:rowOff>90488</xdr:rowOff>
    </xdr:from>
    <xdr:to>
      <xdr:col>25</xdr:col>
      <xdr:colOff>1</xdr:colOff>
      <xdr:row>875</xdr:row>
      <xdr:rowOff>90488</xdr:rowOff>
    </xdr:to>
    <xdr:cxnSp macro="">
      <xdr:nvCxnSpPr>
        <xdr:cNvPr id="243" name="直線矢印コネクタ 242">
          <a:extLst>
            <a:ext uri="{FF2B5EF4-FFF2-40B4-BE49-F238E27FC236}">
              <a16:creationId xmlns:a16="http://schemas.microsoft.com/office/drawing/2014/main" id="{1BE660A0-EE78-436F-AEE4-D1D06469BAD7}"/>
            </a:ext>
          </a:extLst>
        </xdr:cNvPr>
        <xdr:cNvCxnSpPr/>
      </xdr:nvCxnSpPr>
      <xdr:spPr>
        <a:xfrm flipH="1">
          <a:off x="381000" y="143946563"/>
          <a:ext cx="914400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xdr:colOff>
      <xdr:row>881</xdr:row>
      <xdr:rowOff>97631</xdr:rowOff>
    </xdr:from>
    <xdr:to>
      <xdr:col>13</xdr:col>
      <xdr:colOff>0</xdr:colOff>
      <xdr:row>881</xdr:row>
      <xdr:rowOff>97631</xdr:rowOff>
    </xdr:to>
    <xdr:cxnSp macro="">
      <xdr:nvCxnSpPr>
        <xdr:cNvPr id="244" name="直線矢印コネクタ 243">
          <a:extLst>
            <a:ext uri="{FF2B5EF4-FFF2-40B4-BE49-F238E27FC236}">
              <a16:creationId xmlns:a16="http://schemas.microsoft.com/office/drawing/2014/main" id="{332D2F30-F2CB-4259-A1D6-CF8440391465}"/>
            </a:ext>
          </a:extLst>
        </xdr:cNvPr>
        <xdr:cNvCxnSpPr/>
      </xdr:nvCxnSpPr>
      <xdr:spPr>
        <a:xfrm flipH="1">
          <a:off x="381002" y="145096706"/>
          <a:ext cx="4571998"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924</xdr:row>
      <xdr:rowOff>88106</xdr:rowOff>
    </xdr:from>
    <xdr:to>
      <xdr:col>6</xdr:col>
      <xdr:colOff>2381</xdr:colOff>
      <xdr:row>924</xdr:row>
      <xdr:rowOff>88106</xdr:rowOff>
    </xdr:to>
    <xdr:cxnSp macro="">
      <xdr:nvCxnSpPr>
        <xdr:cNvPr id="245" name="直線矢印コネクタ 244">
          <a:extLst>
            <a:ext uri="{FF2B5EF4-FFF2-40B4-BE49-F238E27FC236}">
              <a16:creationId xmlns:a16="http://schemas.microsoft.com/office/drawing/2014/main" id="{2607A886-A03A-41E3-B502-912599209A76}"/>
            </a:ext>
          </a:extLst>
        </xdr:cNvPr>
        <xdr:cNvCxnSpPr/>
      </xdr:nvCxnSpPr>
      <xdr:spPr>
        <a:xfrm>
          <a:off x="762000" y="153278681"/>
          <a:ext cx="1526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378619</xdr:colOff>
      <xdr:row>922</xdr:row>
      <xdr:rowOff>90488</xdr:rowOff>
    </xdr:from>
    <xdr:to>
      <xdr:col>10</xdr:col>
      <xdr:colOff>2381</xdr:colOff>
      <xdr:row>922</xdr:row>
      <xdr:rowOff>90488</xdr:rowOff>
    </xdr:to>
    <xdr:cxnSp macro="">
      <xdr:nvCxnSpPr>
        <xdr:cNvPr id="246" name="直線矢印コネクタ 245">
          <a:extLst>
            <a:ext uri="{FF2B5EF4-FFF2-40B4-BE49-F238E27FC236}">
              <a16:creationId xmlns:a16="http://schemas.microsoft.com/office/drawing/2014/main" id="{B8A4260A-218B-4B10-8000-1779455CA22B}"/>
            </a:ext>
          </a:extLst>
        </xdr:cNvPr>
        <xdr:cNvCxnSpPr/>
      </xdr:nvCxnSpPr>
      <xdr:spPr>
        <a:xfrm>
          <a:off x="759619" y="152900063"/>
          <a:ext cx="305276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195262</xdr:colOff>
      <xdr:row>925</xdr:row>
      <xdr:rowOff>0</xdr:rowOff>
    </xdr:from>
    <xdr:to>
      <xdr:col>10</xdr:col>
      <xdr:colOff>195262</xdr:colOff>
      <xdr:row>935</xdr:row>
      <xdr:rowOff>1</xdr:rowOff>
    </xdr:to>
    <xdr:cxnSp macro="">
      <xdr:nvCxnSpPr>
        <xdr:cNvPr id="247" name="直線矢印コネクタ 246">
          <a:extLst>
            <a:ext uri="{FF2B5EF4-FFF2-40B4-BE49-F238E27FC236}">
              <a16:creationId xmlns:a16="http://schemas.microsoft.com/office/drawing/2014/main" id="{B02A18D6-E0EB-459C-8D9C-184B4D87D9A2}"/>
            </a:ext>
          </a:extLst>
        </xdr:cNvPr>
        <xdr:cNvCxnSpPr/>
      </xdr:nvCxnSpPr>
      <xdr:spPr>
        <a:xfrm>
          <a:off x="4005262" y="153381075"/>
          <a:ext cx="0" cy="190500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378619</xdr:colOff>
      <xdr:row>940</xdr:row>
      <xdr:rowOff>100013</xdr:rowOff>
    </xdr:from>
    <xdr:to>
      <xdr:col>9</xdr:col>
      <xdr:colOff>2381</xdr:colOff>
      <xdr:row>940</xdr:row>
      <xdr:rowOff>100013</xdr:rowOff>
    </xdr:to>
    <xdr:cxnSp macro="">
      <xdr:nvCxnSpPr>
        <xdr:cNvPr id="248" name="直線矢印コネクタ 247">
          <a:extLst>
            <a:ext uri="{FF2B5EF4-FFF2-40B4-BE49-F238E27FC236}">
              <a16:creationId xmlns:a16="http://schemas.microsoft.com/office/drawing/2014/main" id="{0F1054EE-E29C-485A-8658-01E3513F2A8F}"/>
            </a:ext>
          </a:extLst>
        </xdr:cNvPr>
        <xdr:cNvCxnSpPr/>
      </xdr:nvCxnSpPr>
      <xdr:spPr>
        <a:xfrm>
          <a:off x="378619" y="156338588"/>
          <a:ext cx="305276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373856</xdr:colOff>
      <xdr:row>946</xdr:row>
      <xdr:rowOff>92869</xdr:rowOff>
    </xdr:from>
    <xdr:to>
      <xdr:col>17</xdr:col>
      <xdr:colOff>0</xdr:colOff>
      <xdr:row>946</xdr:row>
      <xdr:rowOff>92869</xdr:rowOff>
    </xdr:to>
    <xdr:cxnSp macro="">
      <xdr:nvCxnSpPr>
        <xdr:cNvPr id="249" name="直線矢印コネクタ 248">
          <a:extLst>
            <a:ext uri="{FF2B5EF4-FFF2-40B4-BE49-F238E27FC236}">
              <a16:creationId xmlns:a16="http://schemas.microsoft.com/office/drawing/2014/main" id="{ED8481B3-1024-4FA1-BC73-BFD2B8CFF255}"/>
            </a:ext>
          </a:extLst>
        </xdr:cNvPr>
        <xdr:cNvCxnSpPr/>
      </xdr:nvCxnSpPr>
      <xdr:spPr>
        <a:xfrm>
          <a:off x="373856" y="157474444"/>
          <a:ext cx="610314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195262</xdr:colOff>
      <xdr:row>940</xdr:row>
      <xdr:rowOff>188119</xdr:rowOff>
    </xdr:from>
    <xdr:to>
      <xdr:col>33</xdr:col>
      <xdr:colOff>195262</xdr:colOff>
      <xdr:row>946</xdr:row>
      <xdr:rowOff>1</xdr:rowOff>
    </xdr:to>
    <xdr:cxnSp macro="">
      <xdr:nvCxnSpPr>
        <xdr:cNvPr id="250" name="直線矢印コネクタ 249">
          <a:extLst>
            <a:ext uri="{FF2B5EF4-FFF2-40B4-BE49-F238E27FC236}">
              <a16:creationId xmlns:a16="http://schemas.microsoft.com/office/drawing/2014/main" id="{5C71F2D1-39BF-4264-8246-A0220632C27C}"/>
            </a:ext>
          </a:extLst>
        </xdr:cNvPr>
        <xdr:cNvCxnSpPr/>
      </xdr:nvCxnSpPr>
      <xdr:spPr>
        <a:xfrm>
          <a:off x="12768262" y="156426694"/>
          <a:ext cx="0" cy="95488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204787</xdr:colOff>
      <xdr:row>955</xdr:row>
      <xdr:rowOff>178594</xdr:rowOff>
    </xdr:from>
    <xdr:to>
      <xdr:col>17</xdr:col>
      <xdr:colOff>204787</xdr:colOff>
      <xdr:row>965</xdr:row>
      <xdr:rowOff>180975</xdr:rowOff>
    </xdr:to>
    <xdr:cxnSp macro="">
      <xdr:nvCxnSpPr>
        <xdr:cNvPr id="251" name="直線矢印コネクタ 250">
          <a:extLst>
            <a:ext uri="{FF2B5EF4-FFF2-40B4-BE49-F238E27FC236}">
              <a16:creationId xmlns:a16="http://schemas.microsoft.com/office/drawing/2014/main" id="{C4AB31E3-EE92-4145-ACEF-4DDA1FE777DD}"/>
            </a:ext>
          </a:extLst>
        </xdr:cNvPr>
        <xdr:cNvCxnSpPr/>
      </xdr:nvCxnSpPr>
      <xdr:spPr>
        <a:xfrm>
          <a:off x="6681787" y="159274669"/>
          <a:ext cx="0" cy="19073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955</xdr:row>
      <xdr:rowOff>88106</xdr:rowOff>
    </xdr:from>
    <xdr:to>
      <xdr:col>9</xdr:col>
      <xdr:colOff>2381</xdr:colOff>
      <xdr:row>955</xdr:row>
      <xdr:rowOff>88106</xdr:rowOff>
    </xdr:to>
    <xdr:cxnSp macro="">
      <xdr:nvCxnSpPr>
        <xdr:cNvPr id="252" name="直線矢印コネクタ 251">
          <a:extLst>
            <a:ext uri="{FF2B5EF4-FFF2-40B4-BE49-F238E27FC236}">
              <a16:creationId xmlns:a16="http://schemas.microsoft.com/office/drawing/2014/main" id="{D3A52DF3-899C-4A5C-8E31-9572E5810245}"/>
            </a:ext>
          </a:extLst>
        </xdr:cNvPr>
        <xdr:cNvCxnSpPr/>
      </xdr:nvCxnSpPr>
      <xdr:spPr>
        <a:xfrm>
          <a:off x="381000" y="159184181"/>
          <a:ext cx="3050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953</xdr:row>
      <xdr:rowOff>92869</xdr:rowOff>
    </xdr:from>
    <xdr:to>
      <xdr:col>17</xdr:col>
      <xdr:colOff>0</xdr:colOff>
      <xdr:row>953</xdr:row>
      <xdr:rowOff>92869</xdr:rowOff>
    </xdr:to>
    <xdr:cxnSp macro="">
      <xdr:nvCxnSpPr>
        <xdr:cNvPr id="253" name="直線矢印コネクタ 252">
          <a:extLst>
            <a:ext uri="{FF2B5EF4-FFF2-40B4-BE49-F238E27FC236}">
              <a16:creationId xmlns:a16="http://schemas.microsoft.com/office/drawing/2014/main" id="{31002F80-53B4-4C42-92E3-764A93153CC8}"/>
            </a:ext>
          </a:extLst>
        </xdr:cNvPr>
        <xdr:cNvCxnSpPr/>
      </xdr:nvCxnSpPr>
      <xdr:spPr>
        <a:xfrm>
          <a:off x="381000" y="158807944"/>
          <a:ext cx="6096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2381</xdr:colOff>
      <xdr:row>948</xdr:row>
      <xdr:rowOff>102394</xdr:rowOff>
    </xdr:from>
    <xdr:to>
      <xdr:col>32</xdr:col>
      <xdr:colOff>378619</xdr:colOff>
      <xdr:row>948</xdr:row>
      <xdr:rowOff>102394</xdr:rowOff>
    </xdr:to>
    <xdr:cxnSp macro="">
      <xdr:nvCxnSpPr>
        <xdr:cNvPr id="254" name="直線矢印コネクタ 253">
          <a:extLst>
            <a:ext uri="{FF2B5EF4-FFF2-40B4-BE49-F238E27FC236}">
              <a16:creationId xmlns:a16="http://schemas.microsoft.com/office/drawing/2014/main" id="{E39B8D04-B2A7-4560-8E5C-FEC38287518E}"/>
            </a:ext>
          </a:extLst>
        </xdr:cNvPr>
        <xdr:cNvCxnSpPr/>
      </xdr:nvCxnSpPr>
      <xdr:spPr>
        <a:xfrm>
          <a:off x="383381" y="157864969"/>
          <a:ext cx="12187238"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357188</xdr:colOff>
      <xdr:row>386</xdr:row>
      <xdr:rowOff>0</xdr:rowOff>
    </xdr:from>
    <xdr:to>
      <xdr:col>6</xdr:col>
      <xdr:colOff>357188</xdr:colOff>
      <xdr:row>386</xdr:row>
      <xdr:rowOff>182202</xdr:rowOff>
    </xdr:to>
    <xdr:cxnSp macro="">
      <xdr:nvCxnSpPr>
        <xdr:cNvPr id="255" name="直線コネクタ 254">
          <a:extLst>
            <a:ext uri="{FF2B5EF4-FFF2-40B4-BE49-F238E27FC236}">
              <a16:creationId xmlns:a16="http://schemas.microsoft.com/office/drawing/2014/main" id="{4371C2DB-F17D-4949-8486-3095C6A6A5E4}"/>
            </a:ext>
          </a:extLst>
        </xdr:cNvPr>
        <xdr:cNvCxnSpPr/>
      </xdr:nvCxnSpPr>
      <xdr:spPr>
        <a:xfrm>
          <a:off x="15216188" y="48215550"/>
          <a:ext cx="0" cy="182202"/>
        </a:xfrm>
        <a:prstGeom prst="line">
          <a:avLst/>
        </a:prstGeom>
        <a:ln w="317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xdr:colOff>
      <xdr:row>895</xdr:row>
      <xdr:rowOff>2382</xdr:rowOff>
    </xdr:from>
    <xdr:to>
      <xdr:col>14</xdr:col>
      <xdr:colOff>1</xdr:colOff>
      <xdr:row>896</xdr:row>
      <xdr:rowOff>97631</xdr:rowOff>
    </xdr:to>
    <xdr:cxnSp macro="">
      <xdr:nvCxnSpPr>
        <xdr:cNvPr id="256" name="直線コネクタ 255">
          <a:extLst>
            <a:ext uri="{FF2B5EF4-FFF2-40B4-BE49-F238E27FC236}">
              <a16:creationId xmlns:a16="http://schemas.microsoft.com/office/drawing/2014/main" id="{A8C6D55E-725F-40BD-A17F-028EEE0BDB53}"/>
            </a:ext>
          </a:extLst>
        </xdr:cNvPr>
        <xdr:cNvCxnSpPr/>
      </xdr:nvCxnSpPr>
      <xdr:spPr>
        <a:xfrm>
          <a:off x="5334001" y="147668457"/>
          <a:ext cx="0" cy="28574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2382</xdr:colOff>
      <xdr:row>895</xdr:row>
      <xdr:rowOff>2382</xdr:rowOff>
    </xdr:from>
    <xdr:to>
      <xdr:col>16</xdr:col>
      <xdr:colOff>2382</xdr:colOff>
      <xdr:row>896</xdr:row>
      <xdr:rowOff>100013</xdr:rowOff>
    </xdr:to>
    <xdr:cxnSp macro="">
      <xdr:nvCxnSpPr>
        <xdr:cNvPr id="257" name="直線コネクタ 256">
          <a:extLst>
            <a:ext uri="{FF2B5EF4-FFF2-40B4-BE49-F238E27FC236}">
              <a16:creationId xmlns:a16="http://schemas.microsoft.com/office/drawing/2014/main" id="{AC04B06C-F697-4F1A-907C-0C3383A4680A}"/>
            </a:ext>
          </a:extLst>
        </xdr:cNvPr>
        <xdr:cNvCxnSpPr/>
      </xdr:nvCxnSpPr>
      <xdr:spPr>
        <a:xfrm>
          <a:off x="6098382" y="147668457"/>
          <a:ext cx="0" cy="288131"/>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xdr:colOff>
      <xdr:row>895</xdr:row>
      <xdr:rowOff>2381</xdr:rowOff>
    </xdr:from>
    <xdr:to>
      <xdr:col>21</xdr:col>
      <xdr:colOff>1</xdr:colOff>
      <xdr:row>896</xdr:row>
      <xdr:rowOff>100013</xdr:rowOff>
    </xdr:to>
    <xdr:cxnSp macro="">
      <xdr:nvCxnSpPr>
        <xdr:cNvPr id="258" name="直線コネクタ 257">
          <a:extLst>
            <a:ext uri="{FF2B5EF4-FFF2-40B4-BE49-F238E27FC236}">
              <a16:creationId xmlns:a16="http://schemas.microsoft.com/office/drawing/2014/main" id="{B407C2B7-3211-4F2E-92A9-68B4DE78B7C3}"/>
            </a:ext>
          </a:extLst>
        </xdr:cNvPr>
        <xdr:cNvCxnSpPr/>
      </xdr:nvCxnSpPr>
      <xdr:spPr>
        <a:xfrm>
          <a:off x="8001001" y="147668456"/>
          <a:ext cx="0" cy="288132"/>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896</xdr:row>
      <xdr:rowOff>97631</xdr:rowOff>
    </xdr:from>
    <xdr:to>
      <xdr:col>24</xdr:col>
      <xdr:colOff>2381</xdr:colOff>
      <xdr:row>896</xdr:row>
      <xdr:rowOff>97631</xdr:rowOff>
    </xdr:to>
    <xdr:cxnSp macro="">
      <xdr:nvCxnSpPr>
        <xdr:cNvPr id="259" name="直線コネクタ 258">
          <a:extLst>
            <a:ext uri="{FF2B5EF4-FFF2-40B4-BE49-F238E27FC236}">
              <a16:creationId xmlns:a16="http://schemas.microsoft.com/office/drawing/2014/main" id="{2420E7F1-B831-4EA8-8FED-DF738A3B9046}"/>
            </a:ext>
          </a:extLst>
        </xdr:cNvPr>
        <xdr:cNvCxnSpPr/>
      </xdr:nvCxnSpPr>
      <xdr:spPr>
        <a:xfrm>
          <a:off x="5334000" y="147954206"/>
          <a:ext cx="3812381"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0</xdr:colOff>
      <xdr:row>895</xdr:row>
      <xdr:rowOff>0</xdr:rowOff>
    </xdr:from>
    <xdr:to>
      <xdr:col>24</xdr:col>
      <xdr:colOff>0</xdr:colOff>
      <xdr:row>896</xdr:row>
      <xdr:rowOff>97631</xdr:rowOff>
    </xdr:to>
    <xdr:cxnSp macro="">
      <xdr:nvCxnSpPr>
        <xdr:cNvPr id="260" name="直線コネクタ 259">
          <a:extLst>
            <a:ext uri="{FF2B5EF4-FFF2-40B4-BE49-F238E27FC236}">
              <a16:creationId xmlns:a16="http://schemas.microsoft.com/office/drawing/2014/main" id="{07B25EF4-8DEF-4E4A-BCF9-CB81BD8EF7A1}"/>
            </a:ext>
          </a:extLst>
        </xdr:cNvPr>
        <xdr:cNvCxnSpPr/>
      </xdr:nvCxnSpPr>
      <xdr:spPr>
        <a:xfrm>
          <a:off x="9144000" y="147666075"/>
          <a:ext cx="0" cy="288131"/>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2381</xdr:colOff>
      <xdr:row>895</xdr:row>
      <xdr:rowOff>0</xdr:rowOff>
    </xdr:from>
    <xdr:to>
      <xdr:col>18</xdr:col>
      <xdr:colOff>2381</xdr:colOff>
      <xdr:row>896</xdr:row>
      <xdr:rowOff>97631</xdr:rowOff>
    </xdr:to>
    <xdr:cxnSp macro="">
      <xdr:nvCxnSpPr>
        <xdr:cNvPr id="261" name="直線コネクタ 260">
          <a:extLst>
            <a:ext uri="{FF2B5EF4-FFF2-40B4-BE49-F238E27FC236}">
              <a16:creationId xmlns:a16="http://schemas.microsoft.com/office/drawing/2014/main" id="{E9F992D3-0CE2-45CA-89DC-33CB12A24B38}"/>
            </a:ext>
          </a:extLst>
        </xdr:cNvPr>
        <xdr:cNvCxnSpPr/>
      </xdr:nvCxnSpPr>
      <xdr:spPr>
        <a:xfrm>
          <a:off x="6860381" y="147666075"/>
          <a:ext cx="0" cy="288131"/>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183356</xdr:colOff>
      <xdr:row>904</xdr:row>
      <xdr:rowOff>100013</xdr:rowOff>
    </xdr:from>
    <xdr:to>
      <xdr:col>19</xdr:col>
      <xdr:colOff>92869</xdr:colOff>
      <xdr:row>904</xdr:row>
      <xdr:rowOff>100013</xdr:rowOff>
    </xdr:to>
    <xdr:cxnSp macro="">
      <xdr:nvCxnSpPr>
        <xdr:cNvPr id="262" name="直線矢印コネクタ 261">
          <a:extLst>
            <a:ext uri="{FF2B5EF4-FFF2-40B4-BE49-F238E27FC236}">
              <a16:creationId xmlns:a16="http://schemas.microsoft.com/office/drawing/2014/main" id="{2F305A3F-E53C-4227-8C80-CED79D425CDF}"/>
            </a:ext>
          </a:extLst>
        </xdr:cNvPr>
        <xdr:cNvCxnSpPr/>
      </xdr:nvCxnSpPr>
      <xdr:spPr>
        <a:xfrm>
          <a:off x="7041356" y="149480588"/>
          <a:ext cx="29051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376238</xdr:colOff>
      <xdr:row>894</xdr:row>
      <xdr:rowOff>102393</xdr:rowOff>
    </xdr:from>
    <xdr:to>
      <xdr:col>24</xdr:col>
      <xdr:colOff>7144</xdr:colOff>
      <xdr:row>894</xdr:row>
      <xdr:rowOff>102393</xdr:rowOff>
    </xdr:to>
    <xdr:cxnSp macro="">
      <xdr:nvCxnSpPr>
        <xdr:cNvPr id="263" name="直線矢印コネクタ 262">
          <a:extLst>
            <a:ext uri="{FF2B5EF4-FFF2-40B4-BE49-F238E27FC236}">
              <a16:creationId xmlns:a16="http://schemas.microsoft.com/office/drawing/2014/main" id="{C7FFC85B-BCC3-4D7A-B84F-D5FF7321F2F7}"/>
            </a:ext>
          </a:extLst>
        </xdr:cNvPr>
        <xdr:cNvCxnSpPr/>
      </xdr:nvCxnSpPr>
      <xdr:spPr>
        <a:xfrm>
          <a:off x="5329238" y="147577968"/>
          <a:ext cx="3821906"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147639</xdr:colOff>
      <xdr:row>1107</xdr:row>
      <xdr:rowOff>2381</xdr:rowOff>
    </xdr:from>
    <xdr:to>
      <xdr:col>9</xdr:col>
      <xdr:colOff>147639</xdr:colOff>
      <xdr:row>1111</xdr:row>
      <xdr:rowOff>100013</xdr:rowOff>
    </xdr:to>
    <xdr:cxnSp macro="">
      <xdr:nvCxnSpPr>
        <xdr:cNvPr id="264" name="直線コネクタ 263">
          <a:extLst>
            <a:ext uri="{FF2B5EF4-FFF2-40B4-BE49-F238E27FC236}">
              <a16:creationId xmlns:a16="http://schemas.microsoft.com/office/drawing/2014/main" id="{56C24CAB-0DE8-45E1-BD2C-119FC0F2A21E}"/>
            </a:ext>
          </a:extLst>
        </xdr:cNvPr>
        <xdr:cNvCxnSpPr/>
      </xdr:nvCxnSpPr>
      <xdr:spPr>
        <a:xfrm>
          <a:off x="3576639" y="188054456"/>
          <a:ext cx="0" cy="859632"/>
        </a:xfrm>
        <a:prstGeom prst="line">
          <a:avLst/>
        </a:prstGeom>
        <a:ln w="3175">
          <a:solidFill>
            <a:srgbClr val="7030A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157162</xdr:colOff>
      <xdr:row>1107</xdr:row>
      <xdr:rowOff>0</xdr:rowOff>
    </xdr:from>
    <xdr:to>
      <xdr:col>24</xdr:col>
      <xdr:colOff>157162</xdr:colOff>
      <xdr:row>1111</xdr:row>
      <xdr:rowOff>100013</xdr:rowOff>
    </xdr:to>
    <xdr:cxnSp macro="">
      <xdr:nvCxnSpPr>
        <xdr:cNvPr id="265" name="直線コネクタ 264">
          <a:extLst>
            <a:ext uri="{FF2B5EF4-FFF2-40B4-BE49-F238E27FC236}">
              <a16:creationId xmlns:a16="http://schemas.microsoft.com/office/drawing/2014/main" id="{18D60FE5-5658-4609-A562-242C49C5666C}"/>
            </a:ext>
          </a:extLst>
        </xdr:cNvPr>
        <xdr:cNvCxnSpPr/>
      </xdr:nvCxnSpPr>
      <xdr:spPr>
        <a:xfrm>
          <a:off x="9301162" y="188052075"/>
          <a:ext cx="0" cy="862013"/>
        </a:xfrm>
        <a:prstGeom prst="line">
          <a:avLst/>
        </a:prstGeom>
        <a:ln w="3175">
          <a:solidFill>
            <a:srgbClr val="7030A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150019</xdr:colOff>
      <xdr:row>1111</xdr:row>
      <xdr:rowOff>100013</xdr:rowOff>
    </xdr:from>
    <xdr:to>
      <xdr:col>24</xdr:col>
      <xdr:colOff>159544</xdr:colOff>
      <xdr:row>1111</xdr:row>
      <xdr:rowOff>100013</xdr:rowOff>
    </xdr:to>
    <xdr:cxnSp macro="">
      <xdr:nvCxnSpPr>
        <xdr:cNvPr id="266" name="直線コネクタ 265">
          <a:extLst>
            <a:ext uri="{FF2B5EF4-FFF2-40B4-BE49-F238E27FC236}">
              <a16:creationId xmlns:a16="http://schemas.microsoft.com/office/drawing/2014/main" id="{9AEB5679-EEB0-4B59-836F-D37039EE3586}"/>
            </a:ext>
          </a:extLst>
        </xdr:cNvPr>
        <xdr:cNvCxnSpPr/>
      </xdr:nvCxnSpPr>
      <xdr:spPr>
        <a:xfrm>
          <a:off x="3579019" y="188914088"/>
          <a:ext cx="5724525" cy="0"/>
        </a:xfrm>
        <a:prstGeom prst="line">
          <a:avLst/>
        </a:prstGeom>
        <a:ln w="3175">
          <a:solidFill>
            <a:srgbClr val="7030A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342900</xdr:colOff>
      <xdr:row>1107</xdr:row>
      <xdr:rowOff>2381</xdr:rowOff>
    </xdr:from>
    <xdr:to>
      <xdr:col>16</xdr:col>
      <xdr:colOff>342900</xdr:colOff>
      <xdr:row>1111</xdr:row>
      <xdr:rowOff>92868</xdr:rowOff>
    </xdr:to>
    <xdr:cxnSp macro="">
      <xdr:nvCxnSpPr>
        <xdr:cNvPr id="267" name="直線コネクタ 266">
          <a:extLst>
            <a:ext uri="{FF2B5EF4-FFF2-40B4-BE49-F238E27FC236}">
              <a16:creationId xmlns:a16="http://schemas.microsoft.com/office/drawing/2014/main" id="{72964B69-5B87-4BA9-A8E6-ED80ACE88347}"/>
            </a:ext>
          </a:extLst>
        </xdr:cNvPr>
        <xdr:cNvCxnSpPr/>
      </xdr:nvCxnSpPr>
      <xdr:spPr>
        <a:xfrm>
          <a:off x="6438900" y="188054456"/>
          <a:ext cx="0" cy="852487"/>
        </a:xfrm>
        <a:prstGeom prst="line">
          <a:avLst/>
        </a:prstGeom>
        <a:ln w="3175">
          <a:solidFill>
            <a:srgbClr val="7030A0"/>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xdr:colOff>
      <xdr:row>1107</xdr:row>
      <xdr:rowOff>1</xdr:rowOff>
    </xdr:from>
    <xdr:to>
      <xdr:col>23</xdr:col>
      <xdr:colOff>3</xdr:colOff>
      <xdr:row>1107</xdr:row>
      <xdr:rowOff>66675</xdr:rowOff>
    </xdr:to>
    <xdr:cxnSp macro="">
      <xdr:nvCxnSpPr>
        <xdr:cNvPr id="268" name="直線コネクタ 267">
          <a:extLst>
            <a:ext uri="{FF2B5EF4-FFF2-40B4-BE49-F238E27FC236}">
              <a16:creationId xmlns:a16="http://schemas.microsoft.com/office/drawing/2014/main" id="{8468D768-9CEA-4A1F-88EC-03852D4E7F61}"/>
            </a:ext>
          </a:extLst>
        </xdr:cNvPr>
        <xdr:cNvCxnSpPr/>
      </xdr:nvCxnSpPr>
      <xdr:spPr>
        <a:xfrm flipH="1">
          <a:off x="8763002" y="188052076"/>
          <a:ext cx="1" cy="66674"/>
        </a:xfrm>
        <a:prstGeom prst="line">
          <a:avLst/>
        </a:prstGeom>
        <a:ln w="9525">
          <a:solidFill>
            <a:sysClr val="windowText" lastClr="000000"/>
          </a:solidFill>
          <a:prstDash val="sysDot"/>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2383</xdr:colOff>
      <xdr:row>1107</xdr:row>
      <xdr:rowOff>2381</xdr:rowOff>
    </xdr:from>
    <xdr:to>
      <xdr:col>11</xdr:col>
      <xdr:colOff>2384</xdr:colOff>
      <xdr:row>1107</xdr:row>
      <xdr:rowOff>78581</xdr:rowOff>
    </xdr:to>
    <xdr:cxnSp macro="">
      <xdr:nvCxnSpPr>
        <xdr:cNvPr id="269" name="直線コネクタ 268">
          <a:extLst>
            <a:ext uri="{FF2B5EF4-FFF2-40B4-BE49-F238E27FC236}">
              <a16:creationId xmlns:a16="http://schemas.microsoft.com/office/drawing/2014/main" id="{9BAF2C21-F683-4C23-914B-52E714EA1ADC}"/>
            </a:ext>
          </a:extLst>
        </xdr:cNvPr>
        <xdr:cNvCxnSpPr/>
      </xdr:nvCxnSpPr>
      <xdr:spPr>
        <a:xfrm flipH="1">
          <a:off x="4193383" y="188054456"/>
          <a:ext cx="1" cy="76200"/>
        </a:xfrm>
        <a:prstGeom prst="line">
          <a:avLst/>
        </a:prstGeom>
        <a:ln w="9525">
          <a:solidFill>
            <a:srgbClr val="FF0000"/>
          </a:solidFill>
          <a:prstDash val="sysDot"/>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2382</xdr:colOff>
      <xdr:row>1125</xdr:row>
      <xdr:rowOff>83344</xdr:rowOff>
    </xdr:from>
    <xdr:to>
      <xdr:col>11</xdr:col>
      <xdr:colOff>2382</xdr:colOff>
      <xdr:row>1126</xdr:row>
      <xdr:rowOff>0</xdr:rowOff>
    </xdr:to>
    <xdr:cxnSp macro="">
      <xdr:nvCxnSpPr>
        <xdr:cNvPr id="270" name="直線コネクタ 269">
          <a:extLst>
            <a:ext uri="{FF2B5EF4-FFF2-40B4-BE49-F238E27FC236}">
              <a16:creationId xmlns:a16="http://schemas.microsoft.com/office/drawing/2014/main" id="{437567DF-8214-4FCB-91DA-4DBFD7D15449}"/>
            </a:ext>
          </a:extLst>
        </xdr:cNvPr>
        <xdr:cNvCxnSpPr/>
      </xdr:nvCxnSpPr>
      <xdr:spPr>
        <a:xfrm>
          <a:off x="4193382" y="191564419"/>
          <a:ext cx="0" cy="107156"/>
        </a:xfrm>
        <a:prstGeom prst="line">
          <a:avLst/>
        </a:prstGeom>
        <a:ln w="9525">
          <a:solidFill>
            <a:srgbClr val="FF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2384</xdr:colOff>
      <xdr:row>1125</xdr:row>
      <xdr:rowOff>88106</xdr:rowOff>
    </xdr:from>
    <xdr:to>
      <xdr:col>3</xdr:col>
      <xdr:colOff>2384</xdr:colOff>
      <xdr:row>1126</xdr:row>
      <xdr:rowOff>0</xdr:rowOff>
    </xdr:to>
    <xdr:cxnSp macro="">
      <xdr:nvCxnSpPr>
        <xdr:cNvPr id="271" name="直線コネクタ 270">
          <a:extLst>
            <a:ext uri="{FF2B5EF4-FFF2-40B4-BE49-F238E27FC236}">
              <a16:creationId xmlns:a16="http://schemas.microsoft.com/office/drawing/2014/main" id="{41ED3949-698E-4EBA-8B3D-A6AB819734EE}"/>
            </a:ext>
          </a:extLst>
        </xdr:cNvPr>
        <xdr:cNvCxnSpPr/>
      </xdr:nvCxnSpPr>
      <xdr:spPr>
        <a:xfrm>
          <a:off x="1145384" y="191569181"/>
          <a:ext cx="0" cy="102394"/>
        </a:xfrm>
        <a:prstGeom prst="line">
          <a:avLst/>
        </a:prstGeom>
        <a:ln w="9525">
          <a:solidFill>
            <a:srgbClr val="FF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380999</xdr:colOff>
      <xdr:row>1121</xdr:row>
      <xdr:rowOff>23812</xdr:rowOff>
    </xdr:from>
    <xdr:to>
      <xdr:col>3</xdr:col>
      <xdr:colOff>0</xdr:colOff>
      <xdr:row>1121</xdr:row>
      <xdr:rowOff>133349</xdr:rowOff>
    </xdr:to>
    <xdr:cxnSp macro="">
      <xdr:nvCxnSpPr>
        <xdr:cNvPr id="272" name="直線コネクタ 271">
          <a:extLst>
            <a:ext uri="{FF2B5EF4-FFF2-40B4-BE49-F238E27FC236}">
              <a16:creationId xmlns:a16="http://schemas.microsoft.com/office/drawing/2014/main" id="{10974310-7940-4383-9E07-2AE5F2006AB9}"/>
            </a:ext>
          </a:extLst>
        </xdr:cNvPr>
        <xdr:cNvCxnSpPr/>
      </xdr:nvCxnSpPr>
      <xdr:spPr>
        <a:xfrm flipH="1">
          <a:off x="1142999" y="190742887"/>
          <a:ext cx="1" cy="109537"/>
        </a:xfrm>
        <a:prstGeom prst="line">
          <a:avLst/>
        </a:prstGeom>
        <a:ln w="9525">
          <a:solidFill>
            <a:srgbClr val="FF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0</xdr:colOff>
      <xdr:row>1116</xdr:row>
      <xdr:rowOff>83344</xdr:rowOff>
    </xdr:from>
    <xdr:to>
      <xdr:col>3</xdr:col>
      <xdr:colOff>1</xdr:colOff>
      <xdr:row>1117</xdr:row>
      <xdr:rowOff>2381</xdr:rowOff>
    </xdr:to>
    <xdr:cxnSp macro="">
      <xdr:nvCxnSpPr>
        <xdr:cNvPr id="273" name="直線コネクタ 272">
          <a:extLst>
            <a:ext uri="{FF2B5EF4-FFF2-40B4-BE49-F238E27FC236}">
              <a16:creationId xmlns:a16="http://schemas.microsoft.com/office/drawing/2014/main" id="{19304AF5-93B4-4F3A-96DE-F91BBD48B436}"/>
            </a:ext>
          </a:extLst>
        </xdr:cNvPr>
        <xdr:cNvCxnSpPr/>
      </xdr:nvCxnSpPr>
      <xdr:spPr>
        <a:xfrm flipH="1">
          <a:off x="1143000" y="189849919"/>
          <a:ext cx="1" cy="109537"/>
        </a:xfrm>
        <a:prstGeom prst="line">
          <a:avLst/>
        </a:prstGeom>
        <a:ln w="9525">
          <a:solidFill>
            <a:srgbClr val="FF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0</xdr:colOff>
      <xdr:row>1111</xdr:row>
      <xdr:rowOff>145257</xdr:rowOff>
    </xdr:from>
    <xdr:to>
      <xdr:col>3</xdr:col>
      <xdr:colOff>1</xdr:colOff>
      <xdr:row>1112</xdr:row>
      <xdr:rowOff>54769</xdr:rowOff>
    </xdr:to>
    <xdr:cxnSp macro="">
      <xdr:nvCxnSpPr>
        <xdr:cNvPr id="274" name="直線コネクタ 273">
          <a:extLst>
            <a:ext uri="{FF2B5EF4-FFF2-40B4-BE49-F238E27FC236}">
              <a16:creationId xmlns:a16="http://schemas.microsoft.com/office/drawing/2014/main" id="{2827EDC7-DB9A-49AB-97D2-AC64B561FFD7}"/>
            </a:ext>
          </a:extLst>
        </xdr:cNvPr>
        <xdr:cNvCxnSpPr/>
      </xdr:nvCxnSpPr>
      <xdr:spPr>
        <a:xfrm flipH="1">
          <a:off x="1143000" y="188959332"/>
          <a:ext cx="1" cy="100012"/>
        </a:xfrm>
        <a:prstGeom prst="line">
          <a:avLst/>
        </a:prstGeom>
        <a:ln w="9525">
          <a:solidFill>
            <a:srgbClr val="FF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2382</xdr:colOff>
      <xdr:row>1107</xdr:row>
      <xdr:rowOff>0</xdr:rowOff>
    </xdr:from>
    <xdr:to>
      <xdr:col>3</xdr:col>
      <xdr:colOff>2383</xdr:colOff>
      <xdr:row>1107</xdr:row>
      <xdr:rowOff>109537</xdr:rowOff>
    </xdr:to>
    <xdr:cxnSp macro="">
      <xdr:nvCxnSpPr>
        <xdr:cNvPr id="275" name="直線コネクタ 274">
          <a:extLst>
            <a:ext uri="{FF2B5EF4-FFF2-40B4-BE49-F238E27FC236}">
              <a16:creationId xmlns:a16="http://schemas.microsoft.com/office/drawing/2014/main" id="{1CDB8A88-63F7-405C-A319-8BB2B772A749}"/>
            </a:ext>
          </a:extLst>
        </xdr:cNvPr>
        <xdr:cNvCxnSpPr/>
      </xdr:nvCxnSpPr>
      <xdr:spPr>
        <a:xfrm flipH="1">
          <a:off x="1145382" y="188052075"/>
          <a:ext cx="1" cy="109537"/>
        </a:xfrm>
        <a:prstGeom prst="line">
          <a:avLst/>
        </a:prstGeom>
        <a:ln w="9525">
          <a:solidFill>
            <a:srgbClr val="FF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2381</xdr:colOff>
      <xdr:row>1125</xdr:row>
      <xdr:rowOff>88107</xdr:rowOff>
    </xdr:from>
    <xdr:to>
      <xdr:col>23</xdr:col>
      <xdr:colOff>2381</xdr:colOff>
      <xdr:row>1126</xdr:row>
      <xdr:rowOff>2382</xdr:rowOff>
    </xdr:to>
    <xdr:cxnSp macro="">
      <xdr:nvCxnSpPr>
        <xdr:cNvPr id="276" name="直線コネクタ 275">
          <a:extLst>
            <a:ext uri="{FF2B5EF4-FFF2-40B4-BE49-F238E27FC236}">
              <a16:creationId xmlns:a16="http://schemas.microsoft.com/office/drawing/2014/main" id="{6F2D016D-DD13-4F85-B95F-11C1DE3A4297}"/>
            </a:ext>
          </a:extLst>
        </xdr:cNvPr>
        <xdr:cNvCxnSpPr/>
      </xdr:nvCxnSpPr>
      <xdr:spPr>
        <a:xfrm>
          <a:off x="8765381" y="191569182"/>
          <a:ext cx="0" cy="104775"/>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2382</xdr:colOff>
      <xdr:row>1107</xdr:row>
      <xdr:rowOff>2382</xdr:rowOff>
    </xdr:from>
    <xdr:to>
      <xdr:col>31</xdr:col>
      <xdr:colOff>2383</xdr:colOff>
      <xdr:row>1107</xdr:row>
      <xdr:rowOff>111919</xdr:rowOff>
    </xdr:to>
    <xdr:cxnSp macro="">
      <xdr:nvCxnSpPr>
        <xdr:cNvPr id="277" name="直線コネクタ 276">
          <a:extLst>
            <a:ext uri="{FF2B5EF4-FFF2-40B4-BE49-F238E27FC236}">
              <a16:creationId xmlns:a16="http://schemas.microsoft.com/office/drawing/2014/main" id="{4A576410-EE1E-4C26-9413-814A406C97FD}"/>
            </a:ext>
          </a:extLst>
        </xdr:cNvPr>
        <xdr:cNvCxnSpPr/>
      </xdr:nvCxnSpPr>
      <xdr:spPr>
        <a:xfrm flipH="1">
          <a:off x="11813382" y="188054457"/>
          <a:ext cx="1" cy="109537"/>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2</xdr:colOff>
      <xdr:row>1111</xdr:row>
      <xdr:rowOff>145255</xdr:rowOff>
    </xdr:from>
    <xdr:to>
      <xdr:col>31</xdr:col>
      <xdr:colOff>3</xdr:colOff>
      <xdr:row>1112</xdr:row>
      <xdr:rowOff>64292</xdr:rowOff>
    </xdr:to>
    <xdr:cxnSp macro="">
      <xdr:nvCxnSpPr>
        <xdr:cNvPr id="278" name="直線コネクタ 277">
          <a:extLst>
            <a:ext uri="{FF2B5EF4-FFF2-40B4-BE49-F238E27FC236}">
              <a16:creationId xmlns:a16="http://schemas.microsoft.com/office/drawing/2014/main" id="{313C589B-D355-4511-BF9B-FEEA7442969A}"/>
            </a:ext>
          </a:extLst>
        </xdr:cNvPr>
        <xdr:cNvCxnSpPr/>
      </xdr:nvCxnSpPr>
      <xdr:spPr>
        <a:xfrm flipH="1">
          <a:off x="11811002" y="188959330"/>
          <a:ext cx="1" cy="109537"/>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0</xdr:colOff>
      <xdr:row>1116</xdr:row>
      <xdr:rowOff>78581</xdr:rowOff>
    </xdr:from>
    <xdr:to>
      <xdr:col>31</xdr:col>
      <xdr:colOff>1</xdr:colOff>
      <xdr:row>1116</xdr:row>
      <xdr:rowOff>188118</xdr:rowOff>
    </xdr:to>
    <xdr:cxnSp macro="">
      <xdr:nvCxnSpPr>
        <xdr:cNvPr id="279" name="直線コネクタ 278">
          <a:extLst>
            <a:ext uri="{FF2B5EF4-FFF2-40B4-BE49-F238E27FC236}">
              <a16:creationId xmlns:a16="http://schemas.microsoft.com/office/drawing/2014/main" id="{8120CC1B-9A7C-46D2-B958-E35649352BE1}"/>
            </a:ext>
          </a:extLst>
        </xdr:cNvPr>
        <xdr:cNvCxnSpPr/>
      </xdr:nvCxnSpPr>
      <xdr:spPr>
        <a:xfrm flipH="1">
          <a:off x="11811000" y="189845156"/>
          <a:ext cx="1" cy="109537"/>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2381</xdr:colOff>
      <xdr:row>1121</xdr:row>
      <xdr:rowOff>17067</xdr:rowOff>
    </xdr:from>
    <xdr:to>
      <xdr:col>31</xdr:col>
      <xdr:colOff>2381</xdr:colOff>
      <xdr:row>1121</xdr:row>
      <xdr:rowOff>123825</xdr:rowOff>
    </xdr:to>
    <xdr:cxnSp macro="">
      <xdr:nvCxnSpPr>
        <xdr:cNvPr id="280" name="直線コネクタ 279">
          <a:extLst>
            <a:ext uri="{FF2B5EF4-FFF2-40B4-BE49-F238E27FC236}">
              <a16:creationId xmlns:a16="http://schemas.microsoft.com/office/drawing/2014/main" id="{D2D0CE74-95F1-47F1-BDC2-77C1044A863B}"/>
            </a:ext>
          </a:extLst>
        </xdr:cNvPr>
        <xdr:cNvCxnSpPr/>
      </xdr:nvCxnSpPr>
      <xdr:spPr>
        <a:xfrm flipV="1">
          <a:off x="11813381" y="190736142"/>
          <a:ext cx="0" cy="106758"/>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2</xdr:colOff>
      <xdr:row>1125</xdr:row>
      <xdr:rowOff>85726</xdr:rowOff>
    </xdr:from>
    <xdr:to>
      <xdr:col>31</xdr:col>
      <xdr:colOff>2</xdr:colOff>
      <xdr:row>1126</xdr:row>
      <xdr:rowOff>9526</xdr:rowOff>
    </xdr:to>
    <xdr:cxnSp macro="">
      <xdr:nvCxnSpPr>
        <xdr:cNvPr id="281" name="直線コネクタ 280">
          <a:extLst>
            <a:ext uri="{FF2B5EF4-FFF2-40B4-BE49-F238E27FC236}">
              <a16:creationId xmlns:a16="http://schemas.microsoft.com/office/drawing/2014/main" id="{BE13EA97-7B9E-43AA-88DB-B3169E92AC9B}"/>
            </a:ext>
          </a:extLst>
        </xdr:cNvPr>
        <xdr:cNvCxnSpPr/>
      </xdr:nvCxnSpPr>
      <xdr:spPr>
        <a:xfrm>
          <a:off x="11811002" y="191566801"/>
          <a:ext cx="0" cy="114300"/>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378619</xdr:colOff>
      <xdr:row>1107</xdr:row>
      <xdr:rowOff>102395</xdr:rowOff>
    </xdr:from>
    <xdr:to>
      <xdr:col>9</xdr:col>
      <xdr:colOff>147638</xdr:colOff>
      <xdr:row>1107</xdr:row>
      <xdr:rowOff>102395</xdr:rowOff>
    </xdr:to>
    <xdr:cxnSp macro="">
      <xdr:nvCxnSpPr>
        <xdr:cNvPr id="282" name="直線コネクタ 281">
          <a:extLst>
            <a:ext uri="{FF2B5EF4-FFF2-40B4-BE49-F238E27FC236}">
              <a16:creationId xmlns:a16="http://schemas.microsoft.com/office/drawing/2014/main" id="{E1DE09CE-84E9-4AEF-9366-2801259663C2}"/>
            </a:ext>
          </a:extLst>
        </xdr:cNvPr>
        <xdr:cNvCxnSpPr/>
      </xdr:nvCxnSpPr>
      <xdr:spPr>
        <a:xfrm>
          <a:off x="1140619" y="188154470"/>
          <a:ext cx="2436019"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159544</xdr:colOff>
      <xdr:row>1107</xdr:row>
      <xdr:rowOff>102393</xdr:rowOff>
    </xdr:from>
    <xdr:to>
      <xdr:col>30</xdr:col>
      <xdr:colOff>378619</xdr:colOff>
      <xdr:row>1107</xdr:row>
      <xdr:rowOff>102393</xdr:rowOff>
    </xdr:to>
    <xdr:cxnSp macro="">
      <xdr:nvCxnSpPr>
        <xdr:cNvPr id="283" name="直線コネクタ 282">
          <a:extLst>
            <a:ext uri="{FF2B5EF4-FFF2-40B4-BE49-F238E27FC236}">
              <a16:creationId xmlns:a16="http://schemas.microsoft.com/office/drawing/2014/main" id="{EE797752-CAB6-44F8-99C5-D088ACA4371C}"/>
            </a:ext>
          </a:extLst>
        </xdr:cNvPr>
        <xdr:cNvCxnSpPr/>
      </xdr:nvCxnSpPr>
      <xdr:spPr>
        <a:xfrm>
          <a:off x="9303544" y="188154468"/>
          <a:ext cx="2505075"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150020</xdr:colOff>
      <xdr:row>1111</xdr:row>
      <xdr:rowOff>148836</xdr:rowOff>
    </xdr:from>
    <xdr:to>
      <xdr:col>16</xdr:col>
      <xdr:colOff>150020</xdr:colOff>
      <xdr:row>1112</xdr:row>
      <xdr:rowOff>188119</xdr:rowOff>
    </xdr:to>
    <xdr:cxnSp macro="">
      <xdr:nvCxnSpPr>
        <xdr:cNvPr id="284" name="直線矢印コネクタ 283">
          <a:extLst>
            <a:ext uri="{FF2B5EF4-FFF2-40B4-BE49-F238E27FC236}">
              <a16:creationId xmlns:a16="http://schemas.microsoft.com/office/drawing/2014/main" id="{29B6FA98-4EB2-443C-A50D-937C37CA4126}"/>
            </a:ext>
          </a:extLst>
        </xdr:cNvPr>
        <xdr:cNvCxnSpPr/>
      </xdr:nvCxnSpPr>
      <xdr:spPr>
        <a:xfrm>
          <a:off x="6246020" y="188962911"/>
          <a:ext cx="0" cy="229783"/>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342901</xdr:colOff>
      <xdr:row>1107</xdr:row>
      <xdr:rowOff>0</xdr:rowOff>
    </xdr:from>
    <xdr:to>
      <xdr:col>16</xdr:col>
      <xdr:colOff>342902</xdr:colOff>
      <xdr:row>1107</xdr:row>
      <xdr:rowOff>188119</xdr:rowOff>
    </xdr:to>
    <xdr:cxnSp macro="">
      <xdr:nvCxnSpPr>
        <xdr:cNvPr id="285" name="直線コネクタ 284">
          <a:extLst>
            <a:ext uri="{FF2B5EF4-FFF2-40B4-BE49-F238E27FC236}">
              <a16:creationId xmlns:a16="http://schemas.microsoft.com/office/drawing/2014/main" id="{F56985BA-7330-4C06-9A39-AE568BE42903}"/>
            </a:ext>
          </a:extLst>
        </xdr:cNvPr>
        <xdr:cNvCxnSpPr/>
      </xdr:nvCxnSpPr>
      <xdr:spPr>
        <a:xfrm flipH="1">
          <a:off x="6438901" y="188052075"/>
          <a:ext cx="1" cy="188119"/>
        </a:xfrm>
        <a:prstGeom prst="line">
          <a:avLst/>
        </a:prstGeom>
        <a:ln w="6350">
          <a:solidFill>
            <a:sysClr val="windowText" lastClr="000000"/>
          </a:solidFill>
          <a:prstDash val="lgDashDotDot"/>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342905</xdr:colOff>
      <xdr:row>1111</xdr:row>
      <xdr:rowOff>2381</xdr:rowOff>
    </xdr:from>
    <xdr:to>
      <xdr:col>16</xdr:col>
      <xdr:colOff>342906</xdr:colOff>
      <xdr:row>1112</xdr:row>
      <xdr:rowOff>90488</xdr:rowOff>
    </xdr:to>
    <xdr:cxnSp macro="">
      <xdr:nvCxnSpPr>
        <xdr:cNvPr id="286" name="直線コネクタ 285">
          <a:extLst>
            <a:ext uri="{FF2B5EF4-FFF2-40B4-BE49-F238E27FC236}">
              <a16:creationId xmlns:a16="http://schemas.microsoft.com/office/drawing/2014/main" id="{0575B593-D3FC-4BF7-8691-12CCE06BAFFA}"/>
            </a:ext>
          </a:extLst>
        </xdr:cNvPr>
        <xdr:cNvCxnSpPr/>
      </xdr:nvCxnSpPr>
      <xdr:spPr>
        <a:xfrm flipH="1">
          <a:off x="6438905" y="188816456"/>
          <a:ext cx="1" cy="278607"/>
        </a:xfrm>
        <a:prstGeom prst="line">
          <a:avLst/>
        </a:prstGeom>
        <a:ln w="6350">
          <a:solidFill>
            <a:sysClr val="windowText" lastClr="000000"/>
          </a:solidFill>
          <a:prstDash val="lgDashDotDot"/>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150019</xdr:colOff>
      <xdr:row>1111</xdr:row>
      <xdr:rowOff>150019</xdr:rowOff>
    </xdr:from>
    <xdr:to>
      <xdr:col>16</xdr:col>
      <xdr:colOff>345282</xdr:colOff>
      <xdr:row>1111</xdr:row>
      <xdr:rowOff>150019</xdr:rowOff>
    </xdr:to>
    <xdr:cxnSp macro="">
      <xdr:nvCxnSpPr>
        <xdr:cNvPr id="287" name="直線コネクタ 286">
          <a:extLst>
            <a:ext uri="{FF2B5EF4-FFF2-40B4-BE49-F238E27FC236}">
              <a16:creationId xmlns:a16="http://schemas.microsoft.com/office/drawing/2014/main" id="{D4029A3C-B57C-467B-8316-32573F1E8B28}"/>
            </a:ext>
          </a:extLst>
        </xdr:cNvPr>
        <xdr:cNvCxnSpPr/>
      </xdr:nvCxnSpPr>
      <xdr:spPr>
        <a:xfrm flipH="1">
          <a:off x="6246019" y="188964094"/>
          <a:ext cx="195263"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147638</xdr:colOff>
      <xdr:row>1107</xdr:row>
      <xdr:rowOff>2381</xdr:rowOff>
    </xdr:from>
    <xdr:to>
      <xdr:col>24</xdr:col>
      <xdr:colOff>157163</xdr:colOff>
      <xdr:row>1107</xdr:row>
      <xdr:rowOff>2381</xdr:rowOff>
    </xdr:to>
    <xdr:cxnSp macro="">
      <xdr:nvCxnSpPr>
        <xdr:cNvPr id="288" name="直線コネクタ 287">
          <a:extLst>
            <a:ext uri="{FF2B5EF4-FFF2-40B4-BE49-F238E27FC236}">
              <a16:creationId xmlns:a16="http://schemas.microsoft.com/office/drawing/2014/main" id="{AAC746B1-C598-4553-ACBC-829E0DB40243}"/>
            </a:ext>
          </a:extLst>
        </xdr:cNvPr>
        <xdr:cNvCxnSpPr/>
      </xdr:nvCxnSpPr>
      <xdr:spPr>
        <a:xfrm>
          <a:off x="3576638" y="188054456"/>
          <a:ext cx="5724525" cy="0"/>
        </a:xfrm>
        <a:prstGeom prst="line">
          <a:avLst/>
        </a:prstGeom>
        <a:ln w="3175">
          <a:solidFill>
            <a:srgbClr val="7030A0"/>
          </a:solidFill>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164306</xdr:colOff>
      <xdr:row>1108</xdr:row>
      <xdr:rowOff>100013</xdr:rowOff>
    </xdr:from>
    <xdr:to>
      <xdr:col>16</xdr:col>
      <xdr:colOff>340519</xdr:colOff>
      <xdr:row>1108</xdr:row>
      <xdr:rowOff>100013</xdr:rowOff>
    </xdr:to>
    <xdr:cxnSp macro="">
      <xdr:nvCxnSpPr>
        <xdr:cNvPr id="289" name="直線矢印コネクタ 288">
          <a:extLst>
            <a:ext uri="{FF2B5EF4-FFF2-40B4-BE49-F238E27FC236}">
              <a16:creationId xmlns:a16="http://schemas.microsoft.com/office/drawing/2014/main" id="{BD92F490-8F61-4CA1-BD11-B886790498DA}"/>
            </a:ext>
          </a:extLst>
        </xdr:cNvPr>
        <xdr:cNvCxnSpPr/>
      </xdr:nvCxnSpPr>
      <xdr:spPr>
        <a:xfrm flipH="1">
          <a:off x="6260306" y="188342588"/>
          <a:ext cx="17621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0</xdr:colOff>
      <xdr:row>895</xdr:row>
      <xdr:rowOff>1</xdr:rowOff>
    </xdr:from>
    <xdr:to>
      <xdr:col>26</xdr:col>
      <xdr:colOff>0</xdr:colOff>
      <xdr:row>896</xdr:row>
      <xdr:rowOff>102394</xdr:rowOff>
    </xdr:to>
    <xdr:cxnSp macro="">
      <xdr:nvCxnSpPr>
        <xdr:cNvPr id="290" name="直線コネクタ 289">
          <a:extLst>
            <a:ext uri="{FF2B5EF4-FFF2-40B4-BE49-F238E27FC236}">
              <a16:creationId xmlns:a16="http://schemas.microsoft.com/office/drawing/2014/main" id="{C2CD1B4E-62DB-4D83-BB10-868FFF2BF034}"/>
            </a:ext>
          </a:extLst>
        </xdr:cNvPr>
        <xdr:cNvCxnSpPr/>
      </xdr:nvCxnSpPr>
      <xdr:spPr>
        <a:xfrm>
          <a:off x="9906000" y="147666076"/>
          <a:ext cx="0" cy="292893"/>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xdr:colOff>
      <xdr:row>895</xdr:row>
      <xdr:rowOff>2381</xdr:rowOff>
    </xdr:from>
    <xdr:to>
      <xdr:col>31</xdr:col>
      <xdr:colOff>1</xdr:colOff>
      <xdr:row>896</xdr:row>
      <xdr:rowOff>100013</xdr:rowOff>
    </xdr:to>
    <xdr:cxnSp macro="">
      <xdr:nvCxnSpPr>
        <xdr:cNvPr id="291" name="直線コネクタ 290">
          <a:extLst>
            <a:ext uri="{FF2B5EF4-FFF2-40B4-BE49-F238E27FC236}">
              <a16:creationId xmlns:a16="http://schemas.microsoft.com/office/drawing/2014/main" id="{7CB7C3E8-E528-4CCE-9494-C2FCBBD51204}"/>
            </a:ext>
          </a:extLst>
        </xdr:cNvPr>
        <xdr:cNvCxnSpPr/>
      </xdr:nvCxnSpPr>
      <xdr:spPr>
        <a:xfrm>
          <a:off x="11811001" y="147668456"/>
          <a:ext cx="0" cy="288132"/>
        </a:xfrm>
        <a:prstGeom prst="line">
          <a:avLst/>
        </a:prstGeom>
        <a:ln w="6350" cmpd="dbl">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2381</xdr:colOff>
      <xdr:row>896</xdr:row>
      <xdr:rowOff>100012</xdr:rowOff>
    </xdr:from>
    <xdr:to>
      <xdr:col>31</xdr:col>
      <xdr:colOff>0</xdr:colOff>
      <xdr:row>896</xdr:row>
      <xdr:rowOff>100012</xdr:rowOff>
    </xdr:to>
    <xdr:cxnSp macro="">
      <xdr:nvCxnSpPr>
        <xdr:cNvPr id="292" name="直線コネクタ 291">
          <a:extLst>
            <a:ext uri="{FF2B5EF4-FFF2-40B4-BE49-F238E27FC236}">
              <a16:creationId xmlns:a16="http://schemas.microsoft.com/office/drawing/2014/main" id="{E371C7D1-CFC1-4759-AEAA-688144A07018}"/>
            </a:ext>
          </a:extLst>
        </xdr:cNvPr>
        <xdr:cNvCxnSpPr/>
      </xdr:nvCxnSpPr>
      <xdr:spPr>
        <a:xfrm>
          <a:off x="9908381" y="147956587"/>
          <a:ext cx="1902619" cy="0"/>
        </a:xfrm>
        <a:prstGeom prst="line">
          <a:avLst/>
        </a:prstGeom>
        <a:ln w="6350" cmpd="dbl">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2381</xdr:colOff>
      <xdr:row>895</xdr:row>
      <xdr:rowOff>0</xdr:rowOff>
    </xdr:from>
    <xdr:to>
      <xdr:col>28</xdr:col>
      <xdr:colOff>2381</xdr:colOff>
      <xdr:row>896</xdr:row>
      <xdr:rowOff>97631</xdr:rowOff>
    </xdr:to>
    <xdr:cxnSp macro="">
      <xdr:nvCxnSpPr>
        <xdr:cNvPr id="293" name="直線コネクタ 292">
          <a:extLst>
            <a:ext uri="{FF2B5EF4-FFF2-40B4-BE49-F238E27FC236}">
              <a16:creationId xmlns:a16="http://schemas.microsoft.com/office/drawing/2014/main" id="{F0ABB47C-FD48-4636-8C6B-2369BDA5C350}"/>
            </a:ext>
          </a:extLst>
        </xdr:cNvPr>
        <xdr:cNvCxnSpPr/>
      </xdr:nvCxnSpPr>
      <xdr:spPr>
        <a:xfrm>
          <a:off x="10670381" y="147666075"/>
          <a:ext cx="0" cy="288131"/>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378619</xdr:colOff>
      <xdr:row>894</xdr:row>
      <xdr:rowOff>102393</xdr:rowOff>
    </xdr:from>
    <xdr:to>
      <xdr:col>31</xdr:col>
      <xdr:colOff>4763</xdr:colOff>
      <xdr:row>894</xdr:row>
      <xdr:rowOff>102393</xdr:rowOff>
    </xdr:to>
    <xdr:cxnSp macro="">
      <xdr:nvCxnSpPr>
        <xdr:cNvPr id="294" name="直線矢印コネクタ 293">
          <a:extLst>
            <a:ext uri="{FF2B5EF4-FFF2-40B4-BE49-F238E27FC236}">
              <a16:creationId xmlns:a16="http://schemas.microsoft.com/office/drawing/2014/main" id="{366BAB29-F2B6-4308-9F81-37D4C059967A}"/>
            </a:ext>
          </a:extLst>
        </xdr:cNvPr>
        <xdr:cNvCxnSpPr/>
      </xdr:nvCxnSpPr>
      <xdr:spPr>
        <a:xfrm>
          <a:off x="9903619" y="147577968"/>
          <a:ext cx="191214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1111</xdr:row>
      <xdr:rowOff>0</xdr:rowOff>
    </xdr:from>
    <xdr:to>
      <xdr:col>10</xdr:col>
      <xdr:colOff>109538</xdr:colOff>
      <xdr:row>1111</xdr:row>
      <xdr:rowOff>0</xdr:rowOff>
    </xdr:to>
    <xdr:cxnSp macro="">
      <xdr:nvCxnSpPr>
        <xdr:cNvPr id="295" name="直線コネクタ 294">
          <a:extLst>
            <a:ext uri="{FF2B5EF4-FFF2-40B4-BE49-F238E27FC236}">
              <a16:creationId xmlns:a16="http://schemas.microsoft.com/office/drawing/2014/main" id="{1A3A5135-9211-4A3F-9F94-A11F89640B61}"/>
            </a:ext>
          </a:extLst>
        </xdr:cNvPr>
        <xdr:cNvCxnSpPr/>
      </xdr:nvCxnSpPr>
      <xdr:spPr>
        <a:xfrm>
          <a:off x="3810000" y="188814075"/>
          <a:ext cx="109538"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250031</xdr:colOff>
      <xdr:row>1107</xdr:row>
      <xdr:rowOff>4763</xdr:rowOff>
    </xdr:from>
    <xdr:to>
      <xdr:col>9</xdr:col>
      <xdr:colOff>250032</xdr:colOff>
      <xdr:row>1107</xdr:row>
      <xdr:rowOff>78582</xdr:rowOff>
    </xdr:to>
    <xdr:cxnSp macro="">
      <xdr:nvCxnSpPr>
        <xdr:cNvPr id="296" name="直線コネクタ 295">
          <a:extLst>
            <a:ext uri="{FF2B5EF4-FFF2-40B4-BE49-F238E27FC236}">
              <a16:creationId xmlns:a16="http://schemas.microsoft.com/office/drawing/2014/main" id="{36C65B33-BE40-4EB5-B9FB-41C5A643962D}"/>
            </a:ext>
          </a:extLst>
        </xdr:cNvPr>
        <xdr:cNvCxnSpPr/>
      </xdr:nvCxnSpPr>
      <xdr:spPr>
        <a:xfrm flipH="1">
          <a:off x="3679031" y="188056838"/>
          <a:ext cx="1" cy="73819"/>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54769</xdr:colOff>
      <xdr:row>1107</xdr:row>
      <xdr:rowOff>2381</xdr:rowOff>
    </xdr:from>
    <xdr:to>
      <xdr:col>24</xdr:col>
      <xdr:colOff>54770</xdr:colOff>
      <xdr:row>1107</xdr:row>
      <xdr:rowOff>76200</xdr:rowOff>
    </xdr:to>
    <xdr:cxnSp macro="">
      <xdr:nvCxnSpPr>
        <xdr:cNvPr id="297" name="直線コネクタ 296">
          <a:extLst>
            <a:ext uri="{FF2B5EF4-FFF2-40B4-BE49-F238E27FC236}">
              <a16:creationId xmlns:a16="http://schemas.microsoft.com/office/drawing/2014/main" id="{7DF929A0-9F1E-4C97-9754-C2696B5553F3}"/>
            </a:ext>
          </a:extLst>
        </xdr:cNvPr>
        <xdr:cNvCxnSpPr/>
      </xdr:nvCxnSpPr>
      <xdr:spPr>
        <a:xfrm flipH="1">
          <a:off x="9198769" y="188054456"/>
          <a:ext cx="1" cy="73819"/>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54768</xdr:colOff>
      <xdr:row>1110</xdr:row>
      <xdr:rowOff>157162</xdr:rowOff>
    </xdr:from>
    <xdr:to>
      <xdr:col>24</xdr:col>
      <xdr:colOff>54769</xdr:colOff>
      <xdr:row>1111</xdr:row>
      <xdr:rowOff>40481</xdr:rowOff>
    </xdr:to>
    <xdr:cxnSp macro="">
      <xdr:nvCxnSpPr>
        <xdr:cNvPr id="298" name="直線コネクタ 297">
          <a:extLst>
            <a:ext uri="{FF2B5EF4-FFF2-40B4-BE49-F238E27FC236}">
              <a16:creationId xmlns:a16="http://schemas.microsoft.com/office/drawing/2014/main" id="{D9C99395-2659-4705-988B-E778C3CC60E6}"/>
            </a:ext>
          </a:extLst>
        </xdr:cNvPr>
        <xdr:cNvCxnSpPr/>
      </xdr:nvCxnSpPr>
      <xdr:spPr>
        <a:xfrm flipH="1">
          <a:off x="9198768" y="188780737"/>
          <a:ext cx="1" cy="73819"/>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311943</xdr:colOff>
      <xdr:row>1111</xdr:row>
      <xdr:rowOff>2381</xdr:rowOff>
    </xdr:from>
    <xdr:to>
      <xdr:col>22</xdr:col>
      <xdr:colOff>40481</xdr:colOff>
      <xdr:row>1111</xdr:row>
      <xdr:rowOff>2381</xdr:rowOff>
    </xdr:to>
    <xdr:cxnSp macro="">
      <xdr:nvCxnSpPr>
        <xdr:cNvPr id="299" name="直線コネクタ 298">
          <a:extLst>
            <a:ext uri="{FF2B5EF4-FFF2-40B4-BE49-F238E27FC236}">
              <a16:creationId xmlns:a16="http://schemas.microsoft.com/office/drawing/2014/main" id="{BC2D9F73-1C83-4DD9-AC6B-4147FD2E09B2}"/>
            </a:ext>
          </a:extLst>
        </xdr:cNvPr>
        <xdr:cNvCxnSpPr/>
      </xdr:nvCxnSpPr>
      <xdr:spPr>
        <a:xfrm>
          <a:off x="8312943" y="188816456"/>
          <a:ext cx="109538"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1</xdr:colOff>
      <xdr:row>1111</xdr:row>
      <xdr:rowOff>2381</xdr:rowOff>
    </xdr:from>
    <xdr:to>
      <xdr:col>24</xdr:col>
      <xdr:colOff>109539</xdr:colOff>
      <xdr:row>1111</xdr:row>
      <xdr:rowOff>2381</xdr:rowOff>
    </xdr:to>
    <xdr:cxnSp macro="">
      <xdr:nvCxnSpPr>
        <xdr:cNvPr id="300" name="直線コネクタ 299">
          <a:extLst>
            <a:ext uri="{FF2B5EF4-FFF2-40B4-BE49-F238E27FC236}">
              <a16:creationId xmlns:a16="http://schemas.microsoft.com/office/drawing/2014/main" id="{9651EF49-4D66-4934-AE3A-640D7ADDBD12}"/>
            </a:ext>
          </a:extLst>
        </xdr:cNvPr>
        <xdr:cNvCxnSpPr/>
      </xdr:nvCxnSpPr>
      <xdr:spPr>
        <a:xfrm>
          <a:off x="9144001" y="188816456"/>
          <a:ext cx="109538"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192881</xdr:colOff>
      <xdr:row>1111</xdr:row>
      <xdr:rowOff>0</xdr:rowOff>
    </xdr:from>
    <xdr:to>
      <xdr:col>23</xdr:col>
      <xdr:colOff>302419</xdr:colOff>
      <xdr:row>1111</xdr:row>
      <xdr:rowOff>0</xdr:rowOff>
    </xdr:to>
    <xdr:cxnSp macro="">
      <xdr:nvCxnSpPr>
        <xdr:cNvPr id="301" name="直線コネクタ 300">
          <a:extLst>
            <a:ext uri="{FF2B5EF4-FFF2-40B4-BE49-F238E27FC236}">
              <a16:creationId xmlns:a16="http://schemas.microsoft.com/office/drawing/2014/main" id="{E149563C-F47E-463A-9C6E-82A6379AC630}"/>
            </a:ext>
          </a:extLst>
        </xdr:cNvPr>
        <xdr:cNvCxnSpPr/>
      </xdr:nvCxnSpPr>
      <xdr:spPr>
        <a:xfrm>
          <a:off x="8955881" y="188814075"/>
          <a:ext cx="109538"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50006</xdr:colOff>
      <xdr:row>1111</xdr:row>
      <xdr:rowOff>0</xdr:rowOff>
    </xdr:from>
    <xdr:to>
      <xdr:col>20</xdr:col>
      <xdr:colOff>159544</xdr:colOff>
      <xdr:row>1111</xdr:row>
      <xdr:rowOff>0</xdr:rowOff>
    </xdr:to>
    <xdr:cxnSp macro="">
      <xdr:nvCxnSpPr>
        <xdr:cNvPr id="302" name="直線コネクタ 301">
          <a:extLst>
            <a:ext uri="{FF2B5EF4-FFF2-40B4-BE49-F238E27FC236}">
              <a16:creationId xmlns:a16="http://schemas.microsoft.com/office/drawing/2014/main" id="{AC90A9B4-AA69-48F9-A67E-CFE8294DB58C}"/>
            </a:ext>
          </a:extLst>
        </xdr:cNvPr>
        <xdr:cNvCxnSpPr/>
      </xdr:nvCxnSpPr>
      <xdr:spPr>
        <a:xfrm>
          <a:off x="7670006" y="188814075"/>
          <a:ext cx="109538"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166688</xdr:colOff>
      <xdr:row>1111</xdr:row>
      <xdr:rowOff>0</xdr:rowOff>
    </xdr:from>
    <xdr:to>
      <xdr:col>18</xdr:col>
      <xdr:colOff>276226</xdr:colOff>
      <xdr:row>1111</xdr:row>
      <xdr:rowOff>0</xdr:rowOff>
    </xdr:to>
    <xdr:cxnSp macro="">
      <xdr:nvCxnSpPr>
        <xdr:cNvPr id="303" name="直線コネクタ 302">
          <a:extLst>
            <a:ext uri="{FF2B5EF4-FFF2-40B4-BE49-F238E27FC236}">
              <a16:creationId xmlns:a16="http://schemas.microsoft.com/office/drawing/2014/main" id="{2BD32FE2-EF7C-401A-9342-10D067846E31}"/>
            </a:ext>
          </a:extLst>
        </xdr:cNvPr>
        <xdr:cNvCxnSpPr/>
      </xdr:nvCxnSpPr>
      <xdr:spPr>
        <a:xfrm>
          <a:off x="7024688" y="188814075"/>
          <a:ext cx="109538"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290512</xdr:colOff>
      <xdr:row>1111</xdr:row>
      <xdr:rowOff>0</xdr:rowOff>
    </xdr:from>
    <xdr:to>
      <xdr:col>17</xdr:col>
      <xdr:colOff>19050</xdr:colOff>
      <xdr:row>1111</xdr:row>
      <xdr:rowOff>0</xdr:rowOff>
    </xdr:to>
    <xdr:cxnSp macro="">
      <xdr:nvCxnSpPr>
        <xdr:cNvPr id="304" name="直線コネクタ 303">
          <a:extLst>
            <a:ext uri="{FF2B5EF4-FFF2-40B4-BE49-F238E27FC236}">
              <a16:creationId xmlns:a16="http://schemas.microsoft.com/office/drawing/2014/main" id="{CA02F14E-2427-41E1-AED4-CEE7FAEC046E}"/>
            </a:ext>
          </a:extLst>
        </xdr:cNvPr>
        <xdr:cNvCxnSpPr/>
      </xdr:nvCxnSpPr>
      <xdr:spPr>
        <a:xfrm>
          <a:off x="6386512" y="188814075"/>
          <a:ext cx="109538"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142875</xdr:colOff>
      <xdr:row>1111</xdr:row>
      <xdr:rowOff>0</xdr:rowOff>
    </xdr:from>
    <xdr:to>
      <xdr:col>13</xdr:col>
      <xdr:colOff>252413</xdr:colOff>
      <xdr:row>1111</xdr:row>
      <xdr:rowOff>0</xdr:rowOff>
    </xdr:to>
    <xdr:cxnSp macro="">
      <xdr:nvCxnSpPr>
        <xdr:cNvPr id="305" name="直線コネクタ 304">
          <a:extLst>
            <a:ext uri="{FF2B5EF4-FFF2-40B4-BE49-F238E27FC236}">
              <a16:creationId xmlns:a16="http://schemas.microsoft.com/office/drawing/2014/main" id="{6FA8ED10-5E67-4EE0-99A4-C067A2E6E77F}"/>
            </a:ext>
          </a:extLst>
        </xdr:cNvPr>
        <xdr:cNvCxnSpPr/>
      </xdr:nvCxnSpPr>
      <xdr:spPr>
        <a:xfrm>
          <a:off x="5095875" y="188814075"/>
          <a:ext cx="109538"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30956</xdr:colOff>
      <xdr:row>1111</xdr:row>
      <xdr:rowOff>0</xdr:rowOff>
    </xdr:from>
    <xdr:to>
      <xdr:col>15</xdr:col>
      <xdr:colOff>140494</xdr:colOff>
      <xdr:row>1111</xdr:row>
      <xdr:rowOff>0</xdr:rowOff>
    </xdr:to>
    <xdr:cxnSp macro="">
      <xdr:nvCxnSpPr>
        <xdr:cNvPr id="306" name="直線コネクタ 305">
          <a:extLst>
            <a:ext uri="{FF2B5EF4-FFF2-40B4-BE49-F238E27FC236}">
              <a16:creationId xmlns:a16="http://schemas.microsoft.com/office/drawing/2014/main" id="{C603C322-48E8-4C64-9BBF-D326ABDF7E0A}"/>
            </a:ext>
          </a:extLst>
        </xdr:cNvPr>
        <xdr:cNvCxnSpPr/>
      </xdr:nvCxnSpPr>
      <xdr:spPr>
        <a:xfrm>
          <a:off x="5745956" y="188814075"/>
          <a:ext cx="109538"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266700</xdr:colOff>
      <xdr:row>1111</xdr:row>
      <xdr:rowOff>0</xdr:rowOff>
    </xdr:from>
    <xdr:to>
      <xdr:col>11</xdr:col>
      <xdr:colOff>376238</xdr:colOff>
      <xdr:row>1111</xdr:row>
      <xdr:rowOff>0</xdr:rowOff>
    </xdr:to>
    <xdr:cxnSp macro="">
      <xdr:nvCxnSpPr>
        <xdr:cNvPr id="307" name="直線コネクタ 306">
          <a:extLst>
            <a:ext uri="{FF2B5EF4-FFF2-40B4-BE49-F238E27FC236}">
              <a16:creationId xmlns:a16="http://schemas.microsoft.com/office/drawing/2014/main" id="{C5E057B5-480B-4CFE-B744-C574070C0A26}"/>
            </a:ext>
          </a:extLst>
        </xdr:cNvPr>
        <xdr:cNvCxnSpPr/>
      </xdr:nvCxnSpPr>
      <xdr:spPr>
        <a:xfrm>
          <a:off x="4457700" y="188814075"/>
          <a:ext cx="109538"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192881</xdr:colOff>
      <xdr:row>1110</xdr:row>
      <xdr:rowOff>188119</xdr:rowOff>
    </xdr:from>
    <xdr:to>
      <xdr:col>9</xdr:col>
      <xdr:colOff>302419</xdr:colOff>
      <xdr:row>1110</xdr:row>
      <xdr:rowOff>188119</xdr:rowOff>
    </xdr:to>
    <xdr:cxnSp macro="">
      <xdr:nvCxnSpPr>
        <xdr:cNvPr id="308" name="直線コネクタ 307">
          <a:extLst>
            <a:ext uri="{FF2B5EF4-FFF2-40B4-BE49-F238E27FC236}">
              <a16:creationId xmlns:a16="http://schemas.microsoft.com/office/drawing/2014/main" id="{6DE4C655-4191-4451-A598-AE7AE0B5D75E}"/>
            </a:ext>
          </a:extLst>
        </xdr:cNvPr>
        <xdr:cNvCxnSpPr/>
      </xdr:nvCxnSpPr>
      <xdr:spPr>
        <a:xfrm>
          <a:off x="3621881" y="188811694"/>
          <a:ext cx="109538"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250031</xdr:colOff>
      <xdr:row>1110</xdr:row>
      <xdr:rowOff>154781</xdr:rowOff>
    </xdr:from>
    <xdr:to>
      <xdr:col>9</xdr:col>
      <xdr:colOff>250032</xdr:colOff>
      <xdr:row>1111</xdr:row>
      <xdr:rowOff>38100</xdr:rowOff>
    </xdr:to>
    <xdr:cxnSp macro="">
      <xdr:nvCxnSpPr>
        <xdr:cNvPr id="309" name="直線コネクタ 308">
          <a:extLst>
            <a:ext uri="{FF2B5EF4-FFF2-40B4-BE49-F238E27FC236}">
              <a16:creationId xmlns:a16="http://schemas.microsoft.com/office/drawing/2014/main" id="{7DE80909-806B-49D7-AF49-6D106C27633F}"/>
            </a:ext>
          </a:extLst>
        </xdr:cNvPr>
        <xdr:cNvCxnSpPr/>
      </xdr:nvCxnSpPr>
      <xdr:spPr>
        <a:xfrm flipH="1">
          <a:off x="3679031" y="188778356"/>
          <a:ext cx="1" cy="73819"/>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147639</xdr:colOff>
      <xdr:row>1130</xdr:row>
      <xdr:rowOff>2381</xdr:rowOff>
    </xdr:from>
    <xdr:to>
      <xdr:col>9</xdr:col>
      <xdr:colOff>147639</xdr:colOff>
      <xdr:row>1134</xdr:row>
      <xdr:rowOff>100013</xdr:rowOff>
    </xdr:to>
    <xdr:cxnSp macro="">
      <xdr:nvCxnSpPr>
        <xdr:cNvPr id="310" name="直線コネクタ 309">
          <a:extLst>
            <a:ext uri="{FF2B5EF4-FFF2-40B4-BE49-F238E27FC236}">
              <a16:creationId xmlns:a16="http://schemas.microsoft.com/office/drawing/2014/main" id="{60301A89-427D-4FD1-A469-1D7CD14F7182}"/>
            </a:ext>
          </a:extLst>
        </xdr:cNvPr>
        <xdr:cNvCxnSpPr/>
      </xdr:nvCxnSpPr>
      <xdr:spPr>
        <a:xfrm>
          <a:off x="3576639" y="192435956"/>
          <a:ext cx="0" cy="859632"/>
        </a:xfrm>
        <a:prstGeom prst="line">
          <a:avLst/>
        </a:prstGeom>
        <a:ln w="3175">
          <a:solidFill>
            <a:srgbClr val="7030A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157162</xdr:colOff>
      <xdr:row>1130</xdr:row>
      <xdr:rowOff>0</xdr:rowOff>
    </xdr:from>
    <xdr:to>
      <xdr:col>24</xdr:col>
      <xdr:colOff>157162</xdr:colOff>
      <xdr:row>1134</xdr:row>
      <xdr:rowOff>100013</xdr:rowOff>
    </xdr:to>
    <xdr:cxnSp macro="">
      <xdr:nvCxnSpPr>
        <xdr:cNvPr id="311" name="直線コネクタ 310">
          <a:extLst>
            <a:ext uri="{FF2B5EF4-FFF2-40B4-BE49-F238E27FC236}">
              <a16:creationId xmlns:a16="http://schemas.microsoft.com/office/drawing/2014/main" id="{383D5384-C03B-4990-BC62-141B5FB12A9E}"/>
            </a:ext>
          </a:extLst>
        </xdr:cNvPr>
        <xdr:cNvCxnSpPr/>
      </xdr:nvCxnSpPr>
      <xdr:spPr>
        <a:xfrm>
          <a:off x="9301162" y="192433575"/>
          <a:ext cx="0" cy="862013"/>
        </a:xfrm>
        <a:prstGeom prst="line">
          <a:avLst/>
        </a:prstGeom>
        <a:ln w="3175">
          <a:solidFill>
            <a:srgbClr val="7030A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150019</xdr:colOff>
      <xdr:row>1134</xdr:row>
      <xdr:rowOff>100013</xdr:rowOff>
    </xdr:from>
    <xdr:to>
      <xdr:col>24</xdr:col>
      <xdr:colOff>159544</xdr:colOff>
      <xdr:row>1134</xdr:row>
      <xdr:rowOff>100013</xdr:rowOff>
    </xdr:to>
    <xdr:cxnSp macro="">
      <xdr:nvCxnSpPr>
        <xdr:cNvPr id="312" name="直線コネクタ 311">
          <a:extLst>
            <a:ext uri="{FF2B5EF4-FFF2-40B4-BE49-F238E27FC236}">
              <a16:creationId xmlns:a16="http://schemas.microsoft.com/office/drawing/2014/main" id="{2EF1ED32-BC7E-4166-9609-FB109B3F35B5}"/>
            </a:ext>
          </a:extLst>
        </xdr:cNvPr>
        <xdr:cNvCxnSpPr/>
      </xdr:nvCxnSpPr>
      <xdr:spPr>
        <a:xfrm>
          <a:off x="3579019" y="193295588"/>
          <a:ext cx="5724525" cy="0"/>
        </a:xfrm>
        <a:prstGeom prst="line">
          <a:avLst/>
        </a:prstGeom>
        <a:ln w="3175">
          <a:solidFill>
            <a:srgbClr val="7030A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342900</xdr:colOff>
      <xdr:row>1130</xdr:row>
      <xdr:rowOff>2381</xdr:rowOff>
    </xdr:from>
    <xdr:to>
      <xdr:col>16</xdr:col>
      <xdr:colOff>342900</xdr:colOff>
      <xdr:row>1134</xdr:row>
      <xdr:rowOff>92868</xdr:rowOff>
    </xdr:to>
    <xdr:cxnSp macro="">
      <xdr:nvCxnSpPr>
        <xdr:cNvPr id="313" name="直線コネクタ 312">
          <a:extLst>
            <a:ext uri="{FF2B5EF4-FFF2-40B4-BE49-F238E27FC236}">
              <a16:creationId xmlns:a16="http://schemas.microsoft.com/office/drawing/2014/main" id="{9E7DD3D7-F3E6-4C8D-A4B1-FB76DF56F066}"/>
            </a:ext>
          </a:extLst>
        </xdr:cNvPr>
        <xdr:cNvCxnSpPr/>
      </xdr:nvCxnSpPr>
      <xdr:spPr>
        <a:xfrm>
          <a:off x="6438900" y="192435956"/>
          <a:ext cx="0" cy="852487"/>
        </a:xfrm>
        <a:prstGeom prst="line">
          <a:avLst/>
        </a:prstGeom>
        <a:ln w="3175">
          <a:solidFill>
            <a:srgbClr val="7030A0"/>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147638</xdr:colOff>
      <xdr:row>1130</xdr:row>
      <xdr:rowOff>2381</xdr:rowOff>
    </xdr:from>
    <xdr:to>
      <xdr:col>24</xdr:col>
      <xdr:colOff>157163</xdr:colOff>
      <xdr:row>1130</xdr:row>
      <xdr:rowOff>2381</xdr:rowOff>
    </xdr:to>
    <xdr:cxnSp macro="">
      <xdr:nvCxnSpPr>
        <xdr:cNvPr id="314" name="直線コネクタ 313">
          <a:extLst>
            <a:ext uri="{FF2B5EF4-FFF2-40B4-BE49-F238E27FC236}">
              <a16:creationId xmlns:a16="http://schemas.microsoft.com/office/drawing/2014/main" id="{9B486A7C-1548-4AD7-A784-839E426718F0}"/>
            </a:ext>
          </a:extLst>
        </xdr:cNvPr>
        <xdr:cNvCxnSpPr/>
      </xdr:nvCxnSpPr>
      <xdr:spPr>
        <a:xfrm>
          <a:off x="3576638" y="192435956"/>
          <a:ext cx="5724525" cy="0"/>
        </a:xfrm>
        <a:prstGeom prst="line">
          <a:avLst/>
        </a:prstGeom>
        <a:ln w="3175">
          <a:solidFill>
            <a:srgbClr val="7030A0"/>
          </a:solidFill>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0</xdr:colOff>
      <xdr:row>1134</xdr:row>
      <xdr:rowOff>0</xdr:rowOff>
    </xdr:from>
    <xdr:to>
      <xdr:col>10</xdr:col>
      <xdr:colOff>109538</xdr:colOff>
      <xdr:row>1134</xdr:row>
      <xdr:rowOff>0</xdr:rowOff>
    </xdr:to>
    <xdr:cxnSp macro="">
      <xdr:nvCxnSpPr>
        <xdr:cNvPr id="315" name="直線コネクタ 314">
          <a:extLst>
            <a:ext uri="{FF2B5EF4-FFF2-40B4-BE49-F238E27FC236}">
              <a16:creationId xmlns:a16="http://schemas.microsoft.com/office/drawing/2014/main" id="{E1C5646E-19C8-49DA-A4DE-413E94D8E122}"/>
            </a:ext>
          </a:extLst>
        </xdr:cNvPr>
        <xdr:cNvCxnSpPr/>
      </xdr:nvCxnSpPr>
      <xdr:spPr>
        <a:xfrm>
          <a:off x="3810000" y="193195575"/>
          <a:ext cx="109538"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250031</xdr:colOff>
      <xdr:row>1130</xdr:row>
      <xdr:rowOff>4763</xdr:rowOff>
    </xdr:from>
    <xdr:to>
      <xdr:col>9</xdr:col>
      <xdr:colOff>250032</xdr:colOff>
      <xdr:row>1130</xdr:row>
      <xdr:rowOff>78582</xdr:rowOff>
    </xdr:to>
    <xdr:cxnSp macro="">
      <xdr:nvCxnSpPr>
        <xdr:cNvPr id="316" name="直線コネクタ 315">
          <a:extLst>
            <a:ext uri="{FF2B5EF4-FFF2-40B4-BE49-F238E27FC236}">
              <a16:creationId xmlns:a16="http://schemas.microsoft.com/office/drawing/2014/main" id="{A0E37CC6-71B5-4F75-AF8D-E6F4CCAB0E27}"/>
            </a:ext>
          </a:extLst>
        </xdr:cNvPr>
        <xdr:cNvCxnSpPr/>
      </xdr:nvCxnSpPr>
      <xdr:spPr>
        <a:xfrm flipH="1">
          <a:off x="3679031" y="192438338"/>
          <a:ext cx="1" cy="73819"/>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54769</xdr:colOff>
      <xdr:row>1130</xdr:row>
      <xdr:rowOff>2381</xdr:rowOff>
    </xdr:from>
    <xdr:to>
      <xdr:col>24</xdr:col>
      <xdr:colOff>54770</xdr:colOff>
      <xdr:row>1130</xdr:row>
      <xdr:rowOff>76200</xdr:rowOff>
    </xdr:to>
    <xdr:cxnSp macro="">
      <xdr:nvCxnSpPr>
        <xdr:cNvPr id="317" name="直線コネクタ 316">
          <a:extLst>
            <a:ext uri="{FF2B5EF4-FFF2-40B4-BE49-F238E27FC236}">
              <a16:creationId xmlns:a16="http://schemas.microsoft.com/office/drawing/2014/main" id="{F98DE3C2-2075-419E-9FC5-F02725EAB1D9}"/>
            </a:ext>
          </a:extLst>
        </xdr:cNvPr>
        <xdr:cNvCxnSpPr/>
      </xdr:nvCxnSpPr>
      <xdr:spPr>
        <a:xfrm flipH="1">
          <a:off x="9198769" y="192435956"/>
          <a:ext cx="1" cy="73819"/>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50005</xdr:colOff>
      <xdr:row>1133</xdr:row>
      <xdr:rowOff>152401</xdr:rowOff>
    </xdr:from>
    <xdr:to>
      <xdr:col>24</xdr:col>
      <xdr:colOff>50006</xdr:colOff>
      <xdr:row>1134</xdr:row>
      <xdr:rowOff>35720</xdr:rowOff>
    </xdr:to>
    <xdr:cxnSp macro="">
      <xdr:nvCxnSpPr>
        <xdr:cNvPr id="318" name="直線コネクタ 317">
          <a:extLst>
            <a:ext uri="{FF2B5EF4-FFF2-40B4-BE49-F238E27FC236}">
              <a16:creationId xmlns:a16="http://schemas.microsoft.com/office/drawing/2014/main" id="{4F7DCD0C-0280-4BF7-865A-C8BF5C34EF23}"/>
            </a:ext>
          </a:extLst>
        </xdr:cNvPr>
        <xdr:cNvCxnSpPr/>
      </xdr:nvCxnSpPr>
      <xdr:spPr>
        <a:xfrm flipH="1">
          <a:off x="9194005" y="193157476"/>
          <a:ext cx="1" cy="73819"/>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311943</xdr:colOff>
      <xdr:row>1134</xdr:row>
      <xdr:rowOff>2381</xdr:rowOff>
    </xdr:from>
    <xdr:to>
      <xdr:col>22</xdr:col>
      <xdr:colOff>40481</xdr:colOff>
      <xdr:row>1134</xdr:row>
      <xdr:rowOff>2381</xdr:rowOff>
    </xdr:to>
    <xdr:cxnSp macro="">
      <xdr:nvCxnSpPr>
        <xdr:cNvPr id="319" name="直線コネクタ 318">
          <a:extLst>
            <a:ext uri="{FF2B5EF4-FFF2-40B4-BE49-F238E27FC236}">
              <a16:creationId xmlns:a16="http://schemas.microsoft.com/office/drawing/2014/main" id="{BAB328AB-9B0A-460F-92EE-D3FEBA3359D6}"/>
            </a:ext>
          </a:extLst>
        </xdr:cNvPr>
        <xdr:cNvCxnSpPr/>
      </xdr:nvCxnSpPr>
      <xdr:spPr>
        <a:xfrm>
          <a:off x="8312943" y="193197956"/>
          <a:ext cx="109538"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102394</xdr:colOff>
      <xdr:row>1130</xdr:row>
      <xdr:rowOff>4762</xdr:rowOff>
    </xdr:from>
    <xdr:to>
      <xdr:col>24</xdr:col>
      <xdr:colOff>102394</xdr:colOff>
      <xdr:row>1133</xdr:row>
      <xdr:rowOff>0</xdr:rowOff>
    </xdr:to>
    <xdr:cxnSp macro="">
      <xdr:nvCxnSpPr>
        <xdr:cNvPr id="320" name="直線コネクタ 319">
          <a:extLst>
            <a:ext uri="{FF2B5EF4-FFF2-40B4-BE49-F238E27FC236}">
              <a16:creationId xmlns:a16="http://schemas.microsoft.com/office/drawing/2014/main" id="{2D1B65D2-8A5D-4399-95BA-AB644584A68F}"/>
            </a:ext>
          </a:extLst>
        </xdr:cNvPr>
        <xdr:cNvCxnSpPr/>
      </xdr:nvCxnSpPr>
      <xdr:spPr>
        <a:xfrm>
          <a:off x="9246394" y="215269762"/>
          <a:ext cx="0" cy="566738"/>
        </a:xfrm>
        <a:prstGeom prst="line">
          <a:avLst/>
        </a:prstGeom>
        <a:ln w="3175">
          <a:solidFill>
            <a:srgbClr val="C00000"/>
          </a:solidFill>
          <a:prstDash val="lgDashDot"/>
        </a:ln>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373858</xdr:colOff>
      <xdr:row>1133</xdr:row>
      <xdr:rowOff>185737</xdr:rowOff>
    </xdr:from>
    <xdr:to>
      <xdr:col>24</xdr:col>
      <xdr:colOff>102396</xdr:colOff>
      <xdr:row>1133</xdr:row>
      <xdr:rowOff>185737</xdr:rowOff>
    </xdr:to>
    <xdr:cxnSp macro="">
      <xdr:nvCxnSpPr>
        <xdr:cNvPr id="321" name="直線コネクタ 320">
          <a:extLst>
            <a:ext uri="{FF2B5EF4-FFF2-40B4-BE49-F238E27FC236}">
              <a16:creationId xmlns:a16="http://schemas.microsoft.com/office/drawing/2014/main" id="{FEB700C4-BD5F-4FCC-A5F7-7A4D24B724B4}"/>
            </a:ext>
          </a:extLst>
        </xdr:cNvPr>
        <xdr:cNvCxnSpPr/>
      </xdr:nvCxnSpPr>
      <xdr:spPr>
        <a:xfrm>
          <a:off x="9136858" y="193190812"/>
          <a:ext cx="109538"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192881</xdr:colOff>
      <xdr:row>1134</xdr:row>
      <xdr:rowOff>0</xdr:rowOff>
    </xdr:from>
    <xdr:to>
      <xdr:col>23</xdr:col>
      <xdr:colOff>302419</xdr:colOff>
      <xdr:row>1134</xdr:row>
      <xdr:rowOff>0</xdr:rowOff>
    </xdr:to>
    <xdr:cxnSp macro="">
      <xdr:nvCxnSpPr>
        <xdr:cNvPr id="322" name="直線コネクタ 321">
          <a:extLst>
            <a:ext uri="{FF2B5EF4-FFF2-40B4-BE49-F238E27FC236}">
              <a16:creationId xmlns:a16="http://schemas.microsoft.com/office/drawing/2014/main" id="{BCD71884-6628-4D8F-9180-D3BAE8B66235}"/>
            </a:ext>
          </a:extLst>
        </xdr:cNvPr>
        <xdr:cNvCxnSpPr/>
      </xdr:nvCxnSpPr>
      <xdr:spPr>
        <a:xfrm>
          <a:off x="8955881" y="193195575"/>
          <a:ext cx="109538"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50006</xdr:colOff>
      <xdr:row>1134</xdr:row>
      <xdr:rowOff>0</xdr:rowOff>
    </xdr:from>
    <xdr:to>
      <xdr:col>20</xdr:col>
      <xdr:colOff>159544</xdr:colOff>
      <xdr:row>1134</xdr:row>
      <xdr:rowOff>0</xdr:rowOff>
    </xdr:to>
    <xdr:cxnSp macro="">
      <xdr:nvCxnSpPr>
        <xdr:cNvPr id="323" name="直線コネクタ 322">
          <a:extLst>
            <a:ext uri="{FF2B5EF4-FFF2-40B4-BE49-F238E27FC236}">
              <a16:creationId xmlns:a16="http://schemas.microsoft.com/office/drawing/2014/main" id="{6BD48A39-0B20-46AE-91D7-4C34CBBF0B3F}"/>
            </a:ext>
          </a:extLst>
        </xdr:cNvPr>
        <xdr:cNvCxnSpPr/>
      </xdr:nvCxnSpPr>
      <xdr:spPr>
        <a:xfrm>
          <a:off x="7670006" y="193195575"/>
          <a:ext cx="109538"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54768</xdr:colOff>
      <xdr:row>1132</xdr:row>
      <xdr:rowOff>2381</xdr:rowOff>
    </xdr:from>
    <xdr:to>
      <xdr:col>10</xdr:col>
      <xdr:colOff>54768</xdr:colOff>
      <xdr:row>1133</xdr:row>
      <xdr:rowOff>185738</xdr:rowOff>
    </xdr:to>
    <xdr:cxnSp macro="">
      <xdr:nvCxnSpPr>
        <xdr:cNvPr id="324" name="直線コネクタ 323">
          <a:extLst>
            <a:ext uri="{FF2B5EF4-FFF2-40B4-BE49-F238E27FC236}">
              <a16:creationId xmlns:a16="http://schemas.microsoft.com/office/drawing/2014/main" id="{4EE8E44C-3B05-4AAA-8C9D-435431163613}"/>
            </a:ext>
          </a:extLst>
        </xdr:cNvPr>
        <xdr:cNvCxnSpPr/>
      </xdr:nvCxnSpPr>
      <xdr:spPr>
        <a:xfrm>
          <a:off x="3864768" y="192816956"/>
          <a:ext cx="0" cy="373857"/>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166688</xdr:colOff>
      <xdr:row>1134</xdr:row>
      <xdr:rowOff>0</xdr:rowOff>
    </xdr:from>
    <xdr:to>
      <xdr:col>18</xdr:col>
      <xdr:colOff>276226</xdr:colOff>
      <xdr:row>1134</xdr:row>
      <xdr:rowOff>0</xdr:rowOff>
    </xdr:to>
    <xdr:cxnSp macro="">
      <xdr:nvCxnSpPr>
        <xdr:cNvPr id="325" name="直線コネクタ 324">
          <a:extLst>
            <a:ext uri="{FF2B5EF4-FFF2-40B4-BE49-F238E27FC236}">
              <a16:creationId xmlns:a16="http://schemas.microsoft.com/office/drawing/2014/main" id="{6DA2B7C0-F429-406E-BA44-4EA3CD1E2DAA}"/>
            </a:ext>
          </a:extLst>
        </xdr:cNvPr>
        <xdr:cNvCxnSpPr/>
      </xdr:nvCxnSpPr>
      <xdr:spPr>
        <a:xfrm>
          <a:off x="7024688" y="193195575"/>
          <a:ext cx="109538"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290512</xdr:colOff>
      <xdr:row>1134</xdr:row>
      <xdr:rowOff>0</xdr:rowOff>
    </xdr:from>
    <xdr:to>
      <xdr:col>17</xdr:col>
      <xdr:colOff>19050</xdr:colOff>
      <xdr:row>1134</xdr:row>
      <xdr:rowOff>0</xdr:rowOff>
    </xdr:to>
    <xdr:cxnSp macro="">
      <xdr:nvCxnSpPr>
        <xdr:cNvPr id="326" name="直線コネクタ 325">
          <a:extLst>
            <a:ext uri="{FF2B5EF4-FFF2-40B4-BE49-F238E27FC236}">
              <a16:creationId xmlns:a16="http://schemas.microsoft.com/office/drawing/2014/main" id="{1318A25E-0C60-4806-8DAD-404C3D42D63E}"/>
            </a:ext>
          </a:extLst>
        </xdr:cNvPr>
        <xdr:cNvCxnSpPr/>
      </xdr:nvCxnSpPr>
      <xdr:spPr>
        <a:xfrm>
          <a:off x="6386512" y="193195575"/>
          <a:ext cx="109538"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142875</xdr:colOff>
      <xdr:row>1134</xdr:row>
      <xdr:rowOff>0</xdr:rowOff>
    </xdr:from>
    <xdr:to>
      <xdr:col>13</xdr:col>
      <xdr:colOff>252413</xdr:colOff>
      <xdr:row>1134</xdr:row>
      <xdr:rowOff>0</xdr:rowOff>
    </xdr:to>
    <xdr:cxnSp macro="">
      <xdr:nvCxnSpPr>
        <xdr:cNvPr id="327" name="直線コネクタ 326">
          <a:extLst>
            <a:ext uri="{FF2B5EF4-FFF2-40B4-BE49-F238E27FC236}">
              <a16:creationId xmlns:a16="http://schemas.microsoft.com/office/drawing/2014/main" id="{D042A508-E2C6-4026-8F96-E822549812D1}"/>
            </a:ext>
          </a:extLst>
        </xdr:cNvPr>
        <xdr:cNvCxnSpPr/>
      </xdr:nvCxnSpPr>
      <xdr:spPr>
        <a:xfrm>
          <a:off x="5095875" y="193195575"/>
          <a:ext cx="109538"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30956</xdr:colOff>
      <xdr:row>1134</xdr:row>
      <xdr:rowOff>0</xdr:rowOff>
    </xdr:from>
    <xdr:to>
      <xdr:col>15</xdr:col>
      <xdr:colOff>140494</xdr:colOff>
      <xdr:row>1134</xdr:row>
      <xdr:rowOff>0</xdr:rowOff>
    </xdr:to>
    <xdr:cxnSp macro="">
      <xdr:nvCxnSpPr>
        <xdr:cNvPr id="328" name="直線コネクタ 327">
          <a:extLst>
            <a:ext uri="{FF2B5EF4-FFF2-40B4-BE49-F238E27FC236}">
              <a16:creationId xmlns:a16="http://schemas.microsoft.com/office/drawing/2014/main" id="{8A23D4CA-7EF3-4964-BE97-6A8A39EDE286}"/>
            </a:ext>
          </a:extLst>
        </xdr:cNvPr>
        <xdr:cNvCxnSpPr/>
      </xdr:nvCxnSpPr>
      <xdr:spPr>
        <a:xfrm>
          <a:off x="5745956" y="193195575"/>
          <a:ext cx="109538"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266700</xdr:colOff>
      <xdr:row>1134</xdr:row>
      <xdr:rowOff>0</xdr:rowOff>
    </xdr:from>
    <xdr:to>
      <xdr:col>11</xdr:col>
      <xdr:colOff>376238</xdr:colOff>
      <xdr:row>1134</xdr:row>
      <xdr:rowOff>0</xdr:rowOff>
    </xdr:to>
    <xdr:cxnSp macro="">
      <xdr:nvCxnSpPr>
        <xdr:cNvPr id="329" name="直線コネクタ 328">
          <a:extLst>
            <a:ext uri="{FF2B5EF4-FFF2-40B4-BE49-F238E27FC236}">
              <a16:creationId xmlns:a16="http://schemas.microsoft.com/office/drawing/2014/main" id="{91912D00-676A-4100-B4E3-824E303FC564}"/>
            </a:ext>
          </a:extLst>
        </xdr:cNvPr>
        <xdr:cNvCxnSpPr/>
      </xdr:nvCxnSpPr>
      <xdr:spPr>
        <a:xfrm>
          <a:off x="4457700" y="193195575"/>
          <a:ext cx="109538"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247650</xdr:colOff>
      <xdr:row>1130</xdr:row>
      <xdr:rowOff>76200</xdr:rowOff>
    </xdr:from>
    <xdr:to>
      <xdr:col>9</xdr:col>
      <xdr:colOff>247650</xdr:colOff>
      <xdr:row>1134</xdr:row>
      <xdr:rowOff>0</xdr:rowOff>
    </xdr:to>
    <xdr:cxnSp macro="">
      <xdr:nvCxnSpPr>
        <xdr:cNvPr id="330" name="直線コネクタ 329">
          <a:extLst>
            <a:ext uri="{FF2B5EF4-FFF2-40B4-BE49-F238E27FC236}">
              <a16:creationId xmlns:a16="http://schemas.microsoft.com/office/drawing/2014/main" id="{BC8C64BB-0663-4E18-B577-9E403808D90E}"/>
            </a:ext>
          </a:extLst>
        </xdr:cNvPr>
        <xdr:cNvCxnSpPr/>
      </xdr:nvCxnSpPr>
      <xdr:spPr>
        <a:xfrm>
          <a:off x="3676650" y="192509775"/>
          <a:ext cx="0" cy="68580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195261</xdr:colOff>
      <xdr:row>1133</xdr:row>
      <xdr:rowOff>185737</xdr:rowOff>
    </xdr:from>
    <xdr:to>
      <xdr:col>9</xdr:col>
      <xdr:colOff>304799</xdr:colOff>
      <xdr:row>1133</xdr:row>
      <xdr:rowOff>185737</xdr:rowOff>
    </xdr:to>
    <xdr:cxnSp macro="">
      <xdr:nvCxnSpPr>
        <xdr:cNvPr id="331" name="直線コネクタ 330">
          <a:extLst>
            <a:ext uri="{FF2B5EF4-FFF2-40B4-BE49-F238E27FC236}">
              <a16:creationId xmlns:a16="http://schemas.microsoft.com/office/drawing/2014/main" id="{DAB2A8FB-2238-43D0-ACD6-27FE5FCDAE9D}"/>
            </a:ext>
          </a:extLst>
        </xdr:cNvPr>
        <xdr:cNvCxnSpPr/>
      </xdr:nvCxnSpPr>
      <xdr:spPr>
        <a:xfrm>
          <a:off x="3624261" y="193190812"/>
          <a:ext cx="109538"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250030</xdr:colOff>
      <xdr:row>1133</xdr:row>
      <xdr:rowOff>150017</xdr:rowOff>
    </xdr:from>
    <xdr:to>
      <xdr:col>9</xdr:col>
      <xdr:colOff>250031</xdr:colOff>
      <xdr:row>1134</xdr:row>
      <xdr:rowOff>33336</xdr:rowOff>
    </xdr:to>
    <xdr:cxnSp macro="">
      <xdr:nvCxnSpPr>
        <xdr:cNvPr id="332" name="直線コネクタ 331">
          <a:extLst>
            <a:ext uri="{FF2B5EF4-FFF2-40B4-BE49-F238E27FC236}">
              <a16:creationId xmlns:a16="http://schemas.microsoft.com/office/drawing/2014/main" id="{A0D780C2-75A1-4DB2-AB70-B684799C3385}"/>
            </a:ext>
          </a:extLst>
        </xdr:cNvPr>
        <xdr:cNvCxnSpPr/>
      </xdr:nvCxnSpPr>
      <xdr:spPr>
        <a:xfrm flipH="1">
          <a:off x="3679030" y="193155092"/>
          <a:ext cx="1" cy="73819"/>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247650</xdr:colOff>
      <xdr:row>1107</xdr:row>
      <xdr:rowOff>69056</xdr:rowOff>
    </xdr:from>
    <xdr:to>
      <xdr:col>9</xdr:col>
      <xdr:colOff>247650</xdr:colOff>
      <xdr:row>1108</xdr:row>
      <xdr:rowOff>185738</xdr:rowOff>
    </xdr:to>
    <xdr:cxnSp macro="">
      <xdr:nvCxnSpPr>
        <xdr:cNvPr id="333" name="直線コネクタ 332">
          <a:extLst>
            <a:ext uri="{FF2B5EF4-FFF2-40B4-BE49-F238E27FC236}">
              <a16:creationId xmlns:a16="http://schemas.microsoft.com/office/drawing/2014/main" id="{F516A644-11C1-4B1D-9A2A-0AEAAF70ACF2}"/>
            </a:ext>
          </a:extLst>
        </xdr:cNvPr>
        <xdr:cNvCxnSpPr/>
      </xdr:nvCxnSpPr>
      <xdr:spPr>
        <a:xfrm>
          <a:off x="3676650" y="188121131"/>
          <a:ext cx="0" cy="307182"/>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242888</xdr:colOff>
      <xdr:row>1108</xdr:row>
      <xdr:rowOff>85725</xdr:rowOff>
    </xdr:from>
    <xdr:to>
      <xdr:col>10</xdr:col>
      <xdr:colOff>50008</xdr:colOff>
      <xdr:row>1108</xdr:row>
      <xdr:rowOff>85725</xdr:rowOff>
    </xdr:to>
    <xdr:cxnSp macro="">
      <xdr:nvCxnSpPr>
        <xdr:cNvPr id="334" name="直線矢印コネクタ 333">
          <a:extLst>
            <a:ext uri="{FF2B5EF4-FFF2-40B4-BE49-F238E27FC236}">
              <a16:creationId xmlns:a16="http://schemas.microsoft.com/office/drawing/2014/main" id="{E839B4F2-140C-418D-A86A-FA5734BAEC10}"/>
            </a:ext>
          </a:extLst>
        </xdr:cNvPr>
        <xdr:cNvCxnSpPr/>
      </xdr:nvCxnSpPr>
      <xdr:spPr>
        <a:xfrm flipH="1">
          <a:off x="3671888" y="188328300"/>
          <a:ext cx="188120"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330993</xdr:colOff>
      <xdr:row>1108</xdr:row>
      <xdr:rowOff>85725</xdr:rowOff>
    </xdr:from>
    <xdr:to>
      <xdr:col>9</xdr:col>
      <xdr:colOff>147637</xdr:colOff>
      <xdr:row>1108</xdr:row>
      <xdr:rowOff>85725</xdr:rowOff>
    </xdr:to>
    <xdr:cxnSp macro="">
      <xdr:nvCxnSpPr>
        <xdr:cNvPr id="335" name="直線矢印コネクタ 334">
          <a:extLst>
            <a:ext uri="{FF2B5EF4-FFF2-40B4-BE49-F238E27FC236}">
              <a16:creationId xmlns:a16="http://schemas.microsoft.com/office/drawing/2014/main" id="{F49B89B4-EB93-40FD-8A62-4953C9D4A069}"/>
            </a:ext>
          </a:extLst>
        </xdr:cNvPr>
        <xdr:cNvCxnSpPr/>
      </xdr:nvCxnSpPr>
      <xdr:spPr>
        <a:xfrm>
          <a:off x="3378993" y="188328300"/>
          <a:ext cx="197644" cy="0"/>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50007</xdr:colOff>
      <xdr:row>1109</xdr:row>
      <xdr:rowOff>176212</xdr:rowOff>
    </xdr:from>
    <xdr:to>
      <xdr:col>10</xdr:col>
      <xdr:colOff>50007</xdr:colOff>
      <xdr:row>1110</xdr:row>
      <xdr:rowOff>185737</xdr:rowOff>
    </xdr:to>
    <xdr:cxnSp macro="">
      <xdr:nvCxnSpPr>
        <xdr:cNvPr id="336" name="直線矢印コネクタ 335">
          <a:extLst>
            <a:ext uri="{FF2B5EF4-FFF2-40B4-BE49-F238E27FC236}">
              <a16:creationId xmlns:a16="http://schemas.microsoft.com/office/drawing/2014/main" id="{B9BAFD06-B340-4ECD-BDE7-667CF00CBE28}"/>
            </a:ext>
          </a:extLst>
        </xdr:cNvPr>
        <xdr:cNvCxnSpPr/>
      </xdr:nvCxnSpPr>
      <xdr:spPr>
        <a:xfrm>
          <a:off x="3860007" y="188609287"/>
          <a:ext cx="0" cy="200025"/>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50006</xdr:colOff>
      <xdr:row>1111</xdr:row>
      <xdr:rowOff>100013</xdr:rowOff>
    </xdr:from>
    <xdr:to>
      <xdr:col>10</xdr:col>
      <xdr:colOff>50006</xdr:colOff>
      <xdr:row>1112</xdr:row>
      <xdr:rowOff>100013</xdr:rowOff>
    </xdr:to>
    <xdr:cxnSp macro="">
      <xdr:nvCxnSpPr>
        <xdr:cNvPr id="337" name="直線矢印コネクタ 336">
          <a:extLst>
            <a:ext uri="{FF2B5EF4-FFF2-40B4-BE49-F238E27FC236}">
              <a16:creationId xmlns:a16="http://schemas.microsoft.com/office/drawing/2014/main" id="{EBE7ED71-CB20-4FB0-9EEB-ACF91D9FE1E6}"/>
            </a:ext>
          </a:extLst>
        </xdr:cNvPr>
        <xdr:cNvCxnSpPr/>
      </xdr:nvCxnSpPr>
      <xdr:spPr>
        <a:xfrm flipV="1">
          <a:off x="3860006" y="188914088"/>
          <a:ext cx="0" cy="19050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50006</xdr:colOff>
      <xdr:row>1111</xdr:row>
      <xdr:rowOff>50007</xdr:rowOff>
    </xdr:from>
    <xdr:to>
      <xdr:col>10</xdr:col>
      <xdr:colOff>240506</xdr:colOff>
      <xdr:row>1111</xdr:row>
      <xdr:rowOff>50007</xdr:rowOff>
    </xdr:to>
    <xdr:cxnSp macro="">
      <xdr:nvCxnSpPr>
        <xdr:cNvPr id="338" name="直線コネクタ 337">
          <a:extLst>
            <a:ext uri="{FF2B5EF4-FFF2-40B4-BE49-F238E27FC236}">
              <a16:creationId xmlns:a16="http://schemas.microsoft.com/office/drawing/2014/main" id="{9656E66C-C995-412F-9DD4-65D4E1C64035}"/>
            </a:ext>
          </a:extLst>
        </xdr:cNvPr>
        <xdr:cNvCxnSpPr/>
      </xdr:nvCxnSpPr>
      <xdr:spPr>
        <a:xfrm>
          <a:off x="3860006" y="188864082"/>
          <a:ext cx="190500"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240506</xdr:colOff>
      <xdr:row>1109</xdr:row>
      <xdr:rowOff>188119</xdr:rowOff>
    </xdr:from>
    <xdr:to>
      <xdr:col>10</xdr:col>
      <xdr:colOff>240506</xdr:colOff>
      <xdr:row>1111</xdr:row>
      <xdr:rowOff>50006</xdr:rowOff>
    </xdr:to>
    <xdr:cxnSp macro="">
      <xdr:nvCxnSpPr>
        <xdr:cNvPr id="339" name="直線矢印コネクタ 338">
          <a:extLst>
            <a:ext uri="{FF2B5EF4-FFF2-40B4-BE49-F238E27FC236}">
              <a16:creationId xmlns:a16="http://schemas.microsoft.com/office/drawing/2014/main" id="{AF495194-683C-4577-9D02-56225C2BC7B0}"/>
            </a:ext>
          </a:extLst>
        </xdr:cNvPr>
        <xdr:cNvCxnSpPr/>
      </xdr:nvCxnSpPr>
      <xdr:spPr>
        <a:xfrm flipV="1">
          <a:off x="4050506" y="188621194"/>
          <a:ext cx="0" cy="242887"/>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197644</xdr:colOff>
      <xdr:row>1108</xdr:row>
      <xdr:rowOff>85725</xdr:rowOff>
    </xdr:from>
    <xdr:to>
      <xdr:col>9</xdr:col>
      <xdr:colOff>197644</xdr:colOff>
      <xdr:row>1109</xdr:row>
      <xdr:rowOff>92869</xdr:rowOff>
    </xdr:to>
    <xdr:cxnSp macro="">
      <xdr:nvCxnSpPr>
        <xdr:cNvPr id="340" name="直線コネクタ 339">
          <a:extLst>
            <a:ext uri="{FF2B5EF4-FFF2-40B4-BE49-F238E27FC236}">
              <a16:creationId xmlns:a16="http://schemas.microsoft.com/office/drawing/2014/main" id="{A6D18D22-302C-41D9-89C8-1DEB78AEED82}"/>
            </a:ext>
          </a:extLst>
        </xdr:cNvPr>
        <xdr:cNvCxnSpPr/>
      </xdr:nvCxnSpPr>
      <xdr:spPr>
        <a:xfrm>
          <a:off x="3626644" y="188328300"/>
          <a:ext cx="0" cy="197644"/>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197644</xdr:colOff>
      <xdr:row>1109</xdr:row>
      <xdr:rowOff>92868</xdr:rowOff>
    </xdr:from>
    <xdr:to>
      <xdr:col>9</xdr:col>
      <xdr:colOff>354806</xdr:colOff>
      <xdr:row>1109</xdr:row>
      <xdr:rowOff>92868</xdr:rowOff>
    </xdr:to>
    <xdr:cxnSp macro="">
      <xdr:nvCxnSpPr>
        <xdr:cNvPr id="341" name="直線矢印コネクタ 340">
          <a:extLst>
            <a:ext uri="{FF2B5EF4-FFF2-40B4-BE49-F238E27FC236}">
              <a16:creationId xmlns:a16="http://schemas.microsoft.com/office/drawing/2014/main" id="{5DC3C77E-F536-437A-AE8F-7D373BF11224}"/>
            </a:ext>
          </a:extLst>
        </xdr:cNvPr>
        <xdr:cNvCxnSpPr/>
      </xdr:nvCxnSpPr>
      <xdr:spPr>
        <a:xfrm>
          <a:off x="3626644" y="188525943"/>
          <a:ext cx="157162"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147639</xdr:colOff>
      <xdr:row>1162</xdr:row>
      <xdr:rowOff>2381</xdr:rowOff>
    </xdr:from>
    <xdr:to>
      <xdr:col>9</xdr:col>
      <xdr:colOff>147639</xdr:colOff>
      <xdr:row>1166</xdr:row>
      <xdr:rowOff>100013</xdr:rowOff>
    </xdr:to>
    <xdr:cxnSp macro="">
      <xdr:nvCxnSpPr>
        <xdr:cNvPr id="342" name="直線コネクタ 341">
          <a:extLst>
            <a:ext uri="{FF2B5EF4-FFF2-40B4-BE49-F238E27FC236}">
              <a16:creationId xmlns:a16="http://schemas.microsoft.com/office/drawing/2014/main" id="{CB892A3C-7DAC-4A19-B63F-40D2CD3D504E}"/>
            </a:ext>
          </a:extLst>
        </xdr:cNvPr>
        <xdr:cNvCxnSpPr/>
      </xdr:nvCxnSpPr>
      <xdr:spPr>
        <a:xfrm>
          <a:off x="3576639" y="198531956"/>
          <a:ext cx="0" cy="859632"/>
        </a:xfrm>
        <a:prstGeom prst="line">
          <a:avLst/>
        </a:prstGeom>
        <a:ln w="3175">
          <a:solidFill>
            <a:srgbClr val="7030A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157162</xdr:colOff>
      <xdr:row>1162</xdr:row>
      <xdr:rowOff>4763</xdr:rowOff>
    </xdr:from>
    <xdr:to>
      <xdr:col>24</xdr:col>
      <xdr:colOff>157162</xdr:colOff>
      <xdr:row>1166</xdr:row>
      <xdr:rowOff>100013</xdr:rowOff>
    </xdr:to>
    <xdr:cxnSp macro="">
      <xdr:nvCxnSpPr>
        <xdr:cNvPr id="343" name="直線コネクタ 342">
          <a:extLst>
            <a:ext uri="{FF2B5EF4-FFF2-40B4-BE49-F238E27FC236}">
              <a16:creationId xmlns:a16="http://schemas.microsoft.com/office/drawing/2014/main" id="{6D3D76CE-31E2-4959-887C-521FA4E3DF56}"/>
            </a:ext>
          </a:extLst>
        </xdr:cNvPr>
        <xdr:cNvCxnSpPr/>
      </xdr:nvCxnSpPr>
      <xdr:spPr>
        <a:xfrm>
          <a:off x="9301162" y="198534338"/>
          <a:ext cx="0" cy="857250"/>
        </a:xfrm>
        <a:prstGeom prst="line">
          <a:avLst/>
        </a:prstGeom>
        <a:ln w="3175">
          <a:solidFill>
            <a:srgbClr val="7030A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150019</xdr:colOff>
      <xdr:row>1166</xdr:row>
      <xdr:rowOff>100013</xdr:rowOff>
    </xdr:from>
    <xdr:to>
      <xdr:col>24</xdr:col>
      <xdr:colOff>159544</xdr:colOff>
      <xdr:row>1166</xdr:row>
      <xdr:rowOff>100013</xdr:rowOff>
    </xdr:to>
    <xdr:cxnSp macro="">
      <xdr:nvCxnSpPr>
        <xdr:cNvPr id="344" name="直線コネクタ 343">
          <a:extLst>
            <a:ext uri="{FF2B5EF4-FFF2-40B4-BE49-F238E27FC236}">
              <a16:creationId xmlns:a16="http://schemas.microsoft.com/office/drawing/2014/main" id="{34EC2DDA-D64C-4B62-8152-D8F2AFF805EA}"/>
            </a:ext>
          </a:extLst>
        </xdr:cNvPr>
        <xdr:cNvCxnSpPr/>
      </xdr:nvCxnSpPr>
      <xdr:spPr>
        <a:xfrm>
          <a:off x="3579019" y="199391588"/>
          <a:ext cx="5724525" cy="0"/>
        </a:xfrm>
        <a:prstGeom prst="line">
          <a:avLst/>
        </a:prstGeom>
        <a:ln w="3175">
          <a:solidFill>
            <a:srgbClr val="7030A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342900</xdr:colOff>
      <xdr:row>1162</xdr:row>
      <xdr:rowOff>2381</xdr:rowOff>
    </xdr:from>
    <xdr:to>
      <xdr:col>16</xdr:col>
      <xdr:colOff>342900</xdr:colOff>
      <xdr:row>1166</xdr:row>
      <xdr:rowOff>92868</xdr:rowOff>
    </xdr:to>
    <xdr:cxnSp macro="">
      <xdr:nvCxnSpPr>
        <xdr:cNvPr id="345" name="直線コネクタ 344">
          <a:extLst>
            <a:ext uri="{FF2B5EF4-FFF2-40B4-BE49-F238E27FC236}">
              <a16:creationId xmlns:a16="http://schemas.microsoft.com/office/drawing/2014/main" id="{F5EC3ECA-EE5B-4CE4-95CA-E9679F0F1F47}"/>
            </a:ext>
          </a:extLst>
        </xdr:cNvPr>
        <xdr:cNvCxnSpPr/>
      </xdr:nvCxnSpPr>
      <xdr:spPr>
        <a:xfrm>
          <a:off x="6438900" y="198531956"/>
          <a:ext cx="0" cy="852487"/>
        </a:xfrm>
        <a:prstGeom prst="line">
          <a:avLst/>
        </a:prstGeom>
        <a:ln w="3175">
          <a:solidFill>
            <a:srgbClr val="7030A0"/>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xdr:colOff>
      <xdr:row>1162</xdr:row>
      <xdr:rowOff>78582</xdr:rowOff>
    </xdr:from>
    <xdr:to>
      <xdr:col>23</xdr:col>
      <xdr:colOff>3</xdr:colOff>
      <xdr:row>1162</xdr:row>
      <xdr:rowOff>145256</xdr:rowOff>
    </xdr:to>
    <xdr:cxnSp macro="">
      <xdr:nvCxnSpPr>
        <xdr:cNvPr id="346" name="直線コネクタ 345">
          <a:extLst>
            <a:ext uri="{FF2B5EF4-FFF2-40B4-BE49-F238E27FC236}">
              <a16:creationId xmlns:a16="http://schemas.microsoft.com/office/drawing/2014/main" id="{E369CA48-2958-4A9B-8743-9B2320990393}"/>
            </a:ext>
          </a:extLst>
        </xdr:cNvPr>
        <xdr:cNvCxnSpPr/>
      </xdr:nvCxnSpPr>
      <xdr:spPr>
        <a:xfrm flipH="1">
          <a:off x="8763002" y="198608157"/>
          <a:ext cx="1" cy="66674"/>
        </a:xfrm>
        <a:prstGeom prst="line">
          <a:avLst/>
        </a:prstGeom>
        <a:ln w="9525">
          <a:solidFill>
            <a:sysClr val="windowText" lastClr="000000"/>
          </a:solidFill>
          <a:prstDash val="sysDot"/>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2383</xdr:colOff>
      <xdr:row>1162</xdr:row>
      <xdr:rowOff>83343</xdr:rowOff>
    </xdr:from>
    <xdr:to>
      <xdr:col>11</xdr:col>
      <xdr:colOff>2384</xdr:colOff>
      <xdr:row>1162</xdr:row>
      <xdr:rowOff>159543</xdr:rowOff>
    </xdr:to>
    <xdr:cxnSp macro="">
      <xdr:nvCxnSpPr>
        <xdr:cNvPr id="347" name="直線コネクタ 346">
          <a:extLst>
            <a:ext uri="{FF2B5EF4-FFF2-40B4-BE49-F238E27FC236}">
              <a16:creationId xmlns:a16="http://schemas.microsoft.com/office/drawing/2014/main" id="{5CDA2E40-6138-4317-B02E-12E04AE763D3}"/>
            </a:ext>
          </a:extLst>
        </xdr:cNvPr>
        <xdr:cNvCxnSpPr/>
      </xdr:nvCxnSpPr>
      <xdr:spPr>
        <a:xfrm flipH="1">
          <a:off x="4193383" y="198612918"/>
          <a:ext cx="1" cy="76200"/>
        </a:xfrm>
        <a:prstGeom prst="line">
          <a:avLst/>
        </a:prstGeom>
        <a:ln w="9525">
          <a:solidFill>
            <a:srgbClr val="FF0000"/>
          </a:solidFill>
          <a:prstDash val="sysDot"/>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2382</xdr:colOff>
      <xdr:row>1180</xdr:row>
      <xdr:rowOff>169069</xdr:rowOff>
    </xdr:from>
    <xdr:to>
      <xdr:col>11</xdr:col>
      <xdr:colOff>2382</xdr:colOff>
      <xdr:row>1181</xdr:row>
      <xdr:rowOff>85725</xdr:rowOff>
    </xdr:to>
    <xdr:cxnSp macro="">
      <xdr:nvCxnSpPr>
        <xdr:cNvPr id="348" name="直線コネクタ 347">
          <a:extLst>
            <a:ext uri="{FF2B5EF4-FFF2-40B4-BE49-F238E27FC236}">
              <a16:creationId xmlns:a16="http://schemas.microsoft.com/office/drawing/2014/main" id="{45E02632-01E6-414A-B4D1-B787F2F6AEBB}"/>
            </a:ext>
          </a:extLst>
        </xdr:cNvPr>
        <xdr:cNvCxnSpPr/>
      </xdr:nvCxnSpPr>
      <xdr:spPr>
        <a:xfrm>
          <a:off x="4193382" y="202127644"/>
          <a:ext cx="0" cy="107156"/>
        </a:xfrm>
        <a:prstGeom prst="line">
          <a:avLst/>
        </a:prstGeom>
        <a:ln w="9525">
          <a:solidFill>
            <a:srgbClr val="FF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2</xdr:colOff>
      <xdr:row>1180</xdr:row>
      <xdr:rowOff>166687</xdr:rowOff>
    </xdr:from>
    <xdr:to>
      <xdr:col>3</xdr:col>
      <xdr:colOff>2</xdr:colOff>
      <xdr:row>1181</xdr:row>
      <xdr:rowOff>78581</xdr:rowOff>
    </xdr:to>
    <xdr:cxnSp macro="">
      <xdr:nvCxnSpPr>
        <xdr:cNvPr id="349" name="直線コネクタ 348">
          <a:extLst>
            <a:ext uri="{FF2B5EF4-FFF2-40B4-BE49-F238E27FC236}">
              <a16:creationId xmlns:a16="http://schemas.microsoft.com/office/drawing/2014/main" id="{5A22381E-7A85-4EFC-87AE-19BEEE59ABBB}"/>
            </a:ext>
          </a:extLst>
        </xdr:cNvPr>
        <xdr:cNvCxnSpPr/>
      </xdr:nvCxnSpPr>
      <xdr:spPr>
        <a:xfrm>
          <a:off x="1143002" y="202125262"/>
          <a:ext cx="0" cy="102394"/>
        </a:xfrm>
        <a:prstGeom prst="line">
          <a:avLst/>
        </a:prstGeom>
        <a:ln w="9525">
          <a:solidFill>
            <a:srgbClr val="FF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380998</xdr:colOff>
      <xdr:row>1176</xdr:row>
      <xdr:rowOff>95249</xdr:rowOff>
    </xdr:from>
    <xdr:to>
      <xdr:col>2</xdr:col>
      <xdr:colOff>380999</xdr:colOff>
      <xdr:row>1177</xdr:row>
      <xdr:rowOff>14286</xdr:rowOff>
    </xdr:to>
    <xdr:cxnSp macro="">
      <xdr:nvCxnSpPr>
        <xdr:cNvPr id="350" name="直線コネクタ 349">
          <a:extLst>
            <a:ext uri="{FF2B5EF4-FFF2-40B4-BE49-F238E27FC236}">
              <a16:creationId xmlns:a16="http://schemas.microsoft.com/office/drawing/2014/main" id="{47ECC850-F668-4017-80EF-15D9FF0B7396}"/>
            </a:ext>
          </a:extLst>
        </xdr:cNvPr>
        <xdr:cNvCxnSpPr/>
      </xdr:nvCxnSpPr>
      <xdr:spPr>
        <a:xfrm flipH="1">
          <a:off x="1142998" y="201291824"/>
          <a:ext cx="1" cy="109537"/>
        </a:xfrm>
        <a:prstGeom prst="line">
          <a:avLst/>
        </a:prstGeom>
        <a:ln w="9525">
          <a:solidFill>
            <a:srgbClr val="FF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380999</xdr:colOff>
      <xdr:row>1171</xdr:row>
      <xdr:rowOff>157163</xdr:rowOff>
    </xdr:from>
    <xdr:to>
      <xdr:col>3</xdr:col>
      <xdr:colOff>0</xdr:colOff>
      <xdr:row>1172</xdr:row>
      <xdr:rowOff>76200</xdr:rowOff>
    </xdr:to>
    <xdr:cxnSp macro="">
      <xdr:nvCxnSpPr>
        <xdr:cNvPr id="351" name="直線コネクタ 350">
          <a:extLst>
            <a:ext uri="{FF2B5EF4-FFF2-40B4-BE49-F238E27FC236}">
              <a16:creationId xmlns:a16="http://schemas.microsoft.com/office/drawing/2014/main" id="{6837B0E5-34B7-4C0F-9EBF-D49469C1743D}"/>
            </a:ext>
          </a:extLst>
        </xdr:cNvPr>
        <xdr:cNvCxnSpPr/>
      </xdr:nvCxnSpPr>
      <xdr:spPr>
        <a:xfrm flipH="1">
          <a:off x="1142999" y="200401238"/>
          <a:ext cx="1" cy="109537"/>
        </a:xfrm>
        <a:prstGeom prst="line">
          <a:avLst/>
        </a:prstGeom>
        <a:ln w="9525">
          <a:solidFill>
            <a:srgbClr val="FF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2381</xdr:colOff>
      <xdr:row>1167</xdr:row>
      <xdr:rowOff>30956</xdr:rowOff>
    </xdr:from>
    <xdr:to>
      <xdr:col>3</xdr:col>
      <xdr:colOff>2382</xdr:colOff>
      <xdr:row>1167</xdr:row>
      <xdr:rowOff>130968</xdr:rowOff>
    </xdr:to>
    <xdr:cxnSp macro="">
      <xdr:nvCxnSpPr>
        <xdr:cNvPr id="352" name="直線コネクタ 351">
          <a:extLst>
            <a:ext uri="{FF2B5EF4-FFF2-40B4-BE49-F238E27FC236}">
              <a16:creationId xmlns:a16="http://schemas.microsoft.com/office/drawing/2014/main" id="{9A9CFE22-77DF-40ED-BAB0-9ADA67978146}"/>
            </a:ext>
          </a:extLst>
        </xdr:cNvPr>
        <xdr:cNvCxnSpPr/>
      </xdr:nvCxnSpPr>
      <xdr:spPr>
        <a:xfrm flipH="1">
          <a:off x="1145381" y="199513031"/>
          <a:ext cx="1" cy="100012"/>
        </a:xfrm>
        <a:prstGeom prst="line">
          <a:avLst/>
        </a:prstGeom>
        <a:ln w="9525">
          <a:solidFill>
            <a:srgbClr val="FF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xdr:colOff>
      <xdr:row>1162</xdr:row>
      <xdr:rowOff>80962</xdr:rowOff>
    </xdr:from>
    <xdr:to>
      <xdr:col>3</xdr:col>
      <xdr:colOff>2</xdr:colOff>
      <xdr:row>1162</xdr:row>
      <xdr:rowOff>190499</xdr:rowOff>
    </xdr:to>
    <xdr:cxnSp macro="">
      <xdr:nvCxnSpPr>
        <xdr:cNvPr id="353" name="直線コネクタ 352">
          <a:extLst>
            <a:ext uri="{FF2B5EF4-FFF2-40B4-BE49-F238E27FC236}">
              <a16:creationId xmlns:a16="http://schemas.microsoft.com/office/drawing/2014/main" id="{FB0B9466-79F1-4B39-88B6-5F96455431E8}"/>
            </a:ext>
          </a:extLst>
        </xdr:cNvPr>
        <xdr:cNvCxnSpPr/>
      </xdr:nvCxnSpPr>
      <xdr:spPr>
        <a:xfrm flipH="1">
          <a:off x="1143001" y="198610537"/>
          <a:ext cx="1" cy="109537"/>
        </a:xfrm>
        <a:prstGeom prst="line">
          <a:avLst/>
        </a:prstGeom>
        <a:ln w="9525">
          <a:solidFill>
            <a:srgbClr val="FF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2381</xdr:colOff>
      <xdr:row>1180</xdr:row>
      <xdr:rowOff>166688</xdr:rowOff>
    </xdr:from>
    <xdr:to>
      <xdr:col>23</xdr:col>
      <xdr:colOff>2381</xdr:colOff>
      <xdr:row>1181</xdr:row>
      <xdr:rowOff>80963</xdr:rowOff>
    </xdr:to>
    <xdr:cxnSp macro="">
      <xdr:nvCxnSpPr>
        <xdr:cNvPr id="354" name="直線コネクタ 353">
          <a:extLst>
            <a:ext uri="{FF2B5EF4-FFF2-40B4-BE49-F238E27FC236}">
              <a16:creationId xmlns:a16="http://schemas.microsoft.com/office/drawing/2014/main" id="{EBB175B5-47FC-4272-A65A-51601414B74E}"/>
            </a:ext>
          </a:extLst>
        </xdr:cNvPr>
        <xdr:cNvCxnSpPr/>
      </xdr:nvCxnSpPr>
      <xdr:spPr>
        <a:xfrm>
          <a:off x="8765381" y="202125263"/>
          <a:ext cx="0" cy="104775"/>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2382</xdr:colOff>
      <xdr:row>1162</xdr:row>
      <xdr:rowOff>80963</xdr:rowOff>
    </xdr:from>
    <xdr:to>
      <xdr:col>31</xdr:col>
      <xdr:colOff>2383</xdr:colOff>
      <xdr:row>1163</xdr:row>
      <xdr:rowOff>0</xdr:rowOff>
    </xdr:to>
    <xdr:cxnSp macro="">
      <xdr:nvCxnSpPr>
        <xdr:cNvPr id="355" name="直線コネクタ 354">
          <a:extLst>
            <a:ext uri="{FF2B5EF4-FFF2-40B4-BE49-F238E27FC236}">
              <a16:creationId xmlns:a16="http://schemas.microsoft.com/office/drawing/2014/main" id="{AC63C711-83FD-456E-ABB4-9CFA5B939857}"/>
            </a:ext>
          </a:extLst>
        </xdr:cNvPr>
        <xdr:cNvCxnSpPr/>
      </xdr:nvCxnSpPr>
      <xdr:spPr>
        <a:xfrm flipH="1">
          <a:off x="11813382" y="198610538"/>
          <a:ext cx="1" cy="109537"/>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2</xdr:colOff>
      <xdr:row>1167</xdr:row>
      <xdr:rowOff>33336</xdr:rowOff>
    </xdr:from>
    <xdr:to>
      <xdr:col>31</xdr:col>
      <xdr:colOff>3</xdr:colOff>
      <xdr:row>1167</xdr:row>
      <xdr:rowOff>142873</xdr:rowOff>
    </xdr:to>
    <xdr:cxnSp macro="">
      <xdr:nvCxnSpPr>
        <xdr:cNvPr id="356" name="直線コネクタ 355">
          <a:extLst>
            <a:ext uri="{FF2B5EF4-FFF2-40B4-BE49-F238E27FC236}">
              <a16:creationId xmlns:a16="http://schemas.microsoft.com/office/drawing/2014/main" id="{97CB544C-E090-424B-B091-10F5DA7AFF21}"/>
            </a:ext>
          </a:extLst>
        </xdr:cNvPr>
        <xdr:cNvCxnSpPr/>
      </xdr:nvCxnSpPr>
      <xdr:spPr>
        <a:xfrm flipH="1">
          <a:off x="11811002" y="199515411"/>
          <a:ext cx="1" cy="109537"/>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0</xdr:colOff>
      <xdr:row>1171</xdr:row>
      <xdr:rowOff>157162</xdr:rowOff>
    </xdr:from>
    <xdr:to>
      <xdr:col>31</xdr:col>
      <xdr:colOff>1</xdr:colOff>
      <xdr:row>1172</xdr:row>
      <xdr:rowOff>76199</xdr:rowOff>
    </xdr:to>
    <xdr:cxnSp macro="">
      <xdr:nvCxnSpPr>
        <xdr:cNvPr id="357" name="直線コネクタ 356">
          <a:extLst>
            <a:ext uri="{FF2B5EF4-FFF2-40B4-BE49-F238E27FC236}">
              <a16:creationId xmlns:a16="http://schemas.microsoft.com/office/drawing/2014/main" id="{CF7CE328-A308-4B15-AD78-3D336CD422FC}"/>
            </a:ext>
          </a:extLst>
        </xdr:cNvPr>
        <xdr:cNvCxnSpPr/>
      </xdr:nvCxnSpPr>
      <xdr:spPr>
        <a:xfrm flipH="1">
          <a:off x="11811000" y="200401237"/>
          <a:ext cx="1" cy="109537"/>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0</xdr:colOff>
      <xdr:row>1176</xdr:row>
      <xdr:rowOff>90885</xdr:rowOff>
    </xdr:from>
    <xdr:to>
      <xdr:col>31</xdr:col>
      <xdr:colOff>0</xdr:colOff>
      <xdr:row>1177</xdr:row>
      <xdr:rowOff>7143</xdr:rowOff>
    </xdr:to>
    <xdr:cxnSp macro="">
      <xdr:nvCxnSpPr>
        <xdr:cNvPr id="358" name="直線コネクタ 357">
          <a:extLst>
            <a:ext uri="{FF2B5EF4-FFF2-40B4-BE49-F238E27FC236}">
              <a16:creationId xmlns:a16="http://schemas.microsoft.com/office/drawing/2014/main" id="{03CE4797-BDF3-4AC0-82B1-7269F4D40DFD}"/>
            </a:ext>
          </a:extLst>
        </xdr:cNvPr>
        <xdr:cNvCxnSpPr/>
      </xdr:nvCxnSpPr>
      <xdr:spPr>
        <a:xfrm flipV="1">
          <a:off x="11811000" y="201287460"/>
          <a:ext cx="0" cy="106758"/>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30</xdr:col>
      <xdr:colOff>378621</xdr:colOff>
      <xdr:row>1180</xdr:row>
      <xdr:rowOff>164307</xdr:rowOff>
    </xdr:from>
    <xdr:to>
      <xdr:col>30</xdr:col>
      <xdr:colOff>378621</xdr:colOff>
      <xdr:row>1181</xdr:row>
      <xdr:rowOff>88107</xdr:rowOff>
    </xdr:to>
    <xdr:cxnSp macro="">
      <xdr:nvCxnSpPr>
        <xdr:cNvPr id="359" name="直線コネクタ 358">
          <a:extLst>
            <a:ext uri="{FF2B5EF4-FFF2-40B4-BE49-F238E27FC236}">
              <a16:creationId xmlns:a16="http://schemas.microsoft.com/office/drawing/2014/main" id="{BF2D3232-F914-4021-BBFE-986E99DD59D1}"/>
            </a:ext>
          </a:extLst>
        </xdr:cNvPr>
        <xdr:cNvCxnSpPr/>
      </xdr:nvCxnSpPr>
      <xdr:spPr>
        <a:xfrm>
          <a:off x="11808621" y="202122882"/>
          <a:ext cx="0" cy="114300"/>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2381</xdr:colOff>
      <xdr:row>1162</xdr:row>
      <xdr:rowOff>107157</xdr:rowOff>
    </xdr:from>
    <xdr:to>
      <xdr:col>9</xdr:col>
      <xdr:colOff>150019</xdr:colOff>
      <xdr:row>1162</xdr:row>
      <xdr:rowOff>107157</xdr:rowOff>
    </xdr:to>
    <xdr:cxnSp macro="">
      <xdr:nvCxnSpPr>
        <xdr:cNvPr id="360" name="直線コネクタ 359">
          <a:extLst>
            <a:ext uri="{FF2B5EF4-FFF2-40B4-BE49-F238E27FC236}">
              <a16:creationId xmlns:a16="http://schemas.microsoft.com/office/drawing/2014/main" id="{A56D729A-32CB-40F0-9FFB-639573E38BA5}"/>
            </a:ext>
          </a:extLst>
        </xdr:cNvPr>
        <xdr:cNvCxnSpPr/>
      </xdr:nvCxnSpPr>
      <xdr:spPr>
        <a:xfrm>
          <a:off x="1145381" y="198636732"/>
          <a:ext cx="2433638"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159544</xdr:colOff>
      <xdr:row>1162</xdr:row>
      <xdr:rowOff>78581</xdr:rowOff>
    </xdr:from>
    <xdr:to>
      <xdr:col>33</xdr:col>
      <xdr:colOff>0</xdr:colOff>
      <xdr:row>1162</xdr:row>
      <xdr:rowOff>78581</xdr:rowOff>
    </xdr:to>
    <xdr:cxnSp macro="">
      <xdr:nvCxnSpPr>
        <xdr:cNvPr id="361" name="直線コネクタ 360">
          <a:extLst>
            <a:ext uri="{FF2B5EF4-FFF2-40B4-BE49-F238E27FC236}">
              <a16:creationId xmlns:a16="http://schemas.microsoft.com/office/drawing/2014/main" id="{234E8CAF-DC82-43E3-91C0-31A175A8DBA9}"/>
            </a:ext>
          </a:extLst>
        </xdr:cNvPr>
        <xdr:cNvCxnSpPr/>
      </xdr:nvCxnSpPr>
      <xdr:spPr>
        <a:xfrm>
          <a:off x="9303544" y="198608156"/>
          <a:ext cx="3269456" cy="0"/>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164306</xdr:colOff>
      <xdr:row>1162</xdr:row>
      <xdr:rowOff>107156</xdr:rowOff>
    </xdr:from>
    <xdr:to>
      <xdr:col>31</xdr:col>
      <xdr:colOff>2381</xdr:colOff>
      <xdr:row>1162</xdr:row>
      <xdr:rowOff>107156</xdr:rowOff>
    </xdr:to>
    <xdr:cxnSp macro="">
      <xdr:nvCxnSpPr>
        <xdr:cNvPr id="362" name="直線コネクタ 361">
          <a:extLst>
            <a:ext uri="{FF2B5EF4-FFF2-40B4-BE49-F238E27FC236}">
              <a16:creationId xmlns:a16="http://schemas.microsoft.com/office/drawing/2014/main" id="{8316F0F8-E7B7-447A-B191-6A4DEA395B82}"/>
            </a:ext>
          </a:extLst>
        </xdr:cNvPr>
        <xdr:cNvCxnSpPr/>
      </xdr:nvCxnSpPr>
      <xdr:spPr>
        <a:xfrm>
          <a:off x="9308306" y="198636731"/>
          <a:ext cx="2505075"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147638</xdr:colOff>
      <xdr:row>1166</xdr:row>
      <xdr:rowOff>58349</xdr:rowOff>
    </xdr:from>
    <xdr:to>
      <xdr:col>16</xdr:col>
      <xdr:colOff>147638</xdr:colOff>
      <xdr:row>1167</xdr:row>
      <xdr:rowOff>185738</xdr:rowOff>
    </xdr:to>
    <xdr:cxnSp macro="">
      <xdr:nvCxnSpPr>
        <xdr:cNvPr id="363" name="直線矢印コネクタ 362">
          <a:extLst>
            <a:ext uri="{FF2B5EF4-FFF2-40B4-BE49-F238E27FC236}">
              <a16:creationId xmlns:a16="http://schemas.microsoft.com/office/drawing/2014/main" id="{0CC70A2E-9BDA-429E-9E87-9203A7C8015D}"/>
            </a:ext>
          </a:extLst>
        </xdr:cNvPr>
        <xdr:cNvCxnSpPr/>
      </xdr:nvCxnSpPr>
      <xdr:spPr>
        <a:xfrm>
          <a:off x="6243638" y="199349924"/>
          <a:ext cx="0" cy="317889"/>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345283</xdr:colOff>
      <xdr:row>1162</xdr:row>
      <xdr:rowOff>78581</xdr:rowOff>
    </xdr:from>
    <xdr:to>
      <xdr:col>16</xdr:col>
      <xdr:colOff>345284</xdr:colOff>
      <xdr:row>1163</xdr:row>
      <xdr:rowOff>76200</xdr:rowOff>
    </xdr:to>
    <xdr:cxnSp macro="">
      <xdr:nvCxnSpPr>
        <xdr:cNvPr id="364" name="直線コネクタ 363">
          <a:extLst>
            <a:ext uri="{FF2B5EF4-FFF2-40B4-BE49-F238E27FC236}">
              <a16:creationId xmlns:a16="http://schemas.microsoft.com/office/drawing/2014/main" id="{7E65433C-BAAA-4020-8201-E54182C17B21}"/>
            </a:ext>
          </a:extLst>
        </xdr:cNvPr>
        <xdr:cNvCxnSpPr/>
      </xdr:nvCxnSpPr>
      <xdr:spPr>
        <a:xfrm flipH="1">
          <a:off x="6441283" y="198608156"/>
          <a:ext cx="1" cy="188119"/>
        </a:xfrm>
        <a:prstGeom prst="line">
          <a:avLst/>
        </a:prstGeom>
        <a:ln w="6350">
          <a:solidFill>
            <a:sysClr val="windowText" lastClr="000000"/>
          </a:solidFill>
          <a:prstDash val="lgDashDotDot"/>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345284</xdr:colOff>
      <xdr:row>1166</xdr:row>
      <xdr:rowOff>0</xdr:rowOff>
    </xdr:from>
    <xdr:to>
      <xdr:col>16</xdr:col>
      <xdr:colOff>345284</xdr:colOff>
      <xdr:row>1167</xdr:row>
      <xdr:rowOff>95250</xdr:rowOff>
    </xdr:to>
    <xdr:cxnSp macro="">
      <xdr:nvCxnSpPr>
        <xdr:cNvPr id="365" name="直線コネクタ 364">
          <a:extLst>
            <a:ext uri="{FF2B5EF4-FFF2-40B4-BE49-F238E27FC236}">
              <a16:creationId xmlns:a16="http://schemas.microsoft.com/office/drawing/2014/main" id="{B242BB60-3982-43D5-801F-74741136FDEF}"/>
            </a:ext>
          </a:extLst>
        </xdr:cNvPr>
        <xdr:cNvCxnSpPr/>
      </xdr:nvCxnSpPr>
      <xdr:spPr>
        <a:xfrm>
          <a:off x="6441284" y="199291575"/>
          <a:ext cx="0" cy="285750"/>
        </a:xfrm>
        <a:prstGeom prst="line">
          <a:avLst/>
        </a:prstGeom>
        <a:ln w="6350">
          <a:solidFill>
            <a:sysClr val="windowText" lastClr="000000"/>
          </a:solidFill>
          <a:prstDash val="lgDashDotDot"/>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147638</xdr:colOff>
      <xdr:row>1166</xdr:row>
      <xdr:rowOff>59531</xdr:rowOff>
    </xdr:from>
    <xdr:to>
      <xdr:col>16</xdr:col>
      <xdr:colOff>342901</xdr:colOff>
      <xdr:row>1166</xdr:row>
      <xdr:rowOff>59531</xdr:rowOff>
    </xdr:to>
    <xdr:cxnSp macro="">
      <xdr:nvCxnSpPr>
        <xdr:cNvPr id="366" name="直線コネクタ 365">
          <a:extLst>
            <a:ext uri="{FF2B5EF4-FFF2-40B4-BE49-F238E27FC236}">
              <a16:creationId xmlns:a16="http://schemas.microsoft.com/office/drawing/2014/main" id="{27DD2FA7-64A8-45E5-8C54-A924B1C204F3}"/>
            </a:ext>
          </a:extLst>
        </xdr:cNvPr>
        <xdr:cNvCxnSpPr/>
      </xdr:nvCxnSpPr>
      <xdr:spPr>
        <a:xfrm flipH="1">
          <a:off x="6243638" y="199351106"/>
          <a:ext cx="195263"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147638</xdr:colOff>
      <xdr:row>1162</xdr:row>
      <xdr:rowOff>2381</xdr:rowOff>
    </xdr:from>
    <xdr:to>
      <xdr:col>24</xdr:col>
      <xdr:colOff>157163</xdr:colOff>
      <xdr:row>1162</xdr:row>
      <xdr:rowOff>2381</xdr:rowOff>
    </xdr:to>
    <xdr:cxnSp macro="">
      <xdr:nvCxnSpPr>
        <xdr:cNvPr id="367" name="直線コネクタ 366">
          <a:extLst>
            <a:ext uri="{FF2B5EF4-FFF2-40B4-BE49-F238E27FC236}">
              <a16:creationId xmlns:a16="http://schemas.microsoft.com/office/drawing/2014/main" id="{AE2B0B48-F7BB-46A7-9FCB-FB4A4FBA24E0}"/>
            </a:ext>
          </a:extLst>
        </xdr:cNvPr>
        <xdr:cNvCxnSpPr/>
      </xdr:nvCxnSpPr>
      <xdr:spPr>
        <a:xfrm>
          <a:off x="3576638" y="198531956"/>
          <a:ext cx="5724525" cy="0"/>
        </a:xfrm>
        <a:prstGeom prst="line">
          <a:avLst/>
        </a:prstGeom>
        <a:ln w="3175">
          <a:solidFill>
            <a:srgbClr val="7030A0"/>
          </a:solidFill>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164306</xdr:colOff>
      <xdr:row>1163</xdr:row>
      <xdr:rowOff>100013</xdr:rowOff>
    </xdr:from>
    <xdr:to>
      <xdr:col>16</xdr:col>
      <xdr:colOff>340519</xdr:colOff>
      <xdr:row>1163</xdr:row>
      <xdr:rowOff>100013</xdr:rowOff>
    </xdr:to>
    <xdr:cxnSp macro="">
      <xdr:nvCxnSpPr>
        <xdr:cNvPr id="368" name="直線矢印コネクタ 367">
          <a:extLst>
            <a:ext uri="{FF2B5EF4-FFF2-40B4-BE49-F238E27FC236}">
              <a16:creationId xmlns:a16="http://schemas.microsoft.com/office/drawing/2014/main" id="{B07448FA-91C3-4D47-8CCB-F877F9440E94}"/>
            </a:ext>
          </a:extLst>
        </xdr:cNvPr>
        <xdr:cNvCxnSpPr/>
      </xdr:nvCxnSpPr>
      <xdr:spPr>
        <a:xfrm flipH="1">
          <a:off x="6260306" y="198820088"/>
          <a:ext cx="17621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1166</xdr:row>
      <xdr:rowOff>0</xdr:rowOff>
    </xdr:from>
    <xdr:to>
      <xdr:col>10</xdr:col>
      <xdr:colOff>109538</xdr:colOff>
      <xdr:row>1166</xdr:row>
      <xdr:rowOff>0</xdr:rowOff>
    </xdr:to>
    <xdr:cxnSp macro="">
      <xdr:nvCxnSpPr>
        <xdr:cNvPr id="369" name="直線コネクタ 368">
          <a:extLst>
            <a:ext uri="{FF2B5EF4-FFF2-40B4-BE49-F238E27FC236}">
              <a16:creationId xmlns:a16="http://schemas.microsoft.com/office/drawing/2014/main" id="{CF8517FD-8E86-4336-A375-90F3D39E3B14}"/>
            </a:ext>
          </a:extLst>
        </xdr:cNvPr>
        <xdr:cNvCxnSpPr/>
      </xdr:nvCxnSpPr>
      <xdr:spPr>
        <a:xfrm>
          <a:off x="3810000" y="199291575"/>
          <a:ext cx="109538"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250031</xdr:colOff>
      <xdr:row>1162</xdr:row>
      <xdr:rowOff>80963</xdr:rowOff>
    </xdr:from>
    <xdr:to>
      <xdr:col>9</xdr:col>
      <xdr:colOff>250032</xdr:colOff>
      <xdr:row>1162</xdr:row>
      <xdr:rowOff>154782</xdr:rowOff>
    </xdr:to>
    <xdr:cxnSp macro="">
      <xdr:nvCxnSpPr>
        <xdr:cNvPr id="370" name="直線コネクタ 369">
          <a:extLst>
            <a:ext uri="{FF2B5EF4-FFF2-40B4-BE49-F238E27FC236}">
              <a16:creationId xmlns:a16="http://schemas.microsoft.com/office/drawing/2014/main" id="{8F8A2AE2-9630-4D77-9A04-CB233B33CABC}"/>
            </a:ext>
          </a:extLst>
        </xdr:cNvPr>
        <xdr:cNvCxnSpPr/>
      </xdr:nvCxnSpPr>
      <xdr:spPr>
        <a:xfrm flipH="1">
          <a:off x="3679031" y="198610538"/>
          <a:ext cx="1" cy="73819"/>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54770</xdr:colOff>
      <xdr:row>1162</xdr:row>
      <xdr:rowOff>80963</xdr:rowOff>
    </xdr:from>
    <xdr:to>
      <xdr:col>24</xdr:col>
      <xdr:colOff>54771</xdr:colOff>
      <xdr:row>1162</xdr:row>
      <xdr:rowOff>154782</xdr:rowOff>
    </xdr:to>
    <xdr:cxnSp macro="">
      <xdr:nvCxnSpPr>
        <xdr:cNvPr id="371" name="直線コネクタ 370">
          <a:extLst>
            <a:ext uri="{FF2B5EF4-FFF2-40B4-BE49-F238E27FC236}">
              <a16:creationId xmlns:a16="http://schemas.microsoft.com/office/drawing/2014/main" id="{849B5647-0E06-440C-A63C-CBFDAED215C3}"/>
            </a:ext>
          </a:extLst>
        </xdr:cNvPr>
        <xdr:cNvCxnSpPr/>
      </xdr:nvCxnSpPr>
      <xdr:spPr>
        <a:xfrm flipH="1">
          <a:off x="9198770" y="198610538"/>
          <a:ext cx="1" cy="73819"/>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54768</xdr:colOff>
      <xdr:row>1165</xdr:row>
      <xdr:rowOff>157162</xdr:rowOff>
    </xdr:from>
    <xdr:to>
      <xdr:col>24</xdr:col>
      <xdr:colOff>54769</xdr:colOff>
      <xdr:row>1166</xdr:row>
      <xdr:rowOff>40481</xdr:rowOff>
    </xdr:to>
    <xdr:cxnSp macro="">
      <xdr:nvCxnSpPr>
        <xdr:cNvPr id="372" name="直線コネクタ 371">
          <a:extLst>
            <a:ext uri="{FF2B5EF4-FFF2-40B4-BE49-F238E27FC236}">
              <a16:creationId xmlns:a16="http://schemas.microsoft.com/office/drawing/2014/main" id="{F45C8435-A055-4915-B189-2853AC3AAACC}"/>
            </a:ext>
          </a:extLst>
        </xdr:cNvPr>
        <xdr:cNvCxnSpPr/>
      </xdr:nvCxnSpPr>
      <xdr:spPr>
        <a:xfrm flipH="1">
          <a:off x="9198768" y="199258237"/>
          <a:ext cx="1" cy="73819"/>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311943</xdr:colOff>
      <xdr:row>1166</xdr:row>
      <xdr:rowOff>2381</xdr:rowOff>
    </xdr:from>
    <xdr:to>
      <xdr:col>22</xdr:col>
      <xdr:colOff>40481</xdr:colOff>
      <xdr:row>1166</xdr:row>
      <xdr:rowOff>2381</xdr:rowOff>
    </xdr:to>
    <xdr:cxnSp macro="">
      <xdr:nvCxnSpPr>
        <xdr:cNvPr id="373" name="直線コネクタ 372">
          <a:extLst>
            <a:ext uri="{FF2B5EF4-FFF2-40B4-BE49-F238E27FC236}">
              <a16:creationId xmlns:a16="http://schemas.microsoft.com/office/drawing/2014/main" id="{E9D3CECA-2792-4372-9C53-BFDD2C745F63}"/>
            </a:ext>
          </a:extLst>
        </xdr:cNvPr>
        <xdr:cNvCxnSpPr/>
      </xdr:nvCxnSpPr>
      <xdr:spPr>
        <a:xfrm>
          <a:off x="8312943" y="199293956"/>
          <a:ext cx="109538"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1</xdr:colOff>
      <xdr:row>1166</xdr:row>
      <xdr:rowOff>2381</xdr:rowOff>
    </xdr:from>
    <xdr:to>
      <xdr:col>24</xdr:col>
      <xdr:colOff>109539</xdr:colOff>
      <xdr:row>1166</xdr:row>
      <xdr:rowOff>2381</xdr:rowOff>
    </xdr:to>
    <xdr:cxnSp macro="">
      <xdr:nvCxnSpPr>
        <xdr:cNvPr id="374" name="直線コネクタ 373">
          <a:extLst>
            <a:ext uri="{FF2B5EF4-FFF2-40B4-BE49-F238E27FC236}">
              <a16:creationId xmlns:a16="http://schemas.microsoft.com/office/drawing/2014/main" id="{B0E3DFB2-B84C-4D4E-B561-FBEFAF56979F}"/>
            </a:ext>
          </a:extLst>
        </xdr:cNvPr>
        <xdr:cNvCxnSpPr/>
      </xdr:nvCxnSpPr>
      <xdr:spPr>
        <a:xfrm>
          <a:off x="9144001" y="199293956"/>
          <a:ext cx="109538"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192881</xdr:colOff>
      <xdr:row>1166</xdr:row>
      <xdr:rowOff>0</xdr:rowOff>
    </xdr:from>
    <xdr:to>
      <xdr:col>23</xdr:col>
      <xdr:colOff>302419</xdr:colOff>
      <xdr:row>1166</xdr:row>
      <xdr:rowOff>0</xdr:rowOff>
    </xdr:to>
    <xdr:cxnSp macro="">
      <xdr:nvCxnSpPr>
        <xdr:cNvPr id="375" name="直線コネクタ 374">
          <a:extLst>
            <a:ext uri="{FF2B5EF4-FFF2-40B4-BE49-F238E27FC236}">
              <a16:creationId xmlns:a16="http://schemas.microsoft.com/office/drawing/2014/main" id="{3E7134B0-FC08-44CA-9EA6-98FFD189924E}"/>
            </a:ext>
          </a:extLst>
        </xdr:cNvPr>
        <xdr:cNvCxnSpPr/>
      </xdr:nvCxnSpPr>
      <xdr:spPr>
        <a:xfrm>
          <a:off x="8955881" y="199291575"/>
          <a:ext cx="109538"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50006</xdr:colOff>
      <xdr:row>1166</xdr:row>
      <xdr:rowOff>0</xdr:rowOff>
    </xdr:from>
    <xdr:to>
      <xdr:col>20</xdr:col>
      <xdr:colOff>159544</xdr:colOff>
      <xdr:row>1166</xdr:row>
      <xdr:rowOff>0</xdr:rowOff>
    </xdr:to>
    <xdr:cxnSp macro="">
      <xdr:nvCxnSpPr>
        <xdr:cNvPr id="376" name="直線コネクタ 375">
          <a:extLst>
            <a:ext uri="{FF2B5EF4-FFF2-40B4-BE49-F238E27FC236}">
              <a16:creationId xmlns:a16="http://schemas.microsoft.com/office/drawing/2014/main" id="{DADE436E-058C-4BAC-A357-7C6C9FFCCF6C}"/>
            </a:ext>
          </a:extLst>
        </xdr:cNvPr>
        <xdr:cNvCxnSpPr/>
      </xdr:nvCxnSpPr>
      <xdr:spPr>
        <a:xfrm>
          <a:off x="7670006" y="199291575"/>
          <a:ext cx="109538"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166688</xdr:colOff>
      <xdr:row>1166</xdr:row>
      <xdr:rowOff>0</xdr:rowOff>
    </xdr:from>
    <xdr:to>
      <xdr:col>18</xdr:col>
      <xdr:colOff>276226</xdr:colOff>
      <xdr:row>1166</xdr:row>
      <xdr:rowOff>0</xdr:rowOff>
    </xdr:to>
    <xdr:cxnSp macro="">
      <xdr:nvCxnSpPr>
        <xdr:cNvPr id="377" name="直線コネクタ 376">
          <a:extLst>
            <a:ext uri="{FF2B5EF4-FFF2-40B4-BE49-F238E27FC236}">
              <a16:creationId xmlns:a16="http://schemas.microsoft.com/office/drawing/2014/main" id="{DFA4F8C6-5719-454A-A7E4-B24527FF4B58}"/>
            </a:ext>
          </a:extLst>
        </xdr:cNvPr>
        <xdr:cNvCxnSpPr/>
      </xdr:nvCxnSpPr>
      <xdr:spPr>
        <a:xfrm>
          <a:off x="7024688" y="199291575"/>
          <a:ext cx="109538"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290512</xdr:colOff>
      <xdr:row>1166</xdr:row>
      <xdr:rowOff>0</xdr:rowOff>
    </xdr:from>
    <xdr:to>
      <xdr:col>17</xdr:col>
      <xdr:colOff>19050</xdr:colOff>
      <xdr:row>1166</xdr:row>
      <xdr:rowOff>0</xdr:rowOff>
    </xdr:to>
    <xdr:cxnSp macro="">
      <xdr:nvCxnSpPr>
        <xdr:cNvPr id="378" name="直線コネクタ 377">
          <a:extLst>
            <a:ext uri="{FF2B5EF4-FFF2-40B4-BE49-F238E27FC236}">
              <a16:creationId xmlns:a16="http://schemas.microsoft.com/office/drawing/2014/main" id="{2D20D107-80FC-40FA-9943-51AE92481D01}"/>
            </a:ext>
          </a:extLst>
        </xdr:cNvPr>
        <xdr:cNvCxnSpPr/>
      </xdr:nvCxnSpPr>
      <xdr:spPr>
        <a:xfrm>
          <a:off x="6386512" y="199291575"/>
          <a:ext cx="109538"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142875</xdr:colOff>
      <xdr:row>1166</xdr:row>
      <xdr:rowOff>0</xdr:rowOff>
    </xdr:from>
    <xdr:to>
      <xdr:col>13</xdr:col>
      <xdr:colOff>252413</xdr:colOff>
      <xdr:row>1166</xdr:row>
      <xdr:rowOff>0</xdr:rowOff>
    </xdr:to>
    <xdr:cxnSp macro="">
      <xdr:nvCxnSpPr>
        <xdr:cNvPr id="379" name="直線コネクタ 378">
          <a:extLst>
            <a:ext uri="{FF2B5EF4-FFF2-40B4-BE49-F238E27FC236}">
              <a16:creationId xmlns:a16="http://schemas.microsoft.com/office/drawing/2014/main" id="{E552D587-8966-4E1D-9E6D-834038F4F4A3}"/>
            </a:ext>
          </a:extLst>
        </xdr:cNvPr>
        <xdr:cNvCxnSpPr/>
      </xdr:nvCxnSpPr>
      <xdr:spPr>
        <a:xfrm>
          <a:off x="5095875" y="199291575"/>
          <a:ext cx="109538"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30956</xdr:colOff>
      <xdr:row>1166</xdr:row>
      <xdr:rowOff>0</xdr:rowOff>
    </xdr:from>
    <xdr:to>
      <xdr:col>15</xdr:col>
      <xdr:colOff>140494</xdr:colOff>
      <xdr:row>1166</xdr:row>
      <xdr:rowOff>0</xdr:rowOff>
    </xdr:to>
    <xdr:cxnSp macro="">
      <xdr:nvCxnSpPr>
        <xdr:cNvPr id="380" name="直線コネクタ 379">
          <a:extLst>
            <a:ext uri="{FF2B5EF4-FFF2-40B4-BE49-F238E27FC236}">
              <a16:creationId xmlns:a16="http://schemas.microsoft.com/office/drawing/2014/main" id="{233EC3CF-25DC-40B2-8787-BE454E3C7004}"/>
            </a:ext>
          </a:extLst>
        </xdr:cNvPr>
        <xdr:cNvCxnSpPr/>
      </xdr:nvCxnSpPr>
      <xdr:spPr>
        <a:xfrm>
          <a:off x="5745956" y="199291575"/>
          <a:ext cx="109538"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266700</xdr:colOff>
      <xdr:row>1166</xdr:row>
      <xdr:rowOff>0</xdr:rowOff>
    </xdr:from>
    <xdr:to>
      <xdr:col>11</xdr:col>
      <xdr:colOff>376238</xdr:colOff>
      <xdr:row>1166</xdr:row>
      <xdr:rowOff>0</xdr:rowOff>
    </xdr:to>
    <xdr:cxnSp macro="">
      <xdr:nvCxnSpPr>
        <xdr:cNvPr id="381" name="直線コネクタ 380">
          <a:extLst>
            <a:ext uri="{FF2B5EF4-FFF2-40B4-BE49-F238E27FC236}">
              <a16:creationId xmlns:a16="http://schemas.microsoft.com/office/drawing/2014/main" id="{3707B2D6-514F-438A-8667-A79E083D7D55}"/>
            </a:ext>
          </a:extLst>
        </xdr:cNvPr>
        <xdr:cNvCxnSpPr/>
      </xdr:nvCxnSpPr>
      <xdr:spPr>
        <a:xfrm>
          <a:off x="4457700" y="199291575"/>
          <a:ext cx="109538"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192881</xdr:colOff>
      <xdr:row>1165</xdr:row>
      <xdr:rowOff>188119</xdr:rowOff>
    </xdr:from>
    <xdr:to>
      <xdr:col>9</xdr:col>
      <xdr:colOff>302419</xdr:colOff>
      <xdr:row>1165</xdr:row>
      <xdr:rowOff>188119</xdr:rowOff>
    </xdr:to>
    <xdr:cxnSp macro="">
      <xdr:nvCxnSpPr>
        <xdr:cNvPr id="382" name="直線コネクタ 381">
          <a:extLst>
            <a:ext uri="{FF2B5EF4-FFF2-40B4-BE49-F238E27FC236}">
              <a16:creationId xmlns:a16="http://schemas.microsoft.com/office/drawing/2014/main" id="{3E78BFD6-A475-4C87-91BF-0DE4E46940F9}"/>
            </a:ext>
          </a:extLst>
        </xdr:cNvPr>
        <xdr:cNvCxnSpPr/>
      </xdr:nvCxnSpPr>
      <xdr:spPr>
        <a:xfrm>
          <a:off x="3621881" y="199289194"/>
          <a:ext cx="109538"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250031</xdr:colOff>
      <xdr:row>1165</xdr:row>
      <xdr:rowOff>154781</xdr:rowOff>
    </xdr:from>
    <xdr:to>
      <xdr:col>9</xdr:col>
      <xdr:colOff>250032</xdr:colOff>
      <xdr:row>1166</xdr:row>
      <xdr:rowOff>38100</xdr:rowOff>
    </xdr:to>
    <xdr:cxnSp macro="">
      <xdr:nvCxnSpPr>
        <xdr:cNvPr id="383" name="直線コネクタ 382">
          <a:extLst>
            <a:ext uri="{FF2B5EF4-FFF2-40B4-BE49-F238E27FC236}">
              <a16:creationId xmlns:a16="http://schemas.microsoft.com/office/drawing/2014/main" id="{9A96E567-95FF-4AA9-8503-E19D074B0EE9}"/>
            </a:ext>
          </a:extLst>
        </xdr:cNvPr>
        <xdr:cNvCxnSpPr/>
      </xdr:nvCxnSpPr>
      <xdr:spPr>
        <a:xfrm flipH="1">
          <a:off x="3679031" y="199255856"/>
          <a:ext cx="1" cy="73819"/>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192882</xdr:colOff>
      <xdr:row>1130</xdr:row>
      <xdr:rowOff>2382</xdr:rowOff>
    </xdr:from>
    <xdr:to>
      <xdr:col>9</xdr:col>
      <xdr:colOff>192882</xdr:colOff>
      <xdr:row>1133</xdr:row>
      <xdr:rowOff>1</xdr:rowOff>
    </xdr:to>
    <xdr:cxnSp macro="">
      <xdr:nvCxnSpPr>
        <xdr:cNvPr id="384" name="直線コネクタ 383">
          <a:extLst>
            <a:ext uri="{FF2B5EF4-FFF2-40B4-BE49-F238E27FC236}">
              <a16:creationId xmlns:a16="http://schemas.microsoft.com/office/drawing/2014/main" id="{D0CE0179-5D5A-4EEE-9AF9-2E5C3769FC45}"/>
            </a:ext>
          </a:extLst>
        </xdr:cNvPr>
        <xdr:cNvCxnSpPr/>
      </xdr:nvCxnSpPr>
      <xdr:spPr>
        <a:xfrm>
          <a:off x="3621882" y="215267382"/>
          <a:ext cx="0" cy="569119"/>
        </a:xfrm>
        <a:prstGeom prst="line">
          <a:avLst/>
        </a:prstGeom>
        <a:ln w="3175">
          <a:solidFill>
            <a:srgbClr val="C00000"/>
          </a:solidFill>
          <a:prstDash val="lgDashDot"/>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192880</xdr:colOff>
      <xdr:row>1131</xdr:row>
      <xdr:rowOff>188116</xdr:rowOff>
    </xdr:from>
    <xdr:to>
      <xdr:col>9</xdr:col>
      <xdr:colOff>311943</xdr:colOff>
      <xdr:row>1133</xdr:row>
      <xdr:rowOff>188117</xdr:rowOff>
    </xdr:to>
    <xdr:sp macro="" textlink="">
      <xdr:nvSpPr>
        <xdr:cNvPr id="385" name="円弧 384">
          <a:extLst>
            <a:ext uri="{FF2B5EF4-FFF2-40B4-BE49-F238E27FC236}">
              <a16:creationId xmlns:a16="http://schemas.microsoft.com/office/drawing/2014/main" id="{76908097-BBA0-471D-90BC-20F301A8F154}"/>
            </a:ext>
          </a:extLst>
        </xdr:cNvPr>
        <xdr:cNvSpPr/>
      </xdr:nvSpPr>
      <xdr:spPr>
        <a:xfrm>
          <a:off x="3621880" y="215643616"/>
          <a:ext cx="119063" cy="381001"/>
        </a:xfrm>
        <a:prstGeom prst="arc">
          <a:avLst>
            <a:gd name="adj1" fmla="val 5538391"/>
            <a:gd name="adj2" fmla="val 11217348"/>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2381</xdr:colOff>
      <xdr:row>1133</xdr:row>
      <xdr:rowOff>2381</xdr:rowOff>
    </xdr:from>
    <xdr:to>
      <xdr:col>9</xdr:col>
      <xdr:colOff>247651</xdr:colOff>
      <xdr:row>1133</xdr:row>
      <xdr:rowOff>2381</xdr:rowOff>
    </xdr:to>
    <xdr:cxnSp macro="">
      <xdr:nvCxnSpPr>
        <xdr:cNvPr id="386" name="直線コネクタ 385">
          <a:extLst>
            <a:ext uri="{FF2B5EF4-FFF2-40B4-BE49-F238E27FC236}">
              <a16:creationId xmlns:a16="http://schemas.microsoft.com/office/drawing/2014/main" id="{1A8CBFB9-2E80-4C86-80F4-EF06238D1596}"/>
            </a:ext>
          </a:extLst>
        </xdr:cNvPr>
        <xdr:cNvCxnSpPr/>
      </xdr:nvCxnSpPr>
      <xdr:spPr>
        <a:xfrm>
          <a:off x="3050381" y="193007456"/>
          <a:ext cx="626270" cy="0"/>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2381</xdr:colOff>
      <xdr:row>1134</xdr:row>
      <xdr:rowOff>0</xdr:rowOff>
    </xdr:from>
    <xdr:to>
      <xdr:col>9</xdr:col>
      <xdr:colOff>192881</xdr:colOff>
      <xdr:row>1134</xdr:row>
      <xdr:rowOff>0</xdr:rowOff>
    </xdr:to>
    <xdr:cxnSp macro="">
      <xdr:nvCxnSpPr>
        <xdr:cNvPr id="387" name="直線コネクタ 386">
          <a:extLst>
            <a:ext uri="{FF2B5EF4-FFF2-40B4-BE49-F238E27FC236}">
              <a16:creationId xmlns:a16="http://schemas.microsoft.com/office/drawing/2014/main" id="{CBA7F72E-2214-421B-8421-4B4BAB5DC658}"/>
            </a:ext>
          </a:extLst>
        </xdr:cNvPr>
        <xdr:cNvCxnSpPr/>
      </xdr:nvCxnSpPr>
      <xdr:spPr>
        <a:xfrm>
          <a:off x="3050381" y="193195575"/>
          <a:ext cx="571500" cy="0"/>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207169</xdr:colOff>
      <xdr:row>1132</xdr:row>
      <xdr:rowOff>0</xdr:rowOff>
    </xdr:from>
    <xdr:to>
      <xdr:col>8</xdr:col>
      <xdr:colOff>207169</xdr:colOff>
      <xdr:row>1133</xdr:row>
      <xdr:rowOff>4763</xdr:rowOff>
    </xdr:to>
    <xdr:cxnSp macro="">
      <xdr:nvCxnSpPr>
        <xdr:cNvPr id="388" name="直線矢印コネクタ 387">
          <a:extLst>
            <a:ext uri="{FF2B5EF4-FFF2-40B4-BE49-F238E27FC236}">
              <a16:creationId xmlns:a16="http://schemas.microsoft.com/office/drawing/2014/main" id="{DB081DEF-EB80-4131-9CEE-296E574C808E}"/>
            </a:ext>
          </a:extLst>
        </xdr:cNvPr>
        <xdr:cNvCxnSpPr/>
      </xdr:nvCxnSpPr>
      <xdr:spPr>
        <a:xfrm>
          <a:off x="3255169" y="192814575"/>
          <a:ext cx="0" cy="195263"/>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204788</xdr:colOff>
      <xdr:row>1133</xdr:row>
      <xdr:rowOff>188119</xdr:rowOff>
    </xdr:from>
    <xdr:to>
      <xdr:col>8</xdr:col>
      <xdr:colOff>204788</xdr:colOff>
      <xdr:row>1135</xdr:row>
      <xdr:rowOff>2381</xdr:rowOff>
    </xdr:to>
    <xdr:cxnSp macro="">
      <xdr:nvCxnSpPr>
        <xdr:cNvPr id="389" name="直線矢印コネクタ 388">
          <a:extLst>
            <a:ext uri="{FF2B5EF4-FFF2-40B4-BE49-F238E27FC236}">
              <a16:creationId xmlns:a16="http://schemas.microsoft.com/office/drawing/2014/main" id="{7F23AA53-27CA-4D3C-8AF5-850947D784AB}"/>
            </a:ext>
          </a:extLst>
        </xdr:cNvPr>
        <xdr:cNvCxnSpPr/>
      </xdr:nvCxnSpPr>
      <xdr:spPr>
        <a:xfrm flipV="1">
          <a:off x="3252788" y="193193194"/>
          <a:ext cx="0" cy="195262"/>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214313</xdr:colOff>
      <xdr:row>1133</xdr:row>
      <xdr:rowOff>92869</xdr:rowOff>
    </xdr:from>
    <xdr:to>
      <xdr:col>8</xdr:col>
      <xdr:colOff>216694</xdr:colOff>
      <xdr:row>1133</xdr:row>
      <xdr:rowOff>92869</xdr:rowOff>
    </xdr:to>
    <xdr:cxnSp macro="">
      <xdr:nvCxnSpPr>
        <xdr:cNvPr id="390" name="直線コネクタ 389">
          <a:extLst>
            <a:ext uri="{FF2B5EF4-FFF2-40B4-BE49-F238E27FC236}">
              <a16:creationId xmlns:a16="http://schemas.microsoft.com/office/drawing/2014/main" id="{A1F0A086-A492-496F-B016-00F05EE32487}"/>
            </a:ext>
          </a:extLst>
        </xdr:cNvPr>
        <xdr:cNvCxnSpPr/>
      </xdr:nvCxnSpPr>
      <xdr:spPr>
        <a:xfrm>
          <a:off x="2881313" y="193097944"/>
          <a:ext cx="383381" cy="0"/>
        </a:xfrm>
        <a:prstGeom prst="line">
          <a:avLst/>
        </a:prstGeom>
        <a:ln w="3175">
          <a:solidFill>
            <a:srgbClr val="C00000"/>
          </a:solidFill>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342900</xdr:colOff>
      <xdr:row>1131</xdr:row>
      <xdr:rowOff>85725</xdr:rowOff>
    </xdr:from>
    <xdr:to>
      <xdr:col>9</xdr:col>
      <xdr:colOff>342900</xdr:colOff>
      <xdr:row>1132</xdr:row>
      <xdr:rowOff>92868</xdr:rowOff>
    </xdr:to>
    <xdr:cxnSp macro="">
      <xdr:nvCxnSpPr>
        <xdr:cNvPr id="391" name="直線コネクタ 390">
          <a:extLst>
            <a:ext uri="{FF2B5EF4-FFF2-40B4-BE49-F238E27FC236}">
              <a16:creationId xmlns:a16="http://schemas.microsoft.com/office/drawing/2014/main" id="{CF231619-3BBD-408F-8379-D1A81290E19A}"/>
            </a:ext>
          </a:extLst>
        </xdr:cNvPr>
        <xdr:cNvCxnSpPr/>
      </xdr:nvCxnSpPr>
      <xdr:spPr>
        <a:xfrm>
          <a:off x="3771900" y="192709800"/>
          <a:ext cx="0" cy="197643"/>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214313</xdr:colOff>
      <xdr:row>1131</xdr:row>
      <xdr:rowOff>85725</xdr:rowOff>
    </xdr:from>
    <xdr:to>
      <xdr:col>9</xdr:col>
      <xdr:colOff>342900</xdr:colOff>
      <xdr:row>1131</xdr:row>
      <xdr:rowOff>85725</xdr:rowOff>
    </xdr:to>
    <xdr:cxnSp macro="">
      <xdr:nvCxnSpPr>
        <xdr:cNvPr id="392" name="直線コネクタ 391">
          <a:extLst>
            <a:ext uri="{FF2B5EF4-FFF2-40B4-BE49-F238E27FC236}">
              <a16:creationId xmlns:a16="http://schemas.microsoft.com/office/drawing/2014/main" id="{33C0A0FF-BBEF-43A6-B583-9E94B3D94CFF}"/>
            </a:ext>
          </a:extLst>
        </xdr:cNvPr>
        <xdr:cNvCxnSpPr/>
      </xdr:nvCxnSpPr>
      <xdr:spPr>
        <a:xfrm>
          <a:off x="2881313" y="192709800"/>
          <a:ext cx="890587" cy="0"/>
        </a:xfrm>
        <a:prstGeom prst="line">
          <a:avLst/>
        </a:prstGeom>
        <a:ln w="3175">
          <a:solidFill>
            <a:srgbClr val="C00000"/>
          </a:solidFill>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214313</xdr:colOff>
      <xdr:row>1131</xdr:row>
      <xdr:rowOff>85725</xdr:rowOff>
    </xdr:from>
    <xdr:to>
      <xdr:col>7</xdr:col>
      <xdr:colOff>214313</xdr:colOff>
      <xdr:row>1135</xdr:row>
      <xdr:rowOff>2381</xdr:rowOff>
    </xdr:to>
    <xdr:cxnSp macro="">
      <xdr:nvCxnSpPr>
        <xdr:cNvPr id="393" name="直線矢印コネクタ 392">
          <a:extLst>
            <a:ext uri="{FF2B5EF4-FFF2-40B4-BE49-F238E27FC236}">
              <a16:creationId xmlns:a16="http://schemas.microsoft.com/office/drawing/2014/main" id="{1F72F733-116A-4978-9212-0C02A8C592A7}"/>
            </a:ext>
          </a:extLst>
        </xdr:cNvPr>
        <xdr:cNvCxnSpPr/>
      </xdr:nvCxnSpPr>
      <xdr:spPr>
        <a:xfrm>
          <a:off x="2881313" y="192709800"/>
          <a:ext cx="0" cy="678656"/>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257175</xdr:colOff>
      <xdr:row>1133</xdr:row>
      <xdr:rowOff>185737</xdr:rowOff>
    </xdr:from>
    <xdr:to>
      <xdr:col>24</xdr:col>
      <xdr:colOff>50006</xdr:colOff>
      <xdr:row>1133</xdr:row>
      <xdr:rowOff>185737</xdr:rowOff>
    </xdr:to>
    <xdr:cxnSp macro="">
      <xdr:nvCxnSpPr>
        <xdr:cNvPr id="394" name="直線コネクタ 393">
          <a:extLst>
            <a:ext uri="{FF2B5EF4-FFF2-40B4-BE49-F238E27FC236}">
              <a16:creationId xmlns:a16="http://schemas.microsoft.com/office/drawing/2014/main" id="{FDEAD379-F0F0-43BE-9EF2-AD7A1664FBD8}"/>
            </a:ext>
          </a:extLst>
        </xdr:cNvPr>
        <xdr:cNvCxnSpPr/>
      </xdr:nvCxnSpPr>
      <xdr:spPr>
        <a:xfrm>
          <a:off x="3686175" y="193190812"/>
          <a:ext cx="5507831" cy="0"/>
        </a:xfrm>
        <a:prstGeom prst="line">
          <a:avLst/>
        </a:prstGeom>
        <a:ln w="3175">
          <a:solidFill>
            <a:srgbClr val="C00000"/>
          </a:solidFill>
          <a:prstDash val="lgDashDot"/>
        </a:ln>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2</xdr:colOff>
      <xdr:row>1138</xdr:row>
      <xdr:rowOff>1</xdr:rowOff>
    </xdr:from>
    <xdr:to>
      <xdr:col>23</xdr:col>
      <xdr:colOff>3</xdr:colOff>
      <xdr:row>1138</xdr:row>
      <xdr:rowOff>66675</xdr:rowOff>
    </xdr:to>
    <xdr:cxnSp macro="">
      <xdr:nvCxnSpPr>
        <xdr:cNvPr id="395" name="直線コネクタ 394">
          <a:extLst>
            <a:ext uri="{FF2B5EF4-FFF2-40B4-BE49-F238E27FC236}">
              <a16:creationId xmlns:a16="http://schemas.microsoft.com/office/drawing/2014/main" id="{E9518406-2DAA-4D95-B240-7A33805B2DA6}"/>
            </a:ext>
          </a:extLst>
        </xdr:cNvPr>
        <xdr:cNvCxnSpPr/>
      </xdr:nvCxnSpPr>
      <xdr:spPr>
        <a:xfrm flipH="1">
          <a:off x="8763002" y="193957576"/>
          <a:ext cx="1" cy="66674"/>
        </a:xfrm>
        <a:prstGeom prst="line">
          <a:avLst/>
        </a:prstGeom>
        <a:ln w="9525">
          <a:solidFill>
            <a:sysClr val="windowText" lastClr="000000"/>
          </a:solidFill>
          <a:prstDash val="sysDot"/>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2383</xdr:colOff>
      <xdr:row>1138</xdr:row>
      <xdr:rowOff>2381</xdr:rowOff>
    </xdr:from>
    <xdr:to>
      <xdr:col>11</xdr:col>
      <xdr:colOff>2384</xdr:colOff>
      <xdr:row>1138</xdr:row>
      <xdr:rowOff>78581</xdr:rowOff>
    </xdr:to>
    <xdr:cxnSp macro="">
      <xdr:nvCxnSpPr>
        <xdr:cNvPr id="396" name="直線コネクタ 395">
          <a:extLst>
            <a:ext uri="{FF2B5EF4-FFF2-40B4-BE49-F238E27FC236}">
              <a16:creationId xmlns:a16="http://schemas.microsoft.com/office/drawing/2014/main" id="{42EB6D01-BED8-4758-B85A-C439899B948F}"/>
            </a:ext>
          </a:extLst>
        </xdr:cNvPr>
        <xdr:cNvCxnSpPr/>
      </xdr:nvCxnSpPr>
      <xdr:spPr>
        <a:xfrm flipH="1">
          <a:off x="4193383" y="193959956"/>
          <a:ext cx="1" cy="76200"/>
        </a:xfrm>
        <a:prstGeom prst="line">
          <a:avLst/>
        </a:prstGeom>
        <a:ln w="9525">
          <a:solidFill>
            <a:srgbClr val="FF0000"/>
          </a:solidFill>
          <a:prstDash val="sysDot"/>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2382</xdr:colOff>
      <xdr:row>1156</xdr:row>
      <xdr:rowOff>83344</xdr:rowOff>
    </xdr:from>
    <xdr:to>
      <xdr:col>11</xdr:col>
      <xdr:colOff>2382</xdr:colOff>
      <xdr:row>1157</xdr:row>
      <xdr:rowOff>0</xdr:rowOff>
    </xdr:to>
    <xdr:cxnSp macro="">
      <xdr:nvCxnSpPr>
        <xdr:cNvPr id="397" name="直線コネクタ 396">
          <a:extLst>
            <a:ext uri="{FF2B5EF4-FFF2-40B4-BE49-F238E27FC236}">
              <a16:creationId xmlns:a16="http://schemas.microsoft.com/office/drawing/2014/main" id="{3B3D4044-75B5-4D56-9DF6-3E9EF1E4EDC7}"/>
            </a:ext>
          </a:extLst>
        </xdr:cNvPr>
        <xdr:cNvCxnSpPr/>
      </xdr:nvCxnSpPr>
      <xdr:spPr>
        <a:xfrm>
          <a:off x="4193382" y="197469919"/>
          <a:ext cx="0" cy="107156"/>
        </a:xfrm>
        <a:prstGeom prst="line">
          <a:avLst/>
        </a:prstGeom>
        <a:ln w="9525">
          <a:solidFill>
            <a:srgbClr val="FF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2384</xdr:colOff>
      <xdr:row>1156</xdr:row>
      <xdr:rowOff>88106</xdr:rowOff>
    </xdr:from>
    <xdr:to>
      <xdr:col>3</xdr:col>
      <xdr:colOff>2384</xdr:colOff>
      <xdr:row>1157</xdr:row>
      <xdr:rowOff>0</xdr:rowOff>
    </xdr:to>
    <xdr:cxnSp macro="">
      <xdr:nvCxnSpPr>
        <xdr:cNvPr id="398" name="直線コネクタ 397">
          <a:extLst>
            <a:ext uri="{FF2B5EF4-FFF2-40B4-BE49-F238E27FC236}">
              <a16:creationId xmlns:a16="http://schemas.microsoft.com/office/drawing/2014/main" id="{80D09E13-F9CB-4414-9E52-51E28FF8924B}"/>
            </a:ext>
          </a:extLst>
        </xdr:cNvPr>
        <xdr:cNvCxnSpPr/>
      </xdr:nvCxnSpPr>
      <xdr:spPr>
        <a:xfrm>
          <a:off x="1145384" y="197474681"/>
          <a:ext cx="0" cy="102394"/>
        </a:xfrm>
        <a:prstGeom prst="line">
          <a:avLst/>
        </a:prstGeom>
        <a:ln w="9525">
          <a:solidFill>
            <a:srgbClr val="FF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380999</xdr:colOff>
      <xdr:row>1152</xdr:row>
      <xdr:rowOff>23812</xdr:rowOff>
    </xdr:from>
    <xdr:to>
      <xdr:col>3</xdr:col>
      <xdr:colOff>0</xdr:colOff>
      <xdr:row>1152</xdr:row>
      <xdr:rowOff>133349</xdr:rowOff>
    </xdr:to>
    <xdr:cxnSp macro="">
      <xdr:nvCxnSpPr>
        <xdr:cNvPr id="399" name="直線コネクタ 398">
          <a:extLst>
            <a:ext uri="{FF2B5EF4-FFF2-40B4-BE49-F238E27FC236}">
              <a16:creationId xmlns:a16="http://schemas.microsoft.com/office/drawing/2014/main" id="{3F924399-572A-4745-9560-6819A48817B6}"/>
            </a:ext>
          </a:extLst>
        </xdr:cNvPr>
        <xdr:cNvCxnSpPr/>
      </xdr:nvCxnSpPr>
      <xdr:spPr>
        <a:xfrm flipH="1">
          <a:off x="1142999" y="196648387"/>
          <a:ext cx="1" cy="109537"/>
        </a:xfrm>
        <a:prstGeom prst="line">
          <a:avLst/>
        </a:prstGeom>
        <a:ln w="9525">
          <a:solidFill>
            <a:srgbClr val="FF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0</xdr:colOff>
      <xdr:row>1147</xdr:row>
      <xdr:rowOff>83344</xdr:rowOff>
    </xdr:from>
    <xdr:to>
      <xdr:col>3</xdr:col>
      <xdr:colOff>1</xdr:colOff>
      <xdr:row>1148</xdr:row>
      <xdr:rowOff>2381</xdr:rowOff>
    </xdr:to>
    <xdr:cxnSp macro="">
      <xdr:nvCxnSpPr>
        <xdr:cNvPr id="400" name="直線コネクタ 399">
          <a:extLst>
            <a:ext uri="{FF2B5EF4-FFF2-40B4-BE49-F238E27FC236}">
              <a16:creationId xmlns:a16="http://schemas.microsoft.com/office/drawing/2014/main" id="{630E747E-7D3C-4CD5-8229-6FFC021F3B1E}"/>
            </a:ext>
          </a:extLst>
        </xdr:cNvPr>
        <xdr:cNvCxnSpPr/>
      </xdr:nvCxnSpPr>
      <xdr:spPr>
        <a:xfrm flipH="1">
          <a:off x="1143000" y="195755419"/>
          <a:ext cx="1" cy="109537"/>
        </a:xfrm>
        <a:prstGeom prst="line">
          <a:avLst/>
        </a:prstGeom>
        <a:ln w="9525">
          <a:solidFill>
            <a:srgbClr val="FF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0</xdr:colOff>
      <xdr:row>1142</xdr:row>
      <xdr:rowOff>145257</xdr:rowOff>
    </xdr:from>
    <xdr:to>
      <xdr:col>3</xdr:col>
      <xdr:colOff>1</xdr:colOff>
      <xdr:row>1143</xdr:row>
      <xdr:rowOff>54769</xdr:rowOff>
    </xdr:to>
    <xdr:cxnSp macro="">
      <xdr:nvCxnSpPr>
        <xdr:cNvPr id="401" name="直線コネクタ 400">
          <a:extLst>
            <a:ext uri="{FF2B5EF4-FFF2-40B4-BE49-F238E27FC236}">
              <a16:creationId xmlns:a16="http://schemas.microsoft.com/office/drawing/2014/main" id="{C4F50C61-E504-43F0-8CEF-EDBA96BD5FC9}"/>
            </a:ext>
          </a:extLst>
        </xdr:cNvPr>
        <xdr:cNvCxnSpPr/>
      </xdr:nvCxnSpPr>
      <xdr:spPr>
        <a:xfrm flipH="1">
          <a:off x="1143000" y="194864832"/>
          <a:ext cx="1" cy="100012"/>
        </a:xfrm>
        <a:prstGeom prst="line">
          <a:avLst/>
        </a:prstGeom>
        <a:ln w="9525">
          <a:solidFill>
            <a:srgbClr val="FF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2382</xdr:colOff>
      <xdr:row>1138</xdr:row>
      <xdr:rowOff>0</xdr:rowOff>
    </xdr:from>
    <xdr:to>
      <xdr:col>3</xdr:col>
      <xdr:colOff>2383</xdr:colOff>
      <xdr:row>1138</xdr:row>
      <xdr:rowOff>109537</xdr:rowOff>
    </xdr:to>
    <xdr:cxnSp macro="">
      <xdr:nvCxnSpPr>
        <xdr:cNvPr id="402" name="直線コネクタ 401">
          <a:extLst>
            <a:ext uri="{FF2B5EF4-FFF2-40B4-BE49-F238E27FC236}">
              <a16:creationId xmlns:a16="http://schemas.microsoft.com/office/drawing/2014/main" id="{E8D20136-34D2-48B0-8395-D957996D90CF}"/>
            </a:ext>
          </a:extLst>
        </xdr:cNvPr>
        <xdr:cNvCxnSpPr/>
      </xdr:nvCxnSpPr>
      <xdr:spPr>
        <a:xfrm flipH="1">
          <a:off x="1145382" y="193957575"/>
          <a:ext cx="1" cy="109537"/>
        </a:xfrm>
        <a:prstGeom prst="line">
          <a:avLst/>
        </a:prstGeom>
        <a:ln w="9525">
          <a:solidFill>
            <a:srgbClr val="FF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2381</xdr:colOff>
      <xdr:row>1156</xdr:row>
      <xdr:rowOff>88107</xdr:rowOff>
    </xdr:from>
    <xdr:to>
      <xdr:col>23</xdr:col>
      <xdr:colOff>2381</xdr:colOff>
      <xdr:row>1157</xdr:row>
      <xdr:rowOff>2382</xdr:rowOff>
    </xdr:to>
    <xdr:cxnSp macro="">
      <xdr:nvCxnSpPr>
        <xdr:cNvPr id="403" name="直線コネクタ 402">
          <a:extLst>
            <a:ext uri="{FF2B5EF4-FFF2-40B4-BE49-F238E27FC236}">
              <a16:creationId xmlns:a16="http://schemas.microsoft.com/office/drawing/2014/main" id="{DD6F0E54-0996-4767-9044-DC12D4828808}"/>
            </a:ext>
          </a:extLst>
        </xdr:cNvPr>
        <xdr:cNvCxnSpPr/>
      </xdr:nvCxnSpPr>
      <xdr:spPr>
        <a:xfrm>
          <a:off x="8765381" y="197474682"/>
          <a:ext cx="0" cy="104775"/>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2382</xdr:colOff>
      <xdr:row>1138</xdr:row>
      <xdr:rowOff>2382</xdr:rowOff>
    </xdr:from>
    <xdr:to>
      <xdr:col>31</xdr:col>
      <xdr:colOff>2383</xdr:colOff>
      <xdr:row>1138</xdr:row>
      <xdr:rowOff>111919</xdr:rowOff>
    </xdr:to>
    <xdr:cxnSp macro="">
      <xdr:nvCxnSpPr>
        <xdr:cNvPr id="404" name="直線コネクタ 403">
          <a:extLst>
            <a:ext uri="{FF2B5EF4-FFF2-40B4-BE49-F238E27FC236}">
              <a16:creationId xmlns:a16="http://schemas.microsoft.com/office/drawing/2014/main" id="{16931E8A-65A2-4962-ACAE-59D0186E17B4}"/>
            </a:ext>
          </a:extLst>
        </xdr:cNvPr>
        <xdr:cNvCxnSpPr/>
      </xdr:nvCxnSpPr>
      <xdr:spPr>
        <a:xfrm flipH="1">
          <a:off x="11813382" y="193959957"/>
          <a:ext cx="1" cy="109537"/>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2</xdr:colOff>
      <xdr:row>1142</xdr:row>
      <xdr:rowOff>145255</xdr:rowOff>
    </xdr:from>
    <xdr:to>
      <xdr:col>31</xdr:col>
      <xdr:colOff>3</xdr:colOff>
      <xdr:row>1143</xdr:row>
      <xdr:rowOff>64292</xdr:rowOff>
    </xdr:to>
    <xdr:cxnSp macro="">
      <xdr:nvCxnSpPr>
        <xdr:cNvPr id="405" name="直線コネクタ 404">
          <a:extLst>
            <a:ext uri="{FF2B5EF4-FFF2-40B4-BE49-F238E27FC236}">
              <a16:creationId xmlns:a16="http://schemas.microsoft.com/office/drawing/2014/main" id="{A4D7D98A-2931-4ABB-85B9-E2A7A68F0178}"/>
            </a:ext>
          </a:extLst>
        </xdr:cNvPr>
        <xdr:cNvCxnSpPr/>
      </xdr:nvCxnSpPr>
      <xdr:spPr>
        <a:xfrm flipH="1">
          <a:off x="11811002" y="194864830"/>
          <a:ext cx="1" cy="109537"/>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0</xdr:colOff>
      <xdr:row>1147</xdr:row>
      <xdr:rowOff>78581</xdr:rowOff>
    </xdr:from>
    <xdr:to>
      <xdr:col>31</xdr:col>
      <xdr:colOff>1</xdr:colOff>
      <xdr:row>1147</xdr:row>
      <xdr:rowOff>188118</xdr:rowOff>
    </xdr:to>
    <xdr:cxnSp macro="">
      <xdr:nvCxnSpPr>
        <xdr:cNvPr id="406" name="直線コネクタ 405">
          <a:extLst>
            <a:ext uri="{FF2B5EF4-FFF2-40B4-BE49-F238E27FC236}">
              <a16:creationId xmlns:a16="http://schemas.microsoft.com/office/drawing/2014/main" id="{7A757EE4-2216-40B0-BF75-8A66FF9AA119}"/>
            </a:ext>
          </a:extLst>
        </xdr:cNvPr>
        <xdr:cNvCxnSpPr/>
      </xdr:nvCxnSpPr>
      <xdr:spPr>
        <a:xfrm flipH="1">
          <a:off x="11811000" y="195750656"/>
          <a:ext cx="1" cy="109537"/>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2381</xdr:colOff>
      <xdr:row>1152</xdr:row>
      <xdr:rowOff>17067</xdr:rowOff>
    </xdr:from>
    <xdr:to>
      <xdr:col>31</xdr:col>
      <xdr:colOff>2381</xdr:colOff>
      <xdr:row>1152</xdr:row>
      <xdr:rowOff>123825</xdr:rowOff>
    </xdr:to>
    <xdr:cxnSp macro="">
      <xdr:nvCxnSpPr>
        <xdr:cNvPr id="407" name="直線コネクタ 406">
          <a:extLst>
            <a:ext uri="{FF2B5EF4-FFF2-40B4-BE49-F238E27FC236}">
              <a16:creationId xmlns:a16="http://schemas.microsoft.com/office/drawing/2014/main" id="{F7C28972-5288-4C0A-899C-A6528E2C3351}"/>
            </a:ext>
          </a:extLst>
        </xdr:cNvPr>
        <xdr:cNvCxnSpPr/>
      </xdr:nvCxnSpPr>
      <xdr:spPr>
        <a:xfrm flipV="1">
          <a:off x="11813381" y="196641642"/>
          <a:ext cx="0" cy="106758"/>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2</xdr:colOff>
      <xdr:row>1156</xdr:row>
      <xdr:rowOff>85726</xdr:rowOff>
    </xdr:from>
    <xdr:to>
      <xdr:col>31</xdr:col>
      <xdr:colOff>2</xdr:colOff>
      <xdr:row>1157</xdr:row>
      <xdr:rowOff>9526</xdr:rowOff>
    </xdr:to>
    <xdr:cxnSp macro="">
      <xdr:nvCxnSpPr>
        <xdr:cNvPr id="408" name="直線コネクタ 407">
          <a:extLst>
            <a:ext uri="{FF2B5EF4-FFF2-40B4-BE49-F238E27FC236}">
              <a16:creationId xmlns:a16="http://schemas.microsoft.com/office/drawing/2014/main" id="{E38D5DB1-E5B6-4CE3-AFAF-75670D7AF2BF}"/>
            </a:ext>
          </a:extLst>
        </xdr:cNvPr>
        <xdr:cNvCxnSpPr/>
      </xdr:nvCxnSpPr>
      <xdr:spPr>
        <a:xfrm>
          <a:off x="11811002" y="197472301"/>
          <a:ext cx="0" cy="114300"/>
        </a:xfrm>
        <a:prstGeom prst="line">
          <a:avLst/>
        </a:prstGeom>
        <a:ln w="952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378619</xdr:colOff>
      <xdr:row>1138</xdr:row>
      <xdr:rowOff>102395</xdr:rowOff>
    </xdr:from>
    <xdr:to>
      <xdr:col>11</xdr:col>
      <xdr:colOff>0</xdr:colOff>
      <xdr:row>1138</xdr:row>
      <xdr:rowOff>102395</xdr:rowOff>
    </xdr:to>
    <xdr:cxnSp macro="">
      <xdr:nvCxnSpPr>
        <xdr:cNvPr id="409" name="直線コネクタ 408">
          <a:extLst>
            <a:ext uri="{FF2B5EF4-FFF2-40B4-BE49-F238E27FC236}">
              <a16:creationId xmlns:a16="http://schemas.microsoft.com/office/drawing/2014/main" id="{7D5FAD7D-2D39-4A3B-92DD-DBDD012E1385}"/>
            </a:ext>
          </a:extLst>
        </xdr:cNvPr>
        <xdr:cNvCxnSpPr/>
      </xdr:nvCxnSpPr>
      <xdr:spPr>
        <a:xfrm>
          <a:off x="1140619" y="194059970"/>
          <a:ext cx="3050381"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1138</xdr:row>
      <xdr:rowOff>102393</xdr:rowOff>
    </xdr:from>
    <xdr:to>
      <xdr:col>30</xdr:col>
      <xdr:colOff>378619</xdr:colOff>
      <xdr:row>1138</xdr:row>
      <xdr:rowOff>102393</xdr:rowOff>
    </xdr:to>
    <xdr:cxnSp macro="">
      <xdr:nvCxnSpPr>
        <xdr:cNvPr id="410" name="直線コネクタ 409">
          <a:extLst>
            <a:ext uri="{FF2B5EF4-FFF2-40B4-BE49-F238E27FC236}">
              <a16:creationId xmlns:a16="http://schemas.microsoft.com/office/drawing/2014/main" id="{C656244E-9867-49B3-A47A-A0273171C26D}"/>
            </a:ext>
          </a:extLst>
        </xdr:cNvPr>
        <xdr:cNvCxnSpPr/>
      </xdr:nvCxnSpPr>
      <xdr:spPr>
        <a:xfrm>
          <a:off x="8763000" y="194059968"/>
          <a:ext cx="3045619"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259556</xdr:colOff>
      <xdr:row>1138</xdr:row>
      <xdr:rowOff>80963</xdr:rowOff>
    </xdr:from>
    <xdr:to>
      <xdr:col>22</xdr:col>
      <xdr:colOff>376244</xdr:colOff>
      <xdr:row>1138</xdr:row>
      <xdr:rowOff>102395</xdr:rowOff>
    </xdr:to>
    <xdr:cxnSp macro="">
      <xdr:nvCxnSpPr>
        <xdr:cNvPr id="411" name="直線コネクタ 410">
          <a:extLst>
            <a:ext uri="{FF2B5EF4-FFF2-40B4-BE49-F238E27FC236}">
              <a16:creationId xmlns:a16="http://schemas.microsoft.com/office/drawing/2014/main" id="{6DB99E8F-D771-43D5-B16C-D7EE208FFAEE}"/>
            </a:ext>
          </a:extLst>
        </xdr:cNvPr>
        <xdr:cNvCxnSpPr/>
      </xdr:nvCxnSpPr>
      <xdr:spPr>
        <a:xfrm flipH="1" flipV="1">
          <a:off x="8641556" y="194038538"/>
          <a:ext cx="116688" cy="21432"/>
        </a:xfrm>
        <a:prstGeom prst="line">
          <a:avLst/>
        </a:prstGeom>
        <a:ln w="3175">
          <a:solidFill>
            <a:srgbClr val="C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119063</xdr:colOff>
      <xdr:row>1138</xdr:row>
      <xdr:rowOff>80963</xdr:rowOff>
    </xdr:from>
    <xdr:to>
      <xdr:col>22</xdr:col>
      <xdr:colOff>254794</xdr:colOff>
      <xdr:row>1138</xdr:row>
      <xdr:rowOff>80963</xdr:rowOff>
    </xdr:to>
    <xdr:cxnSp macro="">
      <xdr:nvCxnSpPr>
        <xdr:cNvPr id="412" name="直線コネクタ 411">
          <a:extLst>
            <a:ext uri="{FF2B5EF4-FFF2-40B4-BE49-F238E27FC236}">
              <a16:creationId xmlns:a16="http://schemas.microsoft.com/office/drawing/2014/main" id="{DBF6906F-ED55-46F4-97D6-9BFAD8439F5E}"/>
            </a:ext>
          </a:extLst>
        </xdr:cNvPr>
        <xdr:cNvCxnSpPr/>
      </xdr:nvCxnSpPr>
      <xdr:spPr>
        <a:xfrm>
          <a:off x="4310063" y="194038538"/>
          <a:ext cx="4326731"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373860</xdr:colOff>
      <xdr:row>1138</xdr:row>
      <xdr:rowOff>80963</xdr:rowOff>
    </xdr:from>
    <xdr:to>
      <xdr:col>11</xdr:col>
      <xdr:colOff>111919</xdr:colOff>
      <xdr:row>1138</xdr:row>
      <xdr:rowOff>104775</xdr:rowOff>
    </xdr:to>
    <xdr:cxnSp macro="">
      <xdr:nvCxnSpPr>
        <xdr:cNvPr id="413" name="直線コネクタ 412">
          <a:extLst>
            <a:ext uri="{FF2B5EF4-FFF2-40B4-BE49-F238E27FC236}">
              <a16:creationId xmlns:a16="http://schemas.microsoft.com/office/drawing/2014/main" id="{EBC71397-5211-4B3F-8FA3-35F93CC8FA94}"/>
            </a:ext>
          </a:extLst>
        </xdr:cNvPr>
        <xdr:cNvCxnSpPr/>
      </xdr:nvCxnSpPr>
      <xdr:spPr>
        <a:xfrm flipH="1">
          <a:off x="4183860" y="194038538"/>
          <a:ext cx="119059" cy="23812"/>
        </a:xfrm>
        <a:prstGeom prst="line">
          <a:avLst/>
        </a:prstGeom>
        <a:ln w="3175">
          <a:solidFill>
            <a:srgbClr val="C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195263</xdr:colOff>
      <xdr:row>1139</xdr:row>
      <xdr:rowOff>100013</xdr:rowOff>
    </xdr:from>
    <xdr:to>
      <xdr:col>16</xdr:col>
      <xdr:colOff>340520</xdr:colOff>
      <xdr:row>1139</xdr:row>
      <xdr:rowOff>100013</xdr:rowOff>
    </xdr:to>
    <xdr:cxnSp macro="">
      <xdr:nvCxnSpPr>
        <xdr:cNvPr id="414" name="直線矢印コネクタ 413">
          <a:extLst>
            <a:ext uri="{FF2B5EF4-FFF2-40B4-BE49-F238E27FC236}">
              <a16:creationId xmlns:a16="http://schemas.microsoft.com/office/drawing/2014/main" id="{1525A526-9D89-4129-93D6-7469D4C9F41A}"/>
            </a:ext>
          </a:extLst>
        </xdr:cNvPr>
        <xdr:cNvCxnSpPr/>
      </xdr:nvCxnSpPr>
      <xdr:spPr>
        <a:xfrm flipH="1">
          <a:off x="6291263" y="194248088"/>
          <a:ext cx="14525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1142</xdr:row>
      <xdr:rowOff>0</xdr:rowOff>
    </xdr:from>
    <xdr:to>
      <xdr:col>10</xdr:col>
      <xdr:colOff>109538</xdr:colOff>
      <xdr:row>1142</xdr:row>
      <xdr:rowOff>0</xdr:rowOff>
    </xdr:to>
    <xdr:cxnSp macro="">
      <xdr:nvCxnSpPr>
        <xdr:cNvPr id="415" name="直線コネクタ 414">
          <a:extLst>
            <a:ext uri="{FF2B5EF4-FFF2-40B4-BE49-F238E27FC236}">
              <a16:creationId xmlns:a16="http://schemas.microsoft.com/office/drawing/2014/main" id="{184571B3-C2D1-42DB-B353-3A410066B2E3}"/>
            </a:ext>
          </a:extLst>
        </xdr:cNvPr>
        <xdr:cNvCxnSpPr/>
      </xdr:nvCxnSpPr>
      <xdr:spPr>
        <a:xfrm>
          <a:off x="3810000" y="194719575"/>
          <a:ext cx="109538"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250031</xdr:colOff>
      <xdr:row>1138</xdr:row>
      <xdr:rowOff>4763</xdr:rowOff>
    </xdr:from>
    <xdr:to>
      <xdr:col>9</xdr:col>
      <xdr:colOff>250032</xdr:colOff>
      <xdr:row>1138</xdr:row>
      <xdr:rowOff>78582</xdr:rowOff>
    </xdr:to>
    <xdr:cxnSp macro="">
      <xdr:nvCxnSpPr>
        <xdr:cNvPr id="416" name="直線コネクタ 415">
          <a:extLst>
            <a:ext uri="{FF2B5EF4-FFF2-40B4-BE49-F238E27FC236}">
              <a16:creationId xmlns:a16="http://schemas.microsoft.com/office/drawing/2014/main" id="{74F49605-F4DC-4ED1-B002-881C88E7B2CF}"/>
            </a:ext>
          </a:extLst>
        </xdr:cNvPr>
        <xdr:cNvCxnSpPr/>
      </xdr:nvCxnSpPr>
      <xdr:spPr>
        <a:xfrm flipH="1">
          <a:off x="3679031" y="193962338"/>
          <a:ext cx="1" cy="73819"/>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54769</xdr:colOff>
      <xdr:row>1138</xdr:row>
      <xdr:rowOff>2381</xdr:rowOff>
    </xdr:from>
    <xdr:to>
      <xdr:col>24</xdr:col>
      <xdr:colOff>54770</xdr:colOff>
      <xdr:row>1138</xdr:row>
      <xdr:rowOff>76200</xdr:rowOff>
    </xdr:to>
    <xdr:cxnSp macro="">
      <xdr:nvCxnSpPr>
        <xdr:cNvPr id="417" name="直線コネクタ 416">
          <a:extLst>
            <a:ext uri="{FF2B5EF4-FFF2-40B4-BE49-F238E27FC236}">
              <a16:creationId xmlns:a16="http://schemas.microsoft.com/office/drawing/2014/main" id="{E9C12EA2-C4B6-4FAD-9A89-F5130F82F458}"/>
            </a:ext>
          </a:extLst>
        </xdr:cNvPr>
        <xdr:cNvCxnSpPr/>
      </xdr:nvCxnSpPr>
      <xdr:spPr>
        <a:xfrm flipH="1">
          <a:off x="9198769" y="193959956"/>
          <a:ext cx="1" cy="73819"/>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54768</xdr:colOff>
      <xdr:row>1141</xdr:row>
      <xdr:rowOff>152399</xdr:rowOff>
    </xdr:from>
    <xdr:to>
      <xdr:col>24</xdr:col>
      <xdr:colOff>54769</xdr:colOff>
      <xdr:row>1142</xdr:row>
      <xdr:rowOff>35718</xdr:rowOff>
    </xdr:to>
    <xdr:cxnSp macro="">
      <xdr:nvCxnSpPr>
        <xdr:cNvPr id="418" name="直線コネクタ 417">
          <a:extLst>
            <a:ext uri="{FF2B5EF4-FFF2-40B4-BE49-F238E27FC236}">
              <a16:creationId xmlns:a16="http://schemas.microsoft.com/office/drawing/2014/main" id="{65B3840B-A4F9-4316-82FB-6F6DD5F23275}"/>
            </a:ext>
          </a:extLst>
        </xdr:cNvPr>
        <xdr:cNvCxnSpPr/>
      </xdr:nvCxnSpPr>
      <xdr:spPr>
        <a:xfrm flipH="1">
          <a:off x="9198768" y="194681474"/>
          <a:ext cx="1" cy="73819"/>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311943</xdr:colOff>
      <xdr:row>1142</xdr:row>
      <xdr:rowOff>2381</xdr:rowOff>
    </xdr:from>
    <xdr:to>
      <xdr:col>22</xdr:col>
      <xdr:colOff>40481</xdr:colOff>
      <xdr:row>1142</xdr:row>
      <xdr:rowOff>2381</xdr:rowOff>
    </xdr:to>
    <xdr:cxnSp macro="">
      <xdr:nvCxnSpPr>
        <xdr:cNvPr id="419" name="直線コネクタ 418">
          <a:extLst>
            <a:ext uri="{FF2B5EF4-FFF2-40B4-BE49-F238E27FC236}">
              <a16:creationId xmlns:a16="http://schemas.microsoft.com/office/drawing/2014/main" id="{B1EF4135-FDD2-4412-B58F-4BD56765F2DD}"/>
            </a:ext>
          </a:extLst>
        </xdr:cNvPr>
        <xdr:cNvCxnSpPr/>
      </xdr:nvCxnSpPr>
      <xdr:spPr>
        <a:xfrm>
          <a:off x="8312943" y="194721956"/>
          <a:ext cx="109538"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373857</xdr:colOff>
      <xdr:row>1141</xdr:row>
      <xdr:rowOff>188119</xdr:rowOff>
    </xdr:from>
    <xdr:to>
      <xdr:col>24</xdr:col>
      <xdr:colOff>102395</xdr:colOff>
      <xdr:row>1141</xdr:row>
      <xdr:rowOff>188119</xdr:rowOff>
    </xdr:to>
    <xdr:cxnSp macro="">
      <xdr:nvCxnSpPr>
        <xdr:cNvPr id="420" name="直線コネクタ 419">
          <a:extLst>
            <a:ext uri="{FF2B5EF4-FFF2-40B4-BE49-F238E27FC236}">
              <a16:creationId xmlns:a16="http://schemas.microsoft.com/office/drawing/2014/main" id="{A2BDAC98-2D6B-4829-BE28-45F585DA071A}"/>
            </a:ext>
          </a:extLst>
        </xdr:cNvPr>
        <xdr:cNvCxnSpPr/>
      </xdr:nvCxnSpPr>
      <xdr:spPr>
        <a:xfrm>
          <a:off x="9136857" y="194717194"/>
          <a:ext cx="109538"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192881</xdr:colOff>
      <xdr:row>1142</xdr:row>
      <xdr:rowOff>0</xdr:rowOff>
    </xdr:from>
    <xdr:to>
      <xdr:col>23</xdr:col>
      <xdr:colOff>302419</xdr:colOff>
      <xdr:row>1142</xdr:row>
      <xdr:rowOff>0</xdr:rowOff>
    </xdr:to>
    <xdr:cxnSp macro="">
      <xdr:nvCxnSpPr>
        <xdr:cNvPr id="421" name="直線コネクタ 420">
          <a:extLst>
            <a:ext uri="{FF2B5EF4-FFF2-40B4-BE49-F238E27FC236}">
              <a16:creationId xmlns:a16="http://schemas.microsoft.com/office/drawing/2014/main" id="{D43BF514-2994-4A24-A59A-4DE6A591F96A}"/>
            </a:ext>
          </a:extLst>
        </xdr:cNvPr>
        <xdr:cNvCxnSpPr/>
      </xdr:nvCxnSpPr>
      <xdr:spPr>
        <a:xfrm>
          <a:off x="8955881" y="194719575"/>
          <a:ext cx="109538"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50006</xdr:colOff>
      <xdr:row>1142</xdr:row>
      <xdr:rowOff>0</xdr:rowOff>
    </xdr:from>
    <xdr:to>
      <xdr:col>20</xdr:col>
      <xdr:colOff>159544</xdr:colOff>
      <xdr:row>1142</xdr:row>
      <xdr:rowOff>0</xdr:rowOff>
    </xdr:to>
    <xdr:cxnSp macro="">
      <xdr:nvCxnSpPr>
        <xdr:cNvPr id="422" name="直線コネクタ 421">
          <a:extLst>
            <a:ext uri="{FF2B5EF4-FFF2-40B4-BE49-F238E27FC236}">
              <a16:creationId xmlns:a16="http://schemas.microsoft.com/office/drawing/2014/main" id="{404716D7-7377-4FBD-8AAA-147449ADF591}"/>
            </a:ext>
          </a:extLst>
        </xdr:cNvPr>
        <xdr:cNvCxnSpPr/>
      </xdr:nvCxnSpPr>
      <xdr:spPr>
        <a:xfrm>
          <a:off x="7670006" y="194719575"/>
          <a:ext cx="109538"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54768</xdr:colOff>
      <xdr:row>1140</xdr:row>
      <xdr:rowOff>2381</xdr:rowOff>
    </xdr:from>
    <xdr:to>
      <xdr:col>10</xdr:col>
      <xdr:colOff>54768</xdr:colOff>
      <xdr:row>1141</xdr:row>
      <xdr:rowOff>185738</xdr:rowOff>
    </xdr:to>
    <xdr:cxnSp macro="">
      <xdr:nvCxnSpPr>
        <xdr:cNvPr id="423" name="直線コネクタ 422">
          <a:extLst>
            <a:ext uri="{FF2B5EF4-FFF2-40B4-BE49-F238E27FC236}">
              <a16:creationId xmlns:a16="http://schemas.microsoft.com/office/drawing/2014/main" id="{2536A092-47FF-4256-AF65-D216FB370C36}"/>
            </a:ext>
          </a:extLst>
        </xdr:cNvPr>
        <xdr:cNvCxnSpPr/>
      </xdr:nvCxnSpPr>
      <xdr:spPr>
        <a:xfrm>
          <a:off x="3864768" y="194340956"/>
          <a:ext cx="0" cy="373857"/>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166688</xdr:colOff>
      <xdr:row>1142</xdr:row>
      <xdr:rowOff>0</xdr:rowOff>
    </xdr:from>
    <xdr:to>
      <xdr:col>18</xdr:col>
      <xdr:colOff>276226</xdr:colOff>
      <xdr:row>1142</xdr:row>
      <xdr:rowOff>0</xdr:rowOff>
    </xdr:to>
    <xdr:cxnSp macro="">
      <xdr:nvCxnSpPr>
        <xdr:cNvPr id="424" name="直線コネクタ 423">
          <a:extLst>
            <a:ext uri="{FF2B5EF4-FFF2-40B4-BE49-F238E27FC236}">
              <a16:creationId xmlns:a16="http://schemas.microsoft.com/office/drawing/2014/main" id="{3AFE7E61-DC21-4D6D-B4D9-BAD06820605B}"/>
            </a:ext>
          </a:extLst>
        </xdr:cNvPr>
        <xdr:cNvCxnSpPr/>
      </xdr:nvCxnSpPr>
      <xdr:spPr>
        <a:xfrm>
          <a:off x="7024688" y="194719575"/>
          <a:ext cx="109538"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290512</xdr:colOff>
      <xdr:row>1142</xdr:row>
      <xdr:rowOff>0</xdr:rowOff>
    </xdr:from>
    <xdr:to>
      <xdr:col>17</xdr:col>
      <xdr:colOff>19050</xdr:colOff>
      <xdr:row>1142</xdr:row>
      <xdr:rowOff>0</xdr:rowOff>
    </xdr:to>
    <xdr:cxnSp macro="">
      <xdr:nvCxnSpPr>
        <xdr:cNvPr id="425" name="直線コネクタ 424">
          <a:extLst>
            <a:ext uri="{FF2B5EF4-FFF2-40B4-BE49-F238E27FC236}">
              <a16:creationId xmlns:a16="http://schemas.microsoft.com/office/drawing/2014/main" id="{04380C89-8DDC-470D-B355-2C5ACBF69123}"/>
            </a:ext>
          </a:extLst>
        </xdr:cNvPr>
        <xdr:cNvCxnSpPr/>
      </xdr:nvCxnSpPr>
      <xdr:spPr>
        <a:xfrm>
          <a:off x="6386512" y="194719575"/>
          <a:ext cx="109538"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142875</xdr:colOff>
      <xdr:row>1142</xdr:row>
      <xdr:rowOff>0</xdr:rowOff>
    </xdr:from>
    <xdr:to>
      <xdr:col>13</xdr:col>
      <xdr:colOff>252413</xdr:colOff>
      <xdr:row>1142</xdr:row>
      <xdr:rowOff>0</xdr:rowOff>
    </xdr:to>
    <xdr:cxnSp macro="">
      <xdr:nvCxnSpPr>
        <xdr:cNvPr id="426" name="直線コネクタ 425">
          <a:extLst>
            <a:ext uri="{FF2B5EF4-FFF2-40B4-BE49-F238E27FC236}">
              <a16:creationId xmlns:a16="http://schemas.microsoft.com/office/drawing/2014/main" id="{811303C8-D306-4D9A-99D1-EC0679DD6597}"/>
            </a:ext>
          </a:extLst>
        </xdr:cNvPr>
        <xdr:cNvCxnSpPr/>
      </xdr:nvCxnSpPr>
      <xdr:spPr>
        <a:xfrm>
          <a:off x="5095875" y="194719575"/>
          <a:ext cx="109538"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30956</xdr:colOff>
      <xdr:row>1142</xdr:row>
      <xdr:rowOff>0</xdr:rowOff>
    </xdr:from>
    <xdr:to>
      <xdr:col>15</xdr:col>
      <xdr:colOff>140494</xdr:colOff>
      <xdr:row>1142</xdr:row>
      <xdr:rowOff>0</xdr:rowOff>
    </xdr:to>
    <xdr:cxnSp macro="">
      <xdr:nvCxnSpPr>
        <xdr:cNvPr id="427" name="直線コネクタ 426">
          <a:extLst>
            <a:ext uri="{FF2B5EF4-FFF2-40B4-BE49-F238E27FC236}">
              <a16:creationId xmlns:a16="http://schemas.microsoft.com/office/drawing/2014/main" id="{301C219F-98F4-41EB-B9F7-8309ABC46774}"/>
            </a:ext>
          </a:extLst>
        </xdr:cNvPr>
        <xdr:cNvCxnSpPr/>
      </xdr:nvCxnSpPr>
      <xdr:spPr>
        <a:xfrm>
          <a:off x="5745956" y="194719575"/>
          <a:ext cx="109538"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266700</xdr:colOff>
      <xdr:row>1142</xdr:row>
      <xdr:rowOff>0</xdr:rowOff>
    </xdr:from>
    <xdr:to>
      <xdr:col>11</xdr:col>
      <xdr:colOff>376238</xdr:colOff>
      <xdr:row>1142</xdr:row>
      <xdr:rowOff>0</xdr:rowOff>
    </xdr:to>
    <xdr:cxnSp macro="">
      <xdr:nvCxnSpPr>
        <xdr:cNvPr id="428" name="直線コネクタ 427">
          <a:extLst>
            <a:ext uri="{FF2B5EF4-FFF2-40B4-BE49-F238E27FC236}">
              <a16:creationId xmlns:a16="http://schemas.microsoft.com/office/drawing/2014/main" id="{D7C9F3D3-93A8-4BD8-82B0-BF42CF9C9E70}"/>
            </a:ext>
          </a:extLst>
        </xdr:cNvPr>
        <xdr:cNvCxnSpPr/>
      </xdr:nvCxnSpPr>
      <xdr:spPr>
        <a:xfrm>
          <a:off x="4457700" y="194719575"/>
          <a:ext cx="109538"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250033</xdr:colOff>
      <xdr:row>1138</xdr:row>
      <xdr:rowOff>0</xdr:rowOff>
    </xdr:from>
    <xdr:to>
      <xdr:col>9</xdr:col>
      <xdr:colOff>273844</xdr:colOff>
      <xdr:row>1141</xdr:row>
      <xdr:rowOff>188119</xdr:rowOff>
    </xdr:to>
    <xdr:cxnSp macro="">
      <xdr:nvCxnSpPr>
        <xdr:cNvPr id="429" name="直線コネクタ 428">
          <a:extLst>
            <a:ext uri="{FF2B5EF4-FFF2-40B4-BE49-F238E27FC236}">
              <a16:creationId xmlns:a16="http://schemas.microsoft.com/office/drawing/2014/main" id="{98099C81-6BD6-4EC7-AC95-33F4AB20E72D}"/>
            </a:ext>
          </a:extLst>
        </xdr:cNvPr>
        <xdr:cNvCxnSpPr/>
      </xdr:nvCxnSpPr>
      <xdr:spPr>
        <a:xfrm flipH="1">
          <a:off x="3679033" y="193957575"/>
          <a:ext cx="23811" cy="759619"/>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195262</xdr:colOff>
      <xdr:row>1142</xdr:row>
      <xdr:rowOff>1</xdr:rowOff>
    </xdr:from>
    <xdr:to>
      <xdr:col>9</xdr:col>
      <xdr:colOff>304800</xdr:colOff>
      <xdr:row>1142</xdr:row>
      <xdr:rowOff>1</xdr:rowOff>
    </xdr:to>
    <xdr:cxnSp macro="">
      <xdr:nvCxnSpPr>
        <xdr:cNvPr id="430" name="直線コネクタ 429">
          <a:extLst>
            <a:ext uri="{FF2B5EF4-FFF2-40B4-BE49-F238E27FC236}">
              <a16:creationId xmlns:a16="http://schemas.microsoft.com/office/drawing/2014/main" id="{3CD3402A-BAA2-44D2-8CE7-9C0EB0C6EB1F}"/>
            </a:ext>
          </a:extLst>
        </xdr:cNvPr>
        <xdr:cNvCxnSpPr/>
      </xdr:nvCxnSpPr>
      <xdr:spPr>
        <a:xfrm>
          <a:off x="3624262" y="194719576"/>
          <a:ext cx="109538"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252412</xdr:colOff>
      <xdr:row>1141</xdr:row>
      <xdr:rowOff>152399</xdr:rowOff>
    </xdr:from>
    <xdr:to>
      <xdr:col>9</xdr:col>
      <xdr:colOff>252413</xdr:colOff>
      <xdr:row>1142</xdr:row>
      <xdr:rowOff>35718</xdr:rowOff>
    </xdr:to>
    <xdr:cxnSp macro="">
      <xdr:nvCxnSpPr>
        <xdr:cNvPr id="431" name="直線コネクタ 430">
          <a:extLst>
            <a:ext uri="{FF2B5EF4-FFF2-40B4-BE49-F238E27FC236}">
              <a16:creationId xmlns:a16="http://schemas.microsoft.com/office/drawing/2014/main" id="{7A617701-AB12-4BC7-93E8-C4C89F8CDCBB}"/>
            </a:ext>
          </a:extLst>
        </xdr:cNvPr>
        <xdr:cNvCxnSpPr/>
      </xdr:nvCxnSpPr>
      <xdr:spPr>
        <a:xfrm flipH="1">
          <a:off x="3681412" y="194681474"/>
          <a:ext cx="1" cy="73819"/>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257175</xdr:colOff>
      <xdr:row>1141</xdr:row>
      <xdr:rowOff>152400</xdr:rowOff>
    </xdr:from>
    <xdr:to>
      <xdr:col>10</xdr:col>
      <xdr:colOff>54769</xdr:colOff>
      <xdr:row>1141</xdr:row>
      <xdr:rowOff>185739</xdr:rowOff>
    </xdr:to>
    <xdr:cxnSp macro="">
      <xdr:nvCxnSpPr>
        <xdr:cNvPr id="432" name="直線コネクタ 431">
          <a:extLst>
            <a:ext uri="{FF2B5EF4-FFF2-40B4-BE49-F238E27FC236}">
              <a16:creationId xmlns:a16="http://schemas.microsoft.com/office/drawing/2014/main" id="{0E77268A-077E-468C-BE80-C964F27AD3B2}"/>
            </a:ext>
          </a:extLst>
        </xdr:cNvPr>
        <xdr:cNvCxnSpPr/>
      </xdr:nvCxnSpPr>
      <xdr:spPr>
        <a:xfrm flipV="1">
          <a:off x="3686175" y="194681475"/>
          <a:ext cx="178594" cy="33339"/>
        </a:xfrm>
        <a:prstGeom prst="line">
          <a:avLst/>
        </a:prstGeom>
        <a:ln w="3175">
          <a:solidFill>
            <a:srgbClr val="C00000"/>
          </a:solidFill>
          <a:prstDash val="lgDashDot"/>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57150</xdr:colOff>
      <xdr:row>1141</xdr:row>
      <xdr:rowOff>152400</xdr:rowOff>
    </xdr:from>
    <xdr:to>
      <xdr:col>23</xdr:col>
      <xdr:colOff>247650</xdr:colOff>
      <xdr:row>1141</xdr:row>
      <xdr:rowOff>152400</xdr:rowOff>
    </xdr:to>
    <xdr:cxnSp macro="">
      <xdr:nvCxnSpPr>
        <xdr:cNvPr id="433" name="直線コネクタ 432">
          <a:extLst>
            <a:ext uri="{FF2B5EF4-FFF2-40B4-BE49-F238E27FC236}">
              <a16:creationId xmlns:a16="http://schemas.microsoft.com/office/drawing/2014/main" id="{260598A5-59E0-46CB-9B13-DC02FA95EF6B}"/>
            </a:ext>
          </a:extLst>
        </xdr:cNvPr>
        <xdr:cNvCxnSpPr/>
      </xdr:nvCxnSpPr>
      <xdr:spPr>
        <a:xfrm>
          <a:off x="3867150" y="194681475"/>
          <a:ext cx="5143500" cy="0"/>
        </a:xfrm>
        <a:prstGeom prst="line">
          <a:avLst/>
        </a:prstGeom>
        <a:ln w="3175">
          <a:solidFill>
            <a:srgbClr val="C00000"/>
          </a:solidFill>
          <a:prstDash val="lgDashDot"/>
        </a:ln>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245270</xdr:colOff>
      <xdr:row>1141</xdr:row>
      <xdr:rowOff>150018</xdr:rowOff>
    </xdr:from>
    <xdr:to>
      <xdr:col>24</xdr:col>
      <xdr:colOff>52388</xdr:colOff>
      <xdr:row>1141</xdr:row>
      <xdr:rowOff>188119</xdr:rowOff>
    </xdr:to>
    <xdr:cxnSp macro="">
      <xdr:nvCxnSpPr>
        <xdr:cNvPr id="434" name="直線コネクタ 433">
          <a:extLst>
            <a:ext uri="{FF2B5EF4-FFF2-40B4-BE49-F238E27FC236}">
              <a16:creationId xmlns:a16="http://schemas.microsoft.com/office/drawing/2014/main" id="{692753EA-A832-498F-A2BD-8438645EE3B4}"/>
            </a:ext>
          </a:extLst>
        </xdr:cNvPr>
        <xdr:cNvCxnSpPr/>
      </xdr:nvCxnSpPr>
      <xdr:spPr>
        <a:xfrm>
          <a:off x="9008270" y="194679093"/>
          <a:ext cx="188118" cy="38101"/>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14288</xdr:colOff>
      <xdr:row>1140</xdr:row>
      <xdr:rowOff>100013</xdr:rowOff>
    </xdr:from>
    <xdr:to>
      <xdr:col>9</xdr:col>
      <xdr:colOff>250032</xdr:colOff>
      <xdr:row>1140</xdr:row>
      <xdr:rowOff>100013</xdr:rowOff>
    </xdr:to>
    <xdr:cxnSp macro="">
      <xdr:nvCxnSpPr>
        <xdr:cNvPr id="435" name="直線矢印コネクタ 434">
          <a:extLst>
            <a:ext uri="{FF2B5EF4-FFF2-40B4-BE49-F238E27FC236}">
              <a16:creationId xmlns:a16="http://schemas.microsoft.com/office/drawing/2014/main" id="{3BF2F035-F7FD-4968-B4E9-48902BF9C1F8}"/>
            </a:ext>
          </a:extLst>
        </xdr:cNvPr>
        <xdr:cNvCxnSpPr/>
      </xdr:nvCxnSpPr>
      <xdr:spPr>
        <a:xfrm>
          <a:off x="3443288" y="194438588"/>
          <a:ext cx="235744"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54770</xdr:colOff>
      <xdr:row>1140</xdr:row>
      <xdr:rowOff>100012</xdr:rowOff>
    </xdr:from>
    <xdr:to>
      <xdr:col>10</xdr:col>
      <xdr:colOff>292895</xdr:colOff>
      <xdr:row>1140</xdr:row>
      <xdr:rowOff>100012</xdr:rowOff>
    </xdr:to>
    <xdr:cxnSp macro="">
      <xdr:nvCxnSpPr>
        <xdr:cNvPr id="436" name="直線矢印コネクタ 435">
          <a:extLst>
            <a:ext uri="{FF2B5EF4-FFF2-40B4-BE49-F238E27FC236}">
              <a16:creationId xmlns:a16="http://schemas.microsoft.com/office/drawing/2014/main" id="{42E3BEE7-B43A-46F6-8D7C-187230840564}"/>
            </a:ext>
          </a:extLst>
        </xdr:cNvPr>
        <xdr:cNvCxnSpPr/>
      </xdr:nvCxnSpPr>
      <xdr:spPr>
        <a:xfrm flipH="1">
          <a:off x="3864770" y="194438587"/>
          <a:ext cx="238125"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342900</xdr:colOff>
      <xdr:row>1139</xdr:row>
      <xdr:rowOff>85725</xdr:rowOff>
    </xdr:from>
    <xdr:to>
      <xdr:col>9</xdr:col>
      <xdr:colOff>342900</xdr:colOff>
      <xdr:row>1140</xdr:row>
      <xdr:rowOff>92868</xdr:rowOff>
    </xdr:to>
    <xdr:cxnSp macro="">
      <xdr:nvCxnSpPr>
        <xdr:cNvPr id="437" name="直線コネクタ 436">
          <a:extLst>
            <a:ext uri="{FF2B5EF4-FFF2-40B4-BE49-F238E27FC236}">
              <a16:creationId xmlns:a16="http://schemas.microsoft.com/office/drawing/2014/main" id="{CFF3CC34-EEED-4322-A7A2-CE1BA5B2B9E6}"/>
            </a:ext>
          </a:extLst>
        </xdr:cNvPr>
        <xdr:cNvCxnSpPr/>
      </xdr:nvCxnSpPr>
      <xdr:spPr>
        <a:xfrm>
          <a:off x="3771900" y="194233800"/>
          <a:ext cx="0" cy="197643"/>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11906</xdr:colOff>
      <xdr:row>1132</xdr:row>
      <xdr:rowOff>97631</xdr:rowOff>
    </xdr:from>
    <xdr:to>
      <xdr:col>9</xdr:col>
      <xdr:colOff>247650</xdr:colOff>
      <xdr:row>1132</xdr:row>
      <xdr:rowOff>97631</xdr:rowOff>
    </xdr:to>
    <xdr:cxnSp macro="">
      <xdr:nvCxnSpPr>
        <xdr:cNvPr id="438" name="直線矢印コネクタ 437">
          <a:extLst>
            <a:ext uri="{FF2B5EF4-FFF2-40B4-BE49-F238E27FC236}">
              <a16:creationId xmlns:a16="http://schemas.microsoft.com/office/drawing/2014/main" id="{42866065-209E-40CE-AC9E-4C9B3FDDA3AC}"/>
            </a:ext>
          </a:extLst>
        </xdr:cNvPr>
        <xdr:cNvCxnSpPr/>
      </xdr:nvCxnSpPr>
      <xdr:spPr>
        <a:xfrm>
          <a:off x="3440906" y="192912206"/>
          <a:ext cx="235744"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52387</xdr:colOff>
      <xdr:row>1132</xdr:row>
      <xdr:rowOff>97631</xdr:rowOff>
    </xdr:from>
    <xdr:to>
      <xdr:col>10</xdr:col>
      <xdr:colOff>290512</xdr:colOff>
      <xdr:row>1132</xdr:row>
      <xdr:rowOff>97631</xdr:rowOff>
    </xdr:to>
    <xdr:cxnSp macro="">
      <xdr:nvCxnSpPr>
        <xdr:cNvPr id="439" name="直線矢印コネクタ 438">
          <a:extLst>
            <a:ext uri="{FF2B5EF4-FFF2-40B4-BE49-F238E27FC236}">
              <a16:creationId xmlns:a16="http://schemas.microsoft.com/office/drawing/2014/main" id="{6C1A3697-7D79-4501-B0C8-CC552BDBA02D}"/>
            </a:ext>
          </a:extLst>
        </xdr:cNvPr>
        <xdr:cNvCxnSpPr/>
      </xdr:nvCxnSpPr>
      <xdr:spPr>
        <a:xfrm flipH="1">
          <a:off x="3862387" y="192912206"/>
          <a:ext cx="238125"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340519</xdr:colOff>
      <xdr:row>1130</xdr:row>
      <xdr:rowOff>104775</xdr:rowOff>
    </xdr:from>
    <xdr:to>
      <xdr:col>9</xdr:col>
      <xdr:colOff>195263</xdr:colOff>
      <xdr:row>1130</xdr:row>
      <xdr:rowOff>104775</xdr:rowOff>
    </xdr:to>
    <xdr:cxnSp macro="">
      <xdr:nvCxnSpPr>
        <xdr:cNvPr id="440" name="直線矢印コネクタ 439">
          <a:extLst>
            <a:ext uri="{FF2B5EF4-FFF2-40B4-BE49-F238E27FC236}">
              <a16:creationId xmlns:a16="http://schemas.microsoft.com/office/drawing/2014/main" id="{DE142F18-36A2-4195-BC17-550455C02ED3}"/>
            </a:ext>
          </a:extLst>
        </xdr:cNvPr>
        <xdr:cNvCxnSpPr/>
      </xdr:nvCxnSpPr>
      <xdr:spPr>
        <a:xfrm>
          <a:off x="3388519" y="215369775"/>
          <a:ext cx="235744"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245268</xdr:colOff>
      <xdr:row>1130</xdr:row>
      <xdr:rowOff>102394</xdr:rowOff>
    </xdr:from>
    <xdr:to>
      <xdr:col>10</xdr:col>
      <xdr:colOff>102393</xdr:colOff>
      <xdr:row>1130</xdr:row>
      <xdr:rowOff>102394</xdr:rowOff>
    </xdr:to>
    <xdr:cxnSp macro="">
      <xdr:nvCxnSpPr>
        <xdr:cNvPr id="441" name="直線矢印コネクタ 440">
          <a:extLst>
            <a:ext uri="{FF2B5EF4-FFF2-40B4-BE49-F238E27FC236}">
              <a16:creationId xmlns:a16="http://schemas.microsoft.com/office/drawing/2014/main" id="{35E0C9EA-787E-42A4-8980-FA9A1A0C9783}"/>
            </a:ext>
          </a:extLst>
        </xdr:cNvPr>
        <xdr:cNvCxnSpPr/>
      </xdr:nvCxnSpPr>
      <xdr:spPr>
        <a:xfrm flipH="1">
          <a:off x="3674268" y="192535969"/>
          <a:ext cx="238125"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221455</xdr:colOff>
      <xdr:row>1129</xdr:row>
      <xdr:rowOff>97630</xdr:rowOff>
    </xdr:from>
    <xdr:to>
      <xdr:col>9</xdr:col>
      <xdr:colOff>221455</xdr:colOff>
      <xdr:row>1130</xdr:row>
      <xdr:rowOff>104773</xdr:rowOff>
    </xdr:to>
    <xdr:cxnSp macro="">
      <xdr:nvCxnSpPr>
        <xdr:cNvPr id="442" name="直線コネクタ 441">
          <a:extLst>
            <a:ext uri="{FF2B5EF4-FFF2-40B4-BE49-F238E27FC236}">
              <a16:creationId xmlns:a16="http://schemas.microsoft.com/office/drawing/2014/main" id="{3B10D1B8-820F-4CFF-9DE5-BCE557B050F7}"/>
            </a:ext>
          </a:extLst>
        </xdr:cNvPr>
        <xdr:cNvCxnSpPr/>
      </xdr:nvCxnSpPr>
      <xdr:spPr>
        <a:xfrm>
          <a:off x="3650455" y="215172130"/>
          <a:ext cx="0" cy="197643"/>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221456</xdr:colOff>
      <xdr:row>1129</xdr:row>
      <xdr:rowOff>97631</xdr:rowOff>
    </xdr:from>
    <xdr:to>
      <xdr:col>9</xdr:col>
      <xdr:colOff>373856</xdr:colOff>
      <xdr:row>1129</xdr:row>
      <xdr:rowOff>97631</xdr:rowOff>
    </xdr:to>
    <xdr:cxnSp macro="">
      <xdr:nvCxnSpPr>
        <xdr:cNvPr id="443" name="直線矢印コネクタ 442">
          <a:extLst>
            <a:ext uri="{FF2B5EF4-FFF2-40B4-BE49-F238E27FC236}">
              <a16:creationId xmlns:a16="http://schemas.microsoft.com/office/drawing/2014/main" id="{EBADDE5F-61E0-4FB0-8326-47CC68F4A032}"/>
            </a:ext>
          </a:extLst>
        </xdr:cNvPr>
        <xdr:cNvCxnSpPr/>
      </xdr:nvCxnSpPr>
      <xdr:spPr>
        <a:xfrm>
          <a:off x="3650456" y="215172131"/>
          <a:ext cx="15240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2381</xdr:colOff>
      <xdr:row>1139</xdr:row>
      <xdr:rowOff>85725</xdr:rowOff>
    </xdr:from>
    <xdr:to>
      <xdr:col>9</xdr:col>
      <xdr:colOff>342901</xdr:colOff>
      <xdr:row>1139</xdr:row>
      <xdr:rowOff>85725</xdr:rowOff>
    </xdr:to>
    <xdr:cxnSp macro="">
      <xdr:nvCxnSpPr>
        <xdr:cNvPr id="444" name="直線矢印コネクタ 443">
          <a:extLst>
            <a:ext uri="{FF2B5EF4-FFF2-40B4-BE49-F238E27FC236}">
              <a16:creationId xmlns:a16="http://schemas.microsoft.com/office/drawing/2014/main" id="{F8E4B3C1-7B11-4769-9FC0-5F238A37E65D}"/>
            </a:ext>
          </a:extLst>
        </xdr:cNvPr>
        <xdr:cNvCxnSpPr/>
      </xdr:nvCxnSpPr>
      <xdr:spPr>
        <a:xfrm flipH="1">
          <a:off x="3431381" y="194233800"/>
          <a:ext cx="34052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309562</xdr:colOff>
      <xdr:row>1140</xdr:row>
      <xdr:rowOff>147637</xdr:rowOff>
    </xdr:from>
    <xdr:to>
      <xdr:col>11</xdr:col>
      <xdr:colOff>309562</xdr:colOff>
      <xdr:row>1141</xdr:row>
      <xdr:rowOff>152400</xdr:rowOff>
    </xdr:to>
    <xdr:cxnSp macro="">
      <xdr:nvCxnSpPr>
        <xdr:cNvPr id="445" name="直線矢印コネクタ 444">
          <a:extLst>
            <a:ext uri="{FF2B5EF4-FFF2-40B4-BE49-F238E27FC236}">
              <a16:creationId xmlns:a16="http://schemas.microsoft.com/office/drawing/2014/main" id="{170B86FC-8F1A-47C0-B478-88413A0689A0}"/>
            </a:ext>
          </a:extLst>
        </xdr:cNvPr>
        <xdr:cNvCxnSpPr/>
      </xdr:nvCxnSpPr>
      <xdr:spPr>
        <a:xfrm>
          <a:off x="4500562" y="194486212"/>
          <a:ext cx="0" cy="195263"/>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309562</xdr:colOff>
      <xdr:row>1141</xdr:row>
      <xdr:rowOff>185737</xdr:rowOff>
    </xdr:from>
    <xdr:to>
      <xdr:col>11</xdr:col>
      <xdr:colOff>309562</xdr:colOff>
      <xdr:row>1142</xdr:row>
      <xdr:rowOff>190499</xdr:rowOff>
    </xdr:to>
    <xdr:cxnSp macro="">
      <xdr:nvCxnSpPr>
        <xdr:cNvPr id="446" name="直線矢印コネクタ 445">
          <a:extLst>
            <a:ext uri="{FF2B5EF4-FFF2-40B4-BE49-F238E27FC236}">
              <a16:creationId xmlns:a16="http://schemas.microsoft.com/office/drawing/2014/main" id="{36500829-B71D-4FCE-BC86-5C3B6FFB29A8}"/>
            </a:ext>
          </a:extLst>
        </xdr:cNvPr>
        <xdr:cNvCxnSpPr/>
      </xdr:nvCxnSpPr>
      <xdr:spPr>
        <a:xfrm flipV="1">
          <a:off x="4500562" y="194714812"/>
          <a:ext cx="0" cy="195262"/>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309562</xdr:colOff>
      <xdr:row>1141</xdr:row>
      <xdr:rowOff>169068</xdr:rowOff>
    </xdr:from>
    <xdr:to>
      <xdr:col>12</xdr:col>
      <xdr:colOff>164306</xdr:colOff>
      <xdr:row>1141</xdr:row>
      <xdr:rowOff>169068</xdr:rowOff>
    </xdr:to>
    <xdr:cxnSp macro="">
      <xdr:nvCxnSpPr>
        <xdr:cNvPr id="447" name="直線コネクタ 446">
          <a:extLst>
            <a:ext uri="{FF2B5EF4-FFF2-40B4-BE49-F238E27FC236}">
              <a16:creationId xmlns:a16="http://schemas.microsoft.com/office/drawing/2014/main" id="{50C89D22-329D-4486-89AD-A4F1684D99C5}"/>
            </a:ext>
          </a:extLst>
        </xdr:cNvPr>
        <xdr:cNvCxnSpPr/>
      </xdr:nvCxnSpPr>
      <xdr:spPr>
        <a:xfrm>
          <a:off x="4500562" y="194698143"/>
          <a:ext cx="235744" cy="0"/>
        </a:xfrm>
        <a:prstGeom prst="line">
          <a:avLst/>
        </a:prstGeom>
        <a:ln w="3175">
          <a:solidFill>
            <a:srgbClr val="C00000"/>
          </a:solidFill>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166688</xdr:colOff>
      <xdr:row>1141</xdr:row>
      <xdr:rowOff>166688</xdr:rowOff>
    </xdr:from>
    <xdr:to>
      <xdr:col>12</xdr:col>
      <xdr:colOff>166688</xdr:colOff>
      <xdr:row>1142</xdr:row>
      <xdr:rowOff>188119</xdr:rowOff>
    </xdr:to>
    <xdr:cxnSp macro="">
      <xdr:nvCxnSpPr>
        <xdr:cNvPr id="448" name="直線矢印コネクタ 447">
          <a:extLst>
            <a:ext uri="{FF2B5EF4-FFF2-40B4-BE49-F238E27FC236}">
              <a16:creationId xmlns:a16="http://schemas.microsoft.com/office/drawing/2014/main" id="{BD13305B-E538-40C8-B223-1B660F72897B}"/>
            </a:ext>
          </a:extLst>
        </xdr:cNvPr>
        <xdr:cNvCxnSpPr/>
      </xdr:nvCxnSpPr>
      <xdr:spPr>
        <a:xfrm>
          <a:off x="4738688" y="194695763"/>
          <a:ext cx="0" cy="211931"/>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1182</xdr:row>
      <xdr:rowOff>78580</xdr:rowOff>
    </xdr:from>
    <xdr:to>
      <xdr:col>33</xdr:col>
      <xdr:colOff>0</xdr:colOff>
      <xdr:row>1182</xdr:row>
      <xdr:rowOff>78580</xdr:rowOff>
    </xdr:to>
    <xdr:cxnSp macro="">
      <xdr:nvCxnSpPr>
        <xdr:cNvPr id="449" name="直線コネクタ 448">
          <a:extLst>
            <a:ext uri="{FF2B5EF4-FFF2-40B4-BE49-F238E27FC236}">
              <a16:creationId xmlns:a16="http://schemas.microsoft.com/office/drawing/2014/main" id="{A555B123-8355-4D20-B813-1BB46173C2E3}"/>
            </a:ext>
          </a:extLst>
        </xdr:cNvPr>
        <xdr:cNvCxnSpPr/>
      </xdr:nvCxnSpPr>
      <xdr:spPr>
        <a:xfrm>
          <a:off x="6477000" y="202418155"/>
          <a:ext cx="6096000" cy="0"/>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0</xdr:colOff>
      <xdr:row>1162</xdr:row>
      <xdr:rowOff>80963</xdr:rowOff>
    </xdr:from>
    <xdr:to>
      <xdr:col>33</xdr:col>
      <xdr:colOff>0</xdr:colOff>
      <xdr:row>1182</xdr:row>
      <xdr:rowOff>78581</xdr:rowOff>
    </xdr:to>
    <xdr:cxnSp macro="">
      <xdr:nvCxnSpPr>
        <xdr:cNvPr id="450" name="直線コネクタ 449">
          <a:extLst>
            <a:ext uri="{FF2B5EF4-FFF2-40B4-BE49-F238E27FC236}">
              <a16:creationId xmlns:a16="http://schemas.microsoft.com/office/drawing/2014/main" id="{166055FA-19CF-4F55-9147-4988D41CAE34}"/>
            </a:ext>
          </a:extLst>
        </xdr:cNvPr>
        <xdr:cNvCxnSpPr/>
      </xdr:nvCxnSpPr>
      <xdr:spPr>
        <a:xfrm>
          <a:off x="12573000" y="198610538"/>
          <a:ext cx="0" cy="3807618"/>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1182</xdr:row>
      <xdr:rowOff>78581</xdr:rowOff>
    </xdr:from>
    <xdr:to>
      <xdr:col>16</xdr:col>
      <xdr:colOff>378618</xdr:colOff>
      <xdr:row>1182</xdr:row>
      <xdr:rowOff>78581</xdr:rowOff>
    </xdr:to>
    <xdr:cxnSp macro="">
      <xdr:nvCxnSpPr>
        <xdr:cNvPr id="451" name="直線コネクタ 450">
          <a:extLst>
            <a:ext uri="{FF2B5EF4-FFF2-40B4-BE49-F238E27FC236}">
              <a16:creationId xmlns:a16="http://schemas.microsoft.com/office/drawing/2014/main" id="{E815E383-564A-49D4-AF18-611436D976CB}"/>
            </a:ext>
          </a:extLst>
        </xdr:cNvPr>
        <xdr:cNvCxnSpPr/>
      </xdr:nvCxnSpPr>
      <xdr:spPr>
        <a:xfrm>
          <a:off x="381000" y="202418156"/>
          <a:ext cx="6093618" cy="0"/>
        </a:xfrm>
        <a:prstGeom prst="line">
          <a:avLst/>
        </a:prstGeom>
        <a:ln w="3175">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xdr:colOff>
      <xdr:row>1162</xdr:row>
      <xdr:rowOff>78579</xdr:rowOff>
    </xdr:from>
    <xdr:to>
      <xdr:col>1</xdr:col>
      <xdr:colOff>1</xdr:colOff>
      <xdr:row>1182</xdr:row>
      <xdr:rowOff>76197</xdr:rowOff>
    </xdr:to>
    <xdr:cxnSp macro="">
      <xdr:nvCxnSpPr>
        <xdr:cNvPr id="452" name="直線コネクタ 451">
          <a:extLst>
            <a:ext uri="{FF2B5EF4-FFF2-40B4-BE49-F238E27FC236}">
              <a16:creationId xmlns:a16="http://schemas.microsoft.com/office/drawing/2014/main" id="{19F0DBED-F45F-4DA9-88DA-3A3893E34869}"/>
            </a:ext>
          </a:extLst>
        </xdr:cNvPr>
        <xdr:cNvCxnSpPr/>
      </xdr:nvCxnSpPr>
      <xdr:spPr>
        <a:xfrm>
          <a:off x="381001" y="198608154"/>
          <a:ext cx="0" cy="3807618"/>
        </a:xfrm>
        <a:prstGeom prst="line">
          <a:avLst/>
        </a:prstGeom>
        <a:ln w="3175">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1162</xdr:row>
      <xdr:rowOff>78582</xdr:rowOff>
    </xdr:from>
    <xdr:to>
      <xdr:col>9</xdr:col>
      <xdr:colOff>147638</xdr:colOff>
      <xdr:row>1162</xdr:row>
      <xdr:rowOff>78582</xdr:rowOff>
    </xdr:to>
    <xdr:cxnSp macro="">
      <xdr:nvCxnSpPr>
        <xdr:cNvPr id="453" name="直線コネクタ 452">
          <a:extLst>
            <a:ext uri="{FF2B5EF4-FFF2-40B4-BE49-F238E27FC236}">
              <a16:creationId xmlns:a16="http://schemas.microsoft.com/office/drawing/2014/main" id="{6DB0BB81-7527-4686-8904-C6529FBBA347}"/>
            </a:ext>
          </a:extLst>
        </xdr:cNvPr>
        <xdr:cNvCxnSpPr/>
      </xdr:nvCxnSpPr>
      <xdr:spPr>
        <a:xfrm>
          <a:off x="381000" y="198608157"/>
          <a:ext cx="3195638" cy="0"/>
        </a:xfrm>
        <a:prstGeom prst="line">
          <a:avLst/>
        </a:prstGeom>
        <a:ln w="3175">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378618</xdr:colOff>
      <xdr:row>1162</xdr:row>
      <xdr:rowOff>76200</xdr:rowOff>
    </xdr:from>
    <xdr:to>
      <xdr:col>30</xdr:col>
      <xdr:colOff>378618</xdr:colOff>
      <xdr:row>1182</xdr:row>
      <xdr:rowOff>80963</xdr:rowOff>
    </xdr:to>
    <xdr:cxnSp macro="">
      <xdr:nvCxnSpPr>
        <xdr:cNvPr id="454" name="直線コネクタ 453">
          <a:extLst>
            <a:ext uri="{FF2B5EF4-FFF2-40B4-BE49-F238E27FC236}">
              <a16:creationId xmlns:a16="http://schemas.microsoft.com/office/drawing/2014/main" id="{32310AF3-1254-4067-84E0-15B522039CCD}"/>
            </a:ext>
          </a:extLst>
        </xdr:cNvPr>
        <xdr:cNvCxnSpPr/>
      </xdr:nvCxnSpPr>
      <xdr:spPr>
        <a:xfrm>
          <a:off x="11808618" y="198605775"/>
          <a:ext cx="0" cy="3814763"/>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1162</xdr:row>
      <xdr:rowOff>78581</xdr:rowOff>
    </xdr:from>
    <xdr:to>
      <xdr:col>3</xdr:col>
      <xdr:colOff>0</xdr:colOff>
      <xdr:row>1182</xdr:row>
      <xdr:rowOff>78581</xdr:rowOff>
    </xdr:to>
    <xdr:cxnSp macro="">
      <xdr:nvCxnSpPr>
        <xdr:cNvPr id="455" name="直線コネクタ 454">
          <a:extLst>
            <a:ext uri="{FF2B5EF4-FFF2-40B4-BE49-F238E27FC236}">
              <a16:creationId xmlns:a16="http://schemas.microsoft.com/office/drawing/2014/main" id="{852F915C-B67F-4D87-8792-6DBA2B3717D2}"/>
            </a:ext>
          </a:extLst>
        </xdr:cNvPr>
        <xdr:cNvCxnSpPr/>
      </xdr:nvCxnSpPr>
      <xdr:spPr>
        <a:xfrm>
          <a:off x="1143000" y="198608156"/>
          <a:ext cx="0" cy="381000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1162</xdr:row>
      <xdr:rowOff>2382</xdr:rowOff>
    </xdr:from>
    <xdr:to>
      <xdr:col>9</xdr:col>
      <xdr:colOff>147637</xdr:colOff>
      <xdr:row>1162</xdr:row>
      <xdr:rowOff>2382</xdr:rowOff>
    </xdr:to>
    <xdr:cxnSp macro="">
      <xdr:nvCxnSpPr>
        <xdr:cNvPr id="456" name="直線コネクタ 455">
          <a:extLst>
            <a:ext uri="{FF2B5EF4-FFF2-40B4-BE49-F238E27FC236}">
              <a16:creationId xmlns:a16="http://schemas.microsoft.com/office/drawing/2014/main" id="{A9E2358D-AED4-425E-89FB-9AE412CBA391}"/>
            </a:ext>
          </a:extLst>
        </xdr:cNvPr>
        <xdr:cNvCxnSpPr/>
      </xdr:nvCxnSpPr>
      <xdr:spPr>
        <a:xfrm>
          <a:off x="3429000" y="198531957"/>
          <a:ext cx="147637" cy="0"/>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76200</xdr:colOff>
      <xdr:row>1161</xdr:row>
      <xdr:rowOff>1</xdr:rowOff>
    </xdr:from>
    <xdr:to>
      <xdr:col>9</xdr:col>
      <xdr:colOff>76200</xdr:colOff>
      <xdr:row>1162</xdr:row>
      <xdr:rowOff>2382</xdr:rowOff>
    </xdr:to>
    <xdr:cxnSp macro="">
      <xdr:nvCxnSpPr>
        <xdr:cNvPr id="457" name="直線矢印コネクタ 456">
          <a:extLst>
            <a:ext uri="{FF2B5EF4-FFF2-40B4-BE49-F238E27FC236}">
              <a16:creationId xmlns:a16="http://schemas.microsoft.com/office/drawing/2014/main" id="{CC64E53C-C6A7-4680-97C3-B1EBEF0FCF3E}"/>
            </a:ext>
          </a:extLst>
        </xdr:cNvPr>
        <xdr:cNvCxnSpPr/>
      </xdr:nvCxnSpPr>
      <xdr:spPr>
        <a:xfrm>
          <a:off x="3505200" y="198339076"/>
          <a:ext cx="0" cy="192881"/>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76200</xdr:colOff>
      <xdr:row>1162</xdr:row>
      <xdr:rowOff>73819</xdr:rowOff>
    </xdr:from>
    <xdr:to>
      <xdr:col>9</xdr:col>
      <xdr:colOff>76200</xdr:colOff>
      <xdr:row>1163</xdr:row>
      <xdr:rowOff>76200</xdr:rowOff>
    </xdr:to>
    <xdr:cxnSp macro="">
      <xdr:nvCxnSpPr>
        <xdr:cNvPr id="458" name="直線矢印コネクタ 457">
          <a:extLst>
            <a:ext uri="{FF2B5EF4-FFF2-40B4-BE49-F238E27FC236}">
              <a16:creationId xmlns:a16="http://schemas.microsoft.com/office/drawing/2014/main" id="{322494B4-A123-4733-9D8B-B103EF526C64}"/>
            </a:ext>
          </a:extLst>
        </xdr:cNvPr>
        <xdr:cNvCxnSpPr/>
      </xdr:nvCxnSpPr>
      <xdr:spPr>
        <a:xfrm flipV="1">
          <a:off x="3505200" y="198603394"/>
          <a:ext cx="0" cy="192881"/>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202406</xdr:colOff>
      <xdr:row>1162</xdr:row>
      <xdr:rowOff>40482</xdr:rowOff>
    </xdr:from>
    <xdr:to>
      <xdr:col>9</xdr:col>
      <xdr:colOff>76200</xdr:colOff>
      <xdr:row>1162</xdr:row>
      <xdr:rowOff>40482</xdr:rowOff>
    </xdr:to>
    <xdr:cxnSp macro="">
      <xdr:nvCxnSpPr>
        <xdr:cNvPr id="459" name="直線コネクタ 458">
          <a:extLst>
            <a:ext uri="{FF2B5EF4-FFF2-40B4-BE49-F238E27FC236}">
              <a16:creationId xmlns:a16="http://schemas.microsoft.com/office/drawing/2014/main" id="{131FC347-3508-4BBC-BD02-1BD574E6DE52}"/>
            </a:ext>
          </a:extLst>
        </xdr:cNvPr>
        <xdr:cNvCxnSpPr/>
      </xdr:nvCxnSpPr>
      <xdr:spPr>
        <a:xfrm>
          <a:off x="3250406" y="198570057"/>
          <a:ext cx="254794" cy="0"/>
        </a:xfrm>
        <a:prstGeom prst="line">
          <a:avLst/>
        </a:prstGeom>
        <a:ln w="3175">
          <a:solidFill>
            <a:srgbClr val="C00000"/>
          </a:solidFill>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202407</xdr:colOff>
      <xdr:row>1162</xdr:row>
      <xdr:rowOff>40481</xdr:rowOff>
    </xdr:from>
    <xdr:to>
      <xdr:col>8</xdr:col>
      <xdr:colOff>202407</xdr:colOff>
      <xdr:row>1166</xdr:row>
      <xdr:rowOff>188119</xdr:rowOff>
    </xdr:to>
    <xdr:cxnSp macro="">
      <xdr:nvCxnSpPr>
        <xdr:cNvPr id="460" name="直線矢印コネクタ 459">
          <a:extLst>
            <a:ext uri="{FF2B5EF4-FFF2-40B4-BE49-F238E27FC236}">
              <a16:creationId xmlns:a16="http://schemas.microsoft.com/office/drawing/2014/main" id="{4351FC8C-5F26-464E-99EB-365D8C1409CF}"/>
            </a:ext>
          </a:extLst>
        </xdr:cNvPr>
        <xdr:cNvCxnSpPr/>
      </xdr:nvCxnSpPr>
      <xdr:spPr>
        <a:xfrm>
          <a:off x="3250407" y="198570056"/>
          <a:ext cx="0" cy="909638"/>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1166</xdr:row>
      <xdr:rowOff>102394</xdr:rowOff>
    </xdr:from>
    <xdr:to>
      <xdr:col>17</xdr:col>
      <xdr:colOff>0</xdr:colOff>
      <xdr:row>1182</xdr:row>
      <xdr:rowOff>76200</xdr:rowOff>
    </xdr:to>
    <xdr:cxnSp macro="">
      <xdr:nvCxnSpPr>
        <xdr:cNvPr id="461" name="直線コネクタ 460">
          <a:extLst>
            <a:ext uri="{FF2B5EF4-FFF2-40B4-BE49-F238E27FC236}">
              <a16:creationId xmlns:a16="http://schemas.microsoft.com/office/drawing/2014/main" id="{44D71BB4-D0EE-42BB-9748-A1B6D457778B}"/>
            </a:ext>
          </a:extLst>
        </xdr:cNvPr>
        <xdr:cNvCxnSpPr/>
      </xdr:nvCxnSpPr>
      <xdr:spPr>
        <a:xfrm>
          <a:off x="6477000" y="199393969"/>
          <a:ext cx="0" cy="3021806"/>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342900</xdr:colOff>
      <xdr:row>1137</xdr:row>
      <xdr:rowOff>188119</xdr:rowOff>
    </xdr:from>
    <xdr:to>
      <xdr:col>16</xdr:col>
      <xdr:colOff>342900</xdr:colOff>
      <xdr:row>1143</xdr:row>
      <xdr:rowOff>78582</xdr:rowOff>
    </xdr:to>
    <xdr:cxnSp macro="">
      <xdr:nvCxnSpPr>
        <xdr:cNvPr id="462" name="直線コネクタ 461">
          <a:extLst>
            <a:ext uri="{FF2B5EF4-FFF2-40B4-BE49-F238E27FC236}">
              <a16:creationId xmlns:a16="http://schemas.microsoft.com/office/drawing/2014/main" id="{BA0C5AFB-0154-486C-9FFB-AF92DDAE72EA}"/>
            </a:ext>
          </a:extLst>
        </xdr:cNvPr>
        <xdr:cNvCxnSpPr/>
      </xdr:nvCxnSpPr>
      <xdr:spPr>
        <a:xfrm>
          <a:off x="6438900" y="193955194"/>
          <a:ext cx="0" cy="1033463"/>
        </a:xfrm>
        <a:prstGeom prst="line">
          <a:avLst/>
        </a:prstGeom>
        <a:ln w="6350">
          <a:solidFill>
            <a:sysClr val="windowText" lastClr="000000"/>
          </a:solidFill>
          <a:prstDash val="lgDashDotDot"/>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380999</xdr:colOff>
      <xdr:row>537</xdr:row>
      <xdr:rowOff>2381</xdr:rowOff>
    </xdr:from>
    <xdr:to>
      <xdr:col>17</xdr:col>
      <xdr:colOff>380999</xdr:colOff>
      <xdr:row>537</xdr:row>
      <xdr:rowOff>95472</xdr:rowOff>
    </xdr:to>
    <xdr:cxnSp macro="">
      <xdr:nvCxnSpPr>
        <xdr:cNvPr id="463" name="直線矢印コネクタ 462">
          <a:extLst>
            <a:ext uri="{FF2B5EF4-FFF2-40B4-BE49-F238E27FC236}">
              <a16:creationId xmlns:a16="http://schemas.microsoft.com/office/drawing/2014/main" id="{ACA635B2-659C-4EC1-8989-CB2B4F25FD31}"/>
            </a:ext>
          </a:extLst>
        </xdr:cNvPr>
        <xdr:cNvCxnSpPr/>
      </xdr:nvCxnSpPr>
      <xdr:spPr>
        <a:xfrm>
          <a:off x="6857999" y="79459931"/>
          <a:ext cx="0" cy="93091"/>
        </a:xfrm>
        <a:prstGeom prst="straightConnector1">
          <a:avLst/>
        </a:prstGeom>
        <a:ln w="3175">
          <a:solidFill>
            <a:srgbClr val="C00000"/>
          </a:solidFill>
          <a:prstDash val="lgDashDot"/>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38099</xdr:colOff>
      <xdr:row>384</xdr:row>
      <xdr:rowOff>0</xdr:rowOff>
    </xdr:from>
    <xdr:to>
      <xdr:col>6</xdr:col>
      <xdr:colOff>38099</xdr:colOff>
      <xdr:row>386</xdr:row>
      <xdr:rowOff>92869</xdr:rowOff>
    </xdr:to>
    <xdr:cxnSp macro="">
      <xdr:nvCxnSpPr>
        <xdr:cNvPr id="466" name="直線コネクタ 465">
          <a:extLst>
            <a:ext uri="{FF2B5EF4-FFF2-40B4-BE49-F238E27FC236}">
              <a16:creationId xmlns:a16="http://schemas.microsoft.com/office/drawing/2014/main" id="{FC96181C-9113-44D4-9895-145BCB4FF30D}"/>
            </a:ext>
          </a:extLst>
        </xdr:cNvPr>
        <xdr:cNvCxnSpPr/>
      </xdr:nvCxnSpPr>
      <xdr:spPr>
        <a:xfrm>
          <a:off x="14897099" y="47834550"/>
          <a:ext cx="0" cy="473869"/>
        </a:xfrm>
        <a:prstGeom prst="line">
          <a:avLst/>
        </a:prstGeom>
        <a:ln w="3175">
          <a:solidFill>
            <a:srgbClr val="C00000"/>
          </a:solidFill>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128588</xdr:colOff>
      <xdr:row>386</xdr:row>
      <xdr:rowOff>188118</xdr:rowOff>
    </xdr:from>
    <xdr:to>
      <xdr:col>6</xdr:col>
      <xdr:colOff>128588</xdr:colOff>
      <xdr:row>387</xdr:row>
      <xdr:rowOff>185738</xdr:rowOff>
    </xdr:to>
    <xdr:cxnSp macro="">
      <xdr:nvCxnSpPr>
        <xdr:cNvPr id="467" name="直線矢印コネクタ 466">
          <a:extLst>
            <a:ext uri="{FF2B5EF4-FFF2-40B4-BE49-F238E27FC236}">
              <a16:creationId xmlns:a16="http://schemas.microsoft.com/office/drawing/2014/main" id="{0CA68329-EDAE-492A-B0BF-1ED40EAB7C57}"/>
            </a:ext>
          </a:extLst>
        </xdr:cNvPr>
        <xdr:cNvCxnSpPr/>
      </xdr:nvCxnSpPr>
      <xdr:spPr>
        <a:xfrm flipV="1">
          <a:off x="14987588" y="48403668"/>
          <a:ext cx="0" cy="18812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128588</xdr:colOff>
      <xdr:row>385</xdr:row>
      <xdr:rowOff>2381</xdr:rowOff>
    </xdr:from>
    <xdr:to>
      <xdr:col>6</xdr:col>
      <xdr:colOff>128588</xdr:colOff>
      <xdr:row>385</xdr:row>
      <xdr:rowOff>188119</xdr:rowOff>
    </xdr:to>
    <xdr:cxnSp macro="">
      <xdr:nvCxnSpPr>
        <xdr:cNvPr id="468" name="直線矢印コネクタ 467">
          <a:extLst>
            <a:ext uri="{FF2B5EF4-FFF2-40B4-BE49-F238E27FC236}">
              <a16:creationId xmlns:a16="http://schemas.microsoft.com/office/drawing/2014/main" id="{6696E327-911F-40CF-86A3-7381C26AC597}"/>
            </a:ext>
          </a:extLst>
        </xdr:cNvPr>
        <xdr:cNvCxnSpPr/>
      </xdr:nvCxnSpPr>
      <xdr:spPr>
        <a:xfrm>
          <a:off x="14987588" y="48027431"/>
          <a:ext cx="0" cy="185738"/>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40481</xdr:colOff>
      <xdr:row>386</xdr:row>
      <xdr:rowOff>92869</xdr:rowOff>
    </xdr:from>
    <xdr:to>
      <xdr:col>6</xdr:col>
      <xdr:colOff>126207</xdr:colOff>
      <xdr:row>386</xdr:row>
      <xdr:rowOff>92869</xdr:rowOff>
    </xdr:to>
    <xdr:cxnSp macro="">
      <xdr:nvCxnSpPr>
        <xdr:cNvPr id="469" name="直線コネクタ 468">
          <a:extLst>
            <a:ext uri="{FF2B5EF4-FFF2-40B4-BE49-F238E27FC236}">
              <a16:creationId xmlns:a16="http://schemas.microsoft.com/office/drawing/2014/main" id="{BBD14BEC-1FFA-4F27-A2CE-A7EB8CCBBCC2}"/>
            </a:ext>
          </a:extLst>
        </xdr:cNvPr>
        <xdr:cNvCxnSpPr/>
      </xdr:nvCxnSpPr>
      <xdr:spPr>
        <a:xfrm>
          <a:off x="14899481" y="48308419"/>
          <a:ext cx="85726" cy="0"/>
        </a:xfrm>
        <a:prstGeom prst="line">
          <a:avLst/>
        </a:prstGeom>
        <a:ln w="3175">
          <a:solidFill>
            <a:srgbClr val="C00000"/>
          </a:solidFill>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38100</xdr:colOff>
      <xdr:row>384</xdr:row>
      <xdr:rowOff>0</xdr:rowOff>
    </xdr:from>
    <xdr:to>
      <xdr:col>7</xdr:col>
      <xdr:colOff>0</xdr:colOff>
      <xdr:row>384</xdr:row>
      <xdr:rowOff>0</xdr:rowOff>
    </xdr:to>
    <xdr:cxnSp macro="">
      <xdr:nvCxnSpPr>
        <xdr:cNvPr id="470" name="直線矢印コネクタ 469">
          <a:extLst>
            <a:ext uri="{FF2B5EF4-FFF2-40B4-BE49-F238E27FC236}">
              <a16:creationId xmlns:a16="http://schemas.microsoft.com/office/drawing/2014/main" id="{95CDFB79-F2A0-43B8-8C7B-C6310D015472}"/>
            </a:ext>
          </a:extLst>
        </xdr:cNvPr>
        <xdr:cNvCxnSpPr/>
      </xdr:nvCxnSpPr>
      <xdr:spPr>
        <a:xfrm>
          <a:off x="14897100" y="47834550"/>
          <a:ext cx="34290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xdr:colOff>
      <xdr:row>977</xdr:row>
      <xdr:rowOff>188118</xdr:rowOff>
    </xdr:from>
    <xdr:to>
      <xdr:col>17</xdr:col>
      <xdr:colOff>0</xdr:colOff>
      <xdr:row>977</xdr:row>
      <xdr:rowOff>188118</xdr:rowOff>
    </xdr:to>
    <xdr:cxnSp macro="">
      <xdr:nvCxnSpPr>
        <xdr:cNvPr id="471" name="直線矢印コネクタ 470">
          <a:extLst>
            <a:ext uri="{FF2B5EF4-FFF2-40B4-BE49-F238E27FC236}">
              <a16:creationId xmlns:a16="http://schemas.microsoft.com/office/drawing/2014/main" id="{9898672C-2A95-41D8-8583-E9F05C479334}"/>
            </a:ext>
          </a:extLst>
        </xdr:cNvPr>
        <xdr:cNvCxnSpPr/>
      </xdr:nvCxnSpPr>
      <xdr:spPr>
        <a:xfrm flipH="1">
          <a:off x="1143001" y="163475193"/>
          <a:ext cx="533399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977</xdr:row>
      <xdr:rowOff>188119</xdr:rowOff>
    </xdr:from>
    <xdr:to>
      <xdr:col>30</xdr:col>
      <xdr:colOff>373584</xdr:colOff>
      <xdr:row>977</xdr:row>
      <xdr:rowOff>188119</xdr:rowOff>
    </xdr:to>
    <xdr:cxnSp macro="">
      <xdr:nvCxnSpPr>
        <xdr:cNvPr id="472" name="直線矢印コネクタ 471">
          <a:extLst>
            <a:ext uri="{FF2B5EF4-FFF2-40B4-BE49-F238E27FC236}">
              <a16:creationId xmlns:a16="http://schemas.microsoft.com/office/drawing/2014/main" id="{F9DA1631-5868-420F-9B04-20B48E185967}"/>
            </a:ext>
          </a:extLst>
        </xdr:cNvPr>
        <xdr:cNvCxnSpPr/>
      </xdr:nvCxnSpPr>
      <xdr:spPr>
        <a:xfrm flipH="1">
          <a:off x="6477000" y="163475194"/>
          <a:ext cx="532658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192881</xdr:colOff>
      <xdr:row>973</xdr:row>
      <xdr:rowOff>95250</xdr:rowOff>
    </xdr:from>
    <xdr:to>
      <xdr:col>6</xdr:col>
      <xdr:colOff>192881</xdr:colOff>
      <xdr:row>974</xdr:row>
      <xdr:rowOff>23813</xdr:rowOff>
    </xdr:to>
    <xdr:cxnSp macro="">
      <xdr:nvCxnSpPr>
        <xdr:cNvPr id="473" name="直線矢印コネクタ 472">
          <a:extLst>
            <a:ext uri="{FF2B5EF4-FFF2-40B4-BE49-F238E27FC236}">
              <a16:creationId xmlns:a16="http://schemas.microsoft.com/office/drawing/2014/main" id="{EAC3E2B6-C232-46DF-97EC-A901EE2A29DA}"/>
            </a:ext>
          </a:extLst>
        </xdr:cNvPr>
        <xdr:cNvCxnSpPr/>
      </xdr:nvCxnSpPr>
      <xdr:spPr>
        <a:xfrm flipV="1">
          <a:off x="2478881" y="162620325"/>
          <a:ext cx="0" cy="119063"/>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247650</xdr:colOff>
      <xdr:row>1137</xdr:row>
      <xdr:rowOff>0</xdr:rowOff>
    </xdr:from>
    <xdr:to>
      <xdr:col>9</xdr:col>
      <xdr:colOff>247650</xdr:colOff>
      <xdr:row>1138</xdr:row>
      <xdr:rowOff>102394</xdr:rowOff>
    </xdr:to>
    <xdr:cxnSp macro="">
      <xdr:nvCxnSpPr>
        <xdr:cNvPr id="474" name="直線コネクタ 473">
          <a:extLst>
            <a:ext uri="{FF2B5EF4-FFF2-40B4-BE49-F238E27FC236}">
              <a16:creationId xmlns:a16="http://schemas.microsoft.com/office/drawing/2014/main" id="{804B97F2-36CA-4313-93B9-23343BA87A77}"/>
            </a:ext>
          </a:extLst>
        </xdr:cNvPr>
        <xdr:cNvCxnSpPr/>
      </xdr:nvCxnSpPr>
      <xdr:spPr>
        <a:xfrm>
          <a:off x="3676650" y="193767075"/>
          <a:ext cx="0" cy="292894"/>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269082</xdr:colOff>
      <xdr:row>1137</xdr:row>
      <xdr:rowOff>2381</xdr:rowOff>
    </xdr:from>
    <xdr:to>
      <xdr:col>9</xdr:col>
      <xdr:colOff>269082</xdr:colOff>
      <xdr:row>1138</xdr:row>
      <xdr:rowOff>104775</xdr:rowOff>
    </xdr:to>
    <xdr:cxnSp macro="">
      <xdr:nvCxnSpPr>
        <xdr:cNvPr id="475" name="直線コネクタ 474">
          <a:extLst>
            <a:ext uri="{FF2B5EF4-FFF2-40B4-BE49-F238E27FC236}">
              <a16:creationId xmlns:a16="http://schemas.microsoft.com/office/drawing/2014/main" id="{D6191E58-0A07-461F-9755-1C09D0465FBF}"/>
            </a:ext>
          </a:extLst>
        </xdr:cNvPr>
        <xdr:cNvCxnSpPr/>
      </xdr:nvCxnSpPr>
      <xdr:spPr>
        <a:xfrm>
          <a:off x="3698082" y="193769456"/>
          <a:ext cx="0" cy="292894"/>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11906</xdr:colOff>
      <xdr:row>1137</xdr:row>
      <xdr:rowOff>95250</xdr:rowOff>
    </xdr:from>
    <xdr:to>
      <xdr:col>9</xdr:col>
      <xdr:colOff>247650</xdr:colOff>
      <xdr:row>1137</xdr:row>
      <xdr:rowOff>95250</xdr:rowOff>
    </xdr:to>
    <xdr:cxnSp macro="">
      <xdr:nvCxnSpPr>
        <xdr:cNvPr id="476" name="直線矢印コネクタ 475">
          <a:extLst>
            <a:ext uri="{FF2B5EF4-FFF2-40B4-BE49-F238E27FC236}">
              <a16:creationId xmlns:a16="http://schemas.microsoft.com/office/drawing/2014/main" id="{3DB496F6-EDCD-43A4-82F5-F7FBDAD48851}"/>
            </a:ext>
          </a:extLst>
        </xdr:cNvPr>
        <xdr:cNvCxnSpPr/>
      </xdr:nvCxnSpPr>
      <xdr:spPr>
        <a:xfrm>
          <a:off x="3440906" y="193862325"/>
          <a:ext cx="235744"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269082</xdr:colOff>
      <xdr:row>1137</xdr:row>
      <xdr:rowOff>95251</xdr:rowOff>
    </xdr:from>
    <xdr:to>
      <xdr:col>10</xdr:col>
      <xdr:colOff>126207</xdr:colOff>
      <xdr:row>1137</xdr:row>
      <xdr:rowOff>95251</xdr:rowOff>
    </xdr:to>
    <xdr:cxnSp macro="">
      <xdr:nvCxnSpPr>
        <xdr:cNvPr id="477" name="直線矢印コネクタ 476">
          <a:extLst>
            <a:ext uri="{FF2B5EF4-FFF2-40B4-BE49-F238E27FC236}">
              <a16:creationId xmlns:a16="http://schemas.microsoft.com/office/drawing/2014/main" id="{ADE88D5E-EB4D-46DA-98A2-2720C3E4686B}"/>
            </a:ext>
          </a:extLst>
        </xdr:cNvPr>
        <xdr:cNvCxnSpPr/>
      </xdr:nvCxnSpPr>
      <xdr:spPr>
        <a:xfrm flipH="1">
          <a:off x="3698082" y="193862326"/>
          <a:ext cx="238125"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259556</xdr:colOff>
      <xdr:row>1136</xdr:row>
      <xdr:rowOff>92868</xdr:rowOff>
    </xdr:from>
    <xdr:to>
      <xdr:col>9</xdr:col>
      <xdr:colOff>259556</xdr:colOff>
      <xdr:row>1137</xdr:row>
      <xdr:rowOff>92869</xdr:rowOff>
    </xdr:to>
    <xdr:cxnSp macro="">
      <xdr:nvCxnSpPr>
        <xdr:cNvPr id="478" name="直線コネクタ 477">
          <a:extLst>
            <a:ext uri="{FF2B5EF4-FFF2-40B4-BE49-F238E27FC236}">
              <a16:creationId xmlns:a16="http://schemas.microsoft.com/office/drawing/2014/main" id="{2C4CBBF7-A7A3-407E-912F-13D7DC51C559}"/>
            </a:ext>
          </a:extLst>
        </xdr:cNvPr>
        <xdr:cNvCxnSpPr/>
      </xdr:nvCxnSpPr>
      <xdr:spPr>
        <a:xfrm>
          <a:off x="3688556" y="193669443"/>
          <a:ext cx="0" cy="190501"/>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259556</xdr:colOff>
      <xdr:row>1136</xdr:row>
      <xdr:rowOff>92869</xdr:rowOff>
    </xdr:from>
    <xdr:to>
      <xdr:col>9</xdr:col>
      <xdr:colOff>369094</xdr:colOff>
      <xdr:row>1136</xdr:row>
      <xdr:rowOff>92869</xdr:rowOff>
    </xdr:to>
    <xdr:cxnSp macro="">
      <xdr:nvCxnSpPr>
        <xdr:cNvPr id="479" name="直線矢印コネクタ 478">
          <a:extLst>
            <a:ext uri="{FF2B5EF4-FFF2-40B4-BE49-F238E27FC236}">
              <a16:creationId xmlns:a16="http://schemas.microsoft.com/office/drawing/2014/main" id="{D1FBF9F7-7A2C-4962-B1CC-0E5F794AB19A}"/>
            </a:ext>
          </a:extLst>
        </xdr:cNvPr>
        <xdr:cNvCxnSpPr/>
      </xdr:nvCxnSpPr>
      <xdr:spPr>
        <a:xfrm>
          <a:off x="3688556" y="193669444"/>
          <a:ext cx="10953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247650</xdr:colOff>
      <xdr:row>1139</xdr:row>
      <xdr:rowOff>188119</xdr:rowOff>
    </xdr:from>
    <xdr:to>
      <xdr:col>9</xdr:col>
      <xdr:colOff>247650</xdr:colOff>
      <xdr:row>1141</xdr:row>
      <xdr:rowOff>180976</xdr:rowOff>
    </xdr:to>
    <xdr:cxnSp macro="">
      <xdr:nvCxnSpPr>
        <xdr:cNvPr id="480" name="直線コネクタ 479">
          <a:extLst>
            <a:ext uri="{FF2B5EF4-FFF2-40B4-BE49-F238E27FC236}">
              <a16:creationId xmlns:a16="http://schemas.microsoft.com/office/drawing/2014/main" id="{DD2943C4-4CE8-4059-B1E1-D9794CC4248C}"/>
            </a:ext>
          </a:extLst>
        </xdr:cNvPr>
        <xdr:cNvCxnSpPr/>
      </xdr:nvCxnSpPr>
      <xdr:spPr>
        <a:xfrm>
          <a:off x="3676650" y="194336194"/>
          <a:ext cx="0" cy="373857"/>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335755</xdr:colOff>
      <xdr:row>1131</xdr:row>
      <xdr:rowOff>188120</xdr:rowOff>
    </xdr:from>
    <xdr:to>
      <xdr:col>24</xdr:col>
      <xdr:colOff>102394</xdr:colOff>
      <xdr:row>1133</xdr:row>
      <xdr:rowOff>188121</xdr:rowOff>
    </xdr:to>
    <xdr:sp macro="" textlink="">
      <xdr:nvSpPr>
        <xdr:cNvPr id="481" name="円弧 480">
          <a:extLst>
            <a:ext uri="{FF2B5EF4-FFF2-40B4-BE49-F238E27FC236}">
              <a16:creationId xmlns:a16="http://schemas.microsoft.com/office/drawing/2014/main" id="{2C457850-E500-4767-BDA2-5F5F16F8221C}"/>
            </a:ext>
          </a:extLst>
        </xdr:cNvPr>
        <xdr:cNvSpPr/>
      </xdr:nvSpPr>
      <xdr:spPr>
        <a:xfrm>
          <a:off x="9098755" y="215643620"/>
          <a:ext cx="147639" cy="381001"/>
        </a:xfrm>
        <a:prstGeom prst="arc">
          <a:avLst>
            <a:gd name="adj1" fmla="val 21457042"/>
            <a:gd name="adj2" fmla="val 5054515"/>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24</xdr:col>
      <xdr:colOff>30956</xdr:colOff>
      <xdr:row>1138</xdr:row>
      <xdr:rowOff>0</xdr:rowOff>
    </xdr:from>
    <xdr:to>
      <xdr:col>24</xdr:col>
      <xdr:colOff>52388</xdr:colOff>
      <xdr:row>1141</xdr:row>
      <xdr:rowOff>185737</xdr:rowOff>
    </xdr:to>
    <xdr:cxnSp macro="">
      <xdr:nvCxnSpPr>
        <xdr:cNvPr id="482" name="直線コネクタ 481">
          <a:extLst>
            <a:ext uri="{FF2B5EF4-FFF2-40B4-BE49-F238E27FC236}">
              <a16:creationId xmlns:a16="http://schemas.microsoft.com/office/drawing/2014/main" id="{BD977712-6741-413F-94B9-945124017EAF}"/>
            </a:ext>
          </a:extLst>
        </xdr:cNvPr>
        <xdr:cNvCxnSpPr/>
      </xdr:nvCxnSpPr>
      <xdr:spPr>
        <a:xfrm>
          <a:off x="9174956" y="193957575"/>
          <a:ext cx="21432" cy="757237"/>
        </a:xfrm>
        <a:prstGeom prst="line">
          <a:avLst/>
        </a:prstGeom>
        <a:ln w="3175">
          <a:solidFill>
            <a:srgbClr val="C00000"/>
          </a:solidFill>
          <a:prstDash val="lgDashDot"/>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4763</xdr:colOff>
      <xdr:row>1130</xdr:row>
      <xdr:rowOff>2382</xdr:rowOff>
    </xdr:from>
    <xdr:to>
      <xdr:col>11</xdr:col>
      <xdr:colOff>4764</xdr:colOff>
      <xdr:row>1130</xdr:row>
      <xdr:rowOff>78582</xdr:rowOff>
    </xdr:to>
    <xdr:cxnSp macro="">
      <xdr:nvCxnSpPr>
        <xdr:cNvPr id="483" name="直線コネクタ 482">
          <a:extLst>
            <a:ext uri="{FF2B5EF4-FFF2-40B4-BE49-F238E27FC236}">
              <a16:creationId xmlns:a16="http://schemas.microsoft.com/office/drawing/2014/main" id="{291FD758-D4A1-4C02-8BB4-C1834D8614A9}"/>
            </a:ext>
          </a:extLst>
        </xdr:cNvPr>
        <xdr:cNvCxnSpPr/>
      </xdr:nvCxnSpPr>
      <xdr:spPr>
        <a:xfrm flipH="1">
          <a:off x="4195763" y="192435957"/>
          <a:ext cx="1" cy="76200"/>
        </a:xfrm>
        <a:prstGeom prst="line">
          <a:avLst/>
        </a:prstGeom>
        <a:ln w="9525">
          <a:solidFill>
            <a:srgbClr val="FF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1</xdr:colOff>
      <xdr:row>1130</xdr:row>
      <xdr:rowOff>4763</xdr:rowOff>
    </xdr:from>
    <xdr:to>
      <xdr:col>23</xdr:col>
      <xdr:colOff>2</xdr:colOff>
      <xdr:row>1130</xdr:row>
      <xdr:rowOff>78581</xdr:rowOff>
    </xdr:to>
    <xdr:cxnSp macro="">
      <xdr:nvCxnSpPr>
        <xdr:cNvPr id="484" name="直線コネクタ 483">
          <a:extLst>
            <a:ext uri="{FF2B5EF4-FFF2-40B4-BE49-F238E27FC236}">
              <a16:creationId xmlns:a16="http://schemas.microsoft.com/office/drawing/2014/main" id="{FCA02A74-A2C4-43BE-857D-AC4AB4E94CD1}"/>
            </a:ext>
          </a:extLst>
        </xdr:cNvPr>
        <xdr:cNvCxnSpPr/>
      </xdr:nvCxnSpPr>
      <xdr:spPr>
        <a:xfrm flipH="1">
          <a:off x="8763001" y="192438338"/>
          <a:ext cx="1" cy="73818"/>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378619</xdr:colOff>
      <xdr:row>1130</xdr:row>
      <xdr:rowOff>61913</xdr:rowOff>
    </xdr:from>
    <xdr:to>
      <xdr:col>22</xdr:col>
      <xdr:colOff>378619</xdr:colOff>
      <xdr:row>1130</xdr:row>
      <xdr:rowOff>185738</xdr:rowOff>
    </xdr:to>
    <xdr:cxnSp macro="">
      <xdr:nvCxnSpPr>
        <xdr:cNvPr id="485" name="直線矢印コネクタ 484">
          <a:extLst>
            <a:ext uri="{FF2B5EF4-FFF2-40B4-BE49-F238E27FC236}">
              <a16:creationId xmlns:a16="http://schemas.microsoft.com/office/drawing/2014/main" id="{2AA3F31F-D4F8-4B98-A368-FF0D32634EDA}"/>
            </a:ext>
          </a:extLst>
        </xdr:cNvPr>
        <xdr:cNvCxnSpPr/>
      </xdr:nvCxnSpPr>
      <xdr:spPr>
        <a:xfrm>
          <a:off x="8760619" y="192495488"/>
          <a:ext cx="0" cy="123825"/>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4763</xdr:colOff>
      <xdr:row>1130</xdr:row>
      <xdr:rowOff>64293</xdr:rowOff>
    </xdr:from>
    <xdr:to>
      <xdr:col>11</xdr:col>
      <xdr:colOff>4763</xdr:colOff>
      <xdr:row>1130</xdr:row>
      <xdr:rowOff>188118</xdr:rowOff>
    </xdr:to>
    <xdr:cxnSp macro="">
      <xdr:nvCxnSpPr>
        <xdr:cNvPr id="486" name="直線矢印コネクタ 485">
          <a:extLst>
            <a:ext uri="{FF2B5EF4-FFF2-40B4-BE49-F238E27FC236}">
              <a16:creationId xmlns:a16="http://schemas.microsoft.com/office/drawing/2014/main" id="{55256964-12E3-4AAD-801D-46D7A86BB980}"/>
            </a:ext>
          </a:extLst>
        </xdr:cNvPr>
        <xdr:cNvCxnSpPr/>
      </xdr:nvCxnSpPr>
      <xdr:spPr>
        <a:xfrm>
          <a:off x="4195763" y="192497868"/>
          <a:ext cx="0" cy="123825"/>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373856</xdr:colOff>
      <xdr:row>945</xdr:row>
      <xdr:rowOff>38100</xdr:rowOff>
    </xdr:from>
    <xdr:to>
      <xdr:col>77</xdr:col>
      <xdr:colOff>373856</xdr:colOff>
      <xdr:row>945</xdr:row>
      <xdr:rowOff>78580</xdr:rowOff>
    </xdr:to>
    <xdr:cxnSp macro="">
      <xdr:nvCxnSpPr>
        <xdr:cNvPr id="487" name="直線コネクタ 486">
          <a:extLst>
            <a:ext uri="{FF2B5EF4-FFF2-40B4-BE49-F238E27FC236}">
              <a16:creationId xmlns:a16="http://schemas.microsoft.com/office/drawing/2014/main" id="{E265F9D8-0C98-453E-85ED-EDA936AE9D99}"/>
            </a:ext>
          </a:extLst>
        </xdr:cNvPr>
        <xdr:cNvCxnSpPr/>
      </xdr:nvCxnSpPr>
      <xdr:spPr>
        <a:xfrm flipV="1">
          <a:off x="29710856" y="157229175"/>
          <a:ext cx="0" cy="4048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243</xdr:row>
      <xdr:rowOff>0</xdr:rowOff>
    </xdr:from>
    <xdr:to>
      <xdr:col>16</xdr:col>
      <xdr:colOff>271463</xdr:colOff>
      <xdr:row>243</xdr:row>
      <xdr:rowOff>0</xdr:rowOff>
    </xdr:to>
    <xdr:cxnSp macro="">
      <xdr:nvCxnSpPr>
        <xdr:cNvPr id="488" name="直線コネクタ 487">
          <a:extLst>
            <a:ext uri="{FF2B5EF4-FFF2-40B4-BE49-F238E27FC236}">
              <a16:creationId xmlns:a16="http://schemas.microsoft.com/office/drawing/2014/main" id="{A19C9801-F600-4E7C-B3F2-AA3FA605F6F7}"/>
            </a:ext>
          </a:extLst>
        </xdr:cNvPr>
        <xdr:cNvCxnSpPr/>
      </xdr:nvCxnSpPr>
      <xdr:spPr>
        <a:xfrm>
          <a:off x="762000" y="39433500"/>
          <a:ext cx="5605463"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243</xdr:row>
      <xdr:rowOff>23812</xdr:rowOff>
    </xdr:from>
    <xdr:to>
      <xdr:col>17</xdr:col>
      <xdr:colOff>11906</xdr:colOff>
      <xdr:row>243</xdr:row>
      <xdr:rowOff>23812</xdr:rowOff>
    </xdr:to>
    <xdr:cxnSp macro="">
      <xdr:nvCxnSpPr>
        <xdr:cNvPr id="489" name="直線コネクタ 488">
          <a:extLst>
            <a:ext uri="{FF2B5EF4-FFF2-40B4-BE49-F238E27FC236}">
              <a16:creationId xmlns:a16="http://schemas.microsoft.com/office/drawing/2014/main" id="{37BF2049-3017-42C1-9373-B37DDFF0A65A}"/>
            </a:ext>
          </a:extLst>
        </xdr:cNvPr>
        <xdr:cNvCxnSpPr/>
      </xdr:nvCxnSpPr>
      <xdr:spPr>
        <a:xfrm>
          <a:off x="762000" y="39457312"/>
          <a:ext cx="5726906"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260</xdr:row>
      <xdr:rowOff>80960</xdr:rowOff>
    </xdr:from>
    <xdr:to>
      <xdr:col>19</xdr:col>
      <xdr:colOff>116681</xdr:colOff>
      <xdr:row>260</xdr:row>
      <xdr:rowOff>80960</xdr:rowOff>
    </xdr:to>
    <xdr:cxnSp macro="">
      <xdr:nvCxnSpPr>
        <xdr:cNvPr id="490" name="直線コネクタ 489">
          <a:extLst>
            <a:ext uri="{FF2B5EF4-FFF2-40B4-BE49-F238E27FC236}">
              <a16:creationId xmlns:a16="http://schemas.microsoft.com/office/drawing/2014/main" id="{8C756AAC-3A6A-497A-A400-EEFE79F147AE}"/>
            </a:ext>
          </a:extLst>
        </xdr:cNvPr>
        <xdr:cNvCxnSpPr/>
      </xdr:nvCxnSpPr>
      <xdr:spPr>
        <a:xfrm>
          <a:off x="4191000" y="42752960"/>
          <a:ext cx="3164681"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78582</xdr:colOff>
      <xdr:row>248</xdr:row>
      <xdr:rowOff>2381</xdr:rowOff>
    </xdr:from>
    <xdr:to>
      <xdr:col>19</xdr:col>
      <xdr:colOff>78582</xdr:colOff>
      <xdr:row>256</xdr:row>
      <xdr:rowOff>85728</xdr:rowOff>
    </xdr:to>
    <xdr:cxnSp macro="">
      <xdr:nvCxnSpPr>
        <xdr:cNvPr id="491" name="直線コネクタ 490">
          <a:extLst>
            <a:ext uri="{FF2B5EF4-FFF2-40B4-BE49-F238E27FC236}">
              <a16:creationId xmlns:a16="http://schemas.microsoft.com/office/drawing/2014/main" id="{FCEBC235-83BA-43EA-85E2-D29029AAD7A8}"/>
            </a:ext>
          </a:extLst>
        </xdr:cNvPr>
        <xdr:cNvCxnSpPr/>
      </xdr:nvCxnSpPr>
      <xdr:spPr>
        <a:xfrm flipV="1">
          <a:off x="7317582" y="40388381"/>
          <a:ext cx="0" cy="1607347"/>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78583</xdr:colOff>
      <xdr:row>256</xdr:row>
      <xdr:rowOff>85724</xdr:rowOff>
    </xdr:from>
    <xdr:to>
      <xdr:col>19</xdr:col>
      <xdr:colOff>114300</xdr:colOff>
      <xdr:row>260</xdr:row>
      <xdr:rowOff>85725</xdr:rowOff>
    </xdr:to>
    <xdr:cxnSp macro="">
      <xdr:nvCxnSpPr>
        <xdr:cNvPr id="492" name="直線コネクタ 491">
          <a:extLst>
            <a:ext uri="{FF2B5EF4-FFF2-40B4-BE49-F238E27FC236}">
              <a16:creationId xmlns:a16="http://schemas.microsoft.com/office/drawing/2014/main" id="{1EE91A8A-5007-4292-AAD1-FEBC4FE0C818}"/>
            </a:ext>
          </a:extLst>
        </xdr:cNvPr>
        <xdr:cNvCxnSpPr/>
      </xdr:nvCxnSpPr>
      <xdr:spPr>
        <a:xfrm>
          <a:off x="7317583" y="41995724"/>
          <a:ext cx="35717" cy="762001"/>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260</xdr:row>
      <xdr:rowOff>83344</xdr:rowOff>
    </xdr:from>
    <xdr:to>
      <xdr:col>11</xdr:col>
      <xdr:colOff>0</xdr:colOff>
      <xdr:row>262</xdr:row>
      <xdr:rowOff>183358</xdr:rowOff>
    </xdr:to>
    <xdr:cxnSp macro="">
      <xdr:nvCxnSpPr>
        <xdr:cNvPr id="493" name="直線コネクタ 492">
          <a:extLst>
            <a:ext uri="{FF2B5EF4-FFF2-40B4-BE49-F238E27FC236}">
              <a16:creationId xmlns:a16="http://schemas.microsoft.com/office/drawing/2014/main" id="{101B79D6-DDF0-4987-B295-25357A2A6243}"/>
            </a:ext>
          </a:extLst>
        </xdr:cNvPr>
        <xdr:cNvCxnSpPr/>
      </xdr:nvCxnSpPr>
      <xdr:spPr>
        <a:xfrm flipV="1">
          <a:off x="4191000" y="42755344"/>
          <a:ext cx="0" cy="481014"/>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373856</xdr:colOff>
      <xdr:row>260</xdr:row>
      <xdr:rowOff>42863</xdr:rowOff>
    </xdr:from>
    <xdr:to>
      <xdr:col>11</xdr:col>
      <xdr:colOff>1</xdr:colOff>
      <xdr:row>260</xdr:row>
      <xdr:rowOff>80963</xdr:rowOff>
    </xdr:to>
    <xdr:cxnSp macro="">
      <xdr:nvCxnSpPr>
        <xdr:cNvPr id="494" name="直線コネクタ 493">
          <a:extLst>
            <a:ext uri="{FF2B5EF4-FFF2-40B4-BE49-F238E27FC236}">
              <a16:creationId xmlns:a16="http://schemas.microsoft.com/office/drawing/2014/main" id="{47173444-6052-4A0B-86B4-EA5F315A55B8}"/>
            </a:ext>
          </a:extLst>
        </xdr:cNvPr>
        <xdr:cNvCxnSpPr/>
      </xdr:nvCxnSpPr>
      <xdr:spPr>
        <a:xfrm>
          <a:off x="3421856" y="42714863"/>
          <a:ext cx="769145" cy="3810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114300</xdr:colOff>
      <xdr:row>260</xdr:row>
      <xdr:rowOff>83344</xdr:rowOff>
    </xdr:from>
    <xdr:to>
      <xdr:col>19</xdr:col>
      <xdr:colOff>114300</xdr:colOff>
      <xdr:row>263</xdr:row>
      <xdr:rowOff>0</xdr:rowOff>
    </xdr:to>
    <xdr:cxnSp macro="">
      <xdr:nvCxnSpPr>
        <xdr:cNvPr id="495" name="直線コネクタ 494">
          <a:extLst>
            <a:ext uri="{FF2B5EF4-FFF2-40B4-BE49-F238E27FC236}">
              <a16:creationId xmlns:a16="http://schemas.microsoft.com/office/drawing/2014/main" id="{959C3DB4-A3A6-4068-9876-F0522D88193B}"/>
            </a:ext>
          </a:extLst>
        </xdr:cNvPr>
        <xdr:cNvCxnSpPr/>
      </xdr:nvCxnSpPr>
      <xdr:spPr>
        <a:xfrm>
          <a:off x="7353300" y="42755344"/>
          <a:ext cx="0" cy="488156"/>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243</xdr:row>
      <xdr:rowOff>19050</xdr:rowOff>
    </xdr:from>
    <xdr:to>
      <xdr:col>3</xdr:col>
      <xdr:colOff>0</xdr:colOff>
      <xdr:row>260</xdr:row>
      <xdr:rowOff>45244</xdr:rowOff>
    </xdr:to>
    <xdr:cxnSp macro="">
      <xdr:nvCxnSpPr>
        <xdr:cNvPr id="496" name="直線矢印コネクタ 495">
          <a:extLst>
            <a:ext uri="{FF2B5EF4-FFF2-40B4-BE49-F238E27FC236}">
              <a16:creationId xmlns:a16="http://schemas.microsoft.com/office/drawing/2014/main" id="{7F629790-4C3C-40EE-8C2C-F02BA8860F6E}"/>
            </a:ext>
          </a:extLst>
        </xdr:cNvPr>
        <xdr:cNvCxnSpPr/>
      </xdr:nvCxnSpPr>
      <xdr:spPr>
        <a:xfrm>
          <a:off x="1143000" y="39452550"/>
          <a:ext cx="0" cy="326469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121444</xdr:colOff>
      <xdr:row>241</xdr:row>
      <xdr:rowOff>188119</xdr:rowOff>
    </xdr:from>
    <xdr:to>
      <xdr:col>19</xdr:col>
      <xdr:colOff>121444</xdr:colOff>
      <xdr:row>242</xdr:row>
      <xdr:rowOff>183357</xdr:rowOff>
    </xdr:to>
    <xdr:cxnSp macro="">
      <xdr:nvCxnSpPr>
        <xdr:cNvPr id="497" name="直線コネクタ 496">
          <a:extLst>
            <a:ext uri="{FF2B5EF4-FFF2-40B4-BE49-F238E27FC236}">
              <a16:creationId xmlns:a16="http://schemas.microsoft.com/office/drawing/2014/main" id="{CB997C16-9CE1-4ED7-99E5-E36A45029D7B}"/>
            </a:ext>
          </a:extLst>
        </xdr:cNvPr>
        <xdr:cNvCxnSpPr/>
      </xdr:nvCxnSpPr>
      <xdr:spPr>
        <a:xfrm flipV="1">
          <a:off x="7360444" y="39240619"/>
          <a:ext cx="0" cy="185738"/>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256</xdr:row>
      <xdr:rowOff>78581</xdr:rowOff>
    </xdr:from>
    <xdr:to>
      <xdr:col>19</xdr:col>
      <xdr:colOff>78581</xdr:colOff>
      <xdr:row>256</xdr:row>
      <xdr:rowOff>78581</xdr:rowOff>
    </xdr:to>
    <xdr:cxnSp macro="">
      <xdr:nvCxnSpPr>
        <xdr:cNvPr id="498" name="直線矢印コネクタ 497">
          <a:extLst>
            <a:ext uri="{FF2B5EF4-FFF2-40B4-BE49-F238E27FC236}">
              <a16:creationId xmlns:a16="http://schemas.microsoft.com/office/drawing/2014/main" id="{EAAEE4E6-7213-4349-A06C-8ED2987A938A}"/>
            </a:ext>
          </a:extLst>
        </xdr:cNvPr>
        <xdr:cNvCxnSpPr/>
      </xdr:nvCxnSpPr>
      <xdr:spPr>
        <a:xfrm>
          <a:off x="762000" y="41988581"/>
          <a:ext cx="65555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243</xdr:row>
      <xdr:rowOff>26194</xdr:rowOff>
    </xdr:from>
    <xdr:to>
      <xdr:col>4</xdr:col>
      <xdr:colOff>0</xdr:colOff>
      <xdr:row>244</xdr:row>
      <xdr:rowOff>4762</xdr:rowOff>
    </xdr:to>
    <xdr:cxnSp macro="">
      <xdr:nvCxnSpPr>
        <xdr:cNvPr id="499" name="直線矢印コネクタ 498">
          <a:extLst>
            <a:ext uri="{FF2B5EF4-FFF2-40B4-BE49-F238E27FC236}">
              <a16:creationId xmlns:a16="http://schemas.microsoft.com/office/drawing/2014/main" id="{859F085C-AFAB-4270-941B-1A72BCA4F0CB}"/>
            </a:ext>
          </a:extLst>
        </xdr:cNvPr>
        <xdr:cNvCxnSpPr/>
      </xdr:nvCxnSpPr>
      <xdr:spPr>
        <a:xfrm flipV="1">
          <a:off x="1524000" y="39459694"/>
          <a:ext cx="0" cy="169068"/>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243</xdr:row>
      <xdr:rowOff>11906</xdr:rowOff>
    </xdr:from>
    <xdr:to>
      <xdr:col>4</xdr:col>
      <xdr:colOff>373856</xdr:colOff>
      <xdr:row>244</xdr:row>
      <xdr:rowOff>0</xdr:rowOff>
    </xdr:to>
    <xdr:cxnSp macro="">
      <xdr:nvCxnSpPr>
        <xdr:cNvPr id="500" name="カギ線コネクタ 13930">
          <a:extLst>
            <a:ext uri="{FF2B5EF4-FFF2-40B4-BE49-F238E27FC236}">
              <a16:creationId xmlns:a16="http://schemas.microsoft.com/office/drawing/2014/main" id="{CCD3F311-77C6-4FD8-95E0-24D9A27BE783}"/>
            </a:ext>
          </a:extLst>
        </xdr:cNvPr>
        <xdr:cNvCxnSpPr/>
      </xdr:nvCxnSpPr>
      <xdr:spPr>
        <a:xfrm>
          <a:off x="1524000" y="39445406"/>
          <a:ext cx="373856" cy="178594"/>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260</xdr:row>
      <xdr:rowOff>80963</xdr:rowOff>
    </xdr:from>
    <xdr:to>
      <xdr:col>12</xdr:col>
      <xdr:colOff>0</xdr:colOff>
      <xdr:row>263</xdr:row>
      <xdr:rowOff>2381</xdr:rowOff>
    </xdr:to>
    <xdr:cxnSp macro="">
      <xdr:nvCxnSpPr>
        <xdr:cNvPr id="501" name="直線矢印コネクタ 500">
          <a:extLst>
            <a:ext uri="{FF2B5EF4-FFF2-40B4-BE49-F238E27FC236}">
              <a16:creationId xmlns:a16="http://schemas.microsoft.com/office/drawing/2014/main" id="{7D1EFB74-7006-4DDF-90C6-F46845562FA6}"/>
            </a:ext>
          </a:extLst>
        </xdr:cNvPr>
        <xdr:cNvCxnSpPr/>
      </xdr:nvCxnSpPr>
      <xdr:spPr>
        <a:xfrm>
          <a:off x="4572000" y="42752963"/>
          <a:ext cx="0" cy="49291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121444</xdr:colOff>
      <xdr:row>239</xdr:row>
      <xdr:rowOff>0</xdr:rowOff>
    </xdr:from>
    <xdr:to>
      <xdr:col>19</xdr:col>
      <xdr:colOff>121444</xdr:colOff>
      <xdr:row>242</xdr:row>
      <xdr:rowOff>2383</xdr:rowOff>
    </xdr:to>
    <xdr:cxnSp macro="">
      <xdr:nvCxnSpPr>
        <xdr:cNvPr id="502" name="直線コネクタ 501">
          <a:extLst>
            <a:ext uri="{FF2B5EF4-FFF2-40B4-BE49-F238E27FC236}">
              <a16:creationId xmlns:a16="http://schemas.microsoft.com/office/drawing/2014/main" id="{E6E12CD2-64C9-4123-8609-FECDBD15A967}"/>
            </a:ext>
          </a:extLst>
        </xdr:cNvPr>
        <xdr:cNvCxnSpPr/>
      </xdr:nvCxnSpPr>
      <xdr:spPr>
        <a:xfrm flipV="1">
          <a:off x="7360444" y="38671500"/>
          <a:ext cx="0" cy="573883"/>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xdr:colOff>
      <xdr:row>241</xdr:row>
      <xdr:rowOff>4762</xdr:rowOff>
    </xdr:from>
    <xdr:to>
      <xdr:col>4</xdr:col>
      <xdr:colOff>1</xdr:colOff>
      <xdr:row>242</xdr:row>
      <xdr:rowOff>0</xdr:rowOff>
    </xdr:to>
    <xdr:cxnSp macro="">
      <xdr:nvCxnSpPr>
        <xdr:cNvPr id="503" name="直線矢印コネクタ 502">
          <a:extLst>
            <a:ext uri="{FF2B5EF4-FFF2-40B4-BE49-F238E27FC236}">
              <a16:creationId xmlns:a16="http://schemas.microsoft.com/office/drawing/2014/main" id="{1493361B-37DB-4A55-A68D-694A90318FE9}"/>
            </a:ext>
          </a:extLst>
        </xdr:cNvPr>
        <xdr:cNvCxnSpPr/>
      </xdr:nvCxnSpPr>
      <xdr:spPr>
        <a:xfrm>
          <a:off x="1524001" y="39057262"/>
          <a:ext cx="0" cy="185738"/>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237</xdr:row>
      <xdr:rowOff>0</xdr:rowOff>
    </xdr:from>
    <xdr:to>
      <xdr:col>21</xdr:col>
      <xdr:colOff>378619</xdr:colOff>
      <xdr:row>237</xdr:row>
      <xdr:rowOff>0</xdr:rowOff>
    </xdr:to>
    <xdr:cxnSp macro="">
      <xdr:nvCxnSpPr>
        <xdr:cNvPr id="504" name="直線矢印コネクタ 503">
          <a:extLst>
            <a:ext uri="{FF2B5EF4-FFF2-40B4-BE49-F238E27FC236}">
              <a16:creationId xmlns:a16="http://schemas.microsoft.com/office/drawing/2014/main" id="{F08CFEF1-AAED-4D2D-8753-26CBBE1BAA80}"/>
            </a:ext>
          </a:extLst>
        </xdr:cNvPr>
        <xdr:cNvCxnSpPr/>
      </xdr:nvCxnSpPr>
      <xdr:spPr>
        <a:xfrm>
          <a:off x="762000" y="38290500"/>
          <a:ext cx="76176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2381</xdr:colOff>
      <xdr:row>241</xdr:row>
      <xdr:rowOff>188119</xdr:rowOff>
    </xdr:from>
    <xdr:to>
      <xdr:col>12</xdr:col>
      <xdr:colOff>2381</xdr:colOff>
      <xdr:row>243</xdr:row>
      <xdr:rowOff>0</xdr:rowOff>
    </xdr:to>
    <xdr:cxnSp macro="">
      <xdr:nvCxnSpPr>
        <xdr:cNvPr id="505" name="直線矢印コネクタ 504">
          <a:extLst>
            <a:ext uri="{FF2B5EF4-FFF2-40B4-BE49-F238E27FC236}">
              <a16:creationId xmlns:a16="http://schemas.microsoft.com/office/drawing/2014/main" id="{595096BC-996B-4FFF-BA1B-42BE19348656}"/>
            </a:ext>
          </a:extLst>
        </xdr:cNvPr>
        <xdr:cNvCxnSpPr/>
      </xdr:nvCxnSpPr>
      <xdr:spPr>
        <a:xfrm>
          <a:off x="4574381" y="39240619"/>
          <a:ext cx="0" cy="1928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2382</xdr:colOff>
      <xdr:row>240</xdr:row>
      <xdr:rowOff>188119</xdr:rowOff>
    </xdr:from>
    <xdr:to>
      <xdr:col>12</xdr:col>
      <xdr:colOff>376238</xdr:colOff>
      <xdr:row>242</xdr:row>
      <xdr:rowOff>80962</xdr:rowOff>
    </xdr:to>
    <xdr:cxnSp macro="">
      <xdr:nvCxnSpPr>
        <xdr:cNvPr id="506" name="カギ線コネクタ 13950">
          <a:extLst>
            <a:ext uri="{FF2B5EF4-FFF2-40B4-BE49-F238E27FC236}">
              <a16:creationId xmlns:a16="http://schemas.microsoft.com/office/drawing/2014/main" id="{222FCFBE-73F4-4688-93CA-CADA4E693E7F}"/>
            </a:ext>
          </a:extLst>
        </xdr:cNvPr>
        <xdr:cNvCxnSpPr/>
      </xdr:nvCxnSpPr>
      <xdr:spPr>
        <a:xfrm flipV="1">
          <a:off x="4574382" y="39050119"/>
          <a:ext cx="373856" cy="273843"/>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256</xdr:row>
      <xdr:rowOff>78581</xdr:rowOff>
    </xdr:from>
    <xdr:to>
      <xdr:col>18</xdr:col>
      <xdr:colOff>0</xdr:colOff>
      <xdr:row>260</xdr:row>
      <xdr:rowOff>85725</xdr:rowOff>
    </xdr:to>
    <xdr:cxnSp macro="">
      <xdr:nvCxnSpPr>
        <xdr:cNvPr id="507" name="直線矢印コネクタ 506">
          <a:extLst>
            <a:ext uri="{FF2B5EF4-FFF2-40B4-BE49-F238E27FC236}">
              <a16:creationId xmlns:a16="http://schemas.microsoft.com/office/drawing/2014/main" id="{E93F0B1D-BD97-4BC7-A6B3-2B0163F96B99}"/>
            </a:ext>
          </a:extLst>
        </xdr:cNvPr>
        <xdr:cNvCxnSpPr/>
      </xdr:nvCxnSpPr>
      <xdr:spPr>
        <a:xfrm>
          <a:off x="6858000" y="41988581"/>
          <a:ext cx="0" cy="76914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242</xdr:row>
      <xdr:rowOff>0</xdr:rowOff>
    </xdr:from>
    <xdr:to>
      <xdr:col>23</xdr:col>
      <xdr:colOff>0</xdr:colOff>
      <xdr:row>263</xdr:row>
      <xdr:rowOff>0</xdr:rowOff>
    </xdr:to>
    <xdr:cxnSp macro="">
      <xdr:nvCxnSpPr>
        <xdr:cNvPr id="508" name="直線矢印コネクタ 507">
          <a:extLst>
            <a:ext uri="{FF2B5EF4-FFF2-40B4-BE49-F238E27FC236}">
              <a16:creationId xmlns:a16="http://schemas.microsoft.com/office/drawing/2014/main" id="{C7921F9A-A7B5-4E7A-9596-DD4CF33CDD95}"/>
            </a:ext>
          </a:extLst>
        </xdr:cNvPr>
        <xdr:cNvCxnSpPr/>
      </xdr:nvCxnSpPr>
      <xdr:spPr>
        <a:xfrm>
          <a:off x="8763000" y="39243000"/>
          <a:ext cx="0" cy="40005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252</xdr:row>
      <xdr:rowOff>0</xdr:rowOff>
    </xdr:from>
    <xdr:to>
      <xdr:col>19</xdr:col>
      <xdr:colOff>80963</xdr:colOff>
      <xdr:row>252</xdr:row>
      <xdr:rowOff>0</xdr:rowOff>
    </xdr:to>
    <xdr:cxnSp macro="">
      <xdr:nvCxnSpPr>
        <xdr:cNvPr id="509" name="直線矢印コネクタ 508">
          <a:extLst>
            <a:ext uri="{FF2B5EF4-FFF2-40B4-BE49-F238E27FC236}">
              <a16:creationId xmlns:a16="http://schemas.microsoft.com/office/drawing/2014/main" id="{9D12D254-15A4-432C-8099-0F255888330A}"/>
            </a:ext>
          </a:extLst>
        </xdr:cNvPr>
        <xdr:cNvCxnSpPr/>
      </xdr:nvCxnSpPr>
      <xdr:spPr>
        <a:xfrm>
          <a:off x="762000" y="41148000"/>
          <a:ext cx="655796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376238</xdr:colOff>
      <xdr:row>260</xdr:row>
      <xdr:rowOff>42863</xdr:rowOff>
    </xdr:from>
    <xdr:to>
      <xdr:col>8</xdr:col>
      <xdr:colOff>373856</xdr:colOff>
      <xdr:row>260</xdr:row>
      <xdr:rowOff>42863</xdr:rowOff>
    </xdr:to>
    <xdr:cxnSp macro="">
      <xdr:nvCxnSpPr>
        <xdr:cNvPr id="510" name="直線コネクタ 509">
          <a:extLst>
            <a:ext uri="{FF2B5EF4-FFF2-40B4-BE49-F238E27FC236}">
              <a16:creationId xmlns:a16="http://schemas.microsoft.com/office/drawing/2014/main" id="{9D67905D-8EB0-4D9E-8A65-AD088870F086}"/>
            </a:ext>
          </a:extLst>
        </xdr:cNvPr>
        <xdr:cNvCxnSpPr/>
      </xdr:nvCxnSpPr>
      <xdr:spPr>
        <a:xfrm>
          <a:off x="757238" y="42714863"/>
          <a:ext cx="2664618"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422664</xdr:colOff>
      <xdr:row>416</xdr:row>
      <xdr:rowOff>78617</xdr:rowOff>
    </xdr:from>
    <xdr:to>
      <xdr:col>17</xdr:col>
      <xdr:colOff>501245</xdr:colOff>
      <xdr:row>416</xdr:row>
      <xdr:rowOff>78617</xdr:rowOff>
    </xdr:to>
    <xdr:cxnSp macro="">
      <xdr:nvCxnSpPr>
        <xdr:cNvPr id="511" name="直線コネクタ 510">
          <a:extLst>
            <a:ext uri="{FF2B5EF4-FFF2-40B4-BE49-F238E27FC236}">
              <a16:creationId xmlns:a16="http://schemas.microsoft.com/office/drawing/2014/main" id="{1EFB091C-0759-4515-8766-FC16153537D9}"/>
            </a:ext>
          </a:extLst>
        </xdr:cNvPr>
        <xdr:cNvCxnSpPr/>
      </xdr:nvCxnSpPr>
      <xdr:spPr>
        <a:xfrm>
          <a:off x="6861564" y="56485667"/>
          <a:ext cx="0" cy="0"/>
        </a:xfrm>
        <a:prstGeom prst="line">
          <a:avLst/>
        </a:prstGeom>
        <a:ln w="317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422664</xdr:colOff>
      <xdr:row>416</xdr:row>
      <xdr:rowOff>78617</xdr:rowOff>
    </xdr:from>
    <xdr:to>
      <xdr:col>17</xdr:col>
      <xdr:colOff>501245</xdr:colOff>
      <xdr:row>416</xdr:row>
      <xdr:rowOff>78617</xdr:rowOff>
    </xdr:to>
    <xdr:cxnSp macro="">
      <xdr:nvCxnSpPr>
        <xdr:cNvPr id="512" name="直線コネクタ 511">
          <a:extLst>
            <a:ext uri="{FF2B5EF4-FFF2-40B4-BE49-F238E27FC236}">
              <a16:creationId xmlns:a16="http://schemas.microsoft.com/office/drawing/2014/main" id="{B2B76CF2-94BC-4E10-B19D-9C76AFBA3EC2}"/>
            </a:ext>
          </a:extLst>
        </xdr:cNvPr>
        <xdr:cNvCxnSpPr/>
      </xdr:nvCxnSpPr>
      <xdr:spPr>
        <a:xfrm>
          <a:off x="6861564" y="56485667"/>
          <a:ext cx="0" cy="0"/>
        </a:xfrm>
        <a:prstGeom prst="line">
          <a:avLst/>
        </a:prstGeom>
        <a:ln w="317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422664</xdr:colOff>
      <xdr:row>417</xdr:row>
      <xdr:rowOff>78617</xdr:rowOff>
    </xdr:from>
    <xdr:to>
      <xdr:col>17</xdr:col>
      <xdr:colOff>501245</xdr:colOff>
      <xdr:row>417</xdr:row>
      <xdr:rowOff>78617</xdr:rowOff>
    </xdr:to>
    <xdr:cxnSp macro="">
      <xdr:nvCxnSpPr>
        <xdr:cNvPr id="513" name="直線コネクタ 512">
          <a:extLst>
            <a:ext uri="{FF2B5EF4-FFF2-40B4-BE49-F238E27FC236}">
              <a16:creationId xmlns:a16="http://schemas.microsoft.com/office/drawing/2014/main" id="{E38CB9B6-78F7-4590-AF8F-3E4153646BF1}"/>
            </a:ext>
          </a:extLst>
        </xdr:cNvPr>
        <xdr:cNvCxnSpPr/>
      </xdr:nvCxnSpPr>
      <xdr:spPr>
        <a:xfrm>
          <a:off x="6861564" y="56676167"/>
          <a:ext cx="0" cy="0"/>
        </a:xfrm>
        <a:prstGeom prst="line">
          <a:avLst/>
        </a:prstGeom>
        <a:ln w="317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422664</xdr:colOff>
      <xdr:row>417</xdr:row>
      <xdr:rowOff>78617</xdr:rowOff>
    </xdr:from>
    <xdr:to>
      <xdr:col>17</xdr:col>
      <xdr:colOff>501245</xdr:colOff>
      <xdr:row>417</xdr:row>
      <xdr:rowOff>78617</xdr:rowOff>
    </xdr:to>
    <xdr:cxnSp macro="">
      <xdr:nvCxnSpPr>
        <xdr:cNvPr id="514" name="直線コネクタ 513">
          <a:extLst>
            <a:ext uri="{FF2B5EF4-FFF2-40B4-BE49-F238E27FC236}">
              <a16:creationId xmlns:a16="http://schemas.microsoft.com/office/drawing/2014/main" id="{23DC0FD4-0AF9-400A-82CE-E438392E1BFE}"/>
            </a:ext>
          </a:extLst>
        </xdr:cNvPr>
        <xdr:cNvCxnSpPr/>
      </xdr:nvCxnSpPr>
      <xdr:spPr>
        <a:xfrm>
          <a:off x="6861564" y="56676167"/>
          <a:ext cx="0" cy="0"/>
        </a:xfrm>
        <a:prstGeom prst="line">
          <a:avLst/>
        </a:prstGeom>
        <a:ln w="317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195263</xdr:colOff>
      <xdr:row>423</xdr:row>
      <xdr:rowOff>114300</xdr:rowOff>
    </xdr:from>
    <xdr:to>
      <xdr:col>19</xdr:col>
      <xdr:colOff>2381</xdr:colOff>
      <xdr:row>423</xdr:row>
      <xdr:rowOff>114300</xdr:rowOff>
    </xdr:to>
    <xdr:cxnSp macro="">
      <xdr:nvCxnSpPr>
        <xdr:cNvPr id="515" name="直線コネクタ 514">
          <a:extLst>
            <a:ext uri="{FF2B5EF4-FFF2-40B4-BE49-F238E27FC236}">
              <a16:creationId xmlns:a16="http://schemas.microsoft.com/office/drawing/2014/main" id="{6099E927-ED8C-4F03-8D00-C2339F409C02}"/>
            </a:ext>
          </a:extLst>
        </xdr:cNvPr>
        <xdr:cNvCxnSpPr/>
      </xdr:nvCxnSpPr>
      <xdr:spPr>
        <a:xfrm>
          <a:off x="7053263" y="57854850"/>
          <a:ext cx="188118"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190499</xdr:colOff>
      <xdr:row>436</xdr:row>
      <xdr:rowOff>152398</xdr:rowOff>
    </xdr:from>
    <xdr:to>
      <xdr:col>23</xdr:col>
      <xdr:colOff>190499</xdr:colOff>
      <xdr:row>441</xdr:row>
      <xdr:rowOff>190497</xdr:rowOff>
    </xdr:to>
    <xdr:cxnSp macro="">
      <xdr:nvCxnSpPr>
        <xdr:cNvPr id="516" name="直線コネクタ 515">
          <a:extLst>
            <a:ext uri="{FF2B5EF4-FFF2-40B4-BE49-F238E27FC236}">
              <a16:creationId xmlns:a16="http://schemas.microsoft.com/office/drawing/2014/main" id="{19235661-A0E3-44C5-9CD0-AB1AB7E21EF9}"/>
            </a:ext>
          </a:extLst>
        </xdr:cNvPr>
        <xdr:cNvCxnSpPr/>
      </xdr:nvCxnSpPr>
      <xdr:spPr>
        <a:xfrm flipV="1">
          <a:off x="8953499" y="60369448"/>
          <a:ext cx="0" cy="99059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123825</xdr:colOff>
      <xdr:row>441</xdr:row>
      <xdr:rowOff>78581</xdr:rowOff>
    </xdr:from>
    <xdr:to>
      <xdr:col>23</xdr:col>
      <xdr:colOff>192881</xdr:colOff>
      <xdr:row>441</xdr:row>
      <xdr:rowOff>78581</xdr:rowOff>
    </xdr:to>
    <xdr:cxnSp macro="">
      <xdr:nvCxnSpPr>
        <xdr:cNvPr id="517" name="直線コネクタ 516">
          <a:extLst>
            <a:ext uri="{FF2B5EF4-FFF2-40B4-BE49-F238E27FC236}">
              <a16:creationId xmlns:a16="http://schemas.microsoft.com/office/drawing/2014/main" id="{179898C5-2B60-412E-802C-8A4235746A26}"/>
            </a:ext>
          </a:extLst>
        </xdr:cNvPr>
        <xdr:cNvCxnSpPr/>
      </xdr:nvCxnSpPr>
      <xdr:spPr>
        <a:xfrm>
          <a:off x="8886825" y="61248131"/>
          <a:ext cx="69056" cy="0"/>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2381</xdr:colOff>
      <xdr:row>441</xdr:row>
      <xdr:rowOff>95251</xdr:rowOff>
    </xdr:from>
    <xdr:to>
      <xdr:col>23</xdr:col>
      <xdr:colOff>150019</xdr:colOff>
      <xdr:row>441</xdr:row>
      <xdr:rowOff>95251</xdr:rowOff>
    </xdr:to>
    <xdr:cxnSp macro="">
      <xdr:nvCxnSpPr>
        <xdr:cNvPr id="518" name="直線コネクタ 517">
          <a:extLst>
            <a:ext uri="{FF2B5EF4-FFF2-40B4-BE49-F238E27FC236}">
              <a16:creationId xmlns:a16="http://schemas.microsoft.com/office/drawing/2014/main" id="{F640C69C-6142-44D7-8D43-B5C50F861B77}"/>
            </a:ext>
          </a:extLst>
        </xdr:cNvPr>
        <xdr:cNvCxnSpPr/>
      </xdr:nvCxnSpPr>
      <xdr:spPr>
        <a:xfrm>
          <a:off x="764381" y="61264801"/>
          <a:ext cx="8148638"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190500</xdr:colOff>
      <xdr:row>431</xdr:row>
      <xdr:rowOff>178594</xdr:rowOff>
    </xdr:from>
    <xdr:to>
      <xdr:col>23</xdr:col>
      <xdr:colOff>190500</xdr:colOff>
      <xdr:row>436</xdr:row>
      <xdr:rowOff>147639</xdr:rowOff>
    </xdr:to>
    <xdr:cxnSp macro="">
      <xdr:nvCxnSpPr>
        <xdr:cNvPr id="519" name="直線コネクタ 518">
          <a:extLst>
            <a:ext uri="{FF2B5EF4-FFF2-40B4-BE49-F238E27FC236}">
              <a16:creationId xmlns:a16="http://schemas.microsoft.com/office/drawing/2014/main" id="{09F0A222-DA60-4504-A218-994EA52BA6FF}"/>
            </a:ext>
          </a:extLst>
        </xdr:cNvPr>
        <xdr:cNvCxnSpPr/>
      </xdr:nvCxnSpPr>
      <xdr:spPr>
        <a:xfrm flipV="1">
          <a:off x="8953500" y="59443144"/>
          <a:ext cx="0" cy="921545"/>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121443</xdr:colOff>
      <xdr:row>442</xdr:row>
      <xdr:rowOff>1</xdr:rowOff>
    </xdr:from>
    <xdr:to>
      <xdr:col>23</xdr:col>
      <xdr:colOff>121443</xdr:colOff>
      <xdr:row>443</xdr:row>
      <xdr:rowOff>4763</xdr:rowOff>
    </xdr:to>
    <xdr:cxnSp macro="">
      <xdr:nvCxnSpPr>
        <xdr:cNvPr id="520" name="直線コネクタ 519">
          <a:extLst>
            <a:ext uri="{FF2B5EF4-FFF2-40B4-BE49-F238E27FC236}">
              <a16:creationId xmlns:a16="http://schemas.microsoft.com/office/drawing/2014/main" id="{E263397D-D97C-42EE-888A-DB761E5A49E7}"/>
            </a:ext>
          </a:extLst>
        </xdr:cNvPr>
        <xdr:cNvCxnSpPr/>
      </xdr:nvCxnSpPr>
      <xdr:spPr>
        <a:xfrm flipV="1">
          <a:off x="8884443" y="61360051"/>
          <a:ext cx="0" cy="195262"/>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95250</xdr:colOff>
      <xdr:row>441</xdr:row>
      <xdr:rowOff>97631</xdr:rowOff>
    </xdr:from>
    <xdr:to>
      <xdr:col>21</xdr:col>
      <xdr:colOff>95250</xdr:colOff>
      <xdr:row>442</xdr:row>
      <xdr:rowOff>0</xdr:rowOff>
    </xdr:to>
    <xdr:cxnSp macro="">
      <xdr:nvCxnSpPr>
        <xdr:cNvPr id="521" name="直線コネクタ 520">
          <a:extLst>
            <a:ext uri="{FF2B5EF4-FFF2-40B4-BE49-F238E27FC236}">
              <a16:creationId xmlns:a16="http://schemas.microsoft.com/office/drawing/2014/main" id="{FECD15E7-5D3D-4CA0-85B9-018D6A4CFC65}"/>
            </a:ext>
          </a:extLst>
        </xdr:cNvPr>
        <xdr:cNvCxnSpPr/>
      </xdr:nvCxnSpPr>
      <xdr:spPr>
        <a:xfrm>
          <a:off x="8096250" y="61267181"/>
          <a:ext cx="0" cy="92869"/>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188118</xdr:colOff>
      <xdr:row>441</xdr:row>
      <xdr:rowOff>95250</xdr:rowOff>
    </xdr:from>
    <xdr:to>
      <xdr:col>15</xdr:col>
      <xdr:colOff>188118</xdr:colOff>
      <xdr:row>442</xdr:row>
      <xdr:rowOff>4763</xdr:rowOff>
    </xdr:to>
    <xdr:cxnSp macro="">
      <xdr:nvCxnSpPr>
        <xdr:cNvPr id="522" name="直線コネクタ 521">
          <a:extLst>
            <a:ext uri="{FF2B5EF4-FFF2-40B4-BE49-F238E27FC236}">
              <a16:creationId xmlns:a16="http://schemas.microsoft.com/office/drawing/2014/main" id="{7880A221-5C68-4AFA-A6A3-5A158B58E5A7}"/>
            </a:ext>
          </a:extLst>
        </xdr:cNvPr>
        <xdr:cNvCxnSpPr/>
      </xdr:nvCxnSpPr>
      <xdr:spPr>
        <a:xfrm>
          <a:off x="5903118" y="61264800"/>
          <a:ext cx="0" cy="100013"/>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121444</xdr:colOff>
      <xdr:row>439</xdr:row>
      <xdr:rowOff>161922</xdr:rowOff>
    </xdr:from>
    <xdr:to>
      <xdr:col>23</xdr:col>
      <xdr:colOff>121444</xdr:colOff>
      <xdr:row>441</xdr:row>
      <xdr:rowOff>88104</xdr:rowOff>
    </xdr:to>
    <xdr:cxnSp macro="">
      <xdr:nvCxnSpPr>
        <xdr:cNvPr id="523" name="直線コネクタ 522">
          <a:extLst>
            <a:ext uri="{FF2B5EF4-FFF2-40B4-BE49-F238E27FC236}">
              <a16:creationId xmlns:a16="http://schemas.microsoft.com/office/drawing/2014/main" id="{B3BABE21-1F40-4773-998D-62F4B930BB62}"/>
            </a:ext>
          </a:extLst>
        </xdr:cNvPr>
        <xdr:cNvCxnSpPr/>
      </xdr:nvCxnSpPr>
      <xdr:spPr>
        <a:xfrm flipV="1">
          <a:off x="8884444" y="60950472"/>
          <a:ext cx="0" cy="307182"/>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121446</xdr:colOff>
      <xdr:row>436</xdr:row>
      <xdr:rowOff>97630</xdr:rowOff>
    </xdr:from>
    <xdr:to>
      <xdr:col>23</xdr:col>
      <xdr:colOff>230981</xdr:colOff>
      <xdr:row>443</xdr:row>
      <xdr:rowOff>11906</xdr:rowOff>
    </xdr:to>
    <xdr:sp macro="" textlink="">
      <xdr:nvSpPr>
        <xdr:cNvPr id="524" name="円弧 523">
          <a:extLst>
            <a:ext uri="{FF2B5EF4-FFF2-40B4-BE49-F238E27FC236}">
              <a16:creationId xmlns:a16="http://schemas.microsoft.com/office/drawing/2014/main" id="{3A708504-200D-4F1B-B834-9D83592DF32F}"/>
            </a:ext>
          </a:extLst>
        </xdr:cNvPr>
        <xdr:cNvSpPr/>
      </xdr:nvSpPr>
      <xdr:spPr>
        <a:xfrm>
          <a:off x="8884446" y="60314680"/>
          <a:ext cx="109535" cy="1247776"/>
        </a:xfrm>
        <a:prstGeom prst="arc">
          <a:avLst>
            <a:gd name="adj1" fmla="val 10929823"/>
            <a:gd name="adj2" fmla="val 16161816"/>
          </a:avLst>
        </a:prstGeom>
        <a:ln w="3175">
          <a:solidFill>
            <a:srgbClr val="C00000"/>
          </a:solidFill>
          <a:prstDash val="lgDashDot"/>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190500</xdr:colOff>
      <xdr:row>442</xdr:row>
      <xdr:rowOff>2385</xdr:rowOff>
    </xdr:from>
    <xdr:to>
      <xdr:col>23</xdr:col>
      <xdr:colOff>190500</xdr:colOff>
      <xdr:row>444</xdr:row>
      <xdr:rowOff>185738</xdr:rowOff>
    </xdr:to>
    <xdr:cxnSp macro="">
      <xdr:nvCxnSpPr>
        <xdr:cNvPr id="525" name="直線コネクタ 524">
          <a:extLst>
            <a:ext uri="{FF2B5EF4-FFF2-40B4-BE49-F238E27FC236}">
              <a16:creationId xmlns:a16="http://schemas.microsoft.com/office/drawing/2014/main" id="{337B5160-45E2-4504-AEA0-62CD4B6739BB}"/>
            </a:ext>
          </a:extLst>
        </xdr:cNvPr>
        <xdr:cNvCxnSpPr/>
      </xdr:nvCxnSpPr>
      <xdr:spPr>
        <a:xfrm flipV="1">
          <a:off x="8953500" y="61362435"/>
          <a:ext cx="0" cy="564353"/>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190500</xdr:colOff>
      <xdr:row>441</xdr:row>
      <xdr:rowOff>4763</xdr:rowOff>
    </xdr:from>
    <xdr:to>
      <xdr:col>23</xdr:col>
      <xdr:colOff>190500</xdr:colOff>
      <xdr:row>441</xdr:row>
      <xdr:rowOff>188119</xdr:rowOff>
    </xdr:to>
    <xdr:cxnSp macro="">
      <xdr:nvCxnSpPr>
        <xdr:cNvPr id="526" name="直線コネクタ 525">
          <a:extLst>
            <a:ext uri="{FF2B5EF4-FFF2-40B4-BE49-F238E27FC236}">
              <a16:creationId xmlns:a16="http://schemas.microsoft.com/office/drawing/2014/main" id="{0458D9F0-A634-42B1-813B-F3C77517CE06}"/>
            </a:ext>
          </a:extLst>
        </xdr:cNvPr>
        <xdr:cNvCxnSpPr/>
      </xdr:nvCxnSpPr>
      <xdr:spPr>
        <a:xfrm flipV="1">
          <a:off x="8953500" y="61174313"/>
          <a:ext cx="0" cy="183356"/>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192881</xdr:colOff>
      <xdr:row>441</xdr:row>
      <xdr:rowOff>78581</xdr:rowOff>
    </xdr:from>
    <xdr:to>
      <xdr:col>23</xdr:col>
      <xdr:colOff>371475</xdr:colOff>
      <xdr:row>441</xdr:row>
      <xdr:rowOff>78581</xdr:rowOff>
    </xdr:to>
    <xdr:cxnSp macro="">
      <xdr:nvCxnSpPr>
        <xdr:cNvPr id="527" name="直線矢印コネクタ 526">
          <a:extLst>
            <a:ext uri="{FF2B5EF4-FFF2-40B4-BE49-F238E27FC236}">
              <a16:creationId xmlns:a16="http://schemas.microsoft.com/office/drawing/2014/main" id="{07E1C120-CF85-408E-9217-086FE7BAC63B}"/>
            </a:ext>
          </a:extLst>
        </xdr:cNvPr>
        <xdr:cNvCxnSpPr/>
      </xdr:nvCxnSpPr>
      <xdr:spPr>
        <a:xfrm>
          <a:off x="8955881" y="61248131"/>
          <a:ext cx="17859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4763</xdr:colOff>
      <xdr:row>425</xdr:row>
      <xdr:rowOff>152400</xdr:rowOff>
    </xdr:from>
    <xdr:to>
      <xdr:col>15</xdr:col>
      <xdr:colOff>188119</xdr:colOff>
      <xdr:row>425</xdr:row>
      <xdr:rowOff>152400</xdr:rowOff>
    </xdr:to>
    <xdr:cxnSp macro="">
      <xdr:nvCxnSpPr>
        <xdr:cNvPr id="528" name="直線コネクタ 527">
          <a:extLst>
            <a:ext uri="{FF2B5EF4-FFF2-40B4-BE49-F238E27FC236}">
              <a16:creationId xmlns:a16="http://schemas.microsoft.com/office/drawing/2014/main" id="{DE86C9A2-A8A4-4EB6-A2B8-87943F33C72E}"/>
            </a:ext>
          </a:extLst>
        </xdr:cNvPr>
        <xdr:cNvCxnSpPr/>
      </xdr:nvCxnSpPr>
      <xdr:spPr>
        <a:xfrm>
          <a:off x="766763" y="58273950"/>
          <a:ext cx="5136356"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197644</xdr:colOff>
      <xdr:row>425</xdr:row>
      <xdr:rowOff>152400</xdr:rowOff>
    </xdr:from>
    <xdr:to>
      <xdr:col>47</xdr:col>
      <xdr:colOff>2381</xdr:colOff>
      <xdr:row>425</xdr:row>
      <xdr:rowOff>152400</xdr:rowOff>
    </xdr:to>
    <xdr:cxnSp macro="">
      <xdr:nvCxnSpPr>
        <xdr:cNvPr id="529" name="直線コネクタ 528">
          <a:extLst>
            <a:ext uri="{FF2B5EF4-FFF2-40B4-BE49-F238E27FC236}">
              <a16:creationId xmlns:a16="http://schemas.microsoft.com/office/drawing/2014/main" id="{9ECF12B0-1A30-4AD7-9BEA-82D14C3F95AB}"/>
            </a:ext>
          </a:extLst>
        </xdr:cNvPr>
        <xdr:cNvCxnSpPr/>
      </xdr:nvCxnSpPr>
      <xdr:spPr>
        <a:xfrm>
          <a:off x="12008644" y="58273950"/>
          <a:ext cx="5900737"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200025</xdr:colOff>
      <xdr:row>425</xdr:row>
      <xdr:rowOff>169068</xdr:rowOff>
    </xdr:from>
    <xdr:to>
      <xdr:col>47</xdr:col>
      <xdr:colOff>2381</xdr:colOff>
      <xdr:row>425</xdr:row>
      <xdr:rowOff>169068</xdr:rowOff>
    </xdr:to>
    <xdr:cxnSp macro="">
      <xdr:nvCxnSpPr>
        <xdr:cNvPr id="530" name="直線コネクタ 529">
          <a:extLst>
            <a:ext uri="{FF2B5EF4-FFF2-40B4-BE49-F238E27FC236}">
              <a16:creationId xmlns:a16="http://schemas.microsoft.com/office/drawing/2014/main" id="{56FBCD55-2EF7-446D-A6F4-48FB46C6E8E8}"/>
            </a:ext>
          </a:extLst>
        </xdr:cNvPr>
        <xdr:cNvCxnSpPr/>
      </xdr:nvCxnSpPr>
      <xdr:spPr>
        <a:xfrm>
          <a:off x="12011025" y="58290618"/>
          <a:ext cx="5898356"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378619</xdr:colOff>
      <xdr:row>425</xdr:row>
      <xdr:rowOff>169069</xdr:rowOff>
    </xdr:from>
    <xdr:to>
      <xdr:col>34</xdr:col>
      <xdr:colOff>378619</xdr:colOff>
      <xdr:row>426</xdr:row>
      <xdr:rowOff>166689</xdr:rowOff>
    </xdr:to>
    <xdr:cxnSp macro="">
      <xdr:nvCxnSpPr>
        <xdr:cNvPr id="531" name="直線矢印コネクタ 530">
          <a:extLst>
            <a:ext uri="{FF2B5EF4-FFF2-40B4-BE49-F238E27FC236}">
              <a16:creationId xmlns:a16="http://schemas.microsoft.com/office/drawing/2014/main" id="{27134E3C-7F30-4189-9CC2-EFED414BFF49}"/>
            </a:ext>
          </a:extLst>
        </xdr:cNvPr>
        <xdr:cNvCxnSpPr/>
      </xdr:nvCxnSpPr>
      <xdr:spPr>
        <a:xfrm flipV="1">
          <a:off x="13332619" y="58290619"/>
          <a:ext cx="0" cy="18812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0</xdr:colOff>
      <xdr:row>424</xdr:row>
      <xdr:rowOff>164307</xdr:rowOff>
    </xdr:from>
    <xdr:to>
      <xdr:col>35</xdr:col>
      <xdr:colOff>0</xdr:colOff>
      <xdr:row>425</xdr:row>
      <xdr:rowOff>154782</xdr:rowOff>
    </xdr:to>
    <xdr:cxnSp macro="">
      <xdr:nvCxnSpPr>
        <xdr:cNvPr id="532" name="直線矢印コネクタ 531">
          <a:extLst>
            <a:ext uri="{FF2B5EF4-FFF2-40B4-BE49-F238E27FC236}">
              <a16:creationId xmlns:a16="http://schemas.microsoft.com/office/drawing/2014/main" id="{6F070A7F-54CA-4686-A69A-B9E241720D91}"/>
            </a:ext>
          </a:extLst>
        </xdr:cNvPr>
        <xdr:cNvCxnSpPr/>
      </xdr:nvCxnSpPr>
      <xdr:spPr>
        <a:xfrm>
          <a:off x="13335000" y="58095357"/>
          <a:ext cx="0" cy="180975"/>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0</xdr:colOff>
      <xdr:row>424</xdr:row>
      <xdr:rowOff>0</xdr:rowOff>
    </xdr:from>
    <xdr:to>
      <xdr:col>36</xdr:col>
      <xdr:colOff>0</xdr:colOff>
      <xdr:row>425</xdr:row>
      <xdr:rowOff>161927</xdr:rowOff>
    </xdr:to>
    <xdr:cxnSp macro="">
      <xdr:nvCxnSpPr>
        <xdr:cNvPr id="533" name="カギ線コネクタ 14068">
          <a:extLst>
            <a:ext uri="{FF2B5EF4-FFF2-40B4-BE49-F238E27FC236}">
              <a16:creationId xmlns:a16="http://schemas.microsoft.com/office/drawing/2014/main" id="{2EBCBDF2-F5BB-4BFD-9D8C-18C30C14DC80}"/>
            </a:ext>
          </a:extLst>
        </xdr:cNvPr>
        <xdr:cNvCxnSpPr/>
      </xdr:nvCxnSpPr>
      <xdr:spPr>
        <a:xfrm flipV="1">
          <a:off x="13335000" y="57931050"/>
          <a:ext cx="381000" cy="352427"/>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271463</xdr:colOff>
      <xdr:row>438</xdr:row>
      <xdr:rowOff>111919</xdr:rowOff>
    </xdr:from>
    <xdr:to>
      <xdr:col>47</xdr:col>
      <xdr:colOff>0</xdr:colOff>
      <xdr:row>438</xdr:row>
      <xdr:rowOff>111919</xdr:rowOff>
    </xdr:to>
    <xdr:cxnSp macro="">
      <xdr:nvCxnSpPr>
        <xdr:cNvPr id="534" name="直線コネクタ 533">
          <a:extLst>
            <a:ext uri="{FF2B5EF4-FFF2-40B4-BE49-F238E27FC236}">
              <a16:creationId xmlns:a16="http://schemas.microsoft.com/office/drawing/2014/main" id="{93F8A908-B13E-490D-8A9E-013588A35C09}"/>
            </a:ext>
          </a:extLst>
        </xdr:cNvPr>
        <xdr:cNvCxnSpPr/>
      </xdr:nvCxnSpPr>
      <xdr:spPr>
        <a:xfrm>
          <a:off x="17416463" y="60709969"/>
          <a:ext cx="490537"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195263</xdr:colOff>
      <xdr:row>437</xdr:row>
      <xdr:rowOff>159544</xdr:rowOff>
    </xdr:from>
    <xdr:to>
      <xdr:col>41</xdr:col>
      <xdr:colOff>0</xdr:colOff>
      <xdr:row>438</xdr:row>
      <xdr:rowOff>28575</xdr:rowOff>
    </xdr:to>
    <xdr:cxnSp macro="">
      <xdr:nvCxnSpPr>
        <xdr:cNvPr id="535" name="直線コネクタ 534">
          <a:extLst>
            <a:ext uri="{FF2B5EF4-FFF2-40B4-BE49-F238E27FC236}">
              <a16:creationId xmlns:a16="http://schemas.microsoft.com/office/drawing/2014/main" id="{A534DE0C-BF1C-4AF6-9330-BCB7760A427C}"/>
            </a:ext>
          </a:extLst>
        </xdr:cNvPr>
        <xdr:cNvCxnSpPr/>
      </xdr:nvCxnSpPr>
      <xdr:spPr>
        <a:xfrm>
          <a:off x="13149263" y="60567094"/>
          <a:ext cx="2471737" cy="59531"/>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438</xdr:row>
      <xdr:rowOff>28575</xdr:rowOff>
    </xdr:from>
    <xdr:to>
      <xdr:col>45</xdr:col>
      <xdr:colOff>264319</xdr:colOff>
      <xdr:row>438</xdr:row>
      <xdr:rowOff>114300</xdr:rowOff>
    </xdr:to>
    <xdr:cxnSp macro="">
      <xdr:nvCxnSpPr>
        <xdr:cNvPr id="536" name="直線コネクタ 535">
          <a:extLst>
            <a:ext uri="{FF2B5EF4-FFF2-40B4-BE49-F238E27FC236}">
              <a16:creationId xmlns:a16="http://schemas.microsoft.com/office/drawing/2014/main" id="{DE67C90F-26CB-4744-A956-097C53E841DF}"/>
            </a:ext>
          </a:extLst>
        </xdr:cNvPr>
        <xdr:cNvCxnSpPr/>
      </xdr:nvCxnSpPr>
      <xdr:spPr>
        <a:xfrm>
          <a:off x="15621000" y="60626625"/>
          <a:ext cx="1788319" cy="85725"/>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437</xdr:row>
      <xdr:rowOff>0</xdr:rowOff>
    </xdr:from>
    <xdr:to>
      <xdr:col>47</xdr:col>
      <xdr:colOff>0</xdr:colOff>
      <xdr:row>437</xdr:row>
      <xdr:rowOff>0</xdr:rowOff>
    </xdr:to>
    <xdr:cxnSp macro="">
      <xdr:nvCxnSpPr>
        <xdr:cNvPr id="537" name="直線矢印コネクタ 536">
          <a:extLst>
            <a:ext uri="{FF2B5EF4-FFF2-40B4-BE49-F238E27FC236}">
              <a16:creationId xmlns:a16="http://schemas.microsoft.com/office/drawing/2014/main" id="{DB3331F0-6121-44DE-9160-459FB310AE22}"/>
            </a:ext>
          </a:extLst>
        </xdr:cNvPr>
        <xdr:cNvCxnSpPr/>
      </xdr:nvCxnSpPr>
      <xdr:spPr>
        <a:xfrm>
          <a:off x="15621000" y="60407550"/>
          <a:ext cx="2286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197644</xdr:colOff>
      <xdr:row>437</xdr:row>
      <xdr:rowOff>159545</xdr:rowOff>
    </xdr:from>
    <xdr:to>
      <xdr:col>34</xdr:col>
      <xdr:colOff>192882</xdr:colOff>
      <xdr:row>437</xdr:row>
      <xdr:rowOff>159545</xdr:rowOff>
    </xdr:to>
    <xdr:cxnSp macro="">
      <xdr:nvCxnSpPr>
        <xdr:cNvPr id="538" name="直線コネクタ 537">
          <a:extLst>
            <a:ext uri="{FF2B5EF4-FFF2-40B4-BE49-F238E27FC236}">
              <a16:creationId xmlns:a16="http://schemas.microsoft.com/office/drawing/2014/main" id="{972B4029-EA7B-4DB1-AB2D-479D7B62F387}"/>
            </a:ext>
          </a:extLst>
        </xdr:cNvPr>
        <xdr:cNvCxnSpPr/>
      </xdr:nvCxnSpPr>
      <xdr:spPr>
        <a:xfrm>
          <a:off x="12389644" y="60567095"/>
          <a:ext cx="757238"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197644</xdr:colOff>
      <xdr:row>437</xdr:row>
      <xdr:rowOff>111919</xdr:rowOff>
    </xdr:from>
    <xdr:to>
      <xdr:col>32</xdr:col>
      <xdr:colOff>200025</xdr:colOff>
      <xdr:row>437</xdr:row>
      <xdr:rowOff>159544</xdr:rowOff>
    </xdr:to>
    <xdr:cxnSp macro="">
      <xdr:nvCxnSpPr>
        <xdr:cNvPr id="539" name="直線コネクタ 538">
          <a:extLst>
            <a:ext uri="{FF2B5EF4-FFF2-40B4-BE49-F238E27FC236}">
              <a16:creationId xmlns:a16="http://schemas.microsoft.com/office/drawing/2014/main" id="{39555972-5CDD-4902-B898-07F128A895FD}"/>
            </a:ext>
          </a:extLst>
        </xdr:cNvPr>
        <xdr:cNvCxnSpPr/>
      </xdr:nvCxnSpPr>
      <xdr:spPr>
        <a:xfrm>
          <a:off x="10484644" y="60519469"/>
          <a:ext cx="1907381" cy="47625"/>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44993</xdr:colOff>
      <xdr:row>436</xdr:row>
      <xdr:rowOff>113204</xdr:rowOff>
    </xdr:from>
    <xdr:to>
      <xdr:col>28</xdr:col>
      <xdr:colOff>267501</xdr:colOff>
      <xdr:row>443</xdr:row>
      <xdr:rowOff>128213</xdr:rowOff>
    </xdr:to>
    <xdr:sp macro="" textlink="">
      <xdr:nvSpPr>
        <xdr:cNvPr id="540" name="円弧 539">
          <a:extLst>
            <a:ext uri="{FF2B5EF4-FFF2-40B4-BE49-F238E27FC236}">
              <a16:creationId xmlns:a16="http://schemas.microsoft.com/office/drawing/2014/main" id="{749A7B81-F595-46C3-A3A2-2D2BF385D4CF}"/>
            </a:ext>
          </a:extLst>
        </xdr:cNvPr>
        <xdr:cNvSpPr/>
      </xdr:nvSpPr>
      <xdr:spPr>
        <a:xfrm rot="21427402">
          <a:off x="5759993" y="60330254"/>
          <a:ext cx="5175508" cy="1348509"/>
        </a:xfrm>
        <a:prstGeom prst="arc">
          <a:avLst>
            <a:gd name="adj1" fmla="val 18815517"/>
            <a:gd name="adj2" fmla="val 21008750"/>
          </a:avLst>
        </a:prstGeom>
        <a:ln w="3175">
          <a:solidFill>
            <a:srgbClr val="C00000"/>
          </a:solidFill>
          <a:prstDash val="lgDashDot"/>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0</xdr:colOff>
      <xdr:row>424</xdr:row>
      <xdr:rowOff>38100</xdr:rowOff>
    </xdr:from>
    <xdr:to>
      <xdr:col>24</xdr:col>
      <xdr:colOff>0</xdr:colOff>
      <xdr:row>424</xdr:row>
      <xdr:rowOff>38100</xdr:rowOff>
    </xdr:to>
    <xdr:cxnSp macro="">
      <xdr:nvCxnSpPr>
        <xdr:cNvPr id="541" name="直線コネクタ 540">
          <a:extLst>
            <a:ext uri="{FF2B5EF4-FFF2-40B4-BE49-F238E27FC236}">
              <a16:creationId xmlns:a16="http://schemas.microsoft.com/office/drawing/2014/main" id="{54DDB285-FD46-4EC0-AE7A-5CB17E7E04FD}"/>
            </a:ext>
          </a:extLst>
        </xdr:cNvPr>
        <xdr:cNvCxnSpPr/>
      </xdr:nvCxnSpPr>
      <xdr:spPr>
        <a:xfrm>
          <a:off x="8763000" y="57969150"/>
          <a:ext cx="381000"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380999</xdr:colOff>
      <xdr:row>421</xdr:row>
      <xdr:rowOff>185738</xdr:rowOff>
    </xdr:from>
    <xdr:to>
      <xdr:col>23</xdr:col>
      <xdr:colOff>380999</xdr:colOff>
      <xdr:row>424</xdr:row>
      <xdr:rowOff>40481</xdr:rowOff>
    </xdr:to>
    <xdr:cxnSp macro="">
      <xdr:nvCxnSpPr>
        <xdr:cNvPr id="542" name="直線矢印コネクタ 541">
          <a:extLst>
            <a:ext uri="{FF2B5EF4-FFF2-40B4-BE49-F238E27FC236}">
              <a16:creationId xmlns:a16="http://schemas.microsoft.com/office/drawing/2014/main" id="{683EFC43-9C52-41CF-9A44-EFBD454890C8}"/>
            </a:ext>
          </a:extLst>
        </xdr:cNvPr>
        <xdr:cNvCxnSpPr/>
      </xdr:nvCxnSpPr>
      <xdr:spPr>
        <a:xfrm>
          <a:off x="9143999" y="57545288"/>
          <a:ext cx="0" cy="426243"/>
        </a:xfrm>
        <a:prstGeom prst="straightConnector1">
          <a:avLst/>
        </a:prstGeom>
        <a:ln w="3175">
          <a:solidFill>
            <a:sysClr val="windowText" lastClr="000000"/>
          </a:solidFill>
          <a:prstDash val="sysDash"/>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422</xdr:row>
      <xdr:rowOff>0</xdr:rowOff>
    </xdr:from>
    <xdr:to>
      <xdr:col>23</xdr:col>
      <xdr:colOff>0</xdr:colOff>
      <xdr:row>424</xdr:row>
      <xdr:rowOff>40480</xdr:rowOff>
    </xdr:to>
    <xdr:cxnSp macro="">
      <xdr:nvCxnSpPr>
        <xdr:cNvPr id="543" name="直線矢印コネクタ 542">
          <a:extLst>
            <a:ext uri="{FF2B5EF4-FFF2-40B4-BE49-F238E27FC236}">
              <a16:creationId xmlns:a16="http://schemas.microsoft.com/office/drawing/2014/main" id="{7C13C603-CE29-4D59-BE27-1266A6625C3E}"/>
            </a:ext>
          </a:extLst>
        </xdr:cNvPr>
        <xdr:cNvCxnSpPr/>
      </xdr:nvCxnSpPr>
      <xdr:spPr>
        <a:xfrm>
          <a:off x="8763000" y="57550050"/>
          <a:ext cx="0" cy="421480"/>
        </a:xfrm>
        <a:prstGeom prst="straightConnector1">
          <a:avLst/>
        </a:prstGeom>
        <a:ln w="3175">
          <a:solidFill>
            <a:sysClr val="windowText" lastClr="000000"/>
          </a:solidFill>
          <a:prstDash val="sysDash"/>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378619</xdr:colOff>
      <xdr:row>424</xdr:row>
      <xdr:rowOff>38100</xdr:rowOff>
    </xdr:from>
    <xdr:to>
      <xdr:col>31</xdr:col>
      <xdr:colOff>200025</xdr:colOff>
      <xdr:row>425</xdr:row>
      <xdr:rowOff>169069</xdr:rowOff>
    </xdr:to>
    <xdr:cxnSp macro="">
      <xdr:nvCxnSpPr>
        <xdr:cNvPr id="544" name="直線コネクタ 543">
          <a:extLst>
            <a:ext uri="{FF2B5EF4-FFF2-40B4-BE49-F238E27FC236}">
              <a16:creationId xmlns:a16="http://schemas.microsoft.com/office/drawing/2014/main" id="{CE13F971-DA61-4AB8-9910-263615026C15}"/>
            </a:ext>
          </a:extLst>
        </xdr:cNvPr>
        <xdr:cNvCxnSpPr/>
      </xdr:nvCxnSpPr>
      <xdr:spPr>
        <a:xfrm>
          <a:off x="9141619" y="57969150"/>
          <a:ext cx="2869406" cy="321469"/>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190500</xdr:colOff>
      <xdr:row>424</xdr:row>
      <xdr:rowOff>38102</xdr:rowOff>
    </xdr:from>
    <xdr:to>
      <xdr:col>23</xdr:col>
      <xdr:colOff>0</xdr:colOff>
      <xdr:row>425</xdr:row>
      <xdr:rowOff>154781</xdr:rowOff>
    </xdr:to>
    <xdr:cxnSp macro="">
      <xdr:nvCxnSpPr>
        <xdr:cNvPr id="545" name="直線コネクタ 544">
          <a:extLst>
            <a:ext uri="{FF2B5EF4-FFF2-40B4-BE49-F238E27FC236}">
              <a16:creationId xmlns:a16="http://schemas.microsoft.com/office/drawing/2014/main" id="{1CF76B68-32D3-4B6D-8F0D-B855E2B46843}"/>
            </a:ext>
          </a:extLst>
        </xdr:cNvPr>
        <xdr:cNvCxnSpPr/>
      </xdr:nvCxnSpPr>
      <xdr:spPr>
        <a:xfrm flipV="1">
          <a:off x="5905500" y="57969152"/>
          <a:ext cx="2857500" cy="307179"/>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185737</xdr:colOff>
      <xdr:row>424</xdr:row>
      <xdr:rowOff>2381</xdr:rowOff>
    </xdr:from>
    <xdr:to>
      <xdr:col>25</xdr:col>
      <xdr:colOff>185737</xdr:colOff>
      <xdr:row>424</xdr:row>
      <xdr:rowOff>92869</xdr:rowOff>
    </xdr:to>
    <xdr:cxnSp macro="">
      <xdr:nvCxnSpPr>
        <xdr:cNvPr id="546" name="直線コネクタ 545">
          <a:extLst>
            <a:ext uri="{FF2B5EF4-FFF2-40B4-BE49-F238E27FC236}">
              <a16:creationId xmlns:a16="http://schemas.microsoft.com/office/drawing/2014/main" id="{372BC152-3C47-4485-BBE7-0DB190EB9508}"/>
            </a:ext>
          </a:extLst>
        </xdr:cNvPr>
        <xdr:cNvCxnSpPr/>
      </xdr:nvCxnSpPr>
      <xdr:spPr>
        <a:xfrm>
          <a:off x="9710737" y="57933431"/>
          <a:ext cx="0" cy="90488"/>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190500</xdr:colOff>
      <xdr:row>420</xdr:row>
      <xdr:rowOff>0</xdr:rowOff>
    </xdr:from>
    <xdr:to>
      <xdr:col>23</xdr:col>
      <xdr:colOff>190500</xdr:colOff>
      <xdr:row>422</xdr:row>
      <xdr:rowOff>2381</xdr:rowOff>
    </xdr:to>
    <xdr:cxnSp macro="">
      <xdr:nvCxnSpPr>
        <xdr:cNvPr id="547" name="直線コネクタ 546">
          <a:extLst>
            <a:ext uri="{FF2B5EF4-FFF2-40B4-BE49-F238E27FC236}">
              <a16:creationId xmlns:a16="http://schemas.microsoft.com/office/drawing/2014/main" id="{F6F36241-5C7D-49AB-81B6-FE48ED4DBC82}"/>
            </a:ext>
          </a:extLst>
        </xdr:cNvPr>
        <xdr:cNvCxnSpPr/>
      </xdr:nvCxnSpPr>
      <xdr:spPr>
        <a:xfrm>
          <a:off x="8953500" y="57169050"/>
          <a:ext cx="0" cy="383381"/>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378619</xdr:colOff>
      <xdr:row>421</xdr:row>
      <xdr:rowOff>0</xdr:rowOff>
    </xdr:from>
    <xdr:to>
      <xdr:col>23</xdr:col>
      <xdr:colOff>192881</xdr:colOff>
      <xdr:row>421</xdr:row>
      <xdr:rowOff>0</xdr:rowOff>
    </xdr:to>
    <xdr:cxnSp macro="">
      <xdr:nvCxnSpPr>
        <xdr:cNvPr id="548" name="直線矢印コネクタ 547">
          <a:extLst>
            <a:ext uri="{FF2B5EF4-FFF2-40B4-BE49-F238E27FC236}">
              <a16:creationId xmlns:a16="http://schemas.microsoft.com/office/drawing/2014/main" id="{551F37C1-81DF-42A3-974A-967826D48007}"/>
            </a:ext>
          </a:extLst>
        </xdr:cNvPr>
        <xdr:cNvCxnSpPr/>
      </xdr:nvCxnSpPr>
      <xdr:spPr>
        <a:xfrm>
          <a:off x="7236619" y="57359550"/>
          <a:ext cx="171926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188119</xdr:colOff>
      <xdr:row>420</xdr:row>
      <xdr:rowOff>190499</xdr:rowOff>
    </xdr:from>
    <xdr:to>
      <xdr:col>28</xdr:col>
      <xdr:colOff>0</xdr:colOff>
      <xdr:row>420</xdr:row>
      <xdr:rowOff>190499</xdr:rowOff>
    </xdr:to>
    <xdr:cxnSp macro="">
      <xdr:nvCxnSpPr>
        <xdr:cNvPr id="549" name="直線矢印コネクタ 548">
          <a:extLst>
            <a:ext uri="{FF2B5EF4-FFF2-40B4-BE49-F238E27FC236}">
              <a16:creationId xmlns:a16="http://schemas.microsoft.com/office/drawing/2014/main" id="{E311011A-1728-41B4-9448-070E435A367D}"/>
            </a:ext>
          </a:extLst>
        </xdr:cNvPr>
        <xdr:cNvCxnSpPr/>
      </xdr:nvCxnSpPr>
      <xdr:spPr>
        <a:xfrm>
          <a:off x="8951119" y="57359549"/>
          <a:ext cx="17168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378619</xdr:colOff>
      <xdr:row>421</xdr:row>
      <xdr:rowOff>1</xdr:rowOff>
    </xdr:from>
    <xdr:to>
      <xdr:col>31</xdr:col>
      <xdr:colOff>197644</xdr:colOff>
      <xdr:row>421</xdr:row>
      <xdr:rowOff>1</xdr:rowOff>
    </xdr:to>
    <xdr:cxnSp macro="">
      <xdr:nvCxnSpPr>
        <xdr:cNvPr id="550" name="直線矢印コネクタ 549">
          <a:extLst>
            <a:ext uri="{FF2B5EF4-FFF2-40B4-BE49-F238E27FC236}">
              <a16:creationId xmlns:a16="http://schemas.microsoft.com/office/drawing/2014/main" id="{E612C744-442C-412B-A235-1B8E0F763FE0}"/>
            </a:ext>
          </a:extLst>
        </xdr:cNvPr>
        <xdr:cNvCxnSpPr/>
      </xdr:nvCxnSpPr>
      <xdr:spPr>
        <a:xfrm>
          <a:off x="10665619" y="57359551"/>
          <a:ext cx="134302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192882</xdr:colOff>
      <xdr:row>425</xdr:row>
      <xdr:rowOff>154782</xdr:rowOff>
    </xdr:from>
    <xdr:to>
      <xdr:col>31</xdr:col>
      <xdr:colOff>200025</xdr:colOff>
      <xdr:row>425</xdr:row>
      <xdr:rowOff>154782</xdr:rowOff>
    </xdr:to>
    <xdr:cxnSp macro="">
      <xdr:nvCxnSpPr>
        <xdr:cNvPr id="551" name="直線矢印コネクタ 550">
          <a:extLst>
            <a:ext uri="{FF2B5EF4-FFF2-40B4-BE49-F238E27FC236}">
              <a16:creationId xmlns:a16="http://schemas.microsoft.com/office/drawing/2014/main" id="{F0EA57FE-9BD3-4528-B42C-C0CFD7F93ED0}"/>
            </a:ext>
          </a:extLst>
        </xdr:cNvPr>
        <xdr:cNvCxnSpPr/>
      </xdr:nvCxnSpPr>
      <xdr:spPr>
        <a:xfrm>
          <a:off x="8955882" y="58276332"/>
          <a:ext cx="305514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190500</xdr:colOff>
      <xdr:row>439</xdr:row>
      <xdr:rowOff>0</xdr:rowOff>
    </xdr:from>
    <xdr:to>
      <xdr:col>27</xdr:col>
      <xdr:colOff>192881</xdr:colOff>
      <xdr:row>439</xdr:row>
      <xdr:rowOff>0</xdr:rowOff>
    </xdr:to>
    <xdr:cxnSp macro="">
      <xdr:nvCxnSpPr>
        <xdr:cNvPr id="552" name="直線矢印コネクタ 551">
          <a:extLst>
            <a:ext uri="{FF2B5EF4-FFF2-40B4-BE49-F238E27FC236}">
              <a16:creationId xmlns:a16="http://schemas.microsoft.com/office/drawing/2014/main" id="{F6F16D30-1012-4B12-9C25-ABC78F370FDD}"/>
            </a:ext>
          </a:extLst>
        </xdr:cNvPr>
        <xdr:cNvCxnSpPr/>
      </xdr:nvCxnSpPr>
      <xdr:spPr>
        <a:xfrm>
          <a:off x="8953500" y="60788550"/>
          <a:ext cx="1526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188119</xdr:colOff>
      <xdr:row>425</xdr:row>
      <xdr:rowOff>152400</xdr:rowOff>
    </xdr:from>
    <xdr:to>
      <xdr:col>23</xdr:col>
      <xdr:colOff>192881</xdr:colOff>
      <xdr:row>425</xdr:row>
      <xdr:rowOff>152400</xdr:rowOff>
    </xdr:to>
    <xdr:cxnSp macro="">
      <xdr:nvCxnSpPr>
        <xdr:cNvPr id="553" name="直線矢印コネクタ 552">
          <a:extLst>
            <a:ext uri="{FF2B5EF4-FFF2-40B4-BE49-F238E27FC236}">
              <a16:creationId xmlns:a16="http://schemas.microsoft.com/office/drawing/2014/main" id="{35596E18-2BD2-4B4B-9B5D-63DEB5AB5999}"/>
            </a:ext>
          </a:extLst>
        </xdr:cNvPr>
        <xdr:cNvCxnSpPr/>
      </xdr:nvCxnSpPr>
      <xdr:spPr>
        <a:xfrm>
          <a:off x="5903119" y="58273950"/>
          <a:ext cx="305276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185738</xdr:colOff>
      <xdr:row>421</xdr:row>
      <xdr:rowOff>0</xdr:rowOff>
    </xdr:from>
    <xdr:to>
      <xdr:col>19</xdr:col>
      <xdr:colOff>2381</xdr:colOff>
      <xdr:row>421</xdr:row>
      <xdr:rowOff>0</xdr:rowOff>
    </xdr:to>
    <xdr:cxnSp macro="">
      <xdr:nvCxnSpPr>
        <xdr:cNvPr id="554" name="直線矢印コネクタ 553">
          <a:extLst>
            <a:ext uri="{FF2B5EF4-FFF2-40B4-BE49-F238E27FC236}">
              <a16:creationId xmlns:a16="http://schemas.microsoft.com/office/drawing/2014/main" id="{8542AE4D-85C8-4FB4-BBED-B91279286AB2}"/>
            </a:ext>
          </a:extLst>
        </xdr:cNvPr>
        <xdr:cNvCxnSpPr/>
      </xdr:nvCxnSpPr>
      <xdr:spPr>
        <a:xfrm>
          <a:off x="5900738" y="57359550"/>
          <a:ext cx="134064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445</xdr:row>
      <xdr:rowOff>0</xdr:rowOff>
    </xdr:from>
    <xdr:to>
      <xdr:col>23</xdr:col>
      <xdr:colOff>190500</xdr:colOff>
      <xdr:row>445</xdr:row>
      <xdr:rowOff>0</xdr:rowOff>
    </xdr:to>
    <xdr:cxnSp macro="">
      <xdr:nvCxnSpPr>
        <xdr:cNvPr id="555" name="直線矢印コネクタ 554">
          <a:extLst>
            <a:ext uri="{FF2B5EF4-FFF2-40B4-BE49-F238E27FC236}">
              <a16:creationId xmlns:a16="http://schemas.microsoft.com/office/drawing/2014/main" id="{E578BDEA-50F4-4D1D-BABE-0C8A461D4D15}"/>
            </a:ext>
          </a:extLst>
        </xdr:cNvPr>
        <xdr:cNvCxnSpPr/>
      </xdr:nvCxnSpPr>
      <xdr:spPr>
        <a:xfrm>
          <a:off x="762000" y="61931550"/>
          <a:ext cx="8191500" cy="0"/>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188119</xdr:colOff>
      <xdr:row>445</xdr:row>
      <xdr:rowOff>0</xdr:rowOff>
    </xdr:from>
    <xdr:to>
      <xdr:col>47</xdr:col>
      <xdr:colOff>0</xdr:colOff>
      <xdr:row>445</xdr:row>
      <xdr:rowOff>0</xdr:rowOff>
    </xdr:to>
    <xdr:cxnSp macro="">
      <xdr:nvCxnSpPr>
        <xdr:cNvPr id="556" name="直線矢印コネクタ 555">
          <a:extLst>
            <a:ext uri="{FF2B5EF4-FFF2-40B4-BE49-F238E27FC236}">
              <a16:creationId xmlns:a16="http://schemas.microsoft.com/office/drawing/2014/main" id="{93DDE97B-3884-4DF3-B9BE-E42197818FAF}"/>
            </a:ext>
          </a:extLst>
        </xdr:cNvPr>
        <xdr:cNvCxnSpPr/>
      </xdr:nvCxnSpPr>
      <xdr:spPr>
        <a:xfrm>
          <a:off x="8951119" y="61931550"/>
          <a:ext cx="8955881" cy="0"/>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188119</xdr:colOff>
      <xdr:row>424</xdr:row>
      <xdr:rowOff>142875</xdr:rowOff>
    </xdr:from>
    <xdr:to>
      <xdr:col>15</xdr:col>
      <xdr:colOff>188119</xdr:colOff>
      <xdr:row>425</xdr:row>
      <xdr:rowOff>157163</xdr:rowOff>
    </xdr:to>
    <xdr:cxnSp macro="">
      <xdr:nvCxnSpPr>
        <xdr:cNvPr id="557" name="直線矢印コネクタ 556">
          <a:extLst>
            <a:ext uri="{FF2B5EF4-FFF2-40B4-BE49-F238E27FC236}">
              <a16:creationId xmlns:a16="http://schemas.microsoft.com/office/drawing/2014/main" id="{C1D60E13-7DFD-4288-A10E-30ACE676E037}"/>
            </a:ext>
          </a:extLst>
        </xdr:cNvPr>
        <xdr:cNvCxnSpPr/>
      </xdr:nvCxnSpPr>
      <xdr:spPr>
        <a:xfrm>
          <a:off x="5903119" y="58073925"/>
          <a:ext cx="0" cy="204788"/>
        </a:xfrm>
        <a:prstGeom prst="straightConnector1">
          <a:avLst/>
        </a:prstGeom>
        <a:ln w="3175">
          <a:solidFill>
            <a:sysClr val="windowText" lastClr="000000"/>
          </a:solidFill>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188119</xdr:colOff>
      <xdr:row>432</xdr:row>
      <xdr:rowOff>183356</xdr:rowOff>
    </xdr:from>
    <xdr:to>
      <xdr:col>15</xdr:col>
      <xdr:colOff>188119</xdr:colOff>
      <xdr:row>441</xdr:row>
      <xdr:rowOff>97631</xdr:rowOff>
    </xdr:to>
    <xdr:cxnSp macro="">
      <xdr:nvCxnSpPr>
        <xdr:cNvPr id="558" name="直線矢印コネクタ 557">
          <a:extLst>
            <a:ext uri="{FF2B5EF4-FFF2-40B4-BE49-F238E27FC236}">
              <a16:creationId xmlns:a16="http://schemas.microsoft.com/office/drawing/2014/main" id="{55616AAA-5045-4304-A5AB-B15C8F59471A}"/>
            </a:ext>
          </a:extLst>
        </xdr:cNvPr>
        <xdr:cNvCxnSpPr/>
      </xdr:nvCxnSpPr>
      <xdr:spPr>
        <a:xfrm>
          <a:off x="5903119" y="59638406"/>
          <a:ext cx="0" cy="1628775"/>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0</xdr:colOff>
      <xdr:row>424</xdr:row>
      <xdr:rowOff>35719</xdr:rowOff>
    </xdr:from>
    <xdr:to>
      <xdr:col>24</xdr:col>
      <xdr:colOff>0</xdr:colOff>
      <xdr:row>436</xdr:row>
      <xdr:rowOff>102394</xdr:rowOff>
    </xdr:to>
    <xdr:cxnSp macro="">
      <xdr:nvCxnSpPr>
        <xdr:cNvPr id="559" name="直線矢印コネクタ 558">
          <a:extLst>
            <a:ext uri="{FF2B5EF4-FFF2-40B4-BE49-F238E27FC236}">
              <a16:creationId xmlns:a16="http://schemas.microsoft.com/office/drawing/2014/main" id="{42AFFB5E-DC73-4B3D-8D7B-F8F2FADCA53A}"/>
            </a:ext>
          </a:extLst>
        </xdr:cNvPr>
        <xdr:cNvCxnSpPr/>
      </xdr:nvCxnSpPr>
      <xdr:spPr>
        <a:xfrm>
          <a:off x="9144000" y="57966769"/>
          <a:ext cx="0" cy="235267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266699</xdr:colOff>
      <xdr:row>432</xdr:row>
      <xdr:rowOff>188119</xdr:rowOff>
    </xdr:from>
    <xdr:to>
      <xdr:col>45</xdr:col>
      <xdr:colOff>266699</xdr:colOff>
      <xdr:row>438</xdr:row>
      <xdr:rowOff>111919</xdr:rowOff>
    </xdr:to>
    <xdr:cxnSp macro="">
      <xdr:nvCxnSpPr>
        <xdr:cNvPr id="560" name="直線矢印コネクタ 559">
          <a:extLst>
            <a:ext uri="{FF2B5EF4-FFF2-40B4-BE49-F238E27FC236}">
              <a16:creationId xmlns:a16="http://schemas.microsoft.com/office/drawing/2014/main" id="{361FA901-0D03-49A2-A669-938EF71B3E67}"/>
            </a:ext>
          </a:extLst>
        </xdr:cNvPr>
        <xdr:cNvCxnSpPr/>
      </xdr:nvCxnSpPr>
      <xdr:spPr>
        <a:xfrm>
          <a:off x="17411699" y="59643169"/>
          <a:ext cx="0" cy="106680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266700</xdr:colOff>
      <xdr:row>442</xdr:row>
      <xdr:rowOff>196</xdr:rowOff>
    </xdr:from>
    <xdr:to>
      <xdr:col>46</xdr:col>
      <xdr:colOff>378619</xdr:colOff>
      <xdr:row>442</xdr:row>
      <xdr:rowOff>196</xdr:rowOff>
    </xdr:to>
    <xdr:cxnSp macro="">
      <xdr:nvCxnSpPr>
        <xdr:cNvPr id="561" name="直線矢印コネクタ 560">
          <a:extLst>
            <a:ext uri="{FF2B5EF4-FFF2-40B4-BE49-F238E27FC236}">
              <a16:creationId xmlns:a16="http://schemas.microsoft.com/office/drawing/2014/main" id="{70D5F2D0-2B47-4B31-B34E-C3AE2012DBA9}"/>
            </a:ext>
          </a:extLst>
        </xdr:cNvPr>
        <xdr:cNvCxnSpPr/>
      </xdr:nvCxnSpPr>
      <xdr:spPr>
        <a:xfrm>
          <a:off x="17411700" y="61360246"/>
          <a:ext cx="492919" cy="0"/>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266700</xdr:colOff>
      <xdr:row>422</xdr:row>
      <xdr:rowOff>0</xdr:rowOff>
    </xdr:from>
    <xdr:to>
      <xdr:col>45</xdr:col>
      <xdr:colOff>266700</xdr:colOff>
      <xdr:row>423</xdr:row>
      <xdr:rowOff>16669</xdr:rowOff>
    </xdr:to>
    <xdr:cxnSp macro="">
      <xdr:nvCxnSpPr>
        <xdr:cNvPr id="562" name="直線矢印コネクタ 561">
          <a:extLst>
            <a:ext uri="{FF2B5EF4-FFF2-40B4-BE49-F238E27FC236}">
              <a16:creationId xmlns:a16="http://schemas.microsoft.com/office/drawing/2014/main" id="{675501E6-E0E6-474B-B3FE-0D30A870E565}"/>
            </a:ext>
          </a:extLst>
        </xdr:cNvPr>
        <xdr:cNvCxnSpPr/>
      </xdr:nvCxnSpPr>
      <xdr:spPr>
        <a:xfrm flipV="1">
          <a:off x="17411700" y="57550050"/>
          <a:ext cx="0" cy="207169"/>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266700</xdr:colOff>
      <xdr:row>424</xdr:row>
      <xdr:rowOff>173831</xdr:rowOff>
    </xdr:from>
    <xdr:to>
      <xdr:col>45</xdr:col>
      <xdr:colOff>266700</xdr:colOff>
      <xdr:row>425</xdr:row>
      <xdr:rowOff>154781</xdr:rowOff>
    </xdr:to>
    <xdr:cxnSp macro="">
      <xdr:nvCxnSpPr>
        <xdr:cNvPr id="563" name="直線矢印コネクタ 562">
          <a:extLst>
            <a:ext uri="{FF2B5EF4-FFF2-40B4-BE49-F238E27FC236}">
              <a16:creationId xmlns:a16="http://schemas.microsoft.com/office/drawing/2014/main" id="{A45238E8-7E67-4F18-901E-16080A94DA22}"/>
            </a:ext>
          </a:extLst>
        </xdr:cNvPr>
        <xdr:cNvCxnSpPr/>
      </xdr:nvCxnSpPr>
      <xdr:spPr>
        <a:xfrm>
          <a:off x="17411700" y="58104881"/>
          <a:ext cx="0" cy="17145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376239</xdr:colOff>
      <xdr:row>513</xdr:row>
      <xdr:rowOff>1</xdr:rowOff>
    </xdr:from>
    <xdr:to>
      <xdr:col>24</xdr:col>
      <xdr:colOff>2381</xdr:colOff>
      <xdr:row>514</xdr:row>
      <xdr:rowOff>23813</xdr:rowOff>
    </xdr:to>
    <xdr:cxnSp macro="">
      <xdr:nvCxnSpPr>
        <xdr:cNvPr id="564" name="直線コネクタ 563">
          <a:extLst>
            <a:ext uri="{FF2B5EF4-FFF2-40B4-BE49-F238E27FC236}">
              <a16:creationId xmlns:a16="http://schemas.microsoft.com/office/drawing/2014/main" id="{1C57E236-733C-44E3-8138-86C1A170743F}"/>
            </a:ext>
          </a:extLst>
        </xdr:cNvPr>
        <xdr:cNvCxnSpPr/>
      </xdr:nvCxnSpPr>
      <xdr:spPr>
        <a:xfrm flipH="1" flipV="1">
          <a:off x="7234239" y="74885551"/>
          <a:ext cx="1912142" cy="214312"/>
        </a:xfrm>
        <a:prstGeom prst="line">
          <a:avLst/>
        </a:prstGeom>
        <a:ln w="3175">
          <a:solidFill>
            <a:srgbClr val="C00000"/>
          </a:solidFill>
          <a:prstDash val="lgDashDot"/>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xdr:colOff>
      <xdr:row>536</xdr:row>
      <xdr:rowOff>50006</xdr:rowOff>
    </xdr:from>
    <xdr:to>
      <xdr:col>7</xdr:col>
      <xdr:colOff>1</xdr:colOff>
      <xdr:row>536</xdr:row>
      <xdr:rowOff>188118</xdr:rowOff>
    </xdr:to>
    <xdr:cxnSp macro="">
      <xdr:nvCxnSpPr>
        <xdr:cNvPr id="565" name="直線矢印コネクタ 564">
          <a:extLst>
            <a:ext uri="{FF2B5EF4-FFF2-40B4-BE49-F238E27FC236}">
              <a16:creationId xmlns:a16="http://schemas.microsoft.com/office/drawing/2014/main" id="{6B9ABFB5-7D35-4633-BD2F-FDF1B4268392}"/>
            </a:ext>
          </a:extLst>
        </xdr:cNvPr>
        <xdr:cNvCxnSpPr/>
      </xdr:nvCxnSpPr>
      <xdr:spPr>
        <a:xfrm>
          <a:off x="2667001" y="79317056"/>
          <a:ext cx="0" cy="138112"/>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537</xdr:row>
      <xdr:rowOff>92868</xdr:rowOff>
    </xdr:from>
    <xdr:to>
      <xdr:col>7</xdr:col>
      <xdr:colOff>0</xdr:colOff>
      <xdr:row>538</xdr:row>
      <xdr:rowOff>50005</xdr:rowOff>
    </xdr:to>
    <xdr:cxnSp macro="">
      <xdr:nvCxnSpPr>
        <xdr:cNvPr id="566" name="直線矢印コネクタ 565">
          <a:extLst>
            <a:ext uri="{FF2B5EF4-FFF2-40B4-BE49-F238E27FC236}">
              <a16:creationId xmlns:a16="http://schemas.microsoft.com/office/drawing/2014/main" id="{D4221FFA-C393-4969-80B6-0B90DB9B80A9}"/>
            </a:ext>
          </a:extLst>
        </xdr:cNvPr>
        <xdr:cNvCxnSpPr/>
      </xdr:nvCxnSpPr>
      <xdr:spPr>
        <a:xfrm flipV="1">
          <a:off x="2667000" y="79550418"/>
          <a:ext cx="0" cy="147637"/>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285749</xdr:colOff>
      <xdr:row>538</xdr:row>
      <xdr:rowOff>2381</xdr:rowOff>
    </xdr:from>
    <xdr:to>
      <xdr:col>18</xdr:col>
      <xdr:colOff>285749</xdr:colOff>
      <xdr:row>540</xdr:row>
      <xdr:rowOff>0</xdr:rowOff>
    </xdr:to>
    <xdr:cxnSp macro="">
      <xdr:nvCxnSpPr>
        <xdr:cNvPr id="567" name="直線矢印コネクタ 566">
          <a:extLst>
            <a:ext uri="{FF2B5EF4-FFF2-40B4-BE49-F238E27FC236}">
              <a16:creationId xmlns:a16="http://schemas.microsoft.com/office/drawing/2014/main" id="{262457BF-AF89-4590-9BDF-60BFE1A1A0EA}"/>
            </a:ext>
          </a:extLst>
        </xdr:cNvPr>
        <xdr:cNvCxnSpPr/>
      </xdr:nvCxnSpPr>
      <xdr:spPr>
        <a:xfrm>
          <a:off x="7143749" y="79650431"/>
          <a:ext cx="0" cy="378619"/>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376672</xdr:colOff>
      <xdr:row>513</xdr:row>
      <xdr:rowOff>2381</xdr:rowOff>
    </xdr:from>
    <xdr:to>
      <xdr:col>20</xdr:col>
      <xdr:colOff>16670</xdr:colOff>
      <xdr:row>545</xdr:row>
      <xdr:rowOff>66672</xdr:rowOff>
    </xdr:to>
    <xdr:sp macro="" textlink="">
      <xdr:nvSpPr>
        <xdr:cNvPr id="568" name="円弧 567">
          <a:extLst>
            <a:ext uri="{FF2B5EF4-FFF2-40B4-BE49-F238E27FC236}">
              <a16:creationId xmlns:a16="http://schemas.microsoft.com/office/drawing/2014/main" id="{7866348B-5643-40C9-9735-CC4F130385AB}"/>
            </a:ext>
          </a:extLst>
        </xdr:cNvPr>
        <xdr:cNvSpPr/>
      </xdr:nvSpPr>
      <xdr:spPr>
        <a:xfrm>
          <a:off x="6853672" y="74887931"/>
          <a:ext cx="782998" cy="6160291"/>
        </a:xfrm>
        <a:prstGeom prst="arc">
          <a:avLst>
            <a:gd name="adj1" fmla="val 13584799"/>
            <a:gd name="adj2" fmla="val 16206269"/>
          </a:avLst>
        </a:prstGeom>
        <a:ln w="3175">
          <a:solidFill>
            <a:srgbClr val="C00000"/>
          </a:solidFill>
          <a:prstDash val="lgDashDot"/>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264294</xdr:colOff>
      <xdr:row>493</xdr:row>
      <xdr:rowOff>190451</xdr:rowOff>
    </xdr:from>
    <xdr:to>
      <xdr:col>10</xdr:col>
      <xdr:colOff>264294</xdr:colOff>
      <xdr:row>498</xdr:row>
      <xdr:rowOff>0</xdr:rowOff>
    </xdr:to>
    <xdr:cxnSp macro="">
      <xdr:nvCxnSpPr>
        <xdr:cNvPr id="569" name="直線コネクタ 568">
          <a:extLst>
            <a:ext uri="{FF2B5EF4-FFF2-40B4-BE49-F238E27FC236}">
              <a16:creationId xmlns:a16="http://schemas.microsoft.com/office/drawing/2014/main" id="{4BB11BB8-1E9A-4C1F-98EE-56845BFFCDBB}"/>
            </a:ext>
          </a:extLst>
        </xdr:cNvPr>
        <xdr:cNvCxnSpPr/>
      </xdr:nvCxnSpPr>
      <xdr:spPr>
        <a:xfrm flipV="1">
          <a:off x="4074294" y="71266001"/>
          <a:ext cx="0" cy="762049"/>
        </a:xfrm>
        <a:prstGeom prst="line">
          <a:avLst/>
        </a:prstGeom>
        <a:ln w="6350" cmpd="dbl">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123824</xdr:colOff>
      <xdr:row>493</xdr:row>
      <xdr:rowOff>185738</xdr:rowOff>
    </xdr:from>
    <xdr:to>
      <xdr:col>9</xdr:col>
      <xdr:colOff>2381</xdr:colOff>
      <xdr:row>499</xdr:row>
      <xdr:rowOff>109537</xdr:rowOff>
    </xdr:to>
    <xdr:cxnSp macro="">
      <xdr:nvCxnSpPr>
        <xdr:cNvPr id="570" name="直線コネクタ 569">
          <a:extLst>
            <a:ext uri="{FF2B5EF4-FFF2-40B4-BE49-F238E27FC236}">
              <a16:creationId xmlns:a16="http://schemas.microsoft.com/office/drawing/2014/main" id="{06B1BAD6-B723-4CE5-87E6-1DAB79B4527A}"/>
            </a:ext>
          </a:extLst>
        </xdr:cNvPr>
        <xdr:cNvCxnSpPr/>
      </xdr:nvCxnSpPr>
      <xdr:spPr>
        <a:xfrm flipH="1">
          <a:off x="2790824" y="71261288"/>
          <a:ext cx="640557" cy="1066799"/>
        </a:xfrm>
        <a:prstGeom prst="line">
          <a:avLst/>
        </a:prstGeom>
        <a:ln w="3175">
          <a:solidFill>
            <a:srgbClr val="C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7144</xdr:colOff>
      <xdr:row>494</xdr:row>
      <xdr:rowOff>2381</xdr:rowOff>
    </xdr:from>
    <xdr:to>
      <xdr:col>10</xdr:col>
      <xdr:colOff>264319</xdr:colOff>
      <xdr:row>499</xdr:row>
      <xdr:rowOff>119063</xdr:rowOff>
    </xdr:to>
    <xdr:cxnSp macro="">
      <xdr:nvCxnSpPr>
        <xdr:cNvPr id="571" name="直線コネクタ 570">
          <a:extLst>
            <a:ext uri="{FF2B5EF4-FFF2-40B4-BE49-F238E27FC236}">
              <a16:creationId xmlns:a16="http://schemas.microsoft.com/office/drawing/2014/main" id="{356A9239-B9BB-4BB4-A2DF-1A4A30E2F8F8}"/>
            </a:ext>
          </a:extLst>
        </xdr:cNvPr>
        <xdr:cNvCxnSpPr/>
      </xdr:nvCxnSpPr>
      <xdr:spPr>
        <a:xfrm>
          <a:off x="3436144" y="71268431"/>
          <a:ext cx="638175" cy="1069182"/>
        </a:xfrm>
        <a:prstGeom prst="line">
          <a:avLst/>
        </a:prstGeom>
        <a:ln w="3175">
          <a:solidFill>
            <a:srgbClr val="C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121723</xdr:colOff>
      <xdr:row>487</xdr:row>
      <xdr:rowOff>188119</xdr:rowOff>
    </xdr:from>
    <xdr:to>
      <xdr:col>7</xdr:col>
      <xdr:colOff>121723</xdr:colOff>
      <xdr:row>494</xdr:row>
      <xdr:rowOff>0</xdr:rowOff>
    </xdr:to>
    <xdr:cxnSp macro="">
      <xdr:nvCxnSpPr>
        <xdr:cNvPr id="572" name="直線コネクタ 571">
          <a:extLst>
            <a:ext uri="{FF2B5EF4-FFF2-40B4-BE49-F238E27FC236}">
              <a16:creationId xmlns:a16="http://schemas.microsoft.com/office/drawing/2014/main" id="{D17DB397-6F42-4C8B-AB7A-CCD27CDE4D5F}"/>
            </a:ext>
          </a:extLst>
        </xdr:cNvPr>
        <xdr:cNvCxnSpPr/>
      </xdr:nvCxnSpPr>
      <xdr:spPr>
        <a:xfrm>
          <a:off x="2788723" y="70120669"/>
          <a:ext cx="0" cy="1145381"/>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116011</xdr:colOff>
      <xdr:row>499</xdr:row>
      <xdr:rowOff>114779</xdr:rowOff>
    </xdr:from>
    <xdr:to>
      <xdr:col>10</xdr:col>
      <xdr:colOff>261938</xdr:colOff>
      <xdr:row>499</xdr:row>
      <xdr:rowOff>114779</xdr:rowOff>
    </xdr:to>
    <xdr:cxnSp macro="">
      <xdr:nvCxnSpPr>
        <xdr:cNvPr id="573" name="直線コネクタ 572">
          <a:extLst>
            <a:ext uri="{FF2B5EF4-FFF2-40B4-BE49-F238E27FC236}">
              <a16:creationId xmlns:a16="http://schemas.microsoft.com/office/drawing/2014/main" id="{DCA50DA7-1EE3-40D8-B088-E3A4653C27C6}"/>
            </a:ext>
          </a:extLst>
        </xdr:cNvPr>
        <xdr:cNvCxnSpPr/>
      </xdr:nvCxnSpPr>
      <xdr:spPr>
        <a:xfrm flipH="1">
          <a:off x="2783011" y="72333329"/>
          <a:ext cx="1288927" cy="0"/>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264085</xdr:colOff>
      <xdr:row>488</xdr:row>
      <xdr:rowOff>2383</xdr:rowOff>
    </xdr:from>
    <xdr:to>
      <xdr:col>10</xdr:col>
      <xdr:colOff>264085</xdr:colOff>
      <xdr:row>494</xdr:row>
      <xdr:rowOff>2</xdr:rowOff>
    </xdr:to>
    <xdr:cxnSp macro="">
      <xdr:nvCxnSpPr>
        <xdr:cNvPr id="574" name="直線コネクタ 573">
          <a:extLst>
            <a:ext uri="{FF2B5EF4-FFF2-40B4-BE49-F238E27FC236}">
              <a16:creationId xmlns:a16="http://schemas.microsoft.com/office/drawing/2014/main" id="{70E9309E-7DF9-4294-8ECF-95F4AB002DBB}"/>
            </a:ext>
          </a:extLst>
        </xdr:cNvPr>
        <xdr:cNvCxnSpPr/>
      </xdr:nvCxnSpPr>
      <xdr:spPr>
        <a:xfrm flipV="1">
          <a:off x="4074085" y="70125433"/>
          <a:ext cx="0" cy="1140619"/>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122192</xdr:colOff>
      <xdr:row>493</xdr:row>
      <xdr:rowOff>188118</xdr:rowOff>
    </xdr:from>
    <xdr:to>
      <xdr:col>7</xdr:col>
      <xdr:colOff>122192</xdr:colOff>
      <xdr:row>499</xdr:row>
      <xdr:rowOff>116681</xdr:rowOff>
    </xdr:to>
    <xdr:cxnSp macro="">
      <xdr:nvCxnSpPr>
        <xdr:cNvPr id="575" name="直線コネクタ 574">
          <a:extLst>
            <a:ext uri="{FF2B5EF4-FFF2-40B4-BE49-F238E27FC236}">
              <a16:creationId xmlns:a16="http://schemas.microsoft.com/office/drawing/2014/main" id="{BD54AEC7-5164-4F61-A09F-39603DB4F664}"/>
            </a:ext>
          </a:extLst>
        </xdr:cNvPr>
        <xdr:cNvCxnSpPr/>
      </xdr:nvCxnSpPr>
      <xdr:spPr>
        <a:xfrm>
          <a:off x="2789192" y="71263668"/>
          <a:ext cx="0" cy="1071563"/>
        </a:xfrm>
        <a:prstGeom prst="line">
          <a:avLst/>
        </a:prstGeom>
        <a:ln w="6350" cmpd="dbl">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4763</xdr:colOff>
      <xdr:row>500</xdr:row>
      <xdr:rowOff>2442</xdr:rowOff>
    </xdr:from>
    <xdr:to>
      <xdr:col>9</xdr:col>
      <xdr:colOff>2381</xdr:colOff>
      <xdr:row>500</xdr:row>
      <xdr:rowOff>2442</xdr:rowOff>
    </xdr:to>
    <xdr:cxnSp macro="">
      <xdr:nvCxnSpPr>
        <xdr:cNvPr id="576" name="直線コネクタ 575">
          <a:extLst>
            <a:ext uri="{FF2B5EF4-FFF2-40B4-BE49-F238E27FC236}">
              <a16:creationId xmlns:a16="http://schemas.microsoft.com/office/drawing/2014/main" id="{5A258488-B2E4-474D-9AFB-B658F707D7B1}"/>
            </a:ext>
          </a:extLst>
        </xdr:cNvPr>
        <xdr:cNvCxnSpPr/>
      </xdr:nvCxnSpPr>
      <xdr:spPr>
        <a:xfrm>
          <a:off x="1528763" y="72411492"/>
          <a:ext cx="1902618" cy="0"/>
        </a:xfrm>
        <a:prstGeom prst="line">
          <a:avLst/>
        </a:prstGeom>
        <a:ln w="3175">
          <a:solidFill>
            <a:srgbClr val="C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264319</xdr:colOff>
      <xdr:row>498</xdr:row>
      <xdr:rowOff>2441</xdr:rowOff>
    </xdr:from>
    <xdr:to>
      <xdr:col>14</xdr:col>
      <xdr:colOff>1</xdr:colOff>
      <xdr:row>498</xdr:row>
      <xdr:rowOff>2441</xdr:rowOff>
    </xdr:to>
    <xdr:cxnSp macro="">
      <xdr:nvCxnSpPr>
        <xdr:cNvPr id="577" name="直線コネクタ 576">
          <a:extLst>
            <a:ext uri="{FF2B5EF4-FFF2-40B4-BE49-F238E27FC236}">
              <a16:creationId xmlns:a16="http://schemas.microsoft.com/office/drawing/2014/main" id="{453C8A7A-010F-4074-A053-E88DE00DEF37}"/>
            </a:ext>
          </a:extLst>
        </xdr:cNvPr>
        <xdr:cNvCxnSpPr/>
      </xdr:nvCxnSpPr>
      <xdr:spPr>
        <a:xfrm flipH="1">
          <a:off x="4074319" y="72030491"/>
          <a:ext cx="1259682" cy="0"/>
        </a:xfrm>
        <a:prstGeom prst="line">
          <a:avLst/>
        </a:prstGeom>
        <a:ln w="3175">
          <a:solidFill>
            <a:srgbClr val="C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123825</xdr:colOff>
      <xdr:row>499</xdr:row>
      <xdr:rowOff>114300</xdr:rowOff>
    </xdr:from>
    <xdr:to>
      <xdr:col>9</xdr:col>
      <xdr:colOff>4763</xdr:colOff>
      <xdr:row>500</xdr:row>
      <xdr:rowOff>4763</xdr:rowOff>
    </xdr:to>
    <xdr:cxnSp macro="">
      <xdr:nvCxnSpPr>
        <xdr:cNvPr id="578" name="直線コネクタ 577">
          <a:extLst>
            <a:ext uri="{FF2B5EF4-FFF2-40B4-BE49-F238E27FC236}">
              <a16:creationId xmlns:a16="http://schemas.microsoft.com/office/drawing/2014/main" id="{387C57F4-50C9-4A44-A196-D71C7670E0E1}"/>
            </a:ext>
          </a:extLst>
        </xdr:cNvPr>
        <xdr:cNvCxnSpPr/>
      </xdr:nvCxnSpPr>
      <xdr:spPr>
        <a:xfrm>
          <a:off x="2790825" y="72332850"/>
          <a:ext cx="642938" cy="80963"/>
        </a:xfrm>
        <a:prstGeom prst="line">
          <a:avLst/>
        </a:prstGeom>
        <a:ln w="3175" cmpd="dbl">
          <a:solidFill>
            <a:srgbClr val="C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264320</xdr:colOff>
      <xdr:row>499</xdr:row>
      <xdr:rowOff>116681</xdr:rowOff>
    </xdr:from>
    <xdr:to>
      <xdr:col>10</xdr:col>
      <xdr:colOff>264320</xdr:colOff>
      <xdr:row>506</xdr:row>
      <xdr:rowOff>188119</xdr:rowOff>
    </xdr:to>
    <xdr:cxnSp macro="">
      <xdr:nvCxnSpPr>
        <xdr:cNvPr id="579" name="直線コネクタ 578">
          <a:extLst>
            <a:ext uri="{FF2B5EF4-FFF2-40B4-BE49-F238E27FC236}">
              <a16:creationId xmlns:a16="http://schemas.microsoft.com/office/drawing/2014/main" id="{2BD964C0-581A-4253-A5DC-DBB9C2DF9B2D}"/>
            </a:ext>
          </a:extLst>
        </xdr:cNvPr>
        <xdr:cNvCxnSpPr/>
      </xdr:nvCxnSpPr>
      <xdr:spPr>
        <a:xfrm flipV="1">
          <a:off x="4074320" y="72335231"/>
          <a:ext cx="0" cy="1404938"/>
        </a:xfrm>
        <a:prstGeom prst="line">
          <a:avLst/>
        </a:prstGeom>
        <a:ln w="6350" cmpd="dbl">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2687</xdr:colOff>
      <xdr:row>492</xdr:row>
      <xdr:rowOff>611</xdr:rowOff>
    </xdr:from>
    <xdr:to>
      <xdr:col>9</xdr:col>
      <xdr:colOff>2687</xdr:colOff>
      <xdr:row>493</xdr:row>
      <xdr:rowOff>183356</xdr:rowOff>
    </xdr:to>
    <xdr:cxnSp macro="">
      <xdr:nvCxnSpPr>
        <xdr:cNvPr id="580" name="直線コネクタ 579">
          <a:extLst>
            <a:ext uri="{FF2B5EF4-FFF2-40B4-BE49-F238E27FC236}">
              <a16:creationId xmlns:a16="http://schemas.microsoft.com/office/drawing/2014/main" id="{D65BBA11-3C16-46FC-BD04-2B521A50124A}"/>
            </a:ext>
          </a:extLst>
        </xdr:cNvPr>
        <xdr:cNvCxnSpPr/>
      </xdr:nvCxnSpPr>
      <xdr:spPr>
        <a:xfrm>
          <a:off x="3431687" y="70885661"/>
          <a:ext cx="0" cy="373245"/>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259556</xdr:colOff>
      <xdr:row>488</xdr:row>
      <xdr:rowOff>4763</xdr:rowOff>
    </xdr:from>
    <xdr:to>
      <xdr:col>9</xdr:col>
      <xdr:colOff>0</xdr:colOff>
      <xdr:row>492</xdr:row>
      <xdr:rowOff>2198</xdr:rowOff>
    </xdr:to>
    <xdr:cxnSp macro="">
      <xdr:nvCxnSpPr>
        <xdr:cNvPr id="581" name="直線コネクタ 580">
          <a:extLst>
            <a:ext uri="{FF2B5EF4-FFF2-40B4-BE49-F238E27FC236}">
              <a16:creationId xmlns:a16="http://schemas.microsoft.com/office/drawing/2014/main" id="{2A9CDDD7-603A-4694-9847-7A8022768E42}"/>
            </a:ext>
          </a:extLst>
        </xdr:cNvPr>
        <xdr:cNvCxnSpPr/>
      </xdr:nvCxnSpPr>
      <xdr:spPr>
        <a:xfrm flipH="1" flipV="1">
          <a:off x="3307556" y="70127813"/>
          <a:ext cx="121444" cy="759435"/>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2991</xdr:colOff>
      <xdr:row>488</xdr:row>
      <xdr:rowOff>2381</xdr:rowOff>
    </xdr:from>
    <xdr:to>
      <xdr:col>9</xdr:col>
      <xdr:colOff>85725</xdr:colOff>
      <xdr:row>492</xdr:row>
      <xdr:rowOff>4762</xdr:rowOff>
    </xdr:to>
    <xdr:cxnSp macro="">
      <xdr:nvCxnSpPr>
        <xdr:cNvPr id="582" name="直線コネクタ 581">
          <a:extLst>
            <a:ext uri="{FF2B5EF4-FFF2-40B4-BE49-F238E27FC236}">
              <a16:creationId xmlns:a16="http://schemas.microsoft.com/office/drawing/2014/main" id="{D77E6007-7799-4B81-8920-CF33C2BB490C}"/>
            </a:ext>
          </a:extLst>
        </xdr:cNvPr>
        <xdr:cNvCxnSpPr/>
      </xdr:nvCxnSpPr>
      <xdr:spPr>
        <a:xfrm flipV="1">
          <a:off x="3431991" y="70125431"/>
          <a:ext cx="82734" cy="764381"/>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4763</xdr:colOff>
      <xdr:row>493</xdr:row>
      <xdr:rowOff>190317</xdr:rowOff>
    </xdr:from>
    <xdr:to>
      <xdr:col>10</xdr:col>
      <xdr:colOff>264319</xdr:colOff>
      <xdr:row>493</xdr:row>
      <xdr:rowOff>190317</xdr:rowOff>
    </xdr:to>
    <xdr:cxnSp macro="">
      <xdr:nvCxnSpPr>
        <xdr:cNvPr id="583" name="直線コネクタ 582">
          <a:extLst>
            <a:ext uri="{FF2B5EF4-FFF2-40B4-BE49-F238E27FC236}">
              <a16:creationId xmlns:a16="http://schemas.microsoft.com/office/drawing/2014/main" id="{F3B13510-ACB2-4FD3-A71D-84A0AC062FD7}"/>
            </a:ext>
          </a:extLst>
        </xdr:cNvPr>
        <xdr:cNvCxnSpPr/>
      </xdr:nvCxnSpPr>
      <xdr:spPr>
        <a:xfrm>
          <a:off x="3433763" y="71265867"/>
          <a:ext cx="640556" cy="0"/>
        </a:xfrm>
        <a:prstGeom prst="line">
          <a:avLst/>
        </a:prstGeom>
        <a:ln w="3175">
          <a:solidFill>
            <a:srgbClr val="C00000"/>
          </a:solidFill>
          <a:prstDash val="lgDashDotDot"/>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271463</xdr:colOff>
      <xdr:row>494</xdr:row>
      <xdr:rowOff>0</xdr:rowOff>
    </xdr:from>
    <xdr:to>
      <xdr:col>14</xdr:col>
      <xdr:colOff>0</xdr:colOff>
      <xdr:row>494</xdr:row>
      <xdr:rowOff>0</xdr:rowOff>
    </xdr:to>
    <xdr:cxnSp macro="">
      <xdr:nvCxnSpPr>
        <xdr:cNvPr id="584" name="直線コネクタ 583">
          <a:extLst>
            <a:ext uri="{FF2B5EF4-FFF2-40B4-BE49-F238E27FC236}">
              <a16:creationId xmlns:a16="http://schemas.microsoft.com/office/drawing/2014/main" id="{4095F961-59E2-468F-9CD8-1530EBB8D16C}"/>
            </a:ext>
          </a:extLst>
        </xdr:cNvPr>
        <xdr:cNvCxnSpPr/>
      </xdr:nvCxnSpPr>
      <xdr:spPr>
        <a:xfrm>
          <a:off x="4081463" y="71266050"/>
          <a:ext cx="1252537" cy="0"/>
        </a:xfrm>
        <a:prstGeom prst="line">
          <a:avLst/>
        </a:prstGeom>
        <a:ln w="3175">
          <a:solidFill>
            <a:srgbClr val="C00000"/>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2381</xdr:colOff>
      <xdr:row>494</xdr:row>
      <xdr:rowOff>1892</xdr:rowOff>
    </xdr:from>
    <xdr:to>
      <xdr:col>7</xdr:col>
      <xdr:colOff>126206</xdr:colOff>
      <xdr:row>494</xdr:row>
      <xdr:rowOff>1892</xdr:rowOff>
    </xdr:to>
    <xdr:cxnSp macro="">
      <xdr:nvCxnSpPr>
        <xdr:cNvPr id="585" name="直線コネクタ 584">
          <a:extLst>
            <a:ext uri="{FF2B5EF4-FFF2-40B4-BE49-F238E27FC236}">
              <a16:creationId xmlns:a16="http://schemas.microsoft.com/office/drawing/2014/main" id="{75DBEEB7-A720-47EE-9F9D-358FE060CFE8}"/>
            </a:ext>
          </a:extLst>
        </xdr:cNvPr>
        <xdr:cNvCxnSpPr/>
      </xdr:nvCxnSpPr>
      <xdr:spPr>
        <a:xfrm flipH="1">
          <a:off x="1526381" y="71267942"/>
          <a:ext cx="1266825" cy="0"/>
        </a:xfrm>
        <a:prstGeom prst="line">
          <a:avLst/>
        </a:prstGeom>
        <a:ln w="3175">
          <a:solidFill>
            <a:srgbClr val="C00000"/>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2382</xdr:colOff>
      <xdr:row>493</xdr:row>
      <xdr:rowOff>188120</xdr:rowOff>
    </xdr:from>
    <xdr:to>
      <xdr:col>9</xdr:col>
      <xdr:colOff>2382</xdr:colOff>
      <xdr:row>499</xdr:row>
      <xdr:rowOff>116681</xdr:rowOff>
    </xdr:to>
    <xdr:cxnSp macro="">
      <xdr:nvCxnSpPr>
        <xdr:cNvPr id="586" name="直線コネクタ 585">
          <a:extLst>
            <a:ext uri="{FF2B5EF4-FFF2-40B4-BE49-F238E27FC236}">
              <a16:creationId xmlns:a16="http://schemas.microsoft.com/office/drawing/2014/main" id="{A9C58547-AF0A-4594-B440-63172E80713B}"/>
            </a:ext>
          </a:extLst>
        </xdr:cNvPr>
        <xdr:cNvCxnSpPr/>
      </xdr:nvCxnSpPr>
      <xdr:spPr>
        <a:xfrm>
          <a:off x="3431382" y="71263670"/>
          <a:ext cx="0" cy="1071561"/>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347663</xdr:colOff>
      <xdr:row>498</xdr:row>
      <xdr:rowOff>0</xdr:rowOff>
    </xdr:from>
    <xdr:to>
      <xdr:col>10</xdr:col>
      <xdr:colOff>347663</xdr:colOff>
      <xdr:row>498</xdr:row>
      <xdr:rowOff>0</xdr:rowOff>
    </xdr:to>
    <xdr:cxnSp macro="">
      <xdr:nvCxnSpPr>
        <xdr:cNvPr id="587" name="直線コネクタ 586">
          <a:extLst>
            <a:ext uri="{FF2B5EF4-FFF2-40B4-BE49-F238E27FC236}">
              <a16:creationId xmlns:a16="http://schemas.microsoft.com/office/drawing/2014/main" id="{5AAF52AD-305E-420C-BD5B-F6F0348630AC}"/>
            </a:ext>
          </a:extLst>
        </xdr:cNvPr>
        <xdr:cNvCxnSpPr/>
      </xdr:nvCxnSpPr>
      <xdr:spPr>
        <a:xfrm>
          <a:off x="4157663" y="72028050"/>
          <a:ext cx="0" cy="0"/>
        </a:xfrm>
        <a:prstGeom prst="line">
          <a:avLst/>
        </a:prstGeom>
        <a:ln w="3175">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497</xdr:row>
      <xdr:rowOff>185738</xdr:rowOff>
    </xdr:from>
    <xdr:to>
      <xdr:col>11</xdr:col>
      <xdr:colOff>0</xdr:colOff>
      <xdr:row>497</xdr:row>
      <xdr:rowOff>188119</xdr:rowOff>
    </xdr:to>
    <xdr:cxnSp macro="">
      <xdr:nvCxnSpPr>
        <xdr:cNvPr id="588" name="直線コネクタ 587">
          <a:extLst>
            <a:ext uri="{FF2B5EF4-FFF2-40B4-BE49-F238E27FC236}">
              <a16:creationId xmlns:a16="http://schemas.microsoft.com/office/drawing/2014/main" id="{F321958F-5111-4400-903E-6CECC1AAD84B}"/>
            </a:ext>
          </a:extLst>
        </xdr:cNvPr>
        <xdr:cNvCxnSpPr/>
      </xdr:nvCxnSpPr>
      <xdr:spPr>
        <a:xfrm>
          <a:off x="4191000" y="72023288"/>
          <a:ext cx="0" cy="2381"/>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111919</xdr:colOff>
      <xdr:row>493</xdr:row>
      <xdr:rowOff>189332</xdr:rowOff>
    </xdr:from>
    <xdr:to>
      <xdr:col>26</xdr:col>
      <xdr:colOff>1279</xdr:colOff>
      <xdr:row>499</xdr:row>
      <xdr:rowOff>114300</xdr:rowOff>
    </xdr:to>
    <xdr:cxnSp macro="">
      <xdr:nvCxnSpPr>
        <xdr:cNvPr id="589" name="直線コネクタ 588">
          <a:extLst>
            <a:ext uri="{FF2B5EF4-FFF2-40B4-BE49-F238E27FC236}">
              <a16:creationId xmlns:a16="http://schemas.microsoft.com/office/drawing/2014/main" id="{AA150438-D969-48D7-B1EA-ED4736C4830A}"/>
            </a:ext>
          </a:extLst>
        </xdr:cNvPr>
        <xdr:cNvCxnSpPr/>
      </xdr:nvCxnSpPr>
      <xdr:spPr>
        <a:xfrm flipH="1">
          <a:off x="9255919" y="71264882"/>
          <a:ext cx="651360" cy="1067968"/>
        </a:xfrm>
        <a:prstGeom prst="line">
          <a:avLst/>
        </a:prstGeom>
        <a:ln w="3175">
          <a:solidFill>
            <a:srgbClr val="C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7144</xdr:colOff>
      <xdr:row>494</xdr:row>
      <xdr:rowOff>2381</xdr:rowOff>
    </xdr:from>
    <xdr:to>
      <xdr:col>27</xdr:col>
      <xdr:colOff>266700</xdr:colOff>
      <xdr:row>499</xdr:row>
      <xdr:rowOff>119063</xdr:rowOff>
    </xdr:to>
    <xdr:cxnSp macro="">
      <xdr:nvCxnSpPr>
        <xdr:cNvPr id="590" name="直線コネクタ 589">
          <a:extLst>
            <a:ext uri="{FF2B5EF4-FFF2-40B4-BE49-F238E27FC236}">
              <a16:creationId xmlns:a16="http://schemas.microsoft.com/office/drawing/2014/main" id="{F717A6B6-932E-4F32-820C-21E0F335A0C1}"/>
            </a:ext>
          </a:extLst>
        </xdr:cNvPr>
        <xdr:cNvCxnSpPr/>
      </xdr:nvCxnSpPr>
      <xdr:spPr>
        <a:xfrm>
          <a:off x="9913144" y="71268431"/>
          <a:ext cx="640556" cy="1069182"/>
        </a:xfrm>
        <a:prstGeom prst="line">
          <a:avLst/>
        </a:prstGeom>
        <a:ln w="3175">
          <a:solidFill>
            <a:srgbClr val="C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116961</xdr:colOff>
      <xdr:row>488</xdr:row>
      <xdr:rowOff>2381</xdr:rowOff>
    </xdr:from>
    <xdr:to>
      <xdr:col>24</xdr:col>
      <xdr:colOff>116961</xdr:colOff>
      <xdr:row>493</xdr:row>
      <xdr:rowOff>189419</xdr:rowOff>
    </xdr:to>
    <xdr:cxnSp macro="">
      <xdr:nvCxnSpPr>
        <xdr:cNvPr id="591" name="直線コネクタ 590">
          <a:extLst>
            <a:ext uri="{FF2B5EF4-FFF2-40B4-BE49-F238E27FC236}">
              <a16:creationId xmlns:a16="http://schemas.microsoft.com/office/drawing/2014/main" id="{F74E6DD9-31AE-42FD-AF7A-125F13B28C1C}"/>
            </a:ext>
          </a:extLst>
        </xdr:cNvPr>
        <xdr:cNvCxnSpPr/>
      </xdr:nvCxnSpPr>
      <xdr:spPr>
        <a:xfrm>
          <a:off x="9260961" y="70125431"/>
          <a:ext cx="0" cy="1139538"/>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116681</xdr:colOff>
      <xdr:row>499</xdr:row>
      <xdr:rowOff>114300</xdr:rowOff>
    </xdr:from>
    <xdr:to>
      <xdr:col>27</xdr:col>
      <xdr:colOff>266700</xdr:colOff>
      <xdr:row>499</xdr:row>
      <xdr:rowOff>114300</xdr:rowOff>
    </xdr:to>
    <xdr:cxnSp macro="">
      <xdr:nvCxnSpPr>
        <xdr:cNvPr id="592" name="直線コネクタ 591">
          <a:extLst>
            <a:ext uri="{FF2B5EF4-FFF2-40B4-BE49-F238E27FC236}">
              <a16:creationId xmlns:a16="http://schemas.microsoft.com/office/drawing/2014/main" id="{06893C72-CC89-4896-B180-CE2FF8AF0EEC}"/>
            </a:ext>
          </a:extLst>
        </xdr:cNvPr>
        <xdr:cNvCxnSpPr/>
      </xdr:nvCxnSpPr>
      <xdr:spPr>
        <a:xfrm flipH="1">
          <a:off x="9260681" y="72332850"/>
          <a:ext cx="1293019" cy="0"/>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168835</xdr:colOff>
      <xdr:row>488</xdr:row>
      <xdr:rowOff>4763</xdr:rowOff>
    </xdr:from>
    <xdr:to>
      <xdr:col>27</xdr:col>
      <xdr:colOff>168835</xdr:colOff>
      <xdr:row>494</xdr:row>
      <xdr:rowOff>2383</xdr:rowOff>
    </xdr:to>
    <xdr:cxnSp macro="">
      <xdr:nvCxnSpPr>
        <xdr:cNvPr id="593" name="直線コネクタ 592">
          <a:extLst>
            <a:ext uri="{FF2B5EF4-FFF2-40B4-BE49-F238E27FC236}">
              <a16:creationId xmlns:a16="http://schemas.microsoft.com/office/drawing/2014/main" id="{D4074C70-A4EB-4B4B-BD8E-6C1E93A06C9D}"/>
            </a:ext>
          </a:extLst>
        </xdr:cNvPr>
        <xdr:cNvCxnSpPr/>
      </xdr:nvCxnSpPr>
      <xdr:spPr>
        <a:xfrm flipV="1">
          <a:off x="10455835" y="70127813"/>
          <a:ext cx="0" cy="1140620"/>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117431</xdr:colOff>
      <xdr:row>494</xdr:row>
      <xdr:rowOff>0</xdr:rowOff>
    </xdr:from>
    <xdr:to>
      <xdr:col>24</xdr:col>
      <xdr:colOff>117431</xdr:colOff>
      <xdr:row>499</xdr:row>
      <xdr:rowOff>119063</xdr:rowOff>
    </xdr:to>
    <xdr:cxnSp macro="">
      <xdr:nvCxnSpPr>
        <xdr:cNvPr id="594" name="直線コネクタ 593">
          <a:extLst>
            <a:ext uri="{FF2B5EF4-FFF2-40B4-BE49-F238E27FC236}">
              <a16:creationId xmlns:a16="http://schemas.microsoft.com/office/drawing/2014/main" id="{1DB88637-8563-4629-8876-80983333CC16}"/>
            </a:ext>
          </a:extLst>
        </xdr:cNvPr>
        <xdr:cNvCxnSpPr/>
      </xdr:nvCxnSpPr>
      <xdr:spPr>
        <a:xfrm>
          <a:off x="9261431" y="71266050"/>
          <a:ext cx="0" cy="1071563"/>
        </a:xfrm>
        <a:prstGeom prst="line">
          <a:avLst/>
        </a:prstGeom>
        <a:ln w="6350" cmpd="dbl">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4763</xdr:colOff>
      <xdr:row>500</xdr:row>
      <xdr:rowOff>2442</xdr:rowOff>
    </xdr:from>
    <xdr:to>
      <xdr:col>26</xdr:col>
      <xdr:colOff>4763</xdr:colOff>
      <xdr:row>500</xdr:row>
      <xdr:rowOff>2442</xdr:rowOff>
    </xdr:to>
    <xdr:cxnSp macro="">
      <xdr:nvCxnSpPr>
        <xdr:cNvPr id="595" name="直線コネクタ 594">
          <a:extLst>
            <a:ext uri="{FF2B5EF4-FFF2-40B4-BE49-F238E27FC236}">
              <a16:creationId xmlns:a16="http://schemas.microsoft.com/office/drawing/2014/main" id="{8EFB119F-F066-41C5-9287-4C833EC1E442}"/>
            </a:ext>
          </a:extLst>
        </xdr:cNvPr>
        <xdr:cNvCxnSpPr/>
      </xdr:nvCxnSpPr>
      <xdr:spPr>
        <a:xfrm>
          <a:off x="8005763" y="72411492"/>
          <a:ext cx="1905000" cy="0"/>
        </a:xfrm>
        <a:prstGeom prst="line">
          <a:avLst/>
        </a:prstGeom>
        <a:ln w="3175">
          <a:solidFill>
            <a:srgbClr val="C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173831</xdr:colOff>
      <xdr:row>498</xdr:row>
      <xdr:rowOff>2441</xdr:rowOff>
    </xdr:from>
    <xdr:to>
      <xdr:col>31</xdr:col>
      <xdr:colOff>4</xdr:colOff>
      <xdr:row>498</xdr:row>
      <xdr:rowOff>2441</xdr:rowOff>
    </xdr:to>
    <xdr:cxnSp macro="">
      <xdr:nvCxnSpPr>
        <xdr:cNvPr id="596" name="直線コネクタ 595">
          <a:extLst>
            <a:ext uri="{FF2B5EF4-FFF2-40B4-BE49-F238E27FC236}">
              <a16:creationId xmlns:a16="http://schemas.microsoft.com/office/drawing/2014/main" id="{F3B8A953-88D7-4BB0-B42F-66C1492B3E6C}"/>
            </a:ext>
          </a:extLst>
        </xdr:cNvPr>
        <xdr:cNvCxnSpPr/>
      </xdr:nvCxnSpPr>
      <xdr:spPr>
        <a:xfrm flipH="1">
          <a:off x="10460831" y="72030491"/>
          <a:ext cx="1350173" cy="0"/>
        </a:xfrm>
        <a:prstGeom prst="line">
          <a:avLst/>
        </a:prstGeom>
        <a:ln w="3175">
          <a:solidFill>
            <a:srgbClr val="C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114300</xdr:colOff>
      <xdr:row>499</xdr:row>
      <xdr:rowOff>116681</xdr:rowOff>
    </xdr:from>
    <xdr:to>
      <xdr:col>26</xdr:col>
      <xdr:colOff>7144</xdr:colOff>
      <xdr:row>500</xdr:row>
      <xdr:rowOff>2381</xdr:rowOff>
    </xdr:to>
    <xdr:cxnSp macro="">
      <xdr:nvCxnSpPr>
        <xdr:cNvPr id="597" name="直線コネクタ 596">
          <a:extLst>
            <a:ext uri="{FF2B5EF4-FFF2-40B4-BE49-F238E27FC236}">
              <a16:creationId xmlns:a16="http://schemas.microsoft.com/office/drawing/2014/main" id="{835FAE08-8A27-4AF7-B717-15FD56F2209F}"/>
            </a:ext>
          </a:extLst>
        </xdr:cNvPr>
        <xdr:cNvCxnSpPr/>
      </xdr:nvCxnSpPr>
      <xdr:spPr>
        <a:xfrm>
          <a:off x="9258300" y="72335231"/>
          <a:ext cx="654844" cy="76200"/>
        </a:xfrm>
        <a:prstGeom prst="line">
          <a:avLst/>
        </a:prstGeom>
        <a:ln w="3175">
          <a:solidFill>
            <a:srgbClr val="C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169069</xdr:colOff>
      <xdr:row>498</xdr:row>
      <xdr:rowOff>147638</xdr:rowOff>
    </xdr:from>
    <xdr:to>
      <xdr:col>27</xdr:col>
      <xdr:colOff>169069</xdr:colOff>
      <xdr:row>506</xdr:row>
      <xdr:rowOff>188120</xdr:rowOff>
    </xdr:to>
    <xdr:cxnSp macro="">
      <xdr:nvCxnSpPr>
        <xdr:cNvPr id="598" name="直線コネクタ 597">
          <a:extLst>
            <a:ext uri="{FF2B5EF4-FFF2-40B4-BE49-F238E27FC236}">
              <a16:creationId xmlns:a16="http://schemas.microsoft.com/office/drawing/2014/main" id="{07DB1B09-E9EE-41F1-8615-0436A6DD4480}"/>
            </a:ext>
          </a:extLst>
        </xdr:cNvPr>
        <xdr:cNvCxnSpPr/>
      </xdr:nvCxnSpPr>
      <xdr:spPr>
        <a:xfrm flipV="1">
          <a:off x="10456069" y="72175688"/>
          <a:ext cx="0" cy="1564482"/>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264320</xdr:colOff>
      <xdr:row>499</xdr:row>
      <xdr:rowOff>111919</xdr:rowOff>
    </xdr:from>
    <xdr:to>
      <xdr:col>27</xdr:col>
      <xdr:colOff>264320</xdr:colOff>
      <xdr:row>507</xdr:row>
      <xdr:rowOff>0</xdr:rowOff>
    </xdr:to>
    <xdr:cxnSp macro="">
      <xdr:nvCxnSpPr>
        <xdr:cNvPr id="599" name="直線コネクタ 598">
          <a:extLst>
            <a:ext uri="{FF2B5EF4-FFF2-40B4-BE49-F238E27FC236}">
              <a16:creationId xmlns:a16="http://schemas.microsoft.com/office/drawing/2014/main" id="{E2AA5239-21B4-40BB-8FF3-91BABAB8CD61}"/>
            </a:ext>
          </a:extLst>
        </xdr:cNvPr>
        <xdr:cNvCxnSpPr/>
      </xdr:nvCxnSpPr>
      <xdr:spPr>
        <a:xfrm flipV="1">
          <a:off x="10551320" y="72330469"/>
          <a:ext cx="0" cy="1412081"/>
        </a:xfrm>
        <a:prstGeom prst="line">
          <a:avLst/>
        </a:prstGeom>
        <a:ln w="3175" cmpd="dbl">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2687</xdr:colOff>
      <xdr:row>492</xdr:row>
      <xdr:rowOff>611</xdr:rowOff>
    </xdr:from>
    <xdr:to>
      <xdr:col>26</xdr:col>
      <xdr:colOff>2687</xdr:colOff>
      <xdr:row>493</xdr:row>
      <xdr:rowOff>183356</xdr:rowOff>
    </xdr:to>
    <xdr:cxnSp macro="">
      <xdr:nvCxnSpPr>
        <xdr:cNvPr id="600" name="直線コネクタ 599">
          <a:extLst>
            <a:ext uri="{FF2B5EF4-FFF2-40B4-BE49-F238E27FC236}">
              <a16:creationId xmlns:a16="http://schemas.microsoft.com/office/drawing/2014/main" id="{1DE971D2-2BB4-4AEF-B09A-8311A296EBD3}"/>
            </a:ext>
          </a:extLst>
        </xdr:cNvPr>
        <xdr:cNvCxnSpPr/>
      </xdr:nvCxnSpPr>
      <xdr:spPr>
        <a:xfrm>
          <a:off x="9908687" y="70885661"/>
          <a:ext cx="0" cy="373245"/>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259556</xdr:colOff>
      <xdr:row>488</xdr:row>
      <xdr:rowOff>4763</xdr:rowOff>
    </xdr:from>
    <xdr:to>
      <xdr:col>26</xdr:col>
      <xdr:colOff>0</xdr:colOff>
      <xdr:row>492</xdr:row>
      <xdr:rowOff>2198</xdr:rowOff>
    </xdr:to>
    <xdr:cxnSp macro="">
      <xdr:nvCxnSpPr>
        <xdr:cNvPr id="601" name="直線コネクタ 600">
          <a:extLst>
            <a:ext uri="{FF2B5EF4-FFF2-40B4-BE49-F238E27FC236}">
              <a16:creationId xmlns:a16="http://schemas.microsoft.com/office/drawing/2014/main" id="{AE599A9E-6334-41D6-96D1-964DF3E8EBEA}"/>
            </a:ext>
          </a:extLst>
        </xdr:cNvPr>
        <xdr:cNvCxnSpPr/>
      </xdr:nvCxnSpPr>
      <xdr:spPr>
        <a:xfrm flipH="1" flipV="1">
          <a:off x="9784556" y="70127813"/>
          <a:ext cx="121444" cy="759435"/>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2991</xdr:colOff>
      <xdr:row>488</xdr:row>
      <xdr:rowOff>2381</xdr:rowOff>
    </xdr:from>
    <xdr:to>
      <xdr:col>26</xdr:col>
      <xdr:colOff>85725</xdr:colOff>
      <xdr:row>492</xdr:row>
      <xdr:rowOff>4762</xdr:rowOff>
    </xdr:to>
    <xdr:cxnSp macro="">
      <xdr:nvCxnSpPr>
        <xdr:cNvPr id="602" name="直線コネクタ 601">
          <a:extLst>
            <a:ext uri="{FF2B5EF4-FFF2-40B4-BE49-F238E27FC236}">
              <a16:creationId xmlns:a16="http://schemas.microsoft.com/office/drawing/2014/main" id="{9EE6CBB0-FC76-4B55-9EED-4FECF42B5302}"/>
            </a:ext>
          </a:extLst>
        </xdr:cNvPr>
        <xdr:cNvCxnSpPr/>
      </xdr:nvCxnSpPr>
      <xdr:spPr>
        <a:xfrm flipV="1">
          <a:off x="9908991" y="70125431"/>
          <a:ext cx="82734" cy="764381"/>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7144</xdr:colOff>
      <xdr:row>493</xdr:row>
      <xdr:rowOff>190317</xdr:rowOff>
    </xdr:from>
    <xdr:to>
      <xdr:col>27</xdr:col>
      <xdr:colOff>173831</xdr:colOff>
      <xdr:row>493</xdr:row>
      <xdr:rowOff>190317</xdr:rowOff>
    </xdr:to>
    <xdr:cxnSp macro="">
      <xdr:nvCxnSpPr>
        <xdr:cNvPr id="603" name="直線コネクタ 602">
          <a:extLst>
            <a:ext uri="{FF2B5EF4-FFF2-40B4-BE49-F238E27FC236}">
              <a16:creationId xmlns:a16="http://schemas.microsoft.com/office/drawing/2014/main" id="{64127D71-3533-42BB-960D-A5699BBBFE84}"/>
            </a:ext>
          </a:extLst>
        </xdr:cNvPr>
        <xdr:cNvCxnSpPr/>
      </xdr:nvCxnSpPr>
      <xdr:spPr>
        <a:xfrm>
          <a:off x="9913144" y="71265867"/>
          <a:ext cx="547687" cy="0"/>
        </a:xfrm>
        <a:prstGeom prst="line">
          <a:avLst/>
        </a:prstGeom>
        <a:ln w="3175">
          <a:solidFill>
            <a:srgbClr val="C00000"/>
          </a:solidFill>
          <a:prstDash val="lgDashDotDot"/>
        </a:ln>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166688</xdr:colOff>
      <xdr:row>494</xdr:row>
      <xdr:rowOff>0</xdr:rowOff>
    </xdr:from>
    <xdr:to>
      <xdr:col>31</xdr:col>
      <xdr:colOff>0</xdr:colOff>
      <xdr:row>494</xdr:row>
      <xdr:rowOff>0</xdr:rowOff>
    </xdr:to>
    <xdr:cxnSp macro="">
      <xdr:nvCxnSpPr>
        <xdr:cNvPr id="604" name="直線コネクタ 603">
          <a:extLst>
            <a:ext uri="{FF2B5EF4-FFF2-40B4-BE49-F238E27FC236}">
              <a16:creationId xmlns:a16="http://schemas.microsoft.com/office/drawing/2014/main" id="{2899E3D2-FF52-4558-9055-157F1E730825}"/>
            </a:ext>
          </a:extLst>
        </xdr:cNvPr>
        <xdr:cNvCxnSpPr/>
      </xdr:nvCxnSpPr>
      <xdr:spPr>
        <a:xfrm>
          <a:off x="10453688" y="71266050"/>
          <a:ext cx="1357312" cy="0"/>
        </a:xfrm>
        <a:prstGeom prst="line">
          <a:avLst/>
        </a:prstGeom>
        <a:ln w="3175">
          <a:solidFill>
            <a:srgbClr val="C00000"/>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376238</xdr:colOff>
      <xdr:row>493</xdr:row>
      <xdr:rowOff>190011</xdr:rowOff>
    </xdr:from>
    <xdr:to>
      <xdr:col>24</xdr:col>
      <xdr:colOff>114301</xdr:colOff>
      <xdr:row>493</xdr:row>
      <xdr:rowOff>190011</xdr:rowOff>
    </xdr:to>
    <xdr:cxnSp macro="">
      <xdr:nvCxnSpPr>
        <xdr:cNvPr id="605" name="直線コネクタ 604">
          <a:extLst>
            <a:ext uri="{FF2B5EF4-FFF2-40B4-BE49-F238E27FC236}">
              <a16:creationId xmlns:a16="http://schemas.microsoft.com/office/drawing/2014/main" id="{B161238A-CC8A-4184-8EEB-763EBF6A02CA}"/>
            </a:ext>
          </a:extLst>
        </xdr:cNvPr>
        <xdr:cNvCxnSpPr/>
      </xdr:nvCxnSpPr>
      <xdr:spPr>
        <a:xfrm flipH="1">
          <a:off x="7996238" y="71265561"/>
          <a:ext cx="1262063" cy="0"/>
        </a:xfrm>
        <a:prstGeom prst="line">
          <a:avLst/>
        </a:prstGeom>
        <a:ln w="3175">
          <a:solidFill>
            <a:srgbClr val="C00000"/>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2382</xdr:colOff>
      <xdr:row>493</xdr:row>
      <xdr:rowOff>188120</xdr:rowOff>
    </xdr:from>
    <xdr:to>
      <xdr:col>26</xdr:col>
      <xdr:colOff>2382</xdr:colOff>
      <xdr:row>494</xdr:row>
      <xdr:rowOff>0</xdr:rowOff>
    </xdr:to>
    <xdr:cxnSp macro="">
      <xdr:nvCxnSpPr>
        <xdr:cNvPr id="606" name="直線コネクタ 605">
          <a:extLst>
            <a:ext uri="{FF2B5EF4-FFF2-40B4-BE49-F238E27FC236}">
              <a16:creationId xmlns:a16="http://schemas.microsoft.com/office/drawing/2014/main" id="{5D8C67E7-2F43-4043-8099-030244C71A65}"/>
            </a:ext>
          </a:extLst>
        </xdr:cNvPr>
        <xdr:cNvCxnSpPr/>
      </xdr:nvCxnSpPr>
      <xdr:spPr>
        <a:xfrm>
          <a:off x="9908382" y="71263670"/>
          <a:ext cx="0" cy="2380"/>
        </a:xfrm>
        <a:prstGeom prst="line">
          <a:avLst/>
        </a:prstGeom>
        <a:ln w="3175">
          <a:solidFill>
            <a:sysClr val="windowText" lastClr="0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347663</xdr:colOff>
      <xdr:row>498</xdr:row>
      <xdr:rowOff>0</xdr:rowOff>
    </xdr:from>
    <xdr:to>
      <xdr:col>27</xdr:col>
      <xdr:colOff>347663</xdr:colOff>
      <xdr:row>498</xdr:row>
      <xdr:rowOff>0</xdr:rowOff>
    </xdr:to>
    <xdr:cxnSp macro="">
      <xdr:nvCxnSpPr>
        <xdr:cNvPr id="607" name="直線コネクタ 606">
          <a:extLst>
            <a:ext uri="{FF2B5EF4-FFF2-40B4-BE49-F238E27FC236}">
              <a16:creationId xmlns:a16="http://schemas.microsoft.com/office/drawing/2014/main" id="{63E240CE-0D07-43CB-8D3C-D12BB93E4567}"/>
            </a:ext>
          </a:extLst>
        </xdr:cNvPr>
        <xdr:cNvCxnSpPr/>
      </xdr:nvCxnSpPr>
      <xdr:spPr>
        <a:xfrm>
          <a:off x="10634663" y="72028050"/>
          <a:ext cx="0" cy="0"/>
        </a:xfrm>
        <a:prstGeom prst="line">
          <a:avLst/>
        </a:prstGeom>
        <a:ln w="3175">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497</xdr:row>
      <xdr:rowOff>185738</xdr:rowOff>
    </xdr:from>
    <xdr:to>
      <xdr:col>28</xdr:col>
      <xdr:colOff>0</xdr:colOff>
      <xdr:row>497</xdr:row>
      <xdr:rowOff>188119</xdr:rowOff>
    </xdr:to>
    <xdr:cxnSp macro="">
      <xdr:nvCxnSpPr>
        <xdr:cNvPr id="608" name="直線コネクタ 607">
          <a:extLst>
            <a:ext uri="{FF2B5EF4-FFF2-40B4-BE49-F238E27FC236}">
              <a16:creationId xmlns:a16="http://schemas.microsoft.com/office/drawing/2014/main" id="{98D12E10-7CB3-40DD-ABED-9E8EE53C1950}"/>
            </a:ext>
          </a:extLst>
        </xdr:cNvPr>
        <xdr:cNvCxnSpPr/>
      </xdr:nvCxnSpPr>
      <xdr:spPr>
        <a:xfrm>
          <a:off x="10668000" y="72023288"/>
          <a:ext cx="0" cy="2381"/>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378619</xdr:colOff>
      <xdr:row>492</xdr:row>
      <xdr:rowOff>95250</xdr:rowOff>
    </xdr:from>
    <xdr:to>
      <xdr:col>25</xdr:col>
      <xdr:colOff>0</xdr:colOff>
      <xdr:row>492</xdr:row>
      <xdr:rowOff>95250</xdr:rowOff>
    </xdr:to>
    <xdr:cxnSp macro="">
      <xdr:nvCxnSpPr>
        <xdr:cNvPr id="609" name="直線矢印コネクタ 608">
          <a:extLst>
            <a:ext uri="{FF2B5EF4-FFF2-40B4-BE49-F238E27FC236}">
              <a16:creationId xmlns:a16="http://schemas.microsoft.com/office/drawing/2014/main" id="{E5D73F80-9981-4FD1-89BD-CADE543ED283}"/>
            </a:ext>
          </a:extLst>
        </xdr:cNvPr>
        <xdr:cNvCxnSpPr/>
      </xdr:nvCxnSpPr>
      <xdr:spPr>
        <a:xfrm flipH="1">
          <a:off x="8760619" y="70980300"/>
          <a:ext cx="76438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376238</xdr:colOff>
      <xdr:row>492</xdr:row>
      <xdr:rowOff>95250</xdr:rowOff>
    </xdr:from>
    <xdr:to>
      <xdr:col>8</xdr:col>
      <xdr:colOff>1</xdr:colOff>
      <xdr:row>492</xdr:row>
      <xdr:rowOff>95250</xdr:rowOff>
    </xdr:to>
    <xdr:cxnSp macro="">
      <xdr:nvCxnSpPr>
        <xdr:cNvPr id="610" name="直線矢印コネクタ 609">
          <a:extLst>
            <a:ext uri="{FF2B5EF4-FFF2-40B4-BE49-F238E27FC236}">
              <a16:creationId xmlns:a16="http://schemas.microsoft.com/office/drawing/2014/main" id="{3D78EC0F-3ADB-4413-84E9-18DBD918263A}"/>
            </a:ext>
          </a:extLst>
        </xdr:cNvPr>
        <xdr:cNvCxnSpPr/>
      </xdr:nvCxnSpPr>
      <xdr:spPr>
        <a:xfrm flipH="1">
          <a:off x="2281238" y="70980300"/>
          <a:ext cx="76676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2381</xdr:colOff>
      <xdr:row>492</xdr:row>
      <xdr:rowOff>96154</xdr:rowOff>
    </xdr:from>
    <xdr:to>
      <xdr:col>11</xdr:col>
      <xdr:colOff>283369</xdr:colOff>
      <xdr:row>492</xdr:row>
      <xdr:rowOff>96154</xdr:rowOff>
    </xdr:to>
    <xdr:cxnSp macro="">
      <xdr:nvCxnSpPr>
        <xdr:cNvPr id="611" name="直線矢印コネクタ 610">
          <a:extLst>
            <a:ext uri="{FF2B5EF4-FFF2-40B4-BE49-F238E27FC236}">
              <a16:creationId xmlns:a16="http://schemas.microsoft.com/office/drawing/2014/main" id="{16511E1A-F7EB-48E7-B1A2-4B15BBC23ED2}"/>
            </a:ext>
          </a:extLst>
        </xdr:cNvPr>
        <xdr:cNvCxnSpPr/>
      </xdr:nvCxnSpPr>
      <xdr:spPr>
        <a:xfrm>
          <a:off x="3812381" y="70981204"/>
          <a:ext cx="66198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0</xdr:colOff>
      <xdr:row>492</xdr:row>
      <xdr:rowOff>92350</xdr:rowOff>
    </xdr:from>
    <xdr:to>
      <xdr:col>28</xdr:col>
      <xdr:colOff>7144</xdr:colOff>
      <xdr:row>492</xdr:row>
      <xdr:rowOff>92350</xdr:rowOff>
    </xdr:to>
    <xdr:cxnSp macro="">
      <xdr:nvCxnSpPr>
        <xdr:cNvPr id="612" name="直線矢印コネクタ 611">
          <a:extLst>
            <a:ext uri="{FF2B5EF4-FFF2-40B4-BE49-F238E27FC236}">
              <a16:creationId xmlns:a16="http://schemas.microsoft.com/office/drawing/2014/main" id="{911E919D-459F-47CC-BA5E-AED04F5DD356}"/>
            </a:ext>
          </a:extLst>
        </xdr:cNvPr>
        <xdr:cNvCxnSpPr/>
      </xdr:nvCxnSpPr>
      <xdr:spPr>
        <a:xfrm>
          <a:off x="10287000" y="70977400"/>
          <a:ext cx="38814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4763</xdr:colOff>
      <xdr:row>503</xdr:row>
      <xdr:rowOff>99959</xdr:rowOff>
    </xdr:from>
    <xdr:to>
      <xdr:col>11</xdr:col>
      <xdr:colOff>290513</xdr:colOff>
      <xdr:row>503</xdr:row>
      <xdr:rowOff>99959</xdr:rowOff>
    </xdr:to>
    <xdr:cxnSp macro="">
      <xdr:nvCxnSpPr>
        <xdr:cNvPr id="613" name="直線矢印コネクタ 612">
          <a:extLst>
            <a:ext uri="{FF2B5EF4-FFF2-40B4-BE49-F238E27FC236}">
              <a16:creationId xmlns:a16="http://schemas.microsoft.com/office/drawing/2014/main" id="{B008E786-B394-4BEB-BCBA-71E294C859E8}"/>
            </a:ext>
          </a:extLst>
        </xdr:cNvPr>
        <xdr:cNvCxnSpPr/>
      </xdr:nvCxnSpPr>
      <xdr:spPr>
        <a:xfrm>
          <a:off x="3814763" y="73080509"/>
          <a:ext cx="66675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285750</xdr:colOff>
      <xdr:row>504</xdr:row>
      <xdr:rowOff>109483</xdr:rowOff>
    </xdr:from>
    <xdr:to>
      <xdr:col>11</xdr:col>
      <xdr:colOff>290513</xdr:colOff>
      <xdr:row>504</xdr:row>
      <xdr:rowOff>109483</xdr:rowOff>
    </xdr:to>
    <xdr:cxnSp macro="">
      <xdr:nvCxnSpPr>
        <xdr:cNvPr id="614" name="直線矢印コネクタ 613">
          <a:extLst>
            <a:ext uri="{FF2B5EF4-FFF2-40B4-BE49-F238E27FC236}">
              <a16:creationId xmlns:a16="http://schemas.microsoft.com/office/drawing/2014/main" id="{5AB28841-295E-4610-88D1-1C585E426C58}"/>
            </a:ext>
          </a:extLst>
        </xdr:cNvPr>
        <xdr:cNvCxnSpPr/>
      </xdr:nvCxnSpPr>
      <xdr:spPr>
        <a:xfrm>
          <a:off x="3714750" y="73280533"/>
          <a:ext cx="76676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223838</xdr:colOff>
      <xdr:row>503</xdr:row>
      <xdr:rowOff>105186</xdr:rowOff>
    </xdr:from>
    <xdr:to>
      <xdr:col>28</xdr:col>
      <xdr:colOff>288131</xdr:colOff>
      <xdr:row>503</xdr:row>
      <xdr:rowOff>105186</xdr:rowOff>
    </xdr:to>
    <xdr:cxnSp macro="">
      <xdr:nvCxnSpPr>
        <xdr:cNvPr id="615" name="直線矢印コネクタ 614">
          <a:extLst>
            <a:ext uri="{FF2B5EF4-FFF2-40B4-BE49-F238E27FC236}">
              <a16:creationId xmlns:a16="http://schemas.microsoft.com/office/drawing/2014/main" id="{2BBB7FB8-5E18-4E65-AEC9-CDAAD560BC21}"/>
            </a:ext>
          </a:extLst>
        </xdr:cNvPr>
        <xdr:cNvCxnSpPr/>
      </xdr:nvCxnSpPr>
      <xdr:spPr>
        <a:xfrm>
          <a:off x="10510838" y="73085736"/>
          <a:ext cx="44529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2381</xdr:colOff>
      <xdr:row>504</xdr:row>
      <xdr:rowOff>100421</xdr:rowOff>
    </xdr:from>
    <xdr:to>
      <xdr:col>28</xdr:col>
      <xdr:colOff>292894</xdr:colOff>
      <xdr:row>504</xdr:row>
      <xdr:rowOff>100421</xdr:rowOff>
    </xdr:to>
    <xdr:cxnSp macro="">
      <xdr:nvCxnSpPr>
        <xdr:cNvPr id="616" name="直線矢印コネクタ 615">
          <a:extLst>
            <a:ext uri="{FF2B5EF4-FFF2-40B4-BE49-F238E27FC236}">
              <a16:creationId xmlns:a16="http://schemas.microsoft.com/office/drawing/2014/main" id="{ECC11FAD-08DB-4857-A584-3D5C6001A52C}"/>
            </a:ext>
          </a:extLst>
        </xdr:cNvPr>
        <xdr:cNvCxnSpPr/>
      </xdr:nvCxnSpPr>
      <xdr:spPr>
        <a:xfrm>
          <a:off x="10289381" y="73271471"/>
          <a:ext cx="67151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259557</xdr:colOff>
      <xdr:row>497</xdr:row>
      <xdr:rowOff>98534</xdr:rowOff>
    </xdr:from>
    <xdr:to>
      <xdr:col>8</xdr:col>
      <xdr:colOff>190500</xdr:colOff>
      <xdr:row>497</xdr:row>
      <xdr:rowOff>98534</xdr:rowOff>
    </xdr:to>
    <xdr:cxnSp macro="">
      <xdr:nvCxnSpPr>
        <xdr:cNvPr id="617" name="直線矢印コネクタ 616">
          <a:extLst>
            <a:ext uri="{FF2B5EF4-FFF2-40B4-BE49-F238E27FC236}">
              <a16:creationId xmlns:a16="http://schemas.microsoft.com/office/drawing/2014/main" id="{5C123688-C0D4-4283-8EA0-3BB5762C2051}"/>
            </a:ext>
          </a:extLst>
        </xdr:cNvPr>
        <xdr:cNvCxnSpPr/>
      </xdr:nvCxnSpPr>
      <xdr:spPr>
        <a:xfrm flipH="1">
          <a:off x="2545557" y="71936084"/>
          <a:ext cx="69294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245269</xdr:colOff>
      <xdr:row>497</xdr:row>
      <xdr:rowOff>99494</xdr:rowOff>
    </xdr:from>
    <xdr:to>
      <xdr:col>25</xdr:col>
      <xdr:colOff>190500</xdr:colOff>
      <xdr:row>497</xdr:row>
      <xdr:rowOff>99494</xdr:rowOff>
    </xdr:to>
    <xdr:cxnSp macro="">
      <xdr:nvCxnSpPr>
        <xdr:cNvPr id="618" name="直線矢印コネクタ 617">
          <a:extLst>
            <a:ext uri="{FF2B5EF4-FFF2-40B4-BE49-F238E27FC236}">
              <a16:creationId xmlns:a16="http://schemas.microsoft.com/office/drawing/2014/main" id="{55D66853-E60C-4670-8133-9E3452C5C4E3}"/>
            </a:ext>
          </a:extLst>
        </xdr:cNvPr>
        <xdr:cNvCxnSpPr/>
      </xdr:nvCxnSpPr>
      <xdr:spPr>
        <a:xfrm flipH="1">
          <a:off x="9008269" y="71937044"/>
          <a:ext cx="70723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275102</xdr:colOff>
      <xdr:row>505</xdr:row>
      <xdr:rowOff>89474</xdr:rowOff>
    </xdr:from>
    <xdr:to>
      <xdr:col>27</xdr:col>
      <xdr:colOff>169069</xdr:colOff>
      <xdr:row>505</xdr:row>
      <xdr:rowOff>89474</xdr:rowOff>
    </xdr:to>
    <xdr:cxnSp macro="">
      <xdr:nvCxnSpPr>
        <xdr:cNvPr id="619" name="直線矢印コネクタ 618">
          <a:extLst>
            <a:ext uri="{FF2B5EF4-FFF2-40B4-BE49-F238E27FC236}">
              <a16:creationId xmlns:a16="http://schemas.microsoft.com/office/drawing/2014/main" id="{E5773C39-EFB8-4A37-AFCD-34D176EE3283}"/>
            </a:ext>
          </a:extLst>
        </xdr:cNvPr>
        <xdr:cNvCxnSpPr/>
      </xdr:nvCxnSpPr>
      <xdr:spPr>
        <a:xfrm>
          <a:off x="10181102" y="73451024"/>
          <a:ext cx="274967"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261444</xdr:colOff>
      <xdr:row>505</xdr:row>
      <xdr:rowOff>90434</xdr:rowOff>
    </xdr:from>
    <xdr:to>
      <xdr:col>28</xdr:col>
      <xdr:colOff>152400</xdr:colOff>
      <xdr:row>505</xdr:row>
      <xdr:rowOff>90434</xdr:rowOff>
    </xdr:to>
    <xdr:cxnSp macro="">
      <xdr:nvCxnSpPr>
        <xdr:cNvPr id="620" name="直線矢印コネクタ 619">
          <a:extLst>
            <a:ext uri="{FF2B5EF4-FFF2-40B4-BE49-F238E27FC236}">
              <a16:creationId xmlns:a16="http://schemas.microsoft.com/office/drawing/2014/main" id="{29770DBA-56B5-4763-9A31-F6A8D66DD343}"/>
            </a:ext>
          </a:extLst>
        </xdr:cNvPr>
        <xdr:cNvCxnSpPr/>
      </xdr:nvCxnSpPr>
      <xdr:spPr>
        <a:xfrm flipH="1">
          <a:off x="10548444" y="73451984"/>
          <a:ext cx="271956"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xdr:colOff>
      <xdr:row>537</xdr:row>
      <xdr:rowOff>95249</xdr:rowOff>
    </xdr:from>
    <xdr:to>
      <xdr:col>18</xdr:col>
      <xdr:colOff>185738</xdr:colOff>
      <xdr:row>537</xdr:row>
      <xdr:rowOff>95249</xdr:rowOff>
    </xdr:to>
    <xdr:cxnSp macro="">
      <xdr:nvCxnSpPr>
        <xdr:cNvPr id="621" name="直線矢印コネクタ 620">
          <a:extLst>
            <a:ext uri="{FF2B5EF4-FFF2-40B4-BE49-F238E27FC236}">
              <a16:creationId xmlns:a16="http://schemas.microsoft.com/office/drawing/2014/main" id="{9A9922FA-296F-4799-AD31-51C0B7BBE84A}"/>
            </a:ext>
          </a:extLst>
        </xdr:cNvPr>
        <xdr:cNvCxnSpPr/>
      </xdr:nvCxnSpPr>
      <xdr:spPr>
        <a:xfrm flipH="1">
          <a:off x="1524001" y="79552799"/>
          <a:ext cx="5519737" cy="0"/>
        </a:xfrm>
        <a:prstGeom prst="straightConnector1">
          <a:avLst/>
        </a:prstGeom>
        <a:ln w="3175">
          <a:solidFill>
            <a:srgbClr val="C00000"/>
          </a:solidFill>
          <a:prstDash val="lgDashDot"/>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2381</xdr:colOff>
      <xdr:row>499</xdr:row>
      <xdr:rowOff>116681</xdr:rowOff>
    </xdr:from>
    <xdr:to>
      <xdr:col>9</xdr:col>
      <xdr:colOff>2381</xdr:colOff>
      <xdr:row>500</xdr:row>
      <xdr:rowOff>7144</xdr:rowOff>
    </xdr:to>
    <xdr:cxnSp macro="">
      <xdr:nvCxnSpPr>
        <xdr:cNvPr id="622" name="直線コネクタ 621">
          <a:extLst>
            <a:ext uri="{FF2B5EF4-FFF2-40B4-BE49-F238E27FC236}">
              <a16:creationId xmlns:a16="http://schemas.microsoft.com/office/drawing/2014/main" id="{360211A7-E72D-4389-8BCF-4C0842ACECE8}"/>
            </a:ext>
          </a:extLst>
        </xdr:cNvPr>
        <xdr:cNvCxnSpPr/>
      </xdr:nvCxnSpPr>
      <xdr:spPr>
        <a:xfrm flipV="1">
          <a:off x="3431381" y="72335231"/>
          <a:ext cx="0" cy="80963"/>
        </a:xfrm>
        <a:prstGeom prst="line">
          <a:avLst/>
        </a:prstGeom>
        <a:ln w="6350" cmpd="dbl">
          <a:solidFill>
            <a:sysClr val="windowText" lastClr="00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169069</xdr:colOff>
      <xdr:row>494</xdr:row>
      <xdr:rowOff>0</xdr:rowOff>
    </xdr:from>
    <xdr:to>
      <xdr:col>27</xdr:col>
      <xdr:colOff>169069</xdr:colOff>
      <xdr:row>498</xdr:row>
      <xdr:rowOff>2381</xdr:rowOff>
    </xdr:to>
    <xdr:cxnSp macro="">
      <xdr:nvCxnSpPr>
        <xdr:cNvPr id="623" name="直線コネクタ 622">
          <a:extLst>
            <a:ext uri="{FF2B5EF4-FFF2-40B4-BE49-F238E27FC236}">
              <a16:creationId xmlns:a16="http://schemas.microsoft.com/office/drawing/2014/main" id="{4C8B9631-0436-4896-AFBD-3663D0F75330}"/>
            </a:ext>
          </a:extLst>
        </xdr:cNvPr>
        <xdr:cNvCxnSpPr/>
      </xdr:nvCxnSpPr>
      <xdr:spPr>
        <a:xfrm>
          <a:off x="10456069" y="71266050"/>
          <a:ext cx="0" cy="764381"/>
        </a:xfrm>
        <a:prstGeom prst="line">
          <a:avLst/>
        </a:prstGeom>
        <a:ln w="6350" cmpd="dbl">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2381</xdr:colOff>
      <xdr:row>500</xdr:row>
      <xdr:rowOff>4763</xdr:rowOff>
    </xdr:from>
    <xdr:to>
      <xdr:col>9</xdr:col>
      <xdr:colOff>2381</xdr:colOff>
      <xdr:row>507</xdr:row>
      <xdr:rowOff>4763</xdr:rowOff>
    </xdr:to>
    <xdr:cxnSp macro="">
      <xdr:nvCxnSpPr>
        <xdr:cNvPr id="624" name="直線コネクタ 623">
          <a:extLst>
            <a:ext uri="{FF2B5EF4-FFF2-40B4-BE49-F238E27FC236}">
              <a16:creationId xmlns:a16="http://schemas.microsoft.com/office/drawing/2014/main" id="{AA0BB06B-8935-4A95-A903-6A1C31BE33E7}"/>
            </a:ext>
          </a:extLst>
        </xdr:cNvPr>
        <xdr:cNvCxnSpPr/>
      </xdr:nvCxnSpPr>
      <xdr:spPr>
        <a:xfrm>
          <a:off x="3431381" y="72413813"/>
          <a:ext cx="0" cy="1333500"/>
        </a:xfrm>
        <a:prstGeom prst="line">
          <a:avLst/>
        </a:prstGeom>
        <a:ln w="3175">
          <a:solidFill>
            <a:sysClr val="windowText" lastClr="0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2381</xdr:colOff>
      <xdr:row>500</xdr:row>
      <xdr:rowOff>2381</xdr:rowOff>
    </xdr:from>
    <xdr:to>
      <xdr:col>26</xdr:col>
      <xdr:colOff>2381</xdr:colOff>
      <xdr:row>507</xdr:row>
      <xdr:rowOff>2381</xdr:rowOff>
    </xdr:to>
    <xdr:cxnSp macro="">
      <xdr:nvCxnSpPr>
        <xdr:cNvPr id="625" name="直線コネクタ 624">
          <a:extLst>
            <a:ext uri="{FF2B5EF4-FFF2-40B4-BE49-F238E27FC236}">
              <a16:creationId xmlns:a16="http://schemas.microsoft.com/office/drawing/2014/main" id="{CD40BA41-C2A2-4F6B-9750-E7A20FDFECE8}"/>
            </a:ext>
          </a:extLst>
        </xdr:cNvPr>
        <xdr:cNvCxnSpPr/>
      </xdr:nvCxnSpPr>
      <xdr:spPr>
        <a:xfrm>
          <a:off x="9908381" y="72411431"/>
          <a:ext cx="0" cy="1333500"/>
        </a:xfrm>
        <a:prstGeom prst="line">
          <a:avLst/>
        </a:prstGeom>
        <a:ln w="3175">
          <a:solidFill>
            <a:sysClr val="windowText" lastClr="0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2381</xdr:colOff>
      <xdr:row>494</xdr:row>
      <xdr:rowOff>7144</xdr:rowOff>
    </xdr:from>
    <xdr:to>
      <xdr:col>26</xdr:col>
      <xdr:colOff>2381</xdr:colOff>
      <xdr:row>499</xdr:row>
      <xdr:rowOff>119063</xdr:rowOff>
    </xdr:to>
    <xdr:cxnSp macro="">
      <xdr:nvCxnSpPr>
        <xdr:cNvPr id="626" name="直線コネクタ 625">
          <a:extLst>
            <a:ext uri="{FF2B5EF4-FFF2-40B4-BE49-F238E27FC236}">
              <a16:creationId xmlns:a16="http://schemas.microsoft.com/office/drawing/2014/main" id="{AF004B0E-C20F-4D40-8020-25046E518BBE}"/>
            </a:ext>
          </a:extLst>
        </xdr:cNvPr>
        <xdr:cNvCxnSpPr/>
      </xdr:nvCxnSpPr>
      <xdr:spPr>
        <a:xfrm>
          <a:off x="9908381" y="71273194"/>
          <a:ext cx="0" cy="1064419"/>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2381</xdr:colOff>
      <xdr:row>499</xdr:row>
      <xdr:rowOff>116681</xdr:rowOff>
    </xdr:from>
    <xdr:to>
      <xdr:col>26</xdr:col>
      <xdr:colOff>2381</xdr:colOff>
      <xdr:row>500</xdr:row>
      <xdr:rowOff>4763</xdr:rowOff>
    </xdr:to>
    <xdr:cxnSp macro="">
      <xdr:nvCxnSpPr>
        <xdr:cNvPr id="627" name="直線コネクタ 626">
          <a:extLst>
            <a:ext uri="{FF2B5EF4-FFF2-40B4-BE49-F238E27FC236}">
              <a16:creationId xmlns:a16="http://schemas.microsoft.com/office/drawing/2014/main" id="{2A4C3E90-16EF-433C-AA57-62D10F2DC7D5}"/>
            </a:ext>
          </a:extLst>
        </xdr:cNvPr>
        <xdr:cNvCxnSpPr/>
      </xdr:nvCxnSpPr>
      <xdr:spPr>
        <a:xfrm>
          <a:off x="9908381" y="72335231"/>
          <a:ext cx="0" cy="78582"/>
        </a:xfrm>
        <a:prstGeom prst="line">
          <a:avLst/>
        </a:prstGeom>
        <a:ln w="6350" cmpd="dbl">
          <a:solidFill>
            <a:sysClr val="windowText" lastClr="00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19050</xdr:colOff>
      <xdr:row>454</xdr:row>
      <xdr:rowOff>9525</xdr:rowOff>
    </xdr:from>
    <xdr:ext cx="1209675" cy="1676400"/>
    <xdr:pic>
      <xdr:nvPicPr>
        <xdr:cNvPr id="628" name="図 627">
          <a:extLst>
            <a:ext uri="{FF2B5EF4-FFF2-40B4-BE49-F238E27FC236}">
              <a16:creationId xmlns:a16="http://schemas.microsoft.com/office/drawing/2014/main" id="{89B48A18-2042-42F6-AA9A-8F9298F959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1050" y="65560575"/>
          <a:ext cx="1209675" cy="1676400"/>
        </a:xfrm>
        <a:prstGeom prst="rect">
          <a:avLst/>
        </a:prstGeom>
      </xdr:spPr>
    </xdr:pic>
    <xdr:clientData/>
  </xdr:oneCellAnchor>
  <xdr:twoCellAnchor>
    <xdr:from>
      <xdr:col>10</xdr:col>
      <xdr:colOff>264319</xdr:colOff>
      <xdr:row>497</xdr:row>
      <xdr:rowOff>188118</xdr:rowOff>
    </xdr:from>
    <xdr:to>
      <xdr:col>10</xdr:col>
      <xdr:colOff>264319</xdr:colOff>
      <xdr:row>499</xdr:row>
      <xdr:rowOff>114299</xdr:rowOff>
    </xdr:to>
    <xdr:cxnSp macro="">
      <xdr:nvCxnSpPr>
        <xdr:cNvPr id="629" name="直線コネクタ 628">
          <a:extLst>
            <a:ext uri="{FF2B5EF4-FFF2-40B4-BE49-F238E27FC236}">
              <a16:creationId xmlns:a16="http://schemas.microsoft.com/office/drawing/2014/main" id="{3006C5DC-9F46-47BE-B627-154BD65ACF2E}"/>
            </a:ext>
          </a:extLst>
        </xdr:cNvPr>
        <xdr:cNvCxnSpPr/>
      </xdr:nvCxnSpPr>
      <xdr:spPr>
        <a:xfrm>
          <a:off x="4074319" y="72025668"/>
          <a:ext cx="0" cy="307181"/>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169069</xdr:colOff>
      <xdr:row>498</xdr:row>
      <xdr:rowOff>0</xdr:rowOff>
    </xdr:from>
    <xdr:to>
      <xdr:col>27</xdr:col>
      <xdr:colOff>169069</xdr:colOff>
      <xdr:row>498</xdr:row>
      <xdr:rowOff>154781</xdr:rowOff>
    </xdr:to>
    <xdr:cxnSp macro="">
      <xdr:nvCxnSpPr>
        <xdr:cNvPr id="630" name="直線コネクタ 629">
          <a:extLst>
            <a:ext uri="{FF2B5EF4-FFF2-40B4-BE49-F238E27FC236}">
              <a16:creationId xmlns:a16="http://schemas.microsoft.com/office/drawing/2014/main" id="{48323560-A71D-4E6B-9333-E7D84F069290}"/>
            </a:ext>
          </a:extLst>
        </xdr:cNvPr>
        <xdr:cNvCxnSpPr/>
      </xdr:nvCxnSpPr>
      <xdr:spPr>
        <a:xfrm>
          <a:off x="10456069" y="72028050"/>
          <a:ext cx="0" cy="154781"/>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378619</xdr:colOff>
      <xdr:row>467</xdr:row>
      <xdr:rowOff>2381</xdr:rowOff>
    </xdr:from>
    <xdr:to>
      <xdr:col>55</xdr:col>
      <xdr:colOff>378619</xdr:colOff>
      <xdr:row>471</xdr:row>
      <xdr:rowOff>1</xdr:rowOff>
    </xdr:to>
    <xdr:cxnSp macro="">
      <xdr:nvCxnSpPr>
        <xdr:cNvPr id="631" name="直線コネクタ 630">
          <a:extLst>
            <a:ext uri="{FF2B5EF4-FFF2-40B4-BE49-F238E27FC236}">
              <a16:creationId xmlns:a16="http://schemas.microsoft.com/office/drawing/2014/main" id="{27366613-09B1-4F6A-BF43-FFAF971BE4F9}"/>
            </a:ext>
          </a:extLst>
        </xdr:cNvPr>
        <xdr:cNvCxnSpPr/>
      </xdr:nvCxnSpPr>
      <xdr:spPr>
        <a:xfrm flipV="1">
          <a:off x="17142619" y="66124931"/>
          <a:ext cx="3048000" cy="75962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2381</xdr:colOff>
      <xdr:row>471</xdr:row>
      <xdr:rowOff>90487</xdr:rowOff>
    </xdr:from>
    <xdr:to>
      <xdr:col>56</xdr:col>
      <xdr:colOff>0</xdr:colOff>
      <xdr:row>471</xdr:row>
      <xdr:rowOff>90487</xdr:rowOff>
    </xdr:to>
    <xdr:cxnSp macro="">
      <xdr:nvCxnSpPr>
        <xdr:cNvPr id="632" name="直線矢印コネクタ 631">
          <a:extLst>
            <a:ext uri="{FF2B5EF4-FFF2-40B4-BE49-F238E27FC236}">
              <a16:creationId xmlns:a16="http://schemas.microsoft.com/office/drawing/2014/main" id="{64C58BE9-B848-4B18-8A1B-DDAF018ABE33}"/>
            </a:ext>
          </a:extLst>
        </xdr:cNvPr>
        <xdr:cNvCxnSpPr/>
      </xdr:nvCxnSpPr>
      <xdr:spPr>
        <a:xfrm>
          <a:off x="17147381" y="66975037"/>
          <a:ext cx="30456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83344</xdr:colOff>
      <xdr:row>470</xdr:row>
      <xdr:rowOff>171450</xdr:rowOff>
    </xdr:from>
    <xdr:to>
      <xdr:col>48</xdr:col>
      <xdr:colOff>88107</xdr:colOff>
      <xdr:row>470</xdr:row>
      <xdr:rowOff>188120</xdr:rowOff>
    </xdr:to>
    <xdr:cxnSp macro="">
      <xdr:nvCxnSpPr>
        <xdr:cNvPr id="633" name="直線コネクタ 632">
          <a:extLst>
            <a:ext uri="{FF2B5EF4-FFF2-40B4-BE49-F238E27FC236}">
              <a16:creationId xmlns:a16="http://schemas.microsoft.com/office/drawing/2014/main" id="{8E92A2F1-F215-4244-80F1-F399E7A57EDA}"/>
            </a:ext>
          </a:extLst>
        </xdr:cNvPr>
        <xdr:cNvCxnSpPr/>
      </xdr:nvCxnSpPr>
      <xdr:spPr>
        <a:xfrm flipH="1" flipV="1">
          <a:off x="17228344" y="66865500"/>
          <a:ext cx="4763" cy="1667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107156</xdr:colOff>
      <xdr:row>470</xdr:row>
      <xdr:rowOff>164306</xdr:rowOff>
    </xdr:from>
    <xdr:to>
      <xdr:col>48</xdr:col>
      <xdr:colOff>114301</xdr:colOff>
      <xdr:row>471</xdr:row>
      <xdr:rowOff>1</xdr:rowOff>
    </xdr:to>
    <xdr:cxnSp macro="">
      <xdr:nvCxnSpPr>
        <xdr:cNvPr id="634" name="直線コネクタ 633">
          <a:extLst>
            <a:ext uri="{FF2B5EF4-FFF2-40B4-BE49-F238E27FC236}">
              <a16:creationId xmlns:a16="http://schemas.microsoft.com/office/drawing/2014/main" id="{EE3D7BB2-E36B-4E7F-835A-40D7AEEA6B64}"/>
            </a:ext>
          </a:extLst>
        </xdr:cNvPr>
        <xdr:cNvCxnSpPr/>
      </xdr:nvCxnSpPr>
      <xdr:spPr>
        <a:xfrm flipH="1" flipV="1">
          <a:off x="17252156" y="66858356"/>
          <a:ext cx="7145" cy="2619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283369</xdr:colOff>
      <xdr:row>466</xdr:row>
      <xdr:rowOff>188119</xdr:rowOff>
    </xdr:from>
    <xdr:to>
      <xdr:col>55</xdr:col>
      <xdr:colOff>283369</xdr:colOff>
      <xdr:row>471</xdr:row>
      <xdr:rowOff>4763</xdr:rowOff>
    </xdr:to>
    <xdr:cxnSp macro="">
      <xdr:nvCxnSpPr>
        <xdr:cNvPr id="635" name="直線矢印コネクタ 634">
          <a:extLst>
            <a:ext uri="{FF2B5EF4-FFF2-40B4-BE49-F238E27FC236}">
              <a16:creationId xmlns:a16="http://schemas.microsoft.com/office/drawing/2014/main" id="{CE5617DA-801C-43B2-AC67-52603856D573}"/>
            </a:ext>
          </a:extLst>
        </xdr:cNvPr>
        <xdr:cNvCxnSpPr/>
      </xdr:nvCxnSpPr>
      <xdr:spPr>
        <a:xfrm>
          <a:off x="20095369" y="66120169"/>
          <a:ext cx="0" cy="76914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66675</xdr:colOff>
      <xdr:row>468</xdr:row>
      <xdr:rowOff>188120</xdr:rowOff>
    </xdr:from>
    <xdr:to>
      <xdr:col>48</xdr:col>
      <xdr:colOff>66675</xdr:colOff>
      <xdr:row>470</xdr:row>
      <xdr:rowOff>173831</xdr:rowOff>
    </xdr:to>
    <xdr:cxnSp macro="">
      <xdr:nvCxnSpPr>
        <xdr:cNvPr id="636" name="直線矢印コネクタ 635">
          <a:extLst>
            <a:ext uri="{FF2B5EF4-FFF2-40B4-BE49-F238E27FC236}">
              <a16:creationId xmlns:a16="http://schemas.microsoft.com/office/drawing/2014/main" id="{40CE06ED-0BF3-49A2-91BA-0DD6AE7A3EE9}"/>
            </a:ext>
          </a:extLst>
        </xdr:cNvPr>
        <xdr:cNvCxnSpPr/>
      </xdr:nvCxnSpPr>
      <xdr:spPr>
        <a:xfrm flipV="1">
          <a:off x="17211675" y="66501170"/>
          <a:ext cx="0" cy="366711"/>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7144</xdr:colOff>
      <xdr:row>537</xdr:row>
      <xdr:rowOff>0</xdr:rowOff>
    </xdr:from>
    <xdr:to>
      <xdr:col>18</xdr:col>
      <xdr:colOff>2381</xdr:colOff>
      <xdr:row>537</xdr:row>
      <xdr:rowOff>0</xdr:rowOff>
    </xdr:to>
    <xdr:cxnSp macro="">
      <xdr:nvCxnSpPr>
        <xdr:cNvPr id="637" name="直線コネクタ 636">
          <a:extLst>
            <a:ext uri="{FF2B5EF4-FFF2-40B4-BE49-F238E27FC236}">
              <a16:creationId xmlns:a16="http://schemas.microsoft.com/office/drawing/2014/main" id="{4D02A037-616B-4E86-8637-44CA27043463}"/>
            </a:ext>
          </a:extLst>
        </xdr:cNvPr>
        <xdr:cNvCxnSpPr/>
      </xdr:nvCxnSpPr>
      <xdr:spPr>
        <a:xfrm>
          <a:off x="1531144" y="79457550"/>
          <a:ext cx="5329237"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183356</xdr:colOff>
      <xdr:row>538</xdr:row>
      <xdr:rowOff>0</xdr:rowOff>
    </xdr:from>
    <xdr:to>
      <xdr:col>18</xdr:col>
      <xdr:colOff>378619</xdr:colOff>
      <xdr:row>538</xdr:row>
      <xdr:rowOff>0</xdr:rowOff>
    </xdr:to>
    <xdr:cxnSp macro="">
      <xdr:nvCxnSpPr>
        <xdr:cNvPr id="638" name="直線矢印コネクタ 637">
          <a:extLst>
            <a:ext uri="{FF2B5EF4-FFF2-40B4-BE49-F238E27FC236}">
              <a16:creationId xmlns:a16="http://schemas.microsoft.com/office/drawing/2014/main" id="{DF80BF8B-57CC-49D2-92E8-8CCEAC824C9D}"/>
            </a:ext>
          </a:extLst>
        </xdr:cNvPr>
        <xdr:cNvCxnSpPr/>
      </xdr:nvCxnSpPr>
      <xdr:spPr>
        <a:xfrm>
          <a:off x="7041356" y="79648050"/>
          <a:ext cx="19526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514</xdr:row>
      <xdr:rowOff>0</xdr:rowOff>
    </xdr:from>
    <xdr:to>
      <xdr:col>14</xdr:col>
      <xdr:colOff>0</xdr:colOff>
      <xdr:row>514</xdr:row>
      <xdr:rowOff>190494</xdr:rowOff>
    </xdr:to>
    <xdr:cxnSp macro="">
      <xdr:nvCxnSpPr>
        <xdr:cNvPr id="639" name="直線矢印コネクタ 638">
          <a:extLst>
            <a:ext uri="{FF2B5EF4-FFF2-40B4-BE49-F238E27FC236}">
              <a16:creationId xmlns:a16="http://schemas.microsoft.com/office/drawing/2014/main" id="{1DC214C3-1C0C-444C-A42D-51B75DD06672}"/>
            </a:ext>
          </a:extLst>
        </xdr:cNvPr>
        <xdr:cNvCxnSpPr/>
      </xdr:nvCxnSpPr>
      <xdr:spPr>
        <a:xfrm flipV="1">
          <a:off x="5334000" y="75076050"/>
          <a:ext cx="0" cy="190494"/>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512</xdr:row>
      <xdr:rowOff>0</xdr:rowOff>
    </xdr:from>
    <xdr:to>
      <xdr:col>14</xdr:col>
      <xdr:colOff>0</xdr:colOff>
      <xdr:row>513</xdr:row>
      <xdr:rowOff>2379</xdr:rowOff>
    </xdr:to>
    <xdr:cxnSp macro="">
      <xdr:nvCxnSpPr>
        <xdr:cNvPr id="640" name="直線矢印コネクタ 639">
          <a:extLst>
            <a:ext uri="{FF2B5EF4-FFF2-40B4-BE49-F238E27FC236}">
              <a16:creationId xmlns:a16="http://schemas.microsoft.com/office/drawing/2014/main" id="{2A7F00B1-A9D7-473E-905B-D87BF2BFB004}"/>
            </a:ext>
          </a:extLst>
        </xdr:cNvPr>
        <xdr:cNvCxnSpPr/>
      </xdr:nvCxnSpPr>
      <xdr:spPr>
        <a:xfrm>
          <a:off x="5334000" y="74695050"/>
          <a:ext cx="0" cy="192879"/>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2382</xdr:colOff>
      <xdr:row>521</xdr:row>
      <xdr:rowOff>169069</xdr:rowOff>
    </xdr:from>
    <xdr:to>
      <xdr:col>66</xdr:col>
      <xdr:colOff>5</xdr:colOff>
      <xdr:row>522</xdr:row>
      <xdr:rowOff>100013</xdr:rowOff>
    </xdr:to>
    <xdr:cxnSp macro="">
      <xdr:nvCxnSpPr>
        <xdr:cNvPr id="641" name="曲線コネクタ 14754">
          <a:extLst>
            <a:ext uri="{FF2B5EF4-FFF2-40B4-BE49-F238E27FC236}">
              <a16:creationId xmlns:a16="http://schemas.microsoft.com/office/drawing/2014/main" id="{FFDCE708-1259-4423-84F4-D5861B663A9C}"/>
            </a:ext>
          </a:extLst>
        </xdr:cNvPr>
        <xdr:cNvCxnSpPr/>
      </xdr:nvCxnSpPr>
      <xdr:spPr>
        <a:xfrm rot="10800000" flipV="1">
          <a:off x="24767382" y="76578619"/>
          <a:ext cx="378623" cy="121444"/>
        </a:xfrm>
        <a:prstGeom prst="curved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368096</xdr:colOff>
      <xdr:row>543</xdr:row>
      <xdr:rowOff>46185</xdr:rowOff>
    </xdr:from>
    <xdr:to>
      <xdr:col>58</xdr:col>
      <xdr:colOff>7144</xdr:colOff>
      <xdr:row>545</xdr:row>
      <xdr:rowOff>80963</xdr:rowOff>
    </xdr:to>
    <xdr:cxnSp macro="">
      <xdr:nvCxnSpPr>
        <xdr:cNvPr id="642" name="直線コネクタ 641">
          <a:extLst>
            <a:ext uri="{FF2B5EF4-FFF2-40B4-BE49-F238E27FC236}">
              <a16:creationId xmlns:a16="http://schemas.microsoft.com/office/drawing/2014/main" id="{C49AFBAE-568F-4E88-BB47-9259446F710B}"/>
            </a:ext>
          </a:extLst>
        </xdr:cNvPr>
        <xdr:cNvCxnSpPr/>
      </xdr:nvCxnSpPr>
      <xdr:spPr>
        <a:xfrm>
          <a:off x="19037096" y="80646735"/>
          <a:ext cx="3068048" cy="415778"/>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0</xdr:colOff>
      <xdr:row>543</xdr:row>
      <xdr:rowOff>45244</xdr:rowOff>
    </xdr:from>
    <xdr:to>
      <xdr:col>57</xdr:col>
      <xdr:colOff>378619</xdr:colOff>
      <xdr:row>543</xdr:row>
      <xdr:rowOff>45244</xdr:rowOff>
    </xdr:to>
    <xdr:cxnSp macro="">
      <xdr:nvCxnSpPr>
        <xdr:cNvPr id="643" name="直線コネクタ 642">
          <a:extLst>
            <a:ext uri="{FF2B5EF4-FFF2-40B4-BE49-F238E27FC236}">
              <a16:creationId xmlns:a16="http://schemas.microsoft.com/office/drawing/2014/main" id="{8749768B-A64D-498C-AF72-5D27B9453FF2}"/>
            </a:ext>
          </a:extLst>
        </xdr:cNvPr>
        <xdr:cNvCxnSpPr/>
      </xdr:nvCxnSpPr>
      <xdr:spPr>
        <a:xfrm>
          <a:off x="18288000" y="80645794"/>
          <a:ext cx="3807619"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4641</xdr:colOff>
      <xdr:row>545</xdr:row>
      <xdr:rowOff>79536</xdr:rowOff>
    </xdr:from>
    <xdr:to>
      <xdr:col>67</xdr:col>
      <xdr:colOff>2381</xdr:colOff>
      <xdr:row>545</xdr:row>
      <xdr:rowOff>130969</xdr:rowOff>
    </xdr:to>
    <xdr:cxnSp macro="">
      <xdr:nvCxnSpPr>
        <xdr:cNvPr id="644" name="直線コネクタ 643">
          <a:extLst>
            <a:ext uri="{FF2B5EF4-FFF2-40B4-BE49-F238E27FC236}">
              <a16:creationId xmlns:a16="http://schemas.microsoft.com/office/drawing/2014/main" id="{3AF38EB5-E167-43BD-836D-85E9EC9865B1}"/>
            </a:ext>
          </a:extLst>
        </xdr:cNvPr>
        <xdr:cNvCxnSpPr>
          <a:stCxn id="652" idx="2"/>
        </xdr:cNvCxnSpPr>
      </xdr:nvCxnSpPr>
      <xdr:spPr>
        <a:xfrm>
          <a:off x="22102641" y="81061086"/>
          <a:ext cx="3426740" cy="51433"/>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4763</xdr:colOff>
      <xdr:row>552</xdr:row>
      <xdr:rowOff>157162</xdr:rowOff>
    </xdr:from>
    <xdr:to>
      <xdr:col>49</xdr:col>
      <xdr:colOff>309563</xdr:colOff>
      <xdr:row>552</xdr:row>
      <xdr:rowOff>157162</xdr:rowOff>
    </xdr:to>
    <xdr:cxnSp macro="">
      <xdr:nvCxnSpPr>
        <xdr:cNvPr id="645" name="直線コネクタ 644">
          <a:extLst>
            <a:ext uri="{FF2B5EF4-FFF2-40B4-BE49-F238E27FC236}">
              <a16:creationId xmlns:a16="http://schemas.microsoft.com/office/drawing/2014/main" id="{F949A92D-0710-4EC4-A2B5-F29AD1C6FFC7}"/>
            </a:ext>
          </a:extLst>
        </xdr:cNvPr>
        <xdr:cNvCxnSpPr/>
      </xdr:nvCxnSpPr>
      <xdr:spPr>
        <a:xfrm>
          <a:off x="17530763" y="82472212"/>
          <a:ext cx="1447800"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2381</xdr:colOff>
      <xdr:row>553</xdr:row>
      <xdr:rowOff>0</xdr:rowOff>
    </xdr:from>
    <xdr:to>
      <xdr:col>49</xdr:col>
      <xdr:colOff>307181</xdr:colOff>
      <xdr:row>553</xdr:row>
      <xdr:rowOff>0</xdr:rowOff>
    </xdr:to>
    <xdr:cxnSp macro="">
      <xdr:nvCxnSpPr>
        <xdr:cNvPr id="646" name="直線コネクタ 645">
          <a:extLst>
            <a:ext uri="{FF2B5EF4-FFF2-40B4-BE49-F238E27FC236}">
              <a16:creationId xmlns:a16="http://schemas.microsoft.com/office/drawing/2014/main" id="{89839DD1-F08D-42C2-979F-2485AA5E40E6}"/>
            </a:ext>
          </a:extLst>
        </xdr:cNvPr>
        <xdr:cNvCxnSpPr/>
      </xdr:nvCxnSpPr>
      <xdr:spPr>
        <a:xfrm>
          <a:off x="9527381" y="82505550"/>
          <a:ext cx="9448800"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2381</xdr:colOff>
      <xdr:row>518</xdr:row>
      <xdr:rowOff>85725</xdr:rowOff>
    </xdr:from>
    <xdr:to>
      <xdr:col>51</xdr:col>
      <xdr:colOff>2381</xdr:colOff>
      <xdr:row>518</xdr:row>
      <xdr:rowOff>85725</xdr:rowOff>
    </xdr:to>
    <xdr:cxnSp macro="">
      <xdr:nvCxnSpPr>
        <xdr:cNvPr id="647" name="直線コネクタ 646">
          <a:extLst>
            <a:ext uri="{FF2B5EF4-FFF2-40B4-BE49-F238E27FC236}">
              <a16:creationId xmlns:a16="http://schemas.microsoft.com/office/drawing/2014/main" id="{030E827E-4781-4CCD-B7DB-2BB19E638BEE}"/>
            </a:ext>
          </a:extLst>
        </xdr:cNvPr>
        <xdr:cNvCxnSpPr/>
      </xdr:nvCxnSpPr>
      <xdr:spPr>
        <a:xfrm>
          <a:off x="18671381" y="75923775"/>
          <a:ext cx="762000"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66</xdr:col>
      <xdr:colOff>2382</xdr:colOff>
      <xdr:row>521</xdr:row>
      <xdr:rowOff>166687</xdr:rowOff>
    </xdr:from>
    <xdr:to>
      <xdr:col>67</xdr:col>
      <xdr:colOff>7145</xdr:colOff>
      <xdr:row>521</xdr:row>
      <xdr:rowOff>166687</xdr:rowOff>
    </xdr:to>
    <xdr:cxnSp macro="">
      <xdr:nvCxnSpPr>
        <xdr:cNvPr id="648" name="直線コネクタ 647">
          <a:extLst>
            <a:ext uri="{FF2B5EF4-FFF2-40B4-BE49-F238E27FC236}">
              <a16:creationId xmlns:a16="http://schemas.microsoft.com/office/drawing/2014/main" id="{07F24235-B7E0-45A3-BFC8-FBA6588E347F}"/>
            </a:ext>
          </a:extLst>
        </xdr:cNvPr>
        <xdr:cNvCxnSpPr/>
      </xdr:nvCxnSpPr>
      <xdr:spPr>
        <a:xfrm>
          <a:off x="25148382" y="76576237"/>
          <a:ext cx="385763"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2381</xdr:colOff>
      <xdr:row>518</xdr:row>
      <xdr:rowOff>85725</xdr:rowOff>
    </xdr:from>
    <xdr:to>
      <xdr:col>66</xdr:col>
      <xdr:colOff>0</xdr:colOff>
      <xdr:row>521</xdr:row>
      <xdr:rowOff>169069</xdr:rowOff>
    </xdr:to>
    <xdr:cxnSp macro="">
      <xdr:nvCxnSpPr>
        <xdr:cNvPr id="649" name="直線コネクタ 648">
          <a:extLst>
            <a:ext uri="{FF2B5EF4-FFF2-40B4-BE49-F238E27FC236}">
              <a16:creationId xmlns:a16="http://schemas.microsoft.com/office/drawing/2014/main" id="{ADF7372C-971D-47E8-8545-B1B8CD1AA1C9}"/>
            </a:ext>
          </a:extLst>
        </xdr:cNvPr>
        <xdr:cNvCxnSpPr/>
      </xdr:nvCxnSpPr>
      <xdr:spPr>
        <a:xfrm>
          <a:off x="19433381" y="75923775"/>
          <a:ext cx="5712619" cy="654844"/>
        </a:xfrm>
        <a:prstGeom prst="line">
          <a:avLst/>
        </a:prstGeom>
        <a:ln w="3175">
          <a:solidFill>
            <a:sysClr val="windowText" lastClr="0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0</xdr:colOff>
      <xdr:row>518</xdr:row>
      <xdr:rowOff>85726</xdr:rowOff>
    </xdr:from>
    <xdr:to>
      <xdr:col>49</xdr:col>
      <xdr:colOff>4763</xdr:colOff>
      <xdr:row>521</xdr:row>
      <xdr:rowOff>121444</xdr:rowOff>
    </xdr:to>
    <xdr:cxnSp macro="">
      <xdr:nvCxnSpPr>
        <xdr:cNvPr id="650" name="直線コネクタ 649">
          <a:extLst>
            <a:ext uri="{FF2B5EF4-FFF2-40B4-BE49-F238E27FC236}">
              <a16:creationId xmlns:a16="http://schemas.microsoft.com/office/drawing/2014/main" id="{542E008C-52DF-4BB9-B6D1-E3C6B9CC6748}"/>
            </a:ext>
          </a:extLst>
        </xdr:cNvPr>
        <xdr:cNvCxnSpPr/>
      </xdr:nvCxnSpPr>
      <xdr:spPr>
        <a:xfrm flipV="1">
          <a:off x="12954000" y="75923776"/>
          <a:ext cx="5719763" cy="607218"/>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0</xdr:colOff>
      <xdr:row>543</xdr:row>
      <xdr:rowOff>121444</xdr:rowOff>
    </xdr:from>
    <xdr:to>
      <xdr:col>49</xdr:col>
      <xdr:colOff>378619</xdr:colOff>
      <xdr:row>543</xdr:row>
      <xdr:rowOff>121444</xdr:rowOff>
    </xdr:to>
    <xdr:cxnSp macro="">
      <xdr:nvCxnSpPr>
        <xdr:cNvPr id="651" name="直線コネクタ 650">
          <a:extLst>
            <a:ext uri="{FF2B5EF4-FFF2-40B4-BE49-F238E27FC236}">
              <a16:creationId xmlns:a16="http://schemas.microsoft.com/office/drawing/2014/main" id="{2BA6254F-4572-4D37-AAAF-699012A76767}"/>
            </a:ext>
          </a:extLst>
        </xdr:cNvPr>
        <xdr:cNvCxnSpPr/>
      </xdr:nvCxnSpPr>
      <xdr:spPr>
        <a:xfrm>
          <a:off x="18288000" y="80721994"/>
          <a:ext cx="759619"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188120</xdr:colOff>
      <xdr:row>543</xdr:row>
      <xdr:rowOff>9527</xdr:rowOff>
    </xdr:from>
    <xdr:to>
      <xdr:col>59</xdr:col>
      <xdr:colOff>290514</xdr:colOff>
      <xdr:row>552</xdr:row>
      <xdr:rowOff>64297</xdr:rowOff>
    </xdr:to>
    <xdr:sp macro="" textlink="">
      <xdr:nvSpPr>
        <xdr:cNvPr id="652" name="円弧 651">
          <a:extLst>
            <a:ext uri="{FF2B5EF4-FFF2-40B4-BE49-F238E27FC236}">
              <a16:creationId xmlns:a16="http://schemas.microsoft.com/office/drawing/2014/main" id="{5B51A99D-E4FF-45D7-94C7-4CCFD78B9722}"/>
            </a:ext>
          </a:extLst>
        </xdr:cNvPr>
        <xdr:cNvSpPr/>
      </xdr:nvSpPr>
      <xdr:spPr>
        <a:xfrm>
          <a:off x="12380120" y="80610077"/>
          <a:ext cx="10389394" cy="1769270"/>
        </a:xfrm>
        <a:prstGeom prst="arc">
          <a:avLst>
            <a:gd name="adj1" fmla="val 19818017"/>
            <a:gd name="adj2" fmla="val 21271771"/>
          </a:avLst>
        </a:prstGeom>
        <a:ln w="3175">
          <a:solidFill>
            <a:srgbClr val="C00000"/>
          </a:solidFill>
          <a:prstDash val="lgDashDot"/>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50</xdr:col>
      <xdr:colOff>197644</xdr:colOff>
      <xdr:row>543</xdr:row>
      <xdr:rowOff>100014</xdr:rowOff>
    </xdr:from>
    <xdr:to>
      <xdr:col>51</xdr:col>
      <xdr:colOff>376238</xdr:colOff>
      <xdr:row>543</xdr:row>
      <xdr:rowOff>100014</xdr:rowOff>
    </xdr:to>
    <xdr:cxnSp macro="">
      <xdr:nvCxnSpPr>
        <xdr:cNvPr id="653" name="直線コネクタ 652">
          <a:extLst>
            <a:ext uri="{FF2B5EF4-FFF2-40B4-BE49-F238E27FC236}">
              <a16:creationId xmlns:a16="http://schemas.microsoft.com/office/drawing/2014/main" id="{3296C629-3E11-44CF-A8E4-201DC9C48A15}"/>
            </a:ext>
          </a:extLst>
        </xdr:cNvPr>
        <xdr:cNvCxnSpPr/>
      </xdr:nvCxnSpPr>
      <xdr:spPr>
        <a:xfrm>
          <a:off x="19247644" y="80700564"/>
          <a:ext cx="559594"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2381</xdr:colOff>
      <xdr:row>544</xdr:row>
      <xdr:rowOff>61912</xdr:rowOff>
    </xdr:from>
    <xdr:to>
      <xdr:col>55</xdr:col>
      <xdr:colOff>0</xdr:colOff>
      <xdr:row>544</xdr:row>
      <xdr:rowOff>61912</xdr:rowOff>
    </xdr:to>
    <xdr:cxnSp macro="">
      <xdr:nvCxnSpPr>
        <xdr:cNvPr id="654" name="直線コネクタ 653">
          <a:extLst>
            <a:ext uri="{FF2B5EF4-FFF2-40B4-BE49-F238E27FC236}">
              <a16:creationId xmlns:a16="http://schemas.microsoft.com/office/drawing/2014/main" id="{90CA4262-E98C-4CCB-9769-9EC47FC04793}"/>
            </a:ext>
          </a:extLst>
        </xdr:cNvPr>
        <xdr:cNvCxnSpPr/>
      </xdr:nvCxnSpPr>
      <xdr:spPr>
        <a:xfrm>
          <a:off x="20195381" y="80852962"/>
          <a:ext cx="759619"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0</xdr:colOff>
      <xdr:row>533</xdr:row>
      <xdr:rowOff>0</xdr:rowOff>
    </xdr:from>
    <xdr:to>
      <xdr:col>51</xdr:col>
      <xdr:colOff>2381</xdr:colOff>
      <xdr:row>533</xdr:row>
      <xdr:rowOff>0</xdr:rowOff>
    </xdr:to>
    <xdr:cxnSp macro="">
      <xdr:nvCxnSpPr>
        <xdr:cNvPr id="655" name="直線矢印コネクタ 654">
          <a:extLst>
            <a:ext uri="{FF2B5EF4-FFF2-40B4-BE49-F238E27FC236}">
              <a16:creationId xmlns:a16="http://schemas.microsoft.com/office/drawing/2014/main" id="{7A5C633F-6D27-4B5D-851A-CFFAD000B899}"/>
            </a:ext>
          </a:extLst>
        </xdr:cNvPr>
        <xdr:cNvCxnSpPr/>
      </xdr:nvCxnSpPr>
      <xdr:spPr>
        <a:xfrm>
          <a:off x="19050000" y="78695550"/>
          <a:ext cx="383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185737</xdr:colOff>
      <xdr:row>533</xdr:row>
      <xdr:rowOff>2381</xdr:rowOff>
    </xdr:from>
    <xdr:to>
      <xdr:col>50</xdr:col>
      <xdr:colOff>185737</xdr:colOff>
      <xdr:row>533</xdr:row>
      <xdr:rowOff>95251</xdr:rowOff>
    </xdr:to>
    <xdr:cxnSp macro="">
      <xdr:nvCxnSpPr>
        <xdr:cNvPr id="656" name="直線コネクタ 655">
          <a:extLst>
            <a:ext uri="{FF2B5EF4-FFF2-40B4-BE49-F238E27FC236}">
              <a16:creationId xmlns:a16="http://schemas.microsoft.com/office/drawing/2014/main" id="{B684C39C-A7B5-42C6-AD22-D35546C1501D}"/>
            </a:ext>
          </a:extLst>
        </xdr:cNvPr>
        <xdr:cNvCxnSpPr/>
      </xdr:nvCxnSpPr>
      <xdr:spPr>
        <a:xfrm flipV="1">
          <a:off x="19235737" y="78697931"/>
          <a:ext cx="0" cy="9287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185739</xdr:colOff>
      <xdr:row>533</xdr:row>
      <xdr:rowOff>97630</xdr:rowOff>
    </xdr:from>
    <xdr:to>
      <xdr:col>51</xdr:col>
      <xdr:colOff>2381</xdr:colOff>
      <xdr:row>533</xdr:row>
      <xdr:rowOff>97630</xdr:rowOff>
    </xdr:to>
    <xdr:cxnSp macro="">
      <xdr:nvCxnSpPr>
        <xdr:cNvPr id="657" name="直線矢印コネクタ 656">
          <a:extLst>
            <a:ext uri="{FF2B5EF4-FFF2-40B4-BE49-F238E27FC236}">
              <a16:creationId xmlns:a16="http://schemas.microsoft.com/office/drawing/2014/main" id="{2D0EB806-9170-4ED0-961B-683F9CE14543}"/>
            </a:ext>
          </a:extLst>
        </xdr:cNvPr>
        <xdr:cNvCxnSpPr/>
      </xdr:nvCxnSpPr>
      <xdr:spPr>
        <a:xfrm>
          <a:off x="18854739" y="78793180"/>
          <a:ext cx="578642"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0</xdr:colOff>
      <xdr:row>533</xdr:row>
      <xdr:rowOff>0</xdr:rowOff>
    </xdr:from>
    <xdr:to>
      <xdr:col>50</xdr:col>
      <xdr:colOff>2381</xdr:colOff>
      <xdr:row>533</xdr:row>
      <xdr:rowOff>0</xdr:rowOff>
    </xdr:to>
    <xdr:cxnSp macro="">
      <xdr:nvCxnSpPr>
        <xdr:cNvPr id="658" name="直線矢印コネクタ 657">
          <a:extLst>
            <a:ext uri="{FF2B5EF4-FFF2-40B4-BE49-F238E27FC236}">
              <a16:creationId xmlns:a16="http://schemas.microsoft.com/office/drawing/2014/main" id="{BC965452-F49B-4390-8F62-54CE7887020E}"/>
            </a:ext>
          </a:extLst>
        </xdr:cNvPr>
        <xdr:cNvCxnSpPr/>
      </xdr:nvCxnSpPr>
      <xdr:spPr>
        <a:xfrm>
          <a:off x="18669000" y="78695550"/>
          <a:ext cx="383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185737</xdr:colOff>
      <xdr:row>533</xdr:row>
      <xdr:rowOff>0</xdr:rowOff>
    </xdr:from>
    <xdr:to>
      <xdr:col>49</xdr:col>
      <xdr:colOff>185737</xdr:colOff>
      <xdr:row>533</xdr:row>
      <xdr:rowOff>97631</xdr:rowOff>
    </xdr:to>
    <xdr:cxnSp macro="">
      <xdr:nvCxnSpPr>
        <xdr:cNvPr id="659" name="直線コネクタ 658">
          <a:extLst>
            <a:ext uri="{FF2B5EF4-FFF2-40B4-BE49-F238E27FC236}">
              <a16:creationId xmlns:a16="http://schemas.microsoft.com/office/drawing/2014/main" id="{6AB067C5-D60E-4ED1-B086-FBB657ABF5CC}"/>
            </a:ext>
          </a:extLst>
        </xdr:cNvPr>
        <xdr:cNvCxnSpPr/>
      </xdr:nvCxnSpPr>
      <xdr:spPr>
        <a:xfrm flipV="1">
          <a:off x="18854737" y="78695550"/>
          <a:ext cx="0" cy="97631"/>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185737</xdr:colOff>
      <xdr:row>542</xdr:row>
      <xdr:rowOff>50006</xdr:rowOff>
    </xdr:from>
    <xdr:to>
      <xdr:col>48</xdr:col>
      <xdr:colOff>185737</xdr:colOff>
      <xdr:row>543</xdr:row>
      <xdr:rowOff>45243</xdr:rowOff>
    </xdr:to>
    <xdr:cxnSp macro="">
      <xdr:nvCxnSpPr>
        <xdr:cNvPr id="660" name="直線矢印コネクタ 659">
          <a:extLst>
            <a:ext uri="{FF2B5EF4-FFF2-40B4-BE49-F238E27FC236}">
              <a16:creationId xmlns:a16="http://schemas.microsoft.com/office/drawing/2014/main" id="{7A4592C6-ACCE-43A5-B858-01DC6CD79275}"/>
            </a:ext>
          </a:extLst>
        </xdr:cNvPr>
        <xdr:cNvCxnSpPr/>
      </xdr:nvCxnSpPr>
      <xdr:spPr>
        <a:xfrm>
          <a:off x="18473737" y="80460056"/>
          <a:ext cx="0" cy="185737"/>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185737</xdr:colOff>
      <xdr:row>543</xdr:row>
      <xdr:rowOff>121444</xdr:rowOff>
    </xdr:from>
    <xdr:to>
      <xdr:col>48</xdr:col>
      <xdr:colOff>185737</xdr:colOff>
      <xdr:row>544</xdr:row>
      <xdr:rowOff>119063</xdr:rowOff>
    </xdr:to>
    <xdr:cxnSp macro="">
      <xdr:nvCxnSpPr>
        <xdr:cNvPr id="661" name="直線矢印コネクタ 660">
          <a:extLst>
            <a:ext uri="{FF2B5EF4-FFF2-40B4-BE49-F238E27FC236}">
              <a16:creationId xmlns:a16="http://schemas.microsoft.com/office/drawing/2014/main" id="{59D4AC26-88CE-44A5-85C1-3E9BDD39C5EF}"/>
            </a:ext>
          </a:extLst>
        </xdr:cNvPr>
        <xdr:cNvCxnSpPr/>
      </xdr:nvCxnSpPr>
      <xdr:spPr>
        <a:xfrm flipV="1">
          <a:off x="18473737" y="80721994"/>
          <a:ext cx="0" cy="188119"/>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266700</xdr:colOff>
      <xdr:row>543</xdr:row>
      <xdr:rowOff>83344</xdr:rowOff>
    </xdr:from>
    <xdr:to>
      <xdr:col>48</xdr:col>
      <xdr:colOff>188120</xdr:colOff>
      <xdr:row>543</xdr:row>
      <xdr:rowOff>83344</xdr:rowOff>
    </xdr:to>
    <xdr:cxnSp macro="">
      <xdr:nvCxnSpPr>
        <xdr:cNvPr id="662" name="直線矢印コネクタ 661">
          <a:extLst>
            <a:ext uri="{FF2B5EF4-FFF2-40B4-BE49-F238E27FC236}">
              <a16:creationId xmlns:a16="http://schemas.microsoft.com/office/drawing/2014/main" id="{3EC99356-6267-4988-8866-10D47BC23605}"/>
            </a:ext>
          </a:extLst>
        </xdr:cNvPr>
        <xdr:cNvCxnSpPr/>
      </xdr:nvCxnSpPr>
      <xdr:spPr>
        <a:xfrm flipH="1">
          <a:off x="18173700" y="80683894"/>
          <a:ext cx="30242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66</xdr:col>
      <xdr:colOff>2380</xdr:colOff>
      <xdr:row>521</xdr:row>
      <xdr:rowOff>126208</xdr:rowOff>
    </xdr:from>
    <xdr:to>
      <xdr:col>67</xdr:col>
      <xdr:colOff>7143</xdr:colOff>
      <xdr:row>521</xdr:row>
      <xdr:rowOff>126208</xdr:rowOff>
    </xdr:to>
    <xdr:cxnSp macro="">
      <xdr:nvCxnSpPr>
        <xdr:cNvPr id="663" name="直線コネクタ 662">
          <a:extLst>
            <a:ext uri="{FF2B5EF4-FFF2-40B4-BE49-F238E27FC236}">
              <a16:creationId xmlns:a16="http://schemas.microsoft.com/office/drawing/2014/main" id="{7FA1E81C-289B-431E-AA27-4BCB67F7A0A3}"/>
            </a:ext>
          </a:extLst>
        </xdr:cNvPr>
        <xdr:cNvCxnSpPr/>
      </xdr:nvCxnSpPr>
      <xdr:spPr>
        <a:xfrm>
          <a:off x="25148380" y="76535758"/>
          <a:ext cx="385763"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66</xdr:col>
      <xdr:colOff>188118</xdr:colOff>
      <xdr:row>520</xdr:row>
      <xdr:rowOff>133350</xdr:rowOff>
    </xdr:from>
    <xdr:to>
      <xdr:col>66</xdr:col>
      <xdr:colOff>188118</xdr:colOff>
      <xdr:row>521</xdr:row>
      <xdr:rowOff>128587</xdr:rowOff>
    </xdr:to>
    <xdr:cxnSp macro="">
      <xdr:nvCxnSpPr>
        <xdr:cNvPr id="664" name="直線矢印コネクタ 663">
          <a:extLst>
            <a:ext uri="{FF2B5EF4-FFF2-40B4-BE49-F238E27FC236}">
              <a16:creationId xmlns:a16="http://schemas.microsoft.com/office/drawing/2014/main" id="{6941F642-AA6F-403A-8260-6FEFEE876078}"/>
            </a:ext>
          </a:extLst>
        </xdr:cNvPr>
        <xdr:cNvCxnSpPr/>
      </xdr:nvCxnSpPr>
      <xdr:spPr>
        <a:xfrm>
          <a:off x="25334118" y="76352400"/>
          <a:ext cx="0" cy="185737"/>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66</xdr:col>
      <xdr:colOff>188119</xdr:colOff>
      <xdr:row>521</xdr:row>
      <xdr:rowOff>161925</xdr:rowOff>
    </xdr:from>
    <xdr:to>
      <xdr:col>66</xdr:col>
      <xdr:colOff>188119</xdr:colOff>
      <xdr:row>522</xdr:row>
      <xdr:rowOff>157164</xdr:rowOff>
    </xdr:to>
    <xdr:cxnSp macro="">
      <xdr:nvCxnSpPr>
        <xdr:cNvPr id="665" name="直線矢印コネクタ 664">
          <a:extLst>
            <a:ext uri="{FF2B5EF4-FFF2-40B4-BE49-F238E27FC236}">
              <a16:creationId xmlns:a16="http://schemas.microsoft.com/office/drawing/2014/main" id="{A3C23839-AA2E-421F-B2AC-1D8B37F75770}"/>
            </a:ext>
          </a:extLst>
        </xdr:cNvPr>
        <xdr:cNvCxnSpPr/>
      </xdr:nvCxnSpPr>
      <xdr:spPr>
        <a:xfrm flipV="1">
          <a:off x="25334119" y="76571475"/>
          <a:ext cx="0" cy="185739"/>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66</xdr:col>
      <xdr:colOff>188119</xdr:colOff>
      <xdr:row>520</xdr:row>
      <xdr:rowOff>188120</xdr:rowOff>
    </xdr:from>
    <xdr:to>
      <xdr:col>66</xdr:col>
      <xdr:colOff>373856</xdr:colOff>
      <xdr:row>521</xdr:row>
      <xdr:rowOff>145260</xdr:rowOff>
    </xdr:to>
    <xdr:cxnSp macro="">
      <xdr:nvCxnSpPr>
        <xdr:cNvPr id="666" name="カギ線コネクタ 14864">
          <a:extLst>
            <a:ext uri="{FF2B5EF4-FFF2-40B4-BE49-F238E27FC236}">
              <a16:creationId xmlns:a16="http://schemas.microsoft.com/office/drawing/2014/main" id="{ACBC42A7-961C-4F3A-BD28-91EE6BC288A3}"/>
            </a:ext>
          </a:extLst>
        </xdr:cNvPr>
        <xdr:cNvCxnSpPr/>
      </xdr:nvCxnSpPr>
      <xdr:spPr>
        <a:xfrm flipV="1">
          <a:off x="25334119" y="76407170"/>
          <a:ext cx="185737" cy="147640"/>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188119</xdr:colOff>
      <xdr:row>543</xdr:row>
      <xdr:rowOff>42863</xdr:rowOff>
    </xdr:from>
    <xdr:to>
      <xdr:col>54</xdr:col>
      <xdr:colOff>188119</xdr:colOff>
      <xdr:row>544</xdr:row>
      <xdr:rowOff>61913</xdr:rowOff>
    </xdr:to>
    <xdr:cxnSp macro="">
      <xdr:nvCxnSpPr>
        <xdr:cNvPr id="667" name="直線矢印コネクタ 666">
          <a:extLst>
            <a:ext uri="{FF2B5EF4-FFF2-40B4-BE49-F238E27FC236}">
              <a16:creationId xmlns:a16="http://schemas.microsoft.com/office/drawing/2014/main" id="{9AEFF6FC-2744-4A51-99D3-E3E21F40A585}"/>
            </a:ext>
          </a:extLst>
        </xdr:cNvPr>
        <xdr:cNvCxnSpPr/>
      </xdr:nvCxnSpPr>
      <xdr:spPr>
        <a:xfrm>
          <a:off x="20762119" y="80643413"/>
          <a:ext cx="0" cy="20955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542</xdr:row>
      <xdr:rowOff>47625</xdr:rowOff>
    </xdr:from>
    <xdr:to>
      <xdr:col>51</xdr:col>
      <xdr:colOff>190500</xdr:colOff>
      <xdr:row>543</xdr:row>
      <xdr:rowOff>47625</xdr:rowOff>
    </xdr:to>
    <xdr:cxnSp macro="">
      <xdr:nvCxnSpPr>
        <xdr:cNvPr id="668" name="直線矢印コネクタ 667">
          <a:extLst>
            <a:ext uri="{FF2B5EF4-FFF2-40B4-BE49-F238E27FC236}">
              <a16:creationId xmlns:a16="http://schemas.microsoft.com/office/drawing/2014/main" id="{0ABC2B4E-772E-4A57-A911-1FA251FCA0D9}"/>
            </a:ext>
          </a:extLst>
        </xdr:cNvPr>
        <xdr:cNvCxnSpPr/>
      </xdr:nvCxnSpPr>
      <xdr:spPr>
        <a:xfrm>
          <a:off x="19621500" y="80457675"/>
          <a:ext cx="0" cy="190500"/>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543</xdr:row>
      <xdr:rowOff>100014</xdr:rowOff>
    </xdr:from>
    <xdr:to>
      <xdr:col>51</xdr:col>
      <xdr:colOff>190500</xdr:colOff>
      <xdr:row>544</xdr:row>
      <xdr:rowOff>83344</xdr:rowOff>
    </xdr:to>
    <xdr:cxnSp macro="">
      <xdr:nvCxnSpPr>
        <xdr:cNvPr id="669" name="直線矢印コネクタ 668">
          <a:extLst>
            <a:ext uri="{FF2B5EF4-FFF2-40B4-BE49-F238E27FC236}">
              <a16:creationId xmlns:a16="http://schemas.microsoft.com/office/drawing/2014/main" id="{A3E2C8F1-D2E6-4E24-AC94-E145B48C1F79}"/>
            </a:ext>
          </a:extLst>
        </xdr:cNvPr>
        <xdr:cNvCxnSpPr/>
      </xdr:nvCxnSpPr>
      <xdr:spPr>
        <a:xfrm flipV="1">
          <a:off x="19621500" y="80700564"/>
          <a:ext cx="0" cy="17383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188119</xdr:colOff>
      <xdr:row>543</xdr:row>
      <xdr:rowOff>78582</xdr:rowOff>
    </xdr:from>
    <xdr:to>
      <xdr:col>52</xdr:col>
      <xdr:colOff>0</xdr:colOff>
      <xdr:row>543</xdr:row>
      <xdr:rowOff>78582</xdr:rowOff>
    </xdr:to>
    <xdr:cxnSp macro="">
      <xdr:nvCxnSpPr>
        <xdr:cNvPr id="670" name="直線コネクタ 669">
          <a:extLst>
            <a:ext uri="{FF2B5EF4-FFF2-40B4-BE49-F238E27FC236}">
              <a16:creationId xmlns:a16="http://schemas.microsoft.com/office/drawing/2014/main" id="{7F547275-AF02-4D58-A3D6-712449BDC9FE}"/>
            </a:ext>
          </a:extLst>
        </xdr:cNvPr>
        <xdr:cNvCxnSpPr/>
      </xdr:nvCxnSpPr>
      <xdr:spPr>
        <a:xfrm>
          <a:off x="19619119" y="80679132"/>
          <a:ext cx="192881"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190501</xdr:colOff>
      <xdr:row>543</xdr:row>
      <xdr:rowOff>154781</xdr:rowOff>
    </xdr:from>
    <xdr:to>
      <xdr:col>54</xdr:col>
      <xdr:colOff>278606</xdr:colOff>
      <xdr:row>543</xdr:row>
      <xdr:rowOff>154781</xdr:rowOff>
    </xdr:to>
    <xdr:cxnSp macro="">
      <xdr:nvCxnSpPr>
        <xdr:cNvPr id="671" name="直線コネクタ 670">
          <a:extLst>
            <a:ext uri="{FF2B5EF4-FFF2-40B4-BE49-F238E27FC236}">
              <a16:creationId xmlns:a16="http://schemas.microsoft.com/office/drawing/2014/main" id="{8945C41E-7FD1-4800-8FFA-65BA43CE7A08}"/>
            </a:ext>
          </a:extLst>
        </xdr:cNvPr>
        <xdr:cNvCxnSpPr/>
      </xdr:nvCxnSpPr>
      <xdr:spPr>
        <a:xfrm>
          <a:off x="20764501" y="80755331"/>
          <a:ext cx="88105"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280987</xdr:colOff>
      <xdr:row>542</xdr:row>
      <xdr:rowOff>92869</xdr:rowOff>
    </xdr:from>
    <xdr:to>
      <xdr:col>54</xdr:col>
      <xdr:colOff>280987</xdr:colOff>
      <xdr:row>543</xdr:row>
      <xdr:rowOff>154781</xdr:rowOff>
    </xdr:to>
    <xdr:cxnSp macro="">
      <xdr:nvCxnSpPr>
        <xdr:cNvPr id="672" name="直線コネクタ 671">
          <a:extLst>
            <a:ext uri="{FF2B5EF4-FFF2-40B4-BE49-F238E27FC236}">
              <a16:creationId xmlns:a16="http://schemas.microsoft.com/office/drawing/2014/main" id="{13A6E982-59FE-4F1A-9E90-C345C1085452}"/>
            </a:ext>
          </a:extLst>
        </xdr:cNvPr>
        <xdr:cNvCxnSpPr/>
      </xdr:nvCxnSpPr>
      <xdr:spPr>
        <a:xfrm flipV="1">
          <a:off x="20854987" y="80502919"/>
          <a:ext cx="0" cy="252412"/>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283369</xdr:colOff>
      <xdr:row>542</xdr:row>
      <xdr:rowOff>92869</xdr:rowOff>
    </xdr:from>
    <xdr:to>
      <xdr:col>55</xdr:col>
      <xdr:colOff>0</xdr:colOff>
      <xdr:row>542</xdr:row>
      <xdr:rowOff>92869</xdr:rowOff>
    </xdr:to>
    <xdr:cxnSp macro="">
      <xdr:nvCxnSpPr>
        <xdr:cNvPr id="673" name="直線矢印コネクタ 672">
          <a:extLst>
            <a:ext uri="{FF2B5EF4-FFF2-40B4-BE49-F238E27FC236}">
              <a16:creationId xmlns:a16="http://schemas.microsoft.com/office/drawing/2014/main" id="{85ADDEB1-592D-4C43-8E61-3248D916ECCA}"/>
            </a:ext>
          </a:extLst>
        </xdr:cNvPr>
        <xdr:cNvCxnSpPr/>
      </xdr:nvCxnSpPr>
      <xdr:spPr>
        <a:xfrm>
          <a:off x="20857369" y="80502919"/>
          <a:ext cx="9763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378619</xdr:colOff>
      <xdr:row>545</xdr:row>
      <xdr:rowOff>126207</xdr:rowOff>
    </xdr:from>
    <xdr:to>
      <xdr:col>67</xdr:col>
      <xdr:colOff>0</xdr:colOff>
      <xdr:row>545</xdr:row>
      <xdr:rowOff>126207</xdr:rowOff>
    </xdr:to>
    <xdr:cxnSp macro="">
      <xdr:nvCxnSpPr>
        <xdr:cNvPr id="674" name="直線コネクタ 673">
          <a:extLst>
            <a:ext uri="{FF2B5EF4-FFF2-40B4-BE49-F238E27FC236}">
              <a16:creationId xmlns:a16="http://schemas.microsoft.com/office/drawing/2014/main" id="{C771C36E-2037-4D3C-81BB-F895FBF4F982}"/>
            </a:ext>
          </a:extLst>
        </xdr:cNvPr>
        <xdr:cNvCxnSpPr/>
      </xdr:nvCxnSpPr>
      <xdr:spPr>
        <a:xfrm>
          <a:off x="21714619" y="81107757"/>
          <a:ext cx="3812381"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2381</xdr:colOff>
      <xdr:row>545</xdr:row>
      <xdr:rowOff>78581</xdr:rowOff>
    </xdr:from>
    <xdr:to>
      <xdr:col>63</xdr:col>
      <xdr:colOff>352425</xdr:colOff>
      <xdr:row>545</xdr:row>
      <xdr:rowOff>78581</xdr:rowOff>
    </xdr:to>
    <xdr:cxnSp macro="">
      <xdr:nvCxnSpPr>
        <xdr:cNvPr id="675" name="直線コネクタ 674">
          <a:extLst>
            <a:ext uri="{FF2B5EF4-FFF2-40B4-BE49-F238E27FC236}">
              <a16:creationId xmlns:a16="http://schemas.microsoft.com/office/drawing/2014/main" id="{48DBA515-4502-449B-B6A8-22108DEC2D51}"/>
            </a:ext>
          </a:extLst>
        </xdr:cNvPr>
        <xdr:cNvCxnSpPr/>
      </xdr:nvCxnSpPr>
      <xdr:spPr>
        <a:xfrm>
          <a:off x="22100381" y="81060131"/>
          <a:ext cx="2255044"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xdr:colOff>
      <xdr:row>544</xdr:row>
      <xdr:rowOff>85726</xdr:rowOff>
    </xdr:from>
    <xdr:to>
      <xdr:col>59</xdr:col>
      <xdr:colOff>1</xdr:colOff>
      <xdr:row>545</xdr:row>
      <xdr:rowOff>80963</xdr:rowOff>
    </xdr:to>
    <xdr:cxnSp macro="">
      <xdr:nvCxnSpPr>
        <xdr:cNvPr id="676" name="直線矢印コネクタ 675">
          <a:extLst>
            <a:ext uri="{FF2B5EF4-FFF2-40B4-BE49-F238E27FC236}">
              <a16:creationId xmlns:a16="http://schemas.microsoft.com/office/drawing/2014/main" id="{F7801FF0-8EB9-45A5-A05B-9EDAA14E0E7A}"/>
            </a:ext>
          </a:extLst>
        </xdr:cNvPr>
        <xdr:cNvCxnSpPr/>
      </xdr:nvCxnSpPr>
      <xdr:spPr>
        <a:xfrm>
          <a:off x="22479001" y="80876776"/>
          <a:ext cx="0" cy="185737"/>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380999</xdr:colOff>
      <xdr:row>545</xdr:row>
      <xdr:rowOff>123823</xdr:rowOff>
    </xdr:from>
    <xdr:to>
      <xdr:col>58</xdr:col>
      <xdr:colOff>380999</xdr:colOff>
      <xdr:row>546</xdr:row>
      <xdr:rowOff>121442</xdr:rowOff>
    </xdr:to>
    <xdr:cxnSp macro="">
      <xdr:nvCxnSpPr>
        <xdr:cNvPr id="677" name="直線矢印コネクタ 676">
          <a:extLst>
            <a:ext uri="{FF2B5EF4-FFF2-40B4-BE49-F238E27FC236}">
              <a16:creationId xmlns:a16="http://schemas.microsoft.com/office/drawing/2014/main" id="{7E458149-E243-4B85-9757-699707318042}"/>
            </a:ext>
          </a:extLst>
        </xdr:cNvPr>
        <xdr:cNvCxnSpPr/>
      </xdr:nvCxnSpPr>
      <xdr:spPr>
        <a:xfrm flipV="1">
          <a:off x="22478999" y="81105373"/>
          <a:ext cx="0" cy="188119"/>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2381</xdr:colOff>
      <xdr:row>545</xdr:row>
      <xdr:rowOff>104775</xdr:rowOff>
    </xdr:from>
    <xdr:to>
      <xdr:col>59</xdr:col>
      <xdr:colOff>378619</xdr:colOff>
      <xdr:row>546</xdr:row>
      <xdr:rowOff>185738</xdr:rowOff>
    </xdr:to>
    <xdr:cxnSp macro="">
      <xdr:nvCxnSpPr>
        <xdr:cNvPr id="678" name="カギ線コネクタ 15031">
          <a:extLst>
            <a:ext uri="{FF2B5EF4-FFF2-40B4-BE49-F238E27FC236}">
              <a16:creationId xmlns:a16="http://schemas.microsoft.com/office/drawing/2014/main" id="{BB307629-97FD-4F36-A416-73F9D24A07B0}"/>
            </a:ext>
          </a:extLst>
        </xdr:cNvPr>
        <xdr:cNvCxnSpPr/>
      </xdr:nvCxnSpPr>
      <xdr:spPr>
        <a:xfrm>
          <a:off x="22481381" y="81086325"/>
          <a:ext cx="376238" cy="271463"/>
        </a:xfrm>
        <a:prstGeom prst="bentConnector3">
          <a:avLst>
            <a:gd name="adj1" fmla="val 50000"/>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116680</xdr:colOff>
      <xdr:row>549</xdr:row>
      <xdr:rowOff>95251</xdr:rowOff>
    </xdr:from>
    <xdr:to>
      <xdr:col>49</xdr:col>
      <xdr:colOff>116680</xdr:colOff>
      <xdr:row>549</xdr:row>
      <xdr:rowOff>188118</xdr:rowOff>
    </xdr:to>
    <xdr:cxnSp macro="">
      <xdr:nvCxnSpPr>
        <xdr:cNvPr id="679" name="直線コネクタ 678">
          <a:extLst>
            <a:ext uri="{FF2B5EF4-FFF2-40B4-BE49-F238E27FC236}">
              <a16:creationId xmlns:a16="http://schemas.microsoft.com/office/drawing/2014/main" id="{12DDFADA-74F4-400E-A11D-53CD6AE5284B}"/>
            </a:ext>
          </a:extLst>
        </xdr:cNvPr>
        <xdr:cNvCxnSpPr/>
      </xdr:nvCxnSpPr>
      <xdr:spPr>
        <a:xfrm flipV="1">
          <a:off x="18785680" y="81838801"/>
          <a:ext cx="0" cy="92867"/>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4763</xdr:colOff>
      <xdr:row>549</xdr:row>
      <xdr:rowOff>95251</xdr:rowOff>
    </xdr:from>
    <xdr:to>
      <xdr:col>49</xdr:col>
      <xdr:colOff>116682</xdr:colOff>
      <xdr:row>549</xdr:row>
      <xdr:rowOff>95251</xdr:rowOff>
    </xdr:to>
    <xdr:cxnSp macro="">
      <xdr:nvCxnSpPr>
        <xdr:cNvPr id="680" name="直線矢印コネクタ 679">
          <a:extLst>
            <a:ext uri="{FF2B5EF4-FFF2-40B4-BE49-F238E27FC236}">
              <a16:creationId xmlns:a16="http://schemas.microsoft.com/office/drawing/2014/main" id="{434B1FE7-8D84-4416-9827-95A2C8EE0709}"/>
            </a:ext>
          </a:extLst>
        </xdr:cNvPr>
        <xdr:cNvCxnSpPr/>
      </xdr:nvCxnSpPr>
      <xdr:spPr>
        <a:xfrm flipH="1">
          <a:off x="18292763" y="81838801"/>
          <a:ext cx="49291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2383</xdr:colOff>
      <xdr:row>518</xdr:row>
      <xdr:rowOff>88106</xdr:rowOff>
    </xdr:from>
    <xdr:to>
      <xdr:col>49</xdr:col>
      <xdr:colOff>228600</xdr:colOff>
      <xdr:row>553</xdr:row>
      <xdr:rowOff>2381</xdr:rowOff>
    </xdr:to>
    <xdr:cxnSp macro="">
      <xdr:nvCxnSpPr>
        <xdr:cNvPr id="681" name="直線矢印コネクタ 680">
          <a:extLst>
            <a:ext uri="{FF2B5EF4-FFF2-40B4-BE49-F238E27FC236}">
              <a16:creationId xmlns:a16="http://schemas.microsoft.com/office/drawing/2014/main" id="{2868EB5B-7363-4701-8AA9-BF1D6AD47025}"/>
            </a:ext>
          </a:extLst>
        </xdr:cNvPr>
        <xdr:cNvCxnSpPr/>
      </xdr:nvCxnSpPr>
      <xdr:spPr>
        <a:xfrm>
          <a:off x="18671383" y="75926156"/>
          <a:ext cx="226217" cy="658177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9525</xdr:colOff>
      <xdr:row>529</xdr:row>
      <xdr:rowOff>97632</xdr:rowOff>
    </xdr:from>
    <xdr:to>
      <xdr:col>49</xdr:col>
      <xdr:colOff>0</xdr:colOff>
      <xdr:row>529</xdr:row>
      <xdr:rowOff>97632</xdr:rowOff>
    </xdr:to>
    <xdr:cxnSp macro="">
      <xdr:nvCxnSpPr>
        <xdr:cNvPr id="682" name="直線矢印コネクタ 681">
          <a:extLst>
            <a:ext uri="{FF2B5EF4-FFF2-40B4-BE49-F238E27FC236}">
              <a16:creationId xmlns:a16="http://schemas.microsoft.com/office/drawing/2014/main" id="{6D81EB72-8244-4145-ACEC-B0EBE9D66F1B}"/>
            </a:ext>
          </a:extLst>
        </xdr:cNvPr>
        <xdr:cNvCxnSpPr/>
      </xdr:nvCxnSpPr>
      <xdr:spPr>
        <a:xfrm flipH="1">
          <a:off x="18297525" y="78031182"/>
          <a:ext cx="37147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378619</xdr:colOff>
      <xdr:row>521</xdr:row>
      <xdr:rowOff>173831</xdr:rowOff>
    </xdr:from>
    <xdr:to>
      <xdr:col>67</xdr:col>
      <xdr:colOff>0</xdr:colOff>
      <xdr:row>521</xdr:row>
      <xdr:rowOff>173831</xdr:rowOff>
    </xdr:to>
    <xdr:cxnSp macro="">
      <xdr:nvCxnSpPr>
        <xdr:cNvPr id="683" name="直線矢印コネクタ 682">
          <a:extLst>
            <a:ext uri="{FF2B5EF4-FFF2-40B4-BE49-F238E27FC236}">
              <a16:creationId xmlns:a16="http://schemas.microsoft.com/office/drawing/2014/main" id="{5C4825A3-6EF8-44BB-B674-6EE631856787}"/>
            </a:ext>
          </a:extLst>
        </xdr:cNvPr>
        <xdr:cNvCxnSpPr/>
      </xdr:nvCxnSpPr>
      <xdr:spPr>
        <a:xfrm>
          <a:off x="19428619" y="76583381"/>
          <a:ext cx="6098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378619</xdr:colOff>
      <xdr:row>521</xdr:row>
      <xdr:rowOff>121443</xdr:rowOff>
    </xdr:from>
    <xdr:to>
      <xdr:col>34</xdr:col>
      <xdr:colOff>2381</xdr:colOff>
      <xdr:row>521</xdr:row>
      <xdr:rowOff>121443</xdr:rowOff>
    </xdr:to>
    <xdr:cxnSp macro="">
      <xdr:nvCxnSpPr>
        <xdr:cNvPr id="684" name="直線コネクタ 683">
          <a:extLst>
            <a:ext uri="{FF2B5EF4-FFF2-40B4-BE49-F238E27FC236}">
              <a16:creationId xmlns:a16="http://schemas.microsoft.com/office/drawing/2014/main" id="{D951322E-2290-4839-A724-A3CAF2FCB283}"/>
            </a:ext>
          </a:extLst>
        </xdr:cNvPr>
        <xdr:cNvCxnSpPr/>
      </xdr:nvCxnSpPr>
      <xdr:spPr>
        <a:xfrm>
          <a:off x="9522619" y="76530993"/>
          <a:ext cx="3433762"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0</xdr:colOff>
      <xdr:row>543</xdr:row>
      <xdr:rowOff>123825</xdr:rowOff>
    </xdr:from>
    <xdr:to>
      <xdr:col>50</xdr:col>
      <xdr:colOff>0</xdr:colOff>
      <xdr:row>553</xdr:row>
      <xdr:rowOff>185742</xdr:rowOff>
    </xdr:to>
    <xdr:cxnSp macro="">
      <xdr:nvCxnSpPr>
        <xdr:cNvPr id="685" name="直線コネクタ 684">
          <a:extLst>
            <a:ext uri="{FF2B5EF4-FFF2-40B4-BE49-F238E27FC236}">
              <a16:creationId xmlns:a16="http://schemas.microsoft.com/office/drawing/2014/main" id="{C85CC12E-31F0-49A0-A0AB-4A18C20E9C7C}"/>
            </a:ext>
          </a:extLst>
        </xdr:cNvPr>
        <xdr:cNvCxnSpPr/>
      </xdr:nvCxnSpPr>
      <xdr:spPr>
        <a:xfrm flipV="1">
          <a:off x="19050000" y="80724375"/>
          <a:ext cx="0" cy="1966917"/>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4768</xdr:colOff>
      <xdr:row>520</xdr:row>
      <xdr:rowOff>119062</xdr:rowOff>
    </xdr:from>
    <xdr:to>
      <xdr:col>55</xdr:col>
      <xdr:colOff>0</xdr:colOff>
      <xdr:row>520</xdr:row>
      <xdr:rowOff>119062</xdr:rowOff>
    </xdr:to>
    <xdr:cxnSp macro="">
      <xdr:nvCxnSpPr>
        <xdr:cNvPr id="686" name="直線コネクタ 685">
          <a:extLst>
            <a:ext uri="{FF2B5EF4-FFF2-40B4-BE49-F238E27FC236}">
              <a16:creationId xmlns:a16="http://schemas.microsoft.com/office/drawing/2014/main" id="{B11D5BD1-B8BB-4996-8A1C-DA8DE687C9D7}"/>
            </a:ext>
          </a:extLst>
        </xdr:cNvPr>
        <xdr:cNvCxnSpPr/>
      </xdr:nvCxnSpPr>
      <xdr:spPr>
        <a:xfrm flipH="1">
          <a:off x="20578768" y="76338112"/>
          <a:ext cx="376232"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xdr:colOff>
      <xdr:row>520</xdr:row>
      <xdr:rowOff>30955</xdr:rowOff>
    </xdr:from>
    <xdr:to>
      <xdr:col>51</xdr:col>
      <xdr:colOff>192881</xdr:colOff>
      <xdr:row>520</xdr:row>
      <xdr:rowOff>30955</xdr:rowOff>
    </xdr:to>
    <xdr:cxnSp macro="">
      <xdr:nvCxnSpPr>
        <xdr:cNvPr id="687" name="直線コネクタ 686">
          <a:extLst>
            <a:ext uri="{FF2B5EF4-FFF2-40B4-BE49-F238E27FC236}">
              <a16:creationId xmlns:a16="http://schemas.microsoft.com/office/drawing/2014/main" id="{B77F8004-1AEA-4B7C-9544-A4222A6FEF80}"/>
            </a:ext>
          </a:extLst>
        </xdr:cNvPr>
        <xdr:cNvCxnSpPr/>
      </xdr:nvCxnSpPr>
      <xdr:spPr>
        <a:xfrm flipH="1">
          <a:off x="19431001" y="76250005"/>
          <a:ext cx="192880"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192882</xdr:colOff>
      <xdr:row>517</xdr:row>
      <xdr:rowOff>188119</xdr:rowOff>
    </xdr:from>
    <xdr:to>
      <xdr:col>51</xdr:col>
      <xdr:colOff>192882</xdr:colOff>
      <xdr:row>520</xdr:row>
      <xdr:rowOff>30956</xdr:rowOff>
    </xdr:to>
    <xdr:cxnSp macro="">
      <xdr:nvCxnSpPr>
        <xdr:cNvPr id="688" name="直線矢印コネクタ 687">
          <a:extLst>
            <a:ext uri="{FF2B5EF4-FFF2-40B4-BE49-F238E27FC236}">
              <a16:creationId xmlns:a16="http://schemas.microsoft.com/office/drawing/2014/main" id="{5C8DC477-E1CE-45BD-A24E-18A0A77C40B2}"/>
            </a:ext>
          </a:extLst>
        </xdr:cNvPr>
        <xdr:cNvCxnSpPr/>
      </xdr:nvCxnSpPr>
      <xdr:spPr>
        <a:xfrm flipV="1">
          <a:off x="19623882" y="75835669"/>
          <a:ext cx="0" cy="414337"/>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0</xdr:colOff>
      <xdr:row>518</xdr:row>
      <xdr:rowOff>88106</xdr:rowOff>
    </xdr:from>
    <xdr:to>
      <xdr:col>49</xdr:col>
      <xdr:colOff>0</xdr:colOff>
      <xdr:row>521</xdr:row>
      <xdr:rowOff>121444</xdr:rowOff>
    </xdr:to>
    <xdr:cxnSp macro="">
      <xdr:nvCxnSpPr>
        <xdr:cNvPr id="689" name="直線コネクタ 688">
          <a:extLst>
            <a:ext uri="{FF2B5EF4-FFF2-40B4-BE49-F238E27FC236}">
              <a16:creationId xmlns:a16="http://schemas.microsoft.com/office/drawing/2014/main" id="{90808334-0933-409F-B7FE-1E2BDAC4A153}"/>
            </a:ext>
          </a:extLst>
        </xdr:cNvPr>
        <xdr:cNvCxnSpPr/>
      </xdr:nvCxnSpPr>
      <xdr:spPr>
        <a:xfrm flipV="1">
          <a:off x="18669000" y="75926156"/>
          <a:ext cx="0" cy="604838"/>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230981</xdr:colOff>
      <xdr:row>520</xdr:row>
      <xdr:rowOff>0</xdr:rowOff>
    </xdr:from>
    <xdr:to>
      <xdr:col>49</xdr:col>
      <xdr:colOff>1</xdr:colOff>
      <xdr:row>520</xdr:row>
      <xdr:rowOff>0</xdr:rowOff>
    </xdr:to>
    <xdr:cxnSp macro="">
      <xdr:nvCxnSpPr>
        <xdr:cNvPr id="690" name="直線矢印コネクタ 689">
          <a:extLst>
            <a:ext uri="{FF2B5EF4-FFF2-40B4-BE49-F238E27FC236}">
              <a16:creationId xmlns:a16="http://schemas.microsoft.com/office/drawing/2014/main" id="{205D9124-33B1-4888-ADE6-C470424EE557}"/>
            </a:ext>
          </a:extLst>
        </xdr:cNvPr>
        <xdr:cNvCxnSpPr/>
      </xdr:nvCxnSpPr>
      <xdr:spPr>
        <a:xfrm flipH="1">
          <a:off x="18518981" y="76219050"/>
          <a:ext cx="15002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0</xdr:colOff>
      <xdr:row>538</xdr:row>
      <xdr:rowOff>0</xdr:rowOff>
    </xdr:from>
    <xdr:to>
      <xdr:col>45</xdr:col>
      <xdr:colOff>192881</xdr:colOff>
      <xdr:row>538</xdr:row>
      <xdr:rowOff>0</xdr:rowOff>
    </xdr:to>
    <xdr:cxnSp macro="">
      <xdr:nvCxnSpPr>
        <xdr:cNvPr id="691" name="直線矢印コネクタ 690">
          <a:extLst>
            <a:ext uri="{FF2B5EF4-FFF2-40B4-BE49-F238E27FC236}">
              <a16:creationId xmlns:a16="http://schemas.microsoft.com/office/drawing/2014/main" id="{55A8749B-31B3-4409-BA13-3B7B1EBA00F8}"/>
            </a:ext>
          </a:extLst>
        </xdr:cNvPr>
        <xdr:cNvCxnSpPr/>
      </xdr:nvCxnSpPr>
      <xdr:spPr>
        <a:xfrm>
          <a:off x="12954000" y="79648050"/>
          <a:ext cx="43838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0</xdr:colOff>
      <xdr:row>536</xdr:row>
      <xdr:rowOff>0</xdr:rowOff>
    </xdr:from>
    <xdr:to>
      <xdr:col>41</xdr:col>
      <xdr:colOff>2381</xdr:colOff>
      <xdr:row>536</xdr:row>
      <xdr:rowOff>0</xdr:rowOff>
    </xdr:to>
    <xdr:cxnSp macro="">
      <xdr:nvCxnSpPr>
        <xdr:cNvPr id="692" name="直線矢印コネクタ 691">
          <a:extLst>
            <a:ext uri="{FF2B5EF4-FFF2-40B4-BE49-F238E27FC236}">
              <a16:creationId xmlns:a16="http://schemas.microsoft.com/office/drawing/2014/main" id="{4AE3C620-8E68-46A4-AA39-01984D1D67C6}"/>
            </a:ext>
          </a:extLst>
        </xdr:cNvPr>
        <xdr:cNvCxnSpPr/>
      </xdr:nvCxnSpPr>
      <xdr:spPr>
        <a:xfrm>
          <a:off x="12954000" y="79267050"/>
          <a:ext cx="2669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0</xdr:colOff>
      <xdr:row>536</xdr:row>
      <xdr:rowOff>0</xdr:rowOff>
    </xdr:from>
    <xdr:to>
      <xdr:col>66</xdr:col>
      <xdr:colOff>0</xdr:colOff>
      <xdr:row>536</xdr:row>
      <xdr:rowOff>0</xdr:rowOff>
    </xdr:to>
    <xdr:cxnSp macro="">
      <xdr:nvCxnSpPr>
        <xdr:cNvPr id="693" name="直線矢印コネクタ 692">
          <a:extLst>
            <a:ext uri="{FF2B5EF4-FFF2-40B4-BE49-F238E27FC236}">
              <a16:creationId xmlns:a16="http://schemas.microsoft.com/office/drawing/2014/main" id="{47DE0503-6E4A-4094-9329-4FAF60C4200F}"/>
            </a:ext>
          </a:extLst>
        </xdr:cNvPr>
        <xdr:cNvCxnSpPr/>
      </xdr:nvCxnSpPr>
      <xdr:spPr>
        <a:xfrm>
          <a:off x="22098000" y="79267050"/>
          <a:ext cx="3048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538</xdr:row>
      <xdr:rowOff>0</xdr:rowOff>
    </xdr:from>
    <xdr:to>
      <xdr:col>66</xdr:col>
      <xdr:colOff>2381</xdr:colOff>
      <xdr:row>538</xdr:row>
      <xdr:rowOff>0</xdr:rowOff>
    </xdr:to>
    <xdr:cxnSp macro="">
      <xdr:nvCxnSpPr>
        <xdr:cNvPr id="694" name="直線矢印コネクタ 693">
          <a:extLst>
            <a:ext uri="{FF2B5EF4-FFF2-40B4-BE49-F238E27FC236}">
              <a16:creationId xmlns:a16="http://schemas.microsoft.com/office/drawing/2014/main" id="{8A195370-417D-4BA8-9AB0-3B9B17DADC78}"/>
            </a:ext>
          </a:extLst>
        </xdr:cNvPr>
        <xdr:cNvCxnSpPr/>
      </xdr:nvCxnSpPr>
      <xdr:spPr>
        <a:xfrm>
          <a:off x="20574000" y="79648050"/>
          <a:ext cx="4574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4764</xdr:colOff>
      <xdr:row>541</xdr:row>
      <xdr:rowOff>185738</xdr:rowOff>
    </xdr:from>
    <xdr:to>
      <xdr:col>50</xdr:col>
      <xdr:colOff>152400</xdr:colOff>
      <xdr:row>543</xdr:row>
      <xdr:rowOff>47626</xdr:rowOff>
    </xdr:to>
    <xdr:cxnSp macro="">
      <xdr:nvCxnSpPr>
        <xdr:cNvPr id="695" name="曲線コネクタ 15184">
          <a:extLst>
            <a:ext uri="{FF2B5EF4-FFF2-40B4-BE49-F238E27FC236}">
              <a16:creationId xmlns:a16="http://schemas.microsoft.com/office/drawing/2014/main" id="{2EF6A59D-66F5-4F5D-B97C-223F35307198}"/>
            </a:ext>
          </a:extLst>
        </xdr:cNvPr>
        <xdr:cNvCxnSpPr/>
      </xdr:nvCxnSpPr>
      <xdr:spPr>
        <a:xfrm rot="5400000" flipH="1" flipV="1">
          <a:off x="19007138" y="80452914"/>
          <a:ext cx="242888" cy="147636"/>
        </a:xfrm>
        <a:prstGeom prst="curvedConnector3">
          <a:avLst>
            <a:gd name="adj1" fmla="val 50000"/>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0</xdr:colOff>
      <xdr:row>547</xdr:row>
      <xdr:rowOff>0</xdr:rowOff>
    </xdr:from>
    <xdr:to>
      <xdr:col>58</xdr:col>
      <xdr:colOff>0</xdr:colOff>
      <xdr:row>547</xdr:row>
      <xdr:rowOff>0</xdr:rowOff>
    </xdr:to>
    <xdr:cxnSp macro="">
      <xdr:nvCxnSpPr>
        <xdr:cNvPr id="696" name="直線矢印コネクタ 695">
          <a:extLst>
            <a:ext uri="{FF2B5EF4-FFF2-40B4-BE49-F238E27FC236}">
              <a16:creationId xmlns:a16="http://schemas.microsoft.com/office/drawing/2014/main" id="{D507A07A-92E1-425E-9487-B5C0E7DBF8B7}"/>
            </a:ext>
          </a:extLst>
        </xdr:cNvPr>
        <xdr:cNvCxnSpPr/>
      </xdr:nvCxnSpPr>
      <xdr:spPr>
        <a:xfrm>
          <a:off x="19050000" y="81362550"/>
          <a:ext cx="3048000" cy="0"/>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0</xdr:colOff>
      <xdr:row>549</xdr:row>
      <xdr:rowOff>0</xdr:rowOff>
    </xdr:from>
    <xdr:to>
      <xdr:col>58</xdr:col>
      <xdr:colOff>0</xdr:colOff>
      <xdr:row>549</xdr:row>
      <xdr:rowOff>0</xdr:rowOff>
    </xdr:to>
    <xdr:cxnSp macro="">
      <xdr:nvCxnSpPr>
        <xdr:cNvPr id="697" name="直線矢印コネクタ 696">
          <a:extLst>
            <a:ext uri="{FF2B5EF4-FFF2-40B4-BE49-F238E27FC236}">
              <a16:creationId xmlns:a16="http://schemas.microsoft.com/office/drawing/2014/main" id="{1ABFA474-EA63-421F-B51C-2DF877E4DE56}"/>
            </a:ext>
          </a:extLst>
        </xdr:cNvPr>
        <xdr:cNvCxnSpPr/>
      </xdr:nvCxnSpPr>
      <xdr:spPr>
        <a:xfrm>
          <a:off x="19050000" y="81743550"/>
          <a:ext cx="3048000" cy="0"/>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4763</xdr:colOff>
      <xdr:row>543</xdr:row>
      <xdr:rowOff>104775</xdr:rowOff>
    </xdr:from>
    <xdr:to>
      <xdr:col>58</xdr:col>
      <xdr:colOff>0</xdr:colOff>
      <xdr:row>544</xdr:row>
      <xdr:rowOff>80964</xdr:rowOff>
    </xdr:to>
    <xdr:cxnSp macro="">
      <xdr:nvCxnSpPr>
        <xdr:cNvPr id="698" name="カギ線コネクタ 15203">
          <a:extLst>
            <a:ext uri="{FF2B5EF4-FFF2-40B4-BE49-F238E27FC236}">
              <a16:creationId xmlns:a16="http://schemas.microsoft.com/office/drawing/2014/main" id="{7F660D06-B71F-43C6-BAF5-DA71F8BDEB3B}"/>
            </a:ext>
          </a:extLst>
        </xdr:cNvPr>
        <xdr:cNvCxnSpPr/>
      </xdr:nvCxnSpPr>
      <xdr:spPr>
        <a:xfrm flipV="1">
          <a:off x="21721763" y="80705325"/>
          <a:ext cx="376237" cy="166689"/>
        </a:xfrm>
        <a:prstGeom prst="bentConnector3">
          <a:avLst>
            <a:gd name="adj1" fmla="val 50000"/>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378619</xdr:colOff>
      <xdr:row>538</xdr:row>
      <xdr:rowOff>0</xdr:rowOff>
    </xdr:from>
    <xdr:to>
      <xdr:col>54</xdr:col>
      <xdr:colOff>0</xdr:colOff>
      <xdr:row>538</xdr:row>
      <xdr:rowOff>0</xdr:rowOff>
    </xdr:to>
    <xdr:cxnSp macro="">
      <xdr:nvCxnSpPr>
        <xdr:cNvPr id="699" name="直線矢印コネクタ 698">
          <a:extLst>
            <a:ext uri="{FF2B5EF4-FFF2-40B4-BE49-F238E27FC236}">
              <a16:creationId xmlns:a16="http://schemas.microsoft.com/office/drawing/2014/main" id="{BD173628-54D8-4024-9CCF-63B20466E20A}"/>
            </a:ext>
          </a:extLst>
        </xdr:cNvPr>
        <xdr:cNvCxnSpPr/>
      </xdr:nvCxnSpPr>
      <xdr:spPr>
        <a:xfrm>
          <a:off x="19047619" y="79648050"/>
          <a:ext cx="1526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190500</xdr:colOff>
      <xdr:row>538</xdr:row>
      <xdr:rowOff>0</xdr:rowOff>
    </xdr:from>
    <xdr:to>
      <xdr:col>50</xdr:col>
      <xdr:colOff>0</xdr:colOff>
      <xdr:row>538</xdr:row>
      <xdr:rowOff>0</xdr:rowOff>
    </xdr:to>
    <xdr:cxnSp macro="">
      <xdr:nvCxnSpPr>
        <xdr:cNvPr id="700" name="直線矢印コネクタ 699">
          <a:extLst>
            <a:ext uri="{FF2B5EF4-FFF2-40B4-BE49-F238E27FC236}">
              <a16:creationId xmlns:a16="http://schemas.microsoft.com/office/drawing/2014/main" id="{2B78F67E-8F1F-4669-91B0-4A7CBFEBE2A5}"/>
            </a:ext>
          </a:extLst>
        </xdr:cNvPr>
        <xdr:cNvCxnSpPr/>
      </xdr:nvCxnSpPr>
      <xdr:spPr>
        <a:xfrm>
          <a:off x="17335500" y="79648050"/>
          <a:ext cx="17145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0</xdr:colOff>
      <xdr:row>551</xdr:row>
      <xdr:rowOff>161925</xdr:rowOff>
    </xdr:from>
    <xdr:to>
      <xdr:col>47</xdr:col>
      <xdr:colOff>0</xdr:colOff>
      <xdr:row>552</xdr:row>
      <xdr:rowOff>157162</xdr:rowOff>
    </xdr:to>
    <xdr:cxnSp macro="">
      <xdr:nvCxnSpPr>
        <xdr:cNvPr id="701" name="直線矢印コネクタ 700">
          <a:extLst>
            <a:ext uri="{FF2B5EF4-FFF2-40B4-BE49-F238E27FC236}">
              <a16:creationId xmlns:a16="http://schemas.microsoft.com/office/drawing/2014/main" id="{5B1189E2-F907-4301-AB7F-D56E4FB55C24}"/>
            </a:ext>
          </a:extLst>
        </xdr:cNvPr>
        <xdr:cNvCxnSpPr/>
      </xdr:nvCxnSpPr>
      <xdr:spPr>
        <a:xfrm>
          <a:off x="17907000" y="82286475"/>
          <a:ext cx="0" cy="185737"/>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0</xdr:colOff>
      <xdr:row>552</xdr:row>
      <xdr:rowOff>185736</xdr:rowOff>
    </xdr:from>
    <xdr:to>
      <xdr:col>47</xdr:col>
      <xdr:colOff>0</xdr:colOff>
      <xdr:row>553</xdr:row>
      <xdr:rowOff>180975</xdr:rowOff>
    </xdr:to>
    <xdr:cxnSp macro="">
      <xdr:nvCxnSpPr>
        <xdr:cNvPr id="702" name="直線矢印コネクタ 701">
          <a:extLst>
            <a:ext uri="{FF2B5EF4-FFF2-40B4-BE49-F238E27FC236}">
              <a16:creationId xmlns:a16="http://schemas.microsoft.com/office/drawing/2014/main" id="{BDB9CDDF-BCB6-4915-884C-5534F18BDEE5}"/>
            </a:ext>
          </a:extLst>
        </xdr:cNvPr>
        <xdr:cNvCxnSpPr/>
      </xdr:nvCxnSpPr>
      <xdr:spPr>
        <a:xfrm flipV="1">
          <a:off x="17907000" y="82500786"/>
          <a:ext cx="0" cy="185739"/>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2381</xdr:colOff>
      <xdr:row>552</xdr:row>
      <xdr:rowOff>171450</xdr:rowOff>
    </xdr:from>
    <xdr:to>
      <xdr:col>47</xdr:col>
      <xdr:colOff>188118</xdr:colOff>
      <xdr:row>552</xdr:row>
      <xdr:rowOff>171450</xdr:rowOff>
    </xdr:to>
    <xdr:cxnSp macro="">
      <xdr:nvCxnSpPr>
        <xdr:cNvPr id="703" name="直線コネクタ 702">
          <a:extLst>
            <a:ext uri="{FF2B5EF4-FFF2-40B4-BE49-F238E27FC236}">
              <a16:creationId xmlns:a16="http://schemas.microsoft.com/office/drawing/2014/main" id="{E6A426D7-66B0-4816-AB11-9C30CFD3F275}"/>
            </a:ext>
          </a:extLst>
        </xdr:cNvPr>
        <xdr:cNvCxnSpPr/>
      </xdr:nvCxnSpPr>
      <xdr:spPr>
        <a:xfrm flipH="1">
          <a:off x="17909381" y="82486500"/>
          <a:ext cx="185737"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190500</xdr:colOff>
      <xdr:row>552</xdr:row>
      <xdr:rowOff>171450</xdr:rowOff>
    </xdr:from>
    <xdr:to>
      <xdr:col>47</xdr:col>
      <xdr:colOff>190500</xdr:colOff>
      <xdr:row>555</xdr:row>
      <xdr:rowOff>2381</xdr:rowOff>
    </xdr:to>
    <xdr:cxnSp macro="">
      <xdr:nvCxnSpPr>
        <xdr:cNvPr id="704" name="直線コネクタ 703">
          <a:extLst>
            <a:ext uri="{FF2B5EF4-FFF2-40B4-BE49-F238E27FC236}">
              <a16:creationId xmlns:a16="http://schemas.microsoft.com/office/drawing/2014/main" id="{A378E3DF-5535-4774-A469-84250A1C1888}"/>
            </a:ext>
          </a:extLst>
        </xdr:cNvPr>
        <xdr:cNvCxnSpPr/>
      </xdr:nvCxnSpPr>
      <xdr:spPr>
        <a:xfrm>
          <a:off x="18097500" y="82486500"/>
          <a:ext cx="0" cy="402431"/>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190500</xdr:colOff>
      <xdr:row>555</xdr:row>
      <xdr:rowOff>0</xdr:rowOff>
    </xdr:from>
    <xdr:to>
      <xdr:col>48</xdr:col>
      <xdr:colOff>0</xdr:colOff>
      <xdr:row>555</xdr:row>
      <xdr:rowOff>0</xdr:rowOff>
    </xdr:to>
    <xdr:cxnSp macro="">
      <xdr:nvCxnSpPr>
        <xdr:cNvPr id="705" name="直線矢印コネクタ 704">
          <a:extLst>
            <a:ext uri="{FF2B5EF4-FFF2-40B4-BE49-F238E27FC236}">
              <a16:creationId xmlns:a16="http://schemas.microsoft.com/office/drawing/2014/main" id="{59F3F792-F49A-4881-8126-8A2B04BA9562}"/>
            </a:ext>
          </a:extLst>
        </xdr:cNvPr>
        <xdr:cNvCxnSpPr/>
      </xdr:nvCxnSpPr>
      <xdr:spPr>
        <a:xfrm>
          <a:off x="18097500" y="82886550"/>
          <a:ext cx="19050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537</xdr:row>
      <xdr:rowOff>92869</xdr:rowOff>
    </xdr:from>
    <xdr:to>
      <xdr:col>8</xdr:col>
      <xdr:colOff>0</xdr:colOff>
      <xdr:row>540</xdr:row>
      <xdr:rowOff>0</xdr:rowOff>
    </xdr:to>
    <xdr:cxnSp macro="">
      <xdr:nvCxnSpPr>
        <xdr:cNvPr id="706" name="直線矢印コネクタ 705">
          <a:extLst>
            <a:ext uri="{FF2B5EF4-FFF2-40B4-BE49-F238E27FC236}">
              <a16:creationId xmlns:a16="http://schemas.microsoft.com/office/drawing/2014/main" id="{5CDC7EEC-DAF9-440F-93DD-04BA0A256229}"/>
            </a:ext>
          </a:extLst>
        </xdr:cNvPr>
        <xdr:cNvCxnSpPr/>
      </xdr:nvCxnSpPr>
      <xdr:spPr>
        <a:xfrm>
          <a:off x="3048000" y="79550419"/>
          <a:ext cx="0" cy="47863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380998</xdr:colOff>
      <xdr:row>545</xdr:row>
      <xdr:rowOff>126206</xdr:rowOff>
    </xdr:from>
    <xdr:to>
      <xdr:col>66</xdr:col>
      <xdr:colOff>373855</xdr:colOff>
      <xdr:row>546</xdr:row>
      <xdr:rowOff>90487</xdr:rowOff>
    </xdr:to>
    <xdr:cxnSp macro="">
      <xdr:nvCxnSpPr>
        <xdr:cNvPr id="707" name="曲線コネクタ 15270">
          <a:extLst>
            <a:ext uri="{FF2B5EF4-FFF2-40B4-BE49-F238E27FC236}">
              <a16:creationId xmlns:a16="http://schemas.microsoft.com/office/drawing/2014/main" id="{63A625FC-3B5A-43DA-9F12-BE4115700399}"/>
            </a:ext>
          </a:extLst>
        </xdr:cNvPr>
        <xdr:cNvCxnSpPr/>
      </xdr:nvCxnSpPr>
      <xdr:spPr>
        <a:xfrm>
          <a:off x="25145998" y="81107756"/>
          <a:ext cx="373857" cy="154781"/>
        </a:xfrm>
        <a:prstGeom prst="curved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266700</xdr:colOff>
      <xdr:row>438</xdr:row>
      <xdr:rowOff>114300</xdr:rowOff>
    </xdr:from>
    <xdr:to>
      <xdr:col>45</xdr:col>
      <xdr:colOff>266700</xdr:colOff>
      <xdr:row>439</xdr:row>
      <xdr:rowOff>188121</xdr:rowOff>
    </xdr:to>
    <xdr:cxnSp macro="">
      <xdr:nvCxnSpPr>
        <xdr:cNvPr id="708" name="直線矢印コネクタ 707">
          <a:extLst>
            <a:ext uri="{FF2B5EF4-FFF2-40B4-BE49-F238E27FC236}">
              <a16:creationId xmlns:a16="http://schemas.microsoft.com/office/drawing/2014/main" id="{BB5ACFA0-09C1-4F8B-B861-DDFD2AAF6FDB}"/>
            </a:ext>
          </a:extLst>
        </xdr:cNvPr>
        <xdr:cNvCxnSpPr/>
      </xdr:nvCxnSpPr>
      <xdr:spPr>
        <a:xfrm flipV="1">
          <a:off x="17411700" y="60712350"/>
          <a:ext cx="0" cy="264321"/>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266700</xdr:colOff>
      <xdr:row>440</xdr:row>
      <xdr:rowOff>159544</xdr:rowOff>
    </xdr:from>
    <xdr:to>
      <xdr:col>45</xdr:col>
      <xdr:colOff>266700</xdr:colOff>
      <xdr:row>442</xdr:row>
      <xdr:rowOff>0</xdr:rowOff>
    </xdr:to>
    <xdr:cxnSp macro="">
      <xdr:nvCxnSpPr>
        <xdr:cNvPr id="709" name="直線矢印コネクタ 708">
          <a:extLst>
            <a:ext uri="{FF2B5EF4-FFF2-40B4-BE49-F238E27FC236}">
              <a16:creationId xmlns:a16="http://schemas.microsoft.com/office/drawing/2014/main" id="{1F51E4E5-6E3C-4B2F-A172-36F01299B2EB}"/>
            </a:ext>
          </a:extLst>
        </xdr:cNvPr>
        <xdr:cNvCxnSpPr/>
      </xdr:nvCxnSpPr>
      <xdr:spPr>
        <a:xfrm>
          <a:off x="17411700" y="61138594"/>
          <a:ext cx="0" cy="221456"/>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600075</xdr:colOff>
      <xdr:row>580</xdr:row>
      <xdr:rowOff>66674</xdr:rowOff>
    </xdr:from>
    <xdr:to>
      <xdr:col>3</xdr:col>
      <xdr:colOff>0</xdr:colOff>
      <xdr:row>580</xdr:row>
      <xdr:rowOff>66674</xdr:rowOff>
    </xdr:to>
    <xdr:cxnSp macro="">
      <xdr:nvCxnSpPr>
        <xdr:cNvPr id="710" name="直線コネクタ 709">
          <a:extLst>
            <a:ext uri="{FF2B5EF4-FFF2-40B4-BE49-F238E27FC236}">
              <a16:creationId xmlns:a16="http://schemas.microsoft.com/office/drawing/2014/main" id="{09A56CB9-D8AE-49F0-882A-E9ECD1DD2E53}"/>
            </a:ext>
          </a:extLst>
        </xdr:cNvPr>
        <xdr:cNvCxnSpPr/>
      </xdr:nvCxnSpPr>
      <xdr:spPr>
        <a:xfrm>
          <a:off x="1143000" y="87715724"/>
          <a:ext cx="0"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261938</xdr:colOff>
      <xdr:row>561</xdr:row>
      <xdr:rowOff>190499</xdr:rowOff>
    </xdr:from>
    <xdr:to>
      <xdr:col>38</xdr:col>
      <xdr:colOff>2381</xdr:colOff>
      <xdr:row>561</xdr:row>
      <xdr:rowOff>190499</xdr:rowOff>
    </xdr:to>
    <xdr:cxnSp macro="">
      <xdr:nvCxnSpPr>
        <xdr:cNvPr id="711" name="直線矢印コネクタ 710">
          <a:extLst>
            <a:ext uri="{FF2B5EF4-FFF2-40B4-BE49-F238E27FC236}">
              <a16:creationId xmlns:a16="http://schemas.microsoft.com/office/drawing/2014/main" id="{20EF007D-8EA8-4D9C-8A62-98F274AB865A}"/>
            </a:ext>
          </a:extLst>
        </xdr:cNvPr>
        <xdr:cNvCxnSpPr/>
      </xdr:nvCxnSpPr>
      <xdr:spPr>
        <a:xfrm>
          <a:off x="13977938" y="84220049"/>
          <a:ext cx="50244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307181</xdr:colOff>
      <xdr:row>570</xdr:row>
      <xdr:rowOff>190497</xdr:rowOff>
    </xdr:from>
    <xdr:to>
      <xdr:col>38</xdr:col>
      <xdr:colOff>0</xdr:colOff>
      <xdr:row>570</xdr:row>
      <xdr:rowOff>190497</xdr:rowOff>
    </xdr:to>
    <xdr:cxnSp macro="">
      <xdr:nvCxnSpPr>
        <xdr:cNvPr id="712" name="直線コネクタ 711">
          <a:extLst>
            <a:ext uri="{FF2B5EF4-FFF2-40B4-BE49-F238E27FC236}">
              <a16:creationId xmlns:a16="http://schemas.microsoft.com/office/drawing/2014/main" id="{CD921AB2-64C5-4D47-95D3-E6FF10A8CE35}"/>
            </a:ext>
          </a:extLst>
        </xdr:cNvPr>
        <xdr:cNvCxnSpPr/>
      </xdr:nvCxnSpPr>
      <xdr:spPr>
        <a:xfrm>
          <a:off x="8308181" y="85934547"/>
          <a:ext cx="6169819"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300038</xdr:colOff>
      <xdr:row>571</xdr:row>
      <xdr:rowOff>7144</xdr:rowOff>
    </xdr:from>
    <xdr:to>
      <xdr:col>22</xdr:col>
      <xdr:colOff>300038</xdr:colOff>
      <xdr:row>572</xdr:row>
      <xdr:rowOff>2381</xdr:rowOff>
    </xdr:to>
    <xdr:cxnSp macro="">
      <xdr:nvCxnSpPr>
        <xdr:cNvPr id="713" name="直線コネクタ 712">
          <a:extLst>
            <a:ext uri="{FF2B5EF4-FFF2-40B4-BE49-F238E27FC236}">
              <a16:creationId xmlns:a16="http://schemas.microsoft.com/office/drawing/2014/main" id="{3F6D9D26-F246-464C-A530-B66FC3703A9E}"/>
            </a:ext>
          </a:extLst>
        </xdr:cNvPr>
        <xdr:cNvCxnSpPr/>
      </xdr:nvCxnSpPr>
      <xdr:spPr>
        <a:xfrm>
          <a:off x="8682038" y="85941694"/>
          <a:ext cx="0" cy="185737"/>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104775</xdr:colOff>
      <xdr:row>561</xdr:row>
      <xdr:rowOff>0</xdr:rowOff>
    </xdr:from>
    <xdr:to>
      <xdr:col>6</xdr:col>
      <xdr:colOff>104775</xdr:colOff>
      <xdr:row>572</xdr:row>
      <xdr:rowOff>0</xdr:rowOff>
    </xdr:to>
    <xdr:cxnSp macro="">
      <xdr:nvCxnSpPr>
        <xdr:cNvPr id="714" name="直線コネクタ 713">
          <a:extLst>
            <a:ext uri="{FF2B5EF4-FFF2-40B4-BE49-F238E27FC236}">
              <a16:creationId xmlns:a16="http://schemas.microsoft.com/office/drawing/2014/main" id="{5FBE1261-8A5A-43EF-85B8-6238315E53AE}"/>
            </a:ext>
          </a:extLst>
        </xdr:cNvPr>
        <xdr:cNvCxnSpPr/>
      </xdr:nvCxnSpPr>
      <xdr:spPr>
        <a:xfrm>
          <a:off x="2390775" y="84029550"/>
          <a:ext cx="0" cy="209550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264319</xdr:colOff>
      <xdr:row>562</xdr:row>
      <xdr:rowOff>157162</xdr:rowOff>
    </xdr:from>
    <xdr:to>
      <xdr:col>38</xdr:col>
      <xdr:colOff>4762</xdr:colOff>
      <xdr:row>562</xdr:row>
      <xdr:rowOff>157162</xdr:rowOff>
    </xdr:to>
    <xdr:cxnSp macro="">
      <xdr:nvCxnSpPr>
        <xdr:cNvPr id="715" name="直線コネクタ 714">
          <a:extLst>
            <a:ext uri="{FF2B5EF4-FFF2-40B4-BE49-F238E27FC236}">
              <a16:creationId xmlns:a16="http://schemas.microsoft.com/office/drawing/2014/main" id="{7EF42178-412A-41EA-B390-F1673EBA738D}"/>
            </a:ext>
          </a:extLst>
        </xdr:cNvPr>
        <xdr:cNvCxnSpPr/>
      </xdr:nvCxnSpPr>
      <xdr:spPr>
        <a:xfrm>
          <a:off x="13980319" y="84377212"/>
          <a:ext cx="502443"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130969</xdr:colOff>
      <xdr:row>562</xdr:row>
      <xdr:rowOff>54770</xdr:rowOff>
    </xdr:from>
    <xdr:to>
      <xdr:col>38</xdr:col>
      <xdr:colOff>102394</xdr:colOff>
      <xdr:row>562</xdr:row>
      <xdr:rowOff>54770</xdr:rowOff>
    </xdr:to>
    <xdr:cxnSp macro="">
      <xdr:nvCxnSpPr>
        <xdr:cNvPr id="716" name="直線矢印コネクタ 715">
          <a:extLst>
            <a:ext uri="{FF2B5EF4-FFF2-40B4-BE49-F238E27FC236}">
              <a16:creationId xmlns:a16="http://schemas.microsoft.com/office/drawing/2014/main" id="{D6CE5F26-5137-40B4-86DC-9547BA401358}"/>
            </a:ext>
          </a:extLst>
        </xdr:cNvPr>
        <xdr:cNvCxnSpPr/>
      </xdr:nvCxnSpPr>
      <xdr:spPr>
        <a:xfrm>
          <a:off x="14227969" y="84274820"/>
          <a:ext cx="35242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109538</xdr:colOff>
      <xdr:row>563</xdr:row>
      <xdr:rowOff>116681</xdr:rowOff>
    </xdr:from>
    <xdr:to>
      <xdr:col>22</xdr:col>
      <xdr:colOff>300038</xdr:colOff>
      <xdr:row>571</xdr:row>
      <xdr:rowOff>0</xdr:rowOff>
    </xdr:to>
    <xdr:cxnSp macro="">
      <xdr:nvCxnSpPr>
        <xdr:cNvPr id="717" name="直線コネクタ 716">
          <a:extLst>
            <a:ext uri="{FF2B5EF4-FFF2-40B4-BE49-F238E27FC236}">
              <a16:creationId xmlns:a16="http://schemas.microsoft.com/office/drawing/2014/main" id="{2E81B92A-7237-4898-9EA3-61FF1C54CAB1}"/>
            </a:ext>
          </a:extLst>
        </xdr:cNvPr>
        <xdr:cNvCxnSpPr/>
      </xdr:nvCxnSpPr>
      <xdr:spPr>
        <a:xfrm>
          <a:off x="2395538" y="84527231"/>
          <a:ext cx="6286500" cy="1407319"/>
        </a:xfrm>
        <a:prstGeom prst="line">
          <a:avLst/>
        </a:prstGeom>
        <a:ln w="3175">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302419</xdr:colOff>
      <xdr:row>562</xdr:row>
      <xdr:rowOff>157163</xdr:rowOff>
    </xdr:from>
    <xdr:to>
      <xdr:col>36</xdr:col>
      <xdr:colOff>261938</xdr:colOff>
      <xdr:row>563</xdr:row>
      <xdr:rowOff>54775</xdr:rowOff>
    </xdr:to>
    <xdr:cxnSp macro="">
      <xdr:nvCxnSpPr>
        <xdr:cNvPr id="718" name="直線コネクタ 717">
          <a:extLst>
            <a:ext uri="{FF2B5EF4-FFF2-40B4-BE49-F238E27FC236}">
              <a16:creationId xmlns:a16="http://schemas.microsoft.com/office/drawing/2014/main" id="{F34404FE-4BDD-48C1-950C-FC7CC4F44DDE}"/>
            </a:ext>
          </a:extLst>
        </xdr:cNvPr>
        <xdr:cNvCxnSpPr/>
      </xdr:nvCxnSpPr>
      <xdr:spPr>
        <a:xfrm flipV="1">
          <a:off x="8684419" y="84377213"/>
          <a:ext cx="5293519" cy="88112"/>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107156</xdr:colOff>
      <xdr:row>563</xdr:row>
      <xdr:rowOff>54769</xdr:rowOff>
    </xdr:from>
    <xdr:to>
      <xdr:col>22</xdr:col>
      <xdr:colOff>307181</xdr:colOff>
      <xdr:row>563</xdr:row>
      <xdr:rowOff>114302</xdr:rowOff>
    </xdr:to>
    <xdr:cxnSp macro="">
      <xdr:nvCxnSpPr>
        <xdr:cNvPr id="719" name="直線コネクタ 718">
          <a:extLst>
            <a:ext uri="{FF2B5EF4-FFF2-40B4-BE49-F238E27FC236}">
              <a16:creationId xmlns:a16="http://schemas.microsoft.com/office/drawing/2014/main" id="{E58A1D99-899D-4DEA-A6C3-9EED7AD0BC64}"/>
            </a:ext>
          </a:extLst>
        </xdr:cNvPr>
        <xdr:cNvCxnSpPr/>
      </xdr:nvCxnSpPr>
      <xdr:spPr>
        <a:xfrm flipV="1">
          <a:off x="2393156" y="84465319"/>
          <a:ext cx="6296025" cy="59533"/>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133351</xdr:colOff>
      <xdr:row>562</xdr:row>
      <xdr:rowOff>1</xdr:rowOff>
    </xdr:from>
    <xdr:to>
      <xdr:col>37</xdr:col>
      <xdr:colOff>133351</xdr:colOff>
      <xdr:row>562</xdr:row>
      <xdr:rowOff>54769</xdr:rowOff>
    </xdr:to>
    <xdr:cxnSp macro="">
      <xdr:nvCxnSpPr>
        <xdr:cNvPr id="720" name="直線コネクタ 719">
          <a:extLst>
            <a:ext uri="{FF2B5EF4-FFF2-40B4-BE49-F238E27FC236}">
              <a16:creationId xmlns:a16="http://schemas.microsoft.com/office/drawing/2014/main" id="{06A07314-2CA7-4295-B202-F0474A187AB5}"/>
            </a:ext>
          </a:extLst>
        </xdr:cNvPr>
        <xdr:cNvCxnSpPr/>
      </xdr:nvCxnSpPr>
      <xdr:spPr>
        <a:xfrm flipV="1">
          <a:off x="14230351" y="84220051"/>
          <a:ext cx="0" cy="54768"/>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264319</xdr:colOff>
      <xdr:row>561</xdr:row>
      <xdr:rowOff>1</xdr:rowOff>
    </xdr:from>
    <xdr:to>
      <xdr:col>36</xdr:col>
      <xdr:colOff>264319</xdr:colOff>
      <xdr:row>562</xdr:row>
      <xdr:rowOff>159544</xdr:rowOff>
    </xdr:to>
    <xdr:cxnSp macro="">
      <xdr:nvCxnSpPr>
        <xdr:cNvPr id="721" name="直線矢印コネクタ 720">
          <a:extLst>
            <a:ext uri="{FF2B5EF4-FFF2-40B4-BE49-F238E27FC236}">
              <a16:creationId xmlns:a16="http://schemas.microsoft.com/office/drawing/2014/main" id="{8BF0A936-717E-4215-9D86-71E1027EAF6D}"/>
            </a:ext>
          </a:extLst>
        </xdr:cNvPr>
        <xdr:cNvCxnSpPr/>
      </xdr:nvCxnSpPr>
      <xdr:spPr>
        <a:xfrm flipV="1">
          <a:off x="13980319" y="84029551"/>
          <a:ext cx="0" cy="35004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104774</xdr:colOff>
      <xdr:row>560</xdr:row>
      <xdr:rowOff>188118</xdr:rowOff>
    </xdr:from>
    <xdr:to>
      <xdr:col>6</xdr:col>
      <xdr:colOff>104774</xdr:colOff>
      <xdr:row>563</xdr:row>
      <xdr:rowOff>119063</xdr:rowOff>
    </xdr:to>
    <xdr:cxnSp macro="">
      <xdr:nvCxnSpPr>
        <xdr:cNvPr id="722" name="直線矢印コネクタ 721">
          <a:extLst>
            <a:ext uri="{FF2B5EF4-FFF2-40B4-BE49-F238E27FC236}">
              <a16:creationId xmlns:a16="http://schemas.microsoft.com/office/drawing/2014/main" id="{D23B1DBE-2545-4045-B6FC-27407DE15BC1}"/>
            </a:ext>
          </a:extLst>
        </xdr:cNvPr>
        <xdr:cNvCxnSpPr/>
      </xdr:nvCxnSpPr>
      <xdr:spPr>
        <a:xfrm flipV="1">
          <a:off x="2390774" y="84027168"/>
          <a:ext cx="0" cy="50244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571</xdr:row>
      <xdr:rowOff>97631</xdr:rowOff>
    </xdr:from>
    <xdr:to>
      <xdr:col>23</xdr:col>
      <xdr:colOff>200025</xdr:colOff>
      <xdr:row>571</xdr:row>
      <xdr:rowOff>97631</xdr:rowOff>
    </xdr:to>
    <xdr:cxnSp macro="">
      <xdr:nvCxnSpPr>
        <xdr:cNvPr id="723" name="直線コネクタ 722">
          <a:extLst>
            <a:ext uri="{FF2B5EF4-FFF2-40B4-BE49-F238E27FC236}">
              <a16:creationId xmlns:a16="http://schemas.microsoft.com/office/drawing/2014/main" id="{B998EFCD-1F95-4BD6-9AB8-8EF063D82D7F}"/>
            </a:ext>
          </a:extLst>
        </xdr:cNvPr>
        <xdr:cNvCxnSpPr/>
      </xdr:nvCxnSpPr>
      <xdr:spPr>
        <a:xfrm>
          <a:off x="8763000" y="86032181"/>
          <a:ext cx="200025"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202407</xdr:colOff>
      <xdr:row>570</xdr:row>
      <xdr:rowOff>9525</xdr:rowOff>
    </xdr:from>
    <xdr:to>
      <xdr:col>23</xdr:col>
      <xdr:colOff>202408</xdr:colOff>
      <xdr:row>571</xdr:row>
      <xdr:rowOff>95250</xdr:rowOff>
    </xdr:to>
    <xdr:cxnSp macro="">
      <xdr:nvCxnSpPr>
        <xdr:cNvPr id="724" name="直線矢印コネクタ 723">
          <a:extLst>
            <a:ext uri="{FF2B5EF4-FFF2-40B4-BE49-F238E27FC236}">
              <a16:creationId xmlns:a16="http://schemas.microsoft.com/office/drawing/2014/main" id="{A2FD8EF0-3CDB-479B-957D-7434C114EA64}"/>
            </a:ext>
          </a:extLst>
        </xdr:cNvPr>
        <xdr:cNvCxnSpPr/>
      </xdr:nvCxnSpPr>
      <xdr:spPr>
        <a:xfrm flipH="1" flipV="1">
          <a:off x="8965407" y="85753575"/>
          <a:ext cx="1" cy="276225"/>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104775</xdr:colOff>
      <xdr:row>560</xdr:row>
      <xdr:rowOff>0</xdr:rowOff>
    </xdr:from>
    <xdr:to>
      <xdr:col>37</xdr:col>
      <xdr:colOff>378619</xdr:colOff>
      <xdr:row>560</xdr:row>
      <xdr:rowOff>0</xdr:rowOff>
    </xdr:to>
    <xdr:cxnSp macro="">
      <xdr:nvCxnSpPr>
        <xdr:cNvPr id="725" name="直線矢印コネクタ 724">
          <a:extLst>
            <a:ext uri="{FF2B5EF4-FFF2-40B4-BE49-F238E27FC236}">
              <a16:creationId xmlns:a16="http://schemas.microsoft.com/office/drawing/2014/main" id="{2DD84D33-B374-4D44-8BAD-27E665A7C3B3}"/>
            </a:ext>
          </a:extLst>
        </xdr:cNvPr>
        <xdr:cNvCxnSpPr/>
      </xdr:nvCxnSpPr>
      <xdr:spPr>
        <a:xfrm>
          <a:off x="2390775" y="83839050"/>
          <a:ext cx="1208484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104775</xdr:colOff>
      <xdr:row>559</xdr:row>
      <xdr:rowOff>16670</xdr:rowOff>
    </xdr:from>
    <xdr:to>
      <xdr:col>6</xdr:col>
      <xdr:colOff>104775</xdr:colOff>
      <xdr:row>561</xdr:row>
      <xdr:rowOff>0</xdr:rowOff>
    </xdr:to>
    <xdr:cxnSp macro="">
      <xdr:nvCxnSpPr>
        <xdr:cNvPr id="726" name="直線コネクタ 725">
          <a:extLst>
            <a:ext uri="{FF2B5EF4-FFF2-40B4-BE49-F238E27FC236}">
              <a16:creationId xmlns:a16="http://schemas.microsoft.com/office/drawing/2014/main" id="{EF960E2A-B04A-4667-8720-593DA68FE16B}"/>
            </a:ext>
          </a:extLst>
        </xdr:cNvPr>
        <xdr:cNvCxnSpPr/>
      </xdr:nvCxnSpPr>
      <xdr:spPr>
        <a:xfrm flipV="1">
          <a:off x="2390775" y="83665220"/>
          <a:ext cx="0" cy="36433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559</xdr:row>
      <xdr:rowOff>0</xdr:rowOff>
    </xdr:from>
    <xdr:to>
      <xdr:col>37</xdr:col>
      <xdr:colOff>378619</xdr:colOff>
      <xdr:row>559</xdr:row>
      <xdr:rowOff>0</xdr:rowOff>
    </xdr:to>
    <xdr:cxnSp macro="">
      <xdr:nvCxnSpPr>
        <xdr:cNvPr id="727" name="直線矢印コネクタ 726">
          <a:extLst>
            <a:ext uri="{FF2B5EF4-FFF2-40B4-BE49-F238E27FC236}">
              <a16:creationId xmlns:a16="http://schemas.microsoft.com/office/drawing/2014/main" id="{5B77FD75-40EC-481B-9A18-05BF14A847B7}"/>
            </a:ext>
          </a:extLst>
        </xdr:cNvPr>
        <xdr:cNvCxnSpPr/>
      </xdr:nvCxnSpPr>
      <xdr:spPr>
        <a:xfrm>
          <a:off x="762000" y="83648550"/>
          <a:ext cx="137136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378620</xdr:colOff>
      <xdr:row>560</xdr:row>
      <xdr:rowOff>0</xdr:rowOff>
    </xdr:from>
    <xdr:to>
      <xdr:col>6</xdr:col>
      <xdr:colOff>100013</xdr:colOff>
      <xdr:row>560</xdr:row>
      <xdr:rowOff>0</xdr:rowOff>
    </xdr:to>
    <xdr:cxnSp macro="">
      <xdr:nvCxnSpPr>
        <xdr:cNvPr id="728" name="直線矢印コネクタ 727">
          <a:extLst>
            <a:ext uri="{FF2B5EF4-FFF2-40B4-BE49-F238E27FC236}">
              <a16:creationId xmlns:a16="http://schemas.microsoft.com/office/drawing/2014/main" id="{8071C318-76A4-4BB6-9779-9265D39CE45B}"/>
            </a:ext>
          </a:extLst>
        </xdr:cNvPr>
        <xdr:cNvCxnSpPr/>
      </xdr:nvCxnSpPr>
      <xdr:spPr>
        <a:xfrm flipH="1">
          <a:off x="759620" y="83839050"/>
          <a:ext cx="162639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302420</xdr:colOff>
      <xdr:row>573</xdr:row>
      <xdr:rowOff>0</xdr:rowOff>
    </xdr:from>
    <xdr:to>
      <xdr:col>38</xdr:col>
      <xdr:colOff>4763</xdr:colOff>
      <xdr:row>573</xdr:row>
      <xdr:rowOff>0</xdr:rowOff>
    </xdr:to>
    <xdr:cxnSp macro="">
      <xdr:nvCxnSpPr>
        <xdr:cNvPr id="729" name="直線矢印コネクタ 728">
          <a:extLst>
            <a:ext uri="{FF2B5EF4-FFF2-40B4-BE49-F238E27FC236}">
              <a16:creationId xmlns:a16="http://schemas.microsoft.com/office/drawing/2014/main" id="{77F52F11-759A-46E6-99BE-5790164FD410}"/>
            </a:ext>
          </a:extLst>
        </xdr:cNvPr>
        <xdr:cNvCxnSpPr/>
      </xdr:nvCxnSpPr>
      <xdr:spPr>
        <a:xfrm flipH="1">
          <a:off x="8684420" y="86315550"/>
          <a:ext cx="579834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300037</xdr:colOff>
      <xdr:row>572</xdr:row>
      <xdr:rowOff>0</xdr:rowOff>
    </xdr:from>
    <xdr:to>
      <xdr:col>22</xdr:col>
      <xdr:colOff>300037</xdr:colOff>
      <xdr:row>573</xdr:row>
      <xdr:rowOff>0</xdr:rowOff>
    </xdr:to>
    <xdr:cxnSp macro="">
      <xdr:nvCxnSpPr>
        <xdr:cNvPr id="730" name="直線コネクタ 729">
          <a:extLst>
            <a:ext uri="{FF2B5EF4-FFF2-40B4-BE49-F238E27FC236}">
              <a16:creationId xmlns:a16="http://schemas.microsoft.com/office/drawing/2014/main" id="{B06EFEA3-A505-4D38-A401-81150743A45C}"/>
            </a:ext>
          </a:extLst>
        </xdr:cNvPr>
        <xdr:cNvCxnSpPr/>
      </xdr:nvCxnSpPr>
      <xdr:spPr>
        <a:xfrm>
          <a:off x="8682037" y="86125050"/>
          <a:ext cx="0" cy="19050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300038</xdr:colOff>
      <xdr:row>561</xdr:row>
      <xdr:rowOff>1</xdr:rowOff>
    </xdr:from>
    <xdr:to>
      <xdr:col>22</xdr:col>
      <xdr:colOff>300038</xdr:colOff>
      <xdr:row>563</xdr:row>
      <xdr:rowOff>57150</xdr:rowOff>
    </xdr:to>
    <xdr:cxnSp macro="">
      <xdr:nvCxnSpPr>
        <xdr:cNvPr id="731" name="直線矢印コネクタ 730">
          <a:extLst>
            <a:ext uri="{FF2B5EF4-FFF2-40B4-BE49-F238E27FC236}">
              <a16:creationId xmlns:a16="http://schemas.microsoft.com/office/drawing/2014/main" id="{0F49070E-9823-4244-8E07-3DBCACFE20E6}"/>
            </a:ext>
          </a:extLst>
        </xdr:cNvPr>
        <xdr:cNvCxnSpPr/>
      </xdr:nvCxnSpPr>
      <xdr:spPr>
        <a:xfrm flipV="1">
          <a:off x="8682038" y="84029551"/>
          <a:ext cx="0" cy="43814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264319</xdr:colOff>
      <xdr:row>562</xdr:row>
      <xdr:rowOff>154781</xdr:rowOff>
    </xdr:from>
    <xdr:to>
      <xdr:col>36</xdr:col>
      <xdr:colOff>264319</xdr:colOff>
      <xdr:row>566</xdr:row>
      <xdr:rowOff>16670</xdr:rowOff>
    </xdr:to>
    <xdr:cxnSp macro="">
      <xdr:nvCxnSpPr>
        <xdr:cNvPr id="732" name="直線矢印コネクタ 731">
          <a:extLst>
            <a:ext uri="{FF2B5EF4-FFF2-40B4-BE49-F238E27FC236}">
              <a16:creationId xmlns:a16="http://schemas.microsoft.com/office/drawing/2014/main" id="{97E5D122-49CC-4DCE-B139-5BB6D8E3C43F}"/>
            </a:ext>
          </a:extLst>
        </xdr:cNvPr>
        <xdr:cNvCxnSpPr/>
      </xdr:nvCxnSpPr>
      <xdr:spPr>
        <a:xfrm flipV="1">
          <a:off x="13980319" y="84374831"/>
          <a:ext cx="0" cy="623889"/>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264318</xdr:colOff>
      <xdr:row>567</xdr:row>
      <xdr:rowOff>169069</xdr:rowOff>
    </xdr:from>
    <xdr:to>
      <xdr:col>36</xdr:col>
      <xdr:colOff>264318</xdr:colOff>
      <xdr:row>571</xdr:row>
      <xdr:rowOff>4763</xdr:rowOff>
    </xdr:to>
    <xdr:cxnSp macro="">
      <xdr:nvCxnSpPr>
        <xdr:cNvPr id="733" name="直線矢印コネクタ 732">
          <a:extLst>
            <a:ext uri="{FF2B5EF4-FFF2-40B4-BE49-F238E27FC236}">
              <a16:creationId xmlns:a16="http://schemas.microsoft.com/office/drawing/2014/main" id="{4DA81E50-F160-439B-93AF-08336386F76C}"/>
            </a:ext>
          </a:extLst>
        </xdr:cNvPr>
        <xdr:cNvCxnSpPr/>
      </xdr:nvCxnSpPr>
      <xdr:spPr>
        <a:xfrm>
          <a:off x="13980318" y="85341619"/>
          <a:ext cx="0" cy="597694"/>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300036</xdr:colOff>
      <xdr:row>563</xdr:row>
      <xdr:rowOff>54771</xdr:rowOff>
    </xdr:from>
    <xdr:to>
      <xdr:col>22</xdr:col>
      <xdr:colOff>300036</xdr:colOff>
      <xdr:row>571</xdr:row>
      <xdr:rowOff>7144</xdr:rowOff>
    </xdr:to>
    <xdr:cxnSp macro="">
      <xdr:nvCxnSpPr>
        <xdr:cNvPr id="734" name="直線矢印コネクタ 733">
          <a:extLst>
            <a:ext uri="{FF2B5EF4-FFF2-40B4-BE49-F238E27FC236}">
              <a16:creationId xmlns:a16="http://schemas.microsoft.com/office/drawing/2014/main" id="{4F26B88D-F6E8-40C4-98D2-C26E3118A29E}"/>
            </a:ext>
          </a:extLst>
        </xdr:cNvPr>
        <xdr:cNvCxnSpPr/>
      </xdr:nvCxnSpPr>
      <xdr:spPr>
        <a:xfrm flipV="1">
          <a:off x="8682036" y="84465321"/>
          <a:ext cx="0" cy="147637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600075</xdr:colOff>
      <xdr:row>665</xdr:row>
      <xdr:rowOff>66674</xdr:rowOff>
    </xdr:from>
    <xdr:to>
      <xdr:col>6</xdr:col>
      <xdr:colOff>0</xdr:colOff>
      <xdr:row>665</xdr:row>
      <xdr:rowOff>66674</xdr:rowOff>
    </xdr:to>
    <xdr:cxnSp macro="">
      <xdr:nvCxnSpPr>
        <xdr:cNvPr id="735" name="直線コネクタ 734">
          <a:extLst>
            <a:ext uri="{FF2B5EF4-FFF2-40B4-BE49-F238E27FC236}">
              <a16:creationId xmlns:a16="http://schemas.microsoft.com/office/drawing/2014/main" id="{12A208EE-5724-44CB-8051-853AC13373E5}"/>
            </a:ext>
          </a:extLst>
        </xdr:cNvPr>
        <xdr:cNvCxnSpPr/>
      </xdr:nvCxnSpPr>
      <xdr:spPr>
        <a:xfrm>
          <a:off x="2286000" y="103917749"/>
          <a:ext cx="0"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731</xdr:row>
      <xdr:rowOff>2381</xdr:rowOff>
    </xdr:from>
    <xdr:to>
      <xdr:col>21</xdr:col>
      <xdr:colOff>0</xdr:colOff>
      <xdr:row>735</xdr:row>
      <xdr:rowOff>1</xdr:rowOff>
    </xdr:to>
    <xdr:cxnSp macro="">
      <xdr:nvCxnSpPr>
        <xdr:cNvPr id="736" name="直線コネクタ 735">
          <a:extLst>
            <a:ext uri="{FF2B5EF4-FFF2-40B4-BE49-F238E27FC236}">
              <a16:creationId xmlns:a16="http://schemas.microsoft.com/office/drawing/2014/main" id="{41FD7D51-03A7-4AD9-9BBE-F899A5F4B099}"/>
            </a:ext>
          </a:extLst>
        </xdr:cNvPr>
        <xdr:cNvCxnSpPr/>
      </xdr:nvCxnSpPr>
      <xdr:spPr>
        <a:xfrm flipV="1">
          <a:off x="3810000" y="116426456"/>
          <a:ext cx="4191000" cy="75962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735</xdr:row>
      <xdr:rowOff>100013</xdr:rowOff>
    </xdr:from>
    <xdr:to>
      <xdr:col>21</xdr:col>
      <xdr:colOff>2381</xdr:colOff>
      <xdr:row>735</xdr:row>
      <xdr:rowOff>100013</xdr:rowOff>
    </xdr:to>
    <xdr:cxnSp macro="">
      <xdr:nvCxnSpPr>
        <xdr:cNvPr id="737" name="直線矢印コネクタ 736">
          <a:extLst>
            <a:ext uri="{FF2B5EF4-FFF2-40B4-BE49-F238E27FC236}">
              <a16:creationId xmlns:a16="http://schemas.microsoft.com/office/drawing/2014/main" id="{3A8941AB-7640-424E-8278-8821B97DAB0D}"/>
            </a:ext>
          </a:extLst>
        </xdr:cNvPr>
        <xdr:cNvCxnSpPr/>
      </xdr:nvCxnSpPr>
      <xdr:spPr>
        <a:xfrm>
          <a:off x="3810000" y="117286088"/>
          <a:ext cx="4193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83345</xdr:colOff>
      <xdr:row>734</xdr:row>
      <xdr:rowOff>173832</xdr:rowOff>
    </xdr:from>
    <xdr:to>
      <xdr:col>10</xdr:col>
      <xdr:colOff>88106</xdr:colOff>
      <xdr:row>734</xdr:row>
      <xdr:rowOff>188119</xdr:rowOff>
    </xdr:to>
    <xdr:cxnSp macro="">
      <xdr:nvCxnSpPr>
        <xdr:cNvPr id="738" name="直線コネクタ 737">
          <a:extLst>
            <a:ext uri="{FF2B5EF4-FFF2-40B4-BE49-F238E27FC236}">
              <a16:creationId xmlns:a16="http://schemas.microsoft.com/office/drawing/2014/main" id="{43306858-510D-45F0-A900-8F44C41F6EA1}"/>
            </a:ext>
          </a:extLst>
        </xdr:cNvPr>
        <xdr:cNvCxnSpPr/>
      </xdr:nvCxnSpPr>
      <xdr:spPr>
        <a:xfrm flipH="1" flipV="1">
          <a:off x="3893345" y="117169407"/>
          <a:ext cx="4761" cy="14287"/>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107157</xdr:colOff>
      <xdr:row>734</xdr:row>
      <xdr:rowOff>169069</xdr:rowOff>
    </xdr:from>
    <xdr:to>
      <xdr:col>10</xdr:col>
      <xdr:colOff>114300</xdr:colOff>
      <xdr:row>735</xdr:row>
      <xdr:rowOff>0</xdr:rowOff>
    </xdr:to>
    <xdr:cxnSp macro="">
      <xdr:nvCxnSpPr>
        <xdr:cNvPr id="739" name="直線コネクタ 738">
          <a:extLst>
            <a:ext uri="{FF2B5EF4-FFF2-40B4-BE49-F238E27FC236}">
              <a16:creationId xmlns:a16="http://schemas.microsoft.com/office/drawing/2014/main" id="{60A9EE4E-2FCB-47CE-A2BC-B02573AAAB0D}"/>
            </a:ext>
          </a:extLst>
        </xdr:cNvPr>
        <xdr:cNvCxnSpPr/>
      </xdr:nvCxnSpPr>
      <xdr:spPr>
        <a:xfrm flipH="1" flipV="1">
          <a:off x="3917157" y="117164644"/>
          <a:ext cx="7143" cy="21431"/>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97631</xdr:colOff>
      <xdr:row>734</xdr:row>
      <xdr:rowOff>85725</xdr:rowOff>
    </xdr:from>
    <xdr:to>
      <xdr:col>10</xdr:col>
      <xdr:colOff>97631</xdr:colOff>
      <xdr:row>734</xdr:row>
      <xdr:rowOff>185737</xdr:rowOff>
    </xdr:to>
    <xdr:cxnSp macro="">
      <xdr:nvCxnSpPr>
        <xdr:cNvPr id="740" name="直線コネクタ 739">
          <a:extLst>
            <a:ext uri="{FF2B5EF4-FFF2-40B4-BE49-F238E27FC236}">
              <a16:creationId xmlns:a16="http://schemas.microsoft.com/office/drawing/2014/main" id="{ABDC2AF5-524E-4FD7-9C67-BDA1BF5C4C1B}"/>
            </a:ext>
          </a:extLst>
        </xdr:cNvPr>
        <xdr:cNvCxnSpPr/>
      </xdr:nvCxnSpPr>
      <xdr:spPr>
        <a:xfrm>
          <a:off x="3907631" y="117081300"/>
          <a:ext cx="0" cy="100012"/>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90488</xdr:colOff>
      <xdr:row>734</xdr:row>
      <xdr:rowOff>85724</xdr:rowOff>
    </xdr:from>
    <xdr:to>
      <xdr:col>10</xdr:col>
      <xdr:colOff>100012</xdr:colOff>
      <xdr:row>734</xdr:row>
      <xdr:rowOff>85724</xdr:rowOff>
    </xdr:to>
    <xdr:cxnSp macro="">
      <xdr:nvCxnSpPr>
        <xdr:cNvPr id="741" name="直線矢印コネクタ 740">
          <a:extLst>
            <a:ext uri="{FF2B5EF4-FFF2-40B4-BE49-F238E27FC236}">
              <a16:creationId xmlns:a16="http://schemas.microsoft.com/office/drawing/2014/main" id="{A609DEA9-F2B9-488B-8D64-F892BBCEF644}"/>
            </a:ext>
          </a:extLst>
        </xdr:cNvPr>
        <xdr:cNvCxnSpPr/>
      </xdr:nvCxnSpPr>
      <xdr:spPr>
        <a:xfrm flipH="1">
          <a:off x="3519488" y="117081299"/>
          <a:ext cx="39052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197644</xdr:colOff>
      <xdr:row>730</xdr:row>
      <xdr:rowOff>188119</xdr:rowOff>
    </xdr:from>
    <xdr:to>
      <xdr:col>21</xdr:col>
      <xdr:colOff>197644</xdr:colOff>
      <xdr:row>735</xdr:row>
      <xdr:rowOff>7144</xdr:rowOff>
    </xdr:to>
    <xdr:cxnSp macro="">
      <xdr:nvCxnSpPr>
        <xdr:cNvPr id="742" name="直線矢印コネクタ 741">
          <a:extLst>
            <a:ext uri="{FF2B5EF4-FFF2-40B4-BE49-F238E27FC236}">
              <a16:creationId xmlns:a16="http://schemas.microsoft.com/office/drawing/2014/main" id="{1FA9E70E-10BA-47BC-AFE4-12D278E0826A}"/>
            </a:ext>
          </a:extLst>
        </xdr:cNvPr>
        <xdr:cNvCxnSpPr/>
      </xdr:nvCxnSpPr>
      <xdr:spPr>
        <a:xfrm>
          <a:off x="8198644" y="116421694"/>
          <a:ext cx="0" cy="77152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114300</xdr:colOff>
      <xdr:row>640</xdr:row>
      <xdr:rowOff>2381</xdr:rowOff>
    </xdr:from>
    <xdr:to>
      <xdr:col>9</xdr:col>
      <xdr:colOff>114300</xdr:colOff>
      <xdr:row>641</xdr:row>
      <xdr:rowOff>188120</xdr:rowOff>
    </xdr:to>
    <xdr:cxnSp macro="">
      <xdr:nvCxnSpPr>
        <xdr:cNvPr id="743" name="直線コネクタ 742">
          <a:extLst>
            <a:ext uri="{FF2B5EF4-FFF2-40B4-BE49-F238E27FC236}">
              <a16:creationId xmlns:a16="http://schemas.microsoft.com/office/drawing/2014/main" id="{77EB40E2-C6D1-4319-9BCA-D196A33DCC86}"/>
            </a:ext>
          </a:extLst>
        </xdr:cNvPr>
        <xdr:cNvCxnSpPr/>
      </xdr:nvCxnSpPr>
      <xdr:spPr>
        <a:xfrm flipV="1">
          <a:off x="3543300" y="99090956"/>
          <a:ext cx="0" cy="376239"/>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200024</xdr:colOff>
      <xdr:row>640</xdr:row>
      <xdr:rowOff>0</xdr:rowOff>
    </xdr:from>
    <xdr:to>
      <xdr:col>13</xdr:col>
      <xdr:colOff>200024</xdr:colOff>
      <xdr:row>641</xdr:row>
      <xdr:rowOff>188119</xdr:rowOff>
    </xdr:to>
    <xdr:cxnSp macro="">
      <xdr:nvCxnSpPr>
        <xdr:cNvPr id="744" name="直線コネクタ 743">
          <a:extLst>
            <a:ext uri="{FF2B5EF4-FFF2-40B4-BE49-F238E27FC236}">
              <a16:creationId xmlns:a16="http://schemas.microsoft.com/office/drawing/2014/main" id="{0D1CF696-2E41-4784-8470-816345005DD1}"/>
            </a:ext>
          </a:extLst>
        </xdr:cNvPr>
        <xdr:cNvCxnSpPr/>
      </xdr:nvCxnSpPr>
      <xdr:spPr>
        <a:xfrm flipV="1">
          <a:off x="5153024" y="99088575"/>
          <a:ext cx="0" cy="378619"/>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378619</xdr:colOff>
      <xdr:row>640</xdr:row>
      <xdr:rowOff>35718</xdr:rowOff>
    </xdr:from>
    <xdr:to>
      <xdr:col>27</xdr:col>
      <xdr:colOff>0</xdr:colOff>
      <xdr:row>640</xdr:row>
      <xdr:rowOff>35718</xdr:rowOff>
    </xdr:to>
    <xdr:cxnSp macro="">
      <xdr:nvCxnSpPr>
        <xdr:cNvPr id="745" name="直線コネクタ 744">
          <a:extLst>
            <a:ext uri="{FF2B5EF4-FFF2-40B4-BE49-F238E27FC236}">
              <a16:creationId xmlns:a16="http://schemas.microsoft.com/office/drawing/2014/main" id="{EA90D377-7FE8-4643-A0B1-CC0BBF57C599}"/>
            </a:ext>
          </a:extLst>
        </xdr:cNvPr>
        <xdr:cNvCxnSpPr/>
      </xdr:nvCxnSpPr>
      <xdr:spPr>
        <a:xfrm>
          <a:off x="6855619" y="99124293"/>
          <a:ext cx="3431381"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378619</xdr:colOff>
      <xdr:row>640</xdr:row>
      <xdr:rowOff>2381</xdr:rowOff>
    </xdr:from>
    <xdr:to>
      <xdr:col>18</xdr:col>
      <xdr:colOff>1</xdr:colOff>
      <xdr:row>640</xdr:row>
      <xdr:rowOff>35720</xdr:rowOff>
    </xdr:to>
    <xdr:cxnSp macro="">
      <xdr:nvCxnSpPr>
        <xdr:cNvPr id="746" name="直線コネクタ 745">
          <a:extLst>
            <a:ext uri="{FF2B5EF4-FFF2-40B4-BE49-F238E27FC236}">
              <a16:creationId xmlns:a16="http://schemas.microsoft.com/office/drawing/2014/main" id="{B0E60C62-2B82-412B-B790-65A8E514AD87}"/>
            </a:ext>
          </a:extLst>
        </xdr:cNvPr>
        <xdr:cNvCxnSpPr/>
      </xdr:nvCxnSpPr>
      <xdr:spPr>
        <a:xfrm flipH="1" flipV="1">
          <a:off x="6474619" y="99090956"/>
          <a:ext cx="383382" cy="33339"/>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4763</xdr:colOff>
      <xdr:row>640</xdr:row>
      <xdr:rowOff>2381</xdr:rowOff>
    </xdr:from>
    <xdr:to>
      <xdr:col>17</xdr:col>
      <xdr:colOff>2381</xdr:colOff>
      <xdr:row>640</xdr:row>
      <xdr:rowOff>2381</xdr:rowOff>
    </xdr:to>
    <xdr:cxnSp macro="">
      <xdr:nvCxnSpPr>
        <xdr:cNvPr id="747" name="直線コネクタ 746">
          <a:extLst>
            <a:ext uri="{FF2B5EF4-FFF2-40B4-BE49-F238E27FC236}">
              <a16:creationId xmlns:a16="http://schemas.microsoft.com/office/drawing/2014/main" id="{670E31DB-1510-4992-A6AE-94342C051425}"/>
            </a:ext>
          </a:extLst>
        </xdr:cNvPr>
        <xdr:cNvCxnSpPr/>
      </xdr:nvCxnSpPr>
      <xdr:spPr>
        <a:xfrm>
          <a:off x="766763" y="99090956"/>
          <a:ext cx="5712618"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378619</xdr:colOff>
      <xdr:row>628</xdr:row>
      <xdr:rowOff>35719</xdr:rowOff>
    </xdr:from>
    <xdr:to>
      <xdr:col>16</xdr:col>
      <xdr:colOff>2381</xdr:colOff>
      <xdr:row>628</xdr:row>
      <xdr:rowOff>35719</xdr:rowOff>
    </xdr:to>
    <xdr:cxnSp macro="">
      <xdr:nvCxnSpPr>
        <xdr:cNvPr id="748" name="直線コネクタ 747">
          <a:extLst>
            <a:ext uri="{FF2B5EF4-FFF2-40B4-BE49-F238E27FC236}">
              <a16:creationId xmlns:a16="http://schemas.microsoft.com/office/drawing/2014/main" id="{8EEEFD81-244C-46D8-9E7A-209C468BDA4C}"/>
            </a:ext>
          </a:extLst>
        </xdr:cNvPr>
        <xdr:cNvCxnSpPr/>
      </xdr:nvCxnSpPr>
      <xdr:spPr>
        <a:xfrm>
          <a:off x="759619" y="96838294"/>
          <a:ext cx="5338762"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378619</xdr:colOff>
      <xdr:row>628</xdr:row>
      <xdr:rowOff>2381</xdr:rowOff>
    </xdr:from>
    <xdr:to>
      <xdr:col>17</xdr:col>
      <xdr:colOff>2</xdr:colOff>
      <xdr:row>628</xdr:row>
      <xdr:rowOff>33338</xdr:rowOff>
    </xdr:to>
    <xdr:cxnSp macro="">
      <xdr:nvCxnSpPr>
        <xdr:cNvPr id="749" name="直線コネクタ 748">
          <a:extLst>
            <a:ext uri="{FF2B5EF4-FFF2-40B4-BE49-F238E27FC236}">
              <a16:creationId xmlns:a16="http://schemas.microsoft.com/office/drawing/2014/main" id="{6E564A4D-19C5-426C-A031-9C48365AA0BF}"/>
            </a:ext>
          </a:extLst>
        </xdr:cNvPr>
        <xdr:cNvCxnSpPr/>
      </xdr:nvCxnSpPr>
      <xdr:spPr>
        <a:xfrm flipH="1">
          <a:off x="6093619" y="96804956"/>
          <a:ext cx="383383" cy="30957"/>
        </a:xfrm>
        <a:prstGeom prst="line">
          <a:avLst/>
        </a:prstGeom>
        <a:ln w="3175">
          <a:solidFill>
            <a:sysClr val="windowText" lastClr="0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120171</xdr:colOff>
      <xdr:row>633</xdr:row>
      <xdr:rowOff>187792</xdr:rowOff>
    </xdr:from>
    <xdr:to>
      <xdr:col>16</xdr:col>
      <xdr:colOff>309017</xdr:colOff>
      <xdr:row>633</xdr:row>
      <xdr:rowOff>187792</xdr:rowOff>
    </xdr:to>
    <xdr:cxnSp macro="">
      <xdr:nvCxnSpPr>
        <xdr:cNvPr id="750" name="直線矢印コネクタ 749">
          <a:extLst>
            <a:ext uri="{FF2B5EF4-FFF2-40B4-BE49-F238E27FC236}">
              <a16:creationId xmlns:a16="http://schemas.microsoft.com/office/drawing/2014/main" id="{8A4C1DE5-6CB3-4F03-B189-B5DF8A7F1405}"/>
            </a:ext>
          </a:extLst>
        </xdr:cNvPr>
        <xdr:cNvCxnSpPr/>
      </xdr:nvCxnSpPr>
      <xdr:spPr>
        <a:xfrm>
          <a:off x="6216171" y="97942867"/>
          <a:ext cx="188846"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3492</xdr:colOff>
      <xdr:row>634</xdr:row>
      <xdr:rowOff>1</xdr:rowOff>
    </xdr:from>
    <xdr:to>
      <xdr:col>17</xdr:col>
      <xdr:colOff>196371</xdr:colOff>
      <xdr:row>634</xdr:row>
      <xdr:rowOff>1</xdr:rowOff>
    </xdr:to>
    <xdr:cxnSp macro="">
      <xdr:nvCxnSpPr>
        <xdr:cNvPr id="751" name="直線矢印コネクタ 750">
          <a:extLst>
            <a:ext uri="{FF2B5EF4-FFF2-40B4-BE49-F238E27FC236}">
              <a16:creationId xmlns:a16="http://schemas.microsoft.com/office/drawing/2014/main" id="{A8FF7249-0609-490B-A364-10024C04D24B}"/>
            </a:ext>
          </a:extLst>
        </xdr:cNvPr>
        <xdr:cNvCxnSpPr/>
      </xdr:nvCxnSpPr>
      <xdr:spPr>
        <a:xfrm flipH="1">
          <a:off x="6480492" y="97945576"/>
          <a:ext cx="192879"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347117</xdr:colOff>
      <xdr:row>633</xdr:row>
      <xdr:rowOff>187792</xdr:rowOff>
    </xdr:from>
    <xdr:to>
      <xdr:col>16</xdr:col>
      <xdr:colOff>347117</xdr:colOff>
      <xdr:row>634</xdr:row>
      <xdr:rowOff>84471</xdr:rowOff>
    </xdr:to>
    <xdr:cxnSp macro="">
      <xdr:nvCxnSpPr>
        <xdr:cNvPr id="752" name="直線コネクタ 751">
          <a:extLst>
            <a:ext uri="{FF2B5EF4-FFF2-40B4-BE49-F238E27FC236}">
              <a16:creationId xmlns:a16="http://schemas.microsoft.com/office/drawing/2014/main" id="{89A36CF7-B052-4DE6-8D09-BDA507937D61}"/>
            </a:ext>
          </a:extLst>
        </xdr:cNvPr>
        <xdr:cNvCxnSpPr/>
      </xdr:nvCxnSpPr>
      <xdr:spPr>
        <a:xfrm>
          <a:off x="6443117" y="97942867"/>
          <a:ext cx="0" cy="87179"/>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345863</xdr:colOff>
      <xdr:row>634</xdr:row>
      <xdr:rowOff>88106</xdr:rowOff>
    </xdr:from>
    <xdr:to>
      <xdr:col>17</xdr:col>
      <xdr:colOff>371475</xdr:colOff>
      <xdr:row>634</xdr:row>
      <xdr:rowOff>88106</xdr:rowOff>
    </xdr:to>
    <xdr:cxnSp macro="">
      <xdr:nvCxnSpPr>
        <xdr:cNvPr id="753" name="直線矢印コネクタ 752">
          <a:extLst>
            <a:ext uri="{FF2B5EF4-FFF2-40B4-BE49-F238E27FC236}">
              <a16:creationId xmlns:a16="http://schemas.microsoft.com/office/drawing/2014/main" id="{39E737BC-98FC-46F6-A4C5-D77E63378934}"/>
            </a:ext>
          </a:extLst>
        </xdr:cNvPr>
        <xdr:cNvCxnSpPr/>
      </xdr:nvCxnSpPr>
      <xdr:spPr>
        <a:xfrm>
          <a:off x="6441863" y="98033681"/>
          <a:ext cx="406612"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309017</xdr:colOff>
      <xdr:row>623</xdr:row>
      <xdr:rowOff>2381</xdr:rowOff>
    </xdr:from>
    <xdr:to>
      <xdr:col>16</xdr:col>
      <xdr:colOff>309017</xdr:colOff>
      <xdr:row>641</xdr:row>
      <xdr:rowOff>188119</xdr:rowOff>
    </xdr:to>
    <xdr:cxnSp macro="">
      <xdr:nvCxnSpPr>
        <xdr:cNvPr id="754" name="直線コネクタ 753">
          <a:extLst>
            <a:ext uri="{FF2B5EF4-FFF2-40B4-BE49-F238E27FC236}">
              <a16:creationId xmlns:a16="http://schemas.microsoft.com/office/drawing/2014/main" id="{0E910BFC-5A5F-40F2-90B0-5C6B787EA579}"/>
            </a:ext>
          </a:extLst>
        </xdr:cNvPr>
        <xdr:cNvCxnSpPr/>
      </xdr:nvCxnSpPr>
      <xdr:spPr>
        <a:xfrm>
          <a:off x="6405017" y="95852456"/>
          <a:ext cx="0" cy="3614738"/>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192682</xdr:colOff>
      <xdr:row>639</xdr:row>
      <xdr:rowOff>185411</xdr:rowOff>
    </xdr:from>
    <xdr:to>
      <xdr:col>23</xdr:col>
      <xdr:colOff>192682</xdr:colOff>
      <xdr:row>642</xdr:row>
      <xdr:rowOff>0</xdr:rowOff>
    </xdr:to>
    <xdr:cxnSp macro="">
      <xdr:nvCxnSpPr>
        <xdr:cNvPr id="755" name="直線矢印コネクタ 754">
          <a:extLst>
            <a:ext uri="{FF2B5EF4-FFF2-40B4-BE49-F238E27FC236}">
              <a16:creationId xmlns:a16="http://schemas.microsoft.com/office/drawing/2014/main" id="{7D3F99F7-290C-4464-BE1C-6947CA27F13D}"/>
            </a:ext>
          </a:extLst>
        </xdr:cNvPr>
        <xdr:cNvCxnSpPr/>
      </xdr:nvCxnSpPr>
      <xdr:spPr>
        <a:xfrm flipV="1">
          <a:off x="8955682" y="99083486"/>
          <a:ext cx="0" cy="38608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192682</xdr:colOff>
      <xdr:row>640</xdr:row>
      <xdr:rowOff>167233</xdr:rowOff>
    </xdr:from>
    <xdr:to>
      <xdr:col>24</xdr:col>
      <xdr:colOff>0</xdr:colOff>
      <xdr:row>640</xdr:row>
      <xdr:rowOff>167233</xdr:rowOff>
    </xdr:to>
    <xdr:cxnSp macro="">
      <xdr:nvCxnSpPr>
        <xdr:cNvPr id="756" name="直線矢印コネクタ 755">
          <a:extLst>
            <a:ext uri="{FF2B5EF4-FFF2-40B4-BE49-F238E27FC236}">
              <a16:creationId xmlns:a16="http://schemas.microsoft.com/office/drawing/2014/main" id="{C404FEE5-338C-4D05-BBDF-C89E514C0CAD}"/>
            </a:ext>
          </a:extLst>
        </xdr:cNvPr>
        <xdr:cNvCxnSpPr/>
      </xdr:nvCxnSpPr>
      <xdr:spPr>
        <a:xfrm>
          <a:off x="8955682" y="99255808"/>
          <a:ext cx="18831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628</xdr:row>
      <xdr:rowOff>2</xdr:rowOff>
    </xdr:from>
    <xdr:to>
      <xdr:col>17</xdr:col>
      <xdr:colOff>0</xdr:colOff>
      <xdr:row>640</xdr:row>
      <xdr:rowOff>0</xdr:rowOff>
    </xdr:to>
    <xdr:cxnSp macro="">
      <xdr:nvCxnSpPr>
        <xdr:cNvPr id="757" name="直線矢印コネクタ 756">
          <a:extLst>
            <a:ext uri="{FF2B5EF4-FFF2-40B4-BE49-F238E27FC236}">
              <a16:creationId xmlns:a16="http://schemas.microsoft.com/office/drawing/2014/main" id="{4FEB32D9-F722-45CE-A990-940FE9D24451}"/>
            </a:ext>
          </a:extLst>
        </xdr:cNvPr>
        <xdr:cNvCxnSpPr/>
      </xdr:nvCxnSpPr>
      <xdr:spPr>
        <a:xfrm flipV="1">
          <a:off x="6477000" y="96802577"/>
          <a:ext cx="0" cy="2285998"/>
        </a:xfrm>
        <a:prstGeom prst="straightConnector1">
          <a:avLst/>
        </a:prstGeom>
        <a:ln w="3175">
          <a:prstDash val="sysDash"/>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632</xdr:row>
      <xdr:rowOff>0</xdr:rowOff>
    </xdr:from>
    <xdr:to>
      <xdr:col>17</xdr:col>
      <xdr:colOff>373856</xdr:colOff>
      <xdr:row>632</xdr:row>
      <xdr:rowOff>0</xdr:rowOff>
    </xdr:to>
    <xdr:cxnSp macro="">
      <xdr:nvCxnSpPr>
        <xdr:cNvPr id="758" name="直線矢印コネクタ 757">
          <a:extLst>
            <a:ext uri="{FF2B5EF4-FFF2-40B4-BE49-F238E27FC236}">
              <a16:creationId xmlns:a16="http://schemas.microsoft.com/office/drawing/2014/main" id="{966E1BDF-DA2B-45E8-B076-BFC2C28285D1}"/>
            </a:ext>
          </a:extLst>
        </xdr:cNvPr>
        <xdr:cNvCxnSpPr/>
      </xdr:nvCxnSpPr>
      <xdr:spPr>
        <a:xfrm>
          <a:off x="6477000" y="97564575"/>
          <a:ext cx="37385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639</xdr:row>
      <xdr:rowOff>0</xdr:rowOff>
    </xdr:from>
    <xdr:to>
      <xdr:col>18</xdr:col>
      <xdr:colOff>0</xdr:colOff>
      <xdr:row>640</xdr:row>
      <xdr:rowOff>0</xdr:rowOff>
    </xdr:to>
    <xdr:cxnSp macro="">
      <xdr:nvCxnSpPr>
        <xdr:cNvPr id="759" name="直線矢印コネクタ 758">
          <a:extLst>
            <a:ext uri="{FF2B5EF4-FFF2-40B4-BE49-F238E27FC236}">
              <a16:creationId xmlns:a16="http://schemas.microsoft.com/office/drawing/2014/main" id="{F524438C-A5B8-4EE2-B769-20D70EE99254}"/>
            </a:ext>
          </a:extLst>
        </xdr:cNvPr>
        <xdr:cNvCxnSpPr/>
      </xdr:nvCxnSpPr>
      <xdr:spPr>
        <a:xfrm>
          <a:off x="6858000" y="98898075"/>
          <a:ext cx="0" cy="19050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640</xdr:row>
      <xdr:rowOff>35719</xdr:rowOff>
    </xdr:from>
    <xdr:to>
      <xdr:col>18</xdr:col>
      <xdr:colOff>0</xdr:colOff>
      <xdr:row>641</xdr:row>
      <xdr:rowOff>30957</xdr:rowOff>
    </xdr:to>
    <xdr:cxnSp macro="">
      <xdr:nvCxnSpPr>
        <xdr:cNvPr id="760" name="直線矢印コネクタ 759">
          <a:extLst>
            <a:ext uri="{FF2B5EF4-FFF2-40B4-BE49-F238E27FC236}">
              <a16:creationId xmlns:a16="http://schemas.microsoft.com/office/drawing/2014/main" id="{3DCF7B91-291F-418D-820C-E69BF51E739D}"/>
            </a:ext>
          </a:extLst>
        </xdr:cNvPr>
        <xdr:cNvCxnSpPr/>
      </xdr:nvCxnSpPr>
      <xdr:spPr>
        <a:xfrm flipV="1">
          <a:off x="6858000" y="99124294"/>
          <a:ext cx="0" cy="185738"/>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378619</xdr:colOff>
      <xdr:row>639</xdr:row>
      <xdr:rowOff>0</xdr:rowOff>
    </xdr:from>
    <xdr:to>
      <xdr:col>18</xdr:col>
      <xdr:colOff>376238</xdr:colOff>
      <xdr:row>640</xdr:row>
      <xdr:rowOff>16670</xdr:rowOff>
    </xdr:to>
    <xdr:cxnSp macro="">
      <xdr:nvCxnSpPr>
        <xdr:cNvPr id="761" name="カギ線コネクタ 14482">
          <a:extLst>
            <a:ext uri="{FF2B5EF4-FFF2-40B4-BE49-F238E27FC236}">
              <a16:creationId xmlns:a16="http://schemas.microsoft.com/office/drawing/2014/main" id="{48DA4479-BFA7-4D4E-89DD-3515A6CD071B}"/>
            </a:ext>
          </a:extLst>
        </xdr:cNvPr>
        <xdr:cNvCxnSpPr/>
      </xdr:nvCxnSpPr>
      <xdr:spPr>
        <a:xfrm flipV="1">
          <a:off x="6855619" y="98898075"/>
          <a:ext cx="378619" cy="207170"/>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639</xdr:row>
      <xdr:rowOff>52388</xdr:rowOff>
    </xdr:from>
    <xdr:to>
      <xdr:col>18</xdr:col>
      <xdr:colOff>0</xdr:colOff>
      <xdr:row>639</xdr:row>
      <xdr:rowOff>52388</xdr:rowOff>
    </xdr:to>
    <xdr:cxnSp macro="">
      <xdr:nvCxnSpPr>
        <xdr:cNvPr id="762" name="直線矢印コネクタ 761">
          <a:extLst>
            <a:ext uri="{FF2B5EF4-FFF2-40B4-BE49-F238E27FC236}">
              <a16:creationId xmlns:a16="http://schemas.microsoft.com/office/drawing/2014/main" id="{3DD56CEB-FD03-4E07-9FC8-5E749DC9D284}"/>
            </a:ext>
          </a:extLst>
        </xdr:cNvPr>
        <xdr:cNvCxnSpPr/>
      </xdr:nvCxnSpPr>
      <xdr:spPr>
        <a:xfrm>
          <a:off x="6477000" y="98950463"/>
          <a:ext cx="381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192881</xdr:colOff>
      <xdr:row>637</xdr:row>
      <xdr:rowOff>104775</xdr:rowOff>
    </xdr:from>
    <xdr:to>
      <xdr:col>17</xdr:col>
      <xdr:colOff>192881</xdr:colOff>
      <xdr:row>639</xdr:row>
      <xdr:rowOff>51461</xdr:rowOff>
    </xdr:to>
    <xdr:cxnSp macro="">
      <xdr:nvCxnSpPr>
        <xdr:cNvPr id="763" name="直線コネクタ 762">
          <a:extLst>
            <a:ext uri="{FF2B5EF4-FFF2-40B4-BE49-F238E27FC236}">
              <a16:creationId xmlns:a16="http://schemas.microsoft.com/office/drawing/2014/main" id="{ECD8B78E-D34C-41F1-BF58-EE9510EC5373}"/>
            </a:ext>
          </a:extLst>
        </xdr:cNvPr>
        <xdr:cNvCxnSpPr/>
      </xdr:nvCxnSpPr>
      <xdr:spPr>
        <a:xfrm>
          <a:off x="6669881" y="98621850"/>
          <a:ext cx="0" cy="327686"/>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192881</xdr:colOff>
      <xdr:row>637</xdr:row>
      <xdr:rowOff>104775</xdr:rowOff>
    </xdr:from>
    <xdr:to>
      <xdr:col>17</xdr:col>
      <xdr:colOff>373856</xdr:colOff>
      <xdr:row>637</xdr:row>
      <xdr:rowOff>104775</xdr:rowOff>
    </xdr:to>
    <xdr:cxnSp macro="">
      <xdr:nvCxnSpPr>
        <xdr:cNvPr id="764" name="直線矢印コネクタ 763">
          <a:extLst>
            <a:ext uri="{FF2B5EF4-FFF2-40B4-BE49-F238E27FC236}">
              <a16:creationId xmlns:a16="http://schemas.microsoft.com/office/drawing/2014/main" id="{66718253-38BF-4CEA-BF00-E9C2A54CA282}"/>
            </a:ext>
          </a:extLst>
        </xdr:cNvPr>
        <xdr:cNvCxnSpPr/>
      </xdr:nvCxnSpPr>
      <xdr:spPr>
        <a:xfrm>
          <a:off x="6669881" y="98621850"/>
          <a:ext cx="18097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378619</xdr:colOff>
      <xdr:row>627</xdr:row>
      <xdr:rowOff>145256</xdr:rowOff>
    </xdr:from>
    <xdr:to>
      <xdr:col>17</xdr:col>
      <xdr:colOff>2382</xdr:colOff>
      <xdr:row>627</xdr:row>
      <xdr:rowOff>145256</xdr:rowOff>
    </xdr:to>
    <xdr:cxnSp macro="">
      <xdr:nvCxnSpPr>
        <xdr:cNvPr id="765" name="直線矢印コネクタ 764">
          <a:extLst>
            <a:ext uri="{FF2B5EF4-FFF2-40B4-BE49-F238E27FC236}">
              <a16:creationId xmlns:a16="http://schemas.microsoft.com/office/drawing/2014/main" id="{1AE51F44-ECC9-4B0B-9941-853936BC3E92}"/>
            </a:ext>
          </a:extLst>
        </xdr:cNvPr>
        <xdr:cNvCxnSpPr/>
      </xdr:nvCxnSpPr>
      <xdr:spPr>
        <a:xfrm>
          <a:off x="6093619" y="96757331"/>
          <a:ext cx="38576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190500</xdr:colOff>
      <xdr:row>627</xdr:row>
      <xdr:rowOff>52388</xdr:rowOff>
    </xdr:from>
    <xdr:to>
      <xdr:col>16</xdr:col>
      <xdr:colOff>190500</xdr:colOff>
      <xdr:row>627</xdr:row>
      <xdr:rowOff>141946</xdr:rowOff>
    </xdr:to>
    <xdr:cxnSp macro="">
      <xdr:nvCxnSpPr>
        <xdr:cNvPr id="766" name="直線コネクタ 765">
          <a:extLst>
            <a:ext uri="{FF2B5EF4-FFF2-40B4-BE49-F238E27FC236}">
              <a16:creationId xmlns:a16="http://schemas.microsoft.com/office/drawing/2014/main" id="{2CCBCFE5-49FC-4C5A-985D-F25F65F56942}"/>
            </a:ext>
          </a:extLst>
        </xdr:cNvPr>
        <xdr:cNvCxnSpPr/>
      </xdr:nvCxnSpPr>
      <xdr:spPr>
        <a:xfrm>
          <a:off x="6286500" y="96664463"/>
          <a:ext cx="0" cy="89558"/>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190500</xdr:colOff>
      <xdr:row>627</xdr:row>
      <xdr:rowOff>50007</xdr:rowOff>
    </xdr:from>
    <xdr:to>
      <xdr:col>16</xdr:col>
      <xdr:colOff>376238</xdr:colOff>
      <xdr:row>627</xdr:row>
      <xdr:rowOff>50007</xdr:rowOff>
    </xdr:to>
    <xdr:cxnSp macro="">
      <xdr:nvCxnSpPr>
        <xdr:cNvPr id="767" name="直線矢印コネクタ 766">
          <a:extLst>
            <a:ext uri="{FF2B5EF4-FFF2-40B4-BE49-F238E27FC236}">
              <a16:creationId xmlns:a16="http://schemas.microsoft.com/office/drawing/2014/main" id="{1E50F4A5-2769-402E-9BDB-48C6EBDFFE00}"/>
            </a:ext>
          </a:extLst>
        </xdr:cNvPr>
        <xdr:cNvCxnSpPr/>
      </xdr:nvCxnSpPr>
      <xdr:spPr>
        <a:xfrm>
          <a:off x="6286500" y="96662082"/>
          <a:ext cx="18573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628</xdr:row>
      <xdr:rowOff>30956</xdr:rowOff>
    </xdr:from>
    <xdr:to>
      <xdr:col>16</xdr:col>
      <xdr:colOff>0</xdr:colOff>
      <xdr:row>640</xdr:row>
      <xdr:rowOff>2381</xdr:rowOff>
    </xdr:to>
    <xdr:cxnSp macro="">
      <xdr:nvCxnSpPr>
        <xdr:cNvPr id="768" name="直線矢印コネクタ 767">
          <a:extLst>
            <a:ext uri="{FF2B5EF4-FFF2-40B4-BE49-F238E27FC236}">
              <a16:creationId xmlns:a16="http://schemas.microsoft.com/office/drawing/2014/main" id="{95E150FD-69C2-42B6-8364-2C7A35C52CE7}"/>
            </a:ext>
          </a:extLst>
        </xdr:cNvPr>
        <xdr:cNvCxnSpPr/>
      </xdr:nvCxnSpPr>
      <xdr:spPr>
        <a:xfrm flipV="1">
          <a:off x="6096000" y="96833531"/>
          <a:ext cx="0" cy="225742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264319</xdr:colOff>
      <xdr:row>632</xdr:row>
      <xdr:rowOff>0</xdr:rowOff>
    </xdr:from>
    <xdr:to>
      <xdr:col>15</xdr:col>
      <xdr:colOff>376238</xdr:colOff>
      <xdr:row>632</xdr:row>
      <xdr:rowOff>0</xdr:rowOff>
    </xdr:to>
    <xdr:cxnSp macro="">
      <xdr:nvCxnSpPr>
        <xdr:cNvPr id="769" name="直線矢印コネクタ 768">
          <a:extLst>
            <a:ext uri="{FF2B5EF4-FFF2-40B4-BE49-F238E27FC236}">
              <a16:creationId xmlns:a16="http://schemas.microsoft.com/office/drawing/2014/main" id="{C5CAC9F6-51E3-4F2C-81FC-F535C73B2566}"/>
            </a:ext>
          </a:extLst>
        </xdr:cNvPr>
        <xdr:cNvCxnSpPr/>
      </xdr:nvCxnSpPr>
      <xdr:spPr>
        <a:xfrm flipH="1">
          <a:off x="5979319" y="97564575"/>
          <a:ext cx="11191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114300</xdr:colOff>
      <xdr:row>642</xdr:row>
      <xdr:rowOff>4763</xdr:rowOff>
    </xdr:from>
    <xdr:to>
      <xdr:col>9</xdr:col>
      <xdr:colOff>114300</xdr:colOff>
      <xdr:row>643</xdr:row>
      <xdr:rowOff>1</xdr:rowOff>
    </xdr:to>
    <xdr:cxnSp macro="">
      <xdr:nvCxnSpPr>
        <xdr:cNvPr id="770" name="直線コネクタ 769">
          <a:extLst>
            <a:ext uri="{FF2B5EF4-FFF2-40B4-BE49-F238E27FC236}">
              <a16:creationId xmlns:a16="http://schemas.microsoft.com/office/drawing/2014/main" id="{530F5CA1-E46A-43ED-B09E-216ABB40DF68}"/>
            </a:ext>
          </a:extLst>
        </xdr:cNvPr>
        <xdr:cNvCxnSpPr/>
      </xdr:nvCxnSpPr>
      <xdr:spPr>
        <a:xfrm flipV="1">
          <a:off x="3543300" y="99474338"/>
          <a:ext cx="0" cy="185738"/>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200025</xdr:colOff>
      <xdr:row>642</xdr:row>
      <xdr:rowOff>2381</xdr:rowOff>
    </xdr:from>
    <xdr:to>
      <xdr:col>13</xdr:col>
      <xdr:colOff>200025</xdr:colOff>
      <xdr:row>643</xdr:row>
      <xdr:rowOff>0</xdr:rowOff>
    </xdr:to>
    <xdr:cxnSp macro="">
      <xdr:nvCxnSpPr>
        <xdr:cNvPr id="771" name="直線コネクタ 770">
          <a:extLst>
            <a:ext uri="{FF2B5EF4-FFF2-40B4-BE49-F238E27FC236}">
              <a16:creationId xmlns:a16="http://schemas.microsoft.com/office/drawing/2014/main" id="{245E3A2B-DA59-4B14-BEC6-3ECE0939E6CE}"/>
            </a:ext>
          </a:extLst>
        </xdr:cNvPr>
        <xdr:cNvCxnSpPr/>
      </xdr:nvCxnSpPr>
      <xdr:spPr>
        <a:xfrm flipV="1">
          <a:off x="5153025" y="99471956"/>
          <a:ext cx="0" cy="188119"/>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643</xdr:row>
      <xdr:rowOff>0</xdr:rowOff>
    </xdr:from>
    <xdr:to>
      <xdr:col>9</xdr:col>
      <xdr:colOff>111919</xdr:colOff>
      <xdr:row>643</xdr:row>
      <xdr:rowOff>0</xdr:rowOff>
    </xdr:to>
    <xdr:cxnSp macro="">
      <xdr:nvCxnSpPr>
        <xdr:cNvPr id="772" name="直線矢印コネクタ 771">
          <a:extLst>
            <a:ext uri="{FF2B5EF4-FFF2-40B4-BE49-F238E27FC236}">
              <a16:creationId xmlns:a16="http://schemas.microsoft.com/office/drawing/2014/main" id="{A5A79ABF-E418-4E35-8B59-3BB061DDE090}"/>
            </a:ext>
          </a:extLst>
        </xdr:cNvPr>
        <xdr:cNvCxnSpPr/>
      </xdr:nvCxnSpPr>
      <xdr:spPr>
        <a:xfrm>
          <a:off x="1143000" y="99660075"/>
          <a:ext cx="23979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109538</xdr:colOff>
      <xdr:row>643</xdr:row>
      <xdr:rowOff>0</xdr:rowOff>
    </xdr:from>
    <xdr:to>
      <xdr:col>13</xdr:col>
      <xdr:colOff>202406</xdr:colOff>
      <xdr:row>643</xdr:row>
      <xdr:rowOff>0</xdr:rowOff>
    </xdr:to>
    <xdr:cxnSp macro="">
      <xdr:nvCxnSpPr>
        <xdr:cNvPr id="773" name="直線矢印コネクタ 772">
          <a:extLst>
            <a:ext uri="{FF2B5EF4-FFF2-40B4-BE49-F238E27FC236}">
              <a16:creationId xmlns:a16="http://schemas.microsoft.com/office/drawing/2014/main" id="{C03237D4-A06B-42C5-87BF-E248AC25381D}"/>
            </a:ext>
          </a:extLst>
        </xdr:cNvPr>
        <xdr:cNvCxnSpPr/>
      </xdr:nvCxnSpPr>
      <xdr:spPr>
        <a:xfrm>
          <a:off x="3538538" y="99660075"/>
          <a:ext cx="1616868"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197644</xdr:colOff>
      <xdr:row>643</xdr:row>
      <xdr:rowOff>0</xdr:rowOff>
    </xdr:from>
    <xdr:to>
      <xdr:col>27</xdr:col>
      <xdr:colOff>38100</xdr:colOff>
      <xdr:row>643</xdr:row>
      <xdr:rowOff>0</xdr:rowOff>
    </xdr:to>
    <xdr:cxnSp macro="">
      <xdr:nvCxnSpPr>
        <xdr:cNvPr id="774" name="直線矢印コネクタ 773">
          <a:extLst>
            <a:ext uri="{FF2B5EF4-FFF2-40B4-BE49-F238E27FC236}">
              <a16:creationId xmlns:a16="http://schemas.microsoft.com/office/drawing/2014/main" id="{8070AC3A-6F2A-4AFF-9323-A90C45CEB6E8}"/>
            </a:ext>
          </a:extLst>
        </xdr:cNvPr>
        <xdr:cNvCxnSpPr/>
      </xdr:nvCxnSpPr>
      <xdr:spPr>
        <a:xfrm>
          <a:off x="5150644" y="99660075"/>
          <a:ext cx="5174456"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0</xdr:colOff>
      <xdr:row>643</xdr:row>
      <xdr:rowOff>0</xdr:rowOff>
    </xdr:from>
    <xdr:to>
      <xdr:col>32</xdr:col>
      <xdr:colOff>4763</xdr:colOff>
      <xdr:row>643</xdr:row>
      <xdr:rowOff>0</xdr:rowOff>
    </xdr:to>
    <xdr:cxnSp macro="">
      <xdr:nvCxnSpPr>
        <xdr:cNvPr id="775" name="直線矢印コネクタ 774">
          <a:extLst>
            <a:ext uri="{FF2B5EF4-FFF2-40B4-BE49-F238E27FC236}">
              <a16:creationId xmlns:a16="http://schemas.microsoft.com/office/drawing/2014/main" id="{35ECF629-3153-4B95-BAC4-376A2D53653A}"/>
            </a:ext>
          </a:extLst>
        </xdr:cNvPr>
        <xdr:cNvCxnSpPr/>
      </xdr:nvCxnSpPr>
      <xdr:spPr>
        <a:xfrm>
          <a:off x="10287000" y="99660075"/>
          <a:ext cx="190976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645</xdr:row>
      <xdr:rowOff>0</xdr:rowOff>
    </xdr:from>
    <xdr:to>
      <xdr:col>27</xdr:col>
      <xdr:colOff>0</xdr:colOff>
      <xdr:row>645</xdr:row>
      <xdr:rowOff>0</xdr:rowOff>
    </xdr:to>
    <xdr:cxnSp macro="">
      <xdr:nvCxnSpPr>
        <xdr:cNvPr id="776" name="直線矢印コネクタ 775">
          <a:extLst>
            <a:ext uri="{FF2B5EF4-FFF2-40B4-BE49-F238E27FC236}">
              <a16:creationId xmlns:a16="http://schemas.microsoft.com/office/drawing/2014/main" id="{7DB75061-AAFE-4918-AE19-D1AC767F3847}"/>
            </a:ext>
          </a:extLst>
        </xdr:cNvPr>
        <xdr:cNvCxnSpPr/>
      </xdr:nvCxnSpPr>
      <xdr:spPr>
        <a:xfrm>
          <a:off x="1143000" y="100041075"/>
          <a:ext cx="9144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2381</xdr:colOff>
      <xdr:row>636</xdr:row>
      <xdr:rowOff>0</xdr:rowOff>
    </xdr:from>
    <xdr:to>
      <xdr:col>27</xdr:col>
      <xdr:colOff>0</xdr:colOff>
      <xdr:row>636</xdr:row>
      <xdr:rowOff>0</xdr:rowOff>
    </xdr:to>
    <xdr:cxnSp macro="">
      <xdr:nvCxnSpPr>
        <xdr:cNvPr id="777" name="直線矢印コネクタ 776">
          <a:extLst>
            <a:ext uri="{FF2B5EF4-FFF2-40B4-BE49-F238E27FC236}">
              <a16:creationId xmlns:a16="http://schemas.microsoft.com/office/drawing/2014/main" id="{8AE28068-2039-444E-9B38-4F12FCE41988}"/>
            </a:ext>
          </a:extLst>
        </xdr:cNvPr>
        <xdr:cNvCxnSpPr/>
      </xdr:nvCxnSpPr>
      <xdr:spPr>
        <a:xfrm>
          <a:off x="6479381" y="98326575"/>
          <a:ext cx="38076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647</xdr:row>
      <xdr:rowOff>0</xdr:rowOff>
    </xdr:from>
    <xdr:to>
      <xdr:col>32</xdr:col>
      <xdr:colOff>0</xdr:colOff>
      <xdr:row>647</xdr:row>
      <xdr:rowOff>0</xdr:rowOff>
    </xdr:to>
    <xdr:cxnSp macro="">
      <xdr:nvCxnSpPr>
        <xdr:cNvPr id="778" name="直線矢印コネクタ 777">
          <a:extLst>
            <a:ext uri="{FF2B5EF4-FFF2-40B4-BE49-F238E27FC236}">
              <a16:creationId xmlns:a16="http://schemas.microsoft.com/office/drawing/2014/main" id="{29EB91E9-E3A0-423C-A939-234312757EA0}"/>
            </a:ext>
          </a:extLst>
        </xdr:cNvPr>
        <xdr:cNvCxnSpPr/>
      </xdr:nvCxnSpPr>
      <xdr:spPr>
        <a:xfrm>
          <a:off x="1143000" y="100422075"/>
          <a:ext cx="11049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114300</xdr:colOff>
      <xdr:row>668</xdr:row>
      <xdr:rowOff>2381</xdr:rowOff>
    </xdr:from>
    <xdr:to>
      <xdr:col>9</xdr:col>
      <xdr:colOff>114300</xdr:colOff>
      <xdr:row>669</xdr:row>
      <xdr:rowOff>188120</xdr:rowOff>
    </xdr:to>
    <xdr:cxnSp macro="">
      <xdr:nvCxnSpPr>
        <xdr:cNvPr id="779" name="直線コネクタ 778">
          <a:extLst>
            <a:ext uri="{FF2B5EF4-FFF2-40B4-BE49-F238E27FC236}">
              <a16:creationId xmlns:a16="http://schemas.microsoft.com/office/drawing/2014/main" id="{CE1357D3-A0C9-41DE-BEFC-EBBEC6CC8AF3}"/>
            </a:ext>
          </a:extLst>
        </xdr:cNvPr>
        <xdr:cNvCxnSpPr/>
      </xdr:nvCxnSpPr>
      <xdr:spPr>
        <a:xfrm flipV="1">
          <a:off x="3543300" y="104424956"/>
          <a:ext cx="0" cy="376239"/>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200024</xdr:colOff>
      <xdr:row>667</xdr:row>
      <xdr:rowOff>188119</xdr:rowOff>
    </xdr:from>
    <xdr:to>
      <xdr:col>21</xdr:col>
      <xdr:colOff>200024</xdr:colOff>
      <xdr:row>669</xdr:row>
      <xdr:rowOff>188119</xdr:rowOff>
    </xdr:to>
    <xdr:cxnSp macro="">
      <xdr:nvCxnSpPr>
        <xdr:cNvPr id="780" name="直線コネクタ 779">
          <a:extLst>
            <a:ext uri="{FF2B5EF4-FFF2-40B4-BE49-F238E27FC236}">
              <a16:creationId xmlns:a16="http://schemas.microsoft.com/office/drawing/2014/main" id="{A00F261C-EE90-45ED-A2B3-A4FBC0683A9C}"/>
            </a:ext>
          </a:extLst>
        </xdr:cNvPr>
        <xdr:cNvCxnSpPr/>
      </xdr:nvCxnSpPr>
      <xdr:spPr>
        <a:xfrm flipV="1">
          <a:off x="8201024" y="104420194"/>
          <a:ext cx="0" cy="381000"/>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2381</xdr:colOff>
      <xdr:row>667</xdr:row>
      <xdr:rowOff>169069</xdr:rowOff>
    </xdr:from>
    <xdr:to>
      <xdr:col>30</xdr:col>
      <xdr:colOff>376239</xdr:colOff>
      <xdr:row>668</xdr:row>
      <xdr:rowOff>0</xdr:rowOff>
    </xdr:to>
    <xdr:cxnSp macro="">
      <xdr:nvCxnSpPr>
        <xdr:cNvPr id="781" name="直線コネクタ 780">
          <a:extLst>
            <a:ext uri="{FF2B5EF4-FFF2-40B4-BE49-F238E27FC236}">
              <a16:creationId xmlns:a16="http://schemas.microsoft.com/office/drawing/2014/main" id="{69469318-D214-4C50-A2B6-C8615465294D}"/>
            </a:ext>
          </a:extLst>
        </xdr:cNvPr>
        <xdr:cNvCxnSpPr/>
      </xdr:nvCxnSpPr>
      <xdr:spPr>
        <a:xfrm flipH="1">
          <a:off x="11051381" y="104401144"/>
          <a:ext cx="754858" cy="21431"/>
        </a:xfrm>
        <a:prstGeom prst="line">
          <a:avLst/>
        </a:prstGeom>
        <a:ln w="3175">
          <a:solidFill>
            <a:sysClr val="windowText" lastClr="0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378619</xdr:colOff>
      <xdr:row>655</xdr:row>
      <xdr:rowOff>152400</xdr:rowOff>
    </xdr:from>
    <xdr:to>
      <xdr:col>27</xdr:col>
      <xdr:colOff>378619</xdr:colOff>
      <xdr:row>655</xdr:row>
      <xdr:rowOff>152400</xdr:rowOff>
    </xdr:to>
    <xdr:cxnSp macro="">
      <xdr:nvCxnSpPr>
        <xdr:cNvPr id="782" name="直線コネクタ 781">
          <a:extLst>
            <a:ext uri="{FF2B5EF4-FFF2-40B4-BE49-F238E27FC236}">
              <a16:creationId xmlns:a16="http://schemas.microsoft.com/office/drawing/2014/main" id="{2EF80921-1E4F-46C4-A006-9932D26251AF}"/>
            </a:ext>
          </a:extLst>
        </xdr:cNvPr>
        <xdr:cNvCxnSpPr/>
      </xdr:nvCxnSpPr>
      <xdr:spPr>
        <a:xfrm>
          <a:off x="759619" y="102098475"/>
          <a:ext cx="9906000"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6</xdr:colOff>
      <xdr:row>655</xdr:row>
      <xdr:rowOff>178598</xdr:rowOff>
    </xdr:from>
    <xdr:to>
      <xdr:col>31</xdr:col>
      <xdr:colOff>2381</xdr:colOff>
      <xdr:row>656</xdr:row>
      <xdr:rowOff>9525</xdr:rowOff>
    </xdr:to>
    <xdr:cxnSp macro="">
      <xdr:nvCxnSpPr>
        <xdr:cNvPr id="783" name="直線コネクタ 782">
          <a:extLst>
            <a:ext uri="{FF2B5EF4-FFF2-40B4-BE49-F238E27FC236}">
              <a16:creationId xmlns:a16="http://schemas.microsoft.com/office/drawing/2014/main" id="{39B0ECB1-D1EB-401B-BD4A-1EB120301816}"/>
            </a:ext>
          </a:extLst>
        </xdr:cNvPr>
        <xdr:cNvCxnSpPr/>
      </xdr:nvCxnSpPr>
      <xdr:spPr>
        <a:xfrm flipH="1" flipV="1">
          <a:off x="11049006" y="102124673"/>
          <a:ext cx="764375" cy="21427"/>
        </a:xfrm>
        <a:prstGeom prst="line">
          <a:avLst/>
        </a:prstGeom>
        <a:ln w="3175">
          <a:solidFill>
            <a:schemeClr val="accent2"/>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191609</xdr:colOff>
      <xdr:row>661</xdr:row>
      <xdr:rowOff>187792</xdr:rowOff>
    </xdr:from>
    <xdr:to>
      <xdr:col>28</xdr:col>
      <xdr:colOff>380455</xdr:colOff>
      <xdr:row>661</xdr:row>
      <xdr:rowOff>187792</xdr:rowOff>
    </xdr:to>
    <xdr:cxnSp macro="">
      <xdr:nvCxnSpPr>
        <xdr:cNvPr id="784" name="直線矢印コネクタ 783">
          <a:extLst>
            <a:ext uri="{FF2B5EF4-FFF2-40B4-BE49-F238E27FC236}">
              <a16:creationId xmlns:a16="http://schemas.microsoft.com/office/drawing/2014/main" id="{E9E3462E-6E1F-46B9-8441-B55BF67F68F4}"/>
            </a:ext>
          </a:extLst>
        </xdr:cNvPr>
        <xdr:cNvCxnSpPr/>
      </xdr:nvCxnSpPr>
      <xdr:spPr>
        <a:xfrm>
          <a:off x="10859609" y="103276867"/>
          <a:ext cx="188846"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72548</xdr:colOff>
      <xdr:row>661</xdr:row>
      <xdr:rowOff>188119</xdr:rowOff>
    </xdr:from>
    <xdr:to>
      <xdr:col>29</xdr:col>
      <xdr:colOff>265427</xdr:colOff>
      <xdr:row>661</xdr:row>
      <xdr:rowOff>188119</xdr:rowOff>
    </xdr:to>
    <xdr:cxnSp macro="">
      <xdr:nvCxnSpPr>
        <xdr:cNvPr id="785" name="直線矢印コネクタ 784">
          <a:extLst>
            <a:ext uri="{FF2B5EF4-FFF2-40B4-BE49-F238E27FC236}">
              <a16:creationId xmlns:a16="http://schemas.microsoft.com/office/drawing/2014/main" id="{988C1336-D019-4103-884E-1F9DC876E6E5}"/>
            </a:ext>
          </a:extLst>
        </xdr:cNvPr>
        <xdr:cNvCxnSpPr/>
      </xdr:nvCxnSpPr>
      <xdr:spPr>
        <a:xfrm flipH="1">
          <a:off x="11121548" y="103277194"/>
          <a:ext cx="192879"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37554</xdr:colOff>
      <xdr:row>661</xdr:row>
      <xdr:rowOff>190173</xdr:rowOff>
    </xdr:from>
    <xdr:to>
      <xdr:col>29</xdr:col>
      <xdr:colOff>37554</xdr:colOff>
      <xdr:row>662</xdr:row>
      <xdr:rowOff>86852</xdr:rowOff>
    </xdr:to>
    <xdr:cxnSp macro="">
      <xdr:nvCxnSpPr>
        <xdr:cNvPr id="786" name="直線コネクタ 785">
          <a:extLst>
            <a:ext uri="{FF2B5EF4-FFF2-40B4-BE49-F238E27FC236}">
              <a16:creationId xmlns:a16="http://schemas.microsoft.com/office/drawing/2014/main" id="{5BF8AA64-B041-4683-AD72-B1557DDAAFD0}"/>
            </a:ext>
          </a:extLst>
        </xdr:cNvPr>
        <xdr:cNvCxnSpPr/>
      </xdr:nvCxnSpPr>
      <xdr:spPr>
        <a:xfrm>
          <a:off x="11086554" y="103279248"/>
          <a:ext cx="0" cy="87179"/>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662</xdr:row>
      <xdr:rowOff>85727</xdr:rowOff>
    </xdr:from>
    <xdr:to>
      <xdr:col>29</xdr:col>
      <xdr:colOff>36303</xdr:colOff>
      <xdr:row>662</xdr:row>
      <xdr:rowOff>85728</xdr:rowOff>
    </xdr:to>
    <xdr:cxnSp macro="">
      <xdr:nvCxnSpPr>
        <xdr:cNvPr id="787" name="直線矢印コネクタ 786">
          <a:extLst>
            <a:ext uri="{FF2B5EF4-FFF2-40B4-BE49-F238E27FC236}">
              <a16:creationId xmlns:a16="http://schemas.microsoft.com/office/drawing/2014/main" id="{3BF76AFB-877B-4D1A-B975-34774C4DBFE4}"/>
            </a:ext>
          </a:extLst>
        </xdr:cNvPr>
        <xdr:cNvCxnSpPr/>
      </xdr:nvCxnSpPr>
      <xdr:spPr>
        <a:xfrm flipH="1" flipV="1">
          <a:off x="10668000" y="103365302"/>
          <a:ext cx="417303" cy="1"/>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73273</xdr:colOff>
      <xdr:row>651</xdr:row>
      <xdr:rowOff>0</xdr:rowOff>
    </xdr:from>
    <xdr:to>
      <xdr:col>29</xdr:col>
      <xdr:colOff>73273</xdr:colOff>
      <xdr:row>669</xdr:row>
      <xdr:rowOff>185738</xdr:rowOff>
    </xdr:to>
    <xdr:cxnSp macro="">
      <xdr:nvCxnSpPr>
        <xdr:cNvPr id="788" name="直線コネクタ 787">
          <a:extLst>
            <a:ext uri="{FF2B5EF4-FFF2-40B4-BE49-F238E27FC236}">
              <a16:creationId xmlns:a16="http://schemas.microsoft.com/office/drawing/2014/main" id="{2FB97F69-33B6-40E5-AEBC-6D2BD16DCE59}"/>
            </a:ext>
          </a:extLst>
        </xdr:cNvPr>
        <xdr:cNvCxnSpPr/>
      </xdr:nvCxnSpPr>
      <xdr:spPr>
        <a:xfrm>
          <a:off x="11122273" y="101184075"/>
          <a:ext cx="0" cy="3614738"/>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655</xdr:row>
      <xdr:rowOff>176213</xdr:rowOff>
    </xdr:from>
    <xdr:to>
      <xdr:col>29</xdr:col>
      <xdr:colOff>0</xdr:colOff>
      <xdr:row>668</xdr:row>
      <xdr:rowOff>2382</xdr:rowOff>
    </xdr:to>
    <xdr:cxnSp macro="">
      <xdr:nvCxnSpPr>
        <xdr:cNvPr id="789" name="直線矢印コネクタ 788">
          <a:extLst>
            <a:ext uri="{FF2B5EF4-FFF2-40B4-BE49-F238E27FC236}">
              <a16:creationId xmlns:a16="http://schemas.microsoft.com/office/drawing/2014/main" id="{BC20EA9D-6EAA-4BD7-A3B6-136578B511D5}"/>
            </a:ext>
          </a:extLst>
        </xdr:cNvPr>
        <xdr:cNvCxnSpPr/>
      </xdr:nvCxnSpPr>
      <xdr:spPr>
        <a:xfrm flipV="1">
          <a:off x="11049000" y="102122288"/>
          <a:ext cx="0" cy="2302669"/>
        </a:xfrm>
        <a:prstGeom prst="straightConnector1">
          <a:avLst/>
        </a:prstGeom>
        <a:ln w="3175">
          <a:prstDash val="sysDash"/>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660</xdr:row>
      <xdr:rowOff>0</xdr:rowOff>
    </xdr:from>
    <xdr:to>
      <xdr:col>29</xdr:col>
      <xdr:colOff>373856</xdr:colOff>
      <xdr:row>660</xdr:row>
      <xdr:rowOff>0</xdr:rowOff>
    </xdr:to>
    <xdr:cxnSp macro="">
      <xdr:nvCxnSpPr>
        <xdr:cNvPr id="790" name="直線矢印コネクタ 789">
          <a:extLst>
            <a:ext uri="{FF2B5EF4-FFF2-40B4-BE49-F238E27FC236}">
              <a16:creationId xmlns:a16="http://schemas.microsoft.com/office/drawing/2014/main" id="{A32FAE04-25ED-4205-98B9-4200B7774EF9}"/>
            </a:ext>
          </a:extLst>
        </xdr:cNvPr>
        <xdr:cNvCxnSpPr/>
      </xdr:nvCxnSpPr>
      <xdr:spPr>
        <a:xfrm>
          <a:off x="11049000" y="102898575"/>
          <a:ext cx="37385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655</xdr:row>
      <xdr:rowOff>78582</xdr:rowOff>
    </xdr:from>
    <xdr:to>
      <xdr:col>28</xdr:col>
      <xdr:colOff>376238</xdr:colOff>
      <xdr:row>655</xdr:row>
      <xdr:rowOff>78582</xdr:rowOff>
    </xdr:to>
    <xdr:cxnSp macro="">
      <xdr:nvCxnSpPr>
        <xdr:cNvPr id="791" name="直線矢印コネクタ 790">
          <a:extLst>
            <a:ext uri="{FF2B5EF4-FFF2-40B4-BE49-F238E27FC236}">
              <a16:creationId xmlns:a16="http://schemas.microsoft.com/office/drawing/2014/main" id="{52178429-B96F-4755-922D-4830729ADAFA}"/>
            </a:ext>
          </a:extLst>
        </xdr:cNvPr>
        <xdr:cNvCxnSpPr/>
      </xdr:nvCxnSpPr>
      <xdr:spPr>
        <a:xfrm>
          <a:off x="10668000" y="102024657"/>
          <a:ext cx="376238"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195262</xdr:colOff>
      <xdr:row>654</xdr:row>
      <xdr:rowOff>102394</xdr:rowOff>
    </xdr:from>
    <xdr:to>
      <xdr:col>28</xdr:col>
      <xdr:colOff>195262</xdr:colOff>
      <xdr:row>655</xdr:row>
      <xdr:rowOff>78581</xdr:rowOff>
    </xdr:to>
    <xdr:cxnSp macro="">
      <xdr:nvCxnSpPr>
        <xdr:cNvPr id="792" name="直線コネクタ 791">
          <a:extLst>
            <a:ext uri="{FF2B5EF4-FFF2-40B4-BE49-F238E27FC236}">
              <a16:creationId xmlns:a16="http://schemas.microsoft.com/office/drawing/2014/main" id="{DEA3703A-3593-4E21-92B6-DF68861213DA}"/>
            </a:ext>
          </a:extLst>
        </xdr:cNvPr>
        <xdr:cNvCxnSpPr/>
      </xdr:nvCxnSpPr>
      <xdr:spPr>
        <a:xfrm>
          <a:off x="10863262" y="101857969"/>
          <a:ext cx="0" cy="166687"/>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240506</xdr:colOff>
      <xdr:row>654</xdr:row>
      <xdr:rowOff>102395</xdr:rowOff>
    </xdr:from>
    <xdr:to>
      <xdr:col>28</xdr:col>
      <xdr:colOff>197646</xdr:colOff>
      <xdr:row>654</xdr:row>
      <xdr:rowOff>102395</xdr:rowOff>
    </xdr:to>
    <xdr:cxnSp macro="">
      <xdr:nvCxnSpPr>
        <xdr:cNvPr id="793" name="直線矢印コネクタ 792">
          <a:extLst>
            <a:ext uri="{FF2B5EF4-FFF2-40B4-BE49-F238E27FC236}">
              <a16:creationId xmlns:a16="http://schemas.microsoft.com/office/drawing/2014/main" id="{C7CB72E5-4EA4-461F-B505-0E74A981C896}"/>
            </a:ext>
          </a:extLst>
        </xdr:cNvPr>
        <xdr:cNvCxnSpPr/>
      </xdr:nvCxnSpPr>
      <xdr:spPr>
        <a:xfrm flipH="1">
          <a:off x="10527506" y="101857970"/>
          <a:ext cx="33814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264319</xdr:colOff>
      <xdr:row>660</xdr:row>
      <xdr:rowOff>0</xdr:rowOff>
    </xdr:from>
    <xdr:to>
      <xdr:col>27</xdr:col>
      <xdr:colOff>376238</xdr:colOff>
      <xdr:row>660</xdr:row>
      <xdr:rowOff>0</xdr:rowOff>
    </xdr:to>
    <xdr:cxnSp macro="">
      <xdr:nvCxnSpPr>
        <xdr:cNvPr id="794" name="直線矢印コネクタ 793">
          <a:extLst>
            <a:ext uri="{FF2B5EF4-FFF2-40B4-BE49-F238E27FC236}">
              <a16:creationId xmlns:a16="http://schemas.microsoft.com/office/drawing/2014/main" id="{97099417-ED75-4387-B47B-9CCD8D7DBB8A}"/>
            </a:ext>
          </a:extLst>
        </xdr:cNvPr>
        <xdr:cNvCxnSpPr/>
      </xdr:nvCxnSpPr>
      <xdr:spPr>
        <a:xfrm flipH="1">
          <a:off x="10551319" y="102898575"/>
          <a:ext cx="11191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667</xdr:row>
      <xdr:rowOff>0</xdr:rowOff>
    </xdr:from>
    <xdr:to>
      <xdr:col>29</xdr:col>
      <xdr:colOff>2381</xdr:colOff>
      <xdr:row>667</xdr:row>
      <xdr:rowOff>0</xdr:rowOff>
    </xdr:to>
    <xdr:cxnSp macro="">
      <xdr:nvCxnSpPr>
        <xdr:cNvPr id="795" name="直線矢印コネクタ 794">
          <a:extLst>
            <a:ext uri="{FF2B5EF4-FFF2-40B4-BE49-F238E27FC236}">
              <a16:creationId xmlns:a16="http://schemas.microsoft.com/office/drawing/2014/main" id="{48F31DDB-2220-4057-B2B5-AA32852C8424}"/>
            </a:ext>
          </a:extLst>
        </xdr:cNvPr>
        <xdr:cNvCxnSpPr/>
      </xdr:nvCxnSpPr>
      <xdr:spPr>
        <a:xfrm>
          <a:off x="1143000" y="104232075"/>
          <a:ext cx="9908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114300</xdr:colOff>
      <xdr:row>670</xdr:row>
      <xdr:rowOff>4763</xdr:rowOff>
    </xdr:from>
    <xdr:to>
      <xdr:col>9</xdr:col>
      <xdr:colOff>114300</xdr:colOff>
      <xdr:row>671</xdr:row>
      <xdr:rowOff>1</xdr:rowOff>
    </xdr:to>
    <xdr:cxnSp macro="">
      <xdr:nvCxnSpPr>
        <xdr:cNvPr id="796" name="直線コネクタ 795">
          <a:extLst>
            <a:ext uri="{FF2B5EF4-FFF2-40B4-BE49-F238E27FC236}">
              <a16:creationId xmlns:a16="http://schemas.microsoft.com/office/drawing/2014/main" id="{B5351F6A-0408-4565-BFD9-E8C6850344EC}"/>
            </a:ext>
          </a:extLst>
        </xdr:cNvPr>
        <xdr:cNvCxnSpPr/>
      </xdr:nvCxnSpPr>
      <xdr:spPr>
        <a:xfrm flipV="1">
          <a:off x="3543300" y="104808338"/>
          <a:ext cx="0" cy="185738"/>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200025</xdr:colOff>
      <xdr:row>670</xdr:row>
      <xdr:rowOff>2381</xdr:rowOff>
    </xdr:from>
    <xdr:to>
      <xdr:col>21</xdr:col>
      <xdr:colOff>200025</xdr:colOff>
      <xdr:row>671</xdr:row>
      <xdr:rowOff>0</xdr:rowOff>
    </xdr:to>
    <xdr:cxnSp macro="">
      <xdr:nvCxnSpPr>
        <xdr:cNvPr id="797" name="直線コネクタ 796">
          <a:extLst>
            <a:ext uri="{FF2B5EF4-FFF2-40B4-BE49-F238E27FC236}">
              <a16:creationId xmlns:a16="http://schemas.microsoft.com/office/drawing/2014/main" id="{55EEABB5-A415-4A19-8DEB-8AC7F4DCA380}"/>
            </a:ext>
          </a:extLst>
        </xdr:cNvPr>
        <xdr:cNvCxnSpPr/>
      </xdr:nvCxnSpPr>
      <xdr:spPr>
        <a:xfrm flipV="1">
          <a:off x="8201025" y="104805956"/>
          <a:ext cx="0" cy="188119"/>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671</xdr:row>
      <xdr:rowOff>0</xdr:rowOff>
    </xdr:from>
    <xdr:to>
      <xdr:col>9</xdr:col>
      <xdr:colOff>111919</xdr:colOff>
      <xdr:row>671</xdr:row>
      <xdr:rowOff>0</xdr:rowOff>
    </xdr:to>
    <xdr:cxnSp macro="">
      <xdr:nvCxnSpPr>
        <xdr:cNvPr id="798" name="直線矢印コネクタ 797">
          <a:extLst>
            <a:ext uri="{FF2B5EF4-FFF2-40B4-BE49-F238E27FC236}">
              <a16:creationId xmlns:a16="http://schemas.microsoft.com/office/drawing/2014/main" id="{D758544A-7097-412B-8D61-E0372799116E}"/>
            </a:ext>
          </a:extLst>
        </xdr:cNvPr>
        <xdr:cNvCxnSpPr/>
      </xdr:nvCxnSpPr>
      <xdr:spPr>
        <a:xfrm>
          <a:off x="1143000" y="104994075"/>
          <a:ext cx="23979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109538</xdr:colOff>
      <xdr:row>671</xdr:row>
      <xdr:rowOff>0</xdr:rowOff>
    </xdr:from>
    <xdr:to>
      <xdr:col>21</xdr:col>
      <xdr:colOff>200025</xdr:colOff>
      <xdr:row>671</xdr:row>
      <xdr:rowOff>0</xdr:rowOff>
    </xdr:to>
    <xdr:cxnSp macro="">
      <xdr:nvCxnSpPr>
        <xdr:cNvPr id="799" name="直線矢印コネクタ 798">
          <a:extLst>
            <a:ext uri="{FF2B5EF4-FFF2-40B4-BE49-F238E27FC236}">
              <a16:creationId xmlns:a16="http://schemas.microsoft.com/office/drawing/2014/main" id="{6F6DCF74-873B-451B-AE6E-7454F7275B76}"/>
            </a:ext>
          </a:extLst>
        </xdr:cNvPr>
        <xdr:cNvCxnSpPr/>
      </xdr:nvCxnSpPr>
      <xdr:spPr>
        <a:xfrm>
          <a:off x="3538538" y="104994075"/>
          <a:ext cx="466248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376239</xdr:colOff>
      <xdr:row>655</xdr:row>
      <xdr:rowOff>152400</xdr:rowOff>
    </xdr:from>
    <xdr:to>
      <xdr:col>28</xdr:col>
      <xdr:colOff>378619</xdr:colOff>
      <xdr:row>655</xdr:row>
      <xdr:rowOff>178594</xdr:rowOff>
    </xdr:to>
    <xdr:cxnSp macro="">
      <xdr:nvCxnSpPr>
        <xdr:cNvPr id="800" name="直線コネクタ 799">
          <a:extLst>
            <a:ext uri="{FF2B5EF4-FFF2-40B4-BE49-F238E27FC236}">
              <a16:creationId xmlns:a16="http://schemas.microsoft.com/office/drawing/2014/main" id="{E57147A0-0E83-4B9F-A887-73455DD9B93B}"/>
            </a:ext>
          </a:extLst>
        </xdr:cNvPr>
        <xdr:cNvCxnSpPr/>
      </xdr:nvCxnSpPr>
      <xdr:spPr>
        <a:xfrm flipH="1" flipV="1">
          <a:off x="10663239" y="102098475"/>
          <a:ext cx="383380" cy="26194"/>
        </a:xfrm>
        <a:prstGeom prst="line">
          <a:avLst/>
        </a:prstGeom>
        <a:ln w="3175">
          <a:solidFill>
            <a:sysClr val="windowText" lastClr="0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0</xdr:colOff>
      <xdr:row>651</xdr:row>
      <xdr:rowOff>1</xdr:rowOff>
    </xdr:from>
    <xdr:to>
      <xdr:col>33</xdr:col>
      <xdr:colOff>0</xdr:colOff>
      <xdr:row>670</xdr:row>
      <xdr:rowOff>4763</xdr:rowOff>
    </xdr:to>
    <xdr:cxnSp macro="">
      <xdr:nvCxnSpPr>
        <xdr:cNvPr id="801" name="直線矢印コネクタ 800">
          <a:extLst>
            <a:ext uri="{FF2B5EF4-FFF2-40B4-BE49-F238E27FC236}">
              <a16:creationId xmlns:a16="http://schemas.microsoft.com/office/drawing/2014/main" id="{89B20783-54AB-4D6E-8C24-9F298632C37C}"/>
            </a:ext>
          </a:extLst>
        </xdr:cNvPr>
        <xdr:cNvCxnSpPr/>
      </xdr:nvCxnSpPr>
      <xdr:spPr>
        <a:xfrm flipV="1">
          <a:off x="12573000" y="101184076"/>
          <a:ext cx="0" cy="362426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673</xdr:row>
      <xdr:rowOff>0</xdr:rowOff>
    </xdr:from>
    <xdr:to>
      <xdr:col>31</xdr:col>
      <xdr:colOff>0</xdr:colOff>
      <xdr:row>673</xdr:row>
      <xdr:rowOff>0</xdr:rowOff>
    </xdr:to>
    <xdr:cxnSp macro="">
      <xdr:nvCxnSpPr>
        <xdr:cNvPr id="802" name="直線矢印コネクタ 801">
          <a:extLst>
            <a:ext uri="{FF2B5EF4-FFF2-40B4-BE49-F238E27FC236}">
              <a16:creationId xmlns:a16="http://schemas.microsoft.com/office/drawing/2014/main" id="{3D0C3C89-1BDD-41A7-AF7D-71EF9AD49746}"/>
            </a:ext>
          </a:extLst>
        </xdr:cNvPr>
        <xdr:cNvCxnSpPr/>
      </xdr:nvCxnSpPr>
      <xdr:spPr>
        <a:xfrm>
          <a:off x="1143000" y="105375075"/>
          <a:ext cx="10668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235744</xdr:colOff>
      <xdr:row>669</xdr:row>
      <xdr:rowOff>2382</xdr:rowOff>
    </xdr:from>
    <xdr:to>
      <xdr:col>27</xdr:col>
      <xdr:colOff>378620</xdr:colOff>
      <xdr:row>669</xdr:row>
      <xdr:rowOff>2382</xdr:rowOff>
    </xdr:to>
    <xdr:cxnSp macro="">
      <xdr:nvCxnSpPr>
        <xdr:cNvPr id="803" name="直線矢印コネクタ 802">
          <a:extLst>
            <a:ext uri="{FF2B5EF4-FFF2-40B4-BE49-F238E27FC236}">
              <a16:creationId xmlns:a16="http://schemas.microsoft.com/office/drawing/2014/main" id="{B6B8460F-6AA1-4B0D-8DA1-584EA3C54401}"/>
            </a:ext>
          </a:extLst>
        </xdr:cNvPr>
        <xdr:cNvCxnSpPr/>
      </xdr:nvCxnSpPr>
      <xdr:spPr>
        <a:xfrm flipH="1">
          <a:off x="10522744" y="104615457"/>
          <a:ext cx="14287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668</xdr:row>
      <xdr:rowOff>0</xdr:rowOff>
    </xdr:from>
    <xdr:to>
      <xdr:col>28</xdr:col>
      <xdr:colOff>0</xdr:colOff>
      <xdr:row>670</xdr:row>
      <xdr:rowOff>9525</xdr:rowOff>
    </xdr:to>
    <xdr:cxnSp macro="">
      <xdr:nvCxnSpPr>
        <xdr:cNvPr id="804" name="直線矢印コネクタ 803">
          <a:extLst>
            <a:ext uri="{FF2B5EF4-FFF2-40B4-BE49-F238E27FC236}">
              <a16:creationId xmlns:a16="http://schemas.microsoft.com/office/drawing/2014/main" id="{3B7145FF-CB83-4854-9B72-4C2D9D4FA890}"/>
            </a:ext>
          </a:extLst>
        </xdr:cNvPr>
        <xdr:cNvCxnSpPr/>
      </xdr:nvCxnSpPr>
      <xdr:spPr>
        <a:xfrm flipV="1">
          <a:off x="10668000" y="104422575"/>
          <a:ext cx="0" cy="39052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651</xdr:row>
      <xdr:rowOff>0</xdr:rowOff>
    </xdr:from>
    <xdr:to>
      <xdr:col>22</xdr:col>
      <xdr:colOff>0</xdr:colOff>
      <xdr:row>655</xdr:row>
      <xdr:rowOff>154782</xdr:rowOff>
    </xdr:to>
    <xdr:cxnSp macro="">
      <xdr:nvCxnSpPr>
        <xdr:cNvPr id="805" name="直線矢印コネクタ 804">
          <a:extLst>
            <a:ext uri="{FF2B5EF4-FFF2-40B4-BE49-F238E27FC236}">
              <a16:creationId xmlns:a16="http://schemas.microsoft.com/office/drawing/2014/main" id="{6E17DD8C-B0CD-4AB1-AA96-FA1769FBB05C}"/>
            </a:ext>
          </a:extLst>
        </xdr:cNvPr>
        <xdr:cNvCxnSpPr/>
      </xdr:nvCxnSpPr>
      <xdr:spPr>
        <a:xfrm flipV="1">
          <a:off x="8382000" y="101184075"/>
          <a:ext cx="0" cy="91678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671</xdr:row>
      <xdr:rowOff>0</xdr:rowOff>
    </xdr:from>
    <xdr:to>
      <xdr:col>31</xdr:col>
      <xdr:colOff>0</xdr:colOff>
      <xdr:row>671</xdr:row>
      <xdr:rowOff>0</xdr:rowOff>
    </xdr:to>
    <xdr:cxnSp macro="">
      <xdr:nvCxnSpPr>
        <xdr:cNvPr id="806" name="直線矢印コネクタ 805">
          <a:extLst>
            <a:ext uri="{FF2B5EF4-FFF2-40B4-BE49-F238E27FC236}">
              <a16:creationId xmlns:a16="http://schemas.microsoft.com/office/drawing/2014/main" id="{6CF580B0-D044-4829-8191-BA2A48FA19EB}"/>
            </a:ext>
          </a:extLst>
        </xdr:cNvPr>
        <xdr:cNvCxnSpPr/>
      </xdr:nvCxnSpPr>
      <xdr:spPr>
        <a:xfrm>
          <a:off x="11049000" y="104994075"/>
          <a:ext cx="762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114300</xdr:colOff>
      <xdr:row>697</xdr:row>
      <xdr:rowOff>19050</xdr:rowOff>
    </xdr:from>
    <xdr:to>
      <xdr:col>11</xdr:col>
      <xdr:colOff>114300</xdr:colOff>
      <xdr:row>698</xdr:row>
      <xdr:rowOff>188120</xdr:rowOff>
    </xdr:to>
    <xdr:cxnSp macro="">
      <xdr:nvCxnSpPr>
        <xdr:cNvPr id="807" name="直線コネクタ 806">
          <a:extLst>
            <a:ext uri="{FF2B5EF4-FFF2-40B4-BE49-F238E27FC236}">
              <a16:creationId xmlns:a16="http://schemas.microsoft.com/office/drawing/2014/main" id="{655006C3-45F4-488C-AD70-9628D57312A9}"/>
            </a:ext>
          </a:extLst>
        </xdr:cNvPr>
        <xdr:cNvCxnSpPr/>
      </xdr:nvCxnSpPr>
      <xdr:spPr>
        <a:xfrm flipV="1">
          <a:off x="4305300" y="109966125"/>
          <a:ext cx="0" cy="359570"/>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200024</xdr:colOff>
      <xdr:row>697</xdr:row>
      <xdr:rowOff>19050</xdr:rowOff>
    </xdr:from>
    <xdr:to>
      <xdr:col>15</xdr:col>
      <xdr:colOff>200024</xdr:colOff>
      <xdr:row>699</xdr:row>
      <xdr:rowOff>1</xdr:rowOff>
    </xdr:to>
    <xdr:cxnSp macro="">
      <xdr:nvCxnSpPr>
        <xdr:cNvPr id="808" name="直線コネクタ 807">
          <a:extLst>
            <a:ext uri="{FF2B5EF4-FFF2-40B4-BE49-F238E27FC236}">
              <a16:creationId xmlns:a16="http://schemas.microsoft.com/office/drawing/2014/main" id="{2500AB2F-3BE4-4E86-80C0-AFDC74F81B49}"/>
            </a:ext>
          </a:extLst>
        </xdr:cNvPr>
        <xdr:cNvCxnSpPr/>
      </xdr:nvCxnSpPr>
      <xdr:spPr>
        <a:xfrm flipV="1">
          <a:off x="5915024" y="109966125"/>
          <a:ext cx="0" cy="361951"/>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380999</xdr:colOff>
      <xdr:row>697</xdr:row>
      <xdr:rowOff>4762</xdr:rowOff>
    </xdr:from>
    <xdr:to>
      <xdr:col>28</xdr:col>
      <xdr:colOff>373856</xdr:colOff>
      <xdr:row>697</xdr:row>
      <xdr:rowOff>4762</xdr:rowOff>
    </xdr:to>
    <xdr:cxnSp macro="">
      <xdr:nvCxnSpPr>
        <xdr:cNvPr id="809" name="直線コネクタ 808">
          <a:extLst>
            <a:ext uri="{FF2B5EF4-FFF2-40B4-BE49-F238E27FC236}">
              <a16:creationId xmlns:a16="http://schemas.microsoft.com/office/drawing/2014/main" id="{867924E1-AEA1-4395-9CD9-39F9C40023D0}"/>
            </a:ext>
          </a:extLst>
        </xdr:cNvPr>
        <xdr:cNvCxnSpPr/>
      </xdr:nvCxnSpPr>
      <xdr:spPr>
        <a:xfrm>
          <a:off x="1523999" y="109951837"/>
          <a:ext cx="9517857"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685</xdr:row>
      <xdr:rowOff>78584</xdr:rowOff>
    </xdr:from>
    <xdr:to>
      <xdr:col>27</xdr:col>
      <xdr:colOff>190500</xdr:colOff>
      <xdr:row>685</xdr:row>
      <xdr:rowOff>78584</xdr:rowOff>
    </xdr:to>
    <xdr:cxnSp macro="">
      <xdr:nvCxnSpPr>
        <xdr:cNvPr id="810" name="直線コネクタ 809">
          <a:extLst>
            <a:ext uri="{FF2B5EF4-FFF2-40B4-BE49-F238E27FC236}">
              <a16:creationId xmlns:a16="http://schemas.microsoft.com/office/drawing/2014/main" id="{8C2E6948-0398-4B28-89C5-BEDCB3F83203}"/>
            </a:ext>
          </a:extLst>
        </xdr:cNvPr>
        <xdr:cNvCxnSpPr/>
      </xdr:nvCxnSpPr>
      <xdr:spPr>
        <a:xfrm>
          <a:off x="1524000" y="107739659"/>
          <a:ext cx="8953500"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696</xdr:row>
      <xdr:rowOff>0</xdr:rowOff>
    </xdr:from>
    <xdr:to>
      <xdr:col>20</xdr:col>
      <xdr:colOff>0</xdr:colOff>
      <xdr:row>697</xdr:row>
      <xdr:rowOff>0</xdr:rowOff>
    </xdr:to>
    <xdr:cxnSp macro="">
      <xdr:nvCxnSpPr>
        <xdr:cNvPr id="811" name="直線矢印コネクタ 810">
          <a:extLst>
            <a:ext uri="{FF2B5EF4-FFF2-40B4-BE49-F238E27FC236}">
              <a16:creationId xmlns:a16="http://schemas.microsoft.com/office/drawing/2014/main" id="{E8416B03-65BA-4953-959D-54B4DB214471}"/>
            </a:ext>
          </a:extLst>
        </xdr:cNvPr>
        <xdr:cNvCxnSpPr/>
      </xdr:nvCxnSpPr>
      <xdr:spPr>
        <a:xfrm>
          <a:off x="7620000" y="109756575"/>
          <a:ext cx="0" cy="19050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378619</xdr:colOff>
      <xdr:row>697</xdr:row>
      <xdr:rowOff>14288</xdr:rowOff>
    </xdr:from>
    <xdr:to>
      <xdr:col>19</xdr:col>
      <xdr:colOff>378619</xdr:colOff>
      <xdr:row>698</xdr:row>
      <xdr:rowOff>9526</xdr:rowOff>
    </xdr:to>
    <xdr:cxnSp macro="">
      <xdr:nvCxnSpPr>
        <xdr:cNvPr id="812" name="直線矢印コネクタ 811">
          <a:extLst>
            <a:ext uri="{FF2B5EF4-FFF2-40B4-BE49-F238E27FC236}">
              <a16:creationId xmlns:a16="http://schemas.microsoft.com/office/drawing/2014/main" id="{CBF8C0BD-EEC3-4813-882D-6266CDFDE6CC}"/>
            </a:ext>
          </a:extLst>
        </xdr:cNvPr>
        <xdr:cNvCxnSpPr/>
      </xdr:nvCxnSpPr>
      <xdr:spPr>
        <a:xfrm flipV="1">
          <a:off x="7617619" y="109961363"/>
          <a:ext cx="0" cy="185738"/>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2381</xdr:colOff>
      <xdr:row>695</xdr:row>
      <xdr:rowOff>92869</xdr:rowOff>
    </xdr:from>
    <xdr:to>
      <xdr:col>21</xdr:col>
      <xdr:colOff>0</xdr:colOff>
      <xdr:row>697</xdr:row>
      <xdr:rowOff>3</xdr:rowOff>
    </xdr:to>
    <xdr:cxnSp macro="">
      <xdr:nvCxnSpPr>
        <xdr:cNvPr id="813" name="カギ線コネクタ 15374">
          <a:extLst>
            <a:ext uri="{FF2B5EF4-FFF2-40B4-BE49-F238E27FC236}">
              <a16:creationId xmlns:a16="http://schemas.microsoft.com/office/drawing/2014/main" id="{A694A35A-842F-416D-9159-46ED846E2C59}"/>
            </a:ext>
          </a:extLst>
        </xdr:cNvPr>
        <xdr:cNvCxnSpPr/>
      </xdr:nvCxnSpPr>
      <xdr:spPr>
        <a:xfrm flipV="1">
          <a:off x="7622381" y="109658944"/>
          <a:ext cx="378619" cy="288134"/>
        </a:xfrm>
        <a:prstGeom prst="bentConnector3">
          <a:avLst>
            <a:gd name="adj1" fmla="val 50000"/>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114300</xdr:colOff>
      <xdr:row>699</xdr:row>
      <xdr:rowOff>4763</xdr:rowOff>
    </xdr:from>
    <xdr:to>
      <xdr:col>11</xdr:col>
      <xdr:colOff>114300</xdr:colOff>
      <xdr:row>700</xdr:row>
      <xdr:rowOff>1</xdr:rowOff>
    </xdr:to>
    <xdr:cxnSp macro="">
      <xdr:nvCxnSpPr>
        <xdr:cNvPr id="814" name="直線コネクタ 813">
          <a:extLst>
            <a:ext uri="{FF2B5EF4-FFF2-40B4-BE49-F238E27FC236}">
              <a16:creationId xmlns:a16="http://schemas.microsoft.com/office/drawing/2014/main" id="{3AE5CF12-162B-4ECE-8765-6E58B18D92EC}"/>
            </a:ext>
          </a:extLst>
        </xdr:cNvPr>
        <xdr:cNvCxnSpPr/>
      </xdr:nvCxnSpPr>
      <xdr:spPr>
        <a:xfrm flipV="1">
          <a:off x="4305300" y="110332838"/>
          <a:ext cx="0" cy="185738"/>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200025</xdr:colOff>
      <xdr:row>699</xdr:row>
      <xdr:rowOff>2381</xdr:rowOff>
    </xdr:from>
    <xdr:to>
      <xdr:col>15</xdr:col>
      <xdr:colOff>200025</xdr:colOff>
      <xdr:row>700</xdr:row>
      <xdr:rowOff>0</xdr:rowOff>
    </xdr:to>
    <xdr:cxnSp macro="">
      <xdr:nvCxnSpPr>
        <xdr:cNvPr id="815" name="直線コネクタ 814">
          <a:extLst>
            <a:ext uri="{FF2B5EF4-FFF2-40B4-BE49-F238E27FC236}">
              <a16:creationId xmlns:a16="http://schemas.microsoft.com/office/drawing/2014/main" id="{68F87C44-C586-4C7B-9100-B6C0C81BBAD8}"/>
            </a:ext>
          </a:extLst>
        </xdr:cNvPr>
        <xdr:cNvCxnSpPr/>
      </xdr:nvCxnSpPr>
      <xdr:spPr>
        <a:xfrm flipV="1">
          <a:off x="5915025" y="110330456"/>
          <a:ext cx="0" cy="188119"/>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700</xdr:row>
      <xdr:rowOff>0</xdr:rowOff>
    </xdr:from>
    <xdr:to>
      <xdr:col>11</xdr:col>
      <xdr:colOff>111919</xdr:colOff>
      <xdr:row>700</xdr:row>
      <xdr:rowOff>0</xdr:rowOff>
    </xdr:to>
    <xdr:cxnSp macro="">
      <xdr:nvCxnSpPr>
        <xdr:cNvPr id="816" name="直線矢印コネクタ 815">
          <a:extLst>
            <a:ext uri="{FF2B5EF4-FFF2-40B4-BE49-F238E27FC236}">
              <a16:creationId xmlns:a16="http://schemas.microsoft.com/office/drawing/2014/main" id="{70D54A57-DB18-46E5-96BC-6489FD04A0AF}"/>
            </a:ext>
          </a:extLst>
        </xdr:cNvPr>
        <xdr:cNvCxnSpPr/>
      </xdr:nvCxnSpPr>
      <xdr:spPr>
        <a:xfrm>
          <a:off x="1905000" y="110518575"/>
          <a:ext cx="23979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109538</xdr:colOff>
      <xdr:row>700</xdr:row>
      <xdr:rowOff>0</xdr:rowOff>
    </xdr:from>
    <xdr:to>
      <xdr:col>15</xdr:col>
      <xdr:colOff>197644</xdr:colOff>
      <xdr:row>700</xdr:row>
      <xdr:rowOff>0</xdr:rowOff>
    </xdr:to>
    <xdr:cxnSp macro="">
      <xdr:nvCxnSpPr>
        <xdr:cNvPr id="817" name="直線矢印コネクタ 816">
          <a:extLst>
            <a:ext uri="{FF2B5EF4-FFF2-40B4-BE49-F238E27FC236}">
              <a16:creationId xmlns:a16="http://schemas.microsoft.com/office/drawing/2014/main" id="{3CE6A1FA-A55F-4A60-8A6A-417A8D5ED4F4}"/>
            </a:ext>
          </a:extLst>
        </xdr:cNvPr>
        <xdr:cNvCxnSpPr/>
      </xdr:nvCxnSpPr>
      <xdr:spPr>
        <a:xfrm>
          <a:off x="4300538" y="110518575"/>
          <a:ext cx="1612106"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197644</xdr:colOff>
      <xdr:row>700</xdr:row>
      <xdr:rowOff>0</xdr:rowOff>
    </xdr:from>
    <xdr:to>
      <xdr:col>29</xdr:col>
      <xdr:colOff>0</xdr:colOff>
      <xdr:row>700</xdr:row>
      <xdr:rowOff>0</xdr:rowOff>
    </xdr:to>
    <xdr:cxnSp macro="">
      <xdr:nvCxnSpPr>
        <xdr:cNvPr id="818" name="直線矢印コネクタ 817">
          <a:extLst>
            <a:ext uri="{FF2B5EF4-FFF2-40B4-BE49-F238E27FC236}">
              <a16:creationId xmlns:a16="http://schemas.microsoft.com/office/drawing/2014/main" id="{776A7685-5326-4688-9061-2D71CD6C700C}"/>
            </a:ext>
          </a:extLst>
        </xdr:cNvPr>
        <xdr:cNvCxnSpPr/>
      </xdr:nvCxnSpPr>
      <xdr:spPr>
        <a:xfrm>
          <a:off x="5912644" y="110518575"/>
          <a:ext cx="5136356"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702</xdr:row>
      <xdr:rowOff>0</xdr:rowOff>
    </xdr:from>
    <xdr:to>
      <xdr:col>29</xdr:col>
      <xdr:colOff>4763</xdr:colOff>
      <xdr:row>702</xdr:row>
      <xdr:rowOff>0</xdr:rowOff>
    </xdr:to>
    <xdr:cxnSp macro="">
      <xdr:nvCxnSpPr>
        <xdr:cNvPr id="819" name="直線矢印コネクタ 818">
          <a:extLst>
            <a:ext uri="{FF2B5EF4-FFF2-40B4-BE49-F238E27FC236}">
              <a16:creationId xmlns:a16="http://schemas.microsoft.com/office/drawing/2014/main" id="{ACD977DE-D9A9-407E-BD38-056B2256F779}"/>
            </a:ext>
          </a:extLst>
        </xdr:cNvPr>
        <xdr:cNvCxnSpPr/>
      </xdr:nvCxnSpPr>
      <xdr:spPr>
        <a:xfrm>
          <a:off x="1905000" y="110899575"/>
          <a:ext cx="914876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704</xdr:row>
      <xdr:rowOff>0</xdr:rowOff>
    </xdr:from>
    <xdr:to>
      <xdr:col>30</xdr:col>
      <xdr:colOff>378619</xdr:colOff>
      <xdr:row>704</xdr:row>
      <xdr:rowOff>0</xdr:rowOff>
    </xdr:to>
    <xdr:cxnSp macro="">
      <xdr:nvCxnSpPr>
        <xdr:cNvPr id="820" name="直線矢印コネクタ 819">
          <a:extLst>
            <a:ext uri="{FF2B5EF4-FFF2-40B4-BE49-F238E27FC236}">
              <a16:creationId xmlns:a16="http://schemas.microsoft.com/office/drawing/2014/main" id="{AB87E2DA-3F6B-440A-BD40-2053F5BDA0A2}"/>
            </a:ext>
          </a:extLst>
        </xdr:cNvPr>
        <xdr:cNvCxnSpPr/>
      </xdr:nvCxnSpPr>
      <xdr:spPr>
        <a:xfrm>
          <a:off x="1905000" y="111280575"/>
          <a:ext cx="99036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192882</xdr:colOff>
      <xdr:row>680</xdr:row>
      <xdr:rowOff>16669</xdr:rowOff>
    </xdr:from>
    <xdr:to>
      <xdr:col>12</xdr:col>
      <xdr:colOff>192882</xdr:colOff>
      <xdr:row>695</xdr:row>
      <xdr:rowOff>26196</xdr:rowOff>
    </xdr:to>
    <xdr:cxnSp macro="">
      <xdr:nvCxnSpPr>
        <xdr:cNvPr id="821" name="直線コネクタ 820">
          <a:extLst>
            <a:ext uri="{FF2B5EF4-FFF2-40B4-BE49-F238E27FC236}">
              <a16:creationId xmlns:a16="http://schemas.microsoft.com/office/drawing/2014/main" id="{05EA55A8-A5CB-4FDA-B6C4-1C11697BD37C}"/>
            </a:ext>
          </a:extLst>
        </xdr:cNvPr>
        <xdr:cNvCxnSpPr/>
      </xdr:nvCxnSpPr>
      <xdr:spPr>
        <a:xfrm flipV="1">
          <a:off x="4764882" y="106725244"/>
          <a:ext cx="0" cy="2867027"/>
        </a:xfrm>
        <a:prstGeom prst="line">
          <a:avLst/>
        </a:prstGeom>
        <a:ln w="3175">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2381</xdr:colOff>
      <xdr:row>680</xdr:row>
      <xdr:rowOff>14288</xdr:rowOff>
    </xdr:from>
    <xdr:to>
      <xdr:col>12</xdr:col>
      <xdr:colOff>192881</xdr:colOff>
      <xdr:row>680</xdr:row>
      <xdr:rowOff>14288</xdr:rowOff>
    </xdr:to>
    <xdr:cxnSp macro="">
      <xdr:nvCxnSpPr>
        <xdr:cNvPr id="822" name="直線コネクタ 821">
          <a:extLst>
            <a:ext uri="{FF2B5EF4-FFF2-40B4-BE49-F238E27FC236}">
              <a16:creationId xmlns:a16="http://schemas.microsoft.com/office/drawing/2014/main" id="{FB072216-86E6-4E17-9A59-2E1056D959BA}"/>
            </a:ext>
          </a:extLst>
        </xdr:cNvPr>
        <xdr:cNvCxnSpPr/>
      </xdr:nvCxnSpPr>
      <xdr:spPr>
        <a:xfrm>
          <a:off x="1526381" y="106722863"/>
          <a:ext cx="3238500" cy="0"/>
        </a:xfrm>
        <a:prstGeom prst="line">
          <a:avLst/>
        </a:prstGeom>
        <a:ln w="3175">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4763</xdr:colOff>
      <xdr:row>698</xdr:row>
      <xdr:rowOff>176213</xdr:rowOff>
    </xdr:from>
    <xdr:to>
      <xdr:col>12</xdr:col>
      <xdr:colOff>195263</xdr:colOff>
      <xdr:row>698</xdr:row>
      <xdr:rowOff>176213</xdr:rowOff>
    </xdr:to>
    <xdr:cxnSp macro="">
      <xdr:nvCxnSpPr>
        <xdr:cNvPr id="823" name="直線コネクタ 822">
          <a:extLst>
            <a:ext uri="{FF2B5EF4-FFF2-40B4-BE49-F238E27FC236}">
              <a16:creationId xmlns:a16="http://schemas.microsoft.com/office/drawing/2014/main" id="{55CB11F6-8E98-46CD-ADB5-10CE5F670AB1}"/>
            </a:ext>
          </a:extLst>
        </xdr:cNvPr>
        <xdr:cNvCxnSpPr/>
      </xdr:nvCxnSpPr>
      <xdr:spPr>
        <a:xfrm>
          <a:off x="1528763" y="110313788"/>
          <a:ext cx="3238500" cy="0"/>
        </a:xfrm>
        <a:prstGeom prst="line">
          <a:avLst/>
        </a:prstGeom>
        <a:ln w="3175">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379373</xdr:colOff>
      <xdr:row>697</xdr:row>
      <xdr:rowOff>74632</xdr:rowOff>
    </xdr:from>
    <xdr:to>
      <xdr:col>12</xdr:col>
      <xdr:colOff>192881</xdr:colOff>
      <xdr:row>697</xdr:row>
      <xdr:rowOff>74632</xdr:rowOff>
    </xdr:to>
    <xdr:cxnSp macro="">
      <xdr:nvCxnSpPr>
        <xdr:cNvPr id="824" name="直線コネクタ 823">
          <a:extLst>
            <a:ext uri="{FF2B5EF4-FFF2-40B4-BE49-F238E27FC236}">
              <a16:creationId xmlns:a16="http://schemas.microsoft.com/office/drawing/2014/main" id="{4123BD20-863A-4832-B740-C33AE9F53FCD}"/>
            </a:ext>
          </a:extLst>
        </xdr:cNvPr>
        <xdr:cNvCxnSpPr/>
      </xdr:nvCxnSpPr>
      <xdr:spPr>
        <a:xfrm>
          <a:off x="1522373" y="110021707"/>
          <a:ext cx="3242508"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378618</xdr:colOff>
      <xdr:row>696</xdr:row>
      <xdr:rowOff>4763</xdr:rowOff>
    </xdr:from>
    <xdr:to>
      <xdr:col>11</xdr:col>
      <xdr:colOff>378618</xdr:colOff>
      <xdr:row>697</xdr:row>
      <xdr:rowOff>7144</xdr:rowOff>
    </xdr:to>
    <xdr:cxnSp macro="">
      <xdr:nvCxnSpPr>
        <xdr:cNvPr id="825" name="直線矢印コネクタ 824">
          <a:extLst>
            <a:ext uri="{FF2B5EF4-FFF2-40B4-BE49-F238E27FC236}">
              <a16:creationId xmlns:a16="http://schemas.microsoft.com/office/drawing/2014/main" id="{04B9AECF-CE33-4898-B810-A1EB40F1487F}"/>
            </a:ext>
          </a:extLst>
        </xdr:cNvPr>
        <xdr:cNvCxnSpPr/>
      </xdr:nvCxnSpPr>
      <xdr:spPr>
        <a:xfrm>
          <a:off x="4569618" y="109761338"/>
          <a:ext cx="0" cy="192881"/>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380999</xdr:colOff>
      <xdr:row>697</xdr:row>
      <xdr:rowOff>88105</xdr:rowOff>
    </xdr:from>
    <xdr:to>
      <xdr:col>11</xdr:col>
      <xdr:colOff>380999</xdr:colOff>
      <xdr:row>698</xdr:row>
      <xdr:rowOff>102393</xdr:rowOff>
    </xdr:to>
    <xdr:cxnSp macro="">
      <xdr:nvCxnSpPr>
        <xdr:cNvPr id="826" name="直線矢印コネクタ 825">
          <a:extLst>
            <a:ext uri="{FF2B5EF4-FFF2-40B4-BE49-F238E27FC236}">
              <a16:creationId xmlns:a16="http://schemas.microsoft.com/office/drawing/2014/main" id="{4B86833C-522D-4E2C-A624-35A55FEB7341}"/>
            </a:ext>
          </a:extLst>
        </xdr:cNvPr>
        <xdr:cNvCxnSpPr/>
      </xdr:nvCxnSpPr>
      <xdr:spPr>
        <a:xfrm flipV="1">
          <a:off x="4571999" y="110035180"/>
          <a:ext cx="0" cy="204788"/>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708</xdr:row>
      <xdr:rowOff>0</xdr:rowOff>
    </xdr:from>
    <xdr:to>
      <xdr:col>17</xdr:col>
      <xdr:colOff>0</xdr:colOff>
      <xdr:row>708</xdr:row>
      <xdr:rowOff>0</xdr:rowOff>
    </xdr:to>
    <xdr:cxnSp macro="">
      <xdr:nvCxnSpPr>
        <xdr:cNvPr id="827" name="直線矢印コネクタ 826">
          <a:extLst>
            <a:ext uri="{FF2B5EF4-FFF2-40B4-BE49-F238E27FC236}">
              <a16:creationId xmlns:a16="http://schemas.microsoft.com/office/drawing/2014/main" id="{845F1784-4830-4227-8091-55A373BB5373}"/>
            </a:ext>
          </a:extLst>
        </xdr:cNvPr>
        <xdr:cNvCxnSpPr/>
      </xdr:nvCxnSpPr>
      <xdr:spPr>
        <a:xfrm>
          <a:off x="762000" y="112042575"/>
          <a:ext cx="5715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710</xdr:row>
      <xdr:rowOff>0</xdr:rowOff>
    </xdr:from>
    <xdr:to>
      <xdr:col>9</xdr:col>
      <xdr:colOff>190500</xdr:colOff>
      <xdr:row>710</xdr:row>
      <xdr:rowOff>0</xdr:rowOff>
    </xdr:to>
    <xdr:cxnSp macro="">
      <xdr:nvCxnSpPr>
        <xdr:cNvPr id="828" name="直線矢印コネクタ 827">
          <a:extLst>
            <a:ext uri="{FF2B5EF4-FFF2-40B4-BE49-F238E27FC236}">
              <a16:creationId xmlns:a16="http://schemas.microsoft.com/office/drawing/2014/main" id="{BAFCC4E3-A8B8-4ED4-887A-2B17D8D381BE}"/>
            </a:ext>
          </a:extLst>
        </xdr:cNvPr>
        <xdr:cNvCxnSpPr/>
      </xdr:nvCxnSpPr>
      <xdr:spPr>
        <a:xfrm>
          <a:off x="762000" y="112423575"/>
          <a:ext cx="28575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188119</xdr:colOff>
      <xdr:row>710</xdr:row>
      <xdr:rowOff>0</xdr:rowOff>
    </xdr:from>
    <xdr:to>
      <xdr:col>17</xdr:col>
      <xdr:colOff>2381</xdr:colOff>
      <xdr:row>710</xdr:row>
      <xdr:rowOff>0</xdr:rowOff>
    </xdr:to>
    <xdr:cxnSp macro="">
      <xdr:nvCxnSpPr>
        <xdr:cNvPr id="829" name="直線矢印コネクタ 828">
          <a:extLst>
            <a:ext uri="{FF2B5EF4-FFF2-40B4-BE49-F238E27FC236}">
              <a16:creationId xmlns:a16="http://schemas.microsoft.com/office/drawing/2014/main" id="{C2475A76-83CF-4EC1-8F88-9BB90BF51D1E}"/>
            </a:ext>
          </a:extLst>
        </xdr:cNvPr>
        <xdr:cNvCxnSpPr/>
      </xdr:nvCxnSpPr>
      <xdr:spPr>
        <a:xfrm>
          <a:off x="3617119" y="112423575"/>
          <a:ext cx="286226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686</xdr:row>
      <xdr:rowOff>0</xdr:rowOff>
    </xdr:from>
    <xdr:to>
      <xdr:col>28</xdr:col>
      <xdr:colOff>378619</xdr:colOff>
      <xdr:row>686</xdr:row>
      <xdr:rowOff>0</xdr:rowOff>
    </xdr:to>
    <xdr:cxnSp macro="">
      <xdr:nvCxnSpPr>
        <xdr:cNvPr id="830" name="直線矢印コネクタ 829">
          <a:extLst>
            <a:ext uri="{FF2B5EF4-FFF2-40B4-BE49-F238E27FC236}">
              <a16:creationId xmlns:a16="http://schemas.microsoft.com/office/drawing/2014/main" id="{E2B666FD-88D9-481A-BD86-FCEFEF913DC5}"/>
            </a:ext>
          </a:extLst>
        </xdr:cNvPr>
        <xdr:cNvCxnSpPr/>
      </xdr:nvCxnSpPr>
      <xdr:spPr>
        <a:xfrm>
          <a:off x="1905000" y="107851575"/>
          <a:ext cx="91416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192881</xdr:colOff>
      <xdr:row>709</xdr:row>
      <xdr:rowOff>4763</xdr:rowOff>
    </xdr:from>
    <xdr:to>
      <xdr:col>9</xdr:col>
      <xdr:colOff>192881</xdr:colOff>
      <xdr:row>727</xdr:row>
      <xdr:rowOff>186701</xdr:rowOff>
    </xdr:to>
    <xdr:cxnSp macro="">
      <xdr:nvCxnSpPr>
        <xdr:cNvPr id="831" name="直線コネクタ 830">
          <a:extLst>
            <a:ext uri="{FF2B5EF4-FFF2-40B4-BE49-F238E27FC236}">
              <a16:creationId xmlns:a16="http://schemas.microsoft.com/office/drawing/2014/main" id="{CCAE0B25-317F-41C1-8B8F-362002F1DC1E}"/>
            </a:ext>
          </a:extLst>
        </xdr:cNvPr>
        <xdr:cNvCxnSpPr/>
      </xdr:nvCxnSpPr>
      <xdr:spPr>
        <a:xfrm>
          <a:off x="3621881" y="112237838"/>
          <a:ext cx="0" cy="3610938"/>
        </a:xfrm>
        <a:prstGeom prst="line">
          <a:avLst/>
        </a:prstGeom>
        <a:ln w="3175">
          <a:solidFill>
            <a:srgbClr val="7030A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600075</xdr:colOff>
      <xdr:row>788</xdr:row>
      <xdr:rowOff>66674</xdr:rowOff>
    </xdr:from>
    <xdr:to>
      <xdr:col>6</xdr:col>
      <xdr:colOff>0</xdr:colOff>
      <xdr:row>788</xdr:row>
      <xdr:rowOff>66674</xdr:rowOff>
    </xdr:to>
    <xdr:cxnSp macro="">
      <xdr:nvCxnSpPr>
        <xdr:cNvPr id="832" name="直線コネクタ 831">
          <a:extLst>
            <a:ext uri="{FF2B5EF4-FFF2-40B4-BE49-F238E27FC236}">
              <a16:creationId xmlns:a16="http://schemas.microsoft.com/office/drawing/2014/main" id="{47AD1F97-4DFF-45D2-8844-0C70314D8859}"/>
            </a:ext>
          </a:extLst>
        </xdr:cNvPr>
        <xdr:cNvCxnSpPr/>
      </xdr:nvCxnSpPr>
      <xdr:spPr>
        <a:xfrm>
          <a:off x="2286000" y="127349249"/>
          <a:ext cx="0"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114300</xdr:colOff>
      <xdr:row>765</xdr:row>
      <xdr:rowOff>2381</xdr:rowOff>
    </xdr:from>
    <xdr:to>
      <xdr:col>9</xdr:col>
      <xdr:colOff>114300</xdr:colOff>
      <xdr:row>766</xdr:row>
      <xdr:rowOff>188120</xdr:rowOff>
    </xdr:to>
    <xdr:cxnSp macro="">
      <xdr:nvCxnSpPr>
        <xdr:cNvPr id="833" name="直線コネクタ 832">
          <a:extLst>
            <a:ext uri="{FF2B5EF4-FFF2-40B4-BE49-F238E27FC236}">
              <a16:creationId xmlns:a16="http://schemas.microsoft.com/office/drawing/2014/main" id="{70248287-CE45-42A9-8FF8-EF68AE39DF81}"/>
            </a:ext>
          </a:extLst>
        </xdr:cNvPr>
        <xdr:cNvCxnSpPr/>
      </xdr:nvCxnSpPr>
      <xdr:spPr>
        <a:xfrm flipV="1">
          <a:off x="3543300" y="122903456"/>
          <a:ext cx="0" cy="376239"/>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200024</xdr:colOff>
      <xdr:row>764</xdr:row>
      <xdr:rowOff>185738</xdr:rowOff>
    </xdr:from>
    <xdr:to>
      <xdr:col>13</xdr:col>
      <xdr:colOff>200024</xdr:colOff>
      <xdr:row>766</xdr:row>
      <xdr:rowOff>188120</xdr:rowOff>
    </xdr:to>
    <xdr:cxnSp macro="">
      <xdr:nvCxnSpPr>
        <xdr:cNvPr id="834" name="直線コネクタ 833">
          <a:extLst>
            <a:ext uri="{FF2B5EF4-FFF2-40B4-BE49-F238E27FC236}">
              <a16:creationId xmlns:a16="http://schemas.microsoft.com/office/drawing/2014/main" id="{55432ED5-C071-4115-84DE-185F9660AEA2}"/>
            </a:ext>
          </a:extLst>
        </xdr:cNvPr>
        <xdr:cNvCxnSpPr/>
      </xdr:nvCxnSpPr>
      <xdr:spPr>
        <a:xfrm flipV="1">
          <a:off x="5153024" y="122896313"/>
          <a:ext cx="0" cy="383382"/>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378619</xdr:colOff>
      <xdr:row>763</xdr:row>
      <xdr:rowOff>145256</xdr:rowOff>
    </xdr:from>
    <xdr:to>
      <xdr:col>28</xdr:col>
      <xdr:colOff>378619</xdr:colOff>
      <xdr:row>765</xdr:row>
      <xdr:rowOff>40481</xdr:rowOff>
    </xdr:to>
    <xdr:cxnSp macro="">
      <xdr:nvCxnSpPr>
        <xdr:cNvPr id="835" name="直線コネクタ 834">
          <a:extLst>
            <a:ext uri="{FF2B5EF4-FFF2-40B4-BE49-F238E27FC236}">
              <a16:creationId xmlns:a16="http://schemas.microsoft.com/office/drawing/2014/main" id="{DB0C9AA7-104D-4993-AC80-7DA0AAABAB37}"/>
            </a:ext>
          </a:extLst>
        </xdr:cNvPr>
        <xdr:cNvCxnSpPr/>
      </xdr:nvCxnSpPr>
      <xdr:spPr>
        <a:xfrm>
          <a:off x="3045619" y="122665331"/>
          <a:ext cx="8001000" cy="276225"/>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4762</xdr:colOff>
      <xdr:row>750</xdr:row>
      <xdr:rowOff>0</xdr:rowOff>
    </xdr:from>
    <xdr:to>
      <xdr:col>29</xdr:col>
      <xdr:colOff>2381</xdr:colOff>
      <xdr:row>751</xdr:row>
      <xdr:rowOff>150021</xdr:rowOff>
    </xdr:to>
    <xdr:cxnSp macro="">
      <xdr:nvCxnSpPr>
        <xdr:cNvPr id="836" name="直線コネクタ 835">
          <a:extLst>
            <a:ext uri="{FF2B5EF4-FFF2-40B4-BE49-F238E27FC236}">
              <a16:creationId xmlns:a16="http://schemas.microsoft.com/office/drawing/2014/main" id="{8D59CF5F-CED6-44CB-A82D-97CF5A25F0D2}"/>
            </a:ext>
          </a:extLst>
        </xdr:cNvPr>
        <xdr:cNvCxnSpPr/>
      </xdr:nvCxnSpPr>
      <xdr:spPr>
        <a:xfrm flipV="1">
          <a:off x="3052762" y="120043575"/>
          <a:ext cx="7998619" cy="340521"/>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73819</xdr:colOff>
      <xdr:row>757</xdr:row>
      <xdr:rowOff>121444</xdr:rowOff>
    </xdr:from>
    <xdr:to>
      <xdr:col>33</xdr:col>
      <xdr:colOff>73819</xdr:colOff>
      <xdr:row>765</xdr:row>
      <xdr:rowOff>38100</xdr:rowOff>
    </xdr:to>
    <xdr:cxnSp macro="">
      <xdr:nvCxnSpPr>
        <xdr:cNvPr id="837" name="直線コネクタ 836">
          <a:extLst>
            <a:ext uri="{FF2B5EF4-FFF2-40B4-BE49-F238E27FC236}">
              <a16:creationId xmlns:a16="http://schemas.microsoft.com/office/drawing/2014/main" id="{879BB6AF-EE3F-4715-B438-81A6EF772D9D}"/>
            </a:ext>
          </a:extLst>
        </xdr:cNvPr>
        <xdr:cNvCxnSpPr/>
      </xdr:nvCxnSpPr>
      <xdr:spPr>
        <a:xfrm>
          <a:off x="12646819" y="121498519"/>
          <a:ext cx="0" cy="1440656"/>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190499</xdr:colOff>
      <xdr:row>759</xdr:row>
      <xdr:rowOff>190499</xdr:rowOff>
    </xdr:from>
    <xdr:to>
      <xdr:col>32</xdr:col>
      <xdr:colOff>378618</xdr:colOff>
      <xdr:row>759</xdr:row>
      <xdr:rowOff>190499</xdr:rowOff>
    </xdr:to>
    <xdr:cxnSp macro="">
      <xdr:nvCxnSpPr>
        <xdr:cNvPr id="838" name="直線矢印コネクタ 837">
          <a:extLst>
            <a:ext uri="{FF2B5EF4-FFF2-40B4-BE49-F238E27FC236}">
              <a16:creationId xmlns:a16="http://schemas.microsoft.com/office/drawing/2014/main" id="{4F9BC8B2-BD8F-4269-AFFD-88F647961E17}"/>
            </a:ext>
          </a:extLst>
        </xdr:cNvPr>
        <xdr:cNvCxnSpPr/>
      </xdr:nvCxnSpPr>
      <xdr:spPr>
        <a:xfrm>
          <a:off x="12382499" y="121948574"/>
          <a:ext cx="188119"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73821</xdr:colOff>
      <xdr:row>759</xdr:row>
      <xdr:rowOff>188120</xdr:rowOff>
    </xdr:from>
    <xdr:to>
      <xdr:col>33</xdr:col>
      <xdr:colOff>266700</xdr:colOff>
      <xdr:row>759</xdr:row>
      <xdr:rowOff>188120</xdr:rowOff>
    </xdr:to>
    <xdr:cxnSp macro="">
      <xdr:nvCxnSpPr>
        <xdr:cNvPr id="839" name="直線矢印コネクタ 838">
          <a:extLst>
            <a:ext uri="{FF2B5EF4-FFF2-40B4-BE49-F238E27FC236}">
              <a16:creationId xmlns:a16="http://schemas.microsoft.com/office/drawing/2014/main" id="{2FADC732-5CB1-4337-861A-14A3A3113FB0}"/>
            </a:ext>
          </a:extLst>
        </xdr:cNvPr>
        <xdr:cNvCxnSpPr/>
      </xdr:nvCxnSpPr>
      <xdr:spPr>
        <a:xfrm flipH="1">
          <a:off x="12646821" y="121946195"/>
          <a:ext cx="192879"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35719</xdr:colOff>
      <xdr:row>760</xdr:row>
      <xdr:rowOff>4763</xdr:rowOff>
    </xdr:from>
    <xdr:to>
      <xdr:col>33</xdr:col>
      <xdr:colOff>35719</xdr:colOff>
      <xdr:row>760</xdr:row>
      <xdr:rowOff>85725</xdr:rowOff>
    </xdr:to>
    <xdr:cxnSp macro="">
      <xdr:nvCxnSpPr>
        <xdr:cNvPr id="840" name="直線コネクタ 839">
          <a:extLst>
            <a:ext uri="{FF2B5EF4-FFF2-40B4-BE49-F238E27FC236}">
              <a16:creationId xmlns:a16="http://schemas.microsoft.com/office/drawing/2014/main" id="{F6A8AD40-387B-49CD-A132-98C5561770A4}"/>
            </a:ext>
          </a:extLst>
        </xdr:cNvPr>
        <xdr:cNvCxnSpPr/>
      </xdr:nvCxnSpPr>
      <xdr:spPr>
        <a:xfrm>
          <a:off x="12608719" y="121953338"/>
          <a:ext cx="0" cy="80962"/>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35718</xdr:colOff>
      <xdr:row>760</xdr:row>
      <xdr:rowOff>85725</xdr:rowOff>
    </xdr:from>
    <xdr:to>
      <xdr:col>33</xdr:col>
      <xdr:colOff>371475</xdr:colOff>
      <xdr:row>760</xdr:row>
      <xdr:rowOff>85725</xdr:rowOff>
    </xdr:to>
    <xdr:cxnSp macro="">
      <xdr:nvCxnSpPr>
        <xdr:cNvPr id="841" name="直線矢印コネクタ 840">
          <a:extLst>
            <a:ext uri="{FF2B5EF4-FFF2-40B4-BE49-F238E27FC236}">
              <a16:creationId xmlns:a16="http://schemas.microsoft.com/office/drawing/2014/main" id="{168108DA-C991-46F4-892D-DFD1893B964A}"/>
            </a:ext>
          </a:extLst>
        </xdr:cNvPr>
        <xdr:cNvCxnSpPr/>
      </xdr:nvCxnSpPr>
      <xdr:spPr>
        <a:xfrm>
          <a:off x="12608718" y="122034300"/>
          <a:ext cx="33575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380801</xdr:colOff>
      <xdr:row>750</xdr:row>
      <xdr:rowOff>2381</xdr:rowOff>
    </xdr:from>
    <xdr:to>
      <xdr:col>31</xdr:col>
      <xdr:colOff>380801</xdr:colOff>
      <xdr:row>757</xdr:row>
      <xdr:rowOff>121445</xdr:rowOff>
    </xdr:to>
    <xdr:cxnSp macro="">
      <xdr:nvCxnSpPr>
        <xdr:cNvPr id="842" name="直線矢印コネクタ 841">
          <a:extLst>
            <a:ext uri="{FF2B5EF4-FFF2-40B4-BE49-F238E27FC236}">
              <a16:creationId xmlns:a16="http://schemas.microsoft.com/office/drawing/2014/main" id="{80406065-38BE-471B-9598-8DD500BF742C}"/>
            </a:ext>
          </a:extLst>
        </xdr:cNvPr>
        <xdr:cNvCxnSpPr/>
      </xdr:nvCxnSpPr>
      <xdr:spPr>
        <a:xfrm flipV="1">
          <a:off x="12191801" y="120045956"/>
          <a:ext cx="0" cy="145256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380801</xdr:colOff>
      <xdr:row>765</xdr:row>
      <xdr:rowOff>40481</xdr:rowOff>
    </xdr:from>
    <xdr:to>
      <xdr:col>31</xdr:col>
      <xdr:colOff>380801</xdr:colOff>
      <xdr:row>767</xdr:row>
      <xdr:rowOff>2381</xdr:rowOff>
    </xdr:to>
    <xdr:cxnSp macro="">
      <xdr:nvCxnSpPr>
        <xdr:cNvPr id="843" name="直線矢印コネクタ 842">
          <a:extLst>
            <a:ext uri="{FF2B5EF4-FFF2-40B4-BE49-F238E27FC236}">
              <a16:creationId xmlns:a16="http://schemas.microsoft.com/office/drawing/2014/main" id="{05DA6A97-16CF-475E-98DE-92FE5A6953F7}"/>
            </a:ext>
          </a:extLst>
        </xdr:cNvPr>
        <xdr:cNvCxnSpPr/>
      </xdr:nvCxnSpPr>
      <xdr:spPr>
        <a:xfrm flipV="1">
          <a:off x="12191801" y="122941556"/>
          <a:ext cx="0" cy="3429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380800</xdr:colOff>
      <xdr:row>761</xdr:row>
      <xdr:rowOff>188665</xdr:rowOff>
    </xdr:from>
    <xdr:to>
      <xdr:col>33</xdr:col>
      <xdr:colOff>373856</xdr:colOff>
      <xdr:row>761</xdr:row>
      <xdr:rowOff>188665</xdr:rowOff>
    </xdr:to>
    <xdr:cxnSp macro="">
      <xdr:nvCxnSpPr>
        <xdr:cNvPr id="844" name="直線矢印コネクタ 843">
          <a:extLst>
            <a:ext uri="{FF2B5EF4-FFF2-40B4-BE49-F238E27FC236}">
              <a16:creationId xmlns:a16="http://schemas.microsoft.com/office/drawing/2014/main" id="{7CB47AEC-6923-47C4-B94A-BF5DE8FAA1E3}"/>
            </a:ext>
          </a:extLst>
        </xdr:cNvPr>
        <xdr:cNvCxnSpPr/>
      </xdr:nvCxnSpPr>
      <xdr:spPr>
        <a:xfrm>
          <a:off x="12191800" y="122327740"/>
          <a:ext cx="75505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114300</xdr:colOff>
      <xdr:row>767</xdr:row>
      <xdr:rowOff>4763</xdr:rowOff>
    </xdr:from>
    <xdr:to>
      <xdr:col>9</xdr:col>
      <xdr:colOff>114300</xdr:colOff>
      <xdr:row>768</xdr:row>
      <xdr:rowOff>1</xdr:rowOff>
    </xdr:to>
    <xdr:cxnSp macro="">
      <xdr:nvCxnSpPr>
        <xdr:cNvPr id="845" name="直線コネクタ 844">
          <a:extLst>
            <a:ext uri="{FF2B5EF4-FFF2-40B4-BE49-F238E27FC236}">
              <a16:creationId xmlns:a16="http://schemas.microsoft.com/office/drawing/2014/main" id="{4E635F60-D4C4-401F-AD47-58954680DA96}"/>
            </a:ext>
          </a:extLst>
        </xdr:cNvPr>
        <xdr:cNvCxnSpPr/>
      </xdr:nvCxnSpPr>
      <xdr:spPr>
        <a:xfrm flipV="1">
          <a:off x="3543300" y="123286838"/>
          <a:ext cx="0" cy="185738"/>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200025</xdr:colOff>
      <xdr:row>767</xdr:row>
      <xdr:rowOff>2381</xdr:rowOff>
    </xdr:from>
    <xdr:to>
      <xdr:col>13</xdr:col>
      <xdr:colOff>200025</xdr:colOff>
      <xdr:row>768</xdr:row>
      <xdr:rowOff>0</xdr:rowOff>
    </xdr:to>
    <xdr:cxnSp macro="">
      <xdr:nvCxnSpPr>
        <xdr:cNvPr id="846" name="直線コネクタ 845">
          <a:extLst>
            <a:ext uri="{FF2B5EF4-FFF2-40B4-BE49-F238E27FC236}">
              <a16:creationId xmlns:a16="http://schemas.microsoft.com/office/drawing/2014/main" id="{111C6C1A-7785-49A9-B1F6-049C7C141FD6}"/>
            </a:ext>
          </a:extLst>
        </xdr:cNvPr>
        <xdr:cNvCxnSpPr/>
      </xdr:nvCxnSpPr>
      <xdr:spPr>
        <a:xfrm flipV="1">
          <a:off x="5153025" y="123284456"/>
          <a:ext cx="0" cy="188119"/>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768</xdr:row>
      <xdr:rowOff>0</xdr:rowOff>
    </xdr:from>
    <xdr:to>
      <xdr:col>9</xdr:col>
      <xdr:colOff>111919</xdr:colOff>
      <xdr:row>768</xdr:row>
      <xdr:rowOff>0</xdr:rowOff>
    </xdr:to>
    <xdr:cxnSp macro="">
      <xdr:nvCxnSpPr>
        <xdr:cNvPr id="847" name="直線矢印コネクタ 846">
          <a:extLst>
            <a:ext uri="{FF2B5EF4-FFF2-40B4-BE49-F238E27FC236}">
              <a16:creationId xmlns:a16="http://schemas.microsoft.com/office/drawing/2014/main" id="{A742280D-748E-42B2-93D2-76CA117A2297}"/>
            </a:ext>
          </a:extLst>
        </xdr:cNvPr>
        <xdr:cNvCxnSpPr/>
      </xdr:nvCxnSpPr>
      <xdr:spPr>
        <a:xfrm>
          <a:off x="1143000" y="123472575"/>
          <a:ext cx="23979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109538</xdr:colOff>
      <xdr:row>768</xdr:row>
      <xdr:rowOff>0</xdr:rowOff>
    </xdr:from>
    <xdr:to>
      <xdr:col>13</xdr:col>
      <xdr:colOff>200025</xdr:colOff>
      <xdr:row>768</xdr:row>
      <xdr:rowOff>0</xdr:rowOff>
    </xdr:to>
    <xdr:cxnSp macro="">
      <xdr:nvCxnSpPr>
        <xdr:cNvPr id="848" name="直線矢印コネクタ 847">
          <a:extLst>
            <a:ext uri="{FF2B5EF4-FFF2-40B4-BE49-F238E27FC236}">
              <a16:creationId xmlns:a16="http://schemas.microsoft.com/office/drawing/2014/main" id="{393084CD-957D-4478-9A1A-F62B0440BA14}"/>
            </a:ext>
          </a:extLst>
        </xdr:cNvPr>
        <xdr:cNvCxnSpPr/>
      </xdr:nvCxnSpPr>
      <xdr:spPr>
        <a:xfrm>
          <a:off x="3538538" y="123472575"/>
          <a:ext cx="161448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197644</xdr:colOff>
      <xdr:row>768</xdr:row>
      <xdr:rowOff>0</xdr:rowOff>
    </xdr:from>
    <xdr:to>
      <xdr:col>33</xdr:col>
      <xdr:colOff>2381</xdr:colOff>
      <xdr:row>768</xdr:row>
      <xdr:rowOff>0</xdr:rowOff>
    </xdr:to>
    <xdr:cxnSp macro="">
      <xdr:nvCxnSpPr>
        <xdr:cNvPr id="849" name="直線矢印コネクタ 848">
          <a:extLst>
            <a:ext uri="{FF2B5EF4-FFF2-40B4-BE49-F238E27FC236}">
              <a16:creationId xmlns:a16="http://schemas.microsoft.com/office/drawing/2014/main" id="{80930CAC-C8A4-4FA4-A985-7EB388084E22}"/>
            </a:ext>
          </a:extLst>
        </xdr:cNvPr>
        <xdr:cNvCxnSpPr/>
      </xdr:nvCxnSpPr>
      <xdr:spPr>
        <a:xfrm>
          <a:off x="5150644" y="123472575"/>
          <a:ext cx="742473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0</xdr:colOff>
      <xdr:row>768</xdr:row>
      <xdr:rowOff>0</xdr:rowOff>
    </xdr:from>
    <xdr:to>
      <xdr:col>37</xdr:col>
      <xdr:colOff>378619</xdr:colOff>
      <xdr:row>768</xdr:row>
      <xdr:rowOff>0</xdr:rowOff>
    </xdr:to>
    <xdr:cxnSp macro="">
      <xdr:nvCxnSpPr>
        <xdr:cNvPr id="850" name="直線矢印コネクタ 849">
          <a:extLst>
            <a:ext uri="{FF2B5EF4-FFF2-40B4-BE49-F238E27FC236}">
              <a16:creationId xmlns:a16="http://schemas.microsoft.com/office/drawing/2014/main" id="{35C20851-AFDF-47C0-8A3F-D87569D0D394}"/>
            </a:ext>
          </a:extLst>
        </xdr:cNvPr>
        <xdr:cNvCxnSpPr/>
      </xdr:nvCxnSpPr>
      <xdr:spPr>
        <a:xfrm>
          <a:off x="12573000" y="123472575"/>
          <a:ext cx="19026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216694</xdr:colOff>
      <xdr:row>756</xdr:row>
      <xdr:rowOff>100014</xdr:rowOff>
    </xdr:from>
    <xdr:to>
      <xdr:col>33</xdr:col>
      <xdr:colOff>376238</xdr:colOff>
      <xdr:row>756</xdr:row>
      <xdr:rowOff>100014</xdr:rowOff>
    </xdr:to>
    <xdr:cxnSp macro="">
      <xdr:nvCxnSpPr>
        <xdr:cNvPr id="851" name="直線矢印コネクタ 850">
          <a:extLst>
            <a:ext uri="{FF2B5EF4-FFF2-40B4-BE49-F238E27FC236}">
              <a16:creationId xmlns:a16="http://schemas.microsoft.com/office/drawing/2014/main" id="{E27181E7-EFCA-431A-A441-3DA1F6E9C01C}"/>
            </a:ext>
          </a:extLst>
        </xdr:cNvPr>
        <xdr:cNvCxnSpPr/>
      </xdr:nvCxnSpPr>
      <xdr:spPr>
        <a:xfrm>
          <a:off x="12789694" y="121286589"/>
          <a:ext cx="15954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214312</xdr:colOff>
      <xdr:row>750</xdr:row>
      <xdr:rowOff>0</xdr:rowOff>
    </xdr:from>
    <xdr:to>
      <xdr:col>33</xdr:col>
      <xdr:colOff>214312</xdr:colOff>
      <xdr:row>752</xdr:row>
      <xdr:rowOff>2381</xdr:rowOff>
    </xdr:to>
    <xdr:cxnSp macro="">
      <xdr:nvCxnSpPr>
        <xdr:cNvPr id="852" name="直線矢印コネクタ 851">
          <a:extLst>
            <a:ext uri="{FF2B5EF4-FFF2-40B4-BE49-F238E27FC236}">
              <a16:creationId xmlns:a16="http://schemas.microsoft.com/office/drawing/2014/main" id="{0B921DE0-564A-4FDB-BD10-C2BD894B1610}"/>
            </a:ext>
          </a:extLst>
        </xdr:cNvPr>
        <xdr:cNvCxnSpPr/>
      </xdr:nvCxnSpPr>
      <xdr:spPr>
        <a:xfrm>
          <a:off x="12787312" y="120043575"/>
          <a:ext cx="0" cy="3833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770</xdr:row>
      <xdr:rowOff>0</xdr:rowOff>
    </xdr:from>
    <xdr:to>
      <xdr:col>33</xdr:col>
      <xdr:colOff>0</xdr:colOff>
      <xdr:row>770</xdr:row>
      <xdr:rowOff>0</xdr:rowOff>
    </xdr:to>
    <xdr:cxnSp macro="">
      <xdr:nvCxnSpPr>
        <xdr:cNvPr id="853" name="直線矢印コネクタ 852">
          <a:extLst>
            <a:ext uri="{FF2B5EF4-FFF2-40B4-BE49-F238E27FC236}">
              <a16:creationId xmlns:a16="http://schemas.microsoft.com/office/drawing/2014/main" id="{F44836C7-3E3E-4875-A882-825EBFB65158}"/>
            </a:ext>
          </a:extLst>
        </xdr:cNvPr>
        <xdr:cNvCxnSpPr/>
      </xdr:nvCxnSpPr>
      <xdr:spPr>
        <a:xfrm>
          <a:off x="1143000" y="123853575"/>
          <a:ext cx="11430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761</xdr:row>
      <xdr:rowOff>0</xdr:rowOff>
    </xdr:from>
    <xdr:to>
      <xdr:col>33</xdr:col>
      <xdr:colOff>4763</xdr:colOff>
      <xdr:row>761</xdr:row>
      <xdr:rowOff>0</xdr:rowOff>
    </xdr:to>
    <xdr:cxnSp macro="">
      <xdr:nvCxnSpPr>
        <xdr:cNvPr id="854" name="直線矢印コネクタ 853">
          <a:extLst>
            <a:ext uri="{FF2B5EF4-FFF2-40B4-BE49-F238E27FC236}">
              <a16:creationId xmlns:a16="http://schemas.microsoft.com/office/drawing/2014/main" id="{46A3C264-9217-4B3E-82EC-27352175F5E4}"/>
            </a:ext>
          </a:extLst>
        </xdr:cNvPr>
        <xdr:cNvCxnSpPr/>
      </xdr:nvCxnSpPr>
      <xdr:spPr>
        <a:xfrm>
          <a:off x="6858000" y="122139075"/>
          <a:ext cx="571976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772</xdr:row>
      <xdr:rowOff>0</xdr:rowOff>
    </xdr:from>
    <xdr:to>
      <xdr:col>38</xdr:col>
      <xdr:colOff>0</xdr:colOff>
      <xdr:row>772</xdr:row>
      <xdr:rowOff>0</xdr:rowOff>
    </xdr:to>
    <xdr:cxnSp macro="">
      <xdr:nvCxnSpPr>
        <xdr:cNvPr id="855" name="直線矢印コネクタ 854">
          <a:extLst>
            <a:ext uri="{FF2B5EF4-FFF2-40B4-BE49-F238E27FC236}">
              <a16:creationId xmlns:a16="http://schemas.microsoft.com/office/drawing/2014/main" id="{59944631-390B-4E4E-872D-B220568DA872}"/>
            </a:ext>
          </a:extLst>
        </xdr:cNvPr>
        <xdr:cNvCxnSpPr/>
      </xdr:nvCxnSpPr>
      <xdr:spPr>
        <a:xfrm>
          <a:off x="1143000" y="124234575"/>
          <a:ext cx="13335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114300</xdr:colOff>
      <xdr:row>792</xdr:row>
      <xdr:rowOff>188119</xdr:rowOff>
    </xdr:from>
    <xdr:to>
      <xdr:col>9</xdr:col>
      <xdr:colOff>114300</xdr:colOff>
      <xdr:row>794</xdr:row>
      <xdr:rowOff>188120</xdr:rowOff>
    </xdr:to>
    <xdr:cxnSp macro="">
      <xdr:nvCxnSpPr>
        <xdr:cNvPr id="856" name="直線コネクタ 855">
          <a:extLst>
            <a:ext uri="{FF2B5EF4-FFF2-40B4-BE49-F238E27FC236}">
              <a16:creationId xmlns:a16="http://schemas.microsoft.com/office/drawing/2014/main" id="{766F22F4-B6FF-4E26-8637-B4FEB5FE403E}"/>
            </a:ext>
          </a:extLst>
        </xdr:cNvPr>
        <xdr:cNvCxnSpPr/>
      </xdr:nvCxnSpPr>
      <xdr:spPr>
        <a:xfrm flipV="1">
          <a:off x="3543300" y="128232694"/>
          <a:ext cx="0" cy="381001"/>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200024</xdr:colOff>
      <xdr:row>793</xdr:row>
      <xdr:rowOff>2381</xdr:rowOff>
    </xdr:from>
    <xdr:to>
      <xdr:col>21</xdr:col>
      <xdr:colOff>200024</xdr:colOff>
      <xdr:row>794</xdr:row>
      <xdr:rowOff>188119</xdr:rowOff>
    </xdr:to>
    <xdr:cxnSp macro="">
      <xdr:nvCxnSpPr>
        <xdr:cNvPr id="857" name="直線コネクタ 856">
          <a:extLst>
            <a:ext uri="{FF2B5EF4-FFF2-40B4-BE49-F238E27FC236}">
              <a16:creationId xmlns:a16="http://schemas.microsoft.com/office/drawing/2014/main" id="{E41FA747-DEE5-447B-A815-3A940BAF277E}"/>
            </a:ext>
          </a:extLst>
        </xdr:cNvPr>
        <xdr:cNvCxnSpPr/>
      </xdr:nvCxnSpPr>
      <xdr:spPr>
        <a:xfrm flipV="1">
          <a:off x="8201024" y="128237456"/>
          <a:ext cx="0" cy="376238"/>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369093</xdr:colOff>
      <xdr:row>792</xdr:row>
      <xdr:rowOff>78581</xdr:rowOff>
    </xdr:from>
    <xdr:to>
      <xdr:col>30</xdr:col>
      <xdr:colOff>378619</xdr:colOff>
      <xdr:row>792</xdr:row>
      <xdr:rowOff>109538</xdr:rowOff>
    </xdr:to>
    <xdr:cxnSp macro="">
      <xdr:nvCxnSpPr>
        <xdr:cNvPr id="858" name="直線コネクタ 857">
          <a:extLst>
            <a:ext uri="{FF2B5EF4-FFF2-40B4-BE49-F238E27FC236}">
              <a16:creationId xmlns:a16="http://schemas.microsoft.com/office/drawing/2014/main" id="{D0674077-F2BD-4502-A910-BA06498B934A}"/>
            </a:ext>
          </a:extLst>
        </xdr:cNvPr>
        <xdr:cNvCxnSpPr/>
      </xdr:nvCxnSpPr>
      <xdr:spPr>
        <a:xfrm flipH="1">
          <a:off x="11037093" y="128123156"/>
          <a:ext cx="771526" cy="30957"/>
        </a:xfrm>
        <a:prstGeom prst="line">
          <a:avLst/>
        </a:prstGeom>
        <a:ln w="3175">
          <a:solidFill>
            <a:sysClr val="windowText" lastClr="0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380999</xdr:colOff>
      <xdr:row>778</xdr:row>
      <xdr:rowOff>159544</xdr:rowOff>
    </xdr:from>
    <xdr:to>
      <xdr:col>29</xdr:col>
      <xdr:colOff>0</xdr:colOff>
      <xdr:row>779</xdr:row>
      <xdr:rowOff>121443</xdr:rowOff>
    </xdr:to>
    <xdr:cxnSp macro="">
      <xdr:nvCxnSpPr>
        <xdr:cNvPr id="859" name="直線コネクタ 858">
          <a:extLst>
            <a:ext uri="{FF2B5EF4-FFF2-40B4-BE49-F238E27FC236}">
              <a16:creationId xmlns:a16="http://schemas.microsoft.com/office/drawing/2014/main" id="{D0658FD1-2FE6-4322-ADAB-B4A4CBCCBC7A}"/>
            </a:ext>
          </a:extLst>
        </xdr:cNvPr>
        <xdr:cNvCxnSpPr/>
      </xdr:nvCxnSpPr>
      <xdr:spPr>
        <a:xfrm flipV="1">
          <a:off x="3047999" y="125537119"/>
          <a:ext cx="8001001" cy="152399"/>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4770</xdr:colOff>
      <xdr:row>778</xdr:row>
      <xdr:rowOff>159549</xdr:rowOff>
    </xdr:from>
    <xdr:to>
      <xdr:col>31</xdr:col>
      <xdr:colOff>0</xdr:colOff>
      <xdr:row>779</xdr:row>
      <xdr:rowOff>14288</xdr:rowOff>
    </xdr:to>
    <xdr:cxnSp macro="">
      <xdr:nvCxnSpPr>
        <xdr:cNvPr id="860" name="直線コネクタ 859">
          <a:extLst>
            <a:ext uri="{FF2B5EF4-FFF2-40B4-BE49-F238E27FC236}">
              <a16:creationId xmlns:a16="http://schemas.microsoft.com/office/drawing/2014/main" id="{BED81EAC-C425-4FC2-8859-C56F1ABBCA21}"/>
            </a:ext>
          </a:extLst>
        </xdr:cNvPr>
        <xdr:cNvCxnSpPr/>
      </xdr:nvCxnSpPr>
      <xdr:spPr>
        <a:xfrm flipH="1" flipV="1">
          <a:off x="11053770" y="125537124"/>
          <a:ext cx="757230" cy="45239"/>
        </a:xfrm>
        <a:prstGeom prst="line">
          <a:avLst/>
        </a:prstGeom>
        <a:ln w="3175">
          <a:solidFill>
            <a:schemeClr val="accent2"/>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191609</xdr:colOff>
      <xdr:row>786</xdr:row>
      <xdr:rowOff>187792</xdr:rowOff>
    </xdr:from>
    <xdr:to>
      <xdr:col>28</xdr:col>
      <xdr:colOff>380455</xdr:colOff>
      <xdr:row>786</xdr:row>
      <xdr:rowOff>187792</xdr:rowOff>
    </xdr:to>
    <xdr:cxnSp macro="">
      <xdr:nvCxnSpPr>
        <xdr:cNvPr id="861" name="直線矢印コネクタ 860">
          <a:extLst>
            <a:ext uri="{FF2B5EF4-FFF2-40B4-BE49-F238E27FC236}">
              <a16:creationId xmlns:a16="http://schemas.microsoft.com/office/drawing/2014/main" id="{9297BF57-B6C7-4631-AA85-552DDC8B7C08}"/>
            </a:ext>
          </a:extLst>
        </xdr:cNvPr>
        <xdr:cNvCxnSpPr/>
      </xdr:nvCxnSpPr>
      <xdr:spPr>
        <a:xfrm>
          <a:off x="10859609" y="127089367"/>
          <a:ext cx="188846"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72548</xdr:colOff>
      <xdr:row>786</xdr:row>
      <xdr:rowOff>188119</xdr:rowOff>
    </xdr:from>
    <xdr:to>
      <xdr:col>29</xdr:col>
      <xdr:colOff>265427</xdr:colOff>
      <xdr:row>786</xdr:row>
      <xdr:rowOff>188119</xdr:rowOff>
    </xdr:to>
    <xdr:cxnSp macro="">
      <xdr:nvCxnSpPr>
        <xdr:cNvPr id="862" name="直線矢印コネクタ 861">
          <a:extLst>
            <a:ext uri="{FF2B5EF4-FFF2-40B4-BE49-F238E27FC236}">
              <a16:creationId xmlns:a16="http://schemas.microsoft.com/office/drawing/2014/main" id="{0FC794E7-7422-43D9-AA31-AA6917FAFAA7}"/>
            </a:ext>
          </a:extLst>
        </xdr:cNvPr>
        <xdr:cNvCxnSpPr/>
      </xdr:nvCxnSpPr>
      <xdr:spPr>
        <a:xfrm flipH="1">
          <a:off x="11121548" y="127089694"/>
          <a:ext cx="192879"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37554</xdr:colOff>
      <xdr:row>786</xdr:row>
      <xdr:rowOff>190173</xdr:rowOff>
    </xdr:from>
    <xdr:to>
      <xdr:col>29</xdr:col>
      <xdr:colOff>37554</xdr:colOff>
      <xdr:row>787</xdr:row>
      <xdr:rowOff>86852</xdr:rowOff>
    </xdr:to>
    <xdr:cxnSp macro="">
      <xdr:nvCxnSpPr>
        <xdr:cNvPr id="863" name="直線コネクタ 862">
          <a:extLst>
            <a:ext uri="{FF2B5EF4-FFF2-40B4-BE49-F238E27FC236}">
              <a16:creationId xmlns:a16="http://schemas.microsoft.com/office/drawing/2014/main" id="{EDFE2252-88F5-4618-8798-5FF8FAF92A4A}"/>
            </a:ext>
          </a:extLst>
        </xdr:cNvPr>
        <xdr:cNvCxnSpPr/>
      </xdr:nvCxnSpPr>
      <xdr:spPr>
        <a:xfrm>
          <a:off x="11086554" y="127091748"/>
          <a:ext cx="0" cy="87179"/>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787</xdr:row>
      <xdr:rowOff>85727</xdr:rowOff>
    </xdr:from>
    <xdr:to>
      <xdr:col>29</xdr:col>
      <xdr:colOff>36303</xdr:colOff>
      <xdr:row>787</xdr:row>
      <xdr:rowOff>85728</xdr:rowOff>
    </xdr:to>
    <xdr:cxnSp macro="">
      <xdr:nvCxnSpPr>
        <xdr:cNvPr id="864" name="直線矢印コネクタ 863">
          <a:extLst>
            <a:ext uri="{FF2B5EF4-FFF2-40B4-BE49-F238E27FC236}">
              <a16:creationId xmlns:a16="http://schemas.microsoft.com/office/drawing/2014/main" id="{D770E2C6-D8C9-4E70-AE5A-D1B888D575C8}"/>
            </a:ext>
          </a:extLst>
        </xdr:cNvPr>
        <xdr:cNvCxnSpPr/>
      </xdr:nvCxnSpPr>
      <xdr:spPr>
        <a:xfrm flipH="1" flipV="1">
          <a:off x="10668000" y="127177802"/>
          <a:ext cx="417303" cy="1"/>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73273</xdr:colOff>
      <xdr:row>776</xdr:row>
      <xdr:rowOff>0</xdr:rowOff>
    </xdr:from>
    <xdr:to>
      <xdr:col>29</xdr:col>
      <xdr:colOff>73273</xdr:colOff>
      <xdr:row>794</xdr:row>
      <xdr:rowOff>185738</xdr:rowOff>
    </xdr:to>
    <xdr:cxnSp macro="">
      <xdr:nvCxnSpPr>
        <xdr:cNvPr id="865" name="直線コネクタ 864">
          <a:extLst>
            <a:ext uri="{FF2B5EF4-FFF2-40B4-BE49-F238E27FC236}">
              <a16:creationId xmlns:a16="http://schemas.microsoft.com/office/drawing/2014/main" id="{742AF328-66C7-48AC-A087-DE694B0FD819}"/>
            </a:ext>
          </a:extLst>
        </xdr:cNvPr>
        <xdr:cNvCxnSpPr/>
      </xdr:nvCxnSpPr>
      <xdr:spPr>
        <a:xfrm>
          <a:off x="11122273" y="124996575"/>
          <a:ext cx="0" cy="3614738"/>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254794</xdr:colOff>
      <xdr:row>785</xdr:row>
      <xdr:rowOff>104775</xdr:rowOff>
    </xdr:from>
    <xdr:to>
      <xdr:col>28</xdr:col>
      <xdr:colOff>378619</xdr:colOff>
      <xdr:row>785</xdr:row>
      <xdr:rowOff>104775</xdr:rowOff>
    </xdr:to>
    <xdr:cxnSp macro="">
      <xdr:nvCxnSpPr>
        <xdr:cNvPr id="866" name="直線矢印コネクタ 865">
          <a:extLst>
            <a:ext uri="{FF2B5EF4-FFF2-40B4-BE49-F238E27FC236}">
              <a16:creationId xmlns:a16="http://schemas.microsoft.com/office/drawing/2014/main" id="{C1C9BFD1-0A09-4644-A164-219CBDC4E8A2}"/>
            </a:ext>
          </a:extLst>
        </xdr:cNvPr>
        <xdr:cNvCxnSpPr/>
      </xdr:nvCxnSpPr>
      <xdr:spPr>
        <a:xfrm flipH="1">
          <a:off x="10922794" y="126815850"/>
          <a:ext cx="12382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114300</xdr:colOff>
      <xdr:row>795</xdr:row>
      <xdr:rowOff>4763</xdr:rowOff>
    </xdr:from>
    <xdr:to>
      <xdr:col>9</xdr:col>
      <xdr:colOff>114300</xdr:colOff>
      <xdr:row>796</xdr:row>
      <xdr:rowOff>1</xdr:rowOff>
    </xdr:to>
    <xdr:cxnSp macro="">
      <xdr:nvCxnSpPr>
        <xdr:cNvPr id="867" name="直線コネクタ 866">
          <a:extLst>
            <a:ext uri="{FF2B5EF4-FFF2-40B4-BE49-F238E27FC236}">
              <a16:creationId xmlns:a16="http://schemas.microsoft.com/office/drawing/2014/main" id="{D9FAB96D-974E-459D-AFA5-08CBC3D3531B}"/>
            </a:ext>
          </a:extLst>
        </xdr:cNvPr>
        <xdr:cNvCxnSpPr/>
      </xdr:nvCxnSpPr>
      <xdr:spPr>
        <a:xfrm flipV="1">
          <a:off x="3543300" y="128620838"/>
          <a:ext cx="0" cy="185738"/>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200025</xdr:colOff>
      <xdr:row>795</xdr:row>
      <xdr:rowOff>2381</xdr:rowOff>
    </xdr:from>
    <xdr:to>
      <xdr:col>21</xdr:col>
      <xdr:colOff>200025</xdr:colOff>
      <xdr:row>796</xdr:row>
      <xdr:rowOff>0</xdr:rowOff>
    </xdr:to>
    <xdr:cxnSp macro="">
      <xdr:nvCxnSpPr>
        <xdr:cNvPr id="868" name="直線コネクタ 867">
          <a:extLst>
            <a:ext uri="{FF2B5EF4-FFF2-40B4-BE49-F238E27FC236}">
              <a16:creationId xmlns:a16="http://schemas.microsoft.com/office/drawing/2014/main" id="{E2F68EB8-4C36-4DF7-8F8E-E6BA0F0ABA2C}"/>
            </a:ext>
          </a:extLst>
        </xdr:cNvPr>
        <xdr:cNvCxnSpPr/>
      </xdr:nvCxnSpPr>
      <xdr:spPr>
        <a:xfrm flipV="1">
          <a:off x="8201025" y="128618456"/>
          <a:ext cx="0" cy="188119"/>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796</xdr:row>
      <xdr:rowOff>0</xdr:rowOff>
    </xdr:from>
    <xdr:to>
      <xdr:col>9</xdr:col>
      <xdr:colOff>111919</xdr:colOff>
      <xdr:row>796</xdr:row>
      <xdr:rowOff>0</xdr:rowOff>
    </xdr:to>
    <xdr:cxnSp macro="">
      <xdr:nvCxnSpPr>
        <xdr:cNvPr id="869" name="直線矢印コネクタ 868">
          <a:extLst>
            <a:ext uri="{FF2B5EF4-FFF2-40B4-BE49-F238E27FC236}">
              <a16:creationId xmlns:a16="http://schemas.microsoft.com/office/drawing/2014/main" id="{CAA0554E-9858-4D28-83B1-D33232277E6F}"/>
            </a:ext>
          </a:extLst>
        </xdr:cNvPr>
        <xdr:cNvCxnSpPr/>
      </xdr:nvCxnSpPr>
      <xdr:spPr>
        <a:xfrm>
          <a:off x="1143000" y="128806575"/>
          <a:ext cx="23979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109538</xdr:colOff>
      <xdr:row>796</xdr:row>
      <xdr:rowOff>0</xdr:rowOff>
    </xdr:from>
    <xdr:to>
      <xdr:col>21</xdr:col>
      <xdr:colOff>200025</xdr:colOff>
      <xdr:row>796</xdr:row>
      <xdr:rowOff>0</xdr:rowOff>
    </xdr:to>
    <xdr:cxnSp macro="">
      <xdr:nvCxnSpPr>
        <xdr:cNvPr id="870" name="直線矢印コネクタ 869">
          <a:extLst>
            <a:ext uri="{FF2B5EF4-FFF2-40B4-BE49-F238E27FC236}">
              <a16:creationId xmlns:a16="http://schemas.microsoft.com/office/drawing/2014/main" id="{9DED3959-CD43-4B49-B65F-E901B9829B61}"/>
            </a:ext>
          </a:extLst>
        </xdr:cNvPr>
        <xdr:cNvCxnSpPr/>
      </xdr:nvCxnSpPr>
      <xdr:spPr>
        <a:xfrm>
          <a:off x="3538538" y="128806575"/>
          <a:ext cx="466248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798</xdr:row>
      <xdr:rowOff>0</xdr:rowOff>
    </xdr:from>
    <xdr:to>
      <xdr:col>31</xdr:col>
      <xdr:colOff>0</xdr:colOff>
      <xdr:row>798</xdr:row>
      <xdr:rowOff>0</xdr:rowOff>
    </xdr:to>
    <xdr:cxnSp macro="">
      <xdr:nvCxnSpPr>
        <xdr:cNvPr id="871" name="直線矢印コネクタ 870">
          <a:extLst>
            <a:ext uri="{FF2B5EF4-FFF2-40B4-BE49-F238E27FC236}">
              <a16:creationId xmlns:a16="http://schemas.microsoft.com/office/drawing/2014/main" id="{E0F09D9F-50E3-4B52-8EFA-9585A2EBC040}"/>
            </a:ext>
          </a:extLst>
        </xdr:cNvPr>
        <xdr:cNvCxnSpPr/>
      </xdr:nvCxnSpPr>
      <xdr:spPr>
        <a:xfrm>
          <a:off x="1143000" y="129187575"/>
          <a:ext cx="10668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775</xdr:row>
      <xdr:rowOff>188119</xdr:rowOff>
    </xdr:from>
    <xdr:to>
      <xdr:col>29</xdr:col>
      <xdr:colOff>0</xdr:colOff>
      <xdr:row>778</xdr:row>
      <xdr:rowOff>164306</xdr:rowOff>
    </xdr:to>
    <xdr:cxnSp macro="">
      <xdr:nvCxnSpPr>
        <xdr:cNvPr id="872" name="直線矢印コネクタ 871">
          <a:extLst>
            <a:ext uri="{FF2B5EF4-FFF2-40B4-BE49-F238E27FC236}">
              <a16:creationId xmlns:a16="http://schemas.microsoft.com/office/drawing/2014/main" id="{34AD3E94-74BA-43DF-AA82-95612A4B394A}"/>
            </a:ext>
          </a:extLst>
        </xdr:cNvPr>
        <xdr:cNvCxnSpPr/>
      </xdr:nvCxnSpPr>
      <xdr:spPr>
        <a:xfrm flipV="1">
          <a:off x="11049000" y="124994194"/>
          <a:ext cx="0" cy="547687"/>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748</xdr:row>
      <xdr:rowOff>4763</xdr:rowOff>
    </xdr:from>
    <xdr:to>
      <xdr:col>18</xdr:col>
      <xdr:colOff>0</xdr:colOff>
      <xdr:row>750</xdr:row>
      <xdr:rowOff>180976</xdr:rowOff>
    </xdr:to>
    <xdr:cxnSp macro="">
      <xdr:nvCxnSpPr>
        <xdr:cNvPr id="873" name="直線矢印コネクタ 872">
          <a:extLst>
            <a:ext uri="{FF2B5EF4-FFF2-40B4-BE49-F238E27FC236}">
              <a16:creationId xmlns:a16="http://schemas.microsoft.com/office/drawing/2014/main" id="{FEC061D9-9763-4AB7-918E-496181970C57}"/>
            </a:ext>
          </a:extLst>
        </xdr:cNvPr>
        <xdr:cNvCxnSpPr/>
      </xdr:nvCxnSpPr>
      <xdr:spPr>
        <a:xfrm flipV="1">
          <a:off x="6858000" y="119667338"/>
          <a:ext cx="0" cy="55721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796</xdr:row>
      <xdr:rowOff>0</xdr:rowOff>
    </xdr:from>
    <xdr:to>
      <xdr:col>31</xdr:col>
      <xdr:colOff>0</xdr:colOff>
      <xdr:row>796</xdr:row>
      <xdr:rowOff>0</xdr:rowOff>
    </xdr:to>
    <xdr:cxnSp macro="">
      <xdr:nvCxnSpPr>
        <xdr:cNvPr id="874" name="直線矢印コネクタ 873">
          <a:extLst>
            <a:ext uri="{FF2B5EF4-FFF2-40B4-BE49-F238E27FC236}">
              <a16:creationId xmlns:a16="http://schemas.microsoft.com/office/drawing/2014/main" id="{2848022B-3924-447C-92AE-2BFCB1CE7007}"/>
            </a:ext>
          </a:extLst>
        </xdr:cNvPr>
        <xdr:cNvCxnSpPr/>
      </xdr:nvCxnSpPr>
      <xdr:spPr>
        <a:xfrm>
          <a:off x="11049000" y="128806575"/>
          <a:ext cx="762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245269</xdr:colOff>
      <xdr:row>777</xdr:row>
      <xdr:rowOff>95250</xdr:rowOff>
    </xdr:from>
    <xdr:to>
      <xdr:col>28</xdr:col>
      <xdr:colOff>378621</xdr:colOff>
      <xdr:row>777</xdr:row>
      <xdr:rowOff>95250</xdr:rowOff>
    </xdr:to>
    <xdr:cxnSp macro="">
      <xdr:nvCxnSpPr>
        <xdr:cNvPr id="875" name="直線矢印コネクタ 874">
          <a:extLst>
            <a:ext uri="{FF2B5EF4-FFF2-40B4-BE49-F238E27FC236}">
              <a16:creationId xmlns:a16="http://schemas.microsoft.com/office/drawing/2014/main" id="{3918557B-B882-4322-B2BC-407F29217041}"/>
            </a:ext>
          </a:extLst>
        </xdr:cNvPr>
        <xdr:cNvCxnSpPr/>
      </xdr:nvCxnSpPr>
      <xdr:spPr>
        <a:xfrm flipH="1">
          <a:off x="10913269" y="125282325"/>
          <a:ext cx="133352"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378619</xdr:colOff>
      <xdr:row>763</xdr:row>
      <xdr:rowOff>152404</xdr:rowOff>
    </xdr:from>
    <xdr:to>
      <xdr:col>7</xdr:col>
      <xdr:colOff>376241</xdr:colOff>
      <xdr:row>763</xdr:row>
      <xdr:rowOff>152404</xdr:rowOff>
    </xdr:to>
    <xdr:cxnSp macro="">
      <xdr:nvCxnSpPr>
        <xdr:cNvPr id="876" name="直線コネクタ 875">
          <a:extLst>
            <a:ext uri="{FF2B5EF4-FFF2-40B4-BE49-F238E27FC236}">
              <a16:creationId xmlns:a16="http://schemas.microsoft.com/office/drawing/2014/main" id="{9A47C091-DF64-4E83-BEB1-C9422BC0EBC3}"/>
            </a:ext>
          </a:extLst>
        </xdr:cNvPr>
        <xdr:cNvCxnSpPr/>
      </xdr:nvCxnSpPr>
      <xdr:spPr>
        <a:xfrm flipH="1">
          <a:off x="759619" y="122672479"/>
          <a:ext cx="2283622"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373859</xdr:colOff>
      <xdr:row>765</xdr:row>
      <xdr:rowOff>76199</xdr:rowOff>
    </xdr:from>
    <xdr:to>
      <xdr:col>32</xdr:col>
      <xdr:colOff>376238</xdr:colOff>
      <xdr:row>765</xdr:row>
      <xdr:rowOff>76199</xdr:rowOff>
    </xdr:to>
    <xdr:cxnSp macro="">
      <xdr:nvCxnSpPr>
        <xdr:cNvPr id="877" name="直線コネクタ 876">
          <a:extLst>
            <a:ext uri="{FF2B5EF4-FFF2-40B4-BE49-F238E27FC236}">
              <a16:creationId xmlns:a16="http://schemas.microsoft.com/office/drawing/2014/main" id="{0D14CFB8-ACAB-42C1-9357-B1E15002DA49}"/>
            </a:ext>
          </a:extLst>
        </xdr:cNvPr>
        <xdr:cNvCxnSpPr/>
      </xdr:nvCxnSpPr>
      <xdr:spPr>
        <a:xfrm flipH="1">
          <a:off x="11041859" y="122977274"/>
          <a:ext cx="1526379"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4</xdr:colOff>
      <xdr:row>765</xdr:row>
      <xdr:rowOff>40481</xdr:rowOff>
    </xdr:from>
    <xdr:to>
      <xdr:col>33</xdr:col>
      <xdr:colOff>4763</xdr:colOff>
      <xdr:row>765</xdr:row>
      <xdr:rowOff>40481</xdr:rowOff>
    </xdr:to>
    <xdr:cxnSp macro="">
      <xdr:nvCxnSpPr>
        <xdr:cNvPr id="878" name="直線コネクタ 877">
          <a:extLst>
            <a:ext uri="{FF2B5EF4-FFF2-40B4-BE49-F238E27FC236}">
              <a16:creationId xmlns:a16="http://schemas.microsoft.com/office/drawing/2014/main" id="{2F618C52-57BC-4F51-AEF8-CC3B3B09DF05}"/>
            </a:ext>
          </a:extLst>
        </xdr:cNvPr>
        <xdr:cNvCxnSpPr/>
      </xdr:nvCxnSpPr>
      <xdr:spPr>
        <a:xfrm flipH="1">
          <a:off x="11049004" y="122941556"/>
          <a:ext cx="1528759"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2381</xdr:colOff>
      <xdr:row>763</xdr:row>
      <xdr:rowOff>145257</xdr:rowOff>
    </xdr:from>
    <xdr:to>
      <xdr:col>7</xdr:col>
      <xdr:colOff>378620</xdr:colOff>
      <xdr:row>763</xdr:row>
      <xdr:rowOff>145257</xdr:rowOff>
    </xdr:to>
    <xdr:cxnSp macro="">
      <xdr:nvCxnSpPr>
        <xdr:cNvPr id="879" name="直線コネクタ 878">
          <a:extLst>
            <a:ext uri="{FF2B5EF4-FFF2-40B4-BE49-F238E27FC236}">
              <a16:creationId xmlns:a16="http://schemas.microsoft.com/office/drawing/2014/main" id="{1EE16F7C-C285-453A-B631-FBA1BCD8BF48}"/>
            </a:ext>
          </a:extLst>
        </xdr:cNvPr>
        <xdr:cNvCxnSpPr/>
      </xdr:nvCxnSpPr>
      <xdr:spPr>
        <a:xfrm flipH="1">
          <a:off x="764381" y="122665332"/>
          <a:ext cx="2281239"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4763</xdr:colOff>
      <xdr:row>791</xdr:row>
      <xdr:rowOff>150019</xdr:rowOff>
    </xdr:from>
    <xdr:to>
      <xdr:col>7</xdr:col>
      <xdr:colOff>376240</xdr:colOff>
      <xdr:row>791</xdr:row>
      <xdr:rowOff>150019</xdr:rowOff>
    </xdr:to>
    <xdr:cxnSp macro="">
      <xdr:nvCxnSpPr>
        <xdr:cNvPr id="880" name="直線コネクタ 879">
          <a:extLst>
            <a:ext uri="{FF2B5EF4-FFF2-40B4-BE49-F238E27FC236}">
              <a16:creationId xmlns:a16="http://schemas.microsoft.com/office/drawing/2014/main" id="{87558CE4-2240-42D4-AF48-AC9799521BD5}"/>
            </a:ext>
          </a:extLst>
        </xdr:cNvPr>
        <xdr:cNvCxnSpPr/>
      </xdr:nvCxnSpPr>
      <xdr:spPr>
        <a:xfrm flipH="1">
          <a:off x="766763" y="128004094"/>
          <a:ext cx="2276477"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371476</xdr:colOff>
      <xdr:row>764</xdr:row>
      <xdr:rowOff>95252</xdr:rowOff>
    </xdr:from>
    <xdr:to>
      <xdr:col>18</xdr:col>
      <xdr:colOff>373856</xdr:colOff>
      <xdr:row>764</xdr:row>
      <xdr:rowOff>135732</xdr:rowOff>
    </xdr:to>
    <xdr:cxnSp macro="">
      <xdr:nvCxnSpPr>
        <xdr:cNvPr id="881" name="直線コネクタ 880">
          <a:extLst>
            <a:ext uri="{FF2B5EF4-FFF2-40B4-BE49-F238E27FC236}">
              <a16:creationId xmlns:a16="http://schemas.microsoft.com/office/drawing/2014/main" id="{64628790-5E81-4E4E-B891-EFCE76548506}"/>
            </a:ext>
          </a:extLst>
        </xdr:cNvPr>
        <xdr:cNvCxnSpPr/>
      </xdr:nvCxnSpPr>
      <xdr:spPr>
        <a:xfrm flipH="1" flipV="1">
          <a:off x="6848476" y="122805827"/>
          <a:ext cx="383380" cy="4048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790</xdr:row>
      <xdr:rowOff>0</xdr:rowOff>
    </xdr:from>
    <xdr:to>
      <xdr:col>29</xdr:col>
      <xdr:colOff>2381</xdr:colOff>
      <xdr:row>790</xdr:row>
      <xdr:rowOff>0</xdr:rowOff>
    </xdr:to>
    <xdr:cxnSp macro="">
      <xdr:nvCxnSpPr>
        <xdr:cNvPr id="882" name="直線矢印コネクタ 881">
          <a:extLst>
            <a:ext uri="{FF2B5EF4-FFF2-40B4-BE49-F238E27FC236}">
              <a16:creationId xmlns:a16="http://schemas.microsoft.com/office/drawing/2014/main" id="{6F050B23-843D-4492-9E37-0E5D8AF3F7E7}"/>
            </a:ext>
          </a:extLst>
        </xdr:cNvPr>
        <xdr:cNvCxnSpPr/>
      </xdr:nvCxnSpPr>
      <xdr:spPr>
        <a:xfrm>
          <a:off x="1143000" y="127663575"/>
          <a:ext cx="9908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4763</xdr:colOff>
      <xdr:row>791</xdr:row>
      <xdr:rowOff>150019</xdr:rowOff>
    </xdr:from>
    <xdr:to>
      <xdr:col>29</xdr:col>
      <xdr:colOff>4763</xdr:colOff>
      <xdr:row>792</xdr:row>
      <xdr:rowOff>109541</xdr:rowOff>
    </xdr:to>
    <xdr:cxnSp macro="">
      <xdr:nvCxnSpPr>
        <xdr:cNvPr id="883" name="直線コネクタ 882">
          <a:extLst>
            <a:ext uri="{FF2B5EF4-FFF2-40B4-BE49-F238E27FC236}">
              <a16:creationId xmlns:a16="http://schemas.microsoft.com/office/drawing/2014/main" id="{C9A9F407-2FC5-4B02-B8C6-F84C74A87C05}"/>
            </a:ext>
          </a:extLst>
        </xdr:cNvPr>
        <xdr:cNvCxnSpPr/>
      </xdr:nvCxnSpPr>
      <xdr:spPr>
        <a:xfrm flipH="1" flipV="1">
          <a:off x="3052763" y="128004094"/>
          <a:ext cx="8001000" cy="150022"/>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7144</xdr:colOff>
      <xdr:row>764</xdr:row>
      <xdr:rowOff>135731</xdr:rowOff>
    </xdr:from>
    <xdr:to>
      <xdr:col>28</xdr:col>
      <xdr:colOff>378619</xdr:colOff>
      <xdr:row>765</xdr:row>
      <xdr:rowOff>76200</xdr:rowOff>
    </xdr:to>
    <xdr:cxnSp macro="">
      <xdr:nvCxnSpPr>
        <xdr:cNvPr id="884" name="直線コネクタ 883">
          <a:extLst>
            <a:ext uri="{FF2B5EF4-FFF2-40B4-BE49-F238E27FC236}">
              <a16:creationId xmlns:a16="http://schemas.microsoft.com/office/drawing/2014/main" id="{020D95EF-99D0-4187-AB3B-1DCF5454DC63}"/>
            </a:ext>
          </a:extLst>
        </xdr:cNvPr>
        <xdr:cNvCxnSpPr/>
      </xdr:nvCxnSpPr>
      <xdr:spPr>
        <a:xfrm>
          <a:off x="7246144" y="122846306"/>
          <a:ext cx="3800475" cy="130969"/>
        </a:xfrm>
        <a:prstGeom prst="line">
          <a:avLst/>
        </a:prstGeom>
        <a:noFill/>
        <a:ln w="3175" cap="flat" cmpd="sng" algn="ctr">
          <a:solidFill>
            <a:srgbClr val="C00000"/>
          </a:solidFill>
          <a:prstDash val="lgDashDot"/>
          <a:miter lim="800000"/>
        </a:ln>
        <a:effectLst/>
      </xdr:spPr>
    </xdr:cxnSp>
    <xdr:clientData/>
  </xdr:twoCellAnchor>
  <xdr:twoCellAnchor>
    <xdr:from>
      <xdr:col>8</xdr:col>
      <xdr:colOff>0</xdr:colOff>
      <xdr:row>763</xdr:row>
      <xdr:rowOff>152400</xdr:rowOff>
    </xdr:from>
    <xdr:to>
      <xdr:col>18</xdr:col>
      <xdr:colOff>0</xdr:colOff>
      <xdr:row>764</xdr:row>
      <xdr:rowOff>95250</xdr:rowOff>
    </xdr:to>
    <xdr:cxnSp macro="">
      <xdr:nvCxnSpPr>
        <xdr:cNvPr id="885" name="直線コネクタ 884">
          <a:extLst>
            <a:ext uri="{FF2B5EF4-FFF2-40B4-BE49-F238E27FC236}">
              <a16:creationId xmlns:a16="http://schemas.microsoft.com/office/drawing/2014/main" id="{3C8B9752-9B7C-45CC-ADBE-3117EDD70B4C}"/>
            </a:ext>
          </a:extLst>
        </xdr:cNvPr>
        <xdr:cNvCxnSpPr/>
      </xdr:nvCxnSpPr>
      <xdr:spPr>
        <a:xfrm>
          <a:off x="3048000" y="122672475"/>
          <a:ext cx="3810000" cy="13335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2381</xdr:colOff>
      <xdr:row>779</xdr:row>
      <xdr:rowOff>121447</xdr:rowOff>
    </xdr:from>
    <xdr:to>
      <xdr:col>8</xdr:col>
      <xdr:colOff>2381</xdr:colOff>
      <xdr:row>779</xdr:row>
      <xdr:rowOff>121447</xdr:rowOff>
    </xdr:to>
    <xdr:cxnSp macro="">
      <xdr:nvCxnSpPr>
        <xdr:cNvPr id="886" name="直線コネクタ 885">
          <a:extLst>
            <a:ext uri="{FF2B5EF4-FFF2-40B4-BE49-F238E27FC236}">
              <a16:creationId xmlns:a16="http://schemas.microsoft.com/office/drawing/2014/main" id="{A5B10F39-F807-4B88-A42C-A4F70E1A79D8}"/>
            </a:ext>
          </a:extLst>
        </xdr:cNvPr>
        <xdr:cNvCxnSpPr/>
      </xdr:nvCxnSpPr>
      <xdr:spPr>
        <a:xfrm flipH="1">
          <a:off x="764381" y="125689522"/>
          <a:ext cx="2286000"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7144</xdr:colOff>
      <xdr:row>751</xdr:row>
      <xdr:rowOff>150019</xdr:rowOff>
    </xdr:from>
    <xdr:to>
      <xdr:col>8</xdr:col>
      <xdr:colOff>2382</xdr:colOff>
      <xdr:row>751</xdr:row>
      <xdr:rowOff>150019</xdr:rowOff>
    </xdr:to>
    <xdr:cxnSp macro="">
      <xdr:nvCxnSpPr>
        <xdr:cNvPr id="887" name="直線コネクタ 886">
          <a:extLst>
            <a:ext uri="{FF2B5EF4-FFF2-40B4-BE49-F238E27FC236}">
              <a16:creationId xmlns:a16="http://schemas.microsoft.com/office/drawing/2014/main" id="{AAC9CDA4-A742-41F8-8330-F85CF8DC1828}"/>
            </a:ext>
          </a:extLst>
        </xdr:cNvPr>
        <xdr:cNvCxnSpPr/>
      </xdr:nvCxnSpPr>
      <xdr:spPr>
        <a:xfrm flipH="1">
          <a:off x="769144" y="120384094"/>
          <a:ext cx="2281238"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378619</xdr:colOff>
      <xdr:row>765</xdr:row>
      <xdr:rowOff>7144</xdr:rowOff>
    </xdr:from>
    <xdr:to>
      <xdr:col>38</xdr:col>
      <xdr:colOff>0</xdr:colOff>
      <xdr:row>765</xdr:row>
      <xdr:rowOff>40481</xdr:rowOff>
    </xdr:to>
    <xdr:cxnSp macro="">
      <xdr:nvCxnSpPr>
        <xdr:cNvPr id="888" name="直線コネクタ 887">
          <a:extLst>
            <a:ext uri="{FF2B5EF4-FFF2-40B4-BE49-F238E27FC236}">
              <a16:creationId xmlns:a16="http://schemas.microsoft.com/office/drawing/2014/main" id="{21446FCC-09B5-41F3-85CC-0BE2B8D45538}"/>
            </a:ext>
          </a:extLst>
        </xdr:cNvPr>
        <xdr:cNvCxnSpPr/>
      </xdr:nvCxnSpPr>
      <xdr:spPr>
        <a:xfrm flipH="1">
          <a:off x="12570619" y="122908219"/>
          <a:ext cx="1907381" cy="33337"/>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376238</xdr:colOff>
      <xdr:row>757</xdr:row>
      <xdr:rowOff>119062</xdr:rowOff>
    </xdr:from>
    <xdr:to>
      <xdr:col>34</xdr:col>
      <xdr:colOff>1</xdr:colOff>
      <xdr:row>757</xdr:row>
      <xdr:rowOff>119062</xdr:rowOff>
    </xdr:to>
    <xdr:cxnSp macro="">
      <xdr:nvCxnSpPr>
        <xdr:cNvPr id="889" name="直線コネクタ 888">
          <a:extLst>
            <a:ext uri="{FF2B5EF4-FFF2-40B4-BE49-F238E27FC236}">
              <a16:creationId xmlns:a16="http://schemas.microsoft.com/office/drawing/2014/main" id="{68E2BEFD-71C8-4D0B-AFA1-4FE851E0872D}"/>
            </a:ext>
          </a:extLst>
        </xdr:cNvPr>
        <xdr:cNvCxnSpPr/>
      </xdr:nvCxnSpPr>
      <xdr:spPr>
        <a:xfrm flipH="1">
          <a:off x="11806238" y="121496137"/>
          <a:ext cx="1147763"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35718</xdr:colOff>
      <xdr:row>750</xdr:row>
      <xdr:rowOff>0</xdr:rowOff>
    </xdr:from>
    <xdr:to>
      <xdr:col>33</xdr:col>
      <xdr:colOff>73819</xdr:colOff>
      <xdr:row>752</xdr:row>
      <xdr:rowOff>0</xdr:rowOff>
    </xdr:to>
    <xdr:cxnSp macro="">
      <xdr:nvCxnSpPr>
        <xdr:cNvPr id="890" name="直線コネクタ 889">
          <a:extLst>
            <a:ext uri="{FF2B5EF4-FFF2-40B4-BE49-F238E27FC236}">
              <a16:creationId xmlns:a16="http://schemas.microsoft.com/office/drawing/2014/main" id="{A203853E-F205-46B2-8F03-D2A93153B624}"/>
            </a:ext>
          </a:extLst>
        </xdr:cNvPr>
        <xdr:cNvCxnSpPr/>
      </xdr:nvCxnSpPr>
      <xdr:spPr>
        <a:xfrm flipH="1">
          <a:off x="12608718" y="120043575"/>
          <a:ext cx="38101" cy="38100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0</xdr:colOff>
      <xdr:row>750</xdr:row>
      <xdr:rowOff>0</xdr:rowOff>
    </xdr:from>
    <xdr:to>
      <xdr:col>33</xdr:col>
      <xdr:colOff>373856</xdr:colOff>
      <xdr:row>750</xdr:row>
      <xdr:rowOff>0</xdr:rowOff>
    </xdr:to>
    <xdr:cxnSp macro="">
      <xdr:nvCxnSpPr>
        <xdr:cNvPr id="891" name="直線コネクタ 890">
          <a:extLst>
            <a:ext uri="{FF2B5EF4-FFF2-40B4-BE49-F238E27FC236}">
              <a16:creationId xmlns:a16="http://schemas.microsoft.com/office/drawing/2014/main" id="{E2BF0989-0F90-4E22-99DF-8788166234B3}"/>
            </a:ext>
          </a:extLst>
        </xdr:cNvPr>
        <xdr:cNvCxnSpPr/>
      </xdr:nvCxnSpPr>
      <xdr:spPr>
        <a:xfrm flipH="1">
          <a:off x="12573000" y="120043575"/>
          <a:ext cx="373856"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750</xdr:row>
      <xdr:rowOff>0</xdr:rowOff>
    </xdr:from>
    <xdr:to>
      <xdr:col>32</xdr:col>
      <xdr:colOff>373855</xdr:colOff>
      <xdr:row>750</xdr:row>
      <xdr:rowOff>0</xdr:rowOff>
    </xdr:to>
    <xdr:cxnSp macro="">
      <xdr:nvCxnSpPr>
        <xdr:cNvPr id="892" name="直線コネクタ 891">
          <a:extLst>
            <a:ext uri="{FF2B5EF4-FFF2-40B4-BE49-F238E27FC236}">
              <a16:creationId xmlns:a16="http://schemas.microsoft.com/office/drawing/2014/main" id="{26DEB0BD-1EA4-4B6A-B7A3-40405E05B0BB}"/>
            </a:ext>
          </a:extLst>
        </xdr:cNvPr>
        <xdr:cNvCxnSpPr/>
      </xdr:nvCxnSpPr>
      <xdr:spPr>
        <a:xfrm flipH="1">
          <a:off x="11049000" y="120043575"/>
          <a:ext cx="1516855"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2381</xdr:colOff>
      <xdr:row>752</xdr:row>
      <xdr:rowOff>0</xdr:rowOff>
    </xdr:from>
    <xdr:to>
      <xdr:col>33</xdr:col>
      <xdr:colOff>373857</xdr:colOff>
      <xdr:row>752</xdr:row>
      <xdr:rowOff>0</xdr:rowOff>
    </xdr:to>
    <xdr:cxnSp macro="">
      <xdr:nvCxnSpPr>
        <xdr:cNvPr id="893" name="直線コネクタ 892">
          <a:extLst>
            <a:ext uri="{FF2B5EF4-FFF2-40B4-BE49-F238E27FC236}">
              <a16:creationId xmlns:a16="http://schemas.microsoft.com/office/drawing/2014/main" id="{27C99870-A20F-42CE-A60D-FE1D01554CDC}"/>
            </a:ext>
          </a:extLst>
        </xdr:cNvPr>
        <xdr:cNvCxnSpPr/>
      </xdr:nvCxnSpPr>
      <xdr:spPr>
        <a:xfrm flipH="1">
          <a:off x="12575381" y="120424575"/>
          <a:ext cx="371476"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216693</xdr:colOff>
      <xdr:row>750</xdr:row>
      <xdr:rowOff>88106</xdr:rowOff>
    </xdr:from>
    <xdr:to>
      <xdr:col>33</xdr:col>
      <xdr:colOff>378619</xdr:colOff>
      <xdr:row>751</xdr:row>
      <xdr:rowOff>0</xdr:rowOff>
    </xdr:to>
    <xdr:cxnSp macro="">
      <xdr:nvCxnSpPr>
        <xdr:cNvPr id="894" name="カギ線コネクタ 15486">
          <a:extLst>
            <a:ext uri="{FF2B5EF4-FFF2-40B4-BE49-F238E27FC236}">
              <a16:creationId xmlns:a16="http://schemas.microsoft.com/office/drawing/2014/main" id="{6A5B4D8C-7D23-43F1-BA16-4E31739AF58C}"/>
            </a:ext>
          </a:extLst>
        </xdr:cNvPr>
        <xdr:cNvCxnSpPr/>
      </xdr:nvCxnSpPr>
      <xdr:spPr>
        <a:xfrm flipV="1">
          <a:off x="12789693" y="120131681"/>
          <a:ext cx="161926" cy="102394"/>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35719</xdr:colOff>
      <xdr:row>752</xdr:row>
      <xdr:rowOff>2382</xdr:rowOff>
    </xdr:from>
    <xdr:to>
      <xdr:col>33</xdr:col>
      <xdr:colOff>35719</xdr:colOff>
      <xdr:row>755</xdr:row>
      <xdr:rowOff>114300</xdr:rowOff>
    </xdr:to>
    <xdr:cxnSp macro="">
      <xdr:nvCxnSpPr>
        <xdr:cNvPr id="895" name="直線コネクタ 894">
          <a:extLst>
            <a:ext uri="{FF2B5EF4-FFF2-40B4-BE49-F238E27FC236}">
              <a16:creationId xmlns:a16="http://schemas.microsoft.com/office/drawing/2014/main" id="{6A7D5B6A-E05C-45EA-B248-DC320D75E697}"/>
            </a:ext>
          </a:extLst>
        </xdr:cNvPr>
        <xdr:cNvCxnSpPr/>
      </xdr:nvCxnSpPr>
      <xdr:spPr>
        <a:xfrm flipV="1">
          <a:off x="12608719" y="120426957"/>
          <a:ext cx="0" cy="683418"/>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35719</xdr:colOff>
      <xdr:row>755</xdr:row>
      <xdr:rowOff>116681</xdr:rowOff>
    </xdr:from>
    <xdr:to>
      <xdr:col>33</xdr:col>
      <xdr:colOff>73819</xdr:colOff>
      <xdr:row>757</xdr:row>
      <xdr:rowOff>121445</xdr:rowOff>
    </xdr:to>
    <xdr:cxnSp macro="">
      <xdr:nvCxnSpPr>
        <xdr:cNvPr id="896" name="直線コネクタ 895">
          <a:extLst>
            <a:ext uri="{FF2B5EF4-FFF2-40B4-BE49-F238E27FC236}">
              <a16:creationId xmlns:a16="http://schemas.microsoft.com/office/drawing/2014/main" id="{D861BD5C-4209-4693-AE8F-A2DEBAC24175}"/>
            </a:ext>
          </a:extLst>
        </xdr:cNvPr>
        <xdr:cNvCxnSpPr/>
      </xdr:nvCxnSpPr>
      <xdr:spPr>
        <a:xfrm flipH="1" flipV="1">
          <a:off x="12608719" y="121112756"/>
          <a:ext cx="38100" cy="385764"/>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378618</xdr:colOff>
      <xdr:row>755</xdr:row>
      <xdr:rowOff>114300</xdr:rowOff>
    </xdr:from>
    <xdr:to>
      <xdr:col>33</xdr:col>
      <xdr:colOff>376238</xdr:colOff>
      <xdr:row>755</xdr:row>
      <xdr:rowOff>114300</xdr:rowOff>
    </xdr:to>
    <xdr:cxnSp macro="">
      <xdr:nvCxnSpPr>
        <xdr:cNvPr id="897" name="直線コネクタ 896">
          <a:extLst>
            <a:ext uri="{FF2B5EF4-FFF2-40B4-BE49-F238E27FC236}">
              <a16:creationId xmlns:a16="http://schemas.microsoft.com/office/drawing/2014/main" id="{71377C07-EA27-45E9-AA9A-E6A43979D67B}"/>
            </a:ext>
          </a:extLst>
        </xdr:cNvPr>
        <xdr:cNvCxnSpPr/>
      </xdr:nvCxnSpPr>
      <xdr:spPr>
        <a:xfrm flipH="1">
          <a:off x="12570618" y="121110375"/>
          <a:ext cx="37862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214312</xdr:colOff>
      <xdr:row>755</xdr:row>
      <xdr:rowOff>114300</xdr:rowOff>
    </xdr:from>
    <xdr:to>
      <xdr:col>33</xdr:col>
      <xdr:colOff>214312</xdr:colOff>
      <xdr:row>757</xdr:row>
      <xdr:rowOff>121444</xdr:rowOff>
    </xdr:to>
    <xdr:cxnSp macro="">
      <xdr:nvCxnSpPr>
        <xdr:cNvPr id="898" name="直線矢印コネクタ 897">
          <a:extLst>
            <a:ext uri="{FF2B5EF4-FFF2-40B4-BE49-F238E27FC236}">
              <a16:creationId xmlns:a16="http://schemas.microsoft.com/office/drawing/2014/main" id="{56C3F70B-3CCD-44A2-B408-C033C3E0A008}"/>
            </a:ext>
          </a:extLst>
        </xdr:cNvPr>
        <xdr:cNvCxnSpPr/>
      </xdr:nvCxnSpPr>
      <xdr:spPr>
        <a:xfrm>
          <a:off x="12787312" y="121110375"/>
          <a:ext cx="0" cy="38814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192882</xdr:colOff>
      <xdr:row>754</xdr:row>
      <xdr:rowOff>2381</xdr:rowOff>
    </xdr:from>
    <xdr:to>
      <xdr:col>33</xdr:col>
      <xdr:colOff>1</xdr:colOff>
      <xdr:row>754</xdr:row>
      <xdr:rowOff>2381</xdr:rowOff>
    </xdr:to>
    <xdr:cxnSp macro="">
      <xdr:nvCxnSpPr>
        <xdr:cNvPr id="899" name="直線矢印コネクタ 898">
          <a:extLst>
            <a:ext uri="{FF2B5EF4-FFF2-40B4-BE49-F238E27FC236}">
              <a16:creationId xmlns:a16="http://schemas.microsoft.com/office/drawing/2014/main" id="{1F24F0D4-02F2-499E-A55C-B0D08013040E}"/>
            </a:ext>
          </a:extLst>
        </xdr:cNvPr>
        <xdr:cNvCxnSpPr/>
      </xdr:nvCxnSpPr>
      <xdr:spPr>
        <a:xfrm>
          <a:off x="12384882" y="120807956"/>
          <a:ext cx="188119"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35718</xdr:colOff>
      <xdr:row>753</xdr:row>
      <xdr:rowOff>188118</xdr:rowOff>
    </xdr:from>
    <xdr:to>
      <xdr:col>33</xdr:col>
      <xdr:colOff>228597</xdr:colOff>
      <xdr:row>753</xdr:row>
      <xdr:rowOff>188118</xdr:rowOff>
    </xdr:to>
    <xdr:cxnSp macro="">
      <xdr:nvCxnSpPr>
        <xdr:cNvPr id="900" name="直線矢印コネクタ 899">
          <a:extLst>
            <a:ext uri="{FF2B5EF4-FFF2-40B4-BE49-F238E27FC236}">
              <a16:creationId xmlns:a16="http://schemas.microsoft.com/office/drawing/2014/main" id="{FC6FA9F4-89D9-4AE4-B58E-7AB09C22C4D6}"/>
            </a:ext>
          </a:extLst>
        </xdr:cNvPr>
        <xdr:cNvCxnSpPr/>
      </xdr:nvCxnSpPr>
      <xdr:spPr>
        <a:xfrm flipH="1">
          <a:off x="12608718" y="120803193"/>
          <a:ext cx="192879"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16669</xdr:colOff>
      <xdr:row>753</xdr:row>
      <xdr:rowOff>102394</xdr:rowOff>
    </xdr:from>
    <xdr:to>
      <xdr:col>33</xdr:col>
      <xdr:colOff>16669</xdr:colOff>
      <xdr:row>754</xdr:row>
      <xdr:rowOff>2381</xdr:rowOff>
    </xdr:to>
    <xdr:cxnSp macro="">
      <xdr:nvCxnSpPr>
        <xdr:cNvPr id="901" name="直線コネクタ 900">
          <a:extLst>
            <a:ext uri="{FF2B5EF4-FFF2-40B4-BE49-F238E27FC236}">
              <a16:creationId xmlns:a16="http://schemas.microsoft.com/office/drawing/2014/main" id="{739CF01D-F307-4322-A4B0-4A8D7D795080}"/>
            </a:ext>
          </a:extLst>
        </xdr:cNvPr>
        <xdr:cNvCxnSpPr/>
      </xdr:nvCxnSpPr>
      <xdr:spPr>
        <a:xfrm>
          <a:off x="12589669" y="120717469"/>
          <a:ext cx="0" cy="90487"/>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14288</xdr:colOff>
      <xdr:row>753</xdr:row>
      <xdr:rowOff>102393</xdr:rowOff>
    </xdr:from>
    <xdr:to>
      <xdr:col>33</xdr:col>
      <xdr:colOff>371475</xdr:colOff>
      <xdr:row>753</xdr:row>
      <xdr:rowOff>102393</xdr:rowOff>
    </xdr:to>
    <xdr:cxnSp macro="">
      <xdr:nvCxnSpPr>
        <xdr:cNvPr id="902" name="直線矢印コネクタ 901">
          <a:extLst>
            <a:ext uri="{FF2B5EF4-FFF2-40B4-BE49-F238E27FC236}">
              <a16:creationId xmlns:a16="http://schemas.microsoft.com/office/drawing/2014/main" id="{EEEF28D4-0D8B-4F0D-A7B2-E21E3A100633}"/>
            </a:ext>
          </a:extLst>
        </xdr:cNvPr>
        <xdr:cNvCxnSpPr/>
      </xdr:nvCxnSpPr>
      <xdr:spPr>
        <a:xfrm>
          <a:off x="12587288" y="120717468"/>
          <a:ext cx="35718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757</xdr:row>
      <xdr:rowOff>119062</xdr:rowOff>
    </xdr:from>
    <xdr:to>
      <xdr:col>32</xdr:col>
      <xdr:colOff>0</xdr:colOff>
      <xdr:row>765</xdr:row>
      <xdr:rowOff>38100</xdr:rowOff>
    </xdr:to>
    <xdr:cxnSp macro="">
      <xdr:nvCxnSpPr>
        <xdr:cNvPr id="903" name="直線矢印コネクタ 902">
          <a:extLst>
            <a:ext uri="{FF2B5EF4-FFF2-40B4-BE49-F238E27FC236}">
              <a16:creationId xmlns:a16="http://schemas.microsoft.com/office/drawing/2014/main" id="{EC9174EA-E909-4F83-8D37-C0F219ADCE07}"/>
            </a:ext>
          </a:extLst>
        </xdr:cNvPr>
        <xdr:cNvCxnSpPr/>
      </xdr:nvCxnSpPr>
      <xdr:spPr>
        <a:xfrm>
          <a:off x="12192000" y="121496137"/>
          <a:ext cx="0" cy="144303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214312</xdr:colOff>
      <xdr:row>747</xdr:row>
      <xdr:rowOff>185738</xdr:rowOff>
    </xdr:from>
    <xdr:to>
      <xdr:col>33</xdr:col>
      <xdr:colOff>214312</xdr:colOff>
      <xdr:row>750</xdr:row>
      <xdr:rowOff>2381</xdr:rowOff>
    </xdr:to>
    <xdr:cxnSp macro="">
      <xdr:nvCxnSpPr>
        <xdr:cNvPr id="904" name="直線矢印コネクタ 903">
          <a:extLst>
            <a:ext uri="{FF2B5EF4-FFF2-40B4-BE49-F238E27FC236}">
              <a16:creationId xmlns:a16="http://schemas.microsoft.com/office/drawing/2014/main" id="{C5E005EA-4FE0-47DE-8B23-C88577231DBE}"/>
            </a:ext>
          </a:extLst>
        </xdr:cNvPr>
        <xdr:cNvCxnSpPr/>
      </xdr:nvCxnSpPr>
      <xdr:spPr>
        <a:xfrm>
          <a:off x="12787312" y="119657813"/>
          <a:ext cx="0" cy="38814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214312</xdr:colOff>
      <xdr:row>748</xdr:row>
      <xdr:rowOff>90487</xdr:rowOff>
    </xdr:from>
    <xdr:to>
      <xdr:col>33</xdr:col>
      <xdr:colOff>376238</xdr:colOff>
      <xdr:row>749</xdr:row>
      <xdr:rowOff>2381</xdr:rowOff>
    </xdr:to>
    <xdr:cxnSp macro="">
      <xdr:nvCxnSpPr>
        <xdr:cNvPr id="905" name="カギ線コネクタ 15497">
          <a:extLst>
            <a:ext uri="{FF2B5EF4-FFF2-40B4-BE49-F238E27FC236}">
              <a16:creationId xmlns:a16="http://schemas.microsoft.com/office/drawing/2014/main" id="{4A091783-DA09-4C96-B9B6-58F2E1F67305}"/>
            </a:ext>
          </a:extLst>
        </xdr:cNvPr>
        <xdr:cNvCxnSpPr/>
      </xdr:nvCxnSpPr>
      <xdr:spPr>
        <a:xfrm flipV="1">
          <a:off x="12787312" y="119753062"/>
          <a:ext cx="161926" cy="102394"/>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766</xdr:row>
      <xdr:rowOff>21431</xdr:rowOff>
    </xdr:from>
    <xdr:to>
      <xdr:col>32</xdr:col>
      <xdr:colOff>378619</xdr:colOff>
      <xdr:row>766</xdr:row>
      <xdr:rowOff>83344</xdr:rowOff>
    </xdr:to>
    <xdr:cxnSp macro="">
      <xdr:nvCxnSpPr>
        <xdr:cNvPr id="906" name="カギ線コネクタ 15498">
          <a:extLst>
            <a:ext uri="{FF2B5EF4-FFF2-40B4-BE49-F238E27FC236}">
              <a16:creationId xmlns:a16="http://schemas.microsoft.com/office/drawing/2014/main" id="{2D91BC7F-DB8B-4B1B-8FB0-880E93FDF60B}"/>
            </a:ext>
          </a:extLst>
        </xdr:cNvPr>
        <xdr:cNvCxnSpPr/>
      </xdr:nvCxnSpPr>
      <xdr:spPr>
        <a:xfrm>
          <a:off x="12192000" y="123113006"/>
          <a:ext cx="378619" cy="61913"/>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233363</xdr:colOff>
      <xdr:row>754</xdr:row>
      <xdr:rowOff>97631</xdr:rowOff>
    </xdr:from>
    <xdr:to>
      <xdr:col>31</xdr:col>
      <xdr:colOff>378619</xdr:colOff>
      <xdr:row>754</xdr:row>
      <xdr:rowOff>97631</xdr:rowOff>
    </xdr:to>
    <xdr:cxnSp macro="">
      <xdr:nvCxnSpPr>
        <xdr:cNvPr id="907" name="直線矢印コネクタ 906">
          <a:extLst>
            <a:ext uri="{FF2B5EF4-FFF2-40B4-BE49-F238E27FC236}">
              <a16:creationId xmlns:a16="http://schemas.microsoft.com/office/drawing/2014/main" id="{871FEF4E-B3E4-4CC3-86BB-EB861AE4C018}"/>
            </a:ext>
          </a:extLst>
        </xdr:cNvPr>
        <xdr:cNvCxnSpPr/>
      </xdr:nvCxnSpPr>
      <xdr:spPr>
        <a:xfrm flipH="1">
          <a:off x="12044363" y="120903206"/>
          <a:ext cx="14525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xdr:colOff>
      <xdr:row>763</xdr:row>
      <xdr:rowOff>135733</xdr:rowOff>
    </xdr:from>
    <xdr:to>
      <xdr:col>22</xdr:col>
      <xdr:colOff>3</xdr:colOff>
      <xdr:row>764</xdr:row>
      <xdr:rowOff>138114</xdr:rowOff>
    </xdr:to>
    <xdr:cxnSp macro="">
      <xdr:nvCxnSpPr>
        <xdr:cNvPr id="908" name="直線矢印コネクタ 907">
          <a:extLst>
            <a:ext uri="{FF2B5EF4-FFF2-40B4-BE49-F238E27FC236}">
              <a16:creationId xmlns:a16="http://schemas.microsoft.com/office/drawing/2014/main" id="{CB8D9EF9-F1DA-439D-8914-4A118DFE7F49}"/>
            </a:ext>
          </a:extLst>
        </xdr:cNvPr>
        <xdr:cNvCxnSpPr/>
      </xdr:nvCxnSpPr>
      <xdr:spPr>
        <a:xfrm flipH="1">
          <a:off x="8382002" y="122655808"/>
          <a:ext cx="1" cy="192881"/>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2383</xdr:colOff>
      <xdr:row>764</xdr:row>
      <xdr:rowOff>173830</xdr:rowOff>
    </xdr:from>
    <xdr:to>
      <xdr:col>22</xdr:col>
      <xdr:colOff>2383</xdr:colOff>
      <xdr:row>765</xdr:row>
      <xdr:rowOff>173830</xdr:rowOff>
    </xdr:to>
    <xdr:cxnSp macro="">
      <xdr:nvCxnSpPr>
        <xdr:cNvPr id="909" name="直線矢印コネクタ 908">
          <a:extLst>
            <a:ext uri="{FF2B5EF4-FFF2-40B4-BE49-F238E27FC236}">
              <a16:creationId xmlns:a16="http://schemas.microsoft.com/office/drawing/2014/main" id="{CF4BFEF3-1883-4524-88C8-F892B22007AA}"/>
            </a:ext>
          </a:extLst>
        </xdr:cNvPr>
        <xdr:cNvCxnSpPr/>
      </xdr:nvCxnSpPr>
      <xdr:spPr>
        <a:xfrm flipV="1">
          <a:off x="8384383" y="122884405"/>
          <a:ext cx="0" cy="190500"/>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378619</xdr:colOff>
      <xdr:row>749</xdr:row>
      <xdr:rowOff>97632</xdr:rowOff>
    </xdr:from>
    <xdr:to>
      <xdr:col>18</xdr:col>
      <xdr:colOff>371475</xdr:colOff>
      <xdr:row>749</xdr:row>
      <xdr:rowOff>97632</xdr:rowOff>
    </xdr:to>
    <xdr:cxnSp macro="">
      <xdr:nvCxnSpPr>
        <xdr:cNvPr id="910" name="直線矢印コネクタ 909">
          <a:extLst>
            <a:ext uri="{FF2B5EF4-FFF2-40B4-BE49-F238E27FC236}">
              <a16:creationId xmlns:a16="http://schemas.microsoft.com/office/drawing/2014/main" id="{704C133E-54E8-44C9-B73F-A886E834BD4C}"/>
            </a:ext>
          </a:extLst>
        </xdr:cNvPr>
        <xdr:cNvCxnSpPr/>
      </xdr:nvCxnSpPr>
      <xdr:spPr>
        <a:xfrm>
          <a:off x="6855619" y="119950707"/>
          <a:ext cx="37385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763</xdr:row>
      <xdr:rowOff>140494</xdr:rowOff>
    </xdr:from>
    <xdr:to>
      <xdr:col>3</xdr:col>
      <xdr:colOff>0</xdr:colOff>
      <xdr:row>767</xdr:row>
      <xdr:rowOff>2382</xdr:rowOff>
    </xdr:to>
    <xdr:cxnSp macro="">
      <xdr:nvCxnSpPr>
        <xdr:cNvPr id="911" name="直線矢印コネクタ 910">
          <a:extLst>
            <a:ext uri="{FF2B5EF4-FFF2-40B4-BE49-F238E27FC236}">
              <a16:creationId xmlns:a16="http://schemas.microsoft.com/office/drawing/2014/main" id="{5BBBDA7B-C2F8-45F5-AACB-16ECAFAB0E46}"/>
            </a:ext>
          </a:extLst>
        </xdr:cNvPr>
        <xdr:cNvCxnSpPr/>
      </xdr:nvCxnSpPr>
      <xdr:spPr>
        <a:xfrm flipV="1">
          <a:off x="1143000" y="122660569"/>
          <a:ext cx="0" cy="62388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751</xdr:row>
      <xdr:rowOff>150019</xdr:rowOff>
    </xdr:from>
    <xdr:to>
      <xdr:col>3</xdr:col>
      <xdr:colOff>0</xdr:colOff>
      <xdr:row>763</xdr:row>
      <xdr:rowOff>145257</xdr:rowOff>
    </xdr:to>
    <xdr:cxnSp macro="">
      <xdr:nvCxnSpPr>
        <xdr:cNvPr id="912" name="直線矢印コネクタ 911">
          <a:extLst>
            <a:ext uri="{FF2B5EF4-FFF2-40B4-BE49-F238E27FC236}">
              <a16:creationId xmlns:a16="http://schemas.microsoft.com/office/drawing/2014/main" id="{2B51A6CF-3355-4F30-AD33-148C627CD1B9}"/>
            </a:ext>
          </a:extLst>
        </xdr:cNvPr>
        <xdr:cNvCxnSpPr/>
      </xdr:nvCxnSpPr>
      <xdr:spPr>
        <a:xfrm flipV="1">
          <a:off x="1143000" y="120384094"/>
          <a:ext cx="0" cy="228123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748</xdr:row>
      <xdr:rowOff>0</xdr:rowOff>
    </xdr:from>
    <xdr:to>
      <xdr:col>3</xdr:col>
      <xdr:colOff>0</xdr:colOff>
      <xdr:row>751</xdr:row>
      <xdr:rowOff>147638</xdr:rowOff>
    </xdr:to>
    <xdr:cxnSp macro="">
      <xdr:nvCxnSpPr>
        <xdr:cNvPr id="913" name="直線矢印コネクタ 912">
          <a:extLst>
            <a:ext uri="{FF2B5EF4-FFF2-40B4-BE49-F238E27FC236}">
              <a16:creationId xmlns:a16="http://schemas.microsoft.com/office/drawing/2014/main" id="{779B5BCE-517C-4E09-96FC-514060031221}"/>
            </a:ext>
          </a:extLst>
        </xdr:cNvPr>
        <xdr:cNvCxnSpPr/>
      </xdr:nvCxnSpPr>
      <xdr:spPr>
        <a:xfrm flipV="1">
          <a:off x="1143000" y="119662575"/>
          <a:ext cx="0" cy="71913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778</xdr:row>
      <xdr:rowOff>154781</xdr:rowOff>
    </xdr:from>
    <xdr:to>
      <xdr:col>29</xdr:col>
      <xdr:colOff>0</xdr:colOff>
      <xdr:row>792</xdr:row>
      <xdr:rowOff>109541</xdr:rowOff>
    </xdr:to>
    <xdr:cxnSp macro="">
      <xdr:nvCxnSpPr>
        <xdr:cNvPr id="914" name="直線矢印コネクタ 913">
          <a:extLst>
            <a:ext uri="{FF2B5EF4-FFF2-40B4-BE49-F238E27FC236}">
              <a16:creationId xmlns:a16="http://schemas.microsoft.com/office/drawing/2014/main" id="{35397639-93BC-45DD-A4CA-090705657E9A}"/>
            </a:ext>
          </a:extLst>
        </xdr:cNvPr>
        <xdr:cNvCxnSpPr/>
      </xdr:nvCxnSpPr>
      <xdr:spPr>
        <a:xfrm flipV="1">
          <a:off x="11049000" y="125532356"/>
          <a:ext cx="0" cy="2621760"/>
        </a:xfrm>
        <a:prstGeom prst="straightConnector1">
          <a:avLst/>
        </a:prstGeom>
        <a:ln w="3175">
          <a:prstDash val="sysDash"/>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792</xdr:row>
      <xdr:rowOff>109538</xdr:rowOff>
    </xdr:from>
    <xdr:to>
      <xdr:col>29</xdr:col>
      <xdr:colOff>0</xdr:colOff>
      <xdr:row>794</xdr:row>
      <xdr:rowOff>190498</xdr:rowOff>
    </xdr:to>
    <xdr:cxnSp macro="">
      <xdr:nvCxnSpPr>
        <xdr:cNvPr id="915" name="直線矢印コネクタ 914">
          <a:extLst>
            <a:ext uri="{FF2B5EF4-FFF2-40B4-BE49-F238E27FC236}">
              <a16:creationId xmlns:a16="http://schemas.microsoft.com/office/drawing/2014/main" id="{80983B3C-8799-4B08-9926-111DEC22DD93}"/>
            </a:ext>
          </a:extLst>
        </xdr:cNvPr>
        <xdr:cNvCxnSpPr/>
      </xdr:nvCxnSpPr>
      <xdr:spPr>
        <a:xfrm flipV="1">
          <a:off x="11049000" y="128154113"/>
          <a:ext cx="0" cy="46196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245269</xdr:colOff>
      <xdr:row>793</xdr:row>
      <xdr:rowOff>95250</xdr:rowOff>
    </xdr:from>
    <xdr:to>
      <xdr:col>28</xdr:col>
      <xdr:colOff>378621</xdr:colOff>
      <xdr:row>793</xdr:row>
      <xdr:rowOff>95250</xdr:rowOff>
    </xdr:to>
    <xdr:cxnSp macro="">
      <xdr:nvCxnSpPr>
        <xdr:cNvPr id="916" name="直線矢印コネクタ 915">
          <a:extLst>
            <a:ext uri="{FF2B5EF4-FFF2-40B4-BE49-F238E27FC236}">
              <a16:creationId xmlns:a16="http://schemas.microsoft.com/office/drawing/2014/main" id="{B5E8723F-95AE-4490-B283-1F4072F0080C}"/>
            </a:ext>
          </a:extLst>
        </xdr:cNvPr>
        <xdr:cNvCxnSpPr/>
      </xdr:nvCxnSpPr>
      <xdr:spPr>
        <a:xfrm flipH="1">
          <a:off x="10913269" y="128330325"/>
          <a:ext cx="133352"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776</xdr:row>
      <xdr:rowOff>0</xdr:rowOff>
    </xdr:from>
    <xdr:to>
      <xdr:col>32</xdr:col>
      <xdr:colOff>0</xdr:colOff>
      <xdr:row>795</xdr:row>
      <xdr:rowOff>4762</xdr:rowOff>
    </xdr:to>
    <xdr:cxnSp macro="">
      <xdr:nvCxnSpPr>
        <xdr:cNvPr id="917" name="直線矢印コネクタ 916">
          <a:extLst>
            <a:ext uri="{FF2B5EF4-FFF2-40B4-BE49-F238E27FC236}">
              <a16:creationId xmlns:a16="http://schemas.microsoft.com/office/drawing/2014/main" id="{B50E5B77-3B39-4197-ACF1-E4301CD1EE33}"/>
            </a:ext>
          </a:extLst>
        </xdr:cNvPr>
        <xdr:cNvCxnSpPr/>
      </xdr:nvCxnSpPr>
      <xdr:spPr>
        <a:xfrm flipV="1">
          <a:off x="12192000" y="124996575"/>
          <a:ext cx="0" cy="362426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791</xdr:row>
      <xdr:rowOff>150020</xdr:rowOff>
    </xdr:from>
    <xdr:to>
      <xdr:col>3</xdr:col>
      <xdr:colOff>0</xdr:colOff>
      <xdr:row>794</xdr:row>
      <xdr:rowOff>188119</xdr:rowOff>
    </xdr:to>
    <xdr:cxnSp macro="">
      <xdr:nvCxnSpPr>
        <xdr:cNvPr id="918" name="直線矢印コネクタ 917">
          <a:extLst>
            <a:ext uri="{FF2B5EF4-FFF2-40B4-BE49-F238E27FC236}">
              <a16:creationId xmlns:a16="http://schemas.microsoft.com/office/drawing/2014/main" id="{E18FEF27-E4EF-4CBF-AFB2-55362D0B7EB0}"/>
            </a:ext>
          </a:extLst>
        </xdr:cNvPr>
        <xdr:cNvCxnSpPr/>
      </xdr:nvCxnSpPr>
      <xdr:spPr>
        <a:xfrm flipV="1">
          <a:off x="1143000" y="128004095"/>
          <a:ext cx="0" cy="60959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779</xdr:row>
      <xdr:rowOff>121444</xdr:rowOff>
    </xdr:from>
    <xdr:to>
      <xdr:col>3</xdr:col>
      <xdr:colOff>0</xdr:colOff>
      <xdr:row>791</xdr:row>
      <xdr:rowOff>152401</xdr:rowOff>
    </xdr:to>
    <xdr:cxnSp macro="">
      <xdr:nvCxnSpPr>
        <xdr:cNvPr id="919" name="直線矢印コネクタ 918">
          <a:extLst>
            <a:ext uri="{FF2B5EF4-FFF2-40B4-BE49-F238E27FC236}">
              <a16:creationId xmlns:a16="http://schemas.microsoft.com/office/drawing/2014/main" id="{6BE047E1-86B2-4D54-87F3-A94A64C45521}"/>
            </a:ext>
          </a:extLst>
        </xdr:cNvPr>
        <xdr:cNvCxnSpPr/>
      </xdr:nvCxnSpPr>
      <xdr:spPr>
        <a:xfrm flipV="1">
          <a:off x="1143000" y="125689519"/>
          <a:ext cx="0" cy="2316957"/>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776</xdr:row>
      <xdr:rowOff>1</xdr:rowOff>
    </xdr:from>
    <xdr:to>
      <xdr:col>3</xdr:col>
      <xdr:colOff>0</xdr:colOff>
      <xdr:row>779</xdr:row>
      <xdr:rowOff>123825</xdr:rowOff>
    </xdr:to>
    <xdr:cxnSp macro="">
      <xdr:nvCxnSpPr>
        <xdr:cNvPr id="920" name="直線矢印コネクタ 919">
          <a:extLst>
            <a:ext uri="{FF2B5EF4-FFF2-40B4-BE49-F238E27FC236}">
              <a16:creationId xmlns:a16="http://schemas.microsoft.com/office/drawing/2014/main" id="{7711EDCD-4317-463C-A771-6625EE1581C2}"/>
            </a:ext>
          </a:extLst>
        </xdr:cNvPr>
        <xdr:cNvCxnSpPr/>
      </xdr:nvCxnSpPr>
      <xdr:spPr>
        <a:xfrm flipV="1">
          <a:off x="1143000" y="124996576"/>
          <a:ext cx="0" cy="69532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24308</xdr:colOff>
      <xdr:row>764</xdr:row>
      <xdr:rowOff>31246</xdr:rowOff>
    </xdr:from>
    <xdr:to>
      <xdr:col>8</xdr:col>
      <xdr:colOff>2904</xdr:colOff>
      <xdr:row>764</xdr:row>
      <xdr:rowOff>31246</xdr:rowOff>
    </xdr:to>
    <xdr:cxnSp macro="">
      <xdr:nvCxnSpPr>
        <xdr:cNvPr id="921" name="直線コネクタ 920">
          <a:extLst>
            <a:ext uri="{FF2B5EF4-FFF2-40B4-BE49-F238E27FC236}">
              <a16:creationId xmlns:a16="http://schemas.microsoft.com/office/drawing/2014/main" id="{6DAB188B-D719-4827-B467-B494EBC26A88}"/>
            </a:ext>
          </a:extLst>
        </xdr:cNvPr>
        <xdr:cNvCxnSpPr/>
      </xdr:nvCxnSpPr>
      <xdr:spPr>
        <a:xfrm>
          <a:off x="786308" y="122741821"/>
          <a:ext cx="2264596"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7144</xdr:colOff>
      <xdr:row>748</xdr:row>
      <xdr:rowOff>11907</xdr:rowOff>
    </xdr:from>
    <xdr:to>
      <xdr:col>10</xdr:col>
      <xdr:colOff>195263</xdr:colOff>
      <xdr:row>748</xdr:row>
      <xdr:rowOff>11907</xdr:rowOff>
    </xdr:to>
    <xdr:cxnSp macro="">
      <xdr:nvCxnSpPr>
        <xdr:cNvPr id="922" name="直線コネクタ 921">
          <a:extLst>
            <a:ext uri="{FF2B5EF4-FFF2-40B4-BE49-F238E27FC236}">
              <a16:creationId xmlns:a16="http://schemas.microsoft.com/office/drawing/2014/main" id="{7221D4A6-CC44-49F4-B877-A88AB5A5235A}"/>
            </a:ext>
          </a:extLst>
        </xdr:cNvPr>
        <xdr:cNvCxnSpPr/>
      </xdr:nvCxnSpPr>
      <xdr:spPr>
        <a:xfrm>
          <a:off x="769144" y="119674482"/>
          <a:ext cx="3236119" cy="0"/>
        </a:xfrm>
        <a:prstGeom prst="line">
          <a:avLst/>
        </a:prstGeom>
        <a:ln w="3175">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192881</xdr:colOff>
      <xdr:row>748</xdr:row>
      <xdr:rowOff>11907</xdr:rowOff>
    </xdr:from>
    <xdr:to>
      <xdr:col>10</xdr:col>
      <xdr:colOff>192881</xdr:colOff>
      <xdr:row>762</xdr:row>
      <xdr:rowOff>26194</xdr:rowOff>
    </xdr:to>
    <xdr:cxnSp macro="">
      <xdr:nvCxnSpPr>
        <xdr:cNvPr id="923" name="直線コネクタ 922">
          <a:extLst>
            <a:ext uri="{FF2B5EF4-FFF2-40B4-BE49-F238E27FC236}">
              <a16:creationId xmlns:a16="http://schemas.microsoft.com/office/drawing/2014/main" id="{09A8769D-BF67-4551-B31B-AB111881A406}"/>
            </a:ext>
          </a:extLst>
        </xdr:cNvPr>
        <xdr:cNvCxnSpPr/>
      </xdr:nvCxnSpPr>
      <xdr:spPr>
        <a:xfrm flipV="1">
          <a:off x="4002881" y="119674482"/>
          <a:ext cx="0" cy="2681287"/>
        </a:xfrm>
        <a:prstGeom prst="line">
          <a:avLst/>
        </a:prstGeom>
        <a:ln w="3175">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2381</xdr:colOff>
      <xdr:row>766</xdr:row>
      <xdr:rowOff>178593</xdr:rowOff>
    </xdr:from>
    <xdr:to>
      <xdr:col>10</xdr:col>
      <xdr:colOff>195263</xdr:colOff>
      <xdr:row>766</xdr:row>
      <xdr:rowOff>178593</xdr:rowOff>
    </xdr:to>
    <xdr:cxnSp macro="">
      <xdr:nvCxnSpPr>
        <xdr:cNvPr id="924" name="直線コネクタ 923">
          <a:extLst>
            <a:ext uri="{FF2B5EF4-FFF2-40B4-BE49-F238E27FC236}">
              <a16:creationId xmlns:a16="http://schemas.microsoft.com/office/drawing/2014/main" id="{5A3BB7BC-D541-4DC1-B763-9EABF2B3A2C5}"/>
            </a:ext>
          </a:extLst>
        </xdr:cNvPr>
        <xdr:cNvCxnSpPr/>
      </xdr:nvCxnSpPr>
      <xdr:spPr>
        <a:xfrm>
          <a:off x="764381" y="123270168"/>
          <a:ext cx="3240882" cy="0"/>
        </a:xfrm>
        <a:prstGeom prst="line">
          <a:avLst/>
        </a:prstGeom>
        <a:ln w="3175">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7144</xdr:colOff>
      <xdr:row>764</xdr:row>
      <xdr:rowOff>30957</xdr:rowOff>
    </xdr:from>
    <xdr:to>
      <xdr:col>10</xdr:col>
      <xdr:colOff>204788</xdr:colOff>
      <xdr:row>764</xdr:row>
      <xdr:rowOff>73820</xdr:rowOff>
    </xdr:to>
    <xdr:cxnSp macro="">
      <xdr:nvCxnSpPr>
        <xdr:cNvPr id="925" name="直線コネクタ 924">
          <a:extLst>
            <a:ext uri="{FF2B5EF4-FFF2-40B4-BE49-F238E27FC236}">
              <a16:creationId xmlns:a16="http://schemas.microsoft.com/office/drawing/2014/main" id="{8870E3D1-C222-4416-A1A9-946A0A9BCBF0}"/>
            </a:ext>
          </a:extLst>
        </xdr:cNvPr>
        <xdr:cNvCxnSpPr/>
      </xdr:nvCxnSpPr>
      <xdr:spPr>
        <a:xfrm>
          <a:off x="3055144" y="122741532"/>
          <a:ext cx="959644" cy="42863"/>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762</xdr:row>
      <xdr:rowOff>183357</xdr:rowOff>
    </xdr:from>
    <xdr:to>
      <xdr:col>10</xdr:col>
      <xdr:colOff>0</xdr:colOff>
      <xdr:row>763</xdr:row>
      <xdr:rowOff>185738</xdr:rowOff>
    </xdr:to>
    <xdr:cxnSp macro="">
      <xdr:nvCxnSpPr>
        <xdr:cNvPr id="926" name="直線矢印コネクタ 925">
          <a:extLst>
            <a:ext uri="{FF2B5EF4-FFF2-40B4-BE49-F238E27FC236}">
              <a16:creationId xmlns:a16="http://schemas.microsoft.com/office/drawing/2014/main" id="{EB5FA0CA-A783-421A-A467-15D7DB841279}"/>
            </a:ext>
          </a:extLst>
        </xdr:cNvPr>
        <xdr:cNvCxnSpPr/>
      </xdr:nvCxnSpPr>
      <xdr:spPr>
        <a:xfrm>
          <a:off x="3810000" y="122512932"/>
          <a:ext cx="0" cy="192881"/>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378619</xdr:colOff>
      <xdr:row>764</xdr:row>
      <xdr:rowOff>64293</xdr:rowOff>
    </xdr:from>
    <xdr:to>
      <xdr:col>9</xdr:col>
      <xdr:colOff>378619</xdr:colOff>
      <xdr:row>765</xdr:row>
      <xdr:rowOff>78581</xdr:rowOff>
    </xdr:to>
    <xdr:cxnSp macro="">
      <xdr:nvCxnSpPr>
        <xdr:cNvPr id="927" name="直線矢印コネクタ 926">
          <a:extLst>
            <a:ext uri="{FF2B5EF4-FFF2-40B4-BE49-F238E27FC236}">
              <a16:creationId xmlns:a16="http://schemas.microsoft.com/office/drawing/2014/main" id="{38693605-4F78-49B9-9AFA-22E4C000E32D}"/>
            </a:ext>
          </a:extLst>
        </xdr:cNvPr>
        <xdr:cNvCxnSpPr/>
      </xdr:nvCxnSpPr>
      <xdr:spPr>
        <a:xfrm flipV="1">
          <a:off x="3807619" y="122774868"/>
          <a:ext cx="0" cy="204788"/>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379896</xdr:colOff>
      <xdr:row>764</xdr:row>
      <xdr:rowOff>21723</xdr:rowOff>
    </xdr:from>
    <xdr:to>
      <xdr:col>9</xdr:col>
      <xdr:colOff>377515</xdr:colOff>
      <xdr:row>764</xdr:row>
      <xdr:rowOff>21723</xdr:rowOff>
    </xdr:to>
    <xdr:cxnSp macro="">
      <xdr:nvCxnSpPr>
        <xdr:cNvPr id="928" name="直線コネクタ 927">
          <a:extLst>
            <a:ext uri="{FF2B5EF4-FFF2-40B4-BE49-F238E27FC236}">
              <a16:creationId xmlns:a16="http://schemas.microsoft.com/office/drawing/2014/main" id="{91A1BDB8-CCA9-4183-A58D-9EF7768A5A71}"/>
            </a:ext>
          </a:extLst>
        </xdr:cNvPr>
        <xdr:cNvCxnSpPr/>
      </xdr:nvCxnSpPr>
      <xdr:spPr>
        <a:xfrm flipH="1">
          <a:off x="3427896" y="122732298"/>
          <a:ext cx="378619"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xdr:colOff>
      <xdr:row>763</xdr:row>
      <xdr:rowOff>2382</xdr:rowOff>
    </xdr:from>
    <xdr:to>
      <xdr:col>9</xdr:col>
      <xdr:colOff>2</xdr:colOff>
      <xdr:row>764</xdr:row>
      <xdr:rowOff>20328</xdr:rowOff>
    </xdr:to>
    <xdr:cxnSp macro="">
      <xdr:nvCxnSpPr>
        <xdr:cNvPr id="929" name="直線矢印コネクタ 928">
          <a:extLst>
            <a:ext uri="{FF2B5EF4-FFF2-40B4-BE49-F238E27FC236}">
              <a16:creationId xmlns:a16="http://schemas.microsoft.com/office/drawing/2014/main" id="{58ED1F19-E8C0-4B10-AF11-006DFC145197}"/>
            </a:ext>
          </a:extLst>
        </xdr:cNvPr>
        <xdr:cNvCxnSpPr/>
      </xdr:nvCxnSpPr>
      <xdr:spPr>
        <a:xfrm flipV="1">
          <a:off x="3429002" y="122522457"/>
          <a:ext cx="0" cy="208446"/>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835</xdr:row>
      <xdr:rowOff>0</xdr:rowOff>
    </xdr:from>
    <xdr:to>
      <xdr:col>17</xdr:col>
      <xdr:colOff>0</xdr:colOff>
      <xdr:row>835</xdr:row>
      <xdr:rowOff>0</xdr:rowOff>
    </xdr:to>
    <xdr:cxnSp macro="">
      <xdr:nvCxnSpPr>
        <xdr:cNvPr id="930" name="直線矢印コネクタ 929">
          <a:extLst>
            <a:ext uri="{FF2B5EF4-FFF2-40B4-BE49-F238E27FC236}">
              <a16:creationId xmlns:a16="http://schemas.microsoft.com/office/drawing/2014/main" id="{2647129B-DB3D-4359-9D56-7678B759B8A3}"/>
            </a:ext>
          </a:extLst>
        </xdr:cNvPr>
        <xdr:cNvCxnSpPr/>
      </xdr:nvCxnSpPr>
      <xdr:spPr>
        <a:xfrm>
          <a:off x="762000" y="136236075"/>
          <a:ext cx="5715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837</xdr:row>
      <xdr:rowOff>0</xdr:rowOff>
    </xdr:from>
    <xdr:to>
      <xdr:col>9</xdr:col>
      <xdr:colOff>190500</xdr:colOff>
      <xdr:row>837</xdr:row>
      <xdr:rowOff>0</xdr:rowOff>
    </xdr:to>
    <xdr:cxnSp macro="">
      <xdr:nvCxnSpPr>
        <xdr:cNvPr id="931" name="直線矢印コネクタ 930">
          <a:extLst>
            <a:ext uri="{FF2B5EF4-FFF2-40B4-BE49-F238E27FC236}">
              <a16:creationId xmlns:a16="http://schemas.microsoft.com/office/drawing/2014/main" id="{14DE90F3-FB3C-445C-8926-624E5E96E9F2}"/>
            </a:ext>
          </a:extLst>
        </xdr:cNvPr>
        <xdr:cNvCxnSpPr/>
      </xdr:nvCxnSpPr>
      <xdr:spPr>
        <a:xfrm>
          <a:off x="762000" y="136617075"/>
          <a:ext cx="28575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188119</xdr:colOff>
      <xdr:row>837</xdr:row>
      <xdr:rowOff>0</xdr:rowOff>
    </xdr:from>
    <xdr:to>
      <xdr:col>17</xdr:col>
      <xdr:colOff>2381</xdr:colOff>
      <xdr:row>837</xdr:row>
      <xdr:rowOff>0</xdr:rowOff>
    </xdr:to>
    <xdr:cxnSp macro="">
      <xdr:nvCxnSpPr>
        <xdr:cNvPr id="932" name="直線矢印コネクタ 931">
          <a:extLst>
            <a:ext uri="{FF2B5EF4-FFF2-40B4-BE49-F238E27FC236}">
              <a16:creationId xmlns:a16="http://schemas.microsoft.com/office/drawing/2014/main" id="{69F899E2-CC1C-4826-8ADE-EFE69CEB0777}"/>
            </a:ext>
          </a:extLst>
        </xdr:cNvPr>
        <xdr:cNvCxnSpPr/>
      </xdr:nvCxnSpPr>
      <xdr:spPr>
        <a:xfrm>
          <a:off x="3617119" y="136617075"/>
          <a:ext cx="286226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192881</xdr:colOff>
      <xdr:row>836</xdr:row>
      <xdr:rowOff>4763</xdr:rowOff>
    </xdr:from>
    <xdr:to>
      <xdr:col>9</xdr:col>
      <xdr:colOff>192881</xdr:colOff>
      <xdr:row>854</xdr:row>
      <xdr:rowOff>186701</xdr:rowOff>
    </xdr:to>
    <xdr:cxnSp macro="">
      <xdr:nvCxnSpPr>
        <xdr:cNvPr id="933" name="直線コネクタ 932">
          <a:extLst>
            <a:ext uri="{FF2B5EF4-FFF2-40B4-BE49-F238E27FC236}">
              <a16:creationId xmlns:a16="http://schemas.microsoft.com/office/drawing/2014/main" id="{ED6C545F-0C6D-4AF2-BFE9-2F3F596CB665}"/>
            </a:ext>
          </a:extLst>
        </xdr:cNvPr>
        <xdr:cNvCxnSpPr/>
      </xdr:nvCxnSpPr>
      <xdr:spPr>
        <a:xfrm>
          <a:off x="3621881" y="136431338"/>
          <a:ext cx="0" cy="3610938"/>
        </a:xfrm>
        <a:prstGeom prst="line">
          <a:avLst/>
        </a:prstGeom>
        <a:ln w="3175">
          <a:solidFill>
            <a:srgbClr val="7030A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759</xdr:row>
      <xdr:rowOff>0</xdr:rowOff>
    </xdr:from>
    <xdr:to>
      <xdr:col>33</xdr:col>
      <xdr:colOff>2381</xdr:colOff>
      <xdr:row>759</xdr:row>
      <xdr:rowOff>0</xdr:rowOff>
    </xdr:to>
    <xdr:cxnSp macro="">
      <xdr:nvCxnSpPr>
        <xdr:cNvPr id="934" name="直線矢印コネクタ 933">
          <a:extLst>
            <a:ext uri="{FF2B5EF4-FFF2-40B4-BE49-F238E27FC236}">
              <a16:creationId xmlns:a16="http://schemas.microsoft.com/office/drawing/2014/main" id="{4D2473B1-B747-46D4-90A4-50698A113181}"/>
            </a:ext>
          </a:extLst>
        </xdr:cNvPr>
        <xdr:cNvCxnSpPr/>
      </xdr:nvCxnSpPr>
      <xdr:spPr>
        <a:xfrm>
          <a:off x="11049000" y="121758075"/>
          <a:ext cx="1526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4763</xdr:colOff>
      <xdr:row>742</xdr:row>
      <xdr:rowOff>102393</xdr:rowOff>
    </xdr:from>
    <xdr:to>
      <xdr:col>21</xdr:col>
      <xdr:colOff>0</xdr:colOff>
      <xdr:row>742</xdr:row>
      <xdr:rowOff>102393</xdr:rowOff>
    </xdr:to>
    <xdr:cxnSp macro="">
      <xdr:nvCxnSpPr>
        <xdr:cNvPr id="935" name="直線矢印コネクタ 934">
          <a:extLst>
            <a:ext uri="{FF2B5EF4-FFF2-40B4-BE49-F238E27FC236}">
              <a16:creationId xmlns:a16="http://schemas.microsoft.com/office/drawing/2014/main" id="{08C823CB-4BB8-4A74-AFD5-5E3DA9A5C3F9}"/>
            </a:ext>
          </a:extLst>
        </xdr:cNvPr>
        <xdr:cNvCxnSpPr/>
      </xdr:nvCxnSpPr>
      <xdr:spPr>
        <a:xfrm>
          <a:off x="2290763" y="118621968"/>
          <a:ext cx="571023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276225</xdr:colOff>
      <xdr:row>651</xdr:row>
      <xdr:rowOff>188119</xdr:rowOff>
    </xdr:from>
    <xdr:to>
      <xdr:col>34</xdr:col>
      <xdr:colOff>0</xdr:colOff>
      <xdr:row>652</xdr:row>
      <xdr:rowOff>188119</xdr:rowOff>
    </xdr:to>
    <xdr:cxnSp macro="">
      <xdr:nvCxnSpPr>
        <xdr:cNvPr id="936" name="直線コネクタ 935">
          <a:extLst>
            <a:ext uri="{FF2B5EF4-FFF2-40B4-BE49-F238E27FC236}">
              <a16:creationId xmlns:a16="http://schemas.microsoft.com/office/drawing/2014/main" id="{37572670-6E33-4E6D-B38A-49B73BCB4439}"/>
            </a:ext>
          </a:extLst>
        </xdr:cNvPr>
        <xdr:cNvCxnSpPr/>
      </xdr:nvCxnSpPr>
      <xdr:spPr>
        <a:xfrm flipH="1">
          <a:off x="12849225" y="101372194"/>
          <a:ext cx="104775" cy="1905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33</xdr:col>
      <xdr:colOff>273844</xdr:colOff>
      <xdr:row>653</xdr:row>
      <xdr:rowOff>2381</xdr:rowOff>
    </xdr:from>
    <xdr:to>
      <xdr:col>36</xdr:col>
      <xdr:colOff>276225</xdr:colOff>
      <xdr:row>653</xdr:row>
      <xdr:rowOff>2381</xdr:rowOff>
    </xdr:to>
    <xdr:cxnSp macro="">
      <xdr:nvCxnSpPr>
        <xdr:cNvPr id="937" name="直線コネクタ 936">
          <a:extLst>
            <a:ext uri="{FF2B5EF4-FFF2-40B4-BE49-F238E27FC236}">
              <a16:creationId xmlns:a16="http://schemas.microsoft.com/office/drawing/2014/main" id="{F2A0E7E1-3861-4A79-8C03-105517C3AF91}"/>
            </a:ext>
          </a:extLst>
        </xdr:cNvPr>
        <xdr:cNvCxnSpPr/>
      </xdr:nvCxnSpPr>
      <xdr:spPr>
        <a:xfrm>
          <a:off x="12846844" y="101567456"/>
          <a:ext cx="1145381"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36</xdr:col>
      <xdr:colOff>276225</xdr:colOff>
      <xdr:row>652</xdr:row>
      <xdr:rowOff>0</xdr:rowOff>
    </xdr:from>
    <xdr:to>
      <xdr:col>37</xdr:col>
      <xdr:colOff>0</xdr:colOff>
      <xdr:row>653</xdr:row>
      <xdr:rowOff>0</xdr:rowOff>
    </xdr:to>
    <xdr:cxnSp macro="">
      <xdr:nvCxnSpPr>
        <xdr:cNvPr id="938" name="直線コネクタ 937">
          <a:extLst>
            <a:ext uri="{FF2B5EF4-FFF2-40B4-BE49-F238E27FC236}">
              <a16:creationId xmlns:a16="http://schemas.microsoft.com/office/drawing/2014/main" id="{66D9644D-1F65-4C02-9F7A-9A333EAB9DA0}"/>
            </a:ext>
          </a:extLst>
        </xdr:cNvPr>
        <xdr:cNvCxnSpPr/>
      </xdr:nvCxnSpPr>
      <xdr:spPr>
        <a:xfrm flipH="1">
          <a:off x="13992225" y="101374575"/>
          <a:ext cx="104775" cy="1905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33</xdr:col>
      <xdr:colOff>276225</xdr:colOff>
      <xdr:row>656</xdr:row>
      <xdr:rowOff>188119</xdr:rowOff>
    </xdr:from>
    <xdr:to>
      <xdr:col>34</xdr:col>
      <xdr:colOff>0</xdr:colOff>
      <xdr:row>657</xdr:row>
      <xdr:rowOff>188119</xdr:rowOff>
    </xdr:to>
    <xdr:cxnSp macro="">
      <xdr:nvCxnSpPr>
        <xdr:cNvPr id="939" name="直線コネクタ 938">
          <a:extLst>
            <a:ext uri="{FF2B5EF4-FFF2-40B4-BE49-F238E27FC236}">
              <a16:creationId xmlns:a16="http://schemas.microsoft.com/office/drawing/2014/main" id="{7447E34E-7210-4D51-ACD3-4040DB8A990A}"/>
            </a:ext>
          </a:extLst>
        </xdr:cNvPr>
        <xdr:cNvCxnSpPr/>
      </xdr:nvCxnSpPr>
      <xdr:spPr>
        <a:xfrm flipH="1">
          <a:off x="12849225" y="102324694"/>
          <a:ext cx="104775" cy="1905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33</xdr:col>
      <xdr:colOff>273844</xdr:colOff>
      <xdr:row>658</xdr:row>
      <xdr:rowOff>2381</xdr:rowOff>
    </xdr:from>
    <xdr:to>
      <xdr:col>36</xdr:col>
      <xdr:colOff>276225</xdr:colOff>
      <xdr:row>658</xdr:row>
      <xdr:rowOff>2381</xdr:rowOff>
    </xdr:to>
    <xdr:cxnSp macro="">
      <xdr:nvCxnSpPr>
        <xdr:cNvPr id="940" name="直線コネクタ 939">
          <a:extLst>
            <a:ext uri="{FF2B5EF4-FFF2-40B4-BE49-F238E27FC236}">
              <a16:creationId xmlns:a16="http://schemas.microsoft.com/office/drawing/2014/main" id="{12910343-7363-4276-8AAD-81DEEC2AAA22}"/>
            </a:ext>
          </a:extLst>
        </xdr:cNvPr>
        <xdr:cNvCxnSpPr/>
      </xdr:nvCxnSpPr>
      <xdr:spPr>
        <a:xfrm>
          <a:off x="12846844" y="102519956"/>
          <a:ext cx="1145381"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36</xdr:col>
      <xdr:colOff>276225</xdr:colOff>
      <xdr:row>657</xdr:row>
      <xdr:rowOff>0</xdr:rowOff>
    </xdr:from>
    <xdr:to>
      <xdr:col>37</xdr:col>
      <xdr:colOff>0</xdr:colOff>
      <xdr:row>658</xdr:row>
      <xdr:rowOff>0</xdr:rowOff>
    </xdr:to>
    <xdr:cxnSp macro="">
      <xdr:nvCxnSpPr>
        <xdr:cNvPr id="941" name="直線コネクタ 940">
          <a:extLst>
            <a:ext uri="{FF2B5EF4-FFF2-40B4-BE49-F238E27FC236}">
              <a16:creationId xmlns:a16="http://schemas.microsoft.com/office/drawing/2014/main" id="{D6B2DE89-B0AE-416D-AE0D-40F81C092EE4}"/>
            </a:ext>
          </a:extLst>
        </xdr:cNvPr>
        <xdr:cNvCxnSpPr/>
      </xdr:nvCxnSpPr>
      <xdr:spPr>
        <a:xfrm flipH="1">
          <a:off x="13992225" y="102327075"/>
          <a:ext cx="104775" cy="1905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276225</xdr:colOff>
      <xdr:row>776</xdr:row>
      <xdr:rowOff>188119</xdr:rowOff>
    </xdr:from>
    <xdr:to>
      <xdr:col>33</xdr:col>
      <xdr:colOff>0</xdr:colOff>
      <xdr:row>777</xdr:row>
      <xdr:rowOff>188119</xdr:rowOff>
    </xdr:to>
    <xdr:cxnSp macro="">
      <xdr:nvCxnSpPr>
        <xdr:cNvPr id="942" name="直線コネクタ 941">
          <a:extLst>
            <a:ext uri="{FF2B5EF4-FFF2-40B4-BE49-F238E27FC236}">
              <a16:creationId xmlns:a16="http://schemas.microsoft.com/office/drawing/2014/main" id="{B30FD8D2-9BE1-4BB8-9BA4-3DB1A2915B63}"/>
            </a:ext>
          </a:extLst>
        </xdr:cNvPr>
        <xdr:cNvCxnSpPr/>
      </xdr:nvCxnSpPr>
      <xdr:spPr>
        <a:xfrm flipH="1">
          <a:off x="12468225" y="125184694"/>
          <a:ext cx="104775" cy="1905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273844</xdr:colOff>
      <xdr:row>778</xdr:row>
      <xdr:rowOff>2381</xdr:rowOff>
    </xdr:from>
    <xdr:to>
      <xdr:col>35</xdr:col>
      <xdr:colOff>276225</xdr:colOff>
      <xdr:row>778</xdr:row>
      <xdr:rowOff>2381</xdr:rowOff>
    </xdr:to>
    <xdr:cxnSp macro="">
      <xdr:nvCxnSpPr>
        <xdr:cNvPr id="943" name="直線コネクタ 942">
          <a:extLst>
            <a:ext uri="{FF2B5EF4-FFF2-40B4-BE49-F238E27FC236}">
              <a16:creationId xmlns:a16="http://schemas.microsoft.com/office/drawing/2014/main" id="{FF290044-1D1B-400C-968F-D84FB53B4AE2}"/>
            </a:ext>
          </a:extLst>
        </xdr:cNvPr>
        <xdr:cNvCxnSpPr/>
      </xdr:nvCxnSpPr>
      <xdr:spPr>
        <a:xfrm>
          <a:off x="12465844" y="125379956"/>
          <a:ext cx="1145381"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35</xdr:col>
      <xdr:colOff>276225</xdr:colOff>
      <xdr:row>777</xdr:row>
      <xdr:rowOff>0</xdr:rowOff>
    </xdr:from>
    <xdr:to>
      <xdr:col>36</xdr:col>
      <xdr:colOff>0</xdr:colOff>
      <xdr:row>778</xdr:row>
      <xdr:rowOff>0</xdr:rowOff>
    </xdr:to>
    <xdr:cxnSp macro="">
      <xdr:nvCxnSpPr>
        <xdr:cNvPr id="944" name="直線コネクタ 943">
          <a:extLst>
            <a:ext uri="{FF2B5EF4-FFF2-40B4-BE49-F238E27FC236}">
              <a16:creationId xmlns:a16="http://schemas.microsoft.com/office/drawing/2014/main" id="{B68C56B8-EFC3-40E7-8CA9-F47E84F36184}"/>
            </a:ext>
          </a:extLst>
        </xdr:cNvPr>
        <xdr:cNvCxnSpPr/>
      </xdr:nvCxnSpPr>
      <xdr:spPr>
        <a:xfrm flipH="1">
          <a:off x="13611225" y="125187075"/>
          <a:ext cx="104775" cy="1905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276225</xdr:colOff>
      <xdr:row>781</xdr:row>
      <xdr:rowOff>188119</xdr:rowOff>
    </xdr:from>
    <xdr:to>
      <xdr:col>33</xdr:col>
      <xdr:colOff>0</xdr:colOff>
      <xdr:row>782</xdr:row>
      <xdr:rowOff>188119</xdr:rowOff>
    </xdr:to>
    <xdr:cxnSp macro="">
      <xdr:nvCxnSpPr>
        <xdr:cNvPr id="945" name="直線コネクタ 944">
          <a:extLst>
            <a:ext uri="{FF2B5EF4-FFF2-40B4-BE49-F238E27FC236}">
              <a16:creationId xmlns:a16="http://schemas.microsoft.com/office/drawing/2014/main" id="{E2462C01-046E-41D5-9624-1884B998E4A3}"/>
            </a:ext>
          </a:extLst>
        </xdr:cNvPr>
        <xdr:cNvCxnSpPr/>
      </xdr:nvCxnSpPr>
      <xdr:spPr>
        <a:xfrm flipH="1">
          <a:off x="12468225" y="126137194"/>
          <a:ext cx="104775" cy="1905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273844</xdr:colOff>
      <xdr:row>783</xdr:row>
      <xdr:rowOff>2381</xdr:rowOff>
    </xdr:from>
    <xdr:to>
      <xdr:col>35</xdr:col>
      <xdr:colOff>276225</xdr:colOff>
      <xdr:row>783</xdr:row>
      <xdr:rowOff>2381</xdr:rowOff>
    </xdr:to>
    <xdr:cxnSp macro="">
      <xdr:nvCxnSpPr>
        <xdr:cNvPr id="946" name="直線コネクタ 945">
          <a:extLst>
            <a:ext uri="{FF2B5EF4-FFF2-40B4-BE49-F238E27FC236}">
              <a16:creationId xmlns:a16="http://schemas.microsoft.com/office/drawing/2014/main" id="{8C7913C9-7CD3-4046-BC39-C5DF1C80931B}"/>
            </a:ext>
          </a:extLst>
        </xdr:cNvPr>
        <xdr:cNvCxnSpPr/>
      </xdr:nvCxnSpPr>
      <xdr:spPr>
        <a:xfrm>
          <a:off x="12465844" y="126332456"/>
          <a:ext cx="1145381"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35</xdr:col>
      <xdr:colOff>276225</xdr:colOff>
      <xdr:row>782</xdr:row>
      <xdr:rowOff>0</xdr:rowOff>
    </xdr:from>
    <xdr:to>
      <xdr:col>36</xdr:col>
      <xdr:colOff>0</xdr:colOff>
      <xdr:row>783</xdr:row>
      <xdr:rowOff>0</xdr:rowOff>
    </xdr:to>
    <xdr:cxnSp macro="">
      <xdr:nvCxnSpPr>
        <xdr:cNvPr id="947" name="直線コネクタ 946">
          <a:extLst>
            <a:ext uri="{FF2B5EF4-FFF2-40B4-BE49-F238E27FC236}">
              <a16:creationId xmlns:a16="http://schemas.microsoft.com/office/drawing/2014/main" id="{A279173A-D392-4C7E-9A20-3A9B69D959D8}"/>
            </a:ext>
          </a:extLst>
        </xdr:cNvPr>
        <xdr:cNvCxnSpPr/>
      </xdr:nvCxnSpPr>
      <xdr:spPr>
        <a:xfrm flipH="1">
          <a:off x="13611225" y="126139575"/>
          <a:ext cx="104775" cy="1905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276225</xdr:colOff>
      <xdr:row>748</xdr:row>
      <xdr:rowOff>188119</xdr:rowOff>
    </xdr:from>
    <xdr:to>
      <xdr:col>40</xdr:col>
      <xdr:colOff>0</xdr:colOff>
      <xdr:row>749</xdr:row>
      <xdr:rowOff>188119</xdr:rowOff>
    </xdr:to>
    <xdr:cxnSp macro="">
      <xdr:nvCxnSpPr>
        <xdr:cNvPr id="948" name="直線コネクタ 947">
          <a:extLst>
            <a:ext uri="{FF2B5EF4-FFF2-40B4-BE49-F238E27FC236}">
              <a16:creationId xmlns:a16="http://schemas.microsoft.com/office/drawing/2014/main" id="{05FF8B05-D286-4BCE-81FF-5180B909A469}"/>
            </a:ext>
          </a:extLst>
        </xdr:cNvPr>
        <xdr:cNvCxnSpPr/>
      </xdr:nvCxnSpPr>
      <xdr:spPr>
        <a:xfrm flipH="1">
          <a:off x="15135225" y="119850694"/>
          <a:ext cx="104775" cy="1905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273844</xdr:colOff>
      <xdr:row>750</xdr:row>
      <xdr:rowOff>2381</xdr:rowOff>
    </xdr:from>
    <xdr:to>
      <xdr:col>42</xdr:col>
      <xdr:colOff>276225</xdr:colOff>
      <xdr:row>750</xdr:row>
      <xdr:rowOff>2381</xdr:rowOff>
    </xdr:to>
    <xdr:cxnSp macro="">
      <xdr:nvCxnSpPr>
        <xdr:cNvPr id="949" name="直線コネクタ 948">
          <a:extLst>
            <a:ext uri="{FF2B5EF4-FFF2-40B4-BE49-F238E27FC236}">
              <a16:creationId xmlns:a16="http://schemas.microsoft.com/office/drawing/2014/main" id="{675A7A42-CE9C-426E-B578-FBDB7878BB8F}"/>
            </a:ext>
          </a:extLst>
        </xdr:cNvPr>
        <xdr:cNvCxnSpPr/>
      </xdr:nvCxnSpPr>
      <xdr:spPr>
        <a:xfrm>
          <a:off x="15132844" y="120045956"/>
          <a:ext cx="1145381"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42</xdr:col>
      <xdr:colOff>276225</xdr:colOff>
      <xdr:row>749</xdr:row>
      <xdr:rowOff>0</xdr:rowOff>
    </xdr:from>
    <xdr:to>
      <xdr:col>43</xdr:col>
      <xdr:colOff>0</xdr:colOff>
      <xdr:row>750</xdr:row>
      <xdr:rowOff>0</xdr:rowOff>
    </xdr:to>
    <xdr:cxnSp macro="">
      <xdr:nvCxnSpPr>
        <xdr:cNvPr id="950" name="直線コネクタ 949">
          <a:extLst>
            <a:ext uri="{FF2B5EF4-FFF2-40B4-BE49-F238E27FC236}">
              <a16:creationId xmlns:a16="http://schemas.microsoft.com/office/drawing/2014/main" id="{B940ECE1-C9DD-4EB5-AAE4-C2603A5D2144}"/>
            </a:ext>
          </a:extLst>
        </xdr:cNvPr>
        <xdr:cNvCxnSpPr/>
      </xdr:nvCxnSpPr>
      <xdr:spPr>
        <a:xfrm flipH="1">
          <a:off x="16278225" y="119853075"/>
          <a:ext cx="104775" cy="1905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33</xdr:col>
      <xdr:colOff>276225</xdr:colOff>
      <xdr:row>680</xdr:row>
      <xdr:rowOff>188119</xdr:rowOff>
    </xdr:from>
    <xdr:to>
      <xdr:col>34</xdr:col>
      <xdr:colOff>0</xdr:colOff>
      <xdr:row>681</xdr:row>
      <xdr:rowOff>188119</xdr:rowOff>
    </xdr:to>
    <xdr:cxnSp macro="">
      <xdr:nvCxnSpPr>
        <xdr:cNvPr id="951" name="直線コネクタ 950">
          <a:extLst>
            <a:ext uri="{FF2B5EF4-FFF2-40B4-BE49-F238E27FC236}">
              <a16:creationId xmlns:a16="http://schemas.microsoft.com/office/drawing/2014/main" id="{75EB9E56-C310-41C5-940B-5DC6530C362F}"/>
            </a:ext>
          </a:extLst>
        </xdr:cNvPr>
        <xdr:cNvCxnSpPr/>
      </xdr:nvCxnSpPr>
      <xdr:spPr>
        <a:xfrm flipH="1">
          <a:off x="12849225" y="106896694"/>
          <a:ext cx="104775" cy="1905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33</xdr:col>
      <xdr:colOff>273844</xdr:colOff>
      <xdr:row>682</xdr:row>
      <xdr:rowOff>2381</xdr:rowOff>
    </xdr:from>
    <xdr:to>
      <xdr:col>36</xdr:col>
      <xdr:colOff>276225</xdr:colOff>
      <xdr:row>682</xdr:row>
      <xdr:rowOff>2381</xdr:rowOff>
    </xdr:to>
    <xdr:cxnSp macro="">
      <xdr:nvCxnSpPr>
        <xdr:cNvPr id="952" name="直線コネクタ 951">
          <a:extLst>
            <a:ext uri="{FF2B5EF4-FFF2-40B4-BE49-F238E27FC236}">
              <a16:creationId xmlns:a16="http://schemas.microsoft.com/office/drawing/2014/main" id="{C75C3E07-CECE-4E84-8230-3C23E9679121}"/>
            </a:ext>
          </a:extLst>
        </xdr:cNvPr>
        <xdr:cNvCxnSpPr/>
      </xdr:nvCxnSpPr>
      <xdr:spPr>
        <a:xfrm>
          <a:off x="12846844" y="107091956"/>
          <a:ext cx="1145381"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36</xdr:col>
      <xdr:colOff>276225</xdr:colOff>
      <xdr:row>681</xdr:row>
      <xdr:rowOff>0</xdr:rowOff>
    </xdr:from>
    <xdr:to>
      <xdr:col>37</xdr:col>
      <xdr:colOff>0</xdr:colOff>
      <xdr:row>682</xdr:row>
      <xdr:rowOff>0</xdr:rowOff>
    </xdr:to>
    <xdr:cxnSp macro="">
      <xdr:nvCxnSpPr>
        <xdr:cNvPr id="953" name="直線コネクタ 952">
          <a:extLst>
            <a:ext uri="{FF2B5EF4-FFF2-40B4-BE49-F238E27FC236}">
              <a16:creationId xmlns:a16="http://schemas.microsoft.com/office/drawing/2014/main" id="{EFE3A4A5-EE48-4CC8-A652-A6320FC06043}"/>
            </a:ext>
          </a:extLst>
        </xdr:cNvPr>
        <xdr:cNvCxnSpPr/>
      </xdr:nvCxnSpPr>
      <xdr:spPr>
        <a:xfrm flipH="1">
          <a:off x="13992225" y="106899075"/>
          <a:ext cx="104775" cy="1905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190501</xdr:colOff>
      <xdr:row>763</xdr:row>
      <xdr:rowOff>188119</xdr:rowOff>
    </xdr:from>
    <xdr:to>
      <xdr:col>22</xdr:col>
      <xdr:colOff>190501</xdr:colOff>
      <xdr:row>764</xdr:row>
      <xdr:rowOff>157163</xdr:rowOff>
    </xdr:to>
    <xdr:cxnSp macro="">
      <xdr:nvCxnSpPr>
        <xdr:cNvPr id="954" name="直線コネクタ 953">
          <a:extLst>
            <a:ext uri="{FF2B5EF4-FFF2-40B4-BE49-F238E27FC236}">
              <a16:creationId xmlns:a16="http://schemas.microsoft.com/office/drawing/2014/main" id="{D36D812F-795E-40F6-9732-8557A76AA1B5}"/>
            </a:ext>
          </a:extLst>
        </xdr:cNvPr>
        <xdr:cNvCxnSpPr/>
      </xdr:nvCxnSpPr>
      <xdr:spPr>
        <a:xfrm>
          <a:off x="8572501" y="122708194"/>
          <a:ext cx="0" cy="159544"/>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xdr:colOff>
      <xdr:row>764</xdr:row>
      <xdr:rowOff>157165</xdr:rowOff>
    </xdr:from>
    <xdr:to>
      <xdr:col>22</xdr:col>
      <xdr:colOff>190500</xdr:colOff>
      <xdr:row>764</xdr:row>
      <xdr:rowOff>157165</xdr:rowOff>
    </xdr:to>
    <xdr:cxnSp macro="">
      <xdr:nvCxnSpPr>
        <xdr:cNvPr id="955" name="直線コネクタ 954">
          <a:extLst>
            <a:ext uri="{FF2B5EF4-FFF2-40B4-BE49-F238E27FC236}">
              <a16:creationId xmlns:a16="http://schemas.microsoft.com/office/drawing/2014/main" id="{C62768F5-02B8-4DB6-80A8-5CC6AAEB6BD0}"/>
            </a:ext>
          </a:extLst>
        </xdr:cNvPr>
        <xdr:cNvCxnSpPr/>
      </xdr:nvCxnSpPr>
      <xdr:spPr>
        <a:xfrm flipH="1">
          <a:off x="8382003" y="122867740"/>
          <a:ext cx="190497" cy="0"/>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188118</xdr:colOff>
      <xdr:row>763</xdr:row>
      <xdr:rowOff>185738</xdr:rowOff>
    </xdr:from>
    <xdr:to>
      <xdr:col>22</xdr:col>
      <xdr:colOff>376236</xdr:colOff>
      <xdr:row>763</xdr:row>
      <xdr:rowOff>185738</xdr:rowOff>
    </xdr:to>
    <xdr:cxnSp macro="">
      <xdr:nvCxnSpPr>
        <xdr:cNvPr id="956" name="直線矢印コネクタ 955">
          <a:extLst>
            <a:ext uri="{FF2B5EF4-FFF2-40B4-BE49-F238E27FC236}">
              <a16:creationId xmlns:a16="http://schemas.microsoft.com/office/drawing/2014/main" id="{F482281F-757C-4540-9B57-789A4F6DF969}"/>
            </a:ext>
          </a:extLst>
        </xdr:cNvPr>
        <xdr:cNvCxnSpPr/>
      </xdr:nvCxnSpPr>
      <xdr:spPr>
        <a:xfrm>
          <a:off x="8570118" y="122705813"/>
          <a:ext cx="18811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376239</xdr:colOff>
      <xdr:row>763</xdr:row>
      <xdr:rowOff>114300</xdr:rowOff>
    </xdr:from>
    <xdr:to>
      <xdr:col>18</xdr:col>
      <xdr:colOff>376238</xdr:colOff>
      <xdr:row>764</xdr:row>
      <xdr:rowOff>88106</xdr:rowOff>
    </xdr:to>
    <xdr:cxnSp macro="">
      <xdr:nvCxnSpPr>
        <xdr:cNvPr id="957" name="曲線コネクタ 15554">
          <a:extLst>
            <a:ext uri="{FF2B5EF4-FFF2-40B4-BE49-F238E27FC236}">
              <a16:creationId xmlns:a16="http://schemas.microsoft.com/office/drawing/2014/main" id="{B03E9220-5F7E-4A12-AA83-8D9E02AC22D6}"/>
            </a:ext>
          </a:extLst>
        </xdr:cNvPr>
        <xdr:cNvCxnSpPr/>
      </xdr:nvCxnSpPr>
      <xdr:spPr>
        <a:xfrm flipV="1">
          <a:off x="6853239" y="122634375"/>
          <a:ext cx="380999" cy="164306"/>
        </a:xfrm>
        <a:prstGeom prst="curved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0</xdr:colOff>
      <xdr:row>779</xdr:row>
      <xdr:rowOff>7144</xdr:rowOff>
    </xdr:from>
    <xdr:to>
      <xdr:col>31</xdr:col>
      <xdr:colOff>0</xdr:colOff>
      <xdr:row>792</xdr:row>
      <xdr:rowOff>83346</xdr:rowOff>
    </xdr:to>
    <xdr:cxnSp macro="">
      <xdr:nvCxnSpPr>
        <xdr:cNvPr id="958" name="直線矢印コネクタ 957">
          <a:extLst>
            <a:ext uri="{FF2B5EF4-FFF2-40B4-BE49-F238E27FC236}">
              <a16:creationId xmlns:a16="http://schemas.microsoft.com/office/drawing/2014/main" id="{D8011959-D258-4F95-A968-D6E98778BA09}"/>
            </a:ext>
          </a:extLst>
        </xdr:cNvPr>
        <xdr:cNvCxnSpPr/>
      </xdr:nvCxnSpPr>
      <xdr:spPr>
        <a:xfrm flipV="1">
          <a:off x="11811000" y="125575219"/>
          <a:ext cx="0" cy="2552702"/>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192880</xdr:colOff>
      <xdr:row>762</xdr:row>
      <xdr:rowOff>178594</xdr:rowOff>
    </xdr:from>
    <xdr:to>
      <xdr:col>10</xdr:col>
      <xdr:colOff>192880</xdr:colOff>
      <xdr:row>766</xdr:row>
      <xdr:rowOff>178595</xdr:rowOff>
    </xdr:to>
    <xdr:cxnSp macro="">
      <xdr:nvCxnSpPr>
        <xdr:cNvPr id="959" name="直線コネクタ 958">
          <a:extLst>
            <a:ext uri="{FF2B5EF4-FFF2-40B4-BE49-F238E27FC236}">
              <a16:creationId xmlns:a16="http://schemas.microsoft.com/office/drawing/2014/main" id="{250CD80A-FD97-499D-A961-1BBC32F92385}"/>
            </a:ext>
          </a:extLst>
        </xdr:cNvPr>
        <xdr:cNvCxnSpPr/>
      </xdr:nvCxnSpPr>
      <xdr:spPr>
        <a:xfrm flipV="1">
          <a:off x="4002880" y="122508169"/>
          <a:ext cx="0" cy="762001"/>
        </a:xfrm>
        <a:prstGeom prst="line">
          <a:avLst/>
        </a:prstGeom>
        <a:ln w="3175">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760</xdr:row>
      <xdr:rowOff>0</xdr:rowOff>
    </xdr:from>
    <xdr:to>
      <xdr:col>18</xdr:col>
      <xdr:colOff>4763</xdr:colOff>
      <xdr:row>760</xdr:row>
      <xdr:rowOff>0</xdr:rowOff>
    </xdr:to>
    <xdr:cxnSp macro="">
      <xdr:nvCxnSpPr>
        <xdr:cNvPr id="960" name="直線矢印コネクタ 959">
          <a:extLst>
            <a:ext uri="{FF2B5EF4-FFF2-40B4-BE49-F238E27FC236}">
              <a16:creationId xmlns:a16="http://schemas.microsoft.com/office/drawing/2014/main" id="{DCE80DC6-BBE8-4C93-8BB1-6172FB77D412}"/>
            </a:ext>
          </a:extLst>
        </xdr:cNvPr>
        <xdr:cNvCxnSpPr/>
      </xdr:nvCxnSpPr>
      <xdr:spPr>
        <a:xfrm>
          <a:off x="1143000" y="121948575"/>
          <a:ext cx="571976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690</xdr:row>
      <xdr:rowOff>0</xdr:rowOff>
    </xdr:from>
    <xdr:to>
      <xdr:col>19</xdr:col>
      <xdr:colOff>2381</xdr:colOff>
      <xdr:row>690</xdr:row>
      <xdr:rowOff>0</xdr:rowOff>
    </xdr:to>
    <xdr:cxnSp macro="">
      <xdr:nvCxnSpPr>
        <xdr:cNvPr id="961" name="直線矢印コネクタ 960">
          <a:extLst>
            <a:ext uri="{FF2B5EF4-FFF2-40B4-BE49-F238E27FC236}">
              <a16:creationId xmlns:a16="http://schemas.microsoft.com/office/drawing/2014/main" id="{27D0EE28-FA90-4957-9DCF-24239A4188C5}"/>
            </a:ext>
          </a:extLst>
        </xdr:cNvPr>
        <xdr:cNvCxnSpPr/>
      </xdr:nvCxnSpPr>
      <xdr:spPr>
        <a:xfrm>
          <a:off x="1905000" y="108613575"/>
          <a:ext cx="5336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261938</xdr:colOff>
      <xdr:row>697</xdr:row>
      <xdr:rowOff>35720</xdr:rowOff>
    </xdr:from>
    <xdr:to>
      <xdr:col>12</xdr:col>
      <xdr:colOff>1</xdr:colOff>
      <xdr:row>697</xdr:row>
      <xdr:rowOff>35720</xdr:rowOff>
    </xdr:to>
    <xdr:cxnSp macro="">
      <xdr:nvCxnSpPr>
        <xdr:cNvPr id="962" name="直線コネクタ 961">
          <a:extLst>
            <a:ext uri="{FF2B5EF4-FFF2-40B4-BE49-F238E27FC236}">
              <a16:creationId xmlns:a16="http://schemas.microsoft.com/office/drawing/2014/main" id="{97FD4D8C-134E-4CA5-8C9D-15A098F1596F}"/>
            </a:ext>
          </a:extLst>
        </xdr:cNvPr>
        <xdr:cNvCxnSpPr/>
      </xdr:nvCxnSpPr>
      <xdr:spPr>
        <a:xfrm flipH="1">
          <a:off x="4452938" y="109982795"/>
          <a:ext cx="119063"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261940</xdr:colOff>
      <xdr:row>696</xdr:row>
      <xdr:rowOff>7145</xdr:rowOff>
    </xdr:from>
    <xdr:to>
      <xdr:col>11</xdr:col>
      <xdr:colOff>261940</xdr:colOff>
      <xdr:row>697</xdr:row>
      <xdr:rowOff>35719</xdr:rowOff>
    </xdr:to>
    <xdr:cxnSp macro="">
      <xdr:nvCxnSpPr>
        <xdr:cNvPr id="963" name="直線矢印コネクタ 962">
          <a:extLst>
            <a:ext uri="{FF2B5EF4-FFF2-40B4-BE49-F238E27FC236}">
              <a16:creationId xmlns:a16="http://schemas.microsoft.com/office/drawing/2014/main" id="{5D8B8EF8-6D4B-42B5-ABEA-D7ACBA637219}"/>
            </a:ext>
          </a:extLst>
        </xdr:cNvPr>
        <xdr:cNvCxnSpPr/>
      </xdr:nvCxnSpPr>
      <xdr:spPr>
        <a:xfrm flipV="1">
          <a:off x="4452940" y="109763720"/>
          <a:ext cx="0" cy="21907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192881</xdr:colOff>
      <xdr:row>695</xdr:row>
      <xdr:rowOff>180975</xdr:rowOff>
    </xdr:from>
    <xdr:to>
      <xdr:col>12</xdr:col>
      <xdr:colOff>192881</xdr:colOff>
      <xdr:row>698</xdr:row>
      <xdr:rowOff>173832</xdr:rowOff>
    </xdr:to>
    <xdr:cxnSp macro="">
      <xdr:nvCxnSpPr>
        <xdr:cNvPr id="964" name="直線コネクタ 963">
          <a:extLst>
            <a:ext uri="{FF2B5EF4-FFF2-40B4-BE49-F238E27FC236}">
              <a16:creationId xmlns:a16="http://schemas.microsoft.com/office/drawing/2014/main" id="{C73D004D-F213-4E04-B88E-82025BD2311E}"/>
            </a:ext>
          </a:extLst>
        </xdr:cNvPr>
        <xdr:cNvCxnSpPr/>
      </xdr:nvCxnSpPr>
      <xdr:spPr>
        <a:xfrm flipV="1">
          <a:off x="4764881" y="109747050"/>
          <a:ext cx="0" cy="564357"/>
        </a:xfrm>
        <a:prstGeom prst="line">
          <a:avLst/>
        </a:prstGeom>
        <a:ln w="3175">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685</xdr:row>
      <xdr:rowOff>78581</xdr:rowOff>
    </xdr:from>
    <xdr:to>
      <xdr:col>17</xdr:col>
      <xdr:colOff>0</xdr:colOff>
      <xdr:row>696</xdr:row>
      <xdr:rowOff>188120</xdr:rowOff>
    </xdr:to>
    <xdr:cxnSp macro="">
      <xdr:nvCxnSpPr>
        <xdr:cNvPr id="965" name="直線矢印コネクタ 964">
          <a:extLst>
            <a:ext uri="{FF2B5EF4-FFF2-40B4-BE49-F238E27FC236}">
              <a16:creationId xmlns:a16="http://schemas.microsoft.com/office/drawing/2014/main" id="{AE7ADC65-E7F4-487B-A92C-FC7CD0B15E34}"/>
            </a:ext>
          </a:extLst>
        </xdr:cNvPr>
        <xdr:cNvCxnSpPr/>
      </xdr:nvCxnSpPr>
      <xdr:spPr>
        <a:xfrm flipV="1">
          <a:off x="6477000" y="107739656"/>
          <a:ext cx="0" cy="220503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680</xdr:row>
      <xdr:rowOff>0</xdr:rowOff>
    </xdr:from>
    <xdr:to>
      <xdr:col>17</xdr:col>
      <xdr:colOff>0</xdr:colOff>
      <xdr:row>685</xdr:row>
      <xdr:rowOff>78581</xdr:rowOff>
    </xdr:to>
    <xdr:cxnSp macro="">
      <xdr:nvCxnSpPr>
        <xdr:cNvPr id="966" name="直線矢印コネクタ 965">
          <a:extLst>
            <a:ext uri="{FF2B5EF4-FFF2-40B4-BE49-F238E27FC236}">
              <a16:creationId xmlns:a16="http://schemas.microsoft.com/office/drawing/2014/main" id="{1EC548D2-6BA7-4D96-BA58-BA815F48CED9}"/>
            </a:ext>
          </a:extLst>
        </xdr:cNvPr>
        <xdr:cNvCxnSpPr/>
      </xdr:nvCxnSpPr>
      <xdr:spPr>
        <a:xfrm flipV="1">
          <a:off x="6477000" y="106708575"/>
          <a:ext cx="0" cy="10310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636</xdr:row>
      <xdr:rowOff>0</xdr:rowOff>
    </xdr:from>
    <xdr:to>
      <xdr:col>17</xdr:col>
      <xdr:colOff>2381</xdr:colOff>
      <xdr:row>636</xdr:row>
      <xdr:rowOff>0</xdr:rowOff>
    </xdr:to>
    <xdr:cxnSp macro="">
      <xdr:nvCxnSpPr>
        <xdr:cNvPr id="967" name="直線矢印コネクタ 966">
          <a:extLst>
            <a:ext uri="{FF2B5EF4-FFF2-40B4-BE49-F238E27FC236}">
              <a16:creationId xmlns:a16="http://schemas.microsoft.com/office/drawing/2014/main" id="{EAA07E6A-E711-4C38-93CE-DDC6B9783745}"/>
            </a:ext>
          </a:extLst>
        </xdr:cNvPr>
        <xdr:cNvCxnSpPr/>
      </xdr:nvCxnSpPr>
      <xdr:spPr>
        <a:xfrm>
          <a:off x="1143000" y="98326575"/>
          <a:ext cx="5336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114300</xdr:colOff>
      <xdr:row>824</xdr:row>
      <xdr:rowOff>188119</xdr:rowOff>
    </xdr:from>
    <xdr:to>
      <xdr:col>11</xdr:col>
      <xdr:colOff>114300</xdr:colOff>
      <xdr:row>826</xdr:row>
      <xdr:rowOff>188120</xdr:rowOff>
    </xdr:to>
    <xdr:cxnSp macro="">
      <xdr:nvCxnSpPr>
        <xdr:cNvPr id="968" name="直線コネクタ 967">
          <a:extLst>
            <a:ext uri="{FF2B5EF4-FFF2-40B4-BE49-F238E27FC236}">
              <a16:creationId xmlns:a16="http://schemas.microsoft.com/office/drawing/2014/main" id="{1F673510-FC29-430F-833D-C288CF8B1A8C}"/>
            </a:ext>
          </a:extLst>
        </xdr:cNvPr>
        <xdr:cNvCxnSpPr/>
      </xdr:nvCxnSpPr>
      <xdr:spPr>
        <a:xfrm flipV="1">
          <a:off x="4305300" y="134328694"/>
          <a:ext cx="0" cy="381001"/>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200024</xdr:colOff>
      <xdr:row>825</xdr:row>
      <xdr:rowOff>0</xdr:rowOff>
    </xdr:from>
    <xdr:to>
      <xdr:col>15</xdr:col>
      <xdr:colOff>200024</xdr:colOff>
      <xdr:row>826</xdr:row>
      <xdr:rowOff>188120</xdr:rowOff>
    </xdr:to>
    <xdr:cxnSp macro="">
      <xdr:nvCxnSpPr>
        <xdr:cNvPr id="969" name="直線コネクタ 968">
          <a:extLst>
            <a:ext uri="{FF2B5EF4-FFF2-40B4-BE49-F238E27FC236}">
              <a16:creationId xmlns:a16="http://schemas.microsoft.com/office/drawing/2014/main" id="{20752C56-AE1B-4A28-963A-55063BFE01F0}"/>
            </a:ext>
          </a:extLst>
        </xdr:cNvPr>
        <xdr:cNvCxnSpPr/>
      </xdr:nvCxnSpPr>
      <xdr:spPr>
        <a:xfrm flipV="1">
          <a:off x="5915024" y="134331075"/>
          <a:ext cx="0" cy="378620"/>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2381</xdr:colOff>
      <xdr:row>810</xdr:row>
      <xdr:rowOff>100013</xdr:rowOff>
    </xdr:from>
    <xdr:to>
      <xdr:col>31</xdr:col>
      <xdr:colOff>0</xdr:colOff>
      <xdr:row>812</xdr:row>
      <xdr:rowOff>40481</xdr:rowOff>
    </xdr:to>
    <xdr:cxnSp macro="">
      <xdr:nvCxnSpPr>
        <xdr:cNvPr id="970" name="直線コネクタ 969">
          <a:extLst>
            <a:ext uri="{FF2B5EF4-FFF2-40B4-BE49-F238E27FC236}">
              <a16:creationId xmlns:a16="http://schemas.microsoft.com/office/drawing/2014/main" id="{C6C4E4EC-9190-4736-BF1C-6488F24D0D28}"/>
            </a:ext>
          </a:extLst>
        </xdr:cNvPr>
        <xdr:cNvCxnSpPr/>
      </xdr:nvCxnSpPr>
      <xdr:spPr>
        <a:xfrm flipV="1">
          <a:off x="3812381" y="131573588"/>
          <a:ext cx="7998619" cy="321468"/>
        </a:xfrm>
        <a:prstGeom prst="line">
          <a:avLst/>
        </a:prstGeom>
        <a:ln w="3175">
          <a:solidFill>
            <a:schemeClr val="accent2"/>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73819</xdr:colOff>
      <xdr:row>817</xdr:row>
      <xdr:rowOff>142875</xdr:rowOff>
    </xdr:from>
    <xdr:to>
      <xdr:col>35</xdr:col>
      <xdr:colOff>73819</xdr:colOff>
      <xdr:row>825</xdr:row>
      <xdr:rowOff>38100</xdr:rowOff>
    </xdr:to>
    <xdr:cxnSp macro="">
      <xdr:nvCxnSpPr>
        <xdr:cNvPr id="971" name="直線コネクタ 970">
          <a:extLst>
            <a:ext uri="{FF2B5EF4-FFF2-40B4-BE49-F238E27FC236}">
              <a16:creationId xmlns:a16="http://schemas.microsoft.com/office/drawing/2014/main" id="{DA97F610-7603-456C-9B91-2EE833AF7313}"/>
            </a:ext>
          </a:extLst>
        </xdr:cNvPr>
        <xdr:cNvCxnSpPr/>
      </xdr:nvCxnSpPr>
      <xdr:spPr>
        <a:xfrm>
          <a:off x="13408819" y="132949950"/>
          <a:ext cx="0" cy="1419225"/>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190499</xdr:colOff>
      <xdr:row>819</xdr:row>
      <xdr:rowOff>190499</xdr:rowOff>
    </xdr:from>
    <xdr:to>
      <xdr:col>34</xdr:col>
      <xdr:colOff>378618</xdr:colOff>
      <xdr:row>819</xdr:row>
      <xdr:rowOff>190499</xdr:rowOff>
    </xdr:to>
    <xdr:cxnSp macro="">
      <xdr:nvCxnSpPr>
        <xdr:cNvPr id="972" name="直線矢印コネクタ 971">
          <a:extLst>
            <a:ext uri="{FF2B5EF4-FFF2-40B4-BE49-F238E27FC236}">
              <a16:creationId xmlns:a16="http://schemas.microsoft.com/office/drawing/2014/main" id="{23E2FCE2-D548-4A60-8743-60A1EAE8818E}"/>
            </a:ext>
          </a:extLst>
        </xdr:cNvPr>
        <xdr:cNvCxnSpPr/>
      </xdr:nvCxnSpPr>
      <xdr:spPr>
        <a:xfrm>
          <a:off x="13144499" y="133378574"/>
          <a:ext cx="188119"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73821</xdr:colOff>
      <xdr:row>819</xdr:row>
      <xdr:rowOff>188120</xdr:rowOff>
    </xdr:from>
    <xdr:to>
      <xdr:col>35</xdr:col>
      <xdr:colOff>266700</xdr:colOff>
      <xdr:row>819</xdr:row>
      <xdr:rowOff>188120</xdr:rowOff>
    </xdr:to>
    <xdr:cxnSp macro="">
      <xdr:nvCxnSpPr>
        <xdr:cNvPr id="973" name="直線矢印コネクタ 972">
          <a:extLst>
            <a:ext uri="{FF2B5EF4-FFF2-40B4-BE49-F238E27FC236}">
              <a16:creationId xmlns:a16="http://schemas.microsoft.com/office/drawing/2014/main" id="{212274E4-9E53-4303-AA33-0679F39593B3}"/>
            </a:ext>
          </a:extLst>
        </xdr:cNvPr>
        <xdr:cNvCxnSpPr/>
      </xdr:nvCxnSpPr>
      <xdr:spPr>
        <a:xfrm flipH="1">
          <a:off x="13408821" y="133376195"/>
          <a:ext cx="192879"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35719</xdr:colOff>
      <xdr:row>820</xdr:row>
      <xdr:rowOff>4763</xdr:rowOff>
    </xdr:from>
    <xdr:to>
      <xdr:col>35</xdr:col>
      <xdr:colOff>35719</xdr:colOff>
      <xdr:row>820</xdr:row>
      <xdr:rowOff>85725</xdr:rowOff>
    </xdr:to>
    <xdr:cxnSp macro="">
      <xdr:nvCxnSpPr>
        <xdr:cNvPr id="974" name="直線コネクタ 973">
          <a:extLst>
            <a:ext uri="{FF2B5EF4-FFF2-40B4-BE49-F238E27FC236}">
              <a16:creationId xmlns:a16="http://schemas.microsoft.com/office/drawing/2014/main" id="{792B7395-07E8-4B69-93BF-2BB975BBE9B2}"/>
            </a:ext>
          </a:extLst>
        </xdr:cNvPr>
        <xdr:cNvCxnSpPr/>
      </xdr:nvCxnSpPr>
      <xdr:spPr>
        <a:xfrm>
          <a:off x="13370719" y="133383338"/>
          <a:ext cx="0" cy="80962"/>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35718</xdr:colOff>
      <xdr:row>820</xdr:row>
      <xdr:rowOff>85725</xdr:rowOff>
    </xdr:from>
    <xdr:to>
      <xdr:col>35</xdr:col>
      <xdr:colOff>373856</xdr:colOff>
      <xdr:row>820</xdr:row>
      <xdr:rowOff>85725</xdr:rowOff>
    </xdr:to>
    <xdr:cxnSp macro="">
      <xdr:nvCxnSpPr>
        <xdr:cNvPr id="975" name="直線矢印コネクタ 974">
          <a:extLst>
            <a:ext uri="{FF2B5EF4-FFF2-40B4-BE49-F238E27FC236}">
              <a16:creationId xmlns:a16="http://schemas.microsoft.com/office/drawing/2014/main" id="{D7E74488-0599-45D0-A34B-2DE9E2C0C393}"/>
            </a:ext>
          </a:extLst>
        </xdr:cNvPr>
        <xdr:cNvCxnSpPr/>
      </xdr:nvCxnSpPr>
      <xdr:spPr>
        <a:xfrm>
          <a:off x="13370718" y="133464300"/>
          <a:ext cx="33813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120171</xdr:colOff>
      <xdr:row>818</xdr:row>
      <xdr:rowOff>187792</xdr:rowOff>
    </xdr:from>
    <xdr:to>
      <xdr:col>19</xdr:col>
      <xdr:colOff>309017</xdr:colOff>
      <xdr:row>818</xdr:row>
      <xdr:rowOff>187792</xdr:rowOff>
    </xdr:to>
    <xdr:cxnSp macro="">
      <xdr:nvCxnSpPr>
        <xdr:cNvPr id="976" name="直線矢印コネクタ 975">
          <a:extLst>
            <a:ext uri="{FF2B5EF4-FFF2-40B4-BE49-F238E27FC236}">
              <a16:creationId xmlns:a16="http://schemas.microsoft.com/office/drawing/2014/main" id="{0470772C-CE77-490B-8C7D-01B24EF302C9}"/>
            </a:ext>
          </a:extLst>
        </xdr:cNvPr>
        <xdr:cNvCxnSpPr/>
      </xdr:nvCxnSpPr>
      <xdr:spPr>
        <a:xfrm>
          <a:off x="7359171" y="133185367"/>
          <a:ext cx="188846"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3492</xdr:colOff>
      <xdr:row>819</xdr:row>
      <xdr:rowOff>1</xdr:rowOff>
    </xdr:from>
    <xdr:to>
      <xdr:col>20</xdr:col>
      <xdr:colOff>196371</xdr:colOff>
      <xdr:row>819</xdr:row>
      <xdr:rowOff>1</xdr:rowOff>
    </xdr:to>
    <xdr:cxnSp macro="">
      <xdr:nvCxnSpPr>
        <xdr:cNvPr id="977" name="直線矢印コネクタ 976">
          <a:extLst>
            <a:ext uri="{FF2B5EF4-FFF2-40B4-BE49-F238E27FC236}">
              <a16:creationId xmlns:a16="http://schemas.microsoft.com/office/drawing/2014/main" id="{B288A68B-0F76-41F5-BC96-06A1320E8F96}"/>
            </a:ext>
          </a:extLst>
        </xdr:cNvPr>
        <xdr:cNvCxnSpPr/>
      </xdr:nvCxnSpPr>
      <xdr:spPr>
        <a:xfrm flipH="1">
          <a:off x="7623492" y="133188076"/>
          <a:ext cx="192879"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347117</xdr:colOff>
      <xdr:row>818</xdr:row>
      <xdr:rowOff>187792</xdr:rowOff>
    </xdr:from>
    <xdr:to>
      <xdr:col>19</xdr:col>
      <xdr:colOff>347117</xdr:colOff>
      <xdr:row>819</xdr:row>
      <xdr:rowOff>84471</xdr:rowOff>
    </xdr:to>
    <xdr:cxnSp macro="">
      <xdr:nvCxnSpPr>
        <xdr:cNvPr id="978" name="直線コネクタ 977">
          <a:extLst>
            <a:ext uri="{FF2B5EF4-FFF2-40B4-BE49-F238E27FC236}">
              <a16:creationId xmlns:a16="http://schemas.microsoft.com/office/drawing/2014/main" id="{6F96D805-0AAF-4CE9-AD23-91AA1A76E0FC}"/>
            </a:ext>
          </a:extLst>
        </xdr:cNvPr>
        <xdr:cNvCxnSpPr/>
      </xdr:nvCxnSpPr>
      <xdr:spPr>
        <a:xfrm>
          <a:off x="7586117" y="133185367"/>
          <a:ext cx="0" cy="87179"/>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345863</xdr:colOff>
      <xdr:row>819</xdr:row>
      <xdr:rowOff>88106</xdr:rowOff>
    </xdr:from>
    <xdr:to>
      <xdr:col>20</xdr:col>
      <xdr:colOff>371475</xdr:colOff>
      <xdr:row>819</xdr:row>
      <xdr:rowOff>88106</xdr:rowOff>
    </xdr:to>
    <xdr:cxnSp macro="">
      <xdr:nvCxnSpPr>
        <xdr:cNvPr id="979" name="直線矢印コネクタ 978">
          <a:extLst>
            <a:ext uri="{FF2B5EF4-FFF2-40B4-BE49-F238E27FC236}">
              <a16:creationId xmlns:a16="http://schemas.microsoft.com/office/drawing/2014/main" id="{80678CBE-0975-4577-8DD5-D499A3BE60F3}"/>
            </a:ext>
          </a:extLst>
        </xdr:cNvPr>
        <xdr:cNvCxnSpPr/>
      </xdr:nvCxnSpPr>
      <xdr:spPr>
        <a:xfrm>
          <a:off x="7584863" y="133276181"/>
          <a:ext cx="406612"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309017</xdr:colOff>
      <xdr:row>808</xdr:row>
      <xdr:rowOff>2381</xdr:rowOff>
    </xdr:from>
    <xdr:to>
      <xdr:col>19</xdr:col>
      <xdr:colOff>309017</xdr:colOff>
      <xdr:row>815</xdr:row>
      <xdr:rowOff>21431</xdr:rowOff>
    </xdr:to>
    <xdr:cxnSp macro="">
      <xdr:nvCxnSpPr>
        <xdr:cNvPr id="980" name="直線コネクタ 979">
          <a:extLst>
            <a:ext uri="{FF2B5EF4-FFF2-40B4-BE49-F238E27FC236}">
              <a16:creationId xmlns:a16="http://schemas.microsoft.com/office/drawing/2014/main" id="{CD88550D-C97D-4C36-A01B-C635F46EF9C3}"/>
            </a:ext>
          </a:extLst>
        </xdr:cNvPr>
        <xdr:cNvCxnSpPr/>
      </xdr:nvCxnSpPr>
      <xdr:spPr>
        <a:xfrm>
          <a:off x="7548017" y="131094956"/>
          <a:ext cx="0" cy="135255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380801</xdr:colOff>
      <xdr:row>825</xdr:row>
      <xdr:rowOff>69056</xdr:rowOff>
    </xdr:from>
    <xdr:to>
      <xdr:col>33</xdr:col>
      <xdr:colOff>380801</xdr:colOff>
      <xdr:row>827</xdr:row>
      <xdr:rowOff>2381</xdr:rowOff>
    </xdr:to>
    <xdr:cxnSp macro="">
      <xdr:nvCxnSpPr>
        <xdr:cNvPr id="981" name="直線矢印コネクタ 980">
          <a:extLst>
            <a:ext uri="{FF2B5EF4-FFF2-40B4-BE49-F238E27FC236}">
              <a16:creationId xmlns:a16="http://schemas.microsoft.com/office/drawing/2014/main" id="{6A2F2DD1-3B8D-42EF-B0E5-D6C5F02066B6}"/>
            </a:ext>
          </a:extLst>
        </xdr:cNvPr>
        <xdr:cNvCxnSpPr/>
      </xdr:nvCxnSpPr>
      <xdr:spPr>
        <a:xfrm flipV="1">
          <a:off x="12953801" y="134400131"/>
          <a:ext cx="0" cy="31432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380800</xdr:colOff>
      <xdr:row>821</xdr:row>
      <xdr:rowOff>188665</xdr:rowOff>
    </xdr:from>
    <xdr:to>
      <xdr:col>35</xdr:col>
      <xdr:colOff>373856</xdr:colOff>
      <xdr:row>821</xdr:row>
      <xdr:rowOff>188665</xdr:rowOff>
    </xdr:to>
    <xdr:cxnSp macro="">
      <xdr:nvCxnSpPr>
        <xdr:cNvPr id="982" name="直線矢印コネクタ 981">
          <a:extLst>
            <a:ext uri="{FF2B5EF4-FFF2-40B4-BE49-F238E27FC236}">
              <a16:creationId xmlns:a16="http://schemas.microsoft.com/office/drawing/2014/main" id="{06AB9FFF-1824-4711-B095-30697860878E}"/>
            </a:ext>
          </a:extLst>
        </xdr:cNvPr>
        <xdr:cNvCxnSpPr/>
      </xdr:nvCxnSpPr>
      <xdr:spPr>
        <a:xfrm>
          <a:off x="12953800" y="133757740"/>
          <a:ext cx="75505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114300</xdr:colOff>
      <xdr:row>827</xdr:row>
      <xdr:rowOff>4763</xdr:rowOff>
    </xdr:from>
    <xdr:to>
      <xdr:col>11</xdr:col>
      <xdr:colOff>114300</xdr:colOff>
      <xdr:row>828</xdr:row>
      <xdr:rowOff>1</xdr:rowOff>
    </xdr:to>
    <xdr:cxnSp macro="">
      <xdr:nvCxnSpPr>
        <xdr:cNvPr id="983" name="直線コネクタ 982">
          <a:extLst>
            <a:ext uri="{FF2B5EF4-FFF2-40B4-BE49-F238E27FC236}">
              <a16:creationId xmlns:a16="http://schemas.microsoft.com/office/drawing/2014/main" id="{16A46577-DB86-4C69-88A1-DA1023485496}"/>
            </a:ext>
          </a:extLst>
        </xdr:cNvPr>
        <xdr:cNvCxnSpPr/>
      </xdr:nvCxnSpPr>
      <xdr:spPr>
        <a:xfrm flipV="1">
          <a:off x="4305300" y="134716838"/>
          <a:ext cx="0" cy="185738"/>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200025</xdr:colOff>
      <xdr:row>827</xdr:row>
      <xdr:rowOff>2381</xdr:rowOff>
    </xdr:from>
    <xdr:to>
      <xdr:col>15</xdr:col>
      <xdr:colOff>200025</xdr:colOff>
      <xdr:row>828</xdr:row>
      <xdr:rowOff>0</xdr:rowOff>
    </xdr:to>
    <xdr:cxnSp macro="">
      <xdr:nvCxnSpPr>
        <xdr:cNvPr id="984" name="直線コネクタ 983">
          <a:extLst>
            <a:ext uri="{FF2B5EF4-FFF2-40B4-BE49-F238E27FC236}">
              <a16:creationId xmlns:a16="http://schemas.microsoft.com/office/drawing/2014/main" id="{93BB5996-D7CA-4F26-8AD8-1FB9253F39B4}"/>
            </a:ext>
          </a:extLst>
        </xdr:cNvPr>
        <xdr:cNvCxnSpPr/>
      </xdr:nvCxnSpPr>
      <xdr:spPr>
        <a:xfrm flipV="1">
          <a:off x="5915025" y="134714456"/>
          <a:ext cx="0" cy="188119"/>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828</xdr:row>
      <xdr:rowOff>0</xdr:rowOff>
    </xdr:from>
    <xdr:to>
      <xdr:col>11</xdr:col>
      <xdr:colOff>111919</xdr:colOff>
      <xdr:row>828</xdr:row>
      <xdr:rowOff>0</xdr:rowOff>
    </xdr:to>
    <xdr:cxnSp macro="">
      <xdr:nvCxnSpPr>
        <xdr:cNvPr id="985" name="直線矢印コネクタ 984">
          <a:extLst>
            <a:ext uri="{FF2B5EF4-FFF2-40B4-BE49-F238E27FC236}">
              <a16:creationId xmlns:a16="http://schemas.microsoft.com/office/drawing/2014/main" id="{8BE77FE5-9842-424A-9FD7-6E2555EB70CF}"/>
            </a:ext>
          </a:extLst>
        </xdr:cNvPr>
        <xdr:cNvCxnSpPr/>
      </xdr:nvCxnSpPr>
      <xdr:spPr>
        <a:xfrm>
          <a:off x="1905000" y="134902575"/>
          <a:ext cx="23979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109538</xdr:colOff>
      <xdr:row>828</xdr:row>
      <xdr:rowOff>0</xdr:rowOff>
    </xdr:from>
    <xdr:to>
      <xdr:col>15</xdr:col>
      <xdr:colOff>200025</xdr:colOff>
      <xdr:row>828</xdr:row>
      <xdr:rowOff>0</xdr:rowOff>
    </xdr:to>
    <xdr:cxnSp macro="">
      <xdr:nvCxnSpPr>
        <xdr:cNvPr id="986" name="直線矢印コネクタ 985">
          <a:extLst>
            <a:ext uri="{FF2B5EF4-FFF2-40B4-BE49-F238E27FC236}">
              <a16:creationId xmlns:a16="http://schemas.microsoft.com/office/drawing/2014/main" id="{4C8886D6-5124-4B08-9C05-41B858BBE6B7}"/>
            </a:ext>
          </a:extLst>
        </xdr:cNvPr>
        <xdr:cNvCxnSpPr/>
      </xdr:nvCxnSpPr>
      <xdr:spPr>
        <a:xfrm>
          <a:off x="4300538" y="134902575"/>
          <a:ext cx="161448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197644</xdr:colOff>
      <xdr:row>828</xdr:row>
      <xdr:rowOff>0</xdr:rowOff>
    </xdr:from>
    <xdr:to>
      <xdr:col>35</xdr:col>
      <xdr:colOff>2381</xdr:colOff>
      <xdr:row>828</xdr:row>
      <xdr:rowOff>0</xdr:rowOff>
    </xdr:to>
    <xdr:cxnSp macro="">
      <xdr:nvCxnSpPr>
        <xdr:cNvPr id="987" name="直線矢印コネクタ 986">
          <a:extLst>
            <a:ext uri="{FF2B5EF4-FFF2-40B4-BE49-F238E27FC236}">
              <a16:creationId xmlns:a16="http://schemas.microsoft.com/office/drawing/2014/main" id="{1ACF0928-7D6E-4577-ABEF-5FDB1465BFEE}"/>
            </a:ext>
          </a:extLst>
        </xdr:cNvPr>
        <xdr:cNvCxnSpPr/>
      </xdr:nvCxnSpPr>
      <xdr:spPr>
        <a:xfrm>
          <a:off x="5912644" y="134902575"/>
          <a:ext cx="742473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0</xdr:colOff>
      <xdr:row>828</xdr:row>
      <xdr:rowOff>0</xdr:rowOff>
    </xdr:from>
    <xdr:to>
      <xdr:col>37</xdr:col>
      <xdr:colOff>0</xdr:colOff>
      <xdr:row>828</xdr:row>
      <xdr:rowOff>0</xdr:rowOff>
    </xdr:to>
    <xdr:cxnSp macro="">
      <xdr:nvCxnSpPr>
        <xdr:cNvPr id="988" name="直線矢印コネクタ 987">
          <a:extLst>
            <a:ext uri="{FF2B5EF4-FFF2-40B4-BE49-F238E27FC236}">
              <a16:creationId xmlns:a16="http://schemas.microsoft.com/office/drawing/2014/main" id="{A39AE4BE-5C91-4164-8CB5-2CBE22EA1599}"/>
            </a:ext>
          </a:extLst>
        </xdr:cNvPr>
        <xdr:cNvCxnSpPr/>
      </xdr:nvCxnSpPr>
      <xdr:spPr>
        <a:xfrm>
          <a:off x="13335000" y="134902575"/>
          <a:ext cx="762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216695</xdr:colOff>
      <xdr:row>810</xdr:row>
      <xdr:rowOff>30955</xdr:rowOff>
    </xdr:from>
    <xdr:to>
      <xdr:col>35</xdr:col>
      <xdr:colOff>216695</xdr:colOff>
      <xdr:row>812</xdr:row>
      <xdr:rowOff>33336</xdr:rowOff>
    </xdr:to>
    <xdr:cxnSp macro="">
      <xdr:nvCxnSpPr>
        <xdr:cNvPr id="989" name="直線矢印コネクタ 988">
          <a:extLst>
            <a:ext uri="{FF2B5EF4-FFF2-40B4-BE49-F238E27FC236}">
              <a16:creationId xmlns:a16="http://schemas.microsoft.com/office/drawing/2014/main" id="{7A833F63-6FA5-495F-9071-3CC066C74AE8}"/>
            </a:ext>
          </a:extLst>
        </xdr:cNvPr>
        <xdr:cNvCxnSpPr/>
      </xdr:nvCxnSpPr>
      <xdr:spPr>
        <a:xfrm>
          <a:off x="13551695" y="131504530"/>
          <a:ext cx="0" cy="3833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830</xdr:row>
      <xdr:rowOff>0</xdr:rowOff>
    </xdr:from>
    <xdr:to>
      <xdr:col>35</xdr:col>
      <xdr:colOff>0</xdr:colOff>
      <xdr:row>830</xdr:row>
      <xdr:rowOff>0</xdr:rowOff>
    </xdr:to>
    <xdr:cxnSp macro="">
      <xdr:nvCxnSpPr>
        <xdr:cNvPr id="990" name="直線矢印コネクタ 989">
          <a:extLst>
            <a:ext uri="{FF2B5EF4-FFF2-40B4-BE49-F238E27FC236}">
              <a16:creationId xmlns:a16="http://schemas.microsoft.com/office/drawing/2014/main" id="{71454D49-D12A-4A0C-B517-2A32FF9CC251}"/>
            </a:ext>
          </a:extLst>
        </xdr:cNvPr>
        <xdr:cNvCxnSpPr/>
      </xdr:nvCxnSpPr>
      <xdr:spPr>
        <a:xfrm>
          <a:off x="1905000" y="135283575"/>
          <a:ext cx="11430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821</xdr:row>
      <xdr:rowOff>0</xdr:rowOff>
    </xdr:from>
    <xdr:to>
      <xdr:col>35</xdr:col>
      <xdr:colOff>4763</xdr:colOff>
      <xdr:row>821</xdr:row>
      <xdr:rowOff>0</xdr:rowOff>
    </xdr:to>
    <xdr:cxnSp macro="">
      <xdr:nvCxnSpPr>
        <xdr:cNvPr id="991" name="直線矢印コネクタ 990">
          <a:extLst>
            <a:ext uri="{FF2B5EF4-FFF2-40B4-BE49-F238E27FC236}">
              <a16:creationId xmlns:a16="http://schemas.microsoft.com/office/drawing/2014/main" id="{46C337F8-0AF9-4411-86E5-122D05C7BDBE}"/>
            </a:ext>
          </a:extLst>
        </xdr:cNvPr>
        <xdr:cNvCxnSpPr/>
      </xdr:nvCxnSpPr>
      <xdr:spPr>
        <a:xfrm>
          <a:off x="7620000" y="133569075"/>
          <a:ext cx="571976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832</xdr:row>
      <xdr:rowOff>0</xdr:rowOff>
    </xdr:from>
    <xdr:to>
      <xdr:col>37</xdr:col>
      <xdr:colOff>2381</xdr:colOff>
      <xdr:row>832</xdr:row>
      <xdr:rowOff>0</xdr:rowOff>
    </xdr:to>
    <xdr:cxnSp macro="">
      <xdr:nvCxnSpPr>
        <xdr:cNvPr id="992" name="直線矢印コネクタ 991">
          <a:extLst>
            <a:ext uri="{FF2B5EF4-FFF2-40B4-BE49-F238E27FC236}">
              <a16:creationId xmlns:a16="http://schemas.microsoft.com/office/drawing/2014/main" id="{73785353-3D4A-4D5B-A477-B8AEB7052238}"/>
            </a:ext>
          </a:extLst>
        </xdr:cNvPr>
        <xdr:cNvCxnSpPr/>
      </xdr:nvCxnSpPr>
      <xdr:spPr>
        <a:xfrm>
          <a:off x="1905000" y="135664575"/>
          <a:ext cx="12194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808</xdr:row>
      <xdr:rowOff>4765</xdr:rowOff>
    </xdr:from>
    <xdr:to>
      <xdr:col>20</xdr:col>
      <xdr:colOff>0</xdr:colOff>
      <xdr:row>811</xdr:row>
      <xdr:rowOff>83344</xdr:rowOff>
    </xdr:to>
    <xdr:cxnSp macro="">
      <xdr:nvCxnSpPr>
        <xdr:cNvPr id="993" name="直線矢印コネクタ 992">
          <a:extLst>
            <a:ext uri="{FF2B5EF4-FFF2-40B4-BE49-F238E27FC236}">
              <a16:creationId xmlns:a16="http://schemas.microsoft.com/office/drawing/2014/main" id="{BF753E71-5DC0-4032-9FA3-320BDA3F5075}"/>
            </a:ext>
          </a:extLst>
        </xdr:cNvPr>
        <xdr:cNvCxnSpPr/>
      </xdr:nvCxnSpPr>
      <xdr:spPr>
        <a:xfrm flipV="1">
          <a:off x="7620000" y="131097340"/>
          <a:ext cx="0" cy="65007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373858</xdr:colOff>
      <xdr:row>823</xdr:row>
      <xdr:rowOff>152402</xdr:rowOff>
    </xdr:from>
    <xdr:to>
      <xdr:col>9</xdr:col>
      <xdr:colOff>371480</xdr:colOff>
      <xdr:row>823</xdr:row>
      <xdr:rowOff>152402</xdr:rowOff>
    </xdr:to>
    <xdr:cxnSp macro="">
      <xdr:nvCxnSpPr>
        <xdr:cNvPr id="994" name="直線コネクタ 993">
          <a:extLst>
            <a:ext uri="{FF2B5EF4-FFF2-40B4-BE49-F238E27FC236}">
              <a16:creationId xmlns:a16="http://schemas.microsoft.com/office/drawing/2014/main" id="{EFCAF3C2-BD76-4CC4-8497-1F309006735F}"/>
            </a:ext>
          </a:extLst>
        </xdr:cNvPr>
        <xdr:cNvCxnSpPr/>
      </xdr:nvCxnSpPr>
      <xdr:spPr>
        <a:xfrm flipH="1">
          <a:off x="1516858" y="134102477"/>
          <a:ext cx="2283622"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373859</xdr:colOff>
      <xdr:row>825</xdr:row>
      <xdr:rowOff>76199</xdr:rowOff>
    </xdr:from>
    <xdr:to>
      <xdr:col>34</xdr:col>
      <xdr:colOff>376238</xdr:colOff>
      <xdr:row>825</xdr:row>
      <xdr:rowOff>76199</xdr:rowOff>
    </xdr:to>
    <xdr:cxnSp macro="">
      <xdr:nvCxnSpPr>
        <xdr:cNvPr id="995" name="直線コネクタ 994">
          <a:extLst>
            <a:ext uri="{FF2B5EF4-FFF2-40B4-BE49-F238E27FC236}">
              <a16:creationId xmlns:a16="http://schemas.microsoft.com/office/drawing/2014/main" id="{7AA8E9EF-45BE-4BAB-A4D6-65796C0F4C7D}"/>
            </a:ext>
          </a:extLst>
        </xdr:cNvPr>
        <xdr:cNvCxnSpPr/>
      </xdr:nvCxnSpPr>
      <xdr:spPr>
        <a:xfrm flipH="1">
          <a:off x="11803859" y="134407274"/>
          <a:ext cx="1526379"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373860</xdr:colOff>
      <xdr:row>825</xdr:row>
      <xdr:rowOff>69056</xdr:rowOff>
    </xdr:from>
    <xdr:to>
      <xdr:col>34</xdr:col>
      <xdr:colOff>373856</xdr:colOff>
      <xdr:row>825</xdr:row>
      <xdr:rowOff>69056</xdr:rowOff>
    </xdr:to>
    <xdr:cxnSp macro="">
      <xdr:nvCxnSpPr>
        <xdr:cNvPr id="996" name="直線コネクタ 995">
          <a:extLst>
            <a:ext uri="{FF2B5EF4-FFF2-40B4-BE49-F238E27FC236}">
              <a16:creationId xmlns:a16="http://schemas.microsoft.com/office/drawing/2014/main" id="{21B0D276-3E81-47D5-A4DA-3D7CE80754DB}"/>
            </a:ext>
          </a:extLst>
        </xdr:cNvPr>
        <xdr:cNvCxnSpPr/>
      </xdr:nvCxnSpPr>
      <xdr:spPr>
        <a:xfrm flipH="1">
          <a:off x="11803860" y="134400131"/>
          <a:ext cx="1523996"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378619</xdr:colOff>
      <xdr:row>823</xdr:row>
      <xdr:rowOff>145255</xdr:rowOff>
    </xdr:from>
    <xdr:to>
      <xdr:col>9</xdr:col>
      <xdr:colOff>373858</xdr:colOff>
      <xdr:row>823</xdr:row>
      <xdr:rowOff>145255</xdr:rowOff>
    </xdr:to>
    <xdr:cxnSp macro="">
      <xdr:nvCxnSpPr>
        <xdr:cNvPr id="997" name="直線コネクタ 996">
          <a:extLst>
            <a:ext uri="{FF2B5EF4-FFF2-40B4-BE49-F238E27FC236}">
              <a16:creationId xmlns:a16="http://schemas.microsoft.com/office/drawing/2014/main" id="{483A068C-6726-4757-A774-2B42AE8C6FCE}"/>
            </a:ext>
          </a:extLst>
        </xdr:cNvPr>
        <xdr:cNvCxnSpPr/>
      </xdr:nvCxnSpPr>
      <xdr:spPr>
        <a:xfrm flipH="1">
          <a:off x="1521619" y="134095330"/>
          <a:ext cx="2281239"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2381</xdr:colOff>
      <xdr:row>823</xdr:row>
      <xdr:rowOff>145256</xdr:rowOff>
    </xdr:from>
    <xdr:to>
      <xdr:col>30</xdr:col>
      <xdr:colOff>378619</xdr:colOff>
      <xdr:row>825</xdr:row>
      <xdr:rowOff>69056</xdr:rowOff>
    </xdr:to>
    <xdr:cxnSp macro="">
      <xdr:nvCxnSpPr>
        <xdr:cNvPr id="998" name="直線コネクタ 997">
          <a:extLst>
            <a:ext uri="{FF2B5EF4-FFF2-40B4-BE49-F238E27FC236}">
              <a16:creationId xmlns:a16="http://schemas.microsoft.com/office/drawing/2014/main" id="{54C21E55-DB47-497D-BA62-AD916A656D8A}"/>
            </a:ext>
          </a:extLst>
        </xdr:cNvPr>
        <xdr:cNvCxnSpPr/>
      </xdr:nvCxnSpPr>
      <xdr:spPr>
        <a:xfrm>
          <a:off x="3812381" y="134095331"/>
          <a:ext cx="7996238" cy="30480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378618</xdr:colOff>
      <xdr:row>823</xdr:row>
      <xdr:rowOff>150019</xdr:rowOff>
    </xdr:from>
    <xdr:to>
      <xdr:col>31</xdr:col>
      <xdr:colOff>0</xdr:colOff>
      <xdr:row>825</xdr:row>
      <xdr:rowOff>76200</xdr:rowOff>
    </xdr:to>
    <xdr:cxnSp macro="">
      <xdr:nvCxnSpPr>
        <xdr:cNvPr id="999" name="直線コネクタ 998">
          <a:extLst>
            <a:ext uri="{FF2B5EF4-FFF2-40B4-BE49-F238E27FC236}">
              <a16:creationId xmlns:a16="http://schemas.microsoft.com/office/drawing/2014/main" id="{34BB6492-C6BB-4065-AE8C-C1032062C999}"/>
            </a:ext>
          </a:extLst>
        </xdr:cNvPr>
        <xdr:cNvCxnSpPr/>
      </xdr:nvCxnSpPr>
      <xdr:spPr>
        <a:xfrm>
          <a:off x="3807618" y="134100094"/>
          <a:ext cx="8003382" cy="307181"/>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2382</xdr:colOff>
      <xdr:row>812</xdr:row>
      <xdr:rowOff>40481</xdr:rowOff>
    </xdr:from>
    <xdr:to>
      <xdr:col>9</xdr:col>
      <xdr:colOff>378620</xdr:colOff>
      <xdr:row>812</xdr:row>
      <xdr:rowOff>40481</xdr:rowOff>
    </xdr:to>
    <xdr:cxnSp macro="">
      <xdr:nvCxnSpPr>
        <xdr:cNvPr id="1000" name="直線コネクタ 999">
          <a:extLst>
            <a:ext uri="{FF2B5EF4-FFF2-40B4-BE49-F238E27FC236}">
              <a16:creationId xmlns:a16="http://schemas.microsoft.com/office/drawing/2014/main" id="{D97D1276-D99E-4FEE-905B-CF3CA4E17E3C}"/>
            </a:ext>
          </a:extLst>
        </xdr:cNvPr>
        <xdr:cNvCxnSpPr/>
      </xdr:nvCxnSpPr>
      <xdr:spPr>
        <a:xfrm flipH="1">
          <a:off x="1526382" y="131895056"/>
          <a:ext cx="2281238" cy="0"/>
        </a:xfrm>
        <a:prstGeom prst="line">
          <a:avLst/>
        </a:prstGeom>
        <a:ln w="3175">
          <a:solidFill>
            <a:schemeClr val="accent2"/>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379164</xdr:colOff>
      <xdr:row>825</xdr:row>
      <xdr:rowOff>33338</xdr:rowOff>
    </xdr:from>
    <xdr:to>
      <xdr:col>37</xdr:col>
      <xdr:colOff>0</xdr:colOff>
      <xdr:row>825</xdr:row>
      <xdr:rowOff>66675</xdr:rowOff>
    </xdr:to>
    <xdr:cxnSp macro="">
      <xdr:nvCxnSpPr>
        <xdr:cNvPr id="1001" name="直線コネクタ 1000">
          <a:extLst>
            <a:ext uri="{FF2B5EF4-FFF2-40B4-BE49-F238E27FC236}">
              <a16:creationId xmlns:a16="http://schemas.microsoft.com/office/drawing/2014/main" id="{D91F55E3-A1A0-4E55-9751-79E1D9B41CAE}"/>
            </a:ext>
          </a:extLst>
        </xdr:cNvPr>
        <xdr:cNvCxnSpPr/>
      </xdr:nvCxnSpPr>
      <xdr:spPr>
        <a:xfrm flipH="1">
          <a:off x="13333164" y="134364413"/>
          <a:ext cx="763836" cy="33337"/>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376238</xdr:colOff>
      <xdr:row>817</xdr:row>
      <xdr:rowOff>150018</xdr:rowOff>
    </xdr:from>
    <xdr:to>
      <xdr:col>36</xdr:col>
      <xdr:colOff>1</xdr:colOff>
      <xdr:row>817</xdr:row>
      <xdr:rowOff>150018</xdr:rowOff>
    </xdr:to>
    <xdr:cxnSp macro="">
      <xdr:nvCxnSpPr>
        <xdr:cNvPr id="1002" name="直線コネクタ 1001">
          <a:extLst>
            <a:ext uri="{FF2B5EF4-FFF2-40B4-BE49-F238E27FC236}">
              <a16:creationId xmlns:a16="http://schemas.microsoft.com/office/drawing/2014/main" id="{29D3A61E-109F-4CED-AECA-8E846C237F3F}"/>
            </a:ext>
          </a:extLst>
        </xdr:cNvPr>
        <xdr:cNvCxnSpPr/>
      </xdr:nvCxnSpPr>
      <xdr:spPr>
        <a:xfrm flipH="1">
          <a:off x="12568238" y="132957093"/>
          <a:ext cx="1147763"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35718</xdr:colOff>
      <xdr:row>810</xdr:row>
      <xdr:rowOff>35719</xdr:rowOff>
    </xdr:from>
    <xdr:to>
      <xdr:col>35</xdr:col>
      <xdr:colOff>73819</xdr:colOff>
      <xdr:row>812</xdr:row>
      <xdr:rowOff>35719</xdr:rowOff>
    </xdr:to>
    <xdr:cxnSp macro="">
      <xdr:nvCxnSpPr>
        <xdr:cNvPr id="1003" name="直線コネクタ 1002">
          <a:extLst>
            <a:ext uri="{FF2B5EF4-FFF2-40B4-BE49-F238E27FC236}">
              <a16:creationId xmlns:a16="http://schemas.microsoft.com/office/drawing/2014/main" id="{D3DA67EC-4AC3-4971-BFF2-A87D682A4282}"/>
            </a:ext>
          </a:extLst>
        </xdr:cNvPr>
        <xdr:cNvCxnSpPr/>
      </xdr:nvCxnSpPr>
      <xdr:spPr>
        <a:xfrm flipH="1">
          <a:off x="13370718" y="131509294"/>
          <a:ext cx="38101" cy="38100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0</xdr:colOff>
      <xdr:row>810</xdr:row>
      <xdr:rowOff>33338</xdr:rowOff>
    </xdr:from>
    <xdr:to>
      <xdr:col>35</xdr:col>
      <xdr:colOff>373856</xdr:colOff>
      <xdr:row>810</xdr:row>
      <xdr:rowOff>33338</xdr:rowOff>
    </xdr:to>
    <xdr:cxnSp macro="">
      <xdr:nvCxnSpPr>
        <xdr:cNvPr id="1004" name="直線コネクタ 1003">
          <a:extLst>
            <a:ext uri="{FF2B5EF4-FFF2-40B4-BE49-F238E27FC236}">
              <a16:creationId xmlns:a16="http://schemas.microsoft.com/office/drawing/2014/main" id="{74A4A3BD-95D4-4B0A-85F1-A59D7A31D678}"/>
            </a:ext>
          </a:extLst>
        </xdr:cNvPr>
        <xdr:cNvCxnSpPr/>
      </xdr:nvCxnSpPr>
      <xdr:spPr>
        <a:xfrm flipH="1">
          <a:off x="12573000" y="131506913"/>
          <a:ext cx="1135856"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2381</xdr:colOff>
      <xdr:row>810</xdr:row>
      <xdr:rowOff>33338</xdr:rowOff>
    </xdr:from>
    <xdr:to>
      <xdr:col>34</xdr:col>
      <xdr:colOff>378621</xdr:colOff>
      <xdr:row>810</xdr:row>
      <xdr:rowOff>95250</xdr:rowOff>
    </xdr:to>
    <xdr:cxnSp macro="">
      <xdr:nvCxnSpPr>
        <xdr:cNvPr id="1005" name="直線コネクタ 1004">
          <a:extLst>
            <a:ext uri="{FF2B5EF4-FFF2-40B4-BE49-F238E27FC236}">
              <a16:creationId xmlns:a16="http://schemas.microsoft.com/office/drawing/2014/main" id="{CE14C996-405B-400A-83CD-8D15DD63BA61}"/>
            </a:ext>
          </a:extLst>
        </xdr:cNvPr>
        <xdr:cNvCxnSpPr/>
      </xdr:nvCxnSpPr>
      <xdr:spPr>
        <a:xfrm flipH="1">
          <a:off x="11813381" y="131506913"/>
          <a:ext cx="1519240" cy="61912"/>
        </a:xfrm>
        <a:prstGeom prst="line">
          <a:avLst/>
        </a:prstGeom>
        <a:ln w="3175">
          <a:solidFill>
            <a:schemeClr val="accent2"/>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2381</xdr:colOff>
      <xdr:row>812</xdr:row>
      <xdr:rowOff>30956</xdr:rowOff>
    </xdr:from>
    <xdr:to>
      <xdr:col>35</xdr:col>
      <xdr:colOff>371476</xdr:colOff>
      <xdr:row>812</xdr:row>
      <xdr:rowOff>30956</xdr:rowOff>
    </xdr:to>
    <xdr:cxnSp macro="">
      <xdr:nvCxnSpPr>
        <xdr:cNvPr id="1006" name="直線コネクタ 1005">
          <a:extLst>
            <a:ext uri="{FF2B5EF4-FFF2-40B4-BE49-F238E27FC236}">
              <a16:creationId xmlns:a16="http://schemas.microsoft.com/office/drawing/2014/main" id="{3B12DB2E-5011-4BD5-97BA-59C7A1412E73}"/>
            </a:ext>
          </a:extLst>
        </xdr:cNvPr>
        <xdr:cNvCxnSpPr/>
      </xdr:nvCxnSpPr>
      <xdr:spPr>
        <a:xfrm flipH="1">
          <a:off x="13337381" y="131885531"/>
          <a:ext cx="369095"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216693</xdr:colOff>
      <xdr:row>810</xdr:row>
      <xdr:rowOff>88106</xdr:rowOff>
    </xdr:from>
    <xdr:to>
      <xdr:col>35</xdr:col>
      <xdr:colOff>378619</xdr:colOff>
      <xdr:row>811</xdr:row>
      <xdr:rowOff>0</xdr:rowOff>
    </xdr:to>
    <xdr:cxnSp macro="">
      <xdr:nvCxnSpPr>
        <xdr:cNvPr id="1007" name="カギ線コネクタ 15615">
          <a:extLst>
            <a:ext uri="{FF2B5EF4-FFF2-40B4-BE49-F238E27FC236}">
              <a16:creationId xmlns:a16="http://schemas.microsoft.com/office/drawing/2014/main" id="{A2F2E510-F8B2-4A45-9CCB-3C4CFC7342AC}"/>
            </a:ext>
          </a:extLst>
        </xdr:cNvPr>
        <xdr:cNvCxnSpPr/>
      </xdr:nvCxnSpPr>
      <xdr:spPr>
        <a:xfrm flipV="1">
          <a:off x="13551693" y="131561681"/>
          <a:ext cx="161926" cy="102394"/>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35719</xdr:colOff>
      <xdr:row>812</xdr:row>
      <xdr:rowOff>30956</xdr:rowOff>
    </xdr:from>
    <xdr:to>
      <xdr:col>35</xdr:col>
      <xdr:colOff>35719</xdr:colOff>
      <xdr:row>815</xdr:row>
      <xdr:rowOff>150020</xdr:rowOff>
    </xdr:to>
    <xdr:cxnSp macro="">
      <xdr:nvCxnSpPr>
        <xdr:cNvPr id="1008" name="直線コネクタ 1007">
          <a:extLst>
            <a:ext uri="{FF2B5EF4-FFF2-40B4-BE49-F238E27FC236}">
              <a16:creationId xmlns:a16="http://schemas.microsoft.com/office/drawing/2014/main" id="{7D565247-26DD-4836-B58A-FB3863676919}"/>
            </a:ext>
          </a:extLst>
        </xdr:cNvPr>
        <xdr:cNvCxnSpPr/>
      </xdr:nvCxnSpPr>
      <xdr:spPr>
        <a:xfrm flipV="1">
          <a:off x="13370719" y="131885531"/>
          <a:ext cx="0" cy="690564"/>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35719</xdr:colOff>
      <xdr:row>815</xdr:row>
      <xdr:rowOff>145256</xdr:rowOff>
    </xdr:from>
    <xdr:to>
      <xdr:col>35</xdr:col>
      <xdr:colOff>73818</xdr:colOff>
      <xdr:row>817</xdr:row>
      <xdr:rowOff>145258</xdr:rowOff>
    </xdr:to>
    <xdr:cxnSp macro="">
      <xdr:nvCxnSpPr>
        <xdr:cNvPr id="1009" name="直線コネクタ 1008">
          <a:extLst>
            <a:ext uri="{FF2B5EF4-FFF2-40B4-BE49-F238E27FC236}">
              <a16:creationId xmlns:a16="http://schemas.microsoft.com/office/drawing/2014/main" id="{5C53B902-D0AE-4D68-83C5-C8BA56ED2CCD}"/>
            </a:ext>
          </a:extLst>
        </xdr:cNvPr>
        <xdr:cNvCxnSpPr/>
      </xdr:nvCxnSpPr>
      <xdr:spPr>
        <a:xfrm flipH="1" flipV="1">
          <a:off x="13370719" y="132571331"/>
          <a:ext cx="38099" cy="381002"/>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380999</xdr:colOff>
      <xdr:row>815</xdr:row>
      <xdr:rowOff>147638</xdr:rowOff>
    </xdr:from>
    <xdr:to>
      <xdr:col>35</xdr:col>
      <xdr:colOff>378619</xdr:colOff>
      <xdr:row>815</xdr:row>
      <xdr:rowOff>147638</xdr:rowOff>
    </xdr:to>
    <xdr:cxnSp macro="">
      <xdr:nvCxnSpPr>
        <xdr:cNvPr id="1010" name="直線コネクタ 1009">
          <a:extLst>
            <a:ext uri="{FF2B5EF4-FFF2-40B4-BE49-F238E27FC236}">
              <a16:creationId xmlns:a16="http://schemas.microsoft.com/office/drawing/2014/main" id="{C08ADF21-0586-445A-8B8E-362F5C65415A}"/>
            </a:ext>
          </a:extLst>
        </xdr:cNvPr>
        <xdr:cNvCxnSpPr/>
      </xdr:nvCxnSpPr>
      <xdr:spPr>
        <a:xfrm flipH="1">
          <a:off x="13334999" y="132573713"/>
          <a:ext cx="37862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214312</xdr:colOff>
      <xdr:row>815</xdr:row>
      <xdr:rowOff>147637</xdr:rowOff>
    </xdr:from>
    <xdr:to>
      <xdr:col>35</xdr:col>
      <xdr:colOff>214312</xdr:colOff>
      <xdr:row>817</xdr:row>
      <xdr:rowOff>154781</xdr:rowOff>
    </xdr:to>
    <xdr:cxnSp macro="">
      <xdr:nvCxnSpPr>
        <xdr:cNvPr id="1011" name="直線矢印コネクタ 1010">
          <a:extLst>
            <a:ext uri="{FF2B5EF4-FFF2-40B4-BE49-F238E27FC236}">
              <a16:creationId xmlns:a16="http://schemas.microsoft.com/office/drawing/2014/main" id="{569B8A2B-385F-402B-BDE0-1059C239A750}"/>
            </a:ext>
          </a:extLst>
        </xdr:cNvPr>
        <xdr:cNvCxnSpPr/>
      </xdr:nvCxnSpPr>
      <xdr:spPr>
        <a:xfrm>
          <a:off x="13549312" y="132573712"/>
          <a:ext cx="0" cy="38814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192882</xdr:colOff>
      <xdr:row>814</xdr:row>
      <xdr:rowOff>2381</xdr:rowOff>
    </xdr:from>
    <xdr:to>
      <xdr:col>35</xdr:col>
      <xdr:colOff>1</xdr:colOff>
      <xdr:row>814</xdr:row>
      <xdr:rowOff>2381</xdr:rowOff>
    </xdr:to>
    <xdr:cxnSp macro="">
      <xdr:nvCxnSpPr>
        <xdr:cNvPr id="1012" name="直線矢印コネクタ 1011">
          <a:extLst>
            <a:ext uri="{FF2B5EF4-FFF2-40B4-BE49-F238E27FC236}">
              <a16:creationId xmlns:a16="http://schemas.microsoft.com/office/drawing/2014/main" id="{EDEAF2EE-CD55-48AC-902C-E8024D83374A}"/>
            </a:ext>
          </a:extLst>
        </xdr:cNvPr>
        <xdr:cNvCxnSpPr/>
      </xdr:nvCxnSpPr>
      <xdr:spPr>
        <a:xfrm>
          <a:off x="13146882" y="132237956"/>
          <a:ext cx="188119"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35718</xdr:colOff>
      <xdr:row>813</xdr:row>
      <xdr:rowOff>188118</xdr:rowOff>
    </xdr:from>
    <xdr:to>
      <xdr:col>35</xdr:col>
      <xdr:colOff>228597</xdr:colOff>
      <xdr:row>813</xdr:row>
      <xdr:rowOff>188118</xdr:rowOff>
    </xdr:to>
    <xdr:cxnSp macro="">
      <xdr:nvCxnSpPr>
        <xdr:cNvPr id="1013" name="直線矢印コネクタ 1012">
          <a:extLst>
            <a:ext uri="{FF2B5EF4-FFF2-40B4-BE49-F238E27FC236}">
              <a16:creationId xmlns:a16="http://schemas.microsoft.com/office/drawing/2014/main" id="{46A6D93C-78CB-4DFD-9B0E-D10EA8355BD8}"/>
            </a:ext>
          </a:extLst>
        </xdr:cNvPr>
        <xdr:cNvCxnSpPr/>
      </xdr:nvCxnSpPr>
      <xdr:spPr>
        <a:xfrm flipH="1">
          <a:off x="13370718" y="132233193"/>
          <a:ext cx="192879"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16669</xdr:colOff>
      <xdr:row>813</xdr:row>
      <xdr:rowOff>102394</xdr:rowOff>
    </xdr:from>
    <xdr:to>
      <xdr:col>35</xdr:col>
      <xdr:colOff>16669</xdr:colOff>
      <xdr:row>814</xdr:row>
      <xdr:rowOff>2381</xdr:rowOff>
    </xdr:to>
    <xdr:cxnSp macro="">
      <xdr:nvCxnSpPr>
        <xdr:cNvPr id="1014" name="直線コネクタ 1013">
          <a:extLst>
            <a:ext uri="{FF2B5EF4-FFF2-40B4-BE49-F238E27FC236}">
              <a16:creationId xmlns:a16="http://schemas.microsoft.com/office/drawing/2014/main" id="{610CA35B-420B-4A4B-8EA7-480208AB47AE}"/>
            </a:ext>
          </a:extLst>
        </xdr:cNvPr>
        <xdr:cNvCxnSpPr/>
      </xdr:nvCxnSpPr>
      <xdr:spPr>
        <a:xfrm>
          <a:off x="13351669" y="132147469"/>
          <a:ext cx="0" cy="90487"/>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14288</xdr:colOff>
      <xdr:row>813</xdr:row>
      <xdr:rowOff>102393</xdr:rowOff>
    </xdr:from>
    <xdr:to>
      <xdr:col>35</xdr:col>
      <xdr:colOff>371475</xdr:colOff>
      <xdr:row>813</xdr:row>
      <xdr:rowOff>102393</xdr:rowOff>
    </xdr:to>
    <xdr:cxnSp macro="">
      <xdr:nvCxnSpPr>
        <xdr:cNvPr id="1015" name="直線矢印コネクタ 1014">
          <a:extLst>
            <a:ext uri="{FF2B5EF4-FFF2-40B4-BE49-F238E27FC236}">
              <a16:creationId xmlns:a16="http://schemas.microsoft.com/office/drawing/2014/main" id="{928EB6E5-399A-48F4-B4CD-A5932152AAB5}"/>
            </a:ext>
          </a:extLst>
        </xdr:cNvPr>
        <xdr:cNvCxnSpPr/>
      </xdr:nvCxnSpPr>
      <xdr:spPr>
        <a:xfrm>
          <a:off x="13349288" y="132147468"/>
          <a:ext cx="35718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2381</xdr:colOff>
      <xdr:row>817</xdr:row>
      <xdr:rowOff>145256</xdr:rowOff>
    </xdr:from>
    <xdr:to>
      <xdr:col>34</xdr:col>
      <xdr:colOff>2381</xdr:colOff>
      <xdr:row>825</xdr:row>
      <xdr:rowOff>69056</xdr:rowOff>
    </xdr:to>
    <xdr:cxnSp macro="">
      <xdr:nvCxnSpPr>
        <xdr:cNvPr id="1016" name="直線矢印コネクタ 1015">
          <a:extLst>
            <a:ext uri="{FF2B5EF4-FFF2-40B4-BE49-F238E27FC236}">
              <a16:creationId xmlns:a16="http://schemas.microsoft.com/office/drawing/2014/main" id="{C8FA70AD-B777-4264-8EBC-3E614629AF52}"/>
            </a:ext>
          </a:extLst>
        </xdr:cNvPr>
        <xdr:cNvCxnSpPr/>
      </xdr:nvCxnSpPr>
      <xdr:spPr>
        <a:xfrm>
          <a:off x="12956381" y="132952331"/>
          <a:ext cx="0" cy="14478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216694</xdr:colOff>
      <xdr:row>808</xdr:row>
      <xdr:rowOff>2381</xdr:rowOff>
    </xdr:from>
    <xdr:to>
      <xdr:col>35</xdr:col>
      <xdr:colOff>216694</xdr:colOff>
      <xdr:row>810</xdr:row>
      <xdr:rowOff>30956</xdr:rowOff>
    </xdr:to>
    <xdr:cxnSp macro="">
      <xdr:nvCxnSpPr>
        <xdr:cNvPr id="1017" name="直線矢印コネクタ 1016">
          <a:extLst>
            <a:ext uri="{FF2B5EF4-FFF2-40B4-BE49-F238E27FC236}">
              <a16:creationId xmlns:a16="http://schemas.microsoft.com/office/drawing/2014/main" id="{0DF6773C-1EFC-403F-95CB-BBC70254AB5B}"/>
            </a:ext>
          </a:extLst>
        </xdr:cNvPr>
        <xdr:cNvCxnSpPr/>
      </xdr:nvCxnSpPr>
      <xdr:spPr>
        <a:xfrm>
          <a:off x="13551694" y="131094956"/>
          <a:ext cx="0" cy="40957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214312</xdr:colOff>
      <xdr:row>808</xdr:row>
      <xdr:rowOff>90487</xdr:rowOff>
    </xdr:from>
    <xdr:to>
      <xdr:col>35</xdr:col>
      <xdr:colOff>376238</xdr:colOff>
      <xdr:row>809</xdr:row>
      <xdr:rowOff>2381</xdr:rowOff>
    </xdr:to>
    <xdr:cxnSp macro="">
      <xdr:nvCxnSpPr>
        <xdr:cNvPr id="1018" name="カギ線コネクタ 15626">
          <a:extLst>
            <a:ext uri="{FF2B5EF4-FFF2-40B4-BE49-F238E27FC236}">
              <a16:creationId xmlns:a16="http://schemas.microsoft.com/office/drawing/2014/main" id="{008E6E98-A26A-4FA9-B14F-CBE0E1E9E613}"/>
            </a:ext>
          </a:extLst>
        </xdr:cNvPr>
        <xdr:cNvCxnSpPr/>
      </xdr:nvCxnSpPr>
      <xdr:spPr>
        <a:xfrm flipV="1">
          <a:off x="13549312" y="131183062"/>
          <a:ext cx="161926" cy="102394"/>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0</xdr:colOff>
      <xdr:row>826</xdr:row>
      <xdr:rowOff>21431</xdr:rowOff>
    </xdr:from>
    <xdr:to>
      <xdr:col>34</xdr:col>
      <xdr:colOff>378619</xdr:colOff>
      <xdr:row>826</xdr:row>
      <xdr:rowOff>83344</xdr:rowOff>
    </xdr:to>
    <xdr:cxnSp macro="">
      <xdr:nvCxnSpPr>
        <xdr:cNvPr id="1019" name="カギ線コネクタ 15627">
          <a:extLst>
            <a:ext uri="{FF2B5EF4-FFF2-40B4-BE49-F238E27FC236}">
              <a16:creationId xmlns:a16="http://schemas.microsoft.com/office/drawing/2014/main" id="{1F4AC93A-02AC-4536-8B48-5E30FB57A64B}"/>
            </a:ext>
          </a:extLst>
        </xdr:cNvPr>
        <xdr:cNvCxnSpPr/>
      </xdr:nvCxnSpPr>
      <xdr:spPr>
        <a:xfrm>
          <a:off x="12954000" y="134543006"/>
          <a:ext cx="378619" cy="61913"/>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233363</xdr:colOff>
      <xdr:row>814</xdr:row>
      <xdr:rowOff>97631</xdr:rowOff>
    </xdr:from>
    <xdr:to>
      <xdr:col>33</xdr:col>
      <xdr:colOff>378619</xdr:colOff>
      <xdr:row>814</xdr:row>
      <xdr:rowOff>97631</xdr:rowOff>
    </xdr:to>
    <xdr:cxnSp macro="">
      <xdr:nvCxnSpPr>
        <xdr:cNvPr id="1020" name="直線矢印コネクタ 1019">
          <a:extLst>
            <a:ext uri="{FF2B5EF4-FFF2-40B4-BE49-F238E27FC236}">
              <a16:creationId xmlns:a16="http://schemas.microsoft.com/office/drawing/2014/main" id="{7267B156-7D24-44FA-B50B-DDC50765FFB8}"/>
            </a:ext>
          </a:extLst>
        </xdr:cNvPr>
        <xdr:cNvCxnSpPr/>
      </xdr:nvCxnSpPr>
      <xdr:spPr>
        <a:xfrm flipH="1">
          <a:off x="12806363" y="132333206"/>
          <a:ext cx="14525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378619</xdr:colOff>
      <xdr:row>809</xdr:row>
      <xdr:rowOff>97632</xdr:rowOff>
    </xdr:from>
    <xdr:to>
      <xdr:col>20</xdr:col>
      <xdr:colOff>371475</xdr:colOff>
      <xdr:row>809</xdr:row>
      <xdr:rowOff>97632</xdr:rowOff>
    </xdr:to>
    <xdr:cxnSp macro="">
      <xdr:nvCxnSpPr>
        <xdr:cNvPr id="1021" name="直線矢印コネクタ 1020">
          <a:extLst>
            <a:ext uri="{FF2B5EF4-FFF2-40B4-BE49-F238E27FC236}">
              <a16:creationId xmlns:a16="http://schemas.microsoft.com/office/drawing/2014/main" id="{41FCBCDC-A48F-4127-BFC2-0F0B9ED6DF77}"/>
            </a:ext>
          </a:extLst>
        </xdr:cNvPr>
        <xdr:cNvCxnSpPr/>
      </xdr:nvCxnSpPr>
      <xdr:spPr>
        <a:xfrm>
          <a:off x="7617619" y="131380707"/>
          <a:ext cx="37385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823</xdr:row>
      <xdr:rowOff>140494</xdr:rowOff>
    </xdr:from>
    <xdr:to>
      <xdr:col>5</xdr:col>
      <xdr:colOff>0</xdr:colOff>
      <xdr:row>827</xdr:row>
      <xdr:rowOff>2382</xdr:rowOff>
    </xdr:to>
    <xdr:cxnSp macro="">
      <xdr:nvCxnSpPr>
        <xdr:cNvPr id="1022" name="直線矢印コネクタ 1021">
          <a:extLst>
            <a:ext uri="{FF2B5EF4-FFF2-40B4-BE49-F238E27FC236}">
              <a16:creationId xmlns:a16="http://schemas.microsoft.com/office/drawing/2014/main" id="{29B2BBA6-4A3A-4793-8C88-BD3917494B46}"/>
            </a:ext>
          </a:extLst>
        </xdr:cNvPr>
        <xdr:cNvCxnSpPr/>
      </xdr:nvCxnSpPr>
      <xdr:spPr>
        <a:xfrm flipV="1">
          <a:off x="1905000" y="134090569"/>
          <a:ext cx="0" cy="62388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819</xdr:row>
      <xdr:rowOff>23813</xdr:rowOff>
    </xdr:from>
    <xdr:to>
      <xdr:col>5</xdr:col>
      <xdr:colOff>0</xdr:colOff>
      <xdr:row>823</xdr:row>
      <xdr:rowOff>145257</xdr:rowOff>
    </xdr:to>
    <xdr:cxnSp macro="">
      <xdr:nvCxnSpPr>
        <xdr:cNvPr id="1023" name="直線矢印コネクタ 1022">
          <a:extLst>
            <a:ext uri="{FF2B5EF4-FFF2-40B4-BE49-F238E27FC236}">
              <a16:creationId xmlns:a16="http://schemas.microsoft.com/office/drawing/2014/main" id="{210FC161-4A07-4330-A5A6-9CCCA0E655EB}"/>
            </a:ext>
          </a:extLst>
        </xdr:cNvPr>
        <xdr:cNvCxnSpPr/>
      </xdr:nvCxnSpPr>
      <xdr:spPr>
        <a:xfrm flipV="1">
          <a:off x="1905000" y="133211888"/>
          <a:ext cx="0" cy="88344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808</xdr:row>
      <xdr:rowOff>0</xdr:rowOff>
    </xdr:from>
    <xdr:to>
      <xdr:col>5</xdr:col>
      <xdr:colOff>0</xdr:colOff>
      <xdr:row>812</xdr:row>
      <xdr:rowOff>42863</xdr:rowOff>
    </xdr:to>
    <xdr:cxnSp macro="">
      <xdr:nvCxnSpPr>
        <xdr:cNvPr id="1024" name="直線矢印コネクタ 1023">
          <a:extLst>
            <a:ext uri="{FF2B5EF4-FFF2-40B4-BE49-F238E27FC236}">
              <a16:creationId xmlns:a16="http://schemas.microsoft.com/office/drawing/2014/main" id="{FABAA7B9-6C71-44CA-A555-296A5E8D8A5F}"/>
            </a:ext>
          </a:extLst>
        </xdr:cNvPr>
        <xdr:cNvCxnSpPr/>
      </xdr:nvCxnSpPr>
      <xdr:spPr>
        <a:xfrm flipV="1">
          <a:off x="1905000" y="131092575"/>
          <a:ext cx="0" cy="80486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380999</xdr:colOff>
      <xdr:row>818</xdr:row>
      <xdr:rowOff>104776</xdr:rowOff>
    </xdr:from>
    <xdr:to>
      <xdr:col>35</xdr:col>
      <xdr:colOff>204788</xdr:colOff>
      <xdr:row>818</xdr:row>
      <xdr:rowOff>104776</xdr:rowOff>
    </xdr:to>
    <xdr:cxnSp macro="">
      <xdr:nvCxnSpPr>
        <xdr:cNvPr id="1025" name="直線矢印コネクタ 1024">
          <a:extLst>
            <a:ext uri="{FF2B5EF4-FFF2-40B4-BE49-F238E27FC236}">
              <a16:creationId xmlns:a16="http://schemas.microsoft.com/office/drawing/2014/main" id="{24272249-1D16-41C3-8C62-BF91071DBCC4}"/>
            </a:ext>
          </a:extLst>
        </xdr:cNvPr>
        <xdr:cNvCxnSpPr/>
      </xdr:nvCxnSpPr>
      <xdr:spPr>
        <a:xfrm>
          <a:off x="13334999" y="133102351"/>
          <a:ext cx="20478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5808</xdr:colOff>
      <xdr:row>824</xdr:row>
      <xdr:rowOff>31246</xdr:rowOff>
    </xdr:from>
    <xdr:to>
      <xdr:col>10</xdr:col>
      <xdr:colOff>5808</xdr:colOff>
      <xdr:row>824</xdr:row>
      <xdr:rowOff>31246</xdr:rowOff>
    </xdr:to>
    <xdr:cxnSp macro="">
      <xdr:nvCxnSpPr>
        <xdr:cNvPr id="1026" name="直線コネクタ 1025">
          <a:extLst>
            <a:ext uri="{FF2B5EF4-FFF2-40B4-BE49-F238E27FC236}">
              <a16:creationId xmlns:a16="http://schemas.microsoft.com/office/drawing/2014/main" id="{2482B52D-3F83-4482-B06B-65C8C5A43E43}"/>
            </a:ext>
          </a:extLst>
        </xdr:cNvPr>
        <xdr:cNvCxnSpPr/>
      </xdr:nvCxnSpPr>
      <xdr:spPr>
        <a:xfrm>
          <a:off x="1529808" y="134171821"/>
          <a:ext cx="2286000"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2381</xdr:colOff>
      <xdr:row>808</xdr:row>
      <xdr:rowOff>11907</xdr:rowOff>
    </xdr:from>
    <xdr:to>
      <xdr:col>12</xdr:col>
      <xdr:colOff>192881</xdr:colOff>
      <xdr:row>808</xdr:row>
      <xdr:rowOff>11907</xdr:rowOff>
    </xdr:to>
    <xdr:cxnSp macro="">
      <xdr:nvCxnSpPr>
        <xdr:cNvPr id="1027" name="直線コネクタ 1026">
          <a:extLst>
            <a:ext uri="{FF2B5EF4-FFF2-40B4-BE49-F238E27FC236}">
              <a16:creationId xmlns:a16="http://schemas.microsoft.com/office/drawing/2014/main" id="{F9F31513-D474-4A70-A8F1-6CB616A9547C}"/>
            </a:ext>
          </a:extLst>
        </xdr:cNvPr>
        <xdr:cNvCxnSpPr/>
      </xdr:nvCxnSpPr>
      <xdr:spPr>
        <a:xfrm>
          <a:off x="1526381" y="131104482"/>
          <a:ext cx="3238500" cy="0"/>
        </a:xfrm>
        <a:prstGeom prst="line">
          <a:avLst/>
        </a:prstGeom>
        <a:ln w="3175">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190499</xdr:colOff>
      <xdr:row>808</xdr:row>
      <xdr:rowOff>14288</xdr:rowOff>
    </xdr:from>
    <xdr:to>
      <xdr:col>12</xdr:col>
      <xdr:colOff>190499</xdr:colOff>
      <xdr:row>822</xdr:row>
      <xdr:rowOff>28575</xdr:rowOff>
    </xdr:to>
    <xdr:cxnSp macro="">
      <xdr:nvCxnSpPr>
        <xdr:cNvPr id="1028" name="直線コネクタ 1027">
          <a:extLst>
            <a:ext uri="{FF2B5EF4-FFF2-40B4-BE49-F238E27FC236}">
              <a16:creationId xmlns:a16="http://schemas.microsoft.com/office/drawing/2014/main" id="{7D6CE4FA-905C-4BC4-9AD3-4EEDDFA67991}"/>
            </a:ext>
          </a:extLst>
        </xdr:cNvPr>
        <xdr:cNvCxnSpPr/>
      </xdr:nvCxnSpPr>
      <xdr:spPr>
        <a:xfrm flipV="1">
          <a:off x="4762499" y="131106863"/>
          <a:ext cx="0" cy="2681287"/>
        </a:xfrm>
        <a:prstGeom prst="line">
          <a:avLst/>
        </a:prstGeom>
        <a:ln w="3175">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2381</xdr:colOff>
      <xdr:row>826</xdr:row>
      <xdr:rowOff>178593</xdr:rowOff>
    </xdr:from>
    <xdr:to>
      <xdr:col>12</xdr:col>
      <xdr:colOff>195263</xdr:colOff>
      <xdr:row>826</xdr:row>
      <xdr:rowOff>178593</xdr:rowOff>
    </xdr:to>
    <xdr:cxnSp macro="">
      <xdr:nvCxnSpPr>
        <xdr:cNvPr id="1029" name="直線コネクタ 1028">
          <a:extLst>
            <a:ext uri="{FF2B5EF4-FFF2-40B4-BE49-F238E27FC236}">
              <a16:creationId xmlns:a16="http://schemas.microsoft.com/office/drawing/2014/main" id="{F8F4B5F4-068B-4D22-B33A-06DCFDB5B0D3}"/>
            </a:ext>
          </a:extLst>
        </xdr:cNvPr>
        <xdr:cNvCxnSpPr/>
      </xdr:nvCxnSpPr>
      <xdr:spPr>
        <a:xfrm>
          <a:off x="1526381" y="134700168"/>
          <a:ext cx="3240882" cy="0"/>
        </a:xfrm>
        <a:prstGeom prst="line">
          <a:avLst/>
        </a:prstGeom>
        <a:ln w="3175">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377515</xdr:colOff>
      <xdr:row>824</xdr:row>
      <xdr:rowOff>28342</xdr:rowOff>
    </xdr:from>
    <xdr:to>
      <xdr:col>12</xdr:col>
      <xdr:colOff>197644</xdr:colOff>
      <xdr:row>824</xdr:row>
      <xdr:rowOff>71438</xdr:rowOff>
    </xdr:to>
    <xdr:cxnSp macro="">
      <xdr:nvCxnSpPr>
        <xdr:cNvPr id="1030" name="直線コネクタ 1029">
          <a:extLst>
            <a:ext uri="{FF2B5EF4-FFF2-40B4-BE49-F238E27FC236}">
              <a16:creationId xmlns:a16="http://schemas.microsoft.com/office/drawing/2014/main" id="{E417B888-E023-4AB3-BA3C-82520287E658}"/>
            </a:ext>
          </a:extLst>
        </xdr:cNvPr>
        <xdr:cNvCxnSpPr/>
      </xdr:nvCxnSpPr>
      <xdr:spPr>
        <a:xfrm>
          <a:off x="3806515" y="134168917"/>
          <a:ext cx="963129" cy="43096"/>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822</xdr:row>
      <xdr:rowOff>183357</xdr:rowOff>
    </xdr:from>
    <xdr:to>
      <xdr:col>12</xdr:col>
      <xdr:colOff>0</xdr:colOff>
      <xdr:row>823</xdr:row>
      <xdr:rowOff>185738</xdr:rowOff>
    </xdr:to>
    <xdr:cxnSp macro="">
      <xdr:nvCxnSpPr>
        <xdr:cNvPr id="1031" name="直線矢印コネクタ 1030">
          <a:extLst>
            <a:ext uri="{FF2B5EF4-FFF2-40B4-BE49-F238E27FC236}">
              <a16:creationId xmlns:a16="http://schemas.microsoft.com/office/drawing/2014/main" id="{E7DE5414-32CE-4E1E-AF9F-F69762465C0B}"/>
            </a:ext>
          </a:extLst>
        </xdr:cNvPr>
        <xdr:cNvCxnSpPr/>
      </xdr:nvCxnSpPr>
      <xdr:spPr>
        <a:xfrm>
          <a:off x="4572000" y="133942932"/>
          <a:ext cx="0" cy="192881"/>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824</xdr:row>
      <xdr:rowOff>64292</xdr:rowOff>
    </xdr:from>
    <xdr:to>
      <xdr:col>12</xdr:col>
      <xdr:colOff>0</xdr:colOff>
      <xdr:row>825</xdr:row>
      <xdr:rowOff>78580</xdr:rowOff>
    </xdr:to>
    <xdr:cxnSp macro="">
      <xdr:nvCxnSpPr>
        <xdr:cNvPr id="1032" name="直線矢印コネクタ 1031">
          <a:extLst>
            <a:ext uri="{FF2B5EF4-FFF2-40B4-BE49-F238E27FC236}">
              <a16:creationId xmlns:a16="http://schemas.microsoft.com/office/drawing/2014/main" id="{E9E60520-4D40-41DB-980E-E6E6F4E7FE6B}"/>
            </a:ext>
          </a:extLst>
        </xdr:cNvPr>
        <xdr:cNvCxnSpPr/>
      </xdr:nvCxnSpPr>
      <xdr:spPr>
        <a:xfrm flipV="1">
          <a:off x="4572000" y="134204867"/>
          <a:ext cx="0" cy="204788"/>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379896</xdr:colOff>
      <xdr:row>824</xdr:row>
      <xdr:rowOff>27530</xdr:rowOff>
    </xdr:from>
    <xdr:to>
      <xdr:col>11</xdr:col>
      <xdr:colOff>377515</xdr:colOff>
      <xdr:row>824</xdr:row>
      <xdr:rowOff>27530</xdr:rowOff>
    </xdr:to>
    <xdr:cxnSp macro="">
      <xdr:nvCxnSpPr>
        <xdr:cNvPr id="1033" name="直線コネクタ 1032">
          <a:extLst>
            <a:ext uri="{FF2B5EF4-FFF2-40B4-BE49-F238E27FC236}">
              <a16:creationId xmlns:a16="http://schemas.microsoft.com/office/drawing/2014/main" id="{E200DEB2-ED8F-470F-AA50-85F5724920BD}"/>
            </a:ext>
          </a:extLst>
        </xdr:cNvPr>
        <xdr:cNvCxnSpPr/>
      </xdr:nvCxnSpPr>
      <xdr:spPr>
        <a:xfrm flipH="1">
          <a:off x="4189896" y="134168105"/>
          <a:ext cx="378619"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xdr:colOff>
      <xdr:row>823</xdr:row>
      <xdr:rowOff>2381</xdr:rowOff>
    </xdr:from>
    <xdr:to>
      <xdr:col>11</xdr:col>
      <xdr:colOff>2</xdr:colOff>
      <xdr:row>824</xdr:row>
      <xdr:rowOff>29040</xdr:rowOff>
    </xdr:to>
    <xdr:cxnSp macro="">
      <xdr:nvCxnSpPr>
        <xdr:cNvPr id="1034" name="直線矢印コネクタ 1033">
          <a:extLst>
            <a:ext uri="{FF2B5EF4-FFF2-40B4-BE49-F238E27FC236}">
              <a16:creationId xmlns:a16="http://schemas.microsoft.com/office/drawing/2014/main" id="{6404B585-6198-4D5E-8344-3602A218D55A}"/>
            </a:ext>
          </a:extLst>
        </xdr:cNvPr>
        <xdr:cNvCxnSpPr/>
      </xdr:nvCxnSpPr>
      <xdr:spPr>
        <a:xfrm flipV="1">
          <a:off x="4191002" y="133952456"/>
          <a:ext cx="0" cy="217159"/>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2381</xdr:colOff>
      <xdr:row>823</xdr:row>
      <xdr:rowOff>78581</xdr:rowOff>
    </xdr:from>
    <xdr:to>
      <xdr:col>21</xdr:col>
      <xdr:colOff>2380</xdr:colOff>
      <xdr:row>824</xdr:row>
      <xdr:rowOff>97630</xdr:rowOff>
    </xdr:to>
    <xdr:cxnSp macro="">
      <xdr:nvCxnSpPr>
        <xdr:cNvPr id="1035" name="曲線コネクタ 15655">
          <a:extLst>
            <a:ext uri="{FF2B5EF4-FFF2-40B4-BE49-F238E27FC236}">
              <a16:creationId xmlns:a16="http://schemas.microsoft.com/office/drawing/2014/main" id="{9105104D-CAB5-4432-A51C-109613284EE7}"/>
            </a:ext>
          </a:extLst>
        </xdr:cNvPr>
        <xdr:cNvCxnSpPr/>
      </xdr:nvCxnSpPr>
      <xdr:spPr>
        <a:xfrm flipV="1">
          <a:off x="7622381" y="134028656"/>
          <a:ext cx="380999" cy="209549"/>
        </a:xfrm>
        <a:prstGeom prst="curvedConnector3">
          <a:avLst>
            <a:gd name="adj1" fmla="val 50625"/>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190500</xdr:colOff>
      <xdr:row>822</xdr:row>
      <xdr:rowOff>180975</xdr:rowOff>
    </xdr:from>
    <xdr:to>
      <xdr:col>12</xdr:col>
      <xdr:colOff>190500</xdr:colOff>
      <xdr:row>826</xdr:row>
      <xdr:rowOff>173831</xdr:rowOff>
    </xdr:to>
    <xdr:cxnSp macro="">
      <xdr:nvCxnSpPr>
        <xdr:cNvPr id="1036" name="直線コネクタ 1035">
          <a:extLst>
            <a:ext uri="{FF2B5EF4-FFF2-40B4-BE49-F238E27FC236}">
              <a16:creationId xmlns:a16="http://schemas.microsoft.com/office/drawing/2014/main" id="{C3EAEA9A-6E3D-4D18-B58C-C7E7CDC18A98}"/>
            </a:ext>
          </a:extLst>
        </xdr:cNvPr>
        <xdr:cNvCxnSpPr/>
      </xdr:nvCxnSpPr>
      <xdr:spPr>
        <a:xfrm flipV="1">
          <a:off x="4762500" y="133940550"/>
          <a:ext cx="0" cy="754856"/>
        </a:xfrm>
        <a:prstGeom prst="line">
          <a:avLst/>
        </a:prstGeom>
        <a:ln w="3175">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820</xdr:row>
      <xdr:rowOff>0</xdr:rowOff>
    </xdr:from>
    <xdr:to>
      <xdr:col>20</xdr:col>
      <xdr:colOff>4763</xdr:colOff>
      <xdr:row>820</xdr:row>
      <xdr:rowOff>0</xdr:rowOff>
    </xdr:to>
    <xdr:cxnSp macro="">
      <xdr:nvCxnSpPr>
        <xdr:cNvPr id="1037" name="直線矢印コネクタ 1036">
          <a:extLst>
            <a:ext uri="{FF2B5EF4-FFF2-40B4-BE49-F238E27FC236}">
              <a16:creationId xmlns:a16="http://schemas.microsoft.com/office/drawing/2014/main" id="{93CEB014-F9F5-4F4E-A3D9-FF0E6DDE30BB}"/>
            </a:ext>
          </a:extLst>
        </xdr:cNvPr>
        <xdr:cNvCxnSpPr/>
      </xdr:nvCxnSpPr>
      <xdr:spPr>
        <a:xfrm>
          <a:off x="1905000" y="133378575"/>
          <a:ext cx="571976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276225</xdr:colOff>
      <xdr:row>808</xdr:row>
      <xdr:rowOff>188119</xdr:rowOff>
    </xdr:from>
    <xdr:to>
      <xdr:col>41</xdr:col>
      <xdr:colOff>0</xdr:colOff>
      <xdr:row>809</xdr:row>
      <xdr:rowOff>188119</xdr:rowOff>
    </xdr:to>
    <xdr:cxnSp macro="">
      <xdr:nvCxnSpPr>
        <xdr:cNvPr id="1038" name="直線コネクタ 1037">
          <a:extLst>
            <a:ext uri="{FF2B5EF4-FFF2-40B4-BE49-F238E27FC236}">
              <a16:creationId xmlns:a16="http://schemas.microsoft.com/office/drawing/2014/main" id="{B4404D09-5F94-4DCA-88B6-3BEE8C0B4B87}"/>
            </a:ext>
          </a:extLst>
        </xdr:cNvPr>
        <xdr:cNvCxnSpPr/>
      </xdr:nvCxnSpPr>
      <xdr:spPr>
        <a:xfrm flipH="1">
          <a:off x="15516225" y="131280694"/>
          <a:ext cx="104775" cy="1905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40</xdr:col>
      <xdr:colOff>273844</xdr:colOff>
      <xdr:row>810</xdr:row>
      <xdr:rowOff>2381</xdr:rowOff>
    </xdr:from>
    <xdr:to>
      <xdr:col>43</xdr:col>
      <xdr:colOff>276225</xdr:colOff>
      <xdr:row>810</xdr:row>
      <xdr:rowOff>2381</xdr:rowOff>
    </xdr:to>
    <xdr:cxnSp macro="">
      <xdr:nvCxnSpPr>
        <xdr:cNvPr id="1039" name="直線コネクタ 1038">
          <a:extLst>
            <a:ext uri="{FF2B5EF4-FFF2-40B4-BE49-F238E27FC236}">
              <a16:creationId xmlns:a16="http://schemas.microsoft.com/office/drawing/2014/main" id="{2FFC4574-3505-4711-B31D-B1EC633C125E}"/>
            </a:ext>
          </a:extLst>
        </xdr:cNvPr>
        <xdr:cNvCxnSpPr/>
      </xdr:nvCxnSpPr>
      <xdr:spPr>
        <a:xfrm>
          <a:off x="15513844" y="131475956"/>
          <a:ext cx="1145381"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43</xdr:col>
      <xdr:colOff>276225</xdr:colOff>
      <xdr:row>809</xdr:row>
      <xdr:rowOff>0</xdr:rowOff>
    </xdr:from>
    <xdr:to>
      <xdr:col>44</xdr:col>
      <xdr:colOff>0</xdr:colOff>
      <xdr:row>810</xdr:row>
      <xdr:rowOff>0</xdr:rowOff>
    </xdr:to>
    <xdr:cxnSp macro="">
      <xdr:nvCxnSpPr>
        <xdr:cNvPr id="1040" name="直線コネクタ 1039">
          <a:extLst>
            <a:ext uri="{FF2B5EF4-FFF2-40B4-BE49-F238E27FC236}">
              <a16:creationId xmlns:a16="http://schemas.microsoft.com/office/drawing/2014/main" id="{BEEC6C2D-9AA6-4C90-8B26-55F7B2C23C5E}"/>
            </a:ext>
          </a:extLst>
        </xdr:cNvPr>
        <xdr:cNvCxnSpPr/>
      </xdr:nvCxnSpPr>
      <xdr:spPr>
        <a:xfrm flipH="1">
          <a:off x="16659225" y="131283075"/>
          <a:ext cx="104775" cy="1905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40</xdr:col>
      <xdr:colOff>276225</xdr:colOff>
      <xdr:row>813</xdr:row>
      <xdr:rowOff>188119</xdr:rowOff>
    </xdr:from>
    <xdr:to>
      <xdr:col>41</xdr:col>
      <xdr:colOff>0</xdr:colOff>
      <xdr:row>814</xdr:row>
      <xdr:rowOff>188119</xdr:rowOff>
    </xdr:to>
    <xdr:cxnSp macro="">
      <xdr:nvCxnSpPr>
        <xdr:cNvPr id="1041" name="直線コネクタ 1040">
          <a:extLst>
            <a:ext uri="{FF2B5EF4-FFF2-40B4-BE49-F238E27FC236}">
              <a16:creationId xmlns:a16="http://schemas.microsoft.com/office/drawing/2014/main" id="{F4913CEA-05A6-4D66-AB81-A54B5339E3F1}"/>
            </a:ext>
          </a:extLst>
        </xdr:cNvPr>
        <xdr:cNvCxnSpPr/>
      </xdr:nvCxnSpPr>
      <xdr:spPr>
        <a:xfrm flipH="1">
          <a:off x="15516225" y="132233194"/>
          <a:ext cx="104775" cy="1905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40</xdr:col>
      <xdr:colOff>273844</xdr:colOff>
      <xdr:row>815</xdr:row>
      <xdr:rowOff>2381</xdr:rowOff>
    </xdr:from>
    <xdr:to>
      <xdr:col>43</xdr:col>
      <xdr:colOff>276225</xdr:colOff>
      <xdr:row>815</xdr:row>
      <xdr:rowOff>2381</xdr:rowOff>
    </xdr:to>
    <xdr:cxnSp macro="">
      <xdr:nvCxnSpPr>
        <xdr:cNvPr id="1042" name="直線コネクタ 1041">
          <a:extLst>
            <a:ext uri="{FF2B5EF4-FFF2-40B4-BE49-F238E27FC236}">
              <a16:creationId xmlns:a16="http://schemas.microsoft.com/office/drawing/2014/main" id="{B885040A-7690-4961-94C8-AEF87ACD1BC9}"/>
            </a:ext>
          </a:extLst>
        </xdr:cNvPr>
        <xdr:cNvCxnSpPr/>
      </xdr:nvCxnSpPr>
      <xdr:spPr>
        <a:xfrm>
          <a:off x="15513844" y="132428456"/>
          <a:ext cx="1145381"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43</xdr:col>
      <xdr:colOff>276225</xdr:colOff>
      <xdr:row>814</xdr:row>
      <xdr:rowOff>0</xdr:rowOff>
    </xdr:from>
    <xdr:to>
      <xdr:col>44</xdr:col>
      <xdr:colOff>0</xdr:colOff>
      <xdr:row>815</xdr:row>
      <xdr:rowOff>0</xdr:rowOff>
    </xdr:to>
    <xdr:cxnSp macro="">
      <xdr:nvCxnSpPr>
        <xdr:cNvPr id="1043" name="直線コネクタ 1042">
          <a:extLst>
            <a:ext uri="{FF2B5EF4-FFF2-40B4-BE49-F238E27FC236}">
              <a16:creationId xmlns:a16="http://schemas.microsoft.com/office/drawing/2014/main" id="{F1DB8CD8-BD29-4B32-8280-07F91E018717}"/>
            </a:ext>
          </a:extLst>
        </xdr:cNvPr>
        <xdr:cNvCxnSpPr/>
      </xdr:nvCxnSpPr>
      <xdr:spPr>
        <a:xfrm flipH="1">
          <a:off x="16659225" y="132235575"/>
          <a:ext cx="104775" cy="1905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0</xdr:colOff>
      <xdr:row>811</xdr:row>
      <xdr:rowOff>0</xdr:rowOff>
    </xdr:from>
    <xdr:to>
      <xdr:col>35</xdr:col>
      <xdr:colOff>0</xdr:colOff>
      <xdr:row>811</xdr:row>
      <xdr:rowOff>0</xdr:rowOff>
    </xdr:to>
    <xdr:cxnSp macro="">
      <xdr:nvCxnSpPr>
        <xdr:cNvPr id="1044" name="直線矢印コネクタ 1043">
          <a:extLst>
            <a:ext uri="{FF2B5EF4-FFF2-40B4-BE49-F238E27FC236}">
              <a16:creationId xmlns:a16="http://schemas.microsoft.com/office/drawing/2014/main" id="{1B775E6F-1651-4511-B21B-2E1E70A09961}"/>
            </a:ext>
          </a:extLst>
        </xdr:cNvPr>
        <xdr:cNvCxnSpPr/>
      </xdr:nvCxnSpPr>
      <xdr:spPr>
        <a:xfrm>
          <a:off x="1905000" y="131664075"/>
          <a:ext cx="11430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7144</xdr:colOff>
      <xdr:row>803</xdr:row>
      <xdr:rowOff>102393</xdr:rowOff>
    </xdr:from>
    <xdr:to>
      <xdr:col>24</xdr:col>
      <xdr:colOff>369094</xdr:colOff>
      <xdr:row>803</xdr:row>
      <xdr:rowOff>102393</xdr:rowOff>
    </xdr:to>
    <xdr:cxnSp macro="">
      <xdr:nvCxnSpPr>
        <xdr:cNvPr id="1045" name="直線矢印コネクタ 1044">
          <a:extLst>
            <a:ext uri="{FF2B5EF4-FFF2-40B4-BE49-F238E27FC236}">
              <a16:creationId xmlns:a16="http://schemas.microsoft.com/office/drawing/2014/main" id="{535D89D7-29E3-4BF9-8279-E88D479224FA}"/>
            </a:ext>
          </a:extLst>
        </xdr:cNvPr>
        <xdr:cNvCxnSpPr/>
      </xdr:nvCxnSpPr>
      <xdr:spPr>
        <a:xfrm>
          <a:off x="2293144" y="130242468"/>
          <a:ext cx="721995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309563</xdr:colOff>
      <xdr:row>816</xdr:row>
      <xdr:rowOff>180976</xdr:rowOff>
    </xdr:from>
    <xdr:to>
      <xdr:col>19</xdr:col>
      <xdr:colOff>309563</xdr:colOff>
      <xdr:row>825</xdr:row>
      <xdr:rowOff>9525</xdr:rowOff>
    </xdr:to>
    <xdr:cxnSp macro="">
      <xdr:nvCxnSpPr>
        <xdr:cNvPr id="1046" name="直線コネクタ 1045">
          <a:extLst>
            <a:ext uri="{FF2B5EF4-FFF2-40B4-BE49-F238E27FC236}">
              <a16:creationId xmlns:a16="http://schemas.microsoft.com/office/drawing/2014/main" id="{42472C72-4DEB-41AE-999A-E4088323AB2E}"/>
            </a:ext>
          </a:extLst>
        </xdr:cNvPr>
        <xdr:cNvCxnSpPr/>
      </xdr:nvCxnSpPr>
      <xdr:spPr>
        <a:xfrm flipV="1">
          <a:off x="7548563" y="132797551"/>
          <a:ext cx="0" cy="1543049"/>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28</xdr:colOff>
      <xdr:row>811</xdr:row>
      <xdr:rowOff>78581</xdr:rowOff>
    </xdr:from>
    <xdr:to>
      <xdr:col>20</xdr:col>
      <xdr:colOff>28</xdr:colOff>
      <xdr:row>815</xdr:row>
      <xdr:rowOff>9526</xdr:rowOff>
    </xdr:to>
    <xdr:cxnSp macro="">
      <xdr:nvCxnSpPr>
        <xdr:cNvPr id="1047" name="直線矢印コネクタ 1046">
          <a:extLst>
            <a:ext uri="{FF2B5EF4-FFF2-40B4-BE49-F238E27FC236}">
              <a16:creationId xmlns:a16="http://schemas.microsoft.com/office/drawing/2014/main" id="{ECC9BDA0-983E-4525-BC09-CDBB9084A4C2}"/>
            </a:ext>
          </a:extLst>
        </xdr:cNvPr>
        <xdr:cNvCxnSpPr/>
      </xdr:nvCxnSpPr>
      <xdr:spPr>
        <a:xfrm flipV="1">
          <a:off x="7620028" y="131742656"/>
          <a:ext cx="0" cy="692945"/>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918</xdr:colOff>
      <xdr:row>816</xdr:row>
      <xdr:rowOff>179484</xdr:rowOff>
    </xdr:from>
    <xdr:to>
      <xdr:col>20</xdr:col>
      <xdr:colOff>918</xdr:colOff>
      <xdr:row>824</xdr:row>
      <xdr:rowOff>107156</xdr:rowOff>
    </xdr:to>
    <xdr:cxnSp macro="">
      <xdr:nvCxnSpPr>
        <xdr:cNvPr id="1048" name="直線矢印コネクタ 1047">
          <a:extLst>
            <a:ext uri="{FF2B5EF4-FFF2-40B4-BE49-F238E27FC236}">
              <a16:creationId xmlns:a16="http://schemas.microsoft.com/office/drawing/2014/main" id="{A2B83610-4B69-49BF-90DE-21EE11FE7453}"/>
            </a:ext>
          </a:extLst>
        </xdr:cNvPr>
        <xdr:cNvCxnSpPr/>
      </xdr:nvCxnSpPr>
      <xdr:spPr>
        <a:xfrm>
          <a:off x="7620918" y="132796059"/>
          <a:ext cx="0" cy="1451672"/>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380914</xdr:colOff>
      <xdr:row>824</xdr:row>
      <xdr:rowOff>100013</xdr:rowOff>
    </xdr:from>
    <xdr:to>
      <xdr:col>19</xdr:col>
      <xdr:colOff>380914</xdr:colOff>
      <xdr:row>825</xdr:row>
      <xdr:rowOff>37494</xdr:rowOff>
    </xdr:to>
    <xdr:cxnSp macro="">
      <xdr:nvCxnSpPr>
        <xdr:cNvPr id="1049" name="直線矢印コネクタ 1048">
          <a:extLst>
            <a:ext uri="{FF2B5EF4-FFF2-40B4-BE49-F238E27FC236}">
              <a16:creationId xmlns:a16="http://schemas.microsoft.com/office/drawing/2014/main" id="{74372088-EED9-4D35-B7B8-C8CB8CF4CEF2}"/>
            </a:ext>
          </a:extLst>
        </xdr:cNvPr>
        <xdr:cNvCxnSpPr/>
      </xdr:nvCxnSpPr>
      <xdr:spPr>
        <a:xfrm flipV="1">
          <a:off x="7619914" y="134240588"/>
          <a:ext cx="0" cy="127981"/>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310450</xdr:colOff>
      <xdr:row>825</xdr:row>
      <xdr:rowOff>178594</xdr:rowOff>
    </xdr:from>
    <xdr:to>
      <xdr:col>19</xdr:col>
      <xdr:colOff>310450</xdr:colOff>
      <xdr:row>826</xdr:row>
      <xdr:rowOff>188120</xdr:rowOff>
    </xdr:to>
    <xdr:cxnSp macro="">
      <xdr:nvCxnSpPr>
        <xdr:cNvPr id="1050" name="直線コネクタ 1049">
          <a:extLst>
            <a:ext uri="{FF2B5EF4-FFF2-40B4-BE49-F238E27FC236}">
              <a16:creationId xmlns:a16="http://schemas.microsoft.com/office/drawing/2014/main" id="{829165A2-44A4-4DD9-9B4F-30F9870CBF0F}"/>
            </a:ext>
          </a:extLst>
        </xdr:cNvPr>
        <xdr:cNvCxnSpPr/>
      </xdr:nvCxnSpPr>
      <xdr:spPr>
        <a:xfrm flipV="1">
          <a:off x="7549450" y="134509669"/>
          <a:ext cx="0" cy="200026"/>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826</xdr:row>
      <xdr:rowOff>0</xdr:rowOff>
    </xdr:from>
    <xdr:to>
      <xdr:col>20</xdr:col>
      <xdr:colOff>1</xdr:colOff>
      <xdr:row>827</xdr:row>
      <xdr:rowOff>1234</xdr:rowOff>
    </xdr:to>
    <xdr:cxnSp macro="">
      <xdr:nvCxnSpPr>
        <xdr:cNvPr id="1051" name="直線矢印コネクタ 1050">
          <a:extLst>
            <a:ext uri="{FF2B5EF4-FFF2-40B4-BE49-F238E27FC236}">
              <a16:creationId xmlns:a16="http://schemas.microsoft.com/office/drawing/2014/main" id="{0F44277D-8911-41B1-A00E-0A642FC6D4F1}"/>
            </a:ext>
          </a:extLst>
        </xdr:cNvPr>
        <xdr:cNvCxnSpPr/>
      </xdr:nvCxnSpPr>
      <xdr:spPr>
        <a:xfrm flipH="1">
          <a:off x="7620000" y="134521575"/>
          <a:ext cx="1" cy="191734"/>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765</xdr:row>
      <xdr:rowOff>183356</xdr:rowOff>
    </xdr:from>
    <xdr:to>
      <xdr:col>17</xdr:col>
      <xdr:colOff>80963</xdr:colOff>
      <xdr:row>766</xdr:row>
      <xdr:rowOff>185737</xdr:rowOff>
    </xdr:to>
    <xdr:cxnSp macro="">
      <xdr:nvCxnSpPr>
        <xdr:cNvPr id="1052" name="直線矢印コネクタ 1051">
          <a:extLst>
            <a:ext uri="{FF2B5EF4-FFF2-40B4-BE49-F238E27FC236}">
              <a16:creationId xmlns:a16="http://schemas.microsoft.com/office/drawing/2014/main" id="{AF68DAE3-EEA3-4835-9C1B-2806BBBFC024}"/>
            </a:ext>
          </a:extLst>
        </xdr:cNvPr>
        <xdr:cNvCxnSpPr/>
      </xdr:nvCxnSpPr>
      <xdr:spPr>
        <a:xfrm flipH="1">
          <a:off x="6557962" y="123084431"/>
          <a:ext cx="1" cy="192881"/>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190500</xdr:colOff>
      <xdr:row>764</xdr:row>
      <xdr:rowOff>83344</xdr:rowOff>
    </xdr:from>
    <xdr:to>
      <xdr:col>17</xdr:col>
      <xdr:colOff>190500</xdr:colOff>
      <xdr:row>764</xdr:row>
      <xdr:rowOff>171450</xdr:rowOff>
    </xdr:to>
    <xdr:cxnSp macro="">
      <xdr:nvCxnSpPr>
        <xdr:cNvPr id="1053" name="直線矢印コネクタ 1052">
          <a:extLst>
            <a:ext uri="{FF2B5EF4-FFF2-40B4-BE49-F238E27FC236}">
              <a16:creationId xmlns:a16="http://schemas.microsoft.com/office/drawing/2014/main" id="{F1741124-D839-4551-91C1-69C0EABDD455}"/>
            </a:ext>
          </a:extLst>
        </xdr:cNvPr>
        <xdr:cNvCxnSpPr/>
      </xdr:nvCxnSpPr>
      <xdr:spPr>
        <a:xfrm flipV="1">
          <a:off x="6667500" y="122793919"/>
          <a:ext cx="0" cy="88106"/>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750</xdr:row>
      <xdr:rowOff>180976</xdr:rowOff>
    </xdr:from>
    <xdr:to>
      <xdr:col>18</xdr:col>
      <xdr:colOff>0</xdr:colOff>
      <xdr:row>755</xdr:row>
      <xdr:rowOff>19050</xdr:rowOff>
    </xdr:to>
    <xdr:cxnSp macro="">
      <xdr:nvCxnSpPr>
        <xdr:cNvPr id="1054" name="直線矢印コネクタ 1053">
          <a:extLst>
            <a:ext uri="{FF2B5EF4-FFF2-40B4-BE49-F238E27FC236}">
              <a16:creationId xmlns:a16="http://schemas.microsoft.com/office/drawing/2014/main" id="{FC7939BC-2435-4F71-8DBB-A9836E20B3B6}"/>
            </a:ext>
          </a:extLst>
        </xdr:cNvPr>
        <xdr:cNvCxnSpPr/>
      </xdr:nvCxnSpPr>
      <xdr:spPr>
        <a:xfrm flipV="1">
          <a:off x="6858000" y="120224551"/>
          <a:ext cx="0" cy="790574"/>
        </a:xfrm>
        <a:prstGeom prst="straightConnector1">
          <a:avLst/>
        </a:prstGeom>
        <a:ln w="3175">
          <a:solidFill>
            <a:schemeClr val="accent1"/>
          </a:solidFill>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xdr:colOff>
      <xdr:row>756</xdr:row>
      <xdr:rowOff>176212</xdr:rowOff>
    </xdr:from>
    <xdr:to>
      <xdr:col>18</xdr:col>
      <xdr:colOff>4</xdr:colOff>
      <xdr:row>764</xdr:row>
      <xdr:rowOff>85725</xdr:rowOff>
    </xdr:to>
    <xdr:cxnSp macro="">
      <xdr:nvCxnSpPr>
        <xdr:cNvPr id="1055" name="直線矢印コネクタ 1054">
          <a:extLst>
            <a:ext uri="{FF2B5EF4-FFF2-40B4-BE49-F238E27FC236}">
              <a16:creationId xmlns:a16="http://schemas.microsoft.com/office/drawing/2014/main" id="{FB32FA9F-8845-4F85-8458-2262ECA2050F}"/>
            </a:ext>
          </a:extLst>
        </xdr:cNvPr>
        <xdr:cNvCxnSpPr/>
      </xdr:nvCxnSpPr>
      <xdr:spPr>
        <a:xfrm flipH="1">
          <a:off x="6858003" y="121362787"/>
          <a:ext cx="1" cy="1433513"/>
        </a:xfrm>
        <a:prstGeom prst="straightConnector1">
          <a:avLst/>
        </a:prstGeom>
        <a:ln w="3175">
          <a:solidFill>
            <a:schemeClr val="accent1"/>
          </a:solidFill>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0</xdr:colOff>
      <xdr:row>810</xdr:row>
      <xdr:rowOff>28577</xdr:rowOff>
    </xdr:from>
    <xdr:to>
      <xdr:col>35</xdr:col>
      <xdr:colOff>0</xdr:colOff>
      <xdr:row>825</xdr:row>
      <xdr:rowOff>71438</xdr:rowOff>
    </xdr:to>
    <xdr:cxnSp macro="">
      <xdr:nvCxnSpPr>
        <xdr:cNvPr id="1056" name="直線矢印コネクタ 1055">
          <a:extLst>
            <a:ext uri="{FF2B5EF4-FFF2-40B4-BE49-F238E27FC236}">
              <a16:creationId xmlns:a16="http://schemas.microsoft.com/office/drawing/2014/main" id="{B597BADE-C296-4061-9472-4A61CBCC9A86}"/>
            </a:ext>
          </a:extLst>
        </xdr:cNvPr>
        <xdr:cNvCxnSpPr/>
      </xdr:nvCxnSpPr>
      <xdr:spPr>
        <a:xfrm flipV="1">
          <a:off x="13335000" y="131502152"/>
          <a:ext cx="0" cy="290036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0</xdr:colOff>
      <xdr:row>823</xdr:row>
      <xdr:rowOff>0</xdr:rowOff>
    </xdr:from>
    <xdr:to>
      <xdr:col>35</xdr:col>
      <xdr:colOff>2381</xdr:colOff>
      <xdr:row>823</xdr:row>
      <xdr:rowOff>0</xdr:rowOff>
    </xdr:to>
    <xdr:cxnSp macro="">
      <xdr:nvCxnSpPr>
        <xdr:cNvPr id="1057" name="直線矢印コネクタ 1056">
          <a:extLst>
            <a:ext uri="{FF2B5EF4-FFF2-40B4-BE49-F238E27FC236}">
              <a16:creationId xmlns:a16="http://schemas.microsoft.com/office/drawing/2014/main" id="{776AD282-6065-4FA0-B74A-ABECF32BC87A}"/>
            </a:ext>
          </a:extLst>
        </xdr:cNvPr>
        <xdr:cNvCxnSpPr/>
      </xdr:nvCxnSpPr>
      <xdr:spPr>
        <a:xfrm>
          <a:off x="11811000" y="133950075"/>
          <a:ext cx="1526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749</xdr:row>
      <xdr:rowOff>185737</xdr:rowOff>
    </xdr:from>
    <xdr:to>
      <xdr:col>29</xdr:col>
      <xdr:colOff>0</xdr:colOff>
      <xdr:row>755</xdr:row>
      <xdr:rowOff>19050</xdr:rowOff>
    </xdr:to>
    <xdr:cxnSp macro="">
      <xdr:nvCxnSpPr>
        <xdr:cNvPr id="1058" name="直線矢印コネクタ 1057">
          <a:extLst>
            <a:ext uri="{FF2B5EF4-FFF2-40B4-BE49-F238E27FC236}">
              <a16:creationId xmlns:a16="http://schemas.microsoft.com/office/drawing/2014/main" id="{C447F356-FB95-42F7-9CA5-A84B7760CEE2}"/>
            </a:ext>
          </a:extLst>
        </xdr:cNvPr>
        <xdr:cNvCxnSpPr/>
      </xdr:nvCxnSpPr>
      <xdr:spPr>
        <a:xfrm flipV="1">
          <a:off x="11049000" y="120038812"/>
          <a:ext cx="0" cy="976313"/>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757</xdr:row>
      <xdr:rowOff>0</xdr:rowOff>
    </xdr:from>
    <xdr:to>
      <xdr:col>29</xdr:col>
      <xdr:colOff>0</xdr:colOff>
      <xdr:row>765</xdr:row>
      <xdr:rowOff>40481</xdr:rowOff>
    </xdr:to>
    <xdr:cxnSp macro="">
      <xdr:nvCxnSpPr>
        <xdr:cNvPr id="1059" name="直線矢印コネクタ 1058">
          <a:extLst>
            <a:ext uri="{FF2B5EF4-FFF2-40B4-BE49-F238E27FC236}">
              <a16:creationId xmlns:a16="http://schemas.microsoft.com/office/drawing/2014/main" id="{630AFB72-E164-4AB5-9FDF-CC358F87DAFB}"/>
            </a:ext>
          </a:extLst>
        </xdr:cNvPr>
        <xdr:cNvCxnSpPr/>
      </xdr:nvCxnSpPr>
      <xdr:spPr>
        <a:xfrm>
          <a:off x="11049000" y="121377075"/>
          <a:ext cx="0" cy="1564481"/>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63</xdr:col>
      <xdr:colOff>422664</xdr:colOff>
      <xdr:row>418</xdr:row>
      <xdr:rowOff>78617</xdr:rowOff>
    </xdr:from>
    <xdr:to>
      <xdr:col>63</xdr:col>
      <xdr:colOff>501245</xdr:colOff>
      <xdr:row>418</xdr:row>
      <xdr:rowOff>78617</xdr:rowOff>
    </xdr:to>
    <xdr:cxnSp macro="">
      <xdr:nvCxnSpPr>
        <xdr:cNvPr id="1060" name="直線コネクタ 1059">
          <a:extLst>
            <a:ext uri="{FF2B5EF4-FFF2-40B4-BE49-F238E27FC236}">
              <a16:creationId xmlns:a16="http://schemas.microsoft.com/office/drawing/2014/main" id="{C1E9B2AA-1EE5-41A1-ABCE-546CD2434284}"/>
            </a:ext>
          </a:extLst>
        </xdr:cNvPr>
        <xdr:cNvCxnSpPr/>
      </xdr:nvCxnSpPr>
      <xdr:spPr>
        <a:xfrm>
          <a:off x="24387564" y="56866667"/>
          <a:ext cx="0" cy="0"/>
        </a:xfrm>
        <a:prstGeom prst="line">
          <a:avLst/>
        </a:prstGeom>
        <a:ln w="317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63</xdr:col>
      <xdr:colOff>422664</xdr:colOff>
      <xdr:row>418</xdr:row>
      <xdr:rowOff>78617</xdr:rowOff>
    </xdr:from>
    <xdr:to>
      <xdr:col>63</xdr:col>
      <xdr:colOff>501245</xdr:colOff>
      <xdr:row>418</xdr:row>
      <xdr:rowOff>78617</xdr:rowOff>
    </xdr:to>
    <xdr:cxnSp macro="">
      <xdr:nvCxnSpPr>
        <xdr:cNvPr id="1061" name="直線コネクタ 1060">
          <a:extLst>
            <a:ext uri="{FF2B5EF4-FFF2-40B4-BE49-F238E27FC236}">
              <a16:creationId xmlns:a16="http://schemas.microsoft.com/office/drawing/2014/main" id="{91DE58EE-F9E8-4E66-8E8F-422BD975F655}"/>
            </a:ext>
          </a:extLst>
        </xdr:cNvPr>
        <xdr:cNvCxnSpPr/>
      </xdr:nvCxnSpPr>
      <xdr:spPr>
        <a:xfrm>
          <a:off x="24387564" y="56866667"/>
          <a:ext cx="0" cy="0"/>
        </a:xfrm>
        <a:prstGeom prst="line">
          <a:avLst/>
        </a:prstGeom>
        <a:ln w="317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63</xdr:col>
      <xdr:colOff>422664</xdr:colOff>
      <xdr:row>419</xdr:row>
      <xdr:rowOff>78617</xdr:rowOff>
    </xdr:from>
    <xdr:to>
      <xdr:col>63</xdr:col>
      <xdr:colOff>501245</xdr:colOff>
      <xdr:row>419</xdr:row>
      <xdr:rowOff>78617</xdr:rowOff>
    </xdr:to>
    <xdr:cxnSp macro="">
      <xdr:nvCxnSpPr>
        <xdr:cNvPr id="1062" name="直線コネクタ 1061">
          <a:extLst>
            <a:ext uri="{FF2B5EF4-FFF2-40B4-BE49-F238E27FC236}">
              <a16:creationId xmlns:a16="http://schemas.microsoft.com/office/drawing/2014/main" id="{D3140665-D802-4E69-A53E-BF17283B7F23}"/>
            </a:ext>
          </a:extLst>
        </xdr:cNvPr>
        <xdr:cNvCxnSpPr/>
      </xdr:nvCxnSpPr>
      <xdr:spPr>
        <a:xfrm>
          <a:off x="24387564" y="57057167"/>
          <a:ext cx="0" cy="0"/>
        </a:xfrm>
        <a:prstGeom prst="line">
          <a:avLst/>
        </a:prstGeom>
        <a:ln w="317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63</xdr:col>
      <xdr:colOff>422664</xdr:colOff>
      <xdr:row>419</xdr:row>
      <xdr:rowOff>78617</xdr:rowOff>
    </xdr:from>
    <xdr:to>
      <xdr:col>63</xdr:col>
      <xdr:colOff>501245</xdr:colOff>
      <xdr:row>419</xdr:row>
      <xdr:rowOff>78617</xdr:rowOff>
    </xdr:to>
    <xdr:cxnSp macro="">
      <xdr:nvCxnSpPr>
        <xdr:cNvPr id="1063" name="直線コネクタ 1062">
          <a:extLst>
            <a:ext uri="{FF2B5EF4-FFF2-40B4-BE49-F238E27FC236}">
              <a16:creationId xmlns:a16="http://schemas.microsoft.com/office/drawing/2014/main" id="{52E75544-A738-4B1C-8819-E76E9E193526}"/>
            </a:ext>
          </a:extLst>
        </xdr:cNvPr>
        <xdr:cNvCxnSpPr/>
      </xdr:nvCxnSpPr>
      <xdr:spPr>
        <a:xfrm>
          <a:off x="24387564" y="57057167"/>
          <a:ext cx="0" cy="0"/>
        </a:xfrm>
        <a:prstGeom prst="line">
          <a:avLst/>
        </a:prstGeom>
        <a:ln w="317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65</xdr:col>
      <xdr:colOff>2381</xdr:colOff>
      <xdr:row>423</xdr:row>
      <xdr:rowOff>114300</xdr:rowOff>
    </xdr:from>
    <xdr:to>
      <xdr:col>65</xdr:col>
      <xdr:colOff>188119</xdr:colOff>
      <xdr:row>423</xdr:row>
      <xdr:rowOff>114300</xdr:rowOff>
    </xdr:to>
    <xdr:cxnSp macro="">
      <xdr:nvCxnSpPr>
        <xdr:cNvPr id="1064" name="直線コネクタ 1063">
          <a:extLst>
            <a:ext uri="{FF2B5EF4-FFF2-40B4-BE49-F238E27FC236}">
              <a16:creationId xmlns:a16="http://schemas.microsoft.com/office/drawing/2014/main" id="{0C44A834-6846-4653-8BE0-5283B8967A2C}"/>
            </a:ext>
          </a:extLst>
        </xdr:cNvPr>
        <xdr:cNvCxnSpPr/>
      </xdr:nvCxnSpPr>
      <xdr:spPr>
        <a:xfrm>
          <a:off x="24767381" y="57854850"/>
          <a:ext cx="185738"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207169</xdr:colOff>
      <xdr:row>441</xdr:row>
      <xdr:rowOff>78581</xdr:rowOff>
    </xdr:from>
    <xdr:to>
      <xdr:col>70</xdr:col>
      <xdr:colOff>2381</xdr:colOff>
      <xdr:row>441</xdr:row>
      <xdr:rowOff>78581</xdr:rowOff>
    </xdr:to>
    <xdr:cxnSp macro="">
      <xdr:nvCxnSpPr>
        <xdr:cNvPr id="1065" name="直線コネクタ 1064">
          <a:extLst>
            <a:ext uri="{FF2B5EF4-FFF2-40B4-BE49-F238E27FC236}">
              <a16:creationId xmlns:a16="http://schemas.microsoft.com/office/drawing/2014/main" id="{A3FDC056-963F-4085-B842-9AA9A0BFEEF6}"/>
            </a:ext>
          </a:extLst>
        </xdr:cNvPr>
        <xdr:cNvCxnSpPr/>
      </xdr:nvCxnSpPr>
      <xdr:spPr>
        <a:xfrm>
          <a:off x="26496169" y="61248131"/>
          <a:ext cx="176212" cy="0"/>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0</xdr:colOff>
      <xdr:row>441</xdr:row>
      <xdr:rowOff>95251</xdr:rowOff>
    </xdr:from>
    <xdr:to>
      <xdr:col>69</xdr:col>
      <xdr:colOff>347663</xdr:colOff>
      <xdr:row>441</xdr:row>
      <xdr:rowOff>95251</xdr:rowOff>
    </xdr:to>
    <xdr:cxnSp macro="">
      <xdr:nvCxnSpPr>
        <xdr:cNvPr id="1066" name="直線コネクタ 1065">
          <a:extLst>
            <a:ext uri="{FF2B5EF4-FFF2-40B4-BE49-F238E27FC236}">
              <a16:creationId xmlns:a16="http://schemas.microsoft.com/office/drawing/2014/main" id="{51D7DE2C-BFFF-4BC9-B8E5-01D0C59F5ADD}"/>
            </a:ext>
          </a:extLst>
        </xdr:cNvPr>
        <xdr:cNvCxnSpPr/>
      </xdr:nvCxnSpPr>
      <xdr:spPr>
        <a:xfrm>
          <a:off x="18669000" y="61264801"/>
          <a:ext cx="7967663"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2381</xdr:colOff>
      <xdr:row>425</xdr:row>
      <xdr:rowOff>123826</xdr:rowOff>
    </xdr:from>
    <xdr:to>
      <xdr:col>61</xdr:col>
      <xdr:colOff>2381</xdr:colOff>
      <xdr:row>425</xdr:row>
      <xdr:rowOff>123826</xdr:rowOff>
    </xdr:to>
    <xdr:cxnSp macro="">
      <xdr:nvCxnSpPr>
        <xdr:cNvPr id="1067" name="直線コネクタ 1066">
          <a:extLst>
            <a:ext uri="{FF2B5EF4-FFF2-40B4-BE49-F238E27FC236}">
              <a16:creationId xmlns:a16="http://schemas.microsoft.com/office/drawing/2014/main" id="{B8B07148-2F14-44A4-A0DF-BEBCF39D6F98}"/>
            </a:ext>
          </a:extLst>
        </xdr:cNvPr>
        <xdr:cNvCxnSpPr/>
      </xdr:nvCxnSpPr>
      <xdr:spPr>
        <a:xfrm>
          <a:off x="18671381" y="58245376"/>
          <a:ext cx="4572000"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2381</xdr:colOff>
      <xdr:row>425</xdr:row>
      <xdr:rowOff>154781</xdr:rowOff>
    </xdr:from>
    <xdr:to>
      <xdr:col>88</xdr:col>
      <xdr:colOff>378619</xdr:colOff>
      <xdr:row>425</xdr:row>
      <xdr:rowOff>154781</xdr:rowOff>
    </xdr:to>
    <xdr:cxnSp macro="">
      <xdr:nvCxnSpPr>
        <xdr:cNvPr id="1068" name="直線コネクタ 1067">
          <a:extLst>
            <a:ext uri="{FF2B5EF4-FFF2-40B4-BE49-F238E27FC236}">
              <a16:creationId xmlns:a16="http://schemas.microsoft.com/office/drawing/2014/main" id="{081FC2F0-F6DD-47C0-955E-3BE4D0830558}"/>
            </a:ext>
          </a:extLst>
        </xdr:cNvPr>
        <xdr:cNvCxnSpPr/>
      </xdr:nvCxnSpPr>
      <xdr:spPr>
        <a:xfrm>
          <a:off x="29720381" y="58276331"/>
          <a:ext cx="4186238"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0</xdr:colOff>
      <xdr:row>425</xdr:row>
      <xdr:rowOff>169068</xdr:rowOff>
    </xdr:from>
    <xdr:to>
      <xdr:col>89</xdr:col>
      <xdr:colOff>2381</xdr:colOff>
      <xdr:row>425</xdr:row>
      <xdr:rowOff>169068</xdr:rowOff>
    </xdr:to>
    <xdr:cxnSp macro="">
      <xdr:nvCxnSpPr>
        <xdr:cNvPr id="1069" name="直線コネクタ 1068">
          <a:extLst>
            <a:ext uri="{FF2B5EF4-FFF2-40B4-BE49-F238E27FC236}">
              <a16:creationId xmlns:a16="http://schemas.microsoft.com/office/drawing/2014/main" id="{500BCF58-6F2C-492E-A98A-F78C6D8882BD}"/>
            </a:ext>
          </a:extLst>
        </xdr:cNvPr>
        <xdr:cNvCxnSpPr/>
      </xdr:nvCxnSpPr>
      <xdr:spPr>
        <a:xfrm>
          <a:off x="29718000" y="58290618"/>
          <a:ext cx="4193381"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378619</xdr:colOff>
      <xdr:row>425</xdr:row>
      <xdr:rowOff>169069</xdr:rowOff>
    </xdr:from>
    <xdr:to>
      <xdr:col>81</xdr:col>
      <xdr:colOff>378619</xdr:colOff>
      <xdr:row>426</xdr:row>
      <xdr:rowOff>166689</xdr:rowOff>
    </xdr:to>
    <xdr:cxnSp macro="">
      <xdr:nvCxnSpPr>
        <xdr:cNvPr id="1070" name="直線矢印コネクタ 1069">
          <a:extLst>
            <a:ext uri="{FF2B5EF4-FFF2-40B4-BE49-F238E27FC236}">
              <a16:creationId xmlns:a16="http://schemas.microsoft.com/office/drawing/2014/main" id="{7177162E-FDD6-4706-A2C4-495F2473AA2C}"/>
            </a:ext>
          </a:extLst>
        </xdr:cNvPr>
        <xdr:cNvCxnSpPr/>
      </xdr:nvCxnSpPr>
      <xdr:spPr>
        <a:xfrm flipV="1">
          <a:off x="31239619" y="58290619"/>
          <a:ext cx="0" cy="18812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82</xdr:col>
      <xdr:colOff>0</xdr:colOff>
      <xdr:row>424</xdr:row>
      <xdr:rowOff>164307</xdr:rowOff>
    </xdr:from>
    <xdr:to>
      <xdr:col>82</xdr:col>
      <xdr:colOff>0</xdr:colOff>
      <xdr:row>425</xdr:row>
      <xdr:rowOff>154782</xdr:rowOff>
    </xdr:to>
    <xdr:cxnSp macro="">
      <xdr:nvCxnSpPr>
        <xdr:cNvPr id="1071" name="直線矢印コネクタ 1070">
          <a:extLst>
            <a:ext uri="{FF2B5EF4-FFF2-40B4-BE49-F238E27FC236}">
              <a16:creationId xmlns:a16="http://schemas.microsoft.com/office/drawing/2014/main" id="{0CA65A60-B0D0-403D-BE39-38EF40AEC71B}"/>
            </a:ext>
          </a:extLst>
        </xdr:cNvPr>
        <xdr:cNvCxnSpPr/>
      </xdr:nvCxnSpPr>
      <xdr:spPr>
        <a:xfrm>
          <a:off x="31242000" y="58095357"/>
          <a:ext cx="0" cy="180975"/>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82</xdr:col>
      <xdr:colOff>0</xdr:colOff>
      <xdr:row>423</xdr:row>
      <xdr:rowOff>188119</xdr:rowOff>
    </xdr:from>
    <xdr:to>
      <xdr:col>82</xdr:col>
      <xdr:colOff>376238</xdr:colOff>
      <xdr:row>425</xdr:row>
      <xdr:rowOff>161927</xdr:rowOff>
    </xdr:to>
    <xdr:cxnSp macro="">
      <xdr:nvCxnSpPr>
        <xdr:cNvPr id="1072" name="カギ線コネクタ 15702">
          <a:extLst>
            <a:ext uri="{FF2B5EF4-FFF2-40B4-BE49-F238E27FC236}">
              <a16:creationId xmlns:a16="http://schemas.microsoft.com/office/drawing/2014/main" id="{3FE6AE5E-AF7A-4E8B-B8F3-450E3A2A79B1}"/>
            </a:ext>
          </a:extLst>
        </xdr:cNvPr>
        <xdr:cNvCxnSpPr/>
      </xdr:nvCxnSpPr>
      <xdr:spPr>
        <a:xfrm flipV="1">
          <a:off x="31242000" y="57928669"/>
          <a:ext cx="376238" cy="354808"/>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3301</xdr:colOff>
      <xdr:row>437</xdr:row>
      <xdr:rowOff>116845</xdr:rowOff>
    </xdr:from>
    <xdr:to>
      <xdr:col>86</xdr:col>
      <xdr:colOff>0</xdr:colOff>
      <xdr:row>438</xdr:row>
      <xdr:rowOff>100013</xdr:rowOff>
    </xdr:to>
    <xdr:cxnSp macro="">
      <xdr:nvCxnSpPr>
        <xdr:cNvPr id="1073" name="直線コネクタ 1072">
          <a:extLst>
            <a:ext uri="{FF2B5EF4-FFF2-40B4-BE49-F238E27FC236}">
              <a16:creationId xmlns:a16="http://schemas.microsoft.com/office/drawing/2014/main" id="{EEE1B849-F5AB-4D81-92CC-C723F35D1727}"/>
            </a:ext>
          </a:extLst>
        </xdr:cNvPr>
        <xdr:cNvCxnSpPr>
          <a:stCxn id="1743" idx="2"/>
        </xdr:cNvCxnSpPr>
      </xdr:nvCxnSpPr>
      <xdr:spPr>
        <a:xfrm>
          <a:off x="28197301" y="60524395"/>
          <a:ext cx="4568699" cy="173668"/>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190500</xdr:colOff>
      <xdr:row>424</xdr:row>
      <xdr:rowOff>38100</xdr:rowOff>
    </xdr:from>
    <xdr:to>
      <xdr:col>70</xdr:col>
      <xdr:colOff>195263</xdr:colOff>
      <xdr:row>424</xdr:row>
      <xdr:rowOff>38100</xdr:rowOff>
    </xdr:to>
    <xdr:cxnSp macro="">
      <xdr:nvCxnSpPr>
        <xdr:cNvPr id="1074" name="直線コネクタ 1073">
          <a:extLst>
            <a:ext uri="{FF2B5EF4-FFF2-40B4-BE49-F238E27FC236}">
              <a16:creationId xmlns:a16="http://schemas.microsoft.com/office/drawing/2014/main" id="{6FF3E2A8-01C0-4EBF-A699-08D366D967E2}"/>
            </a:ext>
          </a:extLst>
        </xdr:cNvPr>
        <xdr:cNvCxnSpPr/>
      </xdr:nvCxnSpPr>
      <xdr:spPr>
        <a:xfrm>
          <a:off x="26479500" y="57969150"/>
          <a:ext cx="385763"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188121</xdr:colOff>
      <xdr:row>424</xdr:row>
      <xdr:rowOff>35720</xdr:rowOff>
    </xdr:from>
    <xdr:to>
      <xdr:col>69</xdr:col>
      <xdr:colOff>309563</xdr:colOff>
      <xdr:row>441</xdr:row>
      <xdr:rowOff>100013</xdr:rowOff>
    </xdr:to>
    <xdr:cxnSp macro="">
      <xdr:nvCxnSpPr>
        <xdr:cNvPr id="1075" name="直線矢印コネクタ 1074">
          <a:extLst>
            <a:ext uri="{FF2B5EF4-FFF2-40B4-BE49-F238E27FC236}">
              <a16:creationId xmlns:a16="http://schemas.microsoft.com/office/drawing/2014/main" id="{021CFD1C-AEB8-4DB2-9CDF-CAFAA6EF7C15}"/>
            </a:ext>
          </a:extLst>
        </xdr:cNvPr>
        <xdr:cNvCxnSpPr/>
      </xdr:nvCxnSpPr>
      <xdr:spPr>
        <a:xfrm>
          <a:off x="26477121" y="57966770"/>
          <a:ext cx="121442" cy="330279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190499</xdr:colOff>
      <xdr:row>421</xdr:row>
      <xdr:rowOff>188120</xdr:rowOff>
    </xdr:from>
    <xdr:to>
      <xdr:col>70</xdr:col>
      <xdr:colOff>190499</xdr:colOff>
      <xdr:row>424</xdr:row>
      <xdr:rowOff>42863</xdr:rowOff>
    </xdr:to>
    <xdr:cxnSp macro="">
      <xdr:nvCxnSpPr>
        <xdr:cNvPr id="1076" name="直線矢印コネクタ 1075">
          <a:extLst>
            <a:ext uri="{FF2B5EF4-FFF2-40B4-BE49-F238E27FC236}">
              <a16:creationId xmlns:a16="http://schemas.microsoft.com/office/drawing/2014/main" id="{04DB903B-EFD9-403E-872E-334C2A453251}"/>
            </a:ext>
          </a:extLst>
        </xdr:cNvPr>
        <xdr:cNvCxnSpPr/>
      </xdr:nvCxnSpPr>
      <xdr:spPr>
        <a:xfrm>
          <a:off x="26860499" y="57547670"/>
          <a:ext cx="0" cy="426243"/>
        </a:xfrm>
        <a:prstGeom prst="straightConnector1">
          <a:avLst/>
        </a:prstGeom>
        <a:ln w="3175">
          <a:solidFill>
            <a:sysClr val="windowText" lastClr="000000"/>
          </a:solidFill>
          <a:prstDash val="sysDash"/>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190500</xdr:colOff>
      <xdr:row>421</xdr:row>
      <xdr:rowOff>188119</xdr:rowOff>
    </xdr:from>
    <xdr:to>
      <xdr:col>69</xdr:col>
      <xdr:colOff>190500</xdr:colOff>
      <xdr:row>424</xdr:row>
      <xdr:rowOff>38099</xdr:rowOff>
    </xdr:to>
    <xdr:cxnSp macro="">
      <xdr:nvCxnSpPr>
        <xdr:cNvPr id="1077" name="直線矢印コネクタ 1076">
          <a:extLst>
            <a:ext uri="{FF2B5EF4-FFF2-40B4-BE49-F238E27FC236}">
              <a16:creationId xmlns:a16="http://schemas.microsoft.com/office/drawing/2014/main" id="{F677D46D-72C3-4B2E-9138-39FBDC7DFB0B}"/>
            </a:ext>
          </a:extLst>
        </xdr:cNvPr>
        <xdr:cNvCxnSpPr/>
      </xdr:nvCxnSpPr>
      <xdr:spPr>
        <a:xfrm>
          <a:off x="26479500" y="57547669"/>
          <a:ext cx="0" cy="421480"/>
        </a:xfrm>
        <a:prstGeom prst="straightConnector1">
          <a:avLst/>
        </a:prstGeom>
        <a:ln w="3175">
          <a:solidFill>
            <a:sysClr val="windowText" lastClr="000000"/>
          </a:solidFill>
          <a:prstDash val="sysDash"/>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200025</xdr:colOff>
      <xdr:row>424</xdr:row>
      <xdr:rowOff>38100</xdr:rowOff>
    </xdr:from>
    <xdr:to>
      <xdr:col>78</xdr:col>
      <xdr:colOff>2381</xdr:colOff>
      <xdr:row>425</xdr:row>
      <xdr:rowOff>152400</xdr:rowOff>
    </xdr:to>
    <xdr:cxnSp macro="">
      <xdr:nvCxnSpPr>
        <xdr:cNvPr id="1078" name="直線コネクタ 1077">
          <a:extLst>
            <a:ext uri="{FF2B5EF4-FFF2-40B4-BE49-F238E27FC236}">
              <a16:creationId xmlns:a16="http://schemas.microsoft.com/office/drawing/2014/main" id="{349F5808-747A-41BA-9AAE-EDB0BEEF83F4}"/>
            </a:ext>
          </a:extLst>
        </xdr:cNvPr>
        <xdr:cNvCxnSpPr/>
      </xdr:nvCxnSpPr>
      <xdr:spPr>
        <a:xfrm>
          <a:off x="26870025" y="57969150"/>
          <a:ext cx="2850356" cy="30480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378619</xdr:colOff>
      <xdr:row>424</xdr:row>
      <xdr:rowOff>38103</xdr:rowOff>
    </xdr:from>
    <xdr:to>
      <xdr:col>69</xdr:col>
      <xdr:colOff>190500</xdr:colOff>
      <xdr:row>425</xdr:row>
      <xdr:rowOff>154781</xdr:rowOff>
    </xdr:to>
    <xdr:cxnSp macro="">
      <xdr:nvCxnSpPr>
        <xdr:cNvPr id="1079" name="直線コネクタ 1078">
          <a:extLst>
            <a:ext uri="{FF2B5EF4-FFF2-40B4-BE49-F238E27FC236}">
              <a16:creationId xmlns:a16="http://schemas.microsoft.com/office/drawing/2014/main" id="{E51DE93C-9A5C-4C91-8D8C-C882BA3E7590}"/>
            </a:ext>
          </a:extLst>
        </xdr:cNvPr>
        <xdr:cNvCxnSpPr/>
      </xdr:nvCxnSpPr>
      <xdr:spPr>
        <a:xfrm flipV="1">
          <a:off x="23619619" y="57969153"/>
          <a:ext cx="2859881" cy="307178"/>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4763</xdr:colOff>
      <xdr:row>425</xdr:row>
      <xdr:rowOff>123826</xdr:rowOff>
    </xdr:from>
    <xdr:to>
      <xdr:col>62</xdr:col>
      <xdr:colOff>2</xdr:colOff>
      <xdr:row>425</xdr:row>
      <xdr:rowOff>154789</xdr:rowOff>
    </xdr:to>
    <xdr:cxnSp macro="">
      <xdr:nvCxnSpPr>
        <xdr:cNvPr id="1080" name="直線コネクタ 1079">
          <a:extLst>
            <a:ext uri="{FF2B5EF4-FFF2-40B4-BE49-F238E27FC236}">
              <a16:creationId xmlns:a16="http://schemas.microsoft.com/office/drawing/2014/main" id="{60E2872B-999A-427F-BBC4-14158D2DE1AC}"/>
            </a:ext>
          </a:extLst>
        </xdr:cNvPr>
        <xdr:cNvCxnSpPr/>
      </xdr:nvCxnSpPr>
      <xdr:spPr>
        <a:xfrm flipH="1" flipV="1">
          <a:off x="23245763" y="58245376"/>
          <a:ext cx="376239" cy="30963"/>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16669</xdr:colOff>
      <xdr:row>429</xdr:row>
      <xdr:rowOff>92869</xdr:rowOff>
    </xdr:from>
    <xdr:to>
      <xdr:col>69</xdr:col>
      <xdr:colOff>226219</xdr:colOff>
      <xdr:row>429</xdr:row>
      <xdr:rowOff>92869</xdr:rowOff>
    </xdr:to>
    <xdr:cxnSp macro="">
      <xdr:nvCxnSpPr>
        <xdr:cNvPr id="1081" name="直線矢印コネクタ 1080">
          <a:extLst>
            <a:ext uri="{FF2B5EF4-FFF2-40B4-BE49-F238E27FC236}">
              <a16:creationId xmlns:a16="http://schemas.microsoft.com/office/drawing/2014/main" id="{9BD61133-1DBB-438E-9B8C-788CDBA51ABC}"/>
            </a:ext>
          </a:extLst>
        </xdr:cNvPr>
        <xdr:cNvCxnSpPr/>
      </xdr:nvCxnSpPr>
      <xdr:spPr>
        <a:xfrm flipH="1">
          <a:off x="26305669" y="58976419"/>
          <a:ext cx="20955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xdr:colOff>
      <xdr:row>421</xdr:row>
      <xdr:rowOff>188120</xdr:rowOff>
    </xdr:from>
    <xdr:to>
      <xdr:col>78</xdr:col>
      <xdr:colOff>1</xdr:colOff>
      <xdr:row>423</xdr:row>
      <xdr:rowOff>11906</xdr:rowOff>
    </xdr:to>
    <xdr:cxnSp macro="">
      <xdr:nvCxnSpPr>
        <xdr:cNvPr id="1082" name="直線矢印コネクタ 1081">
          <a:extLst>
            <a:ext uri="{FF2B5EF4-FFF2-40B4-BE49-F238E27FC236}">
              <a16:creationId xmlns:a16="http://schemas.microsoft.com/office/drawing/2014/main" id="{2896358A-6C76-429B-AFE9-4C15DD168CB9}"/>
            </a:ext>
          </a:extLst>
        </xdr:cNvPr>
        <xdr:cNvCxnSpPr/>
      </xdr:nvCxnSpPr>
      <xdr:spPr>
        <a:xfrm flipV="1">
          <a:off x="29718001" y="57547670"/>
          <a:ext cx="0" cy="204786"/>
        </a:xfrm>
        <a:prstGeom prst="straightConnector1">
          <a:avLst/>
        </a:prstGeom>
        <a:ln w="3175">
          <a:solidFill>
            <a:sysClr val="windowText" lastClr="000000"/>
          </a:solidFill>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190500</xdr:colOff>
      <xdr:row>421</xdr:row>
      <xdr:rowOff>0</xdr:rowOff>
    </xdr:from>
    <xdr:to>
      <xdr:col>78</xdr:col>
      <xdr:colOff>2381</xdr:colOff>
      <xdr:row>421</xdr:row>
      <xdr:rowOff>0</xdr:rowOff>
    </xdr:to>
    <xdr:cxnSp macro="">
      <xdr:nvCxnSpPr>
        <xdr:cNvPr id="1083" name="直線矢印コネクタ 1082">
          <a:extLst>
            <a:ext uri="{FF2B5EF4-FFF2-40B4-BE49-F238E27FC236}">
              <a16:creationId xmlns:a16="http://schemas.microsoft.com/office/drawing/2014/main" id="{A16FE29F-4397-493A-8536-A843BF99F96C}"/>
            </a:ext>
          </a:extLst>
        </xdr:cNvPr>
        <xdr:cNvCxnSpPr/>
      </xdr:nvCxnSpPr>
      <xdr:spPr>
        <a:xfrm>
          <a:off x="28384500" y="57359550"/>
          <a:ext cx="13358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190500</xdr:colOff>
      <xdr:row>436</xdr:row>
      <xdr:rowOff>114300</xdr:rowOff>
    </xdr:from>
    <xdr:to>
      <xdr:col>70</xdr:col>
      <xdr:colOff>190500</xdr:colOff>
      <xdr:row>437</xdr:row>
      <xdr:rowOff>14288</xdr:rowOff>
    </xdr:to>
    <xdr:cxnSp macro="">
      <xdr:nvCxnSpPr>
        <xdr:cNvPr id="1084" name="直線コネクタ 1083">
          <a:extLst>
            <a:ext uri="{FF2B5EF4-FFF2-40B4-BE49-F238E27FC236}">
              <a16:creationId xmlns:a16="http://schemas.microsoft.com/office/drawing/2014/main" id="{0DDDED72-907C-4B1E-A9D0-FC1CB45337B1}"/>
            </a:ext>
          </a:extLst>
        </xdr:cNvPr>
        <xdr:cNvCxnSpPr/>
      </xdr:nvCxnSpPr>
      <xdr:spPr>
        <a:xfrm>
          <a:off x="26860500" y="60331350"/>
          <a:ext cx="0" cy="90488"/>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190500</xdr:colOff>
      <xdr:row>432</xdr:row>
      <xdr:rowOff>4763</xdr:rowOff>
    </xdr:from>
    <xdr:to>
      <xdr:col>70</xdr:col>
      <xdr:colOff>190500</xdr:colOff>
      <xdr:row>436</xdr:row>
      <xdr:rowOff>109538</xdr:rowOff>
    </xdr:to>
    <xdr:cxnSp macro="">
      <xdr:nvCxnSpPr>
        <xdr:cNvPr id="1085" name="直線矢印コネクタ 1084">
          <a:extLst>
            <a:ext uri="{FF2B5EF4-FFF2-40B4-BE49-F238E27FC236}">
              <a16:creationId xmlns:a16="http://schemas.microsoft.com/office/drawing/2014/main" id="{FEA92FD2-2CD9-4E4E-8D4C-17770134089D}"/>
            </a:ext>
          </a:extLst>
        </xdr:cNvPr>
        <xdr:cNvCxnSpPr/>
      </xdr:nvCxnSpPr>
      <xdr:spPr>
        <a:xfrm>
          <a:off x="26860500" y="59459813"/>
          <a:ext cx="0" cy="866775"/>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190500</xdr:colOff>
      <xdr:row>424</xdr:row>
      <xdr:rowOff>40481</xdr:rowOff>
    </xdr:from>
    <xdr:to>
      <xdr:col>70</xdr:col>
      <xdr:colOff>190500</xdr:colOff>
      <xdr:row>431</xdr:row>
      <xdr:rowOff>7144</xdr:rowOff>
    </xdr:to>
    <xdr:cxnSp macro="">
      <xdr:nvCxnSpPr>
        <xdr:cNvPr id="1086" name="直線矢印コネクタ 1085">
          <a:extLst>
            <a:ext uri="{FF2B5EF4-FFF2-40B4-BE49-F238E27FC236}">
              <a16:creationId xmlns:a16="http://schemas.microsoft.com/office/drawing/2014/main" id="{BBF14946-5753-4B08-8C62-568AC6618772}"/>
            </a:ext>
          </a:extLst>
        </xdr:cNvPr>
        <xdr:cNvCxnSpPr/>
      </xdr:nvCxnSpPr>
      <xdr:spPr>
        <a:xfrm flipV="1">
          <a:off x="26860500" y="57971531"/>
          <a:ext cx="0" cy="1300163"/>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378619</xdr:colOff>
      <xdr:row>421</xdr:row>
      <xdr:rowOff>0</xdr:rowOff>
    </xdr:from>
    <xdr:to>
      <xdr:col>65</xdr:col>
      <xdr:colOff>190500</xdr:colOff>
      <xdr:row>421</xdr:row>
      <xdr:rowOff>0</xdr:rowOff>
    </xdr:to>
    <xdr:cxnSp macro="">
      <xdr:nvCxnSpPr>
        <xdr:cNvPr id="1087" name="直線矢印コネクタ 1086">
          <a:extLst>
            <a:ext uri="{FF2B5EF4-FFF2-40B4-BE49-F238E27FC236}">
              <a16:creationId xmlns:a16="http://schemas.microsoft.com/office/drawing/2014/main" id="{3AF3AB44-3DDB-4F65-B62A-457A9D54461C}"/>
            </a:ext>
          </a:extLst>
        </xdr:cNvPr>
        <xdr:cNvCxnSpPr/>
      </xdr:nvCxnSpPr>
      <xdr:spPr>
        <a:xfrm>
          <a:off x="23619619" y="57359550"/>
          <a:ext cx="13358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378619</xdr:colOff>
      <xdr:row>431</xdr:row>
      <xdr:rowOff>0</xdr:rowOff>
    </xdr:from>
    <xdr:to>
      <xdr:col>55</xdr:col>
      <xdr:colOff>0</xdr:colOff>
      <xdr:row>431</xdr:row>
      <xdr:rowOff>0</xdr:rowOff>
    </xdr:to>
    <xdr:cxnSp macro="">
      <xdr:nvCxnSpPr>
        <xdr:cNvPr id="1088" name="直線矢印コネクタ 1087">
          <a:extLst>
            <a:ext uri="{FF2B5EF4-FFF2-40B4-BE49-F238E27FC236}">
              <a16:creationId xmlns:a16="http://schemas.microsoft.com/office/drawing/2014/main" id="{6DC258B4-6A36-474F-BC3B-BF59D6E29561}"/>
            </a:ext>
          </a:extLst>
        </xdr:cNvPr>
        <xdr:cNvCxnSpPr/>
      </xdr:nvCxnSpPr>
      <xdr:spPr>
        <a:xfrm>
          <a:off x="19809619" y="59264550"/>
          <a:ext cx="1145381" cy="0"/>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0</xdr:colOff>
      <xdr:row>431</xdr:row>
      <xdr:rowOff>0</xdr:rowOff>
    </xdr:from>
    <xdr:to>
      <xdr:col>52</xdr:col>
      <xdr:colOff>2381</xdr:colOff>
      <xdr:row>431</xdr:row>
      <xdr:rowOff>0</xdr:rowOff>
    </xdr:to>
    <xdr:cxnSp macro="">
      <xdr:nvCxnSpPr>
        <xdr:cNvPr id="1089" name="直線矢印コネクタ 1088">
          <a:extLst>
            <a:ext uri="{FF2B5EF4-FFF2-40B4-BE49-F238E27FC236}">
              <a16:creationId xmlns:a16="http://schemas.microsoft.com/office/drawing/2014/main" id="{AE8ED20B-D99C-4CFE-B02A-A6193DD2660B}"/>
            </a:ext>
          </a:extLst>
        </xdr:cNvPr>
        <xdr:cNvCxnSpPr/>
      </xdr:nvCxnSpPr>
      <xdr:spPr>
        <a:xfrm>
          <a:off x="18669000" y="59264550"/>
          <a:ext cx="1145381" cy="0"/>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0</xdr:colOff>
      <xdr:row>441</xdr:row>
      <xdr:rowOff>95250</xdr:rowOff>
    </xdr:from>
    <xdr:to>
      <xdr:col>62</xdr:col>
      <xdr:colOff>0</xdr:colOff>
      <xdr:row>441</xdr:row>
      <xdr:rowOff>188119</xdr:rowOff>
    </xdr:to>
    <xdr:cxnSp macro="">
      <xdr:nvCxnSpPr>
        <xdr:cNvPr id="1090" name="直線コネクタ 1089">
          <a:extLst>
            <a:ext uri="{FF2B5EF4-FFF2-40B4-BE49-F238E27FC236}">
              <a16:creationId xmlns:a16="http://schemas.microsoft.com/office/drawing/2014/main" id="{B67D4FEB-7D89-43D2-95E3-DD0935F82B67}"/>
            </a:ext>
          </a:extLst>
        </xdr:cNvPr>
        <xdr:cNvCxnSpPr/>
      </xdr:nvCxnSpPr>
      <xdr:spPr>
        <a:xfrm>
          <a:off x="23622000" y="61264800"/>
          <a:ext cx="0" cy="92869"/>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0</xdr:colOff>
      <xdr:row>425</xdr:row>
      <xdr:rowOff>123827</xdr:rowOff>
    </xdr:from>
    <xdr:to>
      <xdr:col>52</xdr:col>
      <xdr:colOff>0</xdr:colOff>
      <xdr:row>432</xdr:row>
      <xdr:rowOff>14288</xdr:rowOff>
    </xdr:to>
    <xdr:cxnSp macro="">
      <xdr:nvCxnSpPr>
        <xdr:cNvPr id="1091" name="直線矢印コネクタ 1090">
          <a:extLst>
            <a:ext uri="{FF2B5EF4-FFF2-40B4-BE49-F238E27FC236}">
              <a16:creationId xmlns:a16="http://schemas.microsoft.com/office/drawing/2014/main" id="{3B0903B6-CD0C-4CB3-B811-CA28F7A0DDFD}"/>
            </a:ext>
          </a:extLst>
        </xdr:cNvPr>
        <xdr:cNvCxnSpPr/>
      </xdr:nvCxnSpPr>
      <xdr:spPr>
        <a:xfrm flipV="1">
          <a:off x="19812000" y="58245377"/>
          <a:ext cx="0" cy="1223961"/>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378619</xdr:colOff>
      <xdr:row>429</xdr:row>
      <xdr:rowOff>0</xdr:rowOff>
    </xdr:from>
    <xdr:to>
      <xdr:col>69</xdr:col>
      <xdr:colOff>378619</xdr:colOff>
      <xdr:row>429</xdr:row>
      <xdr:rowOff>0</xdr:rowOff>
    </xdr:to>
    <xdr:cxnSp macro="">
      <xdr:nvCxnSpPr>
        <xdr:cNvPr id="1092" name="直線矢印コネクタ 1091">
          <a:extLst>
            <a:ext uri="{FF2B5EF4-FFF2-40B4-BE49-F238E27FC236}">
              <a16:creationId xmlns:a16="http://schemas.microsoft.com/office/drawing/2014/main" id="{D366DA1D-5696-4907-927D-9372BA6C9E2C}"/>
            </a:ext>
          </a:extLst>
        </xdr:cNvPr>
        <xdr:cNvCxnSpPr/>
      </xdr:nvCxnSpPr>
      <xdr:spPr>
        <a:xfrm>
          <a:off x="19809619" y="58883550"/>
          <a:ext cx="6858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86</xdr:col>
      <xdr:colOff>0</xdr:colOff>
      <xdr:row>429</xdr:row>
      <xdr:rowOff>0</xdr:rowOff>
    </xdr:from>
    <xdr:to>
      <xdr:col>89</xdr:col>
      <xdr:colOff>2381</xdr:colOff>
      <xdr:row>429</xdr:row>
      <xdr:rowOff>0</xdr:rowOff>
    </xdr:to>
    <xdr:cxnSp macro="">
      <xdr:nvCxnSpPr>
        <xdr:cNvPr id="1093" name="直線矢印コネクタ 1092">
          <a:extLst>
            <a:ext uri="{FF2B5EF4-FFF2-40B4-BE49-F238E27FC236}">
              <a16:creationId xmlns:a16="http://schemas.microsoft.com/office/drawing/2014/main" id="{B127950B-3595-4757-9E94-10D753E690CB}"/>
            </a:ext>
          </a:extLst>
        </xdr:cNvPr>
        <xdr:cNvCxnSpPr/>
      </xdr:nvCxnSpPr>
      <xdr:spPr>
        <a:xfrm>
          <a:off x="32766000" y="58883550"/>
          <a:ext cx="1145381" cy="0"/>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86</xdr:col>
      <xdr:colOff>0</xdr:colOff>
      <xdr:row>422</xdr:row>
      <xdr:rowOff>0</xdr:rowOff>
    </xdr:from>
    <xdr:to>
      <xdr:col>86</xdr:col>
      <xdr:colOff>0</xdr:colOff>
      <xdr:row>425</xdr:row>
      <xdr:rowOff>157163</xdr:rowOff>
    </xdr:to>
    <xdr:cxnSp macro="">
      <xdr:nvCxnSpPr>
        <xdr:cNvPr id="1094" name="直線矢印コネクタ 1093">
          <a:extLst>
            <a:ext uri="{FF2B5EF4-FFF2-40B4-BE49-F238E27FC236}">
              <a16:creationId xmlns:a16="http://schemas.microsoft.com/office/drawing/2014/main" id="{267F7968-2435-4B3E-BE8D-D63915AA7E4F}"/>
            </a:ext>
          </a:extLst>
        </xdr:cNvPr>
        <xdr:cNvCxnSpPr/>
      </xdr:nvCxnSpPr>
      <xdr:spPr>
        <a:xfrm>
          <a:off x="32766000" y="57550050"/>
          <a:ext cx="0" cy="72866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86</xdr:col>
      <xdr:colOff>0</xdr:colOff>
      <xdr:row>425</xdr:row>
      <xdr:rowOff>166688</xdr:rowOff>
    </xdr:from>
    <xdr:to>
      <xdr:col>86</xdr:col>
      <xdr:colOff>0</xdr:colOff>
      <xdr:row>431</xdr:row>
      <xdr:rowOff>11907</xdr:rowOff>
    </xdr:to>
    <xdr:cxnSp macro="">
      <xdr:nvCxnSpPr>
        <xdr:cNvPr id="1095" name="直線矢印コネクタ 1094">
          <a:extLst>
            <a:ext uri="{FF2B5EF4-FFF2-40B4-BE49-F238E27FC236}">
              <a16:creationId xmlns:a16="http://schemas.microsoft.com/office/drawing/2014/main" id="{8AF9C379-030E-4B5A-B487-2FB604915E4E}"/>
            </a:ext>
          </a:extLst>
        </xdr:cNvPr>
        <xdr:cNvCxnSpPr/>
      </xdr:nvCxnSpPr>
      <xdr:spPr>
        <a:xfrm flipV="1">
          <a:off x="32766000" y="58288238"/>
          <a:ext cx="0" cy="988219"/>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86</xdr:col>
      <xdr:colOff>0</xdr:colOff>
      <xdr:row>432</xdr:row>
      <xdr:rowOff>2381</xdr:rowOff>
    </xdr:from>
    <xdr:to>
      <xdr:col>86</xdr:col>
      <xdr:colOff>0</xdr:colOff>
      <xdr:row>441</xdr:row>
      <xdr:rowOff>183356</xdr:rowOff>
    </xdr:to>
    <xdr:cxnSp macro="">
      <xdr:nvCxnSpPr>
        <xdr:cNvPr id="1096" name="直線コネクタ 1095">
          <a:extLst>
            <a:ext uri="{FF2B5EF4-FFF2-40B4-BE49-F238E27FC236}">
              <a16:creationId xmlns:a16="http://schemas.microsoft.com/office/drawing/2014/main" id="{B96E4CF5-1FE7-4FB8-80E9-E00B0FDD65E9}"/>
            </a:ext>
          </a:extLst>
        </xdr:cNvPr>
        <xdr:cNvCxnSpPr/>
      </xdr:nvCxnSpPr>
      <xdr:spPr>
        <a:xfrm>
          <a:off x="32766000" y="59457431"/>
          <a:ext cx="0" cy="1895475"/>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86</xdr:col>
      <xdr:colOff>0</xdr:colOff>
      <xdr:row>431</xdr:row>
      <xdr:rowOff>178594</xdr:rowOff>
    </xdr:from>
    <xdr:to>
      <xdr:col>86</xdr:col>
      <xdr:colOff>0</xdr:colOff>
      <xdr:row>438</xdr:row>
      <xdr:rowOff>102394</xdr:rowOff>
    </xdr:to>
    <xdr:cxnSp macro="">
      <xdr:nvCxnSpPr>
        <xdr:cNvPr id="1097" name="直線矢印コネクタ 1096">
          <a:extLst>
            <a:ext uri="{FF2B5EF4-FFF2-40B4-BE49-F238E27FC236}">
              <a16:creationId xmlns:a16="http://schemas.microsoft.com/office/drawing/2014/main" id="{B75227F8-DA9B-439D-B9E8-34D620501A4D}"/>
            </a:ext>
          </a:extLst>
        </xdr:cNvPr>
        <xdr:cNvCxnSpPr/>
      </xdr:nvCxnSpPr>
      <xdr:spPr>
        <a:xfrm>
          <a:off x="32766000" y="59443144"/>
          <a:ext cx="0" cy="125730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86</xdr:col>
      <xdr:colOff>0</xdr:colOff>
      <xdr:row>438</xdr:row>
      <xdr:rowOff>97631</xdr:rowOff>
    </xdr:from>
    <xdr:to>
      <xdr:col>86</xdr:col>
      <xdr:colOff>0</xdr:colOff>
      <xdr:row>442</xdr:row>
      <xdr:rowOff>0</xdr:rowOff>
    </xdr:to>
    <xdr:cxnSp macro="">
      <xdr:nvCxnSpPr>
        <xdr:cNvPr id="1098" name="直線矢印コネクタ 1097">
          <a:extLst>
            <a:ext uri="{FF2B5EF4-FFF2-40B4-BE49-F238E27FC236}">
              <a16:creationId xmlns:a16="http://schemas.microsoft.com/office/drawing/2014/main" id="{D98EFC70-4E8A-4D72-B7A9-0673CB288931}"/>
            </a:ext>
          </a:extLst>
        </xdr:cNvPr>
        <xdr:cNvCxnSpPr/>
      </xdr:nvCxnSpPr>
      <xdr:spPr>
        <a:xfrm>
          <a:off x="32766000" y="60695681"/>
          <a:ext cx="0" cy="66436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285748</xdr:colOff>
      <xdr:row>441</xdr:row>
      <xdr:rowOff>100013</xdr:rowOff>
    </xdr:from>
    <xdr:to>
      <xdr:col>67</xdr:col>
      <xdr:colOff>285748</xdr:colOff>
      <xdr:row>441</xdr:row>
      <xdr:rowOff>188119</xdr:rowOff>
    </xdr:to>
    <xdr:cxnSp macro="">
      <xdr:nvCxnSpPr>
        <xdr:cNvPr id="1099" name="直線コネクタ 1098">
          <a:extLst>
            <a:ext uri="{FF2B5EF4-FFF2-40B4-BE49-F238E27FC236}">
              <a16:creationId xmlns:a16="http://schemas.microsoft.com/office/drawing/2014/main" id="{9D958471-A8F5-4727-9AA8-EB21C7581A8C}"/>
            </a:ext>
          </a:extLst>
        </xdr:cNvPr>
        <xdr:cNvCxnSpPr/>
      </xdr:nvCxnSpPr>
      <xdr:spPr>
        <a:xfrm>
          <a:off x="25812748" y="61269563"/>
          <a:ext cx="0" cy="88106"/>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309562</xdr:colOff>
      <xdr:row>441</xdr:row>
      <xdr:rowOff>80963</xdr:rowOff>
    </xdr:from>
    <xdr:to>
      <xdr:col>69</xdr:col>
      <xdr:colOff>309562</xdr:colOff>
      <xdr:row>441</xdr:row>
      <xdr:rowOff>188119</xdr:rowOff>
    </xdr:to>
    <xdr:cxnSp macro="">
      <xdr:nvCxnSpPr>
        <xdr:cNvPr id="1100" name="直線コネクタ 1099">
          <a:extLst>
            <a:ext uri="{FF2B5EF4-FFF2-40B4-BE49-F238E27FC236}">
              <a16:creationId xmlns:a16="http://schemas.microsoft.com/office/drawing/2014/main" id="{5EAF8F18-F274-4700-BF85-5A780831FA69}"/>
            </a:ext>
          </a:extLst>
        </xdr:cNvPr>
        <xdr:cNvCxnSpPr/>
      </xdr:nvCxnSpPr>
      <xdr:spPr>
        <a:xfrm>
          <a:off x="26598562" y="61250513"/>
          <a:ext cx="0" cy="107156"/>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0</xdr:colOff>
      <xdr:row>445</xdr:row>
      <xdr:rowOff>0</xdr:rowOff>
    </xdr:from>
    <xdr:to>
      <xdr:col>89</xdr:col>
      <xdr:colOff>2381</xdr:colOff>
      <xdr:row>445</xdr:row>
      <xdr:rowOff>0</xdr:rowOff>
    </xdr:to>
    <xdr:cxnSp macro="">
      <xdr:nvCxnSpPr>
        <xdr:cNvPr id="1101" name="直線矢印コネクタ 1100">
          <a:extLst>
            <a:ext uri="{FF2B5EF4-FFF2-40B4-BE49-F238E27FC236}">
              <a16:creationId xmlns:a16="http://schemas.microsoft.com/office/drawing/2014/main" id="{37A78806-D888-4E8F-87EC-E62EEA145BFC}"/>
            </a:ext>
          </a:extLst>
        </xdr:cNvPr>
        <xdr:cNvCxnSpPr/>
      </xdr:nvCxnSpPr>
      <xdr:spPr>
        <a:xfrm>
          <a:off x="26670000" y="61931550"/>
          <a:ext cx="7241381" cy="0"/>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2381</xdr:colOff>
      <xdr:row>445</xdr:row>
      <xdr:rowOff>0</xdr:rowOff>
    </xdr:from>
    <xdr:to>
      <xdr:col>70</xdr:col>
      <xdr:colOff>0</xdr:colOff>
      <xdr:row>445</xdr:row>
      <xdr:rowOff>0</xdr:rowOff>
    </xdr:to>
    <xdr:cxnSp macro="">
      <xdr:nvCxnSpPr>
        <xdr:cNvPr id="1102" name="直線矢印コネクタ 1101">
          <a:extLst>
            <a:ext uri="{FF2B5EF4-FFF2-40B4-BE49-F238E27FC236}">
              <a16:creationId xmlns:a16="http://schemas.microsoft.com/office/drawing/2014/main" id="{F6880738-D9B5-4ED0-BA91-725E8A153F4B}"/>
            </a:ext>
          </a:extLst>
        </xdr:cNvPr>
        <xdr:cNvCxnSpPr/>
      </xdr:nvCxnSpPr>
      <xdr:spPr>
        <a:xfrm>
          <a:off x="18671381" y="61931550"/>
          <a:ext cx="7998619" cy="0"/>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0</xdr:colOff>
      <xdr:row>425</xdr:row>
      <xdr:rowOff>121444</xdr:rowOff>
    </xdr:from>
    <xdr:to>
      <xdr:col>52</xdr:col>
      <xdr:colOff>0</xdr:colOff>
      <xdr:row>432</xdr:row>
      <xdr:rowOff>30956</xdr:rowOff>
    </xdr:to>
    <xdr:cxnSp macro="">
      <xdr:nvCxnSpPr>
        <xdr:cNvPr id="1103" name="直線コネクタ 1102">
          <a:extLst>
            <a:ext uri="{FF2B5EF4-FFF2-40B4-BE49-F238E27FC236}">
              <a16:creationId xmlns:a16="http://schemas.microsoft.com/office/drawing/2014/main" id="{449F1247-2082-4CA2-B8A7-7E02752856F6}"/>
            </a:ext>
          </a:extLst>
        </xdr:cNvPr>
        <xdr:cNvCxnSpPr/>
      </xdr:nvCxnSpPr>
      <xdr:spPr>
        <a:xfrm>
          <a:off x="19812000" y="58242994"/>
          <a:ext cx="0" cy="1243012"/>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83</xdr:col>
      <xdr:colOff>0</xdr:colOff>
      <xdr:row>425</xdr:row>
      <xdr:rowOff>169070</xdr:rowOff>
    </xdr:from>
    <xdr:to>
      <xdr:col>83</xdr:col>
      <xdr:colOff>0</xdr:colOff>
      <xdr:row>431</xdr:row>
      <xdr:rowOff>7144</xdr:rowOff>
    </xdr:to>
    <xdr:cxnSp macro="">
      <xdr:nvCxnSpPr>
        <xdr:cNvPr id="1104" name="直線矢印コネクタ 1103">
          <a:extLst>
            <a:ext uri="{FF2B5EF4-FFF2-40B4-BE49-F238E27FC236}">
              <a16:creationId xmlns:a16="http://schemas.microsoft.com/office/drawing/2014/main" id="{6C5A4FE5-9046-4A03-B68F-B50A9975E655}"/>
            </a:ext>
          </a:extLst>
        </xdr:cNvPr>
        <xdr:cNvCxnSpPr/>
      </xdr:nvCxnSpPr>
      <xdr:spPr>
        <a:xfrm flipV="1">
          <a:off x="31623000" y="58290620"/>
          <a:ext cx="0" cy="981074"/>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83</xdr:col>
      <xdr:colOff>0</xdr:colOff>
      <xdr:row>431</xdr:row>
      <xdr:rowOff>183356</xdr:rowOff>
    </xdr:from>
    <xdr:to>
      <xdr:col>83</xdr:col>
      <xdr:colOff>0</xdr:colOff>
      <xdr:row>438</xdr:row>
      <xdr:rowOff>59531</xdr:rowOff>
    </xdr:to>
    <xdr:cxnSp macro="">
      <xdr:nvCxnSpPr>
        <xdr:cNvPr id="1105" name="直線矢印コネクタ 1104">
          <a:extLst>
            <a:ext uri="{FF2B5EF4-FFF2-40B4-BE49-F238E27FC236}">
              <a16:creationId xmlns:a16="http://schemas.microsoft.com/office/drawing/2014/main" id="{212173C4-4A34-4B59-B548-4C95CED2A566}"/>
            </a:ext>
          </a:extLst>
        </xdr:cNvPr>
        <xdr:cNvCxnSpPr/>
      </xdr:nvCxnSpPr>
      <xdr:spPr>
        <a:xfrm>
          <a:off x="31623000" y="59447906"/>
          <a:ext cx="0" cy="1209675"/>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83</xdr:col>
      <xdr:colOff>0</xdr:colOff>
      <xdr:row>434</xdr:row>
      <xdr:rowOff>0</xdr:rowOff>
    </xdr:from>
    <xdr:to>
      <xdr:col>86</xdr:col>
      <xdr:colOff>2381</xdr:colOff>
      <xdr:row>434</xdr:row>
      <xdr:rowOff>0</xdr:rowOff>
    </xdr:to>
    <xdr:cxnSp macro="">
      <xdr:nvCxnSpPr>
        <xdr:cNvPr id="1106" name="直線矢印コネクタ 1105">
          <a:extLst>
            <a:ext uri="{FF2B5EF4-FFF2-40B4-BE49-F238E27FC236}">
              <a16:creationId xmlns:a16="http://schemas.microsoft.com/office/drawing/2014/main" id="{2AF509E7-6873-4E32-B25D-4AAAED188E3D}"/>
            </a:ext>
          </a:extLst>
        </xdr:cNvPr>
        <xdr:cNvCxnSpPr/>
      </xdr:nvCxnSpPr>
      <xdr:spPr>
        <a:xfrm>
          <a:off x="31623000" y="59836050"/>
          <a:ext cx="1145381" cy="0"/>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86</xdr:col>
      <xdr:colOff>0</xdr:colOff>
      <xdr:row>425</xdr:row>
      <xdr:rowOff>176213</xdr:rowOff>
    </xdr:from>
    <xdr:to>
      <xdr:col>86</xdr:col>
      <xdr:colOff>0</xdr:colOff>
      <xdr:row>431</xdr:row>
      <xdr:rowOff>9525</xdr:rowOff>
    </xdr:to>
    <xdr:cxnSp macro="">
      <xdr:nvCxnSpPr>
        <xdr:cNvPr id="1107" name="直線コネクタ 1106">
          <a:extLst>
            <a:ext uri="{FF2B5EF4-FFF2-40B4-BE49-F238E27FC236}">
              <a16:creationId xmlns:a16="http://schemas.microsoft.com/office/drawing/2014/main" id="{94B7D989-506D-437B-B59F-A88E8A87E364}"/>
            </a:ext>
          </a:extLst>
        </xdr:cNvPr>
        <xdr:cNvCxnSpPr/>
      </xdr:nvCxnSpPr>
      <xdr:spPr>
        <a:xfrm>
          <a:off x="32766000" y="58297763"/>
          <a:ext cx="0" cy="976312"/>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185738</xdr:colOff>
      <xdr:row>424</xdr:row>
      <xdr:rowOff>104775</xdr:rowOff>
    </xdr:from>
    <xdr:to>
      <xdr:col>25</xdr:col>
      <xdr:colOff>185738</xdr:colOff>
      <xdr:row>432</xdr:row>
      <xdr:rowOff>14288</xdr:rowOff>
    </xdr:to>
    <xdr:cxnSp macro="">
      <xdr:nvCxnSpPr>
        <xdr:cNvPr id="1108" name="直線矢印コネクタ 1107">
          <a:extLst>
            <a:ext uri="{FF2B5EF4-FFF2-40B4-BE49-F238E27FC236}">
              <a16:creationId xmlns:a16="http://schemas.microsoft.com/office/drawing/2014/main" id="{CD481EB5-0EA2-43FB-92E2-988EF0B15C57}"/>
            </a:ext>
          </a:extLst>
        </xdr:cNvPr>
        <xdr:cNvCxnSpPr/>
      </xdr:nvCxnSpPr>
      <xdr:spPr>
        <a:xfrm flipV="1">
          <a:off x="9710738" y="58035825"/>
          <a:ext cx="0" cy="1433513"/>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185737</xdr:colOff>
      <xdr:row>434</xdr:row>
      <xdr:rowOff>185738</xdr:rowOff>
    </xdr:from>
    <xdr:to>
      <xdr:col>25</xdr:col>
      <xdr:colOff>185737</xdr:colOff>
      <xdr:row>436</xdr:row>
      <xdr:rowOff>140494</xdr:rowOff>
    </xdr:to>
    <xdr:cxnSp macro="">
      <xdr:nvCxnSpPr>
        <xdr:cNvPr id="1109" name="直線矢印コネクタ 1108">
          <a:extLst>
            <a:ext uri="{FF2B5EF4-FFF2-40B4-BE49-F238E27FC236}">
              <a16:creationId xmlns:a16="http://schemas.microsoft.com/office/drawing/2014/main" id="{8714BF99-02CF-41A2-A406-11AB7D2092F0}"/>
            </a:ext>
          </a:extLst>
        </xdr:cNvPr>
        <xdr:cNvCxnSpPr/>
      </xdr:nvCxnSpPr>
      <xdr:spPr>
        <a:xfrm>
          <a:off x="9710737" y="60021788"/>
          <a:ext cx="0" cy="335756"/>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0</xdr:colOff>
      <xdr:row>458</xdr:row>
      <xdr:rowOff>121444</xdr:rowOff>
    </xdr:from>
    <xdr:to>
      <xdr:col>79</xdr:col>
      <xdr:colOff>2381</xdr:colOff>
      <xdr:row>458</xdr:row>
      <xdr:rowOff>121444</xdr:rowOff>
    </xdr:to>
    <xdr:cxnSp macro="">
      <xdr:nvCxnSpPr>
        <xdr:cNvPr id="1110" name="直線コネクタ 1109">
          <a:extLst>
            <a:ext uri="{FF2B5EF4-FFF2-40B4-BE49-F238E27FC236}">
              <a16:creationId xmlns:a16="http://schemas.microsoft.com/office/drawing/2014/main" id="{41B07F82-6ACD-49B2-A5D0-68662A51ED6F}"/>
            </a:ext>
          </a:extLst>
        </xdr:cNvPr>
        <xdr:cNvCxnSpPr/>
      </xdr:nvCxnSpPr>
      <xdr:spPr>
        <a:xfrm>
          <a:off x="25908000" y="63576994"/>
          <a:ext cx="3050381" cy="0"/>
        </a:xfrm>
        <a:prstGeom prst="line">
          <a:avLst/>
        </a:prstGeom>
        <a:ln w="3175">
          <a:solidFill>
            <a:sysClr val="windowText" lastClr="0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378619</xdr:colOff>
      <xdr:row>462</xdr:row>
      <xdr:rowOff>0</xdr:rowOff>
    </xdr:from>
    <xdr:to>
      <xdr:col>77</xdr:col>
      <xdr:colOff>0</xdr:colOff>
      <xdr:row>462</xdr:row>
      <xdr:rowOff>0</xdr:rowOff>
    </xdr:to>
    <xdr:cxnSp macro="">
      <xdr:nvCxnSpPr>
        <xdr:cNvPr id="1111" name="直線矢印コネクタ 1110">
          <a:extLst>
            <a:ext uri="{FF2B5EF4-FFF2-40B4-BE49-F238E27FC236}">
              <a16:creationId xmlns:a16="http://schemas.microsoft.com/office/drawing/2014/main" id="{5560BBA1-7C03-4B88-8615-3989DA8D1D2A}"/>
            </a:ext>
          </a:extLst>
        </xdr:cNvPr>
        <xdr:cNvCxnSpPr/>
      </xdr:nvCxnSpPr>
      <xdr:spPr>
        <a:xfrm>
          <a:off x="27048619" y="64217550"/>
          <a:ext cx="1145381" cy="0"/>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0</xdr:colOff>
      <xdr:row>462</xdr:row>
      <xdr:rowOff>0</xdr:rowOff>
    </xdr:from>
    <xdr:to>
      <xdr:col>74</xdr:col>
      <xdr:colOff>2381</xdr:colOff>
      <xdr:row>462</xdr:row>
      <xdr:rowOff>0</xdr:rowOff>
    </xdr:to>
    <xdr:cxnSp macro="">
      <xdr:nvCxnSpPr>
        <xdr:cNvPr id="1112" name="直線矢印コネクタ 1111">
          <a:extLst>
            <a:ext uri="{FF2B5EF4-FFF2-40B4-BE49-F238E27FC236}">
              <a16:creationId xmlns:a16="http://schemas.microsoft.com/office/drawing/2014/main" id="{F17CCF92-4E09-40C0-A8F6-13085600B484}"/>
            </a:ext>
          </a:extLst>
        </xdr:cNvPr>
        <xdr:cNvCxnSpPr/>
      </xdr:nvCxnSpPr>
      <xdr:spPr>
        <a:xfrm>
          <a:off x="25908000" y="64217550"/>
          <a:ext cx="1145381" cy="0"/>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0</xdr:colOff>
      <xdr:row>455</xdr:row>
      <xdr:rowOff>0</xdr:rowOff>
    </xdr:from>
    <xdr:to>
      <xdr:col>74</xdr:col>
      <xdr:colOff>0</xdr:colOff>
      <xdr:row>456</xdr:row>
      <xdr:rowOff>7143</xdr:rowOff>
    </xdr:to>
    <xdr:cxnSp macro="">
      <xdr:nvCxnSpPr>
        <xdr:cNvPr id="1113" name="直線矢印コネクタ 1112">
          <a:extLst>
            <a:ext uri="{FF2B5EF4-FFF2-40B4-BE49-F238E27FC236}">
              <a16:creationId xmlns:a16="http://schemas.microsoft.com/office/drawing/2014/main" id="{54B222A3-41EC-4DBB-B236-D69409CEAA10}"/>
            </a:ext>
          </a:extLst>
        </xdr:cNvPr>
        <xdr:cNvCxnSpPr/>
      </xdr:nvCxnSpPr>
      <xdr:spPr>
        <a:xfrm flipV="1">
          <a:off x="27051000" y="62884050"/>
          <a:ext cx="0" cy="197643"/>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0</xdr:colOff>
      <xdr:row>458</xdr:row>
      <xdr:rowOff>0</xdr:rowOff>
    </xdr:from>
    <xdr:to>
      <xdr:col>74</xdr:col>
      <xdr:colOff>0</xdr:colOff>
      <xdr:row>458</xdr:row>
      <xdr:rowOff>123825</xdr:rowOff>
    </xdr:to>
    <xdr:cxnSp macro="">
      <xdr:nvCxnSpPr>
        <xdr:cNvPr id="1114" name="直線矢印コネクタ 1113">
          <a:extLst>
            <a:ext uri="{FF2B5EF4-FFF2-40B4-BE49-F238E27FC236}">
              <a16:creationId xmlns:a16="http://schemas.microsoft.com/office/drawing/2014/main" id="{7C8D7E40-27CC-4C18-8CC5-EB0FF13B584D}"/>
            </a:ext>
          </a:extLst>
        </xdr:cNvPr>
        <xdr:cNvCxnSpPr/>
      </xdr:nvCxnSpPr>
      <xdr:spPr>
        <a:xfrm>
          <a:off x="27051000" y="63455550"/>
          <a:ext cx="0" cy="123825"/>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0</xdr:colOff>
      <xdr:row>458</xdr:row>
      <xdr:rowOff>119064</xdr:rowOff>
    </xdr:from>
    <xdr:to>
      <xdr:col>74</xdr:col>
      <xdr:colOff>0</xdr:colOff>
      <xdr:row>463</xdr:row>
      <xdr:rowOff>19050</xdr:rowOff>
    </xdr:to>
    <xdr:cxnSp macro="">
      <xdr:nvCxnSpPr>
        <xdr:cNvPr id="1115" name="直線矢印コネクタ 1114">
          <a:extLst>
            <a:ext uri="{FF2B5EF4-FFF2-40B4-BE49-F238E27FC236}">
              <a16:creationId xmlns:a16="http://schemas.microsoft.com/office/drawing/2014/main" id="{5374ED57-A070-4AFB-8B77-E3884E44BFF2}"/>
            </a:ext>
          </a:extLst>
        </xdr:cNvPr>
        <xdr:cNvCxnSpPr/>
      </xdr:nvCxnSpPr>
      <xdr:spPr>
        <a:xfrm flipV="1">
          <a:off x="27051000" y="63574614"/>
          <a:ext cx="0" cy="852486"/>
        </a:xfrm>
        <a:prstGeom prst="straightConnector1">
          <a:avLst/>
        </a:prstGeom>
        <a:ln w="3175">
          <a:solidFill>
            <a:srgbClr val="C00000"/>
          </a:solidFill>
          <a:prstDash val="lgDashDot"/>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0</xdr:colOff>
      <xdr:row>464</xdr:row>
      <xdr:rowOff>178594</xdr:rowOff>
    </xdr:from>
    <xdr:to>
      <xdr:col>74</xdr:col>
      <xdr:colOff>0</xdr:colOff>
      <xdr:row>474</xdr:row>
      <xdr:rowOff>100013</xdr:rowOff>
    </xdr:to>
    <xdr:cxnSp macro="">
      <xdr:nvCxnSpPr>
        <xdr:cNvPr id="1116" name="直線矢印コネクタ 1115">
          <a:extLst>
            <a:ext uri="{FF2B5EF4-FFF2-40B4-BE49-F238E27FC236}">
              <a16:creationId xmlns:a16="http://schemas.microsoft.com/office/drawing/2014/main" id="{66B9A72D-2575-4C60-8B35-40C04989E6EE}"/>
            </a:ext>
          </a:extLst>
        </xdr:cNvPr>
        <xdr:cNvCxnSpPr/>
      </xdr:nvCxnSpPr>
      <xdr:spPr>
        <a:xfrm>
          <a:off x="27051000" y="64777144"/>
          <a:ext cx="0" cy="1826419"/>
        </a:xfrm>
        <a:prstGeom prst="straightConnector1">
          <a:avLst/>
        </a:prstGeom>
        <a:ln w="3175">
          <a:solidFill>
            <a:srgbClr val="C00000"/>
          </a:solidFill>
          <a:prstDash val="lgDashDot"/>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0</xdr:colOff>
      <xdr:row>474</xdr:row>
      <xdr:rowOff>97632</xdr:rowOff>
    </xdr:from>
    <xdr:to>
      <xdr:col>79</xdr:col>
      <xdr:colOff>2381</xdr:colOff>
      <xdr:row>474</xdr:row>
      <xdr:rowOff>97632</xdr:rowOff>
    </xdr:to>
    <xdr:cxnSp macro="">
      <xdr:nvCxnSpPr>
        <xdr:cNvPr id="1117" name="直線コネクタ 1116">
          <a:extLst>
            <a:ext uri="{FF2B5EF4-FFF2-40B4-BE49-F238E27FC236}">
              <a16:creationId xmlns:a16="http://schemas.microsoft.com/office/drawing/2014/main" id="{2B1FC938-35BF-43D6-85EA-D47DA9EDA5C5}"/>
            </a:ext>
          </a:extLst>
        </xdr:cNvPr>
        <xdr:cNvCxnSpPr/>
      </xdr:nvCxnSpPr>
      <xdr:spPr>
        <a:xfrm>
          <a:off x="25908000" y="66601182"/>
          <a:ext cx="3050381"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83</xdr:col>
      <xdr:colOff>0</xdr:colOff>
      <xdr:row>459</xdr:row>
      <xdr:rowOff>23813</xdr:rowOff>
    </xdr:from>
    <xdr:to>
      <xdr:col>91</xdr:col>
      <xdr:colOff>2381</xdr:colOff>
      <xdr:row>459</xdr:row>
      <xdr:rowOff>23813</xdr:rowOff>
    </xdr:to>
    <xdr:cxnSp macro="">
      <xdr:nvCxnSpPr>
        <xdr:cNvPr id="1119" name="直線コネクタ 1118">
          <a:extLst>
            <a:ext uri="{FF2B5EF4-FFF2-40B4-BE49-F238E27FC236}">
              <a16:creationId xmlns:a16="http://schemas.microsoft.com/office/drawing/2014/main" id="{2827B139-481C-4B0E-9626-AB6B2C0D1DA9}"/>
            </a:ext>
          </a:extLst>
        </xdr:cNvPr>
        <xdr:cNvCxnSpPr/>
      </xdr:nvCxnSpPr>
      <xdr:spPr>
        <a:xfrm>
          <a:off x="31623000" y="63669863"/>
          <a:ext cx="3050381"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85</xdr:col>
      <xdr:colOff>378619</xdr:colOff>
      <xdr:row>462</xdr:row>
      <xdr:rowOff>0</xdr:rowOff>
    </xdr:from>
    <xdr:to>
      <xdr:col>89</xdr:col>
      <xdr:colOff>0</xdr:colOff>
      <xdr:row>462</xdr:row>
      <xdr:rowOff>0</xdr:rowOff>
    </xdr:to>
    <xdr:cxnSp macro="">
      <xdr:nvCxnSpPr>
        <xdr:cNvPr id="1120" name="直線矢印コネクタ 1119">
          <a:extLst>
            <a:ext uri="{FF2B5EF4-FFF2-40B4-BE49-F238E27FC236}">
              <a16:creationId xmlns:a16="http://schemas.microsoft.com/office/drawing/2014/main" id="{A3D9CC77-D033-46C5-A716-0F02A1C03D23}"/>
            </a:ext>
          </a:extLst>
        </xdr:cNvPr>
        <xdr:cNvCxnSpPr/>
      </xdr:nvCxnSpPr>
      <xdr:spPr>
        <a:xfrm>
          <a:off x="32763619" y="64217550"/>
          <a:ext cx="1145381" cy="0"/>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83</xdr:col>
      <xdr:colOff>0</xdr:colOff>
      <xdr:row>462</xdr:row>
      <xdr:rowOff>0</xdr:rowOff>
    </xdr:from>
    <xdr:to>
      <xdr:col>86</xdr:col>
      <xdr:colOff>2381</xdr:colOff>
      <xdr:row>462</xdr:row>
      <xdr:rowOff>0</xdr:rowOff>
    </xdr:to>
    <xdr:cxnSp macro="">
      <xdr:nvCxnSpPr>
        <xdr:cNvPr id="1121" name="直線矢印コネクタ 1120">
          <a:extLst>
            <a:ext uri="{FF2B5EF4-FFF2-40B4-BE49-F238E27FC236}">
              <a16:creationId xmlns:a16="http://schemas.microsoft.com/office/drawing/2014/main" id="{7BC85711-7B45-439E-8DB1-5288B2D203C4}"/>
            </a:ext>
          </a:extLst>
        </xdr:cNvPr>
        <xdr:cNvCxnSpPr/>
      </xdr:nvCxnSpPr>
      <xdr:spPr>
        <a:xfrm>
          <a:off x="31623000" y="64217550"/>
          <a:ext cx="1145381" cy="0"/>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86</xdr:col>
      <xdr:colOff>0</xdr:colOff>
      <xdr:row>455</xdr:row>
      <xdr:rowOff>0</xdr:rowOff>
    </xdr:from>
    <xdr:to>
      <xdr:col>86</xdr:col>
      <xdr:colOff>0</xdr:colOff>
      <xdr:row>456</xdr:row>
      <xdr:rowOff>7143</xdr:rowOff>
    </xdr:to>
    <xdr:cxnSp macro="">
      <xdr:nvCxnSpPr>
        <xdr:cNvPr id="1122" name="直線矢印コネクタ 1121">
          <a:extLst>
            <a:ext uri="{FF2B5EF4-FFF2-40B4-BE49-F238E27FC236}">
              <a16:creationId xmlns:a16="http://schemas.microsoft.com/office/drawing/2014/main" id="{BF402BD6-76CE-4D9B-A96A-62593C573BB3}"/>
            </a:ext>
          </a:extLst>
        </xdr:cNvPr>
        <xdr:cNvCxnSpPr/>
      </xdr:nvCxnSpPr>
      <xdr:spPr>
        <a:xfrm flipV="1">
          <a:off x="32766000" y="62884050"/>
          <a:ext cx="0" cy="197643"/>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85</xdr:col>
      <xdr:colOff>380999</xdr:colOff>
      <xdr:row>458</xdr:row>
      <xdr:rowOff>92868</xdr:rowOff>
    </xdr:from>
    <xdr:to>
      <xdr:col>85</xdr:col>
      <xdr:colOff>380999</xdr:colOff>
      <xdr:row>459</xdr:row>
      <xdr:rowOff>26193</xdr:rowOff>
    </xdr:to>
    <xdr:cxnSp macro="">
      <xdr:nvCxnSpPr>
        <xdr:cNvPr id="1123" name="直線矢印コネクタ 1122">
          <a:extLst>
            <a:ext uri="{FF2B5EF4-FFF2-40B4-BE49-F238E27FC236}">
              <a16:creationId xmlns:a16="http://schemas.microsoft.com/office/drawing/2014/main" id="{3242D3CB-DAEE-4695-B7DD-248DD4E45173}"/>
            </a:ext>
          </a:extLst>
        </xdr:cNvPr>
        <xdr:cNvCxnSpPr/>
      </xdr:nvCxnSpPr>
      <xdr:spPr>
        <a:xfrm>
          <a:off x="32765999" y="63548418"/>
          <a:ext cx="0" cy="123825"/>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86</xdr:col>
      <xdr:colOff>0</xdr:colOff>
      <xdr:row>459</xdr:row>
      <xdr:rowOff>21431</xdr:rowOff>
    </xdr:from>
    <xdr:to>
      <xdr:col>86</xdr:col>
      <xdr:colOff>0</xdr:colOff>
      <xdr:row>463</xdr:row>
      <xdr:rowOff>19050</xdr:rowOff>
    </xdr:to>
    <xdr:cxnSp macro="">
      <xdr:nvCxnSpPr>
        <xdr:cNvPr id="1124" name="直線矢印コネクタ 1123">
          <a:extLst>
            <a:ext uri="{FF2B5EF4-FFF2-40B4-BE49-F238E27FC236}">
              <a16:creationId xmlns:a16="http://schemas.microsoft.com/office/drawing/2014/main" id="{15872DB1-508C-44EA-BCC6-FD5FF309D22D}"/>
            </a:ext>
          </a:extLst>
        </xdr:cNvPr>
        <xdr:cNvCxnSpPr/>
      </xdr:nvCxnSpPr>
      <xdr:spPr>
        <a:xfrm flipV="1">
          <a:off x="32766000" y="63667481"/>
          <a:ext cx="0" cy="759619"/>
        </a:xfrm>
        <a:prstGeom prst="straightConnector1">
          <a:avLst/>
        </a:prstGeom>
        <a:ln w="3175">
          <a:solidFill>
            <a:srgbClr val="C00000"/>
          </a:solidFill>
          <a:prstDash val="lgDashDot"/>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86</xdr:col>
      <xdr:colOff>0</xdr:colOff>
      <xdr:row>464</xdr:row>
      <xdr:rowOff>169069</xdr:rowOff>
    </xdr:from>
    <xdr:to>
      <xdr:col>86</xdr:col>
      <xdr:colOff>0</xdr:colOff>
      <xdr:row>475</xdr:row>
      <xdr:rowOff>2381</xdr:rowOff>
    </xdr:to>
    <xdr:cxnSp macro="">
      <xdr:nvCxnSpPr>
        <xdr:cNvPr id="1125" name="直線矢印コネクタ 1124">
          <a:extLst>
            <a:ext uri="{FF2B5EF4-FFF2-40B4-BE49-F238E27FC236}">
              <a16:creationId xmlns:a16="http://schemas.microsoft.com/office/drawing/2014/main" id="{9FB30B39-8634-4CDD-B696-6F8530FAE066}"/>
            </a:ext>
          </a:extLst>
        </xdr:cNvPr>
        <xdr:cNvCxnSpPr/>
      </xdr:nvCxnSpPr>
      <xdr:spPr>
        <a:xfrm>
          <a:off x="32766000" y="64767619"/>
          <a:ext cx="0" cy="1928812"/>
        </a:xfrm>
        <a:prstGeom prst="straightConnector1">
          <a:avLst/>
        </a:prstGeom>
        <a:ln w="3175">
          <a:solidFill>
            <a:srgbClr val="C00000"/>
          </a:solidFill>
          <a:prstDash val="lgDashDot"/>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378619</xdr:colOff>
      <xdr:row>436</xdr:row>
      <xdr:rowOff>0</xdr:rowOff>
    </xdr:from>
    <xdr:to>
      <xdr:col>57</xdr:col>
      <xdr:colOff>0</xdr:colOff>
      <xdr:row>436</xdr:row>
      <xdr:rowOff>0</xdr:rowOff>
    </xdr:to>
    <xdr:cxnSp macro="">
      <xdr:nvCxnSpPr>
        <xdr:cNvPr id="1126" name="直線矢印コネクタ 1125">
          <a:extLst>
            <a:ext uri="{FF2B5EF4-FFF2-40B4-BE49-F238E27FC236}">
              <a16:creationId xmlns:a16="http://schemas.microsoft.com/office/drawing/2014/main" id="{81CF4C7A-FCE9-4321-8A02-E641523D6357}"/>
            </a:ext>
          </a:extLst>
        </xdr:cNvPr>
        <xdr:cNvCxnSpPr/>
      </xdr:nvCxnSpPr>
      <xdr:spPr>
        <a:xfrm>
          <a:off x="19809619" y="60217050"/>
          <a:ext cx="1907381" cy="0"/>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2381</xdr:colOff>
      <xdr:row>436</xdr:row>
      <xdr:rowOff>0</xdr:rowOff>
    </xdr:from>
    <xdr:to>
      <xdr:col>62</xdr:col>
      <xdr:colOff>0</xdr:colOff>
      <xdr:row>436</xdr:row>
      <xdr:rowOff>0</xdr:rowOff>
    </xdr:to>
    <xdr:cxnSp macro="">
      <xdr:nvCxnSpPr>
        <xdr:cNvPr id="1127" name="直線矢印コネクタ 1126">
          <a:extLst>
            <a:ext uri="{FF2B5EF4-FFF2-40B4-BE49-F238E27FC236}">
              <a16:creationId xmlns:a16="http://schemas.microsoft.com/office/drawing/2014/main" id="{10114A0C-E45B-404B-9032-FE85E23E730D}"/>
            </a:ext>
          </a:extLst>
        </xdr:cNvPr>
        <xdr:cNvCxnSpPr/>
      </xdr:nvCxnSpPr>
      <xdr:spPr>
        <a:xfrm>
          <a:off x="21719381" y="60217050"/>
          <a:ext cx="1902619" cy="0"/>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2381</xdr:colOff>
      <xdr:row>520</xdr:row>
      <xdr:rowOff>173831</xdr:rowOff>
    </xdr:from>
    <xdr:to>
      <xdr:col>40</xdr:col>
      <xdr:colOff>378620</xdr:colOff>
      <xdr:row>520</xdr:row>
      <xdr:rowOff>173831</xdr:rowOff>
    </xdr:to>
    <xdr:cxnSp macro="">
      <xdr:nvCxnSpPr>
        <xdr:cNvPr id="1128" name="直線コネクタ 1127">
          <a:extLst>
            <a:ext uri="{FF2B5EF4-FFF2-40B4-BE49-F238E27FC236}">
              <a16:creationId xmlns:a16="http://schemas.microsoft.com/office/drawing/2014/main" id="{531CB1D6-DCEC-401B-95BF-99451806EA01}"/>
            </a:ext>
          </a:extLst>
        </xdr:cNvPr>
        <xdr:cNvCxnSpPr/>
      </xdr:nvCxnSpPr>
      <xdr:spPr>
        <a:xfrm flipH="1">
          <a:off x="15242381" y="76392881"/>
          <a:ext cx="376239"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521</xdr:row>
      <xdr:rowOff>0</xdr:rowOff>
    </xdr:from>
    <xdr:to>
      <xdr:col>34</xdr:col>
      <xdr:colOff>2381</xdr:colOff>
      <xdr:row>521</xdr:row>
      <xdr:rowOff>0</xdr:rowOff>
    </xdr:to>
    <xdr:cxnSp macro="">
      <xdr:nvCxnSpPr>
        <xdr:cNvPr id="1129" name="直線矢印コネクタ 1128">
          <a:extLst>
            <a:ext uri="{FF2B5EF4-FFF2-40B4-BE49-F238E27FC236}">
              <a16:creationId xmlns:a16="http://schemas.microsoft.com/office/drawing/2014/main" id="{D9B64CB9-ADEC-4D5C-90B9-56A1CFBB3D39}"/>
            </a:ext>
          </a:extLst>
        </xdr:cNvPr>
        <xdr:cNvCxnSpPr/>
      </xdr:nvCxnSpPr>
      <xdr:spPr>
        <a:xfrm>
          <a:off x="9525000" y="76409550"/>
          <a:ext cx="3431381" cy="0"/>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378619</xdr:colOff>
      <xdr:row>521</xdr:row>
      <xdr:rowOff>123825</xdr:rowOff>
    </xdr:from>
    <xdr:to>
      <xdr:col>34</xdr:col>
      <xdr:colOff>7144</xdr:colOff>
      <xdr:row>521</xdr:row>
      <xdr:rowOff>123825</xdr:rowOff>
    </xdr:to>
    <xdr:cxnSp macro="">
      <xdr:nvCxnSpPr>
        <xdr:cNvPr id="1130" name="直線コネクタ 1129">
          <a:extLst>
            <a:ext uri="{FF2B5EF4-FFF2-40B4-BE49-F238E27FC236}">
              <a16:creationId xmlns:a16="http://schemas.microsoft.com/office/drawing/2014/main" id="{ADB92885-4E7C-49EF-8DF4-098089CD4398}"/>
            </a:ext>
          </a:extLst>
        </xdr:cNvPr>
        <xdr:cNvCxnSpPr/>
      </xdr:nvCxnSpPr>
      <xdr:spPr>
        <a:xfrm>
          <a:off x="9522619" y="76533375"/>
          <a:ext cx="3438525"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378619</xdr:colOff>
      <xdr:row>521</xdr:row>
      <xdr:rowOff>123825</xdr:rowOff>
    </xdr:from>
    <xdr:to>
      <xdr:col>25</xdr:col>
      <xdr:colOff>369094</xdr:colOff>
      <xdr:row>523</xdr:row>
      <xdr:rowOff>4762</xdr:rowOff>
    </xdr:to>
    <xdr:cxnSp macro="">
      <xdr:nvCxnSpPr>
        <xdr:cNvPr id="1131" name="曲線コネクタ 15745">
          <a:extLst>
            <a:ext uri="{FF2B5EF4-FFF2-40B4-BE49-F238E27FC236}">
              <a16:creationId xmlns:a16="http://schemas.microsoft.com/office/drawing/2014/main" id="{0CDEF7CC-CD1F-4D1E-96D7-E6602073DF98}"/>
            </a:ext>
          </a:extLst>
        </xdr:cNvPr>
        <xdr:cNvCxnSpPr/>
      </xdr:nvCxnSpPr>
      <xdr:spPr>
        <a:xfrm>
          <a:off x="9522619" y="76533375"/>
          <a:ext cx="371475" cy="261937"/>
        </a:xfrm>
        <a:prstGeom prst="curvedConnector3">
          <a:avLst>
            <a:gd name="adj1" fmla="val 50000"/>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521</xdr:row>
      <xdr:rowOff>123825</xdr:rowOff>
    </xdr:from>
    <xdr:to>
      <xdr:col>25</xdr:col>
      <xdr:colOff>0</xdr:colOff>
      <xdr:row>553</xdr:row>
      <xdr:rowOff>2381</xdr:rowOff>
    </xdr:to>
    <xdr:cxnSp macro="">
      <xdr:nvCxnSpPr>
        <xdr:cNvPr id="1132" name="直線矢印コネクタ 1131">
          <a:extLst>
            <a:ext uri="{FF2B5EF4-FFF2-40B4-BE49-F238E27FC236}">
              <a16:creationId xmlns:a16="http://schemas.microsoft.com/office/drawing/2014/main" id="{90CB5044-F892-4B24-AACF-E543A1FD12B2}"/>
            </a:ext>
          </a:extLst>
        </xdr:cNvPr>
        <xdr:cNvCxnSpPr/>
      </xdr:nvCxnSpPr>
      <xdr:spPr>
        <a:xfrm>
          <a:off x="9525000" y="76533375"/>
          <a:ext cx="0" cy="5974556"/>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521</xdr:row>
      <xdr:rowOff>2381</xdr:rowOff>
    </xdr:from>
    <xdr:to>
      <xdr:col>25</xdr:col>
      <xdr:colOff>0</xdr:colOff>
      <xdr:row>521</xdr:row>
      <xdr:rowOff>123825</xdr:rowOff>
    </xdr:to>
    <xdr:cxnSp macro="">
      <xdr:nvCxnSpPr>
        <xdr:cNvPr id="1133" name="直線コネクタ 1132">
          <a:extLst>
            <a:ext uri="{FF2B5EF4-FFF2-40B4-BE49-F238E27FC236}">
              <a16:creationId xmlns:a16="http://schemas.microsoft.com/office/drawing/2014/main" id="{49472D3B-9A31-4A82-BFC2-C11ADB754DD3}"/>
            </a:ext>
          </a:extLst>
        </xdr:cNvPr>
        <xdr:cNvCxnSpPr/>
      </xdr:nvCxnSpPr>
      <xdr:spPr>
        <a:xfrm>
          <a:off x="9525000" y="76411931"/>
          <a:ext cx="0" cy="121444"/>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200025</xdr:colOff>
      <xdr:row>432</xdr:row>
      <xdr:rowOff>178594</xdr:rowOff>
    </xdr:from>
    <xdr:to>
      <xdr:col>14</xdr:col>
      <xdr:colOff>200025</xdr:colOff>
      <xdr:row>441</xdr:row>
      <xdr:rowOff>188119</xdr:rowOff>
    </xdr:to>
    <xdr:cxnSp macro="">
      <xdr:nvCxnSpPr>
        <xdr:cNvPr id="1134" name="直線コネクタ 1133">
          <a:extLst>
            <a:ext uri="{FF2B5EF4-FFF2-40B4-BE49-F238E27FC236}">
              <a16:creationId xmlns:a16="http://schemas.microsoft.com/office/drawing/2014/main" id="{59A02F4C-9859-4348-B090-5C1280A57C81}"/>
            </a:ext>
          </a:extLst>
        </xdr:cNvPr>
        <xdr:cNvCxnSpPr/>
      </xdr:nvCxnSpPr>
      <xdr:spPr>
        <a:xfrm>
          <a:off x="5534025" y="59633644"/>
          <a:ext cx="0" cy="1724025"/>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109539</xdr:colOff>
      <xdr:row>425</xdr:row>
      <xdr:rowOff>150019</xdr:rowOff>
    </xdr:from>
    <xdr:to>
      <xdr:col>3</xdr:col>
      <xdr:colOff>109539</xdr:colOff>
      <xdr:row>427</xdr:row>
      <xdr:rowOff>7143</xdr:rowOff>
    </xdr:to>
    <xdr:cxnSp macro="">
      <xdr:nvCxnSpPr>
        <xdr:cNvPr id="1135" name="直線コネクタ 1134">
          <a:extLst>
            <a:ext uri="{FF2B5EF4-FFF2-40B4-BE49-F238E27FC236}">
              <a16:creationId xmlns:a16="http://schemas.microsoft.com/office/drawing/2014/main" id="{14D4E8B6-A191-443F-A1FA-B6EE1743EB4E}"/>
            </a:ext>
          </a:extLst>
        </xdr:cNvPr>
        <xdr:cNvCxnSpPr/>
      </xdr:nvCxnSpPr>
      <xdr:spPr>
        <a:xfrm>
          <a:off x="1252539" y="58271569"/>
          <a:ext cx="0" cy="238124"/>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0</xdr:colOff>
      <xdr:row>435</xdr:row>
      <xdr:rowOff>0</xdr:rowOff>
    </xdr:from>
    <xdr:to>
      <xdr:col>30</xdr:col>
      <xdr:colOff>1</xdr:colOff>
      <xdr:row>442</xdr:row>
      <xdr:rowOff>21431</xdr:rowOff>
    </xdr:to>
    <xdr:cxnSp macro="">
      <xdr:nvCxnSpPr>
        <xdr:cNvPr id="1138" name="直線矢印コネクタ 1137">
          <a:extLst>
            <a:ext uri="{FF2B5EF4-FFF2-40B4-BE49-F238E27FC236}">
              <a16:creationId xmlns:a16="http://schemas.microsoft.com/office/drawing/2014/main" id="{022304F6-490E-4B93-991D-20EA101C627F}"/>
            </a:ext>
          </a:extLst>
        </xdr:cNvPr>
        <xdr:cNvCxnSpPr/>
      </xdr:nvCxnSpPr>
      <xdr:spPr>
        <a:xfrm flipV="1">
          <a:off x="11430000" y="60026550"/>
          <a:ext cx="1" cy="1354931"/>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95250</xdr:colOff>
      <xdr:row>418</xdr:row>
      <xdr:rowOff>4763</xdr:rowOff>
    </xdr:from>
    <xdr:to>
      <xdr:col>93</xdr:col>
      <xdr:colOff>95250</xdr:colOff>
      <xdr:row>449</xdr:row>
      <xdr:rowOff>188119</xdr:rowOff>
    </xdr:to>
    <xdr:cxnSp macro="">
      <xdr:nvCxnSpPr>
        <xdr:cNvPr id="1139" name="直線コネクタ 1138">
          <a:extLst>
            <a:ext uri="{FF2B5EF4-FFF2-40B4-BE49-F238E27FC236}">
              <a16:creationId xmlns:a16="http://schemas.microsoft.com/office/drawing/2014/main" id="{19CEF25B-B7D6-4FF8-AC21-4A5FFD540986}"/>
            </a:ext>
          </a:extLst>
        </xdr:cNvPr>
        <xdr:cNvCxnSpPr/>
      </xdr:nvCxnSpPr>
      <xdr:spPr>
        <a:xfrm flipV="1">
          <a:off x="35528250" y="56792813"/>
          <a:ext cx="0" cy="6088856"/>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101</xdr:col>
      <xdr:colOff>38100</xdr:colOff>
      <xdr:row>418</xdr:row>
      <xdr:rowOff>0</xdr:rowOff>
    </xdr:from>
    <xdr:to>
      <xdr:col>101</xdr:col>
      <xdr:colOff>38100</xdr:colOff>
      <xdr:row>445</xdr:row>
      <xdr:rowOff>9528</xdr:rowOff>
    </xdr:to>
    <xdr:cxnSp macro="">
      <xdr:nvCxnSpPr>
        <xdr:cNvPr id="1140" name="直線コネクタ 1139">
          <a:extLst>
            <a:ext uri="{FF2B5EF4-FFF2-40B4-BE49-F238E27FC236}">
              <a16:creationId xmlns:a16="http://schemas.microsoft.com/office/drawing/2014/main" id="{DA710BAA-D0F4-4313-82EC-0DC8FE19CAF4}"/>
            </a:ext>
          </a:extLst>
        </xdr:cNvPr>
        <xdr:cNvCxnSpPr/>
      </xdr:nvCxnSpPr>
      <xdr:spPr>
        <a:xfrm flipV="1">
          <a:off x="38519100" y="56788050"/>
          <a:ext cx="0" cy="5153028"/>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101</xdr:col>
      <xdr:colOff>40481</xdr:colOff>
      <xdr:row>447</xdr:row>
      <xdr:rowOff>21431</xdr:rowOff>
    </xdr:from>
    <xdr:to>
      <xdr:col>101</xdr:col>
      <xdr:colOff>40481</xdr:colOff>
      <xdr:row>450</xdr:row>
      <xdr:rowOff>4763</xdr:rowOff>
    </xdr:to>
    <xdr:cxnSp macro="">
      <xdr:nvCxnSpPr>
        <xdr:cNvPr id="1141" name="直線コネクタ 1140">
          <a:extLst>
            <a:ext uri="{FF2B5EF4-FFF2-40B4-BE49-F238E27FC236}">
              <a16:creationId xmlns:a16="http://schemas.microsoft.com/office/drawing/2014/main" id="{DCFD2393-43BE-42B5-A719-8A2849D2B169}"/>
            </a:ext>
          </a:extLst>
        </xdr:cNvPr>
        <xdr:cNvCxnSpPr/>
      </xdr:nvCxnSpPr>
      <xdr:spPr>
        <a:xfrm flipV="1">
          <a:off x="38521481" y="62333981"/>
          <a:ext cx="0" cy="554832"/>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101</xdr:col>
      <xdr:colOff>38100</xdr:colOff>
      <xdr:row>445</xdr:row>
      <xdr:rowOff>14287</xdr:rowOff>
    </xdr:from>
    <xdr:to>
      <xdr:col>101</xdr:col>
      <xdr:colOff>40481</xdr:colOff>
      <xdr:row>447</xdr:row>
      <xdr:rowOff>19050</xdr:rowOff>
    </xdr:to>
    <xdr:cxnSp macro="">
      <xdr:nvCxnSpPr>
        <xdr:cNvPr id="1142" name="直線コネクタ 1141">
          <a:extLst>
            <a:ext uri="{FF2B5EF4-FFF2-40B4-BE49-F238E27FC236}">
              <a16:creationId xmlns:a16="http://schemas.microsoft.com/office/drawing/2014/main" id="{6711DB82-F79A-4A3A-B89F-0C6B8EFB617A}"/>
            </a:ext>
          </a:extLst>
        </xdr:cNvPr>
        <xdr:cNvCxnSpPr/>
      </xdr:nvCxnSpPr>
      <xdr:spPr>
        <a:xfrm flipH="1" flipV="1">
          <a:off x="38519100" y="61945837"/>
          <a:ext cx="2381" cy="385763"/>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102394</xdr:colOff>
      <xdr:row>450</xdr:row>
      <xdr:rowOff>0</xdr:rowOff>
    </xdr:from>
    <xdr:to>
      <xdr:col>101</xdr:col>
      <xdr:colOff>42863</xdr:colOff>
      <xdr:row>450</xdr:row>
      <xdr:rowOff>0</xdr:rowOff>
    </xdr:to>
    <xdr:cxnSp macro="">
      <xdr:nvCxnSpPr>
        <xdr:cNvPr id="1143" name="直線矢印コネクタ 1142">
          <a:extLst>
            <a:ext uri="{FF2B5EF4-FFF2-40B4-BE49-F238E27FC236}">
              <a16:creationId xmlns:a16="http://schemas.microsoft.com/office/drawing/2014/main" id="{A2F74FC9-F05D-4C59-81B9-6E371771DB2E}"/>
            </a:ext>
          </a:extLst>
        </xdr:cNvPr>
        <xdr:cNvCxnSpPr/>
      </xdr:nvCxnSpPr>
      <xdr:spPr>
        <a:xfrm>
          <a:off x="35535394" y="62884050"/>
          <a:ext cx="2988469" cy="0"/>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92868</xdr:colOff>
      <xdr:row>445</xdr:row>
      <xdr:rowOff>11907</xdr:rowOff>
    </xdr:from>
    <xdr:to>
      <xdr:col>101</xdr:col>
      <xdr:colOff>38100</xdr:colOff>
      <xdr:row>445</xdr:row>
      <xdr:rowOff>11907</xdr:rowOff>
    </xdr:to>
    <xdr:cxnSp macro="">
      <xdr:nvCxnSpPr>
        <xdr:cNvPr id="1144" name="直線矢印コネクタ 1143">
          <a:extLst>
            <a:ext uri="{FF2B5EF4-FFF2-40B4-BE49-F238E27FC236}">
              <a16:creationId xmlns:a16="http://schemas.microsoft.com/office/drawing/2014/main" id="{635AEEB5-79FE-4C9D-97D5-9C4575F57F18}"/>
            </a:ext>
          </a:extLst>
        </xdr:cNvPr>
        <xdr:cNvCxnSpPr/>
      </xdr:nvCxnSpPr>
      <xdr:spPr>
        <a:xfrm>
          <a:off x="35525868" y="61943457"/>
          <a:ext cx="299323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95250</xdr:colOff>
      <xdr:row>420</xdr:row>
      <xdr:rowOff>0</xdr:rowOff>
    </xdr:from>
    <xdr:to>
      <xdr:col>101</xdr:col>
      <xdr:colOff>40481</xdr:colOff>
      <xdr:row>420</xdr:row>
      <xdr:rowOff>0</xdr:rowOff>
    </xdr:to>
    <xdr:cxnSp macro="">
      <xdr:nvCxnSpPr>
        <xdr:cNvPr id="1145" name="直線矢印コネクタ 1144">
          <a:extLst>
            <a:ext uri="{FF2B5EF4-FFF2-40B4-BE49-F238E27FC236}">
              <a16:creationId xmlns:a16="http://schemas.microsoft.com/office/drawing/2014/main" id="{3FBE16A4-CB7F-4F41-97C6-7728730F9BC0}"/>
            </a:ext>
          </a:extLst>
        </xdr:cNvPr>
        <xdr:cNvCxnSpPr/>
      </xdr:nvCxnSpPr>
      <xdr:spPr>
        <a:xfrm>
          <a:off x="35528250" y="57169050"/>
          <a:ext cx="2993231" cy="0"/>
        </a:xfrm>
        <a:prstGeom prst="straightConnector1">
          <a:avLst/>
        </a:prstGeom>
        <a:ln w="3175">
          <a:solidFill>
            <a:srgbClr val="C00000"/>
          </a:solidFill>
          <a:prstDash val="lgDashDot"/>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92869</xdr:colOff>
      <xdr:row>418</xdr:row>
      <xdr:rowOff>0</xdr:rowOff>
    </xdr:from>
    <xdr:to>
      <xdr:col>101</xdr:col>
      <xdr:colOff>42863</xdr:colOff>
      <xdr:row>418</xdr:row>
      <xdr:rowOff>0</xdr:rowOff>
    </xdr:to>
    <xdr:cxnSp macro="">
      <xdr:nvCxnSpPr>
        <xdr:cNvPr id="1146" name="直線矢印コネクタ 1145">
          <a:extLst>
            <a:ext uri="{FF2B5EF4-FFF2-40B4-BE49-F238E27FC236}">
              <a16:creationId xmlns:a16="http://schemas.microsoft.com/office/drawing/2014/main" id="{4BB2DD0C-7457-4FC7-80DD-FF05DAC77530}"/>
            </a:ext>
          </a:extLst>
        </xdr:cNvPr>
        <xdr:cNvCxnSpPr/>
      </xdr:nvCxnSpPr>
      <xdr:spPr>
        <a:xfrm>
          <a:off x="35525869" y="56788050"/>
          <a:ext cx="2997994" cy="0"/>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92</xdr:col>
      <xdr:colOff>192881</xdr:colOff>
      <xdr:row>441</xdr:row>
      <xdr:rowOff>0</xdr:rowOff>
    </xdr:from>
    <xdr:to>
      <xdr:col>93</xdr:col>
      <xdr:colOff>2381</xdr:colOff>
      <xdr:row>441</xdr:row>
      <xdr:rowOff>0</xdr:rowOff>
    </xdr:to>
    <xdr:cxnSp macro="">
      <xdr:nvCxnSpPr>
        <xdr:cNvPr id="1147" name="直線矢印コネクタ 1146">
          <a:extLst>
            <a:ext uri="{FF2B5EF4-FFF2-40B4-BE49-F238E27FC236}">
              <a16:creationId xmlns:a16="http://schemas.microsoft.com/office/drawing/2014/main" id="{384F0EE2-6FBF-417E-AA10-8E46AFAC091F}"/>
            </a:ext>
          </a:extLst>
        </xdr:cNvPr>
        <xdr:cNvCxnSpPr/>
      </xdr:nvCxnSpPr>
      <xdr:spPr>
        <a:xfrm>
          <a:off x="35244881" y="61169550"/>
          <a:ext cx="190500"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97632</xdr:colOff>
      <xdr:row>440</xdr:row>
      <xdr:rowOff>188119</xdr:rowOff>
    </xdr:from>
    <xdr:to>
      <xdr:col>93</xdr:col>
      <xdr:colOff>283370</xdr:colOff>
      <xdr:row>440</xdr:row>
      <xdr:rowOff>188119</xdr:rowOff>
    </xdr:to>
    <xdr:cxnSp macro="">
      <xdr:nvCxnSpPr>
        <xdr:cNvPr id="1148" name="直線矢印コネクタ 1147">
          <a:extLst>
            <a:ext uri="{FF2B5EF4-FFF2-40B4-BE49-F238E27FC236}">
              <a16:creationId xmlns:a16="http://schemas.microsoft.com/office/drawing/2014/main" id="{EC9E05ED-B556-41D3-87E6-8C835419D54D}"/>
            </a:ext>
          </a:extLst>
        </xdr:cNvPr>
        <xdr:cNvCxnSpPr/>
      </xdr:nvCxnSpPr>
      <xdr:spPr>
        <a:xfrm flipH="1">
          <a:off x="35530632" y="61167169"/>
          <a:ext cx="185738"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50006</xdr:colOff>
      <xdr:row>440</xdr:row>
      <xdr:rowOff>90488</xdr:rowOff>
    </xdr:from>
    <xdr:to>
      <xdr:col>93</xdr:col>
      <xdr:colOff>50006</xdr:colOff>
      <xdr:row>440</xdr:row>
      <xdr:rowOff>188120</xdr:rowOff>
    </xdr:to>
    <xdr:cxnSp macro="">
      <xdr:nvCxnSpPr>
        <xdr:cNvPr id="1149" name="直線コネクタ 1148">
          <a:extLst>
            <a:ext uri="{FF2B5EF4-FFF2-40B4-BE49-F238E27FC236}">
              <a16:creationId xmlns:a16="http://schemas.microsoft.com/office/drawing/2014/main" id="{A407F582-1BB2-40DE-A41E-04E1B875D861}"/>
            </a:ext>
          </a:extLst>
        </xdr:cNvPr>
        <xdr:cNvCxnSpPr/>
      </xdr:nvCxnSpPr>
      <xdr:spPr>
        <a:xfrm flipV="1">
          <a:off x="35483006" y="61069538"/>
          <a:ext cx="0" cy="97632"/>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50007</xdr:colOff>
      <xdr:row>440</xdr:row>
      <xdr:rowOff>90487</xdr:rowOff>
    </xdr:from>
    <xdr:to>
      <xdr:col>93</xdr:col>
      <xdr:colOff>371475</xdr:colOff>
      <xdr:row>440</xdr:row>
      <xdr:rowOff>90487</xdr:rowOff>
    </xdr:to>
    <xdr:cxnSp macro="">
      <xdr:nvCxnSpPr>
        <xdr:cNvPr id="1150" name="直線矢印コネクタ 1149">
          <a:extLst>
            <a:ext uri="{FF2B5EF4-FFF2-40B4-BE49-F238E27FC236}">
              <a16:creationId xmlns:a16="http://schemas.microsoft.com/office/drawing/2014/main" id="{98029CD2-B4EB-45C7-8B38-30C39902F5CA}"/>
            </a:ext>
          </a:extLst>
        </xdr:cNvPr>
        <xdr:cNvCxnSpPr/>
      </xdr:nvCxnSpPr>
      <xdr:spPr>
        <a:xfrm>
          <a:off x="35483007" y="61069537"/>
          <a:ext cx="32146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101</xdr:col>
      <xdr:colOff>38100</xdr:colOff>
      <xdr:row>450</xdr:row>
      <xdr:rowOff>0</xdr:rowOff>
    </xdr:from>
    <xdr:to>
      <xdr:col>103</xdr:col>
      <xdr:colOff>0</xdr:colOff>
      <xdr:row>450</xdr:row>
      <xdr:rowOff>0</xdr:rowOff>
    </xdr:to>
    <xdr:cxnSp macro="">
      <xdr:nvCxnSpPr>
        <xdr:cNvPr id="1151" name="直線矢印コネクタ 1150">
          <a:extLst>
            <a:ext uri="{FF2B5EF4-FFF2-40B4-BE49-F238E27FC236}">
              <a16:creationId xmlns:a16="http://schemas.microsoft.com/office/drawing/2014/main" id="{A358E77E-7152-408C-8F0D-B853CB663ECB}"/>
            </a:ext>
          </a:extLst>
        </xdr:cNvPr>
        <xdr:cNvCxnSpPr/>
      </xdr:nvCxnSpPr>
      <xdr:spPr>
        <a:xfrm>
          <a:off x="38519100" y="62884050"/>
          <a:ext cx="723900" cy="0"/>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9525</xdr:colOff>
      <xdr:row>418</xdr:row>
      <xdr:rowOff>2381</xdr:rowOff>
    </xdr:from>
    <xdr:to>
      <xdr:col>102</xdr:col>
      <xdr:colOff>9525</xdr:colOff>
      <xdr:row>420</xdr:row>
      <xdr:rowOff>2381</xdr:rowOff>
    </xdr:to>
    <xdr:cxnSp macro="">
      <xdr:nvCxnSpPr>
        <xdr:cNvPr id="1152" name="直線矢印コネクタ 1151">
          <a:extLst>
            <a:ext uri="{FF2B5EF4-FFF2-40B4-BE49-F238E27FC236}">
              <a16:creationId xmlns:a16="http://schemas.microsoft.com/office/drawing/2014/main" id="{132C851E-3929-4501-ACB0-DE0C2428AE1F}"/>
            </a:ext>
          </a:extLst>
        </xdr:cNvPr>
        <xdr:cNvCxnSpPr/>
      </xdr:nvCxnSpPr>
      <xdr:spPr>
        <a:xfrm>
          <a:off x="38871525" y="56790431"/>
          <a:ext cx="0" cy="3810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254794</xdr:colOff>
      <xdr:row>418</xdr:row>
      <xdr:rowOff>190499</xdr:rowOff>
    </xdr:from>
    <xdr:to>
      <xdr:col>102</xdr:col>
      <xdr:colOff>7146</xdr:colOff>
      <xdr:row>422</xdr:row>
      <xdr:rowOff>2380</xdr:rowOff>
    </xdr:to>
    <xdr:cxnSp macro="">
      <xdr:nvCxnSpPr>
        <xdr:cNvPr id="1153" name="カギ線コネクタ 876">
          <a:extLst>
            <a:ext uri="{FF2B5EF4-FFF2-40B4-BE49-F238E27FC236}">
              <a16:creationId xmlns:a16="http://schemas.microsoft.com/office/drawing/2014/main" id="{EC657DE9-0398-4DC2-81D4-7666C8F56827}"/>
            </a:ext>
          </a:extLst>
        </xdr:cNvPr>
        <xdr:cNvCxnSpPr/>
      </xdr:nvCxnSpPr>
      <xdr:spPr>
        <a:xfrm rot="10800000" flipV="1">
          <a:off x="37973794" y="56978549"/>
          <a:ext cx="895352" cy="573881"/>
        </a:xfrm>
        <a:prstGeom prst="bentConnector3">
          <a:avLst>
            <a:gd name="adj1" fmla="val 19415"/>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2381</xdr:colOff>
      <xdr:row>431</xdr:row>
      <xdr:rowOff>0</xdr:rowOff>
    </xdr:from>
    <xdr:to>
      <xdr:col>94</xdr:col>
      <xdr:colOff>2381</xdr:colOff>
      <xdr:row>431</xdr:row>
      <xdr:rowOff>0</xdr:rowOff>
    </xdr:to>
    <xdr:cxnSp macro="">
      <xdr:nvCxnSpPr>
        <xdr:cNvPr id="1154" name="直線矢印コネクタ 1153">
          <a:extLst>
            <a:ext uri="{FF2B5EF4-FFF2-40B4-BE49-F238E27FC236}">
              <a16:creationId xmlns:a16="http://schemas.microsoft.com/office/drawing/2014/main" id="{F717BC52-E92F-40B4-B51D-9F71A753E7CE}"/>
            </a:ext>
          </a:extLst>
        </xdr:cNvPr>
        <xdr:cNvCxnSpPr/>
      </xdr:nvCxnSpPr>
      <xdr:spPr>
        <a:xfrm>
          <a:off x="35435381" y="59264550"/>
          <a:ext cx="38100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94</xdr:col>
      <xdr:colOff>0</xdr:colOff>
      <xdr:row>447</xdr:row>
      <xdr:rowOff>11906</xdr:rowOff>
    </xdr:from>
    <xdr:to>
      <xdr:col>94</xdr:col>
      <xdr:colOff>0</xdr:colOff>
      <xdr:row>450</xdr:row>
      <xdr:rowOff>2381</xdr:rowOff>
    </xdr:to>
    <xdr:cxnSp macro="">
      <xdr:nvCxnSpPr>
        <xdr:cNvPr id="1155" name="直線矢印コネクタ 1154">
          <a:extLst>
            <a:ext uri="{FF2B5EF4-FFF2-40B4-BE49-F238E27FC236}">
              <a16:creationId xmlns:a16="http://schemas.microsoft.com/office/drawing/2014/main" id="{3E2C1439-F46A-4CB9-9AD4-25A25860B4EB}"/>
            </a:ext>
          </a:extLst>
        </xdr:cNvPr>
        <xdr:cNvCxnSpPr/>
      </xdr:nvCxnSpPr>
      <xdr:spPr>
        <a:xfrm>
          <a:off x="35814000" y="62324456"/>
          <a:ext cx="0" cy="56197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94</xdr:col>
      <xdr:colOff>0</xdr:colOff>
      <xdr:row>445</xdr:row>
      <xdr:rowOff>7144</xdr:rowOff>
    </xdr:from>
    <xdr:to>
      <xdr:col>94</xdr:col>
      <xdr:colOff>0</xdr:colOff>
      <xdr:row>447</xdr:row>
      <xdr:rowOff>16669</xdr:rowOff>
    </xdr:to>
    <xdr:cxnSp macro="">
      <xdr:nvCxnSpPr>
        <xdr:cNvPr id="1156" name="直線矢印コネクタ 1155">
          <a:extLst>
            <a:ext uri="{FF2B5EF4-FFF2-40B4-BE49-F238E27FC236}">
              <a16:creationId xmlns:a16="http://schemas.microsoft.com/office/drawing/2014/main" id="{921039FE-3D8C-4680-8232-0741EEE7312F}"/>
            </a:ext>
          </a:extLst>
        </xdr:cNvPr>
        <xdr:cNvCxnSpPr/>
      </xdr:nvCxnSpPr>
      <xdr:spPr>
        <a:xfrm>
          <a:off x="35814000" y="61938694"/>
          <a:ext cx="0" cy="39052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94</xdr:col>
      <xdr:colOff>0</xdr:colOff>
      <xdr:row>448</xdr:row>
      <xdr:rowOff>88106</xdr:rowOff>
    </xdr:from>
    <xdr:to>
      <xdr:col>94</xdr:col>
      <xdr:colOff>371475</xdr:colOff>
      <xdr:row>448</xdr:row>
      <xdr:rowOff>88106</xdr:rowOff>
    </xdr:to>
    <xdr:cxnSp macro="">
      <xdr:nvCxnSpPr>
        <xdr:cNvPr id="1157" name="直線矢印コネクタ 1156">
          <a:extLst>
            <a:ext uri="{FF2B5EF4-FFF2-40B4-BE49-F238E27FC236}">
              <a16:creationId xmlns:a16="http://schemas.microsoft.com/office/drawing/2014/main" id="{289B8E04-5484-492C-BFEB-97CD65CEE61B}"/>
            </a:ext>
          </a:extLst>
        </xdr:cNvPr>
        <xdr:cNvCxnSpPr/>
      </xdr:nvCxnSpPr>
      <xdr:spPr>
        <a:xfrm>
          <a:off x="35814000" y="62591156"/>
          <a:ext cx="37147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94</xdr:col>
      <xdr:colOff>0</xdr:colOff>
      <xdr:row>445</xdr:row>
      <xdr:rowOff>104775</xdr:rowOff>
    </xdr:from>
    <xdr:to>
      <xdr:col>94</xdr:col>
      <xdr:colOff>373856</xdr:colOff>
      <xdr:row>446</xdr:row>
      <xdr:rowOff>9525</xdr:rowOff>
    </xdr:to>
    <xdr:cxnSp macro="">
      <xdr:nvCxnSpPr>
        <xdr:cNvPr id="1158" name="カギ線コネクタ 938">
          <a:extLst>
            <a:ext uri="{FF2B5EF4-FFF2-40B4-BE49-F238E27FC236}">
              <a16:creationId xmlns:a16="http://schemas.microsoft.com/office/drawing/2014/main" id="{CAE9FB89-5161-444D-BCB6-18194CEBC410}"/>
            </a:ext>
          </a:extLst>
        </xdr:cNvPr>
        <xdr:cNvCxnSpPr/>
      </xdr:nvCxnSpPr>
      <xdr:spPr>
        <a:xfrm flipV="1">
          <a:off x="35814000" y="62036325"/>
          <a:ext cx="373856" cy="95250"/>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92</xdr:col>
      <xdr:colOff>192881</xdr:colOff>
      <xdr:row>435</xdr:row>
      <xdr:rowOff>0</xdr:rowOff>
    </xdr:from>
    <xdr:to>
      <xdr:col>93</xdr:col>
      <xdr:colOff>2381</xdr:colOff>
      <xdr:row>435</xdr:row>
      <xdr:rowOff>0</xdr:rowOff>
    </xdr:to>
    <xdr:cxnSp macro="">
      <xdr:nvCxnSpPr>
        <xdr:cNvPr id="1159" name="直線矢印コネクタ 1158">
          <a:extLst>
            <a:ext uri="{FF2B5EF4-FFF2-40B4-BE49-F238E27FC236}">
              <a16:creationId xmlns:a16="http://schemas.microsoft.com/office/drawing/2014/main" id="{40E106D5-9905-4316-8FDE-9DD0E5E985D6}"/>
            </a:ext>
          </a:extLst>
        </xdr:cNvPr>
        <xdr:cNvCxnSpPr/>
      </xdr:nvCxnSpPr>
      <xdr:spPr>
        <a:xfrm>
          <a:off x="35244881" y="60026550"/>
          <a:ext cx="190500"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119063</xdr:colOff>
      <xdr:row>435</xdr:row>
      <xdr:rowOff>1</xdr:rowOff>
    </xdr:from>
    <xdr:to>
      <xdr:col>93</xdr:col>
      <xdr:colOff>304801</xdr:colOff>
      <xdr:row>435</xdr:row>
      <xdr:rowOff>1</xdr:rowOff>
    </xdr:to>
    <xdr:cxnSp macro="">
      <xdr:nvCxnSpPr>
        <xdr:cNvPr id="1160" name="直線矢印コネクタ 1159">
          <a:extLst>
            <a:ext uri="{FF2B5EF4-FFF2-40B4-BE49-F238E27FC236}">
              <a16:creationId xmlns:a16="http://schemas.microsoft.com/office/drawing/2014/main" id="{4D810AEB-DE30-4D6A-96BD-080A96749C0A}"/>
            </a:ext>
          </a:extLst>
        </xdr:cNvPr>
        <xdr:cNvCxnSpPr/>
      </xdr:nvCxnSpPr>
      <xdr:spPr>
        <a:xfrm flipH="1">
          <a:off x="35552063" y="60026551"/>
          <a:ext cx="185738"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59531</xdr:colOff>
      <xdr:row>434</xdr:row>
      <xdr:rowOff>0</xdr:rowOff>
    </xdr:from>
    <xdr:to>
      <xdr:col>93</xdr:col>
      <xdr:colOff>59531</xdr:colOff>
      <xdr:row>434</xdr:row>
      <xdr:rowOff>188119</xdr:rowOff>
    </xdr:to>
    <xdr:cxnSp macro="">
      <xdr:nvCxnSpPr>
        <xdr:cNvPr id="1161" name="直線コネクタ 1160">
          <a:extLst>
            <a:ext uri="{FF2B5EF4-FFF2-40B4-BE49-F238E27FC236}">
              <a16:creationId xmlns:a16="http://schemas.microsoft.com/office/drawing/2014/main" id="{99657A4A-9143-40B3-9E94-11243BBFA7FA}"/>
            </a:ext>
          </a:extLst>
        </xdr:cNvPr>
        <xdr:cNvCxnSpPr/>
      </xdr:nvCxnSpPr>
      <xdr:spPr>
        <a:xfrm flipV="1">
          <a:off x="35492531" y="59836050"/>
          <a:ext cx="0" cy="188119"/>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59531</xdr:colOff>
      <xdr:row>434</xdr:row>
      <xdr:rowOff>0</xdr:rowOff>
    </xdr:from>
    <xdr:to>
      <xdr:col>93</xdr:col>
      <xdr:colOff>369094</xdr:colOff>
      <xdr:row>434</xdr:row>
      <xdr:rowOff>0</xdr:rowOff>
    </xdr:to>
    <xdr:cxnSp macro="">
      <xdr:nvCxnSpPr>
        <xdr:cNvPr id="1162" name="直線矢印コネクタ 1161">
          <a:extLst>
            <a:ext uri="{FF2B5EF4-FFF2-40B4-BE49-F238E27FC236}">
              <a16:creationId xmlns:a16="http://schemas.microsoft.com/office/drawing/2014/main" id="{756C05D2-1E30-4780-A96D-BF98BC1B54AD}"/>
            </a:ext>
          </a:extLst>
        </xdr:cNvPr>
        <xdr:cNvCxnSpPr/>
      </xdr:nvCxnSpPr>
      <xdr:spPr>
        <a:xfrm>
          <a:off x="35492531" y="59836050"/>
          <a:ext cx="30956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116681</xdr:colOff>
      <xdr:row>418</xdr:row>
      <xdr:rowOff>0</xdr:rowOff>
    </xdr:from>
    <xdr:to>
      <xdr:col>93</xdr:col>
      <xdr:colOff>116681</xdr:colOff>
      <xdr:row>449</xdr:row>
      <xdr:rowOff>183356</xdr:rowOff>
    </xdr:to>
    <xdr:cxnSp macro="">
      <xdr:nvCxnSpPr>
        <xdr:cNvPr id="1163" name="直線コネクタ 1162">
          <a:extLst>
            <a:ext uri="{FF2B5EF4-FFF2-40B4-BE49-F238E27FC236}">
              <a16:creationId xmlns:a16="http://schemas.microsoft.com/office/drawing/2014/main" id="{27F4B75C-0CD9-45F0-9CF4-FC6BE7A1043F}"/>
            </a:ext>
          </a:extLst>
        </xdr:cNvPr>
        <xdr:cNvCxnSpPr/>
      </xdr:nvCxnSpPr>
      <xdr:spPr>
        <a:xfrm flipV="1">
          <a:off x="35549681" y="56788050"/>
          <a:ext cx="0" cy="6088856"/>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92</xdr:col>
      <xdr:colOff>283368</xdr:colOff>
      <xdr:row>439</xdr:row>
      <xdr:rowOff>2</xdr:rowOff>
    </xdr:from>
    <xdr:to>
      <xdr:col>93</xdr:col>
      <xdr:colOff>92868</xdr:colOff>
      <xdr:row>439</xdr:row>
      <xdr:rowOff>2</xdr:rowOff>
    </xdr:to>
    <xdr:cxnSp macro="">
      <xdr:nvCxnSpPr>
        <xdr:cNvPr id="1164" name="直線矢印コネクタ 1163">
          <a:extLst>
            <a:ext uri="{FF2B5EF4-FFF2-40B4-BE49-F238E27FC236}">
              <a16:creationId xmlns:a16="http://schemas.microsoft.com/office/drawing/2014/main" id="{086440D3-575B-4A91-900D-9F72E0758EA9}"/>
            </a:ext>
          </a:extLst>
        </xdr:cNvPr>
        <xdr:cNvCxnSpPr/>
      </xdr:nvCxnSpPr>
      <xdr:spPr>
        <a:xfrm>
          <a:off x="35335368" y="60788552"/>
          <a:ext cx="190500"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119063</xdr:colOff>
      <xdr:row>439</xdr:row>
      <xdr:rowOff>1</xdr:rowOff>
    </xdr:from>
    <xdr:to>
      <xdr:col>93</xdr:col>
      <xdr:colOff>304801</xdr:colOff>
      <xdr:row>439</xdr:row>
      <xdr:rowOff>1</xdr:rowOff>
    </xdr:to>
    <xdr:cxnSp macro="">
      <xdr:nvCxnSpPr>
        <xdr:cNvPr id="1165" name="直線矢印コネクタ 1164">
          <a:extLst>
            <a:ext uri="{FF2B5EF4-FFF2-40B4-BE49-F238E27FC236}">
              <a16:creationId xmlns:a16="http://schemas.microsoft.com/office/drawing/2014/main" id="{32F9C5FC-9D73-4C99-9055-FFE1164B01E1}"/>
            </a:ext>
          </a:extLst>
        </xdr:cNvPr>
        <xdr:cNvCxnSpPr/>
      </xdr:nvCxnSpPr>
      <xdr:spPr>
        <a:xfrm flipH="1">
          <a:off x="35552063" y="60788551"/>
          <a:ext cx="185738"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107156</xdr:colOff>
      <xdr:row>438</xdr:row>
      <xdr:rowOff>2381</xdr:rowOff>
    </xdr:from>
    <xdr:to>
      <xdr:col>93</xdr:col>
      <xdr:colOff>107156</xdr:colOff>
      <xdr:row>439</xdr:row>
      <xdr:rowOff>0</xdr:rowOff>
    </xdr:to>
    <xdr:cxnSp macro="">
      <xdr:nvCxnSpPr>
        <xdr:cNvPr id="1166" name="直線コネクタ 1165">
          <a:extLst>
            <a:ext uri="{FF2B5EF4-FFF2-40B4-BE49-F238E27FC236}">
              <a16:creationId xmlns:a16="http://schemas.microsoft.com/office/drawing/2014/main" id="{E76D518A-5252-4DCB-8B7E-F794219A7C72}"/>
            </a:ext>
          </a:extLst>
        </xdr:cNvPr>
        <xdr:cNvCxnSpPr/>
      </xdr:nvCxnSpPr>
      <xdr:spPr>
        <a:xfrm flipV="1">
          <a:off x="35540156" y="60600431"/>
          <a:ext cx="0" cy="188119"/>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107156</xdr:colOff>
      <xdr:row>438</xdr:row>
      <xdr:rowOff>2381</xdr:rowOff>
    </xdr:from>
    <xdr:to>
      <xdr:col>93</xdr:col>
      <xdr:colOff>371475</xdr:colOff>
      <xdr:row>438</xdr:row>
      <xdr:rowOff>2381</xdr:rowOff>
    </xdr:to>
    <xdr:cxnSp macro="">
      <xdr:nvCxnSpPr>
        <xdr:cNvPr id="1167" name="直線矢印コネクタ 1166">
          <a:extLst>
            <a:ext uri="{FF2B5EF4-FFF2-40B4-BE49-F238E27FC236}">
              <a16:creationId xmlns:a16="http://schemas.microsoft.com/office/drawing/2014/main" id="{9C9015E5-2613-41E8-8823-CEB39E2A5F55}"/>
            </a:ext>
          </a:extLst>
        </xdr:cNvPr>
        <xdr:cNvCxnSpPr/>
      </xdr:nvCxnSpPr>
      <xdr:spPr>
        <a:xfrm>
          <a:off x="35540156" y="60600431"/>
          <a:ext cx="264319"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103</xdr:col>
      <xdr:colOff>0</xdr:colOff>
      <xdr:row>418</xdr:row>
      <xdr:rowOff>0</xdr:rowOff>
    </xdr:from>
    <xdr:to>
      <xdr:col>103</xdr:col>
      <xdr:colOff>0</xdr:colOff>
      <xdr:row>449</xdr:row>
      <xdr:rowOff>188119</xdr:rowOff>
    </xdr:to>
    <xdr:cxnSp macro="">
      <xdr:nvCxnSpPr>
        <xdr:cNvPr id="1168" name="直線矢印コネクタ 1167">
          <a:extLst>
            <a:ext uri="{FF2B5EF4-FFF2-40B4-BE49-F238E27FC236}">
              <a16:creationId xmlns:a16="http://schemas.microsoft.com/office/drawing/2014/main" id="{1FFF6EC0-11A5-4AA2-8296-CE02AF073593}"/>
            </a:ext>
          </a:extLst>
        </xdr:cNvPr>
        <xdr:cNvCxnSpPr/>
      </xdr:nvCxnSpPr>
      <xdr:spPr>
        <a:xfrm>
          <a:off x="39243000" y="56788050"/>
          <a:ext cx="0" cy="6093619"/>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113</xdr:col>
      <xdr:colOff>33337</xdr:colOff>
      <xdr:row>418</xdr:row>
      <xdr:rowOff>7144</xdr:rowOff>
    </xdr:from>
    <xdr:to>
      <xdr:col>113</xdr:col>
      <xdr:colOff>33337</xdr:colOff>
      <xdr:row>449</xdr:row>
      <xdr:rowOff>185740</xdr:rowOff>
    </xdr:to>
    <xdr:cxnSp macro="">
      <xdr:nvCxnSpPr>
        <xdr:cNvPr id="1169" name="直線コネクタ 1168">
          <a:extLst>
            <a:ext uri="{FF2B5EF4-FFF2-40B4-BE49-F238E27FC236}">
              <a16:creationId xmlns:a16="http://schemas.microsoft.com/office/drawing/2014/main" id="{38333CE0-6B99-4C32-8EE2-4FF5AC3D35BB}"/>
            </a:ext>
          </a:extLst>
        </xdr:cNvPr>
        <xdr:cNvCxnSpPr/>
      </xdr:nvCxnSpPr>
      <xdr:spPr>
        <a:xfrm flipV="1">
          <a:off x="43086337" y="56795194"/>
          <a:ext cx="0" cy="6084096"/>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106</xdr:col>
      <xdr:colOff>254794</xdr:colOff>
      <xdr:row>450</xdr:row>
      <xdr:rowOff>0</xdr:rowOff>
    </xdr:from>
    <xdr:to>
      <xdr:col>113</xdr:col>
      <xdr:colOff>19051</xdr:colOff>
      <xdr:row>450</xdr:row>
      <xdr:rowOff>0</xdr:rowOff>
    </xdr:to>
    <xdr:cxnSp macro="">
      <xdr:nvCxnSpPr>
        <xdr:cNvPr id="1170" name="直線矢印コネクタ 1169">
          <a:extLst>
            <a:ext uri="{FF2B5EF4-FFF2-40B4-BE49-F238E27FC236}">
              <a16:creationId xmlns:a16="http://schemas.microsoft.com/office/drawing/2014/main" id="{F65B015F-96BB-45F0-81F9-6C5D6761E74C}"/>
            </a:ext>
          </a:extLst>
        </xdr:cNvPr>
        <xdr:cNvCxnSpPr/>
      </xdr:nvCxnSpPr>
      <xdr:spPr>
        <a:xfrm>
          <a:off x="40640794" y="62884050"/>
          <a:ext cx="2431257" cy="0"/>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106</xdr:col>
      <xdr:colOff>254794</xdr:colOff>
      <xdr:row>447</xdr:row>
      <xdr:rowOff>21429</xdr:rowOff>
    </xdr:from>
    <xdr:to>
      <xdr:col>113</xdr:col>
      <xdr:colOff>16669</xdr:colOff>
      <xdr:row>447</xdr:row>
      <xdr:rowOff>21429</xdr:rowOff>
    </xdr:to>
    <xdr:cxnSp macro="">
      <xdr:nvCxnSpPr>
        <xdr:cNvPr id="1171" name="直線矢印コネクタ 1170">
          <a:extLst>
            <a:ext uri="{FF2B5EF4-FFF2-40B4-BE49-F238E27FC236}">
              <a16:creationId xmlns:a16="http://schemas.microsoft.com/office/drawing/2014/main" id="{2FC92C11-486B-4CBA-9356-F7F69FD6EB71}"/>
            </a:ext>
          </a:extLst>
        </xdr:cNvPr>
        <xdr:cNvCxnSpPr/>
      </xdr:nvCxnSpPr>
      <xdr:spPr>
        <a:xfrm>
          <a:off x="40640794" y="62333979"/>
          <a:ext cx="242887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114</xdr:col>
      <xdr:colOff>0</xdr:colOff>
      <xdr:row>417</xdr:row>
      <xdr:rowOff>188119</xdr:rowOff>
    </xdr:from>
    <xdr:to>
      <xdr:col>114</xdr:col>
      <xdr:colOff>0</xdr:colOff>
      <xdr:row>420</xdr:row>
      <xdr:rowOff>2381</xdr:rowOff>
    </xdr:to>
    <xdr:cxnSp macro="">
      <xdr:nvCxnSpPr>
        <xdr:cNvPr id="1172" name="直線矢印コネクタ 1171">
          <a:extLst>
            <a:ext uri="{FF2B5EF4-FFF2-40B4-BE49-F238E27FC236}">
              <a16:creationId xmlns:a16="http://schemas.microsoft.com/office/drawing/2014/main" id="{9F018A8C-D653-4007-A779-A90F1A2C61AD}"/>
            </a:ext>
          </a:extLst>
        </xdr:cNvPr>
        <xdr:cNvCxnSpPr/>
      </xdr:nvCxnSpPr>
      <xdr:spPr>
        <a:xfrm>
          <a:off x="43434000" y="56785669"/>
          <a:ext cx="0" cy="38576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245269</xdr:colOff>
      <xdr:row>419</xdr:row>
      <xdr:rowOff>2380</xdr:rowOff>
    </xdr:from>
    <xdr:to>
      <xdr:col>113</xdr:col>
      <xdr:colOff>378621</xdr:colOff>
      <xdr:row>422</xdr:row>
      <xdr:rowOff>4761</xdr:rowOff>
    </xdr:to>
    <xdr:cxnSp macro="">
      <xdr:nvCxnSpPr>
        <xdr:cNvPr id="1173" name="カギ線コネクタ 15857">
          <a:extLst>
            <a:ext uri="{FF2B5EF4-FFF2-40B4-BE49-F238E27FC236}">
              <a16:creationId xmlns:a16="http://schemas.microsoft.com/office/drawing/2014/main" id="{4F2830B8-BE0F-49F6-9727-3D967B548CEE}"/>
            </a:ext>
          </a:extLst>
        </xdr:cNvPr>
        <xdr:cNvCxnSpPr/>
      </xdr:nvCxnSpPr>
      <xdr:spPr>
        <a:xfrm rot="10800000" flipV="1">
          <a:off x="42536269" y="56980930"/>
          <a:ext cx="895352" cy="573881"/>
        </a:xfrm>
        <a:prstGeom prst="bentConnector3">
          <a:avLst>
            <a:gd name="adj1" fmla="val 19415"/>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0</xdr:colOff>
      <xdr:row>431</xdr:row>
      <xdr:rowOff>0</xdr:rowOff>
    </xdr:from>
    <xdr:to>
      <xdr:col>107</xdr:col>
      <xdr:colOff>2381</xdr:colOff>
      <xdr:row>431</xdr:row>
      <xdr:rowOff>0</xdr:rowOff>
    </xdr:to>
    <xdr:cxnSp macro="">
      <xdr:nvCxnSpPr>
        <xdr:cNvPr id="1174" name="直線矢印コネクタ 1173">
          <a:extLst>
            <a:ext uri="{FF2B5EF4-FFF2-40B4-BE49-F238E27FC236}">
              <a16:creationId xmlns:a16="http://schemas.microsoft.com/office/drawing/2014/main" id="{C631C4B3-B74E-4663-A710-AEF87E0B41E0}"/>
            </a:ext>
          </a:extLst>
        </xdr:cNvPr>
        <xdr:cNvCxnSpPr/>
      </xdr:nvCxnSpPr>
      <xdr:spPr>
        <a:xfrm>
          <a:off x="40005000" y="59264550"/>
          <a:ext cx="76438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2381</xdr:colOff>
      <xdr:row>448</xdr:row>
      <xdr:rowOff>88106</xdr:rowOff>
    </xdr:from>
    <xdr:to>
      <xdr:col>107</xdr:col>
      <xdr:colOff>376238</xdr:colOff>
      <xdr:row>448</xdr:row>
      <xdr:rowOff>88106</xdr:rowOff>
    </xdr:to>
    <xdr:cxnSp macro="">
      <xdr:nvCxnSpPr>
        <xdr:cNvPr id="1175" name="直線矢印コネクタ 1174">
          <a:extLst>
            <a:ext uri="{FF2B5EF4-FFF2-40B4-BE49-F238E27FC236}">
              <a16:creationId xmlns:a16="http://schemas.microsoft.com/office/drawing/2014/main" id="{047662BA-277E-4668-A0FD-BE9E7AE50131}"/>
            </a:ext>
          </a:extLst>
        </xdr:cNvPr>
        <xdr:cNvCxnSpPr/>
      </xdr:nvCxnSpPr>
      <xdr:spPr>
        <a:xfrm>
          <a:off x="40769381" y="62591156"/>
          <a:ext cx="37385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115</xdr:col>
      <xdr:colOff>0</xdr:colOff>
      <xdr:row>418</xdr:row>
      <xdr:rowOff>0</xdr:rowOff>
    </xdr:from>
    <xdr:to>
      <xdr:col>115</xdr:col>
      <xdr:colOff>0</xdr:colOff>
      <xdr:row>449</xdr:row>
      <xdr:rowOff>188119</xdr:rowOff>
    </xdr:to>
    <xdr:cxnSp macro="">
      <xdr:nvCxnSpPr>
        <xdr:cNvPr id="1176" name="直線矢印コネクタ 1175">
          <a:extLst>
            <a:ext uri="{FF2B5EF4-FFF2-40B4-BE49-F238E27FC236}">
              <a16:creationId xmlns:a16="http://schemas.microsoft.com/office/drawing/2014/main" id="{63CFC4E8-B297-40F3-B687-9C2FF4E1E1D7}"/>
            </a:ext>
          </a:extLst>
        </xdr:cNvPr>
        <xdr:cNvCxnSpPr/>
      </xdr:nvCxnSpPr>
      <xdr:spPr>
        <a:xfrm>
          <a:off x="43815000" y="56788050"/>
          <a:ext cx="0" cy="6093619"/>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95250</xdr:colOff>
      <xdr:row>447</xdr:row>
      <xdr:rowOff>16670</xdr:rowOff>
    </xdr:from>
    <xdr:to>
      <xdr:col>101</xdr:col>
      <xdr:colOff>42863</xdr:colOff>
      <xdr:row>447</xdr:row>
      <xdr:rowOff>16670</xdr:rowOff>
    </xdr:to>
    <xdr:cxnSp macro="">
      <xdr:nvCxnSpPr>
        <xdr:cNvPr id="1177" name="直線矢印コネクタ 1176">
          <a:extLst>
            <a:ext uri="{FF2B5EF4-FFF2-40B4-BE49-F238E27FC236}">
              <a16:creationId xmlns:a16="http://schemas.microsoft.com/office/drawing/2014/main" id="{F78A545D-E1F2-49A5-9692-92C63BF6DA9A}"/>
            </a:ext>
          </a:extLst>
        </xdr:cNvPr>
        <xdr:cNvCxnSpPr/>
      </xdr:nvCxnSpPr>
      <xdr:spPr>
        <a:xfrm>
          <a:off x="35528250" y="62329220"/>
          <a:ext cx="299561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106</xdr:col>
      <xdr:colOff>257175</xdr:colOff>
      <xdr:row>447</xdr:row>
      <xdr:rowOff>19049</xdr:rowOff>
    </xdr:from>
    <xdr:to>
      <xdr:col>106</xdr:col>
      <xdr:colOff>257175</xdr:colOff>
      <xdr:row>450</xdr:row>
      <xdr:rowOff>2381</xdr:rowOff>
    </xdr:to>
    <xdr:cxnSp macro="">
      <xdr:nvCxnSpPr>
        <xdr:cNvPr id="1178" name="直線コネクタ 1177">
          <a:extLst>
            <a:ext uri="{FF2B5EF4-FFF2-40B4-BE49-F238E27FC236}">
              <a16:creationId xmlns:a16="http://schemas.microsoft.com/office/drawing/2014/main" id="{A80C5D4F-E712-4605-B666-03FF35012BEB}"/>
            </a:ext>
          </a:extLst>
        </xdr:cNvPr>
        <xdr:cNvCxnSpPr/>
      </xdr:nvCxnSpPr>
      <xdr:spPr>
        <a:xfrm flipV="1">
          <a:off x="40643175" y="62331599"/>
          <a:ext cx="0" cy="554832"/>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447</xdr:row>
      <xdr:rowOff>19050</xdr:rowOff>
    </xdr:from>
    <xdr:to>
      <xdr:col>107</xdr:col>
      <xdr:colOff>0</xdr:colOff>
      <xdr:row>450</xdr:row>
      <xdr:rowOff>0</xdr:rowOff>
    </xdr:to>
    <xdr:cxnSp macro="">
      <xdr:nvCxnSpPr>
        <xdr:cNvPr id="1179" name="直線矢印コネクタ 1178">
          <a:extLst>
            <a:ext uri="{FF2B5EF4-FFF2-40B4-BE49-F238E27FC236}">
              <a16:creationId xmlns:a16="http://schemas.microsoft.com/office/drawing/2014/main" id="{9E25EF56-9621-48A7-AE1C-4AF88C5233F2}"/>
            </a:ext>
          </a:extLst>
        </xdr:cNvPr>
        <xdr:cNvCxnSpPr/>
      </xdr:nvCxnSpPr>
      <xdr:spPr>
        <a:xfrm>
          <a:off x="40767000" y="62331600"/>
          <a:ext cx="0" cy="55245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113</xdr:col>
      <xdr:colOff>35719</xdr:colOff>
      <xdr:row>450</xdr:row>
      <xdr:rowOff>0</xdr:rowOff>
    </xdr:from>
    <xdr:to>
      <xdr:col>115</xdr:col>
      <xdr:colOff>2381</xdr:colOff>
      <xdr:row>450</xdr:row>
      <xdr:rowOff>0</xdr:rowOff>
    </xdr:to>
    <xdr:cxnSp macro="">
      <xdr:nvCxnSpPr>
        <xdr:cNvPr id="1180" name="直線矢印コネクタ 1179">
          <a:extLst>
            <a:ext uri="{FF2B5EF4-FFF2-40B4-BE49-F238E27FC236}">
              <a16:creationId xmlns:a16="http://schemas.microsoft.com/office/drawing/2014/main" id="{29EEC84B-6AAD-4D5B-B5E8-BBA6FF9038E0}"/>
            </a:ext>
          </a:extLst>
        </xdr:cNvPr>
        <xdr:cNvCxnSpPr/>
      </xdr:nvCxnSpPr>
      <xdr:spPr>
        <a:xfrm>
          <a:off x="43088719" y="62884050"/>
          <a:ext cx="728662" cy="0"/>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378619</xdr:colOff>
      <xdr:row>450</xdr:row>
      <xdr:rowOff>0</xdr:rowOff>
    </xdr:from>
    <xdr:to>
      <xdr:col>106</xdr:col>
      <xdr:colOff>259556</xdr:colOff>
      <xdr:row>450</xdr:row>
      <xdr:rowOff>0</xdr:rowOff>
    </xdr:to>
    <xdr:cxnSp macro="">
      <xdr:nvCxnSpPr>
        <xdr:cNvPr id="1181" name="直線矢印コネクタ 1180">
          <a:extLst>
            <a:ext uri="{FF2B5EF4-FFF2-40B4-BE49-F238E27FC236}">
              <a16:creationId xmlns:a16="http://schemas.microsoft.com/office/drawing/2014/main" id="{BF17E80B-BBDF-4F23-9E9C-11D276D12A13}"/>
            </a:ext>
          </a:extLst>
        </xdr:cNvPr>
        <xdr:cNvCxnSpPr/>
      </xdr:nvCxnSpPr>
      <xdr:spPr>
        <a:xfrm>
          <a:off x="40002619" y="62884050"/>
          <a:ext cx="642937" cy="0"/>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0</xdr:colOff>
      <xdr:row>458</xdr:row>
      <xdr:rowOff>121444</xdr:rowOff>
    </xdr:from>
    <xdr:to>
      <xdr:col>71</xdr:col>
      <xdr:colOff>0</xdr:colOff>
      <xdr:row>474</xdr:row>
      <xdr:rowOff>102394</xdr:rowOff>
    </xdr:to>
    <xdr:cxnSp macro="">
      <xdr:nvCxnSpPr>
        <xdr:cNvPr id="1182" name="直線矢印コネクタ 1181">
          <a:extLst>
            <a:ext uri="{FF2B5EF4-FFF2-40B4-BE49-F238E27FC236}">
              <a16:creationId xmlns:a16="http://schemas.microsoft.com/office/drawing/2014/main" id="{9147451A-B333-43D7-8E06-C3A065996139}"/>
            </a:ext>
          </a:extLst>
        </xdr:cNvPr>
        <xdr:cNvCxnSpPr/>
      </xdr:nvCxnSpPr>
      <xdr:spPr>
        <a:xfrm>
          <a:off x="25908000" y="63576994"/>
          <a:ext cx="0" cy="3028950"/>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83</xdr:col>
      <xdr:colOff>0</xdr:colOff>
      <xdr:row>459</xdr:row>
      <xdr:rowOff>23813</xdr:rowOff>
    </xdr:from>
    <xdr:to>
      <xdr:col>83</xdr:col>
      <xdr:colOff>0</xdr:colOff>
      <xdr:row>475</xdr:row>
      <xdr:rowOff>2381</xdr:rowOff>
    </xdr:to>
    <xdr:cxnSp macro="">
      <xdr:nvCxnSpPr>
        <xdr:cNvPr id="1183" name="直線矢印コネクタ 1182">
          <a:extLst>
            <a:ext uri="{FF2B5EF4-FFF2-40B4-BE49-F238E27FC236}">
              <a16:creationId xmlns:a16="http://schemas.microsoft.com/office/drawing/2014/main" id="{77938E57-8881-4F43-967D-C0F6A7E0CDCE}"/>
            </a:ext>
          </a:extLst>
        </xdr:cNvPr>
        <xdr:cNvCxnSpPr/>
      </xdr:nvCxnSpPr>
      <xdr:spPr>
        <a:xfrm>
          <a:off x="31623000" y="63669863"/>
          <a:ext cx="0" cy="3026568"/>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89</xdr:col>
      <xdr:colOff>0</xdr:colOff>
      <xdr:row>459</xdr:row>
      <xdr:rowOff>21431</xdr:rowOff>
    </xdr:from>
    <xdr:to>
      <xdr:col>89</xdr:col>
      <xdr:colOff>0</xdr:colOff>
      <xdr:row>475</xdr:row>
      <xdr:rowOff>0</xdr:rowOff>
    </xdr:to>
    <xdr:cxnSp macro="">
      <xdr:nvCxnSpPr>
        <xdr:cNvPr id="1184" name="直線矢印コネクタ 1183">
          <a:extLst>
            <a:ext uri="{FF2B5EF4-FFF2-40B4-BE49-F238E27FC236}">
              <a16:creationId xmlns:a16="http://schemas.microsoft.com/office/drawing/2014/main" id="{88BA662B-D54E-426A-841A-928E333EEBC5}"/>
            </a:ext>
          </a:extLst>
        </xdr:cNvPr>
        <xdr:cNvCxnSpPr/>
      </xdr:nvCxnSpPr>
      <xdr:spPr>
        <a:xfrm>
          <a:off x="33909000" y="63667481"/>
          <a:ext cx="0" cy="3026569"/>
        </a:xfrm>
        <a:prstGeom prst="straightConnector1">
          <a:avLst/>
        </a:prstGeom>
        <a:ln w="3175">
          <a:solidFill>
            <a:sysClr val="windowText" lastClr="000000"/>
          </a:solidFill>
          <a:prstDash val="sysDot"/>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0</xdr:colOff>
      <xdr:row>458</xdr:row>
      <xdr:rowOff>121444</xdr:rowOff>
    </xdr:from>
    <xdr:to>
      <xdr:col>77</xdr:col>
      <xdr:colOff>0</xdr:colOff>
      <xdr:row>474</xdr:row>
      <xdr:rowOff>97631</xdr:rowOff>
    </xdr:to>
    <xdr:cxnSp macro="">
      <xdr:nvCxnSpPr>
        <xdr:cNvPr id="1185" name="直線矢印コネクタ 1184">
          <a:extLst>
            <a:ext uri="{FF2B5EF4-FFF2-40B4-BE49-F238E27FC236}">
              <a16:creationId xmlns:a16="http://schemas.microsoft.com/office/drawing/2014/main" id="{3884035D-74FC-484F-BF68-5D00F1A3B1E4}"/>
            </a:ext>
          </a:extLst>
        </xdr:cNvPr>
        <xdr:cNvCxnSpPr/>
      </xdr:nvCxnSpPr>
      <xdr:spPr>
        <a:xfrm>
          <a:off x="28194000" y="63576994"/>
          <a:ext cx="0" cy="3024187"/>
        </a:xfrm>
        <a:prstGeom prst="straightConnector1">
          <a:avLst/>
        </a:prstGeom>
        <a:ln w="3175">
          <a:solidFill>
            <a:sysClr val="windowText" lastClr="000000"/>
          </a:solidFill>
          <a:prstDash val="sysDot"/>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420</xdr:row>
      <xdr:rowOff>0</xdr:rowOff>
    </xdr:from>
    <xdr:to>
      <xdr:col>93</xdr:col>
      <xdr:colOff>0</xdr:colOff>
      <xdr:row>450</xdr:row>
      <xdr:rowOff>2381</xdr:rowOff>
    </xdr:to>
    <xdr:cxnSp macro="">
      <xdr:nvCxnSpPr>
        <xdr:cNvPr id="1186" name="直線矢印コネクタ 1185">
          <a:extLst>
            <a:ext uri="{FF2B5EF4-FFF2-40B4-BE49-F238E27FC236}">
              <a16:creationId xmlns:a16="http://schemas.microsoft.com/office/drawing/2014/main" id="{D350087F-398D-4185-832E-BAA5BC25C9B7}"/>
            </a:ext>
          </a:extLst>
        </xdr:cNvPr>
        <xdr:cNvCxnSpPr/>
      </xdr:nvCxnSpPr>
      <xdr:spPr>
        <a:xfrm>
          <a:off x="35433000" y="80010000"/>
          <a:ext cx="0" cy="5717381"/>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0</xdr:colOff>
      <xdr:row>420</xdr:row>
      <xdr:rowOff>0</xdr:rowOff>
    </xdr:from>
    <xdr:to>
      <xdr:col>105</xdr:col>
      <xdr:colOff>0</xdr:colOff>
      <xdr:row>450</xdr:row>
      <xdr:rowOff>0</xdr:rowOff>
    </xdr:to>
    <xdr:cxnSp macro="">
      <xdr:nvCxnSpPr>
        <xdr:cNvPr id="1187" name="直線矢印コネクタ 1186">
          <a:extLst>
            <a:ext uri="{FF2B5EF4-FFF2-40B4-BE49-F238E27FC236}">
              <a16:creationId xmlns:a16="http://schemas.microsoft.com/office/drawing/2014/main" id="{5835DE81-A152-4815-A467-B2218408ED63}"/>
            </a:ext>
          </a:extLst>
        </xdr:cNvPr>
        <xdr:cNvCxnSpPr/>
      </xdr:nvCxnSpPr>
      <xdr:spPr>
        <a:xfrm>
          <a:off x="40005000" y="57169050"/>
          <a:ext cx="0" cy="5715000"/>
        </a:xfrm>
        <a:prstGeom prst="straightConnector1">
          <a:avLst/>
        </a:prstGeom>
        <a:ln w="3175">
          <a:solidFill>
            <a:sysClr val="windowText" lastClr="000000"/>
          </a:solidFill>
          <a:prstDash val="solid"/>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808</xdr:row>
      <xdr:rowOff>2381</xdr:rowOff>
    </xdr:from>
    <xdr:to>
      <xdr:col>4</xdr:col>
      <xdr:colOff>0</xdr:colOff>
      <xdr:row>827</xdr:row>
      <xdr:rowOff>4767</xdr:rowOff>
    </xdr:to>
    <xdr:cxnSp macro="">
      <xdr:nvCxnSpPr>
        <xdr:cNvPr id="1188" name="直線矢印コネクタ 1187">
          <a:extLst>
            <a:ext uri="{FF2B5EF4-FFF2-40B4-BE49-F238E27FC236}">
              <a16:creationId xmlns:a16="http://schemas.microsoft.com/office/drawing/2014/main" id="{05F28014-50DB-4108-AD83-E83BCF8F4A8F}"/>
            </a:ext>
          </a:extLst>
        </xdr:cNvPr>
        <xdr:cNvCxnSpPr/>
      </xdr:nvCxnSpPr>
      <xdr:spPr>
        <a:xfrm flipV="1">
          <a:off x="1524000" y="131094956"/>
          <a:ext cx="0" cy="3621886"/>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185737</xdr:colOff>
      <xdr:row>808</xdr:row>
      <xdr:rowOff>7144</xdr:rowOff>
    </xdr:from>
    <xdr:to>
      <xdr:col>29</xdr:col>
      <xdr:colOff>185737</xdr:colOff>
      <xdr:row>820</xdr:row>
      <xdr:rowOff>19050</xdr:rowOff>
    </xdr:to>
    <xdr:cxnSp macro="">
      <xdr:nvCxnSpPr>
        <xdr:cNvPr id="1189" name="直線コネクタ 1188">
          <a:extLst>
            <a:ext uri="{FF2B5EF4-FFF2-40B4-BE49-F238E27FC236}">
              <a16:creationId xmlns:a16="http://schemas.microsoft.com/office/drawing/2014/main" id="{23502E1B-5B8A-4636-965A-82439AEC9E91}"/>
            </a:ext>
          </a:extLst>
        </xdr:cNvPr>
        <xdr:cNvCxnSpPr/>
      </xdr:nvCxnSpPr>
      <xdr:spPr>
        <a:xfrm flipV="1">
          <a:off x="11234737" y="131099719"/>
          <a:ext cx="0" cy="2297906"/>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185737</xdr:colOff>
      <xdr:row>820</xdr:row>
      <xdr:rowOff>178594</xdr:rowOff>
    </xdr:from>
    <xdr:to>
      <xdr:col>29</xdr:col>
      <xdr:colOff>185737</xdr:colOff>
      <xdr:row>827</xdr:row>
      <xdr:rowOff>2382</xdr:rowOff>
    </xdr:to>
    <xdr:cxnSp macro="">
      <xdr:nvCxnSpPr>
        <xdr:cNvPr id="1190" name="直線コネクタ 1189">
          <a:extLst>
            <a:ext uri="{FF2B5EF4-FFF2-40B4-BE49-F238E27FC236}">
              <a16:creationId xmlns:a16="http://schemas.microsoft.com/office/drawing/2014/main" id="{F40EA357-86C2-43BF-824B-5632B53CF7C3}"/>
            </a:ext>
          </a:extLst>
        </xdr:cNvPr>
        <xdr:cNvCxnSpPr/>
      </xdr:nvCxnSpPr>
      <xdr:spPr>
        <a:xfrm flipV="1">
          <a:off x="11234737" y="133557169"/>
          <a:ext cx="0" cy="1157288"/>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748</xdr:row>
      <xdr:rowOff>0</xdr:rowOff>
    </xdr:from>
    <xdr:to>
      <xdr:col>38</xdr:col>
      <xdr:colOff>0</xdr:colOff>
      <xdr:row>767</xdr:row>
      <xdr:rowOff>2385</xdr:rowOff>
    </xdr:to>
    <xdr:cxnSp macro="">
      <xdr:nvCxnSpPr>
        <xdr:cNvPr id="1191" name="直線矢印コネクタ 1190">
          <a:extLst>
            <a:ext uri="{FF2B5EF4-FFF2-40B4-BE49-F238E27FC236}">
              <a16:creationId xmlns:a16="http://schemas.microsoft.com/office/drawing/2014/main" id="{DE9C2F2F-C9F9-4C36-B0F3-41826BB03D2D}"/>
            </a:ext>
          </a:extLst>
        </xdr:cNvPr>
        <xdr:cNvCxnSpPr/>
      </xdr:nvCxnSpPr>
      <xdr:spPr>
        <a:xfrm flipV="1">
          <a:off x="14478000" y="119662575"/>
          <a:ext cx="0" cy="3621885"/>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185737</xdr:colOff>
      <xdr:row>680</xdr:row>
      <xdr:rowOff>2381</xdr:rowOff>
    </xdr:from>
    <xdr:to>
      <xdr:col>23</xdr:col>
      <xdr:colOff>185737</xdr:colOff>
      <xdr:row>695</xdr:row>
      <xdr:rowOff>11906</xdr:rowOff>
    </xdr:to>
    <xdr:cxnSp macro="">
      <xdr:nvCxnSpPr>
        <xdr:cNvPr id="1192" name="直線コネクタ 1191">
          <a:extLst>
            <a:ext uri="{FF2B5EF4-FFF2-40B4-BE49-F238E27FC236}">
              <a16:creationId xmlns:a16="http://schemas.microsoft.com/office/drawing/2014/main" id="{D3A769E4-3DEA-4EBA-B888-EE67240C58E7}"/>
            </a:ext>
          </a:extLst>
        </xdr:cNvPr>
        <xdr:cNvCxnSpPr/>
      </xdr:nvCxnSpPr>
      <xdr:spPr>
        <a:xfrm>
          <a:off x="8948737" y="106710956"/>
          <a:ext cx="0" cy="2867025"/>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185738</xdr:colOff>
      <xdr:row>696</xdr:row>
      <xdr:rowOff>2381</xdr:rowOff>
    </xdr:from>
    <xdr:to>
      <xdr:col>23</xdr:col>
      <xdr:colOff>185738</xdr:colOff>
      <xdr:row>699</xdr:row>
      <xdr:rowOff>2381</xdr:rowOff>
    </xdr:to>
    <xdr:cxnSp macro="">
      <xdr:nvCxnSpPr>
        <xdr:cNvPr id="1193" name="直線コネクタ 1192">
          <a:extLst>
            <a:ext uri="{FF2B5EF4-FFF2-40B4-BE49-F238E27FC236}">
              <a16:creationId xmlns:a16="http://schemas.microsoft.com/office/drawing/2014/main" id="{6ED89266-DEE5-4C30-833F-548BDE638269}"/>
            </a:ext>
          </a:extLst>
        </xdr:cNvPr>
        <xdr:cNvCxnSpPr/>
      </xdr:nvCxnSpPr>
      <xdr:spPr>
        <a:xfrm>
          <a:off x="8948738" y="109758956"/>
          <a:ext cx="0" cy="57150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0</xdr:colOff>
      <xdr:row>656</xdr:row>
      <xdr:rowOff>9526</xdr:rowOff>
    </xdr:from>
    <xdr:to>
      <xdr:col>31</xdr:col>
      <xdr:colOff>0</xdr:colOff>
      <xdr:row>667</xdr:row>
      <xdr:rowOff>169069</xdr:rowOff>
    </xdr:to>
    <xdr:cxnSp macro="">
      <xdr:nvCxnSpPr>
        <xdr:cNvPr id="1194" name="直線矢印コネクタ 1193">
          <a:extLst>
            <a:ext uri="{FF2B5EF4-FFF2-40B4-BE49-F238E27FC236}">
              <a16:creationId xmlns:a16="http://schemas.microsoft.com/office/drawing/2014/main" id="{75F6D04A-EDCE-4DDB-9EB1-016B897F1D28}"/>
            </a:ext>
          </a:extLst>
        </xdr:cNvPr>
        <xdr:cNvCxnSpPr/>
      </xdr:nvCxnSpPr>
      <xdr:spPr>
        <a:xfrm flipV="1">
          <a:off x="11811000" y="102146101"/>
          <a:ext cx="0" cy="2255043"/>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680</xdr:row>
      <xdr:rowOff>0</xdr:rowOff>
    </xdr:from>
    <xdr:to>
      <xdr:col>4</xdr:col>
      <xdr:colOff>0</xdr:colOff>
      <xdr:row>699</xdr:row>
      <xdr:rowOff>0</xdr:rowOff>
    </xdr:to>
    <xdr:cxnSp macro="">
      <xdr:nvCxnSpPr>
        <xdr:cNvPr id="1195" name="直線矢印コネクタ 1194">
          <a:extLst>
            <a:ext uri="{FF2B5EF4-FFF2-40B4-BE49-F238E27FC236}">
              <a16:creationId xmlns:a16="http://schemas.microsoft.com/office/drawing/2014/main" id="{05ABB3C0-9F88-48D5-94E5-C38C8FCE50A4}"/>
            </a:ext>
          </a:extLst>
        </xdr:cNvPr>
        <xdr:cNvCxnSpPr/>
      </xdr:nvCxnSpPr>
      <xdr:spPr>
        <a:xfrm flipV="1">
          <a:off x="1524000" y="106708575"/>
          <a:ext cx="0" cy="36195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622</xdr:row>
      <xdr:rowOff>188119</xdr:rowOff>
    </xdr:from>
    <xdr:to>
      <xdr:col>32</xdr:col>
      <xdr:colOff>0</xdr:colOff>
      <xdr:row>642</xdr:row>
      <xdr:rowOff>2381</xdr:rowOff>
    </xdr:to>
    <xdr:cxnSp macro="">
      <xdr:nvCxnSpPr>
        <xdr:cNvPr id="1196" name="直線矢印コネクタ 1195">
          <a:extLst>
            <a:ext uri="{FF2B5EF4-FFF2-40B4-BE49-F238E27FC236}">
              <a16:creationId xmlns:a16="http://schemas.microsoft.com/office/drawing/2014/main" id="{005C27BD-9200-4899-A89E-234426F70C8F}"/>
            </a:ext>
          </a:extLst>
        </xdr:cNvPr>
        <xdr:cNvCxnSpPr/>
      </xdr:nvCxnSpPr>
      <xdr:spPr>
        <a:xfrm flipV="1">
          <a:off x="12192000" y="95847694"/>
          <a:ext cx="0" cy="3624262"/>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409</xdr:row>
      <xdr:rowOff>0</xdr:rowOff>
    </xdr:from>
    <xdr:to>
      <xdr:col>16</xdr:col>
      <xdr:colOff>0</xdr:colOff>
      <xdr:row>409</xdr:row>
      <xdr:rowOff>0</xdr:rowOff>
    </xdr:to>
    <xdr:cxnSp macro="">
      <xdr:nvCxnSpPr>
        <xdr:cNvPr id="1197" name="直線矢印コネクタ 1196">
          <a:extLst>
            <a:ext uri="{FF2B5EF4-FFF2-40B4-BE49-F238E27FC236}">
              <a16:creationId xmlns:a16="http://schemas.microsoft.com/office/drawing/2014/main" id="{C10C0548-D8E3-4905-9C7B-51BC282A42C3}"/>
            </a:ext>
          </a:extLst>
        </xdr:cNvPr>
        <xdr:cNvCxnSpPr/>
      </xdr:nvCxnSpPr>
      <xdr:spPr>
        <a:xfrm>
          <a:off x="14478000" y="52597050"/>
          <a:ext cx="4191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409</xdr:row>
      <xdr:rowOff>0</xdr:rowOff>
    </xdr:from>
    <xdr:to>
      <xdr:col>18</xdr:col>
      <xdr:colOff>2381</xdr:colOff>
      <xdr:row>409</xdr:row>
      <xdr:rowOff>0</xdr:rowOff>
    </xdr:to>
    <xdr:cxnSp macro="">
      <xdr:nvCxnSpPr>
        <xdr:cNvPr id="1198" name="直線矢印コネクタ 1197">
          <a:extLst>
            <a:ext uri="{FF2B5EF4-FFF2-40B4-BE49-F238E27FC236}">
              <a16:creationId xmlns:a16="http://schemas.microsoft.com/office/drawing/2014/main" id="{2EB77AD5-A1F2-41B1-AE64-7D51235120C4}"/>
            </a:ext>
          </a:extLst>
        </xdr:cNvPr>
        <xdr:cNvCxnSpPr/>
      </xdr:nvCxnSpPr>
      <xdr:spPr>
        <a:xfrm>
          <a:off x="18669000" y="52597050"/>
          <a:ext cx="764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404</xdr:row>
      <xdr:rowOff>0</xdr:rowOff>
    </xdr:from>
    <xdr:to>
      <xdr:col>18</xdr:col>
      <xdr:colOff>2381</xdr:colOff>
      <xdr:row>404</xdr:row>
      <xdr:rowOff>0</xdr:rowOff>
    </xdr:to>
    <xdr:cxnSp macro="">
      <xdr:nvCxnSpPr>
        <xdr:cNvPr id="1199" name="直線矢印コネクタ 1198">
          <a:extLst>
            <a:ext uri="{FF2B5EF4-FFF2-40B4-BE49-F238E27FC236}">
              <a16:creationId xmlns:a16="http://schemas.microsoft.com/office/drawing/2014/main" id="{6032CDE8-86BB-4EDE-8F71-0BCDD86CE393}"/>
            </a:ext>
          </a:extLst>
        </xdr:cNvPr>
        <xdr:cNvCxnSpPr/>
      </xdr:nvCxnSpPr>
      <xdr:spPr>
        <a:xfrm>
          <a:off x="13716000" y="51644550"/>
          <a:ext cx="5717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357188</xdr:colOff>
      <xdr:row>386</xdr:row>
      <xdr:rowOff>0</xdr:rowOff>
    </xdr:from>
    <xdr:to>
      <xdr:col>29</xdr:col>
      <xdr:colOff>2381</xdr:colOff>
      <xdr:row>386</xdr:row>
      <xdr:rowOff>0</xdr:rowOff>
    </xdr:to>
    <xdr:cxnSp macro="">
      <xdr:nvCxnSpPr>
        <xdr:cNvPr id="1200" name="直線矢印コネクタ 1199">
          <a:extLst>
            <a:ext uri="{FF2B5EF4-FFF2-40B4-BE49-F238E27FC236}">
              <a16:creationId xmlns:a16="http://schemas.microsoft.com/office/drawing/2014/main" id="{995B93AE-1929-4FA4-8D32-A08BC0239992}"/>
            </a:ext>
          </a:extLst>
        </xdr:cNvPr>
        <xdr:cNvCxnSpPr/>
      </xdr:nvCxnSpPr>
      <xdr:spPr>
        <a:xfrm flipH="1">
          <a:off x="15216188" y="48215550"/>
          <a:ext cx="8408193" cy="0"/>
        </a:xfrm>
        <a:prstGeom prst="straightConnector1">
          <a:avLst/>
        </a:prstGeom>
        <a:ln w="3175">
          <a:solidFill>
            <a:srgbClr val="C00000"/>
          </a:solidFill>
          <a:prstDash val="lgDashDot"/>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2381</xdr:colOff>
      <xdr:row>386</xdr:row>
      <xdr:rowOff>0</xdr:rowOff>
    </xdr:from>
    <xdr:to>
      <xdr:col>6</xdr:col>
      <xdr:colOff>357188</xdr:colOff>
      <xdr:row>386</xdr:row>
      <xdr:rowOff>0</xdr:rowOff>
    </xdr:to>
    <xdr:cxnSp macro="">
      <xdr:nvCxnSpPr>
        <xdr:cNvPr id="1201" name="直線矢印コネクタ 1200">
          <a:extLst>
            <a:ext uri="{FF2B5EF4-FFF2-40B4-BE49-F238E27FC236}">
              <a16:creationId xmlns:a16="http://schemas.microsoft.com/office/drawing/2014/main" id="{B2F0CBA8-31CD-42D4-8612-D2FB7B6031C0}"/>
            </a:ext>
          </a:extLst>
        </xdr:cNvPr>
        <xdr:cNvCxnSpPr/>
      </xdr:nvCxnSpPr>
      <xdr:spPr>
        <a:xfrm>
          <a:off x="14099381" y="48215550"/>
          <a:ext cx="111680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185737</xdr:colOff>
      <xdr:row>385</xdr:row>
      <xdr:rowOff>190499</xdr:rowOff>
    </xdr:from>
    <xdr:to>
      <xdr:col>3</xdr:col>
      <xdr:colOff>185737</xdr:colOff>
      <xdr:row>387</xdr:row>
      <xdr:rowOff>0</xdr:rowOff>
    </xdr:to>
    <xdr:cxnSp macro="">
      <xdr:nvCxnSpPr>
        <xdr:cNvPr id="1202" name="直線矢印コネクタ 1201">
          <a:extLst>
            <a:ext uri="{FF2B5EF4-FFF2-40B4-BE49-F238E27FC236}">
              <a16:creationId xmlns:a16="http://schemas.microsoft.com/office/drawing/2014/main" id="{7542F3CD-7824-4866-9168-E35012AB9FDB}"/>
            </a:ext>
          </a:extLst>
        </xdr:cNvPr>
        <xdr:cNvCxnSpPr/>
      </xdr:nvCxnSpPr>
      <xdr:spPr>
        <a:xfrm>
          <a:off x="13901737" y="48215549"/>
          <a:ext cx="0" cy="190501"/>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655</xdr:row>
      <xdr:rowOff>150019</xdr:rowOff>
    </xdr:from>
    <xdr:to>
      <xdr:col>28</xdr:col>
      <xdr:colOff>0</xdr:colOff>
      <xdr:row>668</xdr:row>
      <xdr:rowOff>2381</xdr:rowOff>
    </xdr:to>
    <xdr:cxnSp macro="">
      <xdr:nvCxnSpPr>
        <xdr:cNvPr id="1203" name="直線矢印コネクタ 1202">
          <a:extLst>
            <a:ext uri="{FF2B5EF4-FFF2-40B4-BE49-F238E27FC236}">
              <a16:creationId xmlns:a16="http://schemas.microsoft.com/office/drawing/2014/main" id="{1D54BF6A-A7F4-4A79-A21D-60E2B2A4CB59}"/>
            </a:ext>
          </a:extLst>
        </xdr:cNvPr>
        <xdr:cNvCxnSpPr/>
      </xdr:nvCxnSpPr>
      <xdr:spPr>
        <a:xfrm flipV="1">
          <a:off x="10668000" y="102096094"/>
          <a:ext cx="0" cy="2328862"/>
        </a:xfrm>
        <a:prstGeom prst="straightConnector1">
          <a:avLst/>
        </a:prstGeom>
        <a:ln w="3175">
          <a:prstDash val="solid"/>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357187</xdr:colOff>
      <xdr:row>382</xdr:row>
      <xdr:rowOff>0</xdr:rowOff>
    </xdr:from>
    <xdr:to>
      <xdr:col>6</xdr:col>
      <xdr:colOff>357187</xdr:colOff>
      <xdr:row>386</xdr:row>
      <xdr:rowOff>2381</xdr:rowOff>
    </xdr:to>
    <xdr:cxnSp macro="">
      <xdr:nvCxnSpPr>
        <xdr:cNvPr id="1204" name="直線コネクタ 1203">
          <a:extLst>
            <a:ext uri="{FF2B5EF4-FFF2-40B4-BE49-F238E27FC236}">
              <a16:creationId xmlns:a16="http://schemas.microsoft.com/office/drawing/2014/main" id="{692A7A28-F5DB-4715-8715-8546CCC6D026}"/>
            </a:ext>
          </a:extLst>
        </xdr:cNvPr>
        <xdr:cNvCxnSpPr/>
      </xdr:nvCxnSpPr>
      <xdr:spPr>
        <a:xfrm>
          <a:off x="15216187" y="47453550"/>
          <a:ext cx="0" cy="764381"/>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378619</xdr:colOff>
      <xdr:row>382</xdr:row>
      <xdr:rowOff>0</xdr:rowOff>
    </xdr:from>
    <xdr:to>
      <xdr:col>6</xdr:col>
      <xdr:colOff>359569</xdr:colOff>
      <xdr:row>382</xdr:row>
      <xdr:rowOff>0</xdr:rowOff>
    </xdr:to>
    <xdr:cxnSp macro="">
      <xdr:nvCxnSpPr>
        <xdr:cNvPr id="1205" name="直線矢印コネクタ 1204">
          <a:extLst>
            <a:ext uri="{FF2B5EF4-FFF2-40B4-BE49-F238E27FC236}">
              <a16:creationId xmlns:a16="http://schemas.microsoft.com/office/drawing/2014/main" id="{B189AAC3-5C47-4230-A4AB-46C3662164FB}"/>
            </a:ext>
          </a:extLst>
        </xdr:cNvPr>
        <xdr:cNvCxnSpPr/>
      </xdr:nvCxnSpPr>
      <xdr:spPr>
        <a:xfrm>
          <a:off x="13713619" y="47453550"/>
          <a:ext cx="150495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0</xdr:colOff>
      <xdr:row>425</xdr:row>
      <xdr:rowOff>123825</xdr:rowOff>
    </xdr:from>
    <xdr:to>
      <xdr:col>49</xdr:col>
      <xdr:colOff>0</xdr:colOff>
      <xdr:row>441</xdr:row>
      <xdr:rowOff>97631</xdr:rowOff>
    </xdr:to>
    <xdr:cxnSp macro="">
      <xdr:nvCxnSpPr>
        <xdr:cNvPr id="1206" name="直線矢印コネクタ 1205">
          <a:extLst>
            <a:ext uri="{FF2B5EF4-FFF2-40B4-BE49-F238E27FC236}">
              <a16:creationId xmlns:a16="http://schemas.microsoft.com/office/drawing/2014/main" id="{256AE575-9682-4CC3-A885-FF5F50C22F2F}"/>
            </a:ext>
          </a:extLst>
        </xdr:cNvPr>
        <xdr:cNvCxnSpPr/>
      </xdr:nvCxnSpPr>
      <xdr:spPr>
        <a:xfrm>
          <a:off x="18669000" y="58245375"/>
          <a:ext cx="0" cy="3021806"/>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0</xdr:colOff>
      <xdr:row>422</xdr:row>
      <xdr:rowOff>0</xdr:rowOff>
    </xdr:from>
    <xdr:to>
      <xdr:col>52</xdr:col>
      <xdr:colOff>0</xdr:colOff>
      <xdr:row>425</xdr:row>
      <xdr:rowOff>133350</xdr:rowOff>
    </xdr:to>
    <xdr:cxnSp macro="">
      <xdr:nvCxnSpPr>
        <xdr:cNvPr id="1207" name="直線矢印コネクタ 1206">
          <a:extLst>
            <a:ext uri="{FF2B5EF4-FFF2-40B4-BE49-F238E27FC236}">
              <a16:creationId xmlns:a16="http://schemas.microsoft.com/office/drawing/2014/main" id="{F177EED1-1CB9-4CC9-9A81-B9FA34BC0029}"/>
            </a:ext>
          </a:extLst>
        </xdr:cNvPr>
        <xdr:cNvCxnSpPr/>
      </xdr:nvCxnSpPr>
      <xdr:spPr>
        <a:xfrm>
          <a:off x="19812000" y="57550050"/>
          <a:ext cx="0" cy="70485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89</xdr:col>
      <xdr:colOff>0</xdr:colOff>
      <xdr:row>422</xdr:row>
      <xdr:rowOff>0</xdr:rowOff>
    </xdr:from>
    <xdr:to>
      <xdr:col>89</xdr:col>
      <xdr:colOff>0</xdr:colOff>
      <xdr:row>441</xdr:row>
      <xdr:rowOff>188119</xdr:rowOff>
    </xdr:to>
    <xdr:cxnSp macro="">
      <xdr:nvCxnSpPr>
        <xdr:cNvPr id="1208" name="直線矢印コネクタ 1207">
          <a:extLst>
            <a:ext uri="{FF2B5EF4-FFF2-40B4-BE49-F238E27FC236}">
              <a16:creationId xmlns:a16="http://schemas.microsoft.com/office/drawing/2014/main" id="{0B50732F-2458-44D6-AD5D-12FD1EF38007}"/>
            </a:ext>
          </a:extLst>
        </xdr:cNvPr>
        <xdr:cNvCxnSpPr/>
      </xdr:nvCxnSpPr>
      <xdr:spPr>
        <a:xfrm>
          <a:off x="33909000" y="57550050"/>
          <a:ext cx="0" cy="3807619"/>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66</xdr:col>
      <xdr:colOff>0</xdr:colOff>
      <xdr:row>442</xdr:row>
      <xdr:rowOff>0</xdr:rowOff>
    </xdr:from>
    <xdr:to>
      <xdr:col>66</xdr:col>
      <xdr:colOff>0</xdr:colOff>
      <xdr:row>442</xdr:row>
      <xdr:rowOff>185736</xdr:rowOff>
    </xdr:to>
    <xdr:cxnSp macro="">
      <xdr:nvCxnSpPr>
        <xdr:cNvPr id="1209" name="直線矢印コネクタ 1208">
          <a:extLst>
            <a:ext uri="{FF2B5EF4-FFF2-40B4-BE49-F238E27FC236}">
              <a16:creationId xmlns:a16="http://schemas.microsoft.com/office/drawing/2014/main" id="{E4EA0F13-1682-49CE-9942-A3B20B3F3AD2}"/>
            </a:ext>
          </a:extLst>
        </xdr:cNvPr>
        <xdr:cNvCxnSpPr/>
      </xdr:nvCxnSpPr>
      <xdr:spPr>
        <a:xfrm flipV="1">
          <a:off x="25146000" y="61360050"/>
          <a:ext cx="0" cy="185736"/>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596</xdr:colOff>
      <xdr:row>440</xdr:row>
      <xdr:rowOff>96589</xdr:rowOff>
    </xdr:from>
    <xdr:to>
      <xdr:col>18</xdr:col>
      <xdr:colOff>596</xdr:colOff>
      <xdr:row>441</xdr:row>
      <xdr:rowOff>94208</xdr:rowOff>
    </xdr:to>
    <xdr:cxnSp macro="">
      <xdr:nvCxnSpPr>
        <xdr:cNvPr id="1210" name="直線矢印コネクタ 1209">
          <a:extLst>
            <a:ext uri="{FF2B5EF4-FFF2-40B4-BE49-F238E27FC236}">
              <a16:creationId xmlns:a16="http://schemas.microsoft.com/office/drawing/2014/main" id="{82CDB0F6-E733-45E7-A9DC-7E5CFAC0C930}"/>
            </a:ext>
          </a:extLst>
        </xdr:cNvPr>
        <xdr:cNvCxnSpPr/>
      </xdr:nvCxnSpPr>
      <xdr:spPr>
        <a:xfrm>
          <a:off x="6858596" y="61075639"/>
          <a:ext cx="0" cy="188119"/>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379511</xdr:colOff>
      <xdr:row>442</xdr:row>
      <xdr:rowOff>0</xdr:rowOff>
    </xdr:from>
    <xdr:to>
      <xdr:col>17</xdr:col>
      <xdr:colOff>379511</xdr:colOff>
      <xdr:row>442</xdr:row>
      <xdr:rowOff>185736</xdr:rowOff>
    </xdr:to>
    <xdr:cxnSp macro="">
      <xdr:nvCxnSpPr>
        <xdr:cNvPr id="1211" name="直線矢印コネクタ 1210">
          <a:extLst>
            <a:ext uri="{FF2B5EF4-FFF2-40B4-BE49-F238E27FC236}">
              <a16:creationId xmlns:a16="http://schemas.microsoft.com/office/drawing/2014/main" id="{7C5B544E-B8D7-4AE8-9C7F-B1B22152C8C4}"/>
            </a:ext>
          </a:extLst>
        </xdr:cNvPr>
        <xdr:cNvCxnSpPr/>
      </xdr:nvCxnSpPr>
      <xdr:spPr>
        <a:xfrm flipV="1">
          <a:off x="6856511" y="61360050"/>
          <a:ext cx="0" cy="185736"/>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112</xdr:col>
      <xdr:colOff>376238</xdr:colOff>
      <xdr:row>433</xdr:row>
      <xdr:rowOff>14287</xdr:rowOff>
    </xdr:from>
    <xdr:to>
      <xdr:col>113</xdr:col>
      <xdr:colOff>28577</xdr:colOff>
      <xdr:row>433</xdr:row>
      <xdr:rowOff>14287</xdr:rowOff>
    </xdr:to>
    <xdr:cxnSp macro="">
      <xdr:nvCxnSpPr>
        <xdr:cNvPr id="1212" name="直線コネクタ 1211">
          <a:extLst>
            <a:ext uri="{FF2B5EF4-FFF2-40B4-BE49-F238E27FC236}">
              <a16:creationId xmlns:a16="http://schemas.microsoft.com/office/drawing/2014/main" id="{39FC1528-5D96-4DE1-8442-719CE7BA6A84}"/>
            </a:ext>
          </a:extLst>
        </xdr:cNvPr>
        <xdr:cNvCxnSpPr/>
      </xdr:nvCxnSpPr>
      <xdr:spPr>
        <a:xfrm>
          <a:off x="43048238" y="59659837"/>
          <a:ext cx="33339"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113</xdr:col>
      <xdr:colOff>16669</xdr:colOff>
      <xdr:row>418</xdr:row>
      <xdr:rowOff>2381</xdr:rowOff>
    </xdr:from>
    <xdr:to>
      <xdr:col>113</xdr:col>
      <xdr:colOff>16669</xdr:colOff>
      <xdr:row>450</xdr:row>
      <xdr:rowOff>2384</xdr:rowOff>
    </xdr:to>
    <xdr:cxnSp macro="">
      <xdr:nvCxnSpPr>
        <xdr:cNvPr id="1213" name="直線コネクタ 1212">
          <a:extLst>
            <a:ext uri="{FF2B5EF4-FFF2-40B4-BE49-F238E27FC236}">
              <a16:creationId xmlns:a16="http://schemas.microsoft.com/office/drawing/2014/main" id="{D75B6A68-9833-4A5A-8FB5-0F819B0AD587}"/>
            </a:ext>
          </a:extLst>
        </xdr:cNvPr>
        <xdr:cNvCxnSpPr/>
      </xdr:nvCxnSpPr>
      <xdr:spPr>
        <a:xfrm flipV="1">
          <a:off x="43069669" y="56790431"/>
          <a:ext cx="0" cy="6096003"/>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112</xdr:col>
      <xdr:colOff>209549</xdr:colOff>
      <xdr:row>445</xdr:row>
      <xdr:rowOff>1</xdr:rowOff>
    </xdr:from>
    <xdr:to>
      <xdr:col>113</xdr:col>
      <xdr:colOff>16668</xdr:colOff>
      <xdr:row>445</xdr:row>
      <xdr:rowOff>1</xdr:rowOff>
    </xdr:to>
    <xdr:cxnSp macro="">
      <xdr:nvCxnSpPr>
        <xdr:cNvPr id="1214" name="直線矢印コネクタ 1213">
          <a:extLst>
            <a:ext uri="{FF2B5EF4-FFF2-40B4-BE49-F238E27FC236}">
              <a16:creationId xmlns:a16="http://schemas.microsoft.com/office/drawing/2014/main" id="{E67B83FD-4490-44FB-988B-747537414962}"/>
            </a:ext>
          </a:extLst>
        </xdr:cNvPr>
        <xdr:cNvCxnSpPr/>
      </xdr:nvCxnSpPr>
      <xdr:spPr>
        <a:xfrm>
          <a:off x="42881549" y="61931551"/>
          <a:ext cx="188119"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113</xdr:col>
      <xdr:colOff>33338</xdr:colOff>
      <xdr:row>445</xdr:row>
      <xdr:rowOff>1</xdr:rowOff>
    </xdr:from>
    <xdr:to>
      <xdr:col>113</xdr:col>
      <xdr:colOff>228600</xdr:colOff>
      <xdr:row>445</xdr:row>
      <xdr:rowOff>1</xdr:rowOff>
    </xdr:to>
    <xdr:cxnSp macro="">
      <xdr:nvCxnSpPr>
        <xdr:cNvPr id="1215" name="直線矢印コネクタ 1214">
          <a:extLst>
            <a:ext uri="{FF2B5EF4-FFF2-40B4-BE49-F238E27FC236}">
              <a16:creationId xmlns:a16="http://schemas.microsoft.com/office/drawing/2014/main" id="{2FD2F8C9-41BB-430B-9771-9206EEDF2DF1}"/>
            </a:ext>
          </a:extLst>
        </xdr:cNvPr>
        <xdr:cNvCxnSpPr/>
      </xdr:nvCxnSpPr>
      <xdr:spPr>
        <a:xfrm flipH="1">
          <a:off x="43086338" y="61931551"/>
          <a:ext cx="195262"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113</xdr:col>
      <xdr:colOff>23813</xdr:colOff>
      <xdr:row>444</xdr:row>
      <xdr:rowOff>0</xdr:rowOff>
    </xdr:from>
    <xdr:to>
      <xdr:col>113</xdr:col>
      <xdr:colOff>23813</xdr:colOff>
      <xdr:row>444</xdr:row>
      <xdr:rowOff>185738</xdr:rowOff>
    </xdr:to>
    <xdr:cxnSp macro="">
      <xdr:nvCxnSpPr>
        <xdr:cNvPr id="1216" name="直線コネクタ 1215">
          <a:extLst>
            <a:ext uri="{FF2B5EF4-FFF2-40B4-BE49-F238E27FC236}">
              <a16:creationId xmlns:a16="http://schemas.microsoft.com/office/drawing/2014/main" id="{3FA111E2-7150-4E0F-8E88-986104D3A65E}"/>
            </a:ext>
          </a:extLst>
        </xdr:cNvPr>
        <xdr:cNvCxnSpPr/>
      </xdr:nvCxnSpPr>
      <xdr:spPr>
        <a:xfrm>
          <a:off x="43076813" y="61741050"/>
          <a:ext cx="0" cy="185738"/>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112</xdr:col>
      <xdr:colOff>2381</xdr:colOff>
      <xdr:row>444</xdr:row>
      <xdr:rowOff>2381</xdr:rowOff>
    </xdr:from>
    <xdr:to>
      <xdr:col>113</xdr:col>
      <xdr:colOff>23813</xdr:colOff>
      <xdr:row>444</xdr:row>
      <xdr:rowOff>2381</xdr:rowOff>
    </xdr:to>
    <xdr:cxnSp macro="">
      <xdr:nvCxnSpPr>
        <xdr:cNvPr id="1217" name="直線矢印コネクタ 1216">
          <a:extLst>
            <a:ext uri="{FF2B5EF4-FFF2-40B4-BE49-F238E27FC236}">
              <a16:creationId xmlns:a16="http://schemas.microsoft.com/office/drawing/2014/main" id="{78EF9944-CEAD-4CDF-87FC-8DCA8D5A8F30}"/>
            </a:ext>
          </a:extLst>
        </xdr:cNvPr>
        <xdr:cNvCxnSpPr/>
      </xdr:nvCxnSpPr>
      <xdr:spPr>
        <a:xfrm flipH="1">
          <a:off x="42674381" y="61743431"/>
          <a:ext cx="402432"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106</xdr:col>
      <xdr:colOff>259556</xdr:colOff>
      <xdr:row>418</xdr:row>
      <xdr:rowOff>0</xdr:rowOff>
    </xdr:from>
    <xdr:to>
      <xdr:col>106</xdr:col>
      <xdr:colOff>316706</xdr:colOff>
      <xdr:row>447</xdr:row>
      <xdr:rowOff>28577</xdr:rowOff>
    </xdr:to>
    <xdr:cxnSp macro="">
      <xdr:nvCxnSpPr>
        <xdr:cNvPr id="1218" name="直線コネクタ 1217">
          <a:extLst>
            <a:ext uri="{FF2B5EF4-FFF2-40B4-BE49-F238E27FC236}">
              <a16:creationId xmlns:a16="http://schemas.microsoft.com/office/drawing/2014/main" id="{1268779E-4AF5-40F3-97F5-11F6B673F547}"/>
            </a:ext>
          </a:extLst>
        </xdr:cNvPr>
        <xdr:cNvCxnSpPr/>
      </xdr:nvCxnSpPr>
      <xdr:spPr>
        <a:xfrm flipV="1">
          <a:off x="40645556" y="56788050"/>
          <a:ext cx="57150" cy="5553077"/>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1081</xdr:row>
      <xdr:rowOff>97631</xdr:rowOff>
    </xdr:from>
    <xdr:to>
      <xdr:col>17</xdr:col>
      <xdr:colOff>0</xdr:colOff>
      <xdr:row>1083</xdr:row>
      <xdr:rowOff>185738</xdr:rowOff>
    </xdr:to>
    <xdr:cxnSp macro="">
      <xdr:nvCxnSpPr>
        <xdr:cNvPr id="1219" name="直線コネクタ 1218">
          <a:extLst>
            <a:ext uri="{FF2B5EF4-FFF2-40B4-BE49-F238E27FC236}">
              <a16:creationId xmlns:a16="http://schemas.microsoft.com/office/drawing/2014/main" id="{DE453494-667C-46E2-9900-8D58A0A714B2}"/>
            </a:ext>
          </a:extLst>
        </xdr:cNvPr>
        <xdr:cNvCxnSpPr/>
      </xdr:nvCxnSpPr>
      <xdr:spPr>
        <a:xfrm flipV="1">
          <a:off x="6477000" y="183196706"/>
          <a:ext cx="0" cy="469107"/>
        </a:xfrm>
        <a:prstGeom prst="line">
          <a:avLst/>
        </a:prstGeom>
        <a:ln w="3175">
          <a:solidFill>
            <a:schemeClr val="accent2"/>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1077</xdr:row>
      <xdr:rowOff>0</xdr:rowOff>
    </xdr:from>
    <xdr:to>
      <xdr:col>17</xdr:col>
      <xdr:colOff>0</xdr:colOff>
      <xdr:row>1081</xdr:row>
      <xdr:rowOff>100012</xdr:rowOff>
    </xdr:to>
    <xdr:cxnSp macro="">
      <xdr:nvCxnSpPr>
        <xdr:cNvPr id="1220" name="直線コネクタ 1219">
          <a:extLst>
            <a:ext uri="{FF2B5EF4-FFF2-40B4-BE49-F238E27FC236}">
              <a16:creationId xmlns:a16="http://schemas.microsoft.com/office/drawing/2014/main" id="{3DAE0203-3940-433D-ACD4-F4E84BDA153E}"/>
            </a:ext>
          </a:extLst>
        </xdr:cNvPr>
        <xdr:cNvCxnSpPr/>
      </xdr:nvCxnSpPr>
      <xdr:spPr>
        <a:xfrm>
          <a:off x="6477000" y="182337075"/>
          <a:ext cx="0" cy="862012"/>
        </a:xfrm>
        <a:prstGeom prst="line">
          <a:avLst/>
        </a:prstGeom>
        <a:ln w="3175">
          <a:solidFill>
            <a:srgbClr val="7030A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1075</xdr:row>
      <xdr:rowOff>92869</xdr:rowOff>
    </xdr:from>
    <xdr:to>
      <xdr:col>17</xdr:col>
      <xdr:colOff>0</xdr:colOff>
      <xdr:row>1076</xdr:row>
      <xdr:rowOff>185739</xdr:rowOff>
    </xdr:to>
    <xdr:cxnSp macro="">
      <xdr:nvCxnSpPr>
        <xdr:cNvPr id="1221" name="直線コネクタ 1220">
          <a:extLst>
            <a:ext uri="{FF2B5EF4-FFF2-40B4-BE49-F238E27FC236}">
              <a16:creationId xmlns:a16="http://schemas.microsoft.com/office/drawing/2014/main" id="{83C58E6E-CBAB-45DE-9630-C9A62AD4CD48}"/>
            </a:ext>
          </a:extLst>
        </xdr:cNvPr>
        <xdr:cNvCxnSpPr/>
      </xdr:nvCxnSpPr>
      <xdr:spPr>
        <a:xfrm flipV="1">
          <a:off x="6477000" y="182048944"/>
          <a:ext cx="0" cy="283370"/>
        </a:xfrm>
        <a:prstGeom prst="line">
          <a:avLst/>
        </a:prstGeom>
        <a:ln w="3175">
          <a:solidFill>
            <a:schemeClr val="accent2"/>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1071</xdr:row>
      <xdr:rowOff>0</xdr:rowOff>
    </xdr:from>
    <xdr:to>
      <xdr:col>17</xdr:col>
      <xdr:colOff>0</xdr:colOff>
      <xdr:row>1075</xdr:row>
      <xdr:rowOff>97631</xdr:rowOff>
    </xdr:to>
    <xdr:cxnSp macro="">
      <xdr:nvCxnSpPr>
        <xdr:cNvPr id="1222" name="直線コネクタ 1221">
          <a:extLst>
            <a:ext uri="{FF2B5EF4-FFF2-40B4-BE49-F238E27FC236}">
              <a16:creationId xmlns:a16="http://schemas.microsoft.com/office/drawing/2014/main" id="{B57EEC65-E355-43D1-A210-472EE79532F0}"/>
            </a:ext>
          </a:extLst>
        </xdr:cNvPr>
        <xdr:cNvCxnSpPr/>
      </xdr:nvCxnSpPr>
      <xdr:spPr>
        <a:xfrm>
          <a:off x="6477000" y="181194075"/>
          <a:ext cx="0" cy="859631"/>
        </a:xfrm>
        <a:prstGeom prst="line">
          <a:avLst/>
        </a:prstGeom>
        <a:ln w="3175">
          <a:solidFill>
            <a:srgbClr val="7030A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1069</xdr:row>
      <xdr:rowOff>102394</xdr:rowOff>
    </xdr:from>
    <xdr:to>
      <xdr:col>17</xdr:col>
      <xdr:colOff>0</xdr:colOff>
      <xdr:row>1070</xdr:row>
      <xdr:rowOff>180975</xdr:rowOff>
    </xdr:to>
    <xdr:cxnSp macro="">
      <xdr:nvCxnSpPr>
        <xdr:cNvPr id="1223" name="直線コネクタ 1222">
          <a:extLst>
            <a:ext uri="{FF2B5EF4-FFF2-40B4-BE49-F238E27FC236}">
              <a16:creationId xmlns:a16="http://schemas.microsoft.com/office/drawing/2014/main" id="{F44444DC-75A0-41D2-BD41-A7116B3C2617}"/>
            </a:ext>
          </a:extLst>
        </xdr:cNvPr>
        <xdr:cNvCxnSpPr/>
      </xdr:nvCxnSpPr>
      <xdr:spPr>
        <a:xfrm flipV="1">
          <a:off x="6477000" y="180915469"/>
          <a:ext cx="0" cy="269081"/>
        </a:xfrm>
        <a:prstGeom prst="line">
          <a:avLst/>
        </a:prstGeom>
        <a:ln w="3175">
          <a:solidFill>
            <a:schemeClr val="accent2"/>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1065</xdr:row>
      <xdr:rowOff>0</xdr:rowOff>
    </xdr:from>
    <xdr:to>
      <xdr:col>17</xdr:col>
      <xdr:colOff>0</xdr:colOff>
      <xdr:row>1069</xdr:row>
      <xdr:rowOff>97631</xdr:rowOff>
    </xdr:to>
    <xdr:cxnSp macro="">
      <xdr:nvCxnSpPr>
        <xdr:cNvPr id="1224" name="直線コネクタ 1223">
          <a:extLst>
            <a:ext uri="{FF2B5EF4-FFF2-40B4-BE49-F238E27FC236}">
              <a16:creationId xmlns:a16="http://schemas.microsoft.com/office/drawing/2014/main" id="{DFE8C5B0-6CFD-4B0D-AFF6-BF9434C5DAF9}"/>
            </a:ext>
          </a:extLst>
        </xdr:cNvPr>
        <xdr:cNvCxnSpPr/>
      </xdr:nvCxnSpPr>
      <xdr:spPr>
        <a:xfrm>
          <a:off x="6477000" y="180051075"/>
          <a:ext cx="0" cy="859631"/>
        </a:xfrm>
        <a:prstGeom prst="line">
          <a:avLst/>
        </a:prstGeom>
        <a:ln w="3175">
          <a:solidFill>
            <a:srgbClr val="7030A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1134</xdr:row>
      <xdr:rowOff>104776</xdr:rowOff>
    </xdr:from>
    <xdr:to>
      <xdr:col>17</xdr:col>
      <xdr:colOff>0</xdr:colOff>
      <xdr:row>1138</xdr:row>
      <xdr:rowOff>0</xdr:rowOff>
    </xdr:to>
    <xdr:cxnSp macro="">
      <xdr:nvCxnSpPr>
        <xdr:cNvPr id="1225" name="直線コネクタ 1224">
          <a:extLst>
            <a:ext uri="{FF2B5EF4-FFF2-40B4-BE49-F238E27FC236}">
              <a16:creationId xmlns:a16="http://schemas.microsoft.com/office/drawing/2014/main" id="{5889C3CA-2FB6-4FC9-A17C-D3DD3A87E6BF}"/>
            </a:ext>
          </a:extLst>
        </xdr:cNvPr>
        <xdr:cNvCxnSpPr/>
      </xdr:nvCxnSpPr>
      <xdr:spPr>
        <a:xfrm flipV="1">
          <a:off x="6477000" y="193300351"/>
          <a:ext cx="0" cy="657224"/>
        </a:xfrm>
        <a:prstGeom prst="line">
          <a:avLst/>
        </a:prstGeom>
        <a:ln w="3175">
          <a:solidFill>
            <a:schemeClr val="accent2"/>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392</xdr:row>
      <xdr:rowOff>0</xdr:rowOff>
    </xdr:from>
    <xdr:to>
      <xdr:col>18</xdr:col>
      <xdr:colOff>0</xdr:colOff>
      <xdr:row>410</xdr:row>
      <xdr:rowOff>4763</xdr:rowOff>
    </xdr:to>
    <xdr:cxnSp macro="">
      <xdr:nvCxnSpPr>
        <xdr:cNvPr id="1226" name="直線矢印コネクタ 1225">
          <a:extLst>
            <a:ext uri="{FF2B5EF4-FFF2-40B4-BE49-F238E27FC236}">
              <a16:creationId xmlns:a16="http://schemas.microsoft.com/office/drawing/2014/main" id="{BDF88354-8607-4A59-B4EE-2D37F49C3145}"/>
            </a:ext>
          </a:extLst>
        </xdr:cNvPr>
        <xdr:cNvCxnSpPr/>
      </xdr:nvCxnSpPr>
      <xdr:spPr>
        <a:xfrm>
          <a:off x="19431000" y="49358550"/>
          <a:ext cx="0" cy="3433763"/>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386</xdr:row>
      <xdr:rowOff>0</xdr:rowOff>
    </xdr:from>
    <xdr:to>
      <xdr:col>4</xdr:col>
      <xdr:colOff>0</xdr:colOff>
      <xdr:row>386</xdr:row>
      <xdr:rowOff>0</xdr:rowOff>
    </xdr:to>
    <xdr:cxnSp macro="">
      <xdr:nvCxnSpPr>
        <xdr:cNvPr id="1227" name="直線矢印コネクタ 1226">
          <a:extLst>
            <a:ext uri="{FF2B5EF4-FFF2-40B4-BE49-F238E27FC236}">
              <a16:creationId xmlns:a16="http://schemas.microsoft.com/office/drawing/2014/main" id="{A195927D-E2E2-47DC-A928-EB2353525372}"/>
            </a:ext>
          </a:extLst>
        </xdr:cNvPr>
        <xdr:cNvCxnSpPr/>
      </xdr:nvCxnSpPr>
      <xdr:spPr>
        <a:xfrm>
          <a:off x="13716000" y="48215550"/>
          <a:ext cx="381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377</xdr:row>
      <xdr:rowOff>0</xdr:rowOff>
    </xdr:from>
    <xdr:to>
      <xdr:col>29</xdr:col>
      <xdr:colOff>1</xdr:colOff>
      <xdr:row>387</xdr:row>
      <xdr:rowOff>2380</xdr:rowOff>
    </xdr:to>
    <xdr:cxnSp macro="">
      <xdr:nvCxnSpPr>
        <xdr:cNvPr id="1228" name="直線矢印コネクタ 1227">
          <a:extLst>
            <a:ext uri="{FF2B5EF4-FFF2-40B4-BE49-F238E27FC236}">
              <a16:creationId xmlns:a16="http://schemas.microsoft.com/office/drawing/2014/main" id="{9EA7D9F6-E8B9-4FED-A10A-C862BFDD02B9}"/>
            </a:ext>
          </a:extLst>
        </xdr:cNvPr>
        <xdr:cNvCxnSpPr/>
      </xdr:nvCxnSpPr>
      <xdr:spPr>
        <a:xfrm flipH="1">
          <a:off x="23622000" y="46501050"/>
          <a:ext cx="1" cy="1907380"/>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410</xdr:row>
      <xdr:rowOff>0</xdr:rowOff>
    </xdr:from>
    <xdr:to>
      <xdr:col>4</xdr:col>
      <xdr:colOff>378619</xdr:colOff>
      <xdr:row>410</xdr:row>
      <xdr:rowOff>0</xdr:rowOff>
    </xdr:to>
    <xdr:cxnSp macro="">
      <xdr:nvCxnSpPr>
        <xdr:cNvPr id="1229" name="直線矢印コネクタ 1228">
          <a:extLst>
            <a:ext uri="{FF2B5EF4-FFF2-40B4-BE49-F238E27FC236}">
              <a16:creationId xmlns:a16="http://schemas.microsoft.com/office/drawing/2014/main" id="{CC6FCE5C-FB28-48D1-A4FC-D198826696A7}"/>
            </a:ext>
          </a:extLst>
        </xdr:cNvPr>
        <xdr:cNvCxnSpPr/>
      </xdr:nvCxnSpPr>
      <xdr:spPr>
        <a:xfrm>
          <a:off x="13716000" y="52787550"/>
          <a:ext cx="759619" cy="0"/>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5</xdr:colOff>
      <xdr:row>376</xdr:row>
      <xdr:rowOff>0</xdr:rowOff>
    </xdr:from>
    <xdr:to>
      <xdr:col>48</xdr:col>
      <xdr:colOff>6</xdr:colOff>
      <xdr:row>386</xdr:row>
      <xdr:rowOff>2381</xdr:rowOff>
    </xdr:to>
    <xdr:cxnSp macro="">
      <xdr:nvCxnSpPr>
        <xdr:cNvPr id="1230" name="直線矢印コネクタ 1229">
          <a:extLst>
            <a:ext uri="{FF2B5EF4-FFF2-40B4-BE49-F238E27FC236}">
              <a16:creationId xmlns:a16="http://schemas.microsoft.com/office/drawing/2014/main" id="{2FE95B4B-94DD-4BF3-AF9D-F2DF3DDBE2B3}"/>
            </a:ext>
          </a:extLst>
        </xdr:cNvPr>
        <xdr:cNvCxnSpPr/>
      </xdr:nvCxnSpPr>
      <xdr:spPr>
        <a:xfrm flipH="1">
          <a:off x="30861005" y="46310550"/>
          <a:ext cx="1" cy="1907381"/>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4</xdr:colOff>
      <xdr:row>396</xdr:row>
      <xdr:rowOff>0</xdr:rowOff>
    </xdr:from>
    <xdr:to>
      <xdr:col>54</xdr:col>
      <xdr:colOff>5</xdr:colOff>
      <xdr:row>406</xdr:row>
      <xdr:rowOff>2381</xdr:rowOff>
    </xdr:to>
    <xdr:cxnSp macro="">
      <xdr:nvCxnSpPr>
        <xdr:cNvPr id="1231" name="直線矢印コネクタ 1230">
          <a:extLst>
            <a:ext uri="{FF2B5EF4-FFF2-40B4-BE49-F238E27FC236}">
              <a16:creationId xmlns:a16="http://schemas.microsoft.com/office/drawing/2014/main" id="{852F365A-86C2-423A-9EF1-03C62A22D367}"/>
            </a:ext>
          </a:extLst>
        </xdr:cNvPr>
        <xdr:cNvCxnSpPr/>
      </xdr:nvCxnSpPr>
      <xdr:spPr>
        <a:xfrm flipH="1">
          <a:off x="33147004" y="50120550"/>
          <a:ext cx="1" cy="1907381"/>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0</xdr:colOff>
      <xdr:row>386</xdr:row>
      <xdr:rowOff>0</xdr:rowOff>
    </xdr:from>
    <xdr:to>
      <xdr:col>46</xdr:col>
      <xdr:colOff>2381</xdr:colOff>
      <xdr:row>386</xdr:row>
      <xdr:rowOff>0</xdr:rowOff>
    </xdr:to>
    <xdr:cxnSp macro="">
      <xdr:nvCxnSpPr>
        <xdr:cNvPr id="1232" name="直線矢印コネクタ 1231">
          <a:extLst>
            <a:ext uri="{FF2B5EF4-FFF2-40B4-BE49-F238E27FC236}">
              <a16:creationId xmlns:a16="http://schemas.microsoft.com/office/drawing/2014/main" id="{FEFA30CD-FBF1-4080-AA08-757A48F9EC28}"/>
            </a:ext>
          </a:extLst>
        </xdr:cNvPr>
        <xdr:cNvCxnSpPr/>
      </xdr:nvCxnSpPr>
      <xdr:spPr>
        <a:xfrm>
          <a:off x="25908000" y="48215550"/>
          <a:ext cx="4193381" cy="0"/>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0</xdr:colOff>
      <xdr:row>386</xdr:row>
      <xdr:rowOff>0</xdr:rowOff>
    </xdr:from>
    <xdr:to>
      <xdr:col>48</xdr:col>
      <xdr:colOff>0</xdr:colOff>
      <xdr:row>386</xdr:row>
      <xdr:rowOff>0</xdr:rowOff>
    </xdr:to>
    <xdr:cxnSp macro="">
      <xdr:nvCxnSpPr>
        <xdr:cNvPr id="1233" name="直線矢印コネクタ 1232">
          <a:extLst>
            <a:ext uri="{FF2B5EF4-FFF2-40B4-BE49-F238E27FC236}">
              <a16:creationId xmlns:a16="http://schemas.microsoft.com/office/drawing/2014/main" id="{6697540D-F3ED-49EC-A950-44B3BC2EEB07}"/>
            </a:ext>
          </a:extLst>
        </xdr:cNvPr>
        <xdr:cNvCxnSpPr/>
      </xdr:nvCxnSpPr>
      <xdr:spPr>
        <a:xfrm>
          <a:off x="30099000" y="48215550"/>
          <a:ext cx="762000" cy="0"/>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0</xdr:colOff>
      <xdr:row>386</xdr:row>
      <xdr:rowOff>0</xdr:rowOff>
    </xdr:from>
    <xdr:to>
      <xdr:col>34</xdr:col>
      <xdr:colOff>378619</xdr:colOff>
      <xdr:row>386</xdr:row>
      <xdr:rowOff>0</xdr:rowOff>
    </xdr:to>
    <xdr:cxnSp macro="">
      <xdr:nvCxnSpPr>
        <xdr:cNvPr id="1234" name="直線矢印コネクタ 1233">
          <a:extLst>
            <a:ext uri="{FF2B5EF4-FFF2-40B4-BE49-F238E27FC236}">
              <a16:creationId xmlns:a16="http://schemas.microsoft.com/office/drawing/2014/main" id="{FB581A50-9790-4269-8894-0D04DE8175E1}"/>
            </a:ext>
          </a:extLst>
        </xdr:cNvPr>
        <xdr:cNvCxnSpPr/>
      </xdr:nvCxnSpPr>
      <xdr:spPr>
        <a:xfrm>
          <a:off x="25146000" y="48215550"/>
          <a:ext cx="759619" cy="0"/>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0</xdr:colOff>
      <xdr:row>406</xdr:row>
      <xdr:rowOff>0</xdr:rowOff>
    </xdr:from>
    <xdr:to>
      <xdr:col>51</xdr:col>
      <xdr:colOff>2381</xdr:colOff>
      <xdr:row>406</xdr:row>
      <xdr:rowOff>0</xdr:rowOff>
    </xdr:to>
    <xdr:cxnSp macro="">
      <xdr:nvCxnSpPr>
        <xdr:cNvPr id="1235" name="直線矢印コネクタ 1234">
          <a:extLst>
            <a:ext uri="{FF2B5EF4-FFF2-40B4-BE49-F238E27FC236}">
              <a16:creationId xmlns:a16="http://schemas.microsoft.com/office/drawing/2014/main" id="{CE9117EA-208B-46D3-BD78-0FFED167343D}"/>
            </a:ext>
          </a:extLst>
        </xdr:cNvPr>
        <xdr:cNvCxnSpPr/>
      </xdr:nvCxnSpPr>
      <xdr:spPr>
        <a:xfrm>
          <a:off x="25908000" y="52025550"/>
          <a:ext cx="6098381" cy="0"/>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406</xdr:row>
      <xdr:rowOff>0</xdr:rowOff>
    </xdr:from>
    <xdr:to>
      <xdr:col>54</xdr:col>
      <xdr:colOff>2381</xdr:colOff>
      <xdr:row>406</xdr:row>
      <xdr:rowOff>0</xdr:rowOff>
    </xdr:to>
    <xdr:cxnSp macro="">
      <xdr:nvCxnSpPr>
        <xdr:cNvPr id="1236" name="直線矢印コネクタ 1235">
          <a:extLst>
            <a:ext uri="{FF2B5EF4-FFF2-40B4-BE49-F238E27FC236}">
              <a16:creationId xmlns:a16="http://schemas.microsoft.com/office/drawing/2014/main" id="{4C4C2EBA-CBEF-4A12-BB23-ACC9BCEDC64D}"/>
            </a:ext>
          </a:extLst>
        </xdr:cNvPr>
        <xdr:cNvCxnSpPr/>
      </xdr:nvCxnSpPr>
      <xdr:spPr>
        <a:xfrm>
          <a:off x="32004000" y="52025550"/>
          <a:ext cx="1145381" cy="0"/>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378619</xdr:colOff>
      <xdr:row>396</xdr:row>
      <xdr:rowOff>0</xdr:rowOff>
    </xdr:from>
    <xdr:to>
      <xdr:col>54</xdr:col>
      <xdr:colOff>0</xdr:colOff>
      <xdr:row>396</xdr:row>
      <xdr:rowOff>0</xdr:rowOff>
    </xdr:to>
    <xdr:cxnSp macro="">
      <xdr:nvCxnSpPr>
        <xdr:cNvPr id="1237" name="直線矢印コネクタ 1236">
          <a:extLst>
            <a:ext uri="{FF2B5EF4-FFF2-40B4-BE49-F238E27FC236}">
              <a16:creationId xmlns:a16="http://schemas.microsoft.com/office/drawing/2014/main" id="{24EAA343-6895-45A5-B9BF-DDA738A9C0FE}"/>
            </a:ext>
          </a:extLst>
        </xdr:cNvPr>
        <xdr:cNvCxnSpPr/>
      </xdr:nvCxnSpPr>
      <xdr:spPr>
        <a:xfrm>
          <a:off x="25905619" y="50120550"/>
          <a:ext cx="7241381" cy="0"/>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600075</xdr:colOff>
      <xdr:row>580</xdr:row>
      <xdr:rowOff>66674</xdr:rowOff>
    </xdr:from>
    <xdr:to>
      <xdr:col>35</xdr:col>
      <xdr:colOff>0</xdr:colOff>
      <xdr:row>580</xdr:row>
      <xdr:rowOff>66674</xdr:rowOff>
    </xdr:to>
    <xdr:cxnSp macro="">
      <xdr:nvCxnSpPr>
        <xdr:cNvPr id="1238" name="直線コネクタ 1237">
          <a:extLst>
            <a:ext uri="{FF2B5EF4-FFF2-40B4-BE49-F238E27FC236}">
              <a16:creationId xmlns:a16="http://schemas.microsoft.com/office/drawing/2014/main" id="{7524CFB1-E44D-4A35-8200-90006996DF83}"/>
            </a:ext>
          </a:extLst>
        </xdr:cNvPr>
        <xdr:cNvCxnSpPr/>
      </xdr:nvCxnSpPr>
      <xdr:spPr>
        <a:xfrm>
          <a:off x="13335000" y="87715724"/>
          <a:ext cx="0"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185737</xdr:colOff>
      <xdr:row>904</xdr:row>
      <xdr:rowOff>2381</xdr:rowOff>
    </xdr:from>
    <xdr:to>
      <xdr:col>18</xdr:col>
      <xdr:colOff>185737</xdr:colOff>
      <xdr:row>905</xdr:row>
      <xdr:rowOff>0</xdr:rowOff>
    </xdr:to>
    <xdr:cxnSp macro="">
      <xdr:nvCxnSpPr>
        <xdr:cNvPr id="1239" name="直線矢印コネクタ 1238">
          <a:extLst>
            <a:ext uri="{FF2B5EF4-FFF2-40B4-BE49-F238E27FC236}">
              <a16:creationId xmlns:a16="http://schemas.microsoft.com/office/drawing/2014/main" id="{A47EEC4C-ABCB-44AC-9E24-184A52A724BC}"/>
            </a:ext>
          </a:extLst>
        </xdr:cNvPr>
        <xdr:cNvCxnSpPr/>
      </xdr:nvCxnSpPr>
      <xdr:spPr>
        <a:xfrm>
          <a:off x="7043737" y="149382956"/>
          <a:ext cx="0" cy="18811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422</xdr:row>
      <xdr:rowOff>0</xdr:rowOff>
    </xdr:from>
    <xdr:to>
      <xdr:col>2</xdr:col>
      <xdr:colOff>0</xdr:colOff>
      <xdr:row>425</xdr:row>
      <xdr:rowOff>154781</xdr:rowOff>
    </xdr:to>
    <xdr:cxnSp macro="">
      <xdr:nvCxnSpPr>
        <xdr:cNvPr id="1240" name="直線矢印コネクタ 1239">
          <a:extLst>
            <a:ext uri="{FF2B5EF4-FFF2-40B4-BE49-F238E27FC236}">
              <a16:creationId xmlns:a16="http://schemas.microsoft.com/office/drawing/2014/main" id="{AD7CE226-3605-4BF9-AC90-81FB759C52C4}"/>
            </a:ext>
          </a:extLst>
        </xdr:cNvPr>
        <xdr:cNvCxnSpPr/>
      </xdr:nvCxnSpPr>
      <xdr:spPr>
        <a:xfrm>
          <a:off x="762000" y="57550050"/>
          <a:ext cx="0" cy="726281"/>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425</xdr:row>
      <xdr:rowOff>150019</xdr:rowOff>
    </xdr:from>
    <xdr:to>
      <xdr:col>2</xdr:col>
      <xdr:colOff>0</xdr:colOff>
      <xdr:row>441</xdr:row>
      <xdr:rowOff>95250</xdr:rowOff>
    </xdr:to>
    <xdr:cxnSp macro="">
      <xdr:nvCxnSpPr>
        <xdr:cNvPr id="1241" name="直線矢印コネクタ 1240">
          <a:extLst>
            <a:ext uri="{FF2B5EF4-FFF2-40B4-BE49-F238E27FC236}">
              <a16:creationId xmlns:a16="http://schemas.microsoft.com/office/drawing/2014/main" id="{3874FDAD-58A6-4347-ACFC-95D6E1A0BE47}"/>
            </a:ext>
          </a:extLst>
        </xdr:cNvPr>
        <xdr:cNvCxnSpPr/>
      </xdr:nvCxnSpPr>
      <xdr:spPr>
        <a:xfrm>
          <a:off x="762000" y="58271569"/>
          <a:ext cx="0" cy="2993231"/>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442</xdr:row>
      <xdr:rowOff>190499</xdr:rowOff>
    </xdr:from>
    <xdr:to>
      <xdr:col>23</xdr:col>
      <xdr:colOff>121444</xdr:colOff>
      <xdr:row>442</xdr:row>
      <xdr:rowOff>190499</xdr:rowOff>
    </xdr:to>
    <xdr:cxnSp macro="">
      <xdr:nvCxnSpPr>
        <xdr:cNvPr id="1242" name="直線矢印コネクタ 1241">
          <a:extLst>
            <a:ext uri="{FF2B5EF4-FFF2-40B4-BE49-F238E27FC236}">
              <a16:creationId xmlns:a16="http://schemas.microsoft.com/office/drawing/2014/main" id="{93482E09-5BB7-4B1E-9155-F59DB24AB694}"/>
            </a:ext>
          </a:extLst>
        </xdr:cNvPr>
        <xdr:cNvCxnSpPr/>
      </xdr:nvCxnSpPr>
      <xdr:spPr>
        <a:xfrm>
          <a:off x="8763000" y="61550549"/>
          <a:ext cx="121444"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190502</xdr:colOff>
      <xdr:row>442</xdr:row>
      <xdr:rowOff>188119</xdr:rowOff>
    </xdr:from>
    <xdr:to>
      <xdr:col>23</xdr:col>
      <xdr:colOff>319087</xdr:colOff>
      <xdr:row>442</xdr:row>
      <xdr:rowOff>188119</xdr:rowOff>
    </xdr:to>
    <xdr:cxnSp macro="">
      <xdr:nvCxnSpPr>
        <xdr:cNvPr id="1243" name="直線矢印コネクタ 1242">
          <a:extLst>
            <a:ext uri="{FF2B5EF4-FFF2-40B4-BE49-F238E27FC236}">
              <a16:creationId xmlns:a16="http://schemas.microsoft.com/office/drawing/2014/main" id="{DE4B5DEC-2D42-4B05-B1D5-F769BDB11CE6}"/>
            </a:ext>
          </a:extLst>
        </xdr:cNvPr>
        <xdr:cNvCxnSpPr/>
      </xdr:nvCxnSpPr>
      <xdr:spPr>
        <a:xfrm flipH="1">
          <a:off x="8953502" y="61548169"/>
          <a:ext cx="128585"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380998</xdr:colOff>
      <xdr:row>436</xdr:row>
      <xdr:rowOff>152398</xdr:rowOff>
    </xdr:from>
    <xdr:to>
      <xdr:col>69</xdr:col>
      <xdr:colOff>380998</xdr:colOff>
      <xdr:row>441</xdr:row>
      <xdr:rowOff>190497</xdr:rowOff>
    </xdr:to>
    <xdr:cxnSp macro="">
      <xdr:nvCxnSpPr>
        <xdr:cNvPr id="1244" name="直線コネクタ 1243">
          <a:extLst>
            <a:ext uri="{FF2B5EF4-FFF2-40B4-BE49-F238E27FC236}">
              <a16:creationId xmlns:a16="http://schemas.microsoft.com/office/drawing/2014/main" id="{0A639093-D168-4314-A078-D3B05737B30C}"/>
            </a:ext>
          </a:extLst>
        </xdr:cNvPr>
        <xdr:cNvCxnSpPr/>
      </xdr:nvCxnSpPr>
      <xdr:spPr>
        <a:xfrm flipV="1">
          <a:off x="26669998" y="60369448"/>
          <a:ext cx="0" cy="99059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311944</xdr:colOff>
      <xdr:row>441</xdr:row>
      <xdr:rowOff>185739</xdr:rowOff>
    </xdr:from>
    <xdr:to>
      <xdr:col>69</xdr:col>
      <xdr:colOff>311944</xdr:colOff>
      <xdr:row>442</xdr:row>
      <xdr:rowOff>185738</xdr:rowOff>
    </xdr:to>
    <xdr:cxnSp macro="">
      <xdr:nvCxnSpPr>
        <xdr:cNvPr id="1245" name="直線コネクタ 1244">
          <a:extLst>
            <a:ext uri="{FF2B5EF4-FFF2-40B4-BE49-F238E27FC236}">
              <a16:creationId xmlns:a16="http://schemas.microsoft.com/office/drawing/2014/main" id="{0873AC77-866B-48C4-9904-3F2BE52D6F7A}"/>
            </a:ext>
          </a:extLst>
        </xdr:cNvPr>
        <xdr:cNvCxnSpPr/>
      </xdr:nvCxnSpPr>
      <xdr:spPr>
        <a:xfrm flipV="1">
          <a:off x="26600944" y="61355289"/>
          <a:ext cx="0" cy="190499"/>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309562</xdr:colOff>
      <xdr:row>439</xdr:row>
      <xdr:rowOff>147635</xdr:rowOff>
    </xdr:from>
    <xdr:to>
      <xdr:col>69</xdr:col>
      <xdr:colOff>309562</xdr:colOff>
      <xdr:row>441</xdr:row>
      <xdr:rowOff>73817</xdr:rowOff>
    </xdr:to>
    <xdr:cxnSp macro="">
      <xdr:nvCxnSpPr>
        <xdr:cNvPr id="1246" name="直線コネクタ 1245">
          <a:extLst>
            <a:ext uri="{FF2B5EF4-FFF2-40B4-BE49-F238E27FC236}">
              <a16:creationId xmlns:a16="http://schemas.microsoft.com/office/drawing/2014/main" id="{5C179801-F5A4-4F1F-9AF3-495A83BB4515}"/>
            </a:ext>
          </a:extLst>
        </xdr:cNvPr>
        <xdr:cNvCxnSpPr/>
      </xdr:nvCxnSpPr>
      <xdr:spPr>
        <a:xfrm flipV="1">
          <a:off x="26598562" y="60936185"/>
          <a:ext cx="0" cy="307182"/>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309566</xdr:colOff>
      <xdr:row>436</xdr:row>
      <xdr:rowOff>100011</xdr:rowOff>
    </xdr:from>
    <xdr:to>
      <xdr:col>70</xdr:col>
      <xdr:colOff>38101</xdr:colOff>
      <xdr:row>443</xdr:row>
      <xdr:rowOff>14287</xdr:rowOff>
    </xdr:to>
    <xdr:sp macro="" textlink="">
      <xdr:nvSpPr>
        <xdr:cNvPr id="1247" name="円弧 1246">
          <a:extLst>
            <a:ext uri="{FF2B5EF4-FFF2-40B4-BE49-F238E27FC236}">
              <a16:creationId xmlns:a16="http://schemas.microsoft.com/office/drawing/2014/main" id="{B7E81861-16FB-4EA4-A228-D12A03D6F2EA}"/>
            </a:ext>
          </a:extLst>
        </xdr:cNvPr>
        <xdr:cNvSpPr/>
      </xdr:nvSpPr>
      <xdr:spPr>
        <a:xfrm>
          <a:off x="26598566" y="60317061"/>
          <a:ext cx="109535" cy="1247776"/>
        </a:xfrm>
        <a:prstGeom prst="arc">
          <a:avLst>
            <a:gd name="adj1" fmla="val 10929823"/>
            <a:gd name="adj2" fmla="val 16161816"/>
          </a:avLst>
        </a:prstGeom>
        <a:ln w="3175">
          <a:solidFill>
            <a:srgbClr val="C00000"/>
          </a:solidFill>
          <a:prstDash val="lgDashDot"/>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70</xdr:col>
      <xdr:colOff>1</xdr:colOff>
      <xdr:row>436</xdr:row>
      <xdr:rowOff>7145</xdr:rowOff>
    </xdr:from>
    <xdr:to>
      <xdr:col>70</xdr:col>
      <xdr:colOff>1</xdr:colOff>
      <xdr:row>436</xdr:row>
      <xdr:rowOff>147638</xdr:rowOff>
    </xdr:to>
    <xdr:cxnSp macro="">
      <xdr:nvCxnSpPr>
        <xdr:cNvPr id="1248" name="直線コネクタ 1247">
          <a:extLst>
            <a:ext uri="{FF2B5EF4-FFF2-40B4-BE49-F238E27FC236}">
              <a16:creationId xmlns:a16="http://schemas.microsoft.com/office/drawing/2014/main" id="{81BF390E-B854-483E-8642-33CDF931C828}"/>
            </a:ext>
          </a:extLst>
        </xdr:cNvPr>
        <xdr:cNvCxnSpPr/>
      </xdr:nvCxnSpPr>
      <xdr:spPr>
        <a:xfrm flipV="1">
          <a:off x="26670001" y="60224195"/>
          <a:ext cx="0" cy="140493"/>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2381</xdr:colOff>
      <xdr:row>441</xdr:row>
      <xdr:rowOff>78581</xdr:rowOff>
    </xdr:from>
    <xdr:to>
      <xdr:col>70</xdr:col>
      <xdr:colOff>373856</xdr:colOff>
      <xdr:row>441</xdr:row>
      <xdr:rowOff>78581</xdr:rowOff>
    </xdr:to>
    <xdr:cxnSp macro="">
      <xdr:nvCxnSpPr>
        <xdr:cNvPr id="1249" name="直線矢印コネクタ 1248">
          <a:extLst>
            <a:ext uri="{FF2B5EF4-FFF2-40B4-BE49-F238E27FC236}">
              <a16:creationId xmlns:a16="http://schemas.microsoft.com/office/drawing/2014/main" id="{0B478445-9362-44A8-9D83-40C6A6CE5065}"/>
            </a:ext>
          </a:extLst>
        </xdr:cNvPr>
        <xdr:cNvCxnSpPr/>
      </xdr:nvCxnSpPr>
      <xdr:spPr>
        <a:xfrm>
          <a:off x="26672381" y="61248131"/>
          <a:ext cx="37147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192882</xdr:colOff>
      <xdr:row>442</xdr:row>
      <xdr:rowOff>188118</xdr:rowOff>
    </xdr:from>
    <xdr:to>
      <xdr:col>69</xdr:col>
      <xdr:colOff>311945</xdr:colOff>
      <xdr:row>442</xdr:row>
      <xdr:rowOff>188118</xdr:rowOff>
    </xdr:to>
    <xdr:cxnSp macro="">
      <xdr:nvCxnSpPr>
        <xdr:cNvPr id="1250" name="直線矢印コネクタ 1249">
          <a:extLst>
            <a:ext uri="{FF2B5EF4-FFF2-40B4-BE49-F238E27FC236}">
              <a16:creationId xmlns:a16="http://schemas.microsoft.com/office/drawing/2014/main" id="{24734933-C913-4FB1-8184-AF6AA9E25870}"/>
            </a:ext>
          </a:extLst>
        </xdr:cNvPr>
        <xdr:cNvCxnSpPr/>
      </xdr:nvCxnSpPr>
      <xdr:spPr>
        <a:xfrm>
          <a:off x="26481882" y="61548168"/>
          <a:ext cx="119063"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376240</xdr:colOff>
      <xdr:row>443</xdr:row>
      <xdr:rowOff>2381</xdr:rowOff>
    </xdr:from>
    <xdr:to>
      <xdr:col>70</xdr:col>
      <xdr:colOff>123825</xdr:colOff>
      <xdr:row>443</xdr:row>
      <xdr:rowOff>2381</xdr:rowOff>
    </xdr:to>
    <xdr:cxnSp macro="">
      <xdr:nvCxnSpPr>
        <xdr:cNvPr id="1251" name="直線矢印コネクタ 1250">
          <a:extLst>
            <a:ext uri="{FF2B5EF4-FFF2-40B4-BE49-F238E27FC236}">
              <a16:creationId xmlns:a16="http://schemas.microsoft.com/office/drawing/2014/main" id="{58116ECD-297F-4159-9476-C74999E4196A}"/>
            </a:ext>
          </a:extLst>
        </xdr:cNvPr>
        <xdr:cNvCxnSpPr/>
      </xdr:nvCxnSpPr>
      <xdr:spPr>
        <a:xfrm flipH="1">
          <a:off x="26665240" y="61552931"/>
          <a:ext cx="128585"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121444</xdr:colOff>
      <xdr:row>441</xdr:row>
      <xdr:rowOff>100012</xdr:rowOff>
    </xdr:from>
    <xdr:to>
      <xdr:col>23</xdr:col>
      <xdr:colOff>121444</xdr:colOff>
      <xdr:row>442</xdr:row>
      <xdr:rowOff>2381</xdr:rowOff>
    </xdr:to>
    <xdr:cxnSp macro="">
      <xdr:nvCxnSpPr>
        <xdr:cNvPr id="1252" name="直線コネクタ 1251">
          <a:extLst>
            <a:ext uri="{FF2B5EF4-FFF2-40B4-BE49-F238E27FC236}">
              <a16:creationId xmlns:a16="http://schemas.microsoft.com/office/drawing/2014/main" id="{8BDBCA35-DE87-4590-9096-BBDD8E21C313}"/>
            </a:ext>
          </a:extLst>
        </xdr:cNvPr>
        <xdr:cNvCxnSpPr/>
      </xdr:nvCxnSpPr>
      <xdr:spPr>
        <a:xfrm>
          <a:off x="8884444" y="61269562"/>
          <a:ext cx="0" cy="92869"/>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600075</xdr:colOff>
      <xdr:row>605</xdr:row>
      <xdr:rowOff>66674</xdr:rowOff>
    </xdr:from>
    <xdr:to>
      <xdr:col>2</xdr:col>
      <xdr:colOff>0</xdr:colOff>
      <xdr:row>605</xdr:row>
      <xdr:rowOff>66674</xdr:rowOff>
    </xdr:to>
    <xdr:cxnSp macro="">
      <xdr:nvCxnSpPr>
        <xdr:cNvPr id="1253" name="直線コネクタ 1252">
          <a:extLst>
            <a:ext uri="{FF2B5EF4-FFF2-40B4-BE49-F238E27FC236}">
              <a16:creationId xmlns:a16="http://schemas.microsoft.com/office/drawing/2014/main" id="{3ABBC838-7888-465E-8A09-0FF749E8C4E6}"/>
            </a:ext>
          </a:extLst>
        </xdr:cNvPr>
        <xdr:cNvCxnSpPr/>
      </xdr:nvCxnSpPr>
      <xdr:spPr>
        <a:xfrm>
          <a:off x="762000" y="92487749"/>
          <a:ext cx="0"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301332</xdr:colOff>
      <xdr:row>614</xdr:row>
      <xdr:rowOff>50006</xdr:rowOff>
    </xdr:from>
    <xdr:to>
      <xdr:col>21</xdr:col>
      <xdr:colOff>301332</xdr:colOff>
      <xdr:row>614</xdr:row>
      <xdr:rowOff>185738</xdr:rowOff>
    </xdr:to>
    <xdr:cxnSp macro="">
      <xdr:nvCxnSpPr>
        <xdr:cNvPr id="1254" name="直線コネクタ 1253">
          <a:extLst>
            <a:ext uri="{FF2B5EF4-FFF2-40B4-BE49-F238E27FC236}">
              <a16:creationId xmlns:a16="http://schemas.microsoft.com/office/drawing/2014/main" id="{380363DA-FC97-42D1-B7F2-E57B74F7C526}"/>
            </a:ext>
          </a:extLst>
        </xdr:cNvPr>
        <xdr:cNvCxnSpPr/>
      </xdr:nvCxnSpPr>
      <xdr:spPr>
        <a:xfrm>
          <a:off x="8302332" y="94185581"/>
          <a:ext cx="0" cy="135732"/>
        </a:xfrm>
        <a:prstGeom prst="line">
          <a:avLst/>
        </a:prstGeom>
        <a:ln w="317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91528</xdr:colOff>
      <xdr:row>613</xdr:row>
      <xdr:rowOff>130969</xdr:rowOff>
    </xdr:from>
    <xdr:to>
      <xdr:col>22</xdr:col>
      <xdr:colOff>91528</xdr:colOff>
      <xdr:row>614</xdr:row>
      <xdr:rowOff>40482</xdr:rowOff>
    </xdr:to>
    <xdr:cxnSp macro="">
      <xdr:nvCxnSpPr>
        <xdr:cNvPr id="1255" name="直線矢印コネクタ 1254">
          <a:extLst>
            <a:ext uri="{FF2B5EF4-FFF2-40B4-BE49-F238E27FC236}">
              <a16:creationId xmlns:a16="http://schemas.microsoft.com/office/drawing/2014/main" id="{125C0682-595A-4415-BFBC-9F959AB6358C}"/>
            </a:ext>
          </a:extLst>
        </xdr:cNvPr>
        <xdr:cNvCxnSpPr/>
      </xdr:nvCxnSpPr>
      <xdr:spPr>
        <a:xfrm>
          <a:off x="8473528" y="94076044"/>
          <a:ext cx="0" cy="100013"/>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92866</xdr:colOff>
      <xdr:row>614</xdr:row>
      <xdr:rowOff>185739</xdr:rowOff>
    </xdr:from>
    <xdr:to>
      <xdr:col>22</xdr:col>
      <xdr:colOff>92866</xdr:colOff>
      <xdr:row>615</xdr:row>
      <xdr:rowOff>90488</xdr:rowOff>
    </xdr:to>
    <xdr:cxnSp macro="">
      <xdr:nvCxnSpPr>
        <xdr:cNvPr id="1256" name="直線矢印コネクタ 1255">
          <a:extLst>
            <a:ext uri="{FF2B5EF4-FFF2-40B4-BE49-F238E27FC236}">
              <a16:creationId xmlns:a16="http://schemas.microsoft.com/office/drawing/2014/main" id="{DF56F07B-FA4E-4F28-8E4E-FAC31A116E6B}"/>
            </a:ext>
          </a:extLst>
        </xdr:cNvPr>
        <xdr:cNvCxnSpPr/>
      </xdr:nvCxnSpPr>
      <xdr:spPr>
        <a:xfrm flipV="1">
          <a:off x="8474866" y="94321314"/>
          <a:ext cx="0" cy="95249"/>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226220</xdr:colOff>
      <xdr:row>613</xdr:row>
      <xdr:rowOff>2381</xdr:rowOff>
    </xdr:from>
    <xdr:to>
      <xdr:col>22</xdr:col>
      <xdr:colOff>226220</xdr:colOff>
      <xdr:row>614</xdr:row>
      <xdr:rowOff>107156</xdr:rowOff>
    </xdr:to>
    <xdr:cxnSp macro="">
      <xdr:nvCxnSpPr>
        <xdr:cNvPr id="1257" name="直線矢印コネクタ 1256">
          <a:extLst>
            <a:ext uri="{FF2B5EF4-FFF2-40B4-BE49-F238E27FC236}">
              <a16:creationId xmlns:a16="http://schemas.microsoft.com/office/drawing/2014/main" id="{F6F0B519-C9CE-4F62-8E59-492E638DC919}"/>
            </a:ext>
          </a:extLst>
        </xdr:cNvPr>
        <xdr:cNvCxnSpPr/>
      </xdr:nvCxnSpPr>
      <xdr:spPr>
        <a:xfrm flipV="1">
          <a:off x="8608220" y="93947456"/>
          <a:ext cx="0" cy="295275"/>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90490</xdr:colOff>
      <xdr:row>614</xdr:row>
      <xdr:rowOff>109537</xdr:rowOff>
    </xdr:from>
    <xdr:to>
      <xdr:col>22</xdr:col>
      <xdr:colOff>226221</xdr:colOff>
      <xdr:row>614</xdr:row>
      <xdr:rowOff>109537</xdr:rowOff>
    </xdr:to>
    <xdr:cxnSp macro="">
      <xdr:nvCxnSpPr>
        <xdr:cNvPr id="1258" name="直線コネクタ 1257">
          <a:extLst>
            <a:ext uri="{FF2B5EF4-FFF2-40B4-BE49-F238E27FC236}">
              <a16:creationId xmlns:a16="http://schemas.microsoft.com/office/drawing/2014/main" id="{CE06DE38-B09C-460B-A419-BC56E2DBC872}"/>
            </a:ext>
          </a:extLst>
        </xdr:cNvPr>
        <xdr:cNvCxnSpPr/>
      </xdr:nvCxnSpPr>
      <xdr:spPr>
        <a:xfrm>
          <a:off x="8472490" y="94245112"/>
          <a:ext cx="135731"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192881</xdr:colOff>
      <xdr:row>607</xdr:row>
      <xdr:rowOff>33338</xdr:rowOff>
    </xdr:from>
    <xdr:to>
      <xdr:col>5</xdr:col>
      <xdr:colOff>192881</xdr:colOff>
      <xdr:row>607</xdr:row>
      <xdr:rowOff>138113</xdr:rowOff>
    </xdr:to>
    <xdr:cxnSp macro="">
      <xdr:nvCxnSpPr>
        <xdr:cNvPr id="1259" name="直線コネクタ 1258">
          <a:extLst>
            <a:ext uri="{FF2B5EF4-FFF2-40B4-BE49-F238E27FC236}">
              <a16:creationId xmlns:a16="http://schemas.microsoft.com/office/drawing/2014/main" id="{F38DCB5A-E20C-40B3-9807-92ED2BD9CCA0}"/>
            </a:ext>
          </a:extLst>
        </xdr:cNvPr>
        <xdr:cNvCxnSpPr/>
      </xdr:nvCxnSpPr>
      <xdr:spPr>
        <a:xfrm>
          <a:off x="2097881" y="92835413"/>
          <a:ext cx="0" cy="104775"/>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135732</xdr:colOff>
      <xdr:row>607</xdr:row>
      <xdr:rowOff>135732</xdr:rowOff>
    </xdr:from>
    <xdr:to>
      <xdr:col>5</xdr:col>
      <xdr:colOff>242889</xdr:colOff>
      <xdr:row>607</xdr:row>
      <xdr:rowOff>135732</xdr:rowOff>
    </xdr:to>
    <xdr:cxnSp macro="">
      <xdr:nvCxnSpPr>
        <xdr:cNvPr id="1260" name="直線コネクタ 1259">
          <a:extLst>
            <a:ext uri="{FF2B5EF4-FFF2-40B4-BE49-F238E27FC236}">
              <a16:creationId xmlns:a16="http://schemas.microsoft.com/office/drawing/2014/main" id="{0E14FB3F-CD21-4F61-89E8-D8AEEC9A22E7}"/>
            </a:ext>
          </a:extLst>
        </xdr:cNvPr>
        <xdr:cNvCxnSpPr/>
      </xdr:nvCxnSpPr>
      <xdr:spPr>
        <a:xfrm>
          <a:off x="2040732" y="92937807"/>
          <a:ext cx="107157" cy="0"/>
        </a:xfrm>
        <a:prstGeom prst="line">
          <a:avLst/>
        </a:prstGeom>
        <a:ln w="952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2381</xdr:colOff>
      <xdr:row>607</xdr:row>
      <xdr:rowOff>138112</xdr:rowOff>
    </xdr:from>
    <xdr:to>
      <xdr:col>5</xdr:col>
      <xdr:colOff>192881</xdr:colOff>
      <xdr:row>607</xdr:row>
      <xdr:rowOff>138112</xdr:rowOff>
    </xdr:to>
    <xdr:cxnSp macro="">
      <xdr:nvCxnSpPr>
        <xdr:cNvPr id="1261" name="直線コネクタ 1260">
          <a:extLst>
            <a:ext uri="{FF2B5EF4-FFF2-40B4-BE49-F238E27FC236}">
              <a16:creationId xmlns:a16="http://schemas.microsoft.com/office/drawing/2014/main" id="{4B3D3AB8-1D4F-47D4-8E29-2195225A88CC}"/>
            </a:ext>
          </a:extLst>
        </xdr:cNvPr>
        <xdr:cNvCxnSpPr/>
      </xdr:nvCxnSpPr>
      <xdr:spPr>
        <a:xfrm>
          <a:off x="1907381" y="92940187"/>
          <a:ext cx="19050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192882</xdr:colOff>
      <xdr:row>603</xdr:row>
      <xdr:rowOff>188119</xdr:rowOff>
    </xdr:from>
    <xdr:to>
      <xdr:col>5</xdr:col>
      <xdr:colOff>192882</xdr:colOff>
      <xdr:row>607</xdr:row>
      <xdr:rowOff>130969</xdr:rowOff>
    </xdr:to>
    <xdr:cxnSp macro="">
      <xdr:nvCxnSpPr>
        <xdr:cNvPr id="1262" name="直線矢印コネクタ 1261">
          <a:extLst>
            <a:ext uri="{FF2B5EF4-FFF2-40B4-BE49-F238E27FC236}">
              <a16:creationId xmlns:a16="http://schemas.microsoft.com/office/drawing/2014/main" id="{23C7780B-90E2-4FF5-AE68-56D34DA9EC62}"/>
            </a:ext>
          </a:extLst>
        </xdr:cNvPr>
        <xdr:cNvCxnSpPr/>
      </xdr:nvCxnSpPr>
      <xdr:spPr>
        <a:xfrm>
          <a:off x="2097882" y="92228194"/>
          <a:ext cx="0" cy="70485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192881</xdr:colOff>
      <xdr:row>607</xdr:row>
      <xdr:rowOff>138113</xdr:rowOff>
    </xdr:from>
    <xdr:to>
      <xdr:col>21</xdr:col>
      <xdr:colOff>303639</xdr:colOff>
      <xdr:row>614</xdr:row>
      <xdr:rowOff>49357</xdr:rowOff>
    </xdr:to>
    <xdr:cxnSp macro="">
      <xdr:nvCxnSpPr>
        <xdr:cNvPr id="1263" name="直線コネクタ 1262">
          <a:extLst>
            <a:ext uri="{FF2B5EF4-FFF2-40B4-BE49-F238E27FC236}">
              <a16:creationId xmlns:a16="http://schemas.microsoft.com/office/drawing/2014/main" id="{48B638EC-E54C-4379-B4C7-100E91D7F054}"/>
            </a:ext>
          </a:extLst>
        </xdr:cNvPr>
        <xdr:cNvCxnSpPr>
          <a:endCxn id="1267" idx="0"/>
        </xdr:cNvCxnSpPr>
      </xdr:nvCxnSpPr>
      <xdr:spPr>
        <a:xfrm>
          <a:off x="2097881" y="92940188"/>
          <a:ext cx="6206758" cy="1244744"/>
        </a:xfrm>
        <a:prstGeom prst="line">
          <a:avLst/>
        </a:prstGeom>
        <a:ln w="3175">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610</xdr:row>
      <xdr:rowOff>109538</xdr:rowOff>
    </xdr:from>
    <xdr:to>
      <xdr:col>11</xdr:col>
      <xdr:colOff>0</xdr:colOff>
      <xdr:row>611</xdr:row>
      <xdr:rowOff>185738</xdr:rowOff>
    </xdr:to>
    <xdr:cxnSp macro="">
      <xdr:nvCxnSpPr>
        <xdr:cNvPr id="1264" name="直線矢印コネクタ 1263">
          <a:extLst>
            <a:ext uri="{FF2B5EF4-FFF2-40B4-BE49-F238E27FC236}">
              <a16:creationId xmlns:a16="http://schemas.microsoft.com/office/drawing/2014/main" id="{3D42710E-2074-4A58-9A65-39E00766634F}"/>
            </a:ext>
          </a:extLst>
        </xdr:cNvPr>
        <xdr:cNvCxnSpPr/>
      </xdr:nvCxnSpPr>
      <xdr:spPr>
        <a:xfrm>
          <a:off x="4191000" y="93483113"/>
          <a:ext cx="0" cy="26670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192882</xdr:colOff>
      <xdr:row>606</xdr:row>
      <xdr:rowOff>166688</xdr:rowOff>
    </xdr:from>
    <xdr:to>
      <xdr:col>21</xdr:col>
      <xdr:colOff>300038</xdr:colOff>
      <xdr:row>607</xdr:row>
      <xdr:rowOff>135735</xdr:rowOff>
    </xdr:to>
    <xdr:cxnSp macro="">
      <xdr:nvCxnSpPr>
        <xdr:cNvPr id="1265" name="直線コネクタ 1264">
          <a:extLst>
            <a:ext uri="{FF2B5EF4-FFF2-40B4-BE49-F238E27FC236}">
              <a16:creationId xmlns:a16="http://schemas.microsoft.com/office/drawing/2014/main" id="{F538746F-0DD6-4C31-8246-0B3DDDAD8C95}"/>
            </a:ext>
          </a:extLst>
        </xdr:cNvPr>
        <xdr:cNvCxnSpPr/>
      </xdr:nvCxnSpPr>
      <xdr:spPr>
        <a:xfrm flipV="1">
          <a:off x="2097882" y="92778263"/>
          <a:ext cx="6203156" cy="159547"/>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300038</xdr:colOff>
      <xdr:row>606</xdr:row>
      <xdr:rowOff>171450</xdr:rowOff>
    </xdr:from>
    <xdr:to>
      <xdr:col>21</xdr:col>
      <xdr:colOff>300038</xdr:colOff>
      <xdr:row>614</xdr:row>
      <xdr:rowOff>35720</xdr:rowOff>
    </xdr:to>
    <xdr:cxnSp macro="">
      <xdr:nvCxnSpPr>
        <xdr:cNvPr id="1266" name="直線コネクタ 1265">
          <a:extLst>
            <a:ext uri="{FF2B5EF4-FFF2-40B4-BE49-F238E27FC236}">
              <a16:creationId xmlns:a16="http://schemas.microsoft.com/office/drawing/2014/main" id="{B5F2D4A3-E59F-4FC1-A46E-BDA1A63DB27D}"/>
            </a:ext>
          </a:extLst>
        </xdr:cNvPr>
        <xdr:cNvCxnSpPr/>
      </xdr:nvCxnSpPr>
      <xdr:spPr>
        <a:xfrm flipV="1">
          <a:off x="8301038" y="92783025"/>
          <a:ext cx="0" cy="138827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60954</xdr:colOff>
      <xdr:row>605</xdr:row>
      <xdr:rowOff>31210</xdr:rowOff>
    </xdr:from>
    <xdr:to>
      <xdr:col>28</xdr:col>
      <xdr:colOff>67536</xdr:colOff>
      <xdr:row>611</xdr:row>
      <xdr:rowOff>152723</xdr:rowOff>
    </xdr:to>
    <xdr:sp macro="" textlink="">
      <xdr:nvSpPr>
        <xdr:cNvPr id="1267" name="円弧 1266">
          <a:extLst>
            <a:ext uri="{FF2B5EF4-FFF2-40B4-BE49-F238E27FC236}">
              <a16:creationId xmlns:a16="http://schemas.microsoft.com/office/drawing/2014/main" id="{56FF512F-7FB2-42CA-A4E8-AC9EAD357D80}"/>
            </a:ext>
          </a:extLst>
        </xdr:cNvPr>
        <xdr:cNvSpPr/>
      </xdr:nvSpPr>
      <xdr:spPr>
        <a:xfrm rot="668909">
          <a:off x="60954" y="92452285"/>
          <a:ext cx="10674582" cy="1264513"/>
        </a:xfrm>
        <a:prstGeom prst="arc">
          <a:avLst>
            <a:gd name="adj1" fmla="val 575322"/>
            <a:gd name="adj2" fmla="val 10277521"/>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190500</xdr:colOff>
      <xdr:row>607</xdr:row>
      <xdr:rowOff>130969</xdr:rowOff>
    </xdr:from>
    <xdr:to>
      <xdr:col>5</xdr:col>
      <xdr:colOff>190500</xdr:colOff>
      <xdr:row>611</xdr:row>
      <xdr:rowOff>95250</xdr:rowOff>
    </xdr:to>
    <xdr:cxnSp macro="">
      <xdr:nvCxnSpPr>
        <xdr:cNvPr id="1268" name="直線コネクタ 1267">
          <a:extLst>
            <a:ext uri="{FF2B5EF4-FFF2-40B4-BE49-F238E27FC236}">
              <a16:creationId xmlns:a16="http://schemas.microsoft.com/office/drawing/2014/main" id="{89F2369B-404E-4437-938F-E07F2F59A277}"/>
            </a:ext>
          </a:extLst>
        </xdr:cNvPr>
        <xdr:cNvCxnSpPr/>
      </xdr:nvCxnSpPr>
      <xdr:spPr>
        <a:xfrm>
          <a:off x="2095500" y="92933044"/>
          <a:ext cx="0" cy="726281"/>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190500</xdr:colOff>
      <xdr:row>610</xdr:row>
      <xdr:rowOff>145257</xdr:rowOff>
    </xdr:from>
    <xdr:to>
      <xdr:col>10</xdr:col>
      <xdr:colOff>183357</xdr:colOff>
      <xdr:row>610</xdr:row>
      <xdr:rowOff>145257</xdr:rowOff>
    </xdr:to>
    <xdr:cxnSp macro="">
      <xdr:nvCxnSpPr>
        <xdr:cNvPr id="1269" name="直線矢印コネクタ 1268">
          <a:extLst>
            <a:ext uri="{FF2B5EF4-FFF2-40B4-BE49-F238E27FC236}">
              <a16:creationId xmlns:a16="http://schemas.microsoft.com/office/drawing/2014/main" id="{770DFB67-9D7A-40C0-A7DD-EFF5F1972D67}"/>
            </a:ext>
          </a:extLst>
        </xdr:cNvPr>
        <xdr:cNvCxnSpPr/>
      </xdr:nvCxnSpPr>
      <xdr:spPr>
        <a:xfrm>
          <a:off x="2095500" y="93518832"/>
          <a:ext cx="189785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209550</xdr:colOff>
      <xdr:row>610</xdr:row>
      <xdr:rowOff>2381</xdr:rowOff>
    </xdr:from>
    <xdr:to>
      <xdr:col>10</xdr:col>
      <xdr:colOff>183357</xdr:colOff>
      <xdr:row>610</xdr:row>
      <xdr:rowOff>2381</xdr:rowOff>
    </xdr:to>
    <xdr:cxnSp macro="">
      <xdr:nvCxnSpPr>
        <xdr:cNvPr id="1270" name="直線コネクタ 1269">
          <a:extLst>
            <a:ext uri="{FF2B5EF4-FFF2-40B4-BE49-F238E27FC236}">
              <a16:creationId xmlns:a16="http://schemas.microsoft.com/office/drawing/2014/main" id="{F32EC39D-8EC4-4B14-8390-14BE956DA5AC}"/>
            </a:ext>
          </a:extLst>
        </xdr:cNvPr>
        <xdr:cNvCxnSpPr/>
      </xdr:nvCxnSpPr>
      <xdr:spPr>
        <a:xfrm>
          <a:off x="3638550" y="93375956"/>
          <a:ext cx="354807"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209549</xdr:colOff>
      <xdr:row>610</xdr:row>
      <xdr:rowOff>1</xdr:rowOff>
    </xdr:from>
    <xdr:to>
      <xdr:col>9</xdr:col>
      <xdr:colOff>209549</xdr:colOff>
      <xdr:row>612</xdr:row>
      <xdr:rowOff>178593</xdr:rowOff>
    </xdr:to>
    <xdr:cxnSp macro="">
      <xdr:nvCxnSpPr>
        <xdr:cNvPr id="1271" name="直線矢印コネクタ 1270">
          <a:extLst>
            <a:ext uri="{FF2B5EF4-FFF2-40B4-BE49-F238E27FC236}">
              <a16:creationId xmlns:a16="http://schemas.microsoft.com/office/drawing/2014/main" id="{5EC744BC-2B02-4114-8B2B-6A8701552DFF}"/>
            </a:ext>
          </a:extLst>
        </xdr:cNvPr>
        <xdr:cNvCxnSpPr/>
      </xdr:nvCxnSpPr>
      <xdr:spPr>
        <a:xfrm>
          <a:off x="3638549" y="93373576"/>
          <a:ext cx="0" cy="559592"/>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609</xdr:row>
      <xdr:rowOff>100013</xdr:rowOff>
    </xdr:from>
    <xdr:to>
      <xdr:col>11</xdr:col>
      <xdr:colOff>0</xdr:colOff>
      <xdr:row>609</xdr:row>
      <xdr:rowOff>171450</xdr:rowOff>
    </xdr:to>
    <xdr:cxnSp macro="">
      <xdr:nvCxnSpPr>
        <xdr:cNvPr id="1272" name="直線コネクタ 1271">
          <a:extLst>
            <a:ext uri="{FF2B5EF4-FFF2-40B4-BE49-F238E27FC236}">
              <a16:creationId xmlns:a16="http://schemas.microsoft.com/office/drawing/2014/main" id="{1209ACC1-4B08-4D3C-B54F-C79BC83CBA31}"/>
            </a:ext>
          </a:extLst>
        </xdr:cNvPr>
        <xdr:cNvCxnSpPr/>
      </xdr:nvCxnSpPr>
      <xdr:spPr>
        <a:xfrm flipV="1">
          <a:off x="4191000" y="93283088"/>
          <a:ext cx="0" cy="71437"/>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378618</xdr:colOff>
      <xdr:row>609</xdr:row>
      <xdr:rowOff>97631</xdr:rowOff>
    </xdr:from>
    <xdr:to>
      <xdr:col>11</xdr:col>
      <xdr:colOff>376238</xdr:colOff>
      <xdr:row>609</xdr:row>
      <xdr:rowOff>97631</xdr:rowOff>
    </xdr:to>
    <xdr:cxnSp macro="">
      <xdr:nvCxnSpPr>
        <xdr:cNvPr id="1273" name="直線矢印コネクタ 1272">
          <a:extLst>
            <a:ext uri="{FF2B5EF4-FFF2-40B4-BE49-F238E27FC236}">
              <a16:creationId xmlns:a16="http://schemas.microsoft.com/office/drawing/2014/main" id="{A63E0A1E-3DDE-414E-B16A-2CB0FC0DB631}"/>
            </a:ext>
          </a:extLst>
        </xdr:cNvPr>
        <xdr:cNvCxnSpPr/>
      </xdr:nvCxnSpPr>
      <xdr:spPr>
        <a:xfrm>
          <a:off x="4188618" y="93280706"/>
          <a:ext cx="37862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183356</xdr:colOff>
      <xdr:row>608</xdr:row>
      <xdr:rowOff>133350</xdr:rowOff>
    </xdr:from>
    <xdr:to>
      <xdr:col>10</xdr:col>
      <xdr:colOff>183356</xdr:colOff>
      <xdr:row>609</xdr:row>
      <xdr:rowOff>135732</xdr:rowOff>
    </xdr:to>
    <xdr:cxnSp macro="">
      <xdr:nvCxnSpPr>
        <xdr:cNvPr id="1274" name="直線矢印コネクタ 1273">
          <a:extLst>
            <a:ext uri="{FF2B5EF4-FFF2-40B4-BE49-F238E27FC236}">
              <a16:creationId xmlns:a16="http://schemas.microsoft.com/office/drawing/2014/main" id="{092CA748-46B7-4955-B09F-5E472F7F1610}"/>
            </a:ext>
          </a:extLst>
        </xdr:cNvPr>
        <xdr:cNvCxnSpPr/>
      </xdr:nvCxnSpPr>
      <xdr:spPr>
        <a:xfrm>
          <a:off x="3993356" y="93125925"/>
          <a:ext cx="0" cy="192882"/>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183358</xdr:colOff>
      <xdr:row>610</xdr:row>
      <xdr:rowOff>57153</xdr:rowOff>
    </xdr:from>
    <xdr:to>
      <xdr:col>10</xdr:col>
      <xdr:colOff>183358</xdr:colOff>
      <xdr:row>611</xdr:row>
      <xdr:rowOff>57151</xdr:rowOff>
    </xdr:to>
    <xdr:cxnSp macro="">
      <xdr:nvCxnSpPr>
        <xdr:cNvPr id="1275" name="直線矢印コネクタ 1274">
          <a:extLst>
            <a:ext uri="{FF2B5EF4-FFF2-40B4-BE49-F238E27FC236}">
              <a16:creationId xmlns:a16="http://schemas.microsoft.com/office/drawing/2014/main" id="{0851BAFD-E1D8-4855-9AFA-C08FA2C8E2AC}"/>
            </a:ext>
          </a:extLst>
        </xdr:cNvPr>
        <xdr:cNvCxnSpPr/>
      </xdr:nvCxnSpPr>
      <xdr:spPr>
        <a:xfrm flipV="1">
          <a:off x="3993358" y="93430728"/>
          <a:ext cx="0" cy="190498"/>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603</xdr:row>
      <xdr:rowOff>190500</xdr:rowOff>
    </xdr:from>
    <xdr:to>
      <xdr:col>5</xdr:col>
      <xdr:colOff>195263</xdr:colOff>
      <xdr:row>603</xdr:row>
      <xdr:rowOff>190500</xdr:rowOff>
    </xdr:to>
    <xdr:cxnSp macro="">
      <xdr:nvCxnSpPr>
        <xdr:cNvPr id="1276" name="直線矢印コネクタ 1275">
          <a:extLst>
            <a:ext uri="{FF2B5EF4-FFF2-40B4-BE49-F238E27FC236}">
              <a16:creationId xmlns:a16="http://schemas.microsoft.com/office/drawing/2014/main" id="{5CCCDB13-0BCE-4C10-B430-C49E6D45F451}"/>
            </a:ext>
          </a:extLst>
        </xdr:cNvPr>
        <xdr:cNvCxnSpPr/>
      </xdr:nvCxnSpPr>
      <xdr:spPr>
        <a:xfrm>
          <a:off x="762000" y="92230575"/>
          <a:ext cx="1338263" cy="0"/>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0</xdr:colOff>
      <xdr:row>614</xdr:row>
      <xdr:rowOff>47625</xdr:rowOff>
    </xdr:from>
    <xdr:to>
      <xdr:col>28</xdr:col>
      <xdr:colOff>378619</xdr:colOff>
      <xdr:row>614</xdr:row>
      <xdr:rowOff>47625</xdr:rowOff>
    </xdr:to>
    <xdr:cxnSp macro="">
      <xdr:nvCxnSpPr>
        <xdr:cNvPr id="1277" name="直線コネクタ 1276">
          <a:extLst>
            <a:ext uri="{FF2B5EF4-FFF2-40B4-BE49-F238E27FC236}">
              <a16:creationId xmlns:a16="http://schemas.microsoft.com/office/drawing/2014/main" id="{DEF0FF1E-5D9E-4D0A-B998-5D3A066E5380}"/>
            </a:ext>
          </a:extLst>
        </xdr:cNvPr>
        <xdr:cNvCxnSpPr/>
      </xdr:nvCxnSpPr>
      <xdr:spPr>
        <a:xfrm>
          <a:off x="8001000" y="94183200"/>
          <a:ext cx="3045619" cy="0"/>
        </a:xfrm>
        <a:prstGeom prst="line">
          <a:avLst/>
        </a:prstGeom>
        <a:ln w="3175">
          <a:prstDash val="lgDashDotDot"/>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302419</xdr:colOff>
      <xdr:row>606</xdr:row>
      <xdr:rowOff>104775</xdr:rowOff>
    </xdr:from>
    <xdr:to>
      <xdr:col>28</xdr:col>
      <xdr:colOff>378619</xdr:colOff>
      <xdr:row>606</xdr:row>
      <xdr:rowOff>166688</xdr:rowOff>
    </xdr:to>
    <xdr:cxnSp macro="">
      <xdr:nvCxnSpPr>
        <xdr:cNvPr id="1278" name="直線コネクタ 1277">
          <a:extLst>
            <a:ext uri="{FF2B5EF4-FFF2-40B4-BE49-F238E27FC236}">
              <a16:creationId xmlns:a16="http://schemas.microsoft.com/office/drawing/2014/main" id="{B16ABD1E-14B2-4755-BB3D-1CD5832AD2B9}"/>
            </a:ext>
          </a:extLst>
        </xdr:cNvPr>
        <xdr:cNvCxnSpPr/>
      </xdr:nvCxnSpPr>
      <xdr:spPr>
        <a:xfrm flipV="1">
          <a:off x="8303419" y="92716350"/>
          <a:ext cx="2743200" cy="61913"/>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185738</xdr:colOff>
      <xdr:row>537</xdr:row>
      <xdr:rowOff>97631</xdr:rowOff>
    </xdr:from>
    <xdr:to>
      <xdr:col>18</xdr:col>
      <xdr:colOff>185738</xdr:colOff>
      <xdr:row>540</xdr:row>
      <xdr:rowOff>2381</xdr:rowOff>
    </xdr:to>
    <xdr:cxnSp macro="">
      <xdr:nvCxnSpPr>
        <xdr:cNvPr id="1279" name="直線コネクタ 1278">
          <a:extLst>
            <a:ext uri="{FF2B5EF4-FFF2-40B4-BE49-F238E27FC236}">
              <a16:creationId xmlns:a16="http://schemas.microsoft.com/office/drawing/2014/main" id="{D27BB7B7-4692-48BF-9EEE-8B74B427D70A}"/>
            </a:ext>
          </a:extLst>
        </xdr:cNvPr>
        <xdr:cNvCxnSpPr/>
      </xdr:nvCxnSpPr>
      <xdr:spPr>
        <a:xfrm>
          <a:off x="7043738" y="79555181"/>
          <a:ext cx="0" cy="47625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364331</xdr:colOff>
      <xdr:row>512</xdr:row>
      <xdr:rowOff>188125</xdr:rowOff>
    </xdr:from>
    <xdr:to>
      <xdr:col>19</xdr:col>
      <xdr:colOff>4761</xdr:colOff>
      <xdr:row>513</xdr:row>
      <xdr:rowOff>11907</xdr:rowOff>
    </xdr:to>
    <xdr:cxnSp macro="">
      <xdr:nvCxnSpPr>
        <xdr:cNvPr id="1280" name="直線矢印コネクタ 1279">
          <a:extLst>
            <a:ext uri="{FF2B5EF4-FFF2-40B4-BE49-F238E27FC236}">
              <a16:creationId xmlns:a16="http://schemas.microsoft.com/office/drawing/2014/main" id="{B99E4DDD-B948-4417-AB2F-A9A054F9950F}"/>
            </a:ext>
          </a:extLst>
        </xdr:cNvPr>
        <xdr:cNvCxnSpPr/>
      </xdr:nvCxnSpPr>
      <xdr:spPr>
        <a:xfrm flipV="1">
          <a:off x="7222331" y="74883175"/>
          <a:ext cx="21430" cy="14282"/>
        </a:xfrm>
        <a:prstGeom prst="straightConnector1">
          <a:avLst/>
        </a:prstGeom>
        <a:ln w="3175">
          <a:solidFill>
            <a:srgbClr val="C00000"/>
          </a:solidFill>
          <a:prstDash val="dashDot"/>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228599</xdr:colOff>
      <xdr:row>552</xdr:row>
      <xdr:rowOff>159544</xdr:rowOff>
    </xdr:from>
    <xdr:to>
      <xdr:col>49</xdr:col>
      <xdr:colOff>228599</xdr:colOff>
      <xdr:row>554</xdr:row>
      <xdr:rowOff>4763</xdr:rowOff>
    </xdr:to>
    <xdr:cxnSp macro="">
      <xdr:nvCxnSpPr>
        <xdr:cNvPr id="1281" name="直線コネクタ 1280">
          <a:extLst>
            <a:ext uri="{FF2B5EF4-FFF2-40B4-BE49-F238E27FC236}">
              <a16:creationId xmlns:a16="http://schemas.microsoft.com/office/drawing/2014/main" id="{8C27AE9E-C703-4FAC-BAD2-A477FEBD2304}"/>
            </a:ext>
          </a:extLst>
        </xdr:cNvPr>
        <xdr:cNvCxnSpPr/>
      </xdr:nvCxnSpPr>
      <xdr:spPr>
        <a:xfrm>
          <a:off x="18897599" y="82474594"/>
          <a:ext cx="0" cy="226219"/>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92870</xdr:colOff>
      <xdr:row>242</xdr:row>
      <xdr:rowOff>190499</xdr:rowOff>
    </xdr:from>
    <xdr:to>
      <xdr:col>19</xdr:col>
      <xdr:colOff>78582</xdr:colOff>
      <xdr:row>252</xdr:row>
      <xdr:rowOff>188119</xdr:rowOff>
    </xdr:to>
    <xdr:sp macro="" textlink="">
      <xdr:nvSpPr>
        <xdr:cNvPr id="1282" name="円弧 1281">
          <a:extLst>
            <a:ext uri="{FF2B5EF4-FFF2-40B4-BE49-F238E27FC236}">
              <a16:creationId xmlns:a16="http://schemas.microsoft.com/office/drawing/2014/main" id="{155F1E6B-6E32-42F8-A097-F942E859BFAC}"/>
            </a:ext>
          </a:extLst>
        </xdr:cNvPr>
        <xdr:cNvSpPr/>
      </xdr:nvSpPr>
      <xdr:spPr>
        <a:xfrm>
          <a:off x="5426870" y="39433499"/>
          <a:ext cx="1890712" cy="1902620"/>
        </a:xfrm>
        <a:prstGeom prst="arc">
          <a:avLst>
            <a:gd name="adj1" fmla="val 16186759"/>
            <a:gd name="adj2" fmla="val 29655"/>
          </a:avLst>
        </a:prstGeom>
        <a:ln w="3175">
          <a:solidFill>
            <a:srgbClr val="C00000"/>
          </a:solidFill>
          <a:prstDash val="lgDashDot"/>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0</xdr:colOff>
      <xdr:row>248</xdr:row>
      <xdr:rowOff>0</xdr:rowOff>
    </xdr:from>
    <xdr:to>
      <xdr:col>19</xdr:col>
      <xdr:colOff>78581</xdr:colOff>
      <xdr:row>248</xdr:row>
      <xdr:rowOff>0</xdr:rowOff>
    </xdr:to>
    <xdr:cxnSp macro="">
      <xdr:nvCxnSpPr>
        <xdr:cNvPr id="1283" name="直線矢印コネクタ 1282">
          <a:extLst>
            <a:ext uri="{FF2B5EF4-FFF2-40B4-BE49-F238E27FC236}">
              <a16:creationId xmlns:a16="http://schemas.microsoft.com/office/drawing/2014/main" id="{30710242-D853-43E8-B0C2-79BCC72C04BF}"/>
            </a:ext>
          </a:extLst>
        </xdr:cNvPr>
        <xdr:cNvCxnSpPr/>
      </xdr:nvCxnSpPr>
      <xdr:spPr>
        <a:xfrm>
          <a:off x="762000" y="40386000"/>
          <a:ext cx="65555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183356</xdr:colOff>
      <xdr:row>85</xdr:row>
      <xdr:rowOff>188119</xdr:rowOff>
    </xdr:from>
    <xdr:to>
      <xdr:col>8</xdr:col>
      <xdr:colOff>202414</xdr:colOff>
      <xdr:row>90</xdr:row>
      <xdr:rowOff>2381</xdr:rowOff>
    </xdr:to>
    <xdr:cxnSp macro="">
      <xdr:nvCxnSpPr>
        <xdr:cNvPr id="1284" name="直線コネクタ 1283">
          <a:extLst>
            <a:ext uri="{FF2B5EF4-FFF2-40B4-BE49-F238E27FC236}">
              <a16:creationId xmlns:a16="http://schemas.microsoft.com/office/drawing/2014/main" id="{257CFC09-2ABE-4271-AA72-EE744FE51E4D}"/>
            </a:ext>
          </a:extLst>
        </xdr:cNvPr>
        <xdr:cNvCxnSpPr/>
      </xdr:nvCxnSpPr>
      <xdr:spPr>
        <a:xfrm flipH="1">
          <a:off x="3231356" y="9141619"/>
          <a:ext cx="19058" cy="766762"/>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178591</xdr:colOff>
      <xdr:row>85</xdr:row>
      <xdr:rowOff>185741</xdr:rowOff>
    </xdr:from>
    <xdr:to>
      <xdr:col>20</xdr:col>
      <xdr:colOff>178591</xdr:colOff>
      <xdr:row>87</xdr:row>
      <xdr:rowOff>2381</xdr:rowOff>
    </xdr:to>
    <xdr:cxnSp macro="">
      <xdr:nvCxnSpPr>
        <xdr:cNvPr id="1285" name="直線コネクタ 1284">
          <a:extLst>
            <a:ext uri="{FF2B5EF4-FFF2-40B4-BE49-F238E27FC236}">
              <a16:creationId xmlns:a16="http://schemas.microsoft.com/office/drawing/2014/main" id="{878ABAB0-6DED-483D-96D6-2EE47D9BB5CB}"/>
            </a:ext>
          </a:extLst>
        </xdr:cNvPr>
        <xdr:cNvCxnSpPr/>
      </xdr:nvCxnSpPr>
      <xdr:spPr>
        <a:xfrm flipV="1">
          <a:off x="7798591" y="9139241"/>
          <a:ext cx="0" cy="19764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2408</xdr:colOff>
      <xdr:row>85</xdr:row>
      <xdr:rowOff>188119</xdr:rowOff>
    </xdr:from>
    <xdr:to>
      <xdr:col>4</xdr:col>
      <xdr:colOff>2408</xdr:colOff>
      <xdr:row>87</xdr:row>
      <xdr:rowOff>0</xdr:rowOff>
    </xdr:to>
    <xdr:cxnSp macro="">
      <xdr:nvCxnSpPr>
        <xdr:cNvPr id="1286" name="直線コネクタ 1285">
          <a:extLst>
            <a:ext uri="{FF2B5EF4-FFF2-40B4-BE49-F238E27FC236}">
              <a16:creationId xmlns:a16="http://schemas.microsoft.com/office/drawing/2014/main" id="{88CB706F-0E84-4F54-B562-CD5F47F70600}"/>
            </a:ext>
          </a:extLst>
        </xdr:cNvPr>
        <xdr:cNvCxnSpPr/>
      </xdr:nvCxnSpPr>
      <xdr:spPr>
        <a:xfrm>
          <a:off x="1526408" y="9141619"/>
          <a:ext cx="0" cy="192881"/>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366713</xdr:colOff>
      <xdr:row>85</xdr:row>
      <xdr:rowOff>188118</xdr:rowOff>
    </xdr:from>
    <xdr:to>
      <xdr:col>16</xdr:col>
      <xdr:colOff>11906</xdr:colOff>
      <xdr:row>89</xdr:row>
      <xdr:rowOff>188119</xdr:rowOff>
    </xdr:to>
    <xdr:cxnSp macro="">
      <xdr:nvCxnSpPr>
        <xdr:cNvPr id="1287" name="直線コネクタ 1286">
          <a:extLst>
            <a:ext uri="{FF2B5EF4-FFF2-40B4-BE49-F238E27FC236}">
              <a16:creationId xmlns:a16="http://schemas.microsoft.com/office/drawing/2014/main" id="{9290B3B5-4D6A-4E09-8475-831266FA3474}"/>
            </a:ext>
          </a:extLst>
        </xdr:cNvPr>
        <xdr:cNvCxnSpPr/>
      </xdr:nvCxnSpPr>
      <xdr:spPr>
        <a:xfrm>
          <a:off x="6081713" y="9141618"/>
          <a:ext cx="26193" cy="762001"/>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375736</xdr:colOff>
      <xdr:row>81</xdr:row>
      <xdr:rowOff>95250</xdr:rowOff>
    </xdr:from>
    <xdr:to>
      <xdr:col>17</xdr:col>
      <xdr:colOff>375736</xdr:colOff>
      <xdr:row>82</xdr:row>
      <xdr:rowOff>7144</xdr:rowOff>
    </xdr:to>
    <xdr:cxnSp macro="">
      <xdr:nvCxnSpPr>
        <xdr:cNvPr id="1288" name="直線矢印コネクタ 1287">
          <a:extLst>
            <a:ext uri="{FF2B5EF4-FFF2-40B4-BE49-F238E27FC236}">
              <a16:creationId xmlns:a16="http://schemas.microsoft.com/office/drawing/2014/main" id="{12C23950-A4AC-44F0-B9D1-E8145123D31E}"/>
            </a:ext>
          </a:extLst>
        </xdr:cNvPr>
        <xdr:cNvCxnSpPr/>
      </xdr:nvCxnSpPr>
      <xdr:spPr>
        <a:xfrm>
          <a:off x="6852736" y="8286750"/>
          <a:ext cx="0" cy="10239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89</xdr:row>
      <xdr:rowOff>188117</xdr:rowOff>
    </xdr:from>
    <xdr:to>
      <xdr:col>5</xdr:col>
      <xdr:colOff>142873</xdr:colOff>
      <xdr:row>89</xdr:row>
      <xdr:rowOff>188117</xdr:rowOff>
    </xdr:to>
    <xdr:cxnSp macro="">
      <xdr:nvCxnSpPr>
        <xdr:cNvPr id="1289" name="直線コネクタ 1288">
          <a:extLst>
            <a:ext uri="{FF2B5EF4-FFF2-40B4-BE49-F238E27FC236}">
              <a16:creationId xmlns:a16="http://schemas.microsoft.com/office/drawing/2014/main" id="{C2D76935-C332-4750-B967-51DD6D7217B0}"/>
            </a:ext>
          </a:extLst>
        </xdr:cNvPr>
        <xdr:cNvCxnSpPr/>
      </xdr:nvCxnSpPr>
      <xdr:spPr>
        <a:xfrm>
          <a:off x="1143000" y="9903617"/>
          <a:ext cx="904873"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204787</xdr:colOff>
      <xdr:row>86</xdr:row>
      <xdr:rowOff>1</xdr:rowOff>
    </xdr:from>
    <xdr:to>
      <xdr:col>8</xdr:col>
      <xdr:colOff>204787</xdr:colOff>
      <xdr:row>89</xdr:row>
      <xdr:rowOff>104775</xdr:rowOff>
    </xdr:to>
    <xdr:cxnSp macro="">
      <xdr:nvCxnSpPr>
        <xdr:cNvPr id="1290" name="直線コネクタ 1289">
          <a:extLst>
            <a:ext uri="{FF2B5EF4-FFF2-40B4-BE49-F238E27FC236}">
              <a16:creationId xmlns:a16="http://schemas.microsoft.com/office/drawing/2014/main" id="{871A2B30-3645-4DE0-B24A-DF7EDD869C11}"/>
            </a:ext>
          </a:extLst>
        </xdr:cNvPr>
        <xdr:cNvCxnSpPr/>
      </xdr:nvCxnSpPr>
      <xdr:spPr>
        <a:xfrm>
          <a:off x="3252787" y="9144001"/>
          <a:ext cx="0" cy="676274"/>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2382</xdr:colOff>
      <xdr:row>80</xdr:row>
      <xdr:rowOff>188119</xdr:rowOff>
    </xdr:from>
    <xdr:to>
      <xdr:col>4</xdr:col>
      <xdr:colOff>2382</xdr:colOff>
      <xdr:row>85</xdr:row>
      <xdr:rowOff>188119</xdr:rowOff>
    </xdr:to>
    <xdr:cxnSp macro="">
      <xdr:nvCxnSpPr>
        <xdr:cNvPr id="1291" name="直線コネクタ 1290">
          <a:extLst>
            <a:ext uri="{FF2B5EF4-FFF2-40B4-BE49-F238E27FC236}">
              <a16:creationId xmlns:a16="http://schemas.microsoft.com/office/drawing/2014/main" id="{FD474435-09D3-4F7D-973D-CBFD2B632007}"/>
            </a:ext>
          </a:extLst>
        </xdr:cNvPr>
        <xdr:cNvCxnSpPr/>
      </xdr:nvCxnSpPr>
      <xdr:spPr>
        <a:xfrm>
          <a:off x="1526382" y="8189119"/>
          <a:ext cx="0" cy="952500"/>
        </a:xfrm>
        <a:prstGeom prst="line">
          <a:avLst/>
        </a:prstGeom>
        <a:ln w="9525" cmpd="dbl">
          <a:solidFill>
            <a:srgbClr val="7030A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178594</xdr:colOff>
      <xdr:row>81</xdr:row>
      <xdr:rowOff>0</xdr:rowOff>
    </xdr:from>
    <xdr:to>
      <xdr:col>20</xdr:col>
      <xdr:colOff>178594</xdr:colOff>
      <xdr:row>86</xdr:row>
      <xdr:rowOff>0</xdr:rowOff>
    </xdr:to>
    <xdr:cxnSp macro="">
      <xdr:nvCxnSpPr>
        <xdr:cNvPr id="1292" name="直線コネクタ 1291">
          <a:extLst>
            <a:ext uri="{FF2B5EF4-FFF2-40B4-BE49-F238E27FC236}">
              <a16:creationId xmlns:a16="http://schemas.microsoft.com/office/drawing/2014/main" id="{C2C471D7-8FE2-4B86-97BF-FB1159555D3B}"/>
            </a:ext>
          </a:extLst>
        </xdr:cNvPr>
        <xdr:cNvCxnSpPr/>
      </xdr:nvCxnSpPr>
      <xdr:spPr>
        <a:xfrm>
          <a:off x="7798594" y="8191500"/>
          <a:ext cx="0" cy="952500"/>
        </a:xfrm>
        <a:prstGeom prst="line">
          <a:avLst/>
        </a:prstGeom>
        <a:ln w="9525" cmpd="dbl">
          <a:solidFill>
            <a:srgbClr val="7030A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4763</xdr:colOff>
      <xdr:row>86</xdr:row>
      <xdr:rowOff>0</xdr:rowOff>
    </xdr:from>
    <xdr:to>
      <xdr:col>8</xdr:col>
      <xdr:colOff>200026</xdr:colOff>
      <xdr:row>86</xdr:row>
      <xdr:rowOff>0</xdr:rowOff>
    </xdr:to>
    <xdr:cxnSp macro="">
      <xdr:nvCxnSpPr>
        <xdr:cNvPr id="1293" name="直線コネクタ 1292">
          <a:extLst>
            <a:ext uri="{FF2B5EF4-FFF2-40B4-BE49-F238E27FC236}">
              <a16:creationId xmlns:a16="http://schemas.microsoft.com/office/drawing/2014/main" id="{71EAD732-1826-4D5C-A423-1A3C8B1F27BE}"/>
            </a:ext>
          </a:extLst>
        </xdr:cNvPr>
        <xdr:cNvCxnSpPr/>
      </xdr:nvCxnSpPr>
      <xdr:spPr>
        <a:xfrm flipH="1">
          <a:off x="3052763" y="9144000"/>
          <a:ext cx="195263"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52387</xdr:colOff>
      <xdr:row>85</xdr:row>
      <xdr:rowOff>188120</xdr:rowOff>
    </xdr:from>
    <xdr:to>
      <xdr:col>8</xdr:col>
      <xdr:colOff>52387</xdr:colOff>
      <xdr:row>90</xdr:row>
      <xdr:rowOff>2381</xdr:rowOff>
    </xdr:to>
    <xdr:cxnSp macro="">
      <xdr:nvCxnSpPr>
        <xdr:cNvPr id="1294" name="直線矢印コネクタ 1293">
          <a:extLst>
            <a:ext uri="{FF2B5EF4-FFF2-40B4-BE49-F238E27FC236}">
              <a16:creationId xmlns:a16="http://schemas.microsoft.com/office/drawing/2014/main" id="{36226C73-A431-4808-A4FE-B6C7D8C7BBB6}"/>
            </a:ext>
          </a:extLst>
        </xdr:cNvPr>
        <xdr:cNvCxnSpPr/>
      </xdr:nvCxnSpPr>
      <xdr:spPr>
        <a:xfrm>
          <a:off x="3100387" y="9141620"/>
          <a:ext cx="0" cy="76676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338138</xdr:colOff>
      <xdr:row>81</xdr:row>
      <xdr:rowOff>73819</xdr:rowOff>
    </xdr:from>
    <xdr:to>
      <xdr:col>12</xdr:col>
      <xdr:colOff>233363</xdr:colOff>
      <xdr:row>81</xdr:row>
      <xdr:rowOff>73819</xdr:rowOff>
    </xdr:to>
    <xdr:cxnSp macro="">
      <xdr:nvCxnSpPr>
        <xdr:cNvPr id="1295" name="直線コネクタ 1294">
          <a:extLst>
            <a:ext uri="{FF2B5EF4-FFF2-40B4-BE49-F238E27FC236}">
              <a16:creationId xmlns:a16="http://schemas.microsoft.com/office/drawing/2014/main" id="{5B5F10E9-0106-4762-942A-19CD58A44B21}"/>
            </a:ext>
          </a:extLst>
        </xdr:cNvPr>
        <xdr:cNvCxnSpPr/>
      </xdr:nvCxnSpPr>
      <xdr:spPr>
        <a:xfrm>
          <a:off x="4529138" y="8265319"/>
          <a:ext cx="276225" cy="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207169</xdr:colOff>
      <xdr:row>90</xdr:row>
      <xdr:rowOff>100651</xdr:rowOff>
    </xdr:from>
    <xdr:to>
      <xdr:col>11</xdr:col>
      <xdr:colOff>116681</xdr:colOff>
      <xdr:row>90</xdr:row>
      <xdr:rowOff>100651</xdr:rowOff>
    </xdr:to>
    <xdr:cxnSp macro="">
      <xdr:nvCxnSpPr>
        <xdr:cNvPr id="1296" name="直線コネクタ 1295">
          <a:extLst>
            <a:ext uri="{FF2B5EF4-FFF2-40B4-BE49-F238E27FC236}">
              <a16:creationId xmlns:a16="http://schemas.microsoft.com/office/drawing/2014/main" id="{90A7F9DE-1D9F-4890-BEC3-F6FB4C5397A5}"/>
            </a:ext>
          </a:extLst>
        </xdr:cNvPr>
        <xdr:cNvCxnSpPr/>
      </xdr:nvCxnSpPr>
      <xdr:spPr>
        <a:xfrm>
          <a:off x="3255169" y="10006651"/>
          <a:ext cx="1052512"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85726</xdr:colOff>
      <xdr:row>80</xdr:row>
      <xdr:rowOff>14288</xdr:rowOff>
    </xdr:from>
    <xdr:to>
      <xdr:col>11</xdr:col>
      <xdr:colOff>323850</xdr:colOff>
      <xdr:row>81</xdr:row>
      <xdr:rowOff>2</xdr:rowOff>
    </xdr:to>
    <xdr:cxnSp macro="">
      <xdr:nvCxnSpPr>
        <xdr:cNvPr id="1297" name="直線コネクタ 1296">
          <a:extLst>
            <a:ext uri="{FF2B5EF4-FFF2-40B4-BE49-F238E27FC236}">
              <a16:creationId xmlns:a16="http://schemas.microsoft.com/office/drawing/2014/main" id="{D888FFF7-4AAF-46B5-B0E2-061DA18763DB}"/>
            </a:ext>
          </a:extLst>
        </xdr:cNvPr>
        <xdr:cNvCxnSpPr/>
      </xdr:nvCxnSpPr>
      <xdr:spPr>
        <a:xfrm flipV="1">
          <a:off x="4276726" y="8015288"/>
          <a:ext cx="238124" cy="176214"/>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326231</xdr:colOff>
      <xdr:row>80</xdr:row>
      <xdr:rowOff>16671</xdr:rowOff>
    </xdr:from>
    <xdr:to>
      <xdr:col>12</xdr:col>
      <xdr:colOff>247650</xdr:colOff>
      <xdr:row>80</xdr:row>
      <xdr:rowOff>16671</xdr:rowOff>
    </xdr:to>
    <xdr:cxnSp macro="">
      <xdr:nvCxnSpPr>
        <xdr:cNvPr id="1298" name="直線コネクタ 1297">
          <a:extLst>
            <a:ext uri="{FF2B5EF4-FFF2-40B4-BE49-F238E27FC236}">
              <a16:creationId xmlns:a16="http://schemas.microsoft.com/office/drawing/2014/main" id="{D33A48BC-2F62-499D-8F24-129AAD757830}"/>
            </a:ext>
          </a:extLst>
        </xdr:cNvPr>
        <xdr:cNvCxnSpPr/>
      </xdr:nvCxnSpPr>
      <xdr:spPr>
        <a:xfrm>
          <a:off x="4517231" y="8017671"/>
          <a:ext cx="302419"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204447</xdr:colOff>
      <xdr:row>81</xdr:row>
      <xdr:rowOff>0</xdr:rowOff>
    </xdr:from>
    <xdr:to>
      <xdr:col>8</xdr:col>
      <xdr:colOff>204447</xdr:colOff>
      <xdr:row>85</xdr:row>
      <xdr:rowOff>188119</xdr:rowOff>
    </xdr:to>
    <xdr:cxnSp macro="">
      <xdr:nvCxnSpPr>
        <xdr:cNvPr id="1299" name="直線コネクタ 1298">
          <a:extLst>
            <a:ext uri="{FF2B5EF4-FFF2-40B4-BE49-F238E27FC236}">
              <a16:creationId xmlns:a16="http://schemas.microsoft.com/office/drawing/2014/main" id="{F07AF331-7FFC-40B8-B4AC-D9C58AA494C7}"/>
            </a:ext>
          </a:extLst>
        </xdr:cNvPr>
        <xdr:cNvCxnSpPr/>
      </xdr:nvCxnSpPr>
      <xdr:spPr>
        <a:xfrm>
          <a:off x="3252447" y="8191500"/>
          <a:ext cx="0" cy="950119"/>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209550</xdr:colOff>
      <xdr:row>91</xdr:row>
      <xdr:rowOff>97633</xdr:rowOff>
    </xdr:from>
    <xdr:to>
      <xdr:col>11</xdr:col>
      <xdr:colOff>119063</xdr:colOff>
      <xdr:row>91</xdr:row>
      <xdr:rowOff>97633</xdr:rowOff>
    </xdr:to>
    <xdr:cxnSp macro="">
      <xdr:nvCxnSpPr>
        <xdr:cNvPr id="1300" name="直線コネクタ 1299">
          <a:extLst>
            <a:ext uri="{FF2B5EF4-FFF2-40B4-BE49-F238E27FC236}">
              <a16:creationId xmlns:a16="http://schemas.microsoft.com/office/drawing/2014/main" id="{279BB20D-119E-4BF8-841D-C31E23AAEBFC}"/>
            </a:ext>
          </a:extLst>
        </xdr:cNvPr>
        <xdr:cNvCxnSpPr/>
      </xdr:nvCxnSpPr>
      <xdr:spPr>
        <a:xfrm>
          <a:off x="3257550" y="10194133"/>
          <a:ext cx="1052513" cy="0"/>
        </a:xfrm>
        <a:prstGeom prst="line">
          <a:avLst/>
        </a:prstGeom>
        <a:ln w="317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245269</xdr:colOff>
      <xdr:row>80</xdr:row>
      <xdr:rowOff>16669</xdr:rowOff>
    </xdr:from>
    <xdr:to>
      <xdr:col>13</xdr:col>
      <xdr:colOff>100013</xdr:colOff>
      <xdr:row>81</xdr:row>
      <xdr:rowOff>0</xdr:rowOff>
    </xdr:to>
    <xdr:cxnSp macro="">
      <xdr:nvCxnSpPr>
        <xdr:cNvPr id="1301" name="直線コネクタ 1300">
          <a:extLst>
            <a:ext uri="{FF2B5EF4-FFF2-40B4-BE49-F238E27FC236}">
              <a16:creationId xmlns:a16="http://schemas.microsoft.com/office/drawing/2014/main" id="{1822B4DE-7567-4CCD-A101-4A21BF222DEA}"/>
            </a:ext>
          </a:extLst>
        </xdr:cNvPr>
        <xdr:cNvCxnSpPr/>
      </xdr:nvCxnSpPr>
      <xdr:spPr>
        <a:xfrm>
          <a:off x="4817269" y="8017669"/>
          <a:ext cx="235744" cy="173831"/>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69056</xdr:colOff>
      <xdr:row>91</xdr:row>
      <xdr:rowOff>97630</xdr:rowOff>
    </xdr:from>
    <xdr:to>
      <xdr:col>15</xdr:col>
      <xdr:colOff>366713</xdr:colOff>
      <xdr:row>91</xdr:row>
      <xdr:rowOff>97630</xdr:rowOff>
    </xdr:to>
    <xdr:cxnSp macro="">
      <xdr:nvCxnSpPr>
        <xdr:cNvPr id="1302" name="直線コネクタ 1301">
          <a:extLst>
            <a:ext uri="{FF2B5EF4-FFF2-40B4-BE49-F238E27FC236}">
              <a16:creationId xmlns:a16="http://schemas.microsoft.com/office/drawing/2014/main" id="{FE2220F4-3DE5-4E55-AE88-08FF0D6AB6CE}"/>
            </a:ext>
          </a:extLst>
        </xdr:cNvPr>
        <xdr:cNvCxnSpPr/>
      </xdr:nvCxnSpPr>
      <xdr:spPr>
        <a:xfrm>
          <a:off x="5022056" y="10194130"/>
          <a:ext cx="1059657" cy="0"/>
        </a:xfrm>
        <a:prstGeom prst="line">
          <a:avLst/>
        </a:prstGeom>
        <a:ln w="317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304801</xdr:colOff>
      <xdr:row>81</xdr:row>
      <xdr:rowOff>2381</xdr:rowOff>
    </xdr:from>
    <xdr:to>
      <xdr:col>7</xdr:col>
      <xdr:colOff>304801</xdr:colOff>
      <xdr:row>90</xdr:row>
      <xdr:rowOff>4763</xdr:rowOff>
    </xdr:to>
    <xdr:cxnSp macro="">
      <xdr:nvCxnSpPr>
        <xdr:cNvPr id="1303" name="直線矢印コネクタ 1302">
          <a:extLst>
            <a:ext uri="{FF2B5EF4-FFF2-40B4-BE49-F238E27FC236}">
              <a16:creationId xmlns:a16="http://schemas.microsoft.com/office/drawing/2014/main" id="{5F82E82F-45CF-4058-A93D-8C68D00C4A6F}"/>
            </a:ext>
          </a:extLst>
        </xdr:cNvPr>
        <xdr:cNvCxnSpPr/>
      </xdr:nvCxnSpPr>
      <xdr:spPr>
        <a:xfrm>
          <a:off x="2971801" y="8193881"/>
          <a:ext cx="0" cy="171688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364332</xdr:colOff>
      <xdr:row>81</xdr:row>
      <xdr:rowOff>0</xdr:rowOff>
    </xdr:from>
    <xdr:to>
      <xdr:col>15</xdr:col>
      <xdr:colOff>364332</xdr:colOff>
      <xdr:row>85</xdr:row>
      <xdr:rowOff>188119</xdr:rowOff>
    </xdr:to>
    <xdr:cxnSp macro="">
      <xdr:nvCxnSpPr>
        <xdr:cNvPr id="1304" name="直線コネクタ 1303">
          <a:extLst>
            <a:ext uri="{FF2B5EF4-FFF2-40B4-BE49-F238E27FC236}">
              <a16:creationId xmlns:a16="http://schemas.microsoft.com/office/drawing/2014/main" id="{82DED257-5534-474D-AD65-D62718A89C16}"/>
            </a:ext>
          </a:extLst>
        </xdr:cNvPr>
        <xdr:cNvCxnSpPr/>
      </xdr:nvCxnSpPr>
      <xdr:spPr>
        <a:xfrm>
          <a:off x="6079332" y="8191500"/>
          <a:ext cx="0" cy="950119"/>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102393</xdr:colOff>
      <xdr:row>81</xdr:row>
      <xdr:rowOff>0</xdr:rowOff>
    </xdr:from>
    <xdr:to>
      <xdr:col>20</xdr:col>
      <xdr:colOff>180975</xdr:colOff>
      <xdr:row>81</xdr:row>
      <xdr:rowOff>0</xdr:rowOff>
    </xdr:to>
    <xdr:cxnSp macro="">
      <xdr:nvCxnSpPr>
        <xdr:cNvPr id="1305" name="直線コネクタ 1304">
          <a:extLst>
            <a:ext uri="{FF2B5EF4-FFF2-40B4-BE49-F238E27FC236}">
              <a16:creationId xmlns:a16="http://schemas.microsoft.com/office/drawing/2014/main" id="{53D96118-CA07-48C3-BBBE-6C1FC093F7D8}"/>
            </a:ext>
          </a:extLst>
        </xdr:cNvPr>
        <xdr:cNvCxnSpPr/>
      </xdr:nvCxnSpPr>
      <xdr:spPr>
        <a:xfrm>
          <a:off x="5055393" y="8191500"/>
          <a:ext cx="2745582" cy="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364331</xdr:colOff>
      <xdr:row>85</xdr:row>
      <xdr:rowOff>188118</xdr:rowOff>
    </xdr:from>
    <xdr:to>
      <xdr:col>15</xdr:col>
      <xdr:colOff>364331</xdr:colOff>
      <xdr:row>89</xdr:row>
      <xdr:rowOff>102392</xdr:rowOff>
    </xdr:to>
    <xdr:cxnSp macro="">
      <xdr:nvCxnSpPr>
        <xdr:cNvPr id="1306" name="直線コネクタ 1305">
          <a:extLst>
            <a:ext uri="{FF2B5EF4-FFF2-40B4-BE49-F238E27FC236}">
              <a16:creationId xmlns:a16="http://schemas.microsoft.com/office/drawing/2014/main" id="{F1066CB4-638A-4EBC-A636-C25042A0412C}"/>
            </a:ext>
          </a:extLst>
        </xdr:cNvPr>
        <xdr:cNvCxnSpPr/>
      </xdr:nvCxnSpPr>
      <xdr:spPr>
        <a:xfrm>
          <a:off x="6079331" y="9141618"/>
          <a:ext cx="0" cy="676274"/>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166689</xdr:colOff>
      <xdr:row>83</xdr:row>
      <xdr:rowOff>190497</xdr:rowOff>
    </xdr:from>
    <xdr:to>
      <xdr:col>20</xdr:col>
      <xdr:colOff>178596</xdr:colOff>
      <xdr:row>89</xdr:row>
      <xdr:rowOff>190497</xdr:rowOff>
    </xdr:to>
    <xdr:sp macro="" textlink="">
      <xdr:nvSpPr>
        <xdr:cNvPr id="1307" name="円弧 1306">
          <a:extLst>
            <a:ext uri="{FF2B5EF4-FFF2-40B4-BE49-F238E27FC236}">
              <a16:creationId xmlns:a16="http://schemas.microsoft.com/office/drawing/2014/main" id="{1ACFF2DD-078E-4852-8913-8A4D9CB9C4AD}"/>
            </a:ext>
          </a:extLst>
        </xdr:cNvPr>
        <xdr:cNvSpPr/>
      </xdr:nvSpPr>
      <xdr:spPr>
        <a:xfrm>
          <a:off x="6643689" y="8762997"/>
          <a:ext cx="1154907" cy="1143000"/>
        </a:xfrm>
        <a:prstGeom prst="arc">
          <a:avLst>
            <a:gd name="adj1" fmla="val 21583844"/>
            <a:gd name="adj2" fmla="val 5392705"/>
          </a:avLst>
        </a:prstGeom>
        <a:ln w="31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2381</xdr:colOff>
      <xdr:row>84</xdr:row>
      <xdr:rowOff>2</xdr:rowOff>
    </xdr:from>
    <xdr:to>
      <xdr:col>7</xdr:col>
      <xdr:colOff>23813</xdr:colOff>
      <xdr:row>90</xdr:row>
      <xdr:rowOff>2</xdr:rowOff>
    </xdr:to>
    <xdr:sp macro="" textlink="">
      <xdr:nvSpPr>
        <xdr:cNvPr id="1308" name="円弧 1307">
          <a:extLst>
            <a:ext uri="{FF2B5EF4-FFF2-40B4-BE49-F238E27FC236}">
              <a16:creationId xmlns:a16="http://schemas.microsoft.com/office/drawing/2014/main" id="{02D5B929-0184-46B4-B5C1-44DFEA160E0C}"/>
            </a:ext>
          </a:extLst>
        </xdr:cNvPr>
        <xdr:cNvSpPr/>
      </xdr:nvSpPr>
      <xdr:spPr>
        <a:xfrm>
          <a:off x="1526381" y="8763002"/>
          <a:ext cx="1164432" cy="1143000"/>
        </a:xfrm>
        <a:prstGeom prst="arc">
          <a:avLst>
            <a:gd name="adj1" fmla="val 5350420"/>
            <a:gd name="adj2" fmla="val 10889528"/>
          </a:avLst>
        </a:prstGeom>
        <a:ln w="31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183356</xdr:colOff>
      <xdr:row>88</xdr:row>
      <xdr:rowOff>4763</xdr:rowOff>
    </xdr:from>
    <xdr:to>
      <xdr:col>8</xdr:col>
      <xdr:colOff>50006</xdr:colOff>
      <xdr:row>88</xdr:row>
      <xdr:rowOff>4763</xdr:rowOff>
    </xdr:to>
    <xdr:cxnSp macro="">
      <xdr:nvCxnSpPr>
        <xdr:cNvPr id="1309" name="直線矢印コネクタ 1308">
          <a:extLst>
            <a:ext uri="{FF2B5EF4-FFF2-40B4-BE49-F238E27FC236}">
              <a16:creationId xmlns:a16="http://schemas.microsoft.com/office/drawing/2014/main" id="{112A0554-9F47-45B0-B270-491823A48F58}"/>
            </a:ext>
          </a:extLst>
        </xdr:cNvPr>
        <xdr:cNvCxnSpPr/>
      </xdr:nvCxnSpPr>
      <xdr:spPr>
        <a:xfrm flipH="1">
          <a:off x="2850356" y="9529763"/>
          <a:ext cx="24765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361950</xdr:colOff>
      <xdr:row>81</xdr:row>
      <xdr:rowOff>97630</xdr:rowOff>
    </xdr:from>
    <xdr:to>
      <xdr:col>20</xdr:col>
      <xdr:colOff>178594</xdr:colOff>
      <xdr:row>81</xdr:row>
      <xdr:rowOff>97630</xdr:rowOff>
    </xdr:to>
    <xdr:cxnSp macro="">
      <xdr:nvCxnSpPr>
        <xdr:cNvPr id="1310" name="直線矢印コネクタ 1309">
          <a:extLst>
            <a:ext uri="{FF2B5EF4-FFF2-40B4-BE49-F238E27FC236}">
              <a16:creationId xmlns:a16="http://schemas.microsoft.com/office/drawing/2014/main" id="{A6031C8E-0E96-48E4-9209-9D3DC943CD5F}"/>
            </a:ext>
          </a:extLst>
        </xdr:cNvPr>
        <xdr:cNvCxnSpPr/>
      </xdr:nvCxnSpPr>
      <xdr:spPr>
        <a:xfrm>
          <a:off x="6076950" y="8289130"/>
          <a:ext cx="172164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69056</xdr:colOff>
      <xdr:row>90</xdr:row>
      <xdr:rowOff>92868</xdr:rowOff>
    </xdr:from>
    <xdr:to>
      <xdr:col>15</xdr:col>
      <xdr:colOff>359568</xdr:colOff>
      <xdr:row>90</xdr:row>
      <xdr:rowOff>92868</xdr:rowOff>
    </xdr:to>
    <xdr:cxnSp macro="">
      <xdr:nvCxnSpPr>
        <xdr:cNvPr id="1311" name="直線コネクタ 1310">
          <a:extLst>
            <a:ext uri="{FF2B5EF4-FFF2-40B4-BE49-F238E27FC236}">
              <a16:creationId xmlns:a16="http://schemas.microsoft.com/office/drawing/2014/main" id="{1E276016-AEE0-461E-8B00-E0545F45369F}"/>
            </a:ext>
          </a:extLst>
        </xdr:cNvPr>
        <xdr:cNvCxnSpPr/>
      </xdr:nvCxnSpPr>
      <xdr:spPr>
        <a:xfrm>
          <a:off x="5022056" y="9998868"/>
          <a:ext cx="1052512"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4762</xdr:colOff>
      <xdr:row>81</xdr:row>
      <xdr:rowOff>0</xdr:rowOff>
    </xdr:from>
    <xdr:to>
      <xdr:col>11</xdr:col>
      <xdr:colOff>83344</xdr:colOff>
      <xdr:row>81</xdr:row>
      <xdr:rowOff>0</xdr:rowOff>
    </xdr:to>
    <xdr:cxnSp macro="">
      <xdr:nvCxnSpPr>
        <xdr:cNvPr id="1312" name="直線コネクタ 1311">
          <a:extLst>
            <a:ext uri="{FF2B5EF4-FFF2-40B4-BE49-F238E27FC236}">
              <a16:creationId xmlns:a16="http://schemas.microsoft.com/office/drawing/2014/main" id="{C2E7DF36-B5F1-410B-A068-8A8206070F70}"/>
            </a:ext>
          </a:extLst>
        </xdr:cNvPr>
        <xdr:cNvCxnSpPr/>
      </xdr:nvCxnSpPr>
      <xdr:spPr>
        <a:xfrm>
          <a:off x="1528762" y="8191500"/>
          <a:ext cx="2745582" cy="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118434</xdr:colOff>
      <xdr:row>85</xdr:row>
      <xdr:rowOff>188126</xdr:rowOff>
    </xdr:from>
    <xdr:to>
      <xdr:col>15</xdr:col>
      <xdr:colOff>371599</xdr:colOff>
      <xdr:row>85</xdr:row>
      <xdr:rowOff>188126</xdr:rowOff>
    </xdr:to>
    <xdr:cxnSp macro="">
      <xdr:nvCxnSpPr>
        <xdr:cNvPr id="1313" name="直線コネクタ 1312">
          <a:extLst>
            <a:ext uri="{FF2B5EF4-FFF2-40B4-BE49-F238E27FC236}">
              <a16:creationId xmlns:a16="http://schemas.microsoft.com/office/drawing/2014/main" id="{0EF98BA0-BAEF-4834-8DFA-EA291E4D9B00}"/>
            </a:ext>
          </a:extLst>
        </xdr:cNvPr>
        <xdr:cNvCxnSpPr/>
      </xdr:nvCxnSpPr>
      <xdr:spPr>
        <a:xfrm>
          <a:off x="5833434" y="9141626"/>
          <a:ext cx="253165"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281740</xdr:colOff>
      <xdr:row>80</xdr:row>
      <xdr:rowOff>188369</xdr:rowOff>
    </xdr:from>
    <xdr:to>
      <xdr:col>15</xdr:col>
      <xdr:colOff>281740</xdr:colOff>
      <xdr:row>85</xdr:row>
      <xdr:rowOff>188118</xdr:rowOff>
    </xdr:to>
    <xdr:cxnSp macro="">
      <xdr:nvCxnSpPr>
        <xdr:cNvPr id="1314" name="直線矢印コネクタ 1313">
          <a:extLst>
            <a:ext uri="{FF2B5EF4-FFF2-40B4-BE49-F238E27FC236}">
              <a16:creationId xmlns:a16="http://schemas.microsoft.com/office/drawing/2014/main" id="{CABB6419-ABC8-40B1-B490-207965A807D5}"/>
            </a:ext>
          </a:extLst>
        </xdr:cNvPr>
        <xdr:cNvCxnSpPr/>
      </xdr:nvCxnSpPr>
      <xdr:spPr>
        <a:xfrm>
          <a:off x="5996740" y="8189369"/>
          <a:ext cx="0" cy="95224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369094</xdr:colOff>
      <xdr:row>83</xdr:row>
      <xdr:rowOff>2381</xdr:rowOff>
    </xdr:from>
    <xdr:to>
      <xdr:col>15</xdr:col>
      <xdr:colOff>278608</xdr:colOff>
      <xdr:row>83</xdr:row>
      <xdr:rowOff>2381</xdr:rowOff>
    </xdr:to>
    <xdr:cxnSp macro="">
      <xdr:nvCxnSpPr>
        <xdr:cNvPr id="1315" name="直線矢印コネクタ 1314">
          <a:extLst>
            <a:ext uri="{FF2B5EF4-FFF2-40B4-BE49-F238E27FC236}">
              <a16:creationId xmlns:a16="http://schemas.microsoft.com/office/drawing/2014/main" id="{3F40EED2-3B29-4A8C-8F13-40DBAA531297}"/>
            </a:ext>
          </a:extLst>
        </xdr:cNvPr>
        <xdr:cNvCxnSpPr/>
      </xdr:nvCxnSpPr>
      <xdr:spPr>
        <a:xfrm flipH="1">
          <a:off x="5703094" y="8574881"/>
          <a:ext cx="29051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104775</xdr:colOff>
      <xdr:row>89</xdr:row>
      <xdr:rowOff>100013</xdr:rowOff>
    </xdr:from>
    <xdr:to>
      <xdr:col>15</xdr:col>
      <xdr:colOff>357940</xdr:colOff>
      <xdr:row>89</xdr:row>
      <xdr:rowOff>100013</xdr:rowOff>
    </xdr:to>
    <xdr:cxnSp macro="">
      <xdr:nvCxnSpPr>
        <xdr:cNvPr id="1316" name="直線コネクタ 1315">
          <a:extLst>
            <a:ext uri="{FF2B5EF4-FFF2-40B4-BE49-F238E27FC236}">
              <a16:creationId xmlns:a16="http://schemas.microsoft.com/office/drawing/2014/main" id="{05DF4016-1B60-414F-9591-3072AA9251C7}"/>
            </a:ext>
          </a:extLst>
        </xdr:cNvPr>
        <xdr:cNvCxnSpPr/>
      </xdr:nvCxnSpPr>
      <xdr:spPr>
        <a:xfrm>
          <a:off x="5819775" y="9815513"/>
          <a:ext cx="253165"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280987</xdr:colOff>
      <xdr:row>85</xdr:row>
      <xdr:rowOff>188118</xdr:rowOff>
    </xdr:from>
    <xdr:to>
      <xdr:col>15</xdr:col>
      <xdr:colOff>280987</xdr:colOff>
      <xdr:row>89</xdr:row>
      <xdr:rowOff>97631</xdr:rowOff>
    </xdr:to>
    <xdr:cxnSp macro="">
      <xdr:nvCxnSpPr>
        <xdr:cNvPr id="1317" name="直線矢印コネクタ 1316">
          <a:extLst>
            <a:ext uri="{FF2B5EF4-FFF2-40B4-BE49-F238E27FC236}">
              <a16:creationId xmlns:a16="http://schemas.microsoft.com/office/drawing/2014/main" id="{4315920F-EF84-47D8-AF19-B32EAD32AC85}"/>
            </a:ext>
          </a:extLst>
        </xdr:cNvPr>
        <xdr:cNvCxnSpPr/>
      </xdr:nvCxnSpPr>
      <xdr:spPr>
        <a:xfrm>
          <a:off x="5995987" y="9141618"/>
          <a:ext cx="0" cy="67151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9525</xdr:colOff>
      <xdr:row>87</xdr:row>
      <xdr:rowOff>95250</xdr:rowOff>
    </xdr:from>
    <xdr:to>
      <xdr:col>15</xdr:col>
      <xdr:colOff>280989</xdr:colOff>
      <xdr:row>87</xdr:row>
      <xdr:rowOff>95250</xdr:rowOff>
    </xdr:to>
    <xdr:cxnSp macro="">
      <xdr:nvCxnSpPr>
        <xdr:cNvPr id="1318" name="直線矢印コネクタ 1317">
          <a:extLst>
            <a:ext uri="{FF2B5EF4-FFF2-40B4-BE49-F238E27FC236}">
              <a16:creationId xmlns:a16="http://schemas.microsoft.com/office/drawing/2014/main" id="{62F4F087-E8D8-4803-A9B8-474E2B3A1AC3}"/>
            </a:ext>
          </a:extLst>
        </xdr:cNvPr>
        <xdr:cNvCxnSpPr/>
      </xdr:nvCxnSpPr>
      <xdr:spPr>
        <a:xfrm flipH="1">
          <a:off x="5724525" y="9429750"/>
          <a:ext cx="27146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2379</xdr:colOff>
      <xdr:row>80</xdr:row>
      <xdr:rowOff>188119</xdr:rowOff>
    </xdr:from>
    <xdr:to>
      <xdr:col>9</xdr:col>
      <xdr:colOff>2379</xdr:colOff>
      <xdr:row>90</xdr:row>
      <xdr:rowOff>98564</xdr:rowOff>
    </xdr:to>
    <xdr:cxnSp macro="">
      <xdr:nvCxnSpPr>
        <xdr:cNvPr id="1319" name="直線矢印コネクタ 1318">
          <a:extLst>
            <a:ext uri="{FF2B5EF4-FFF2-40B4-BE49-F238E27FC236}">
              <a16:creationId xmlns:a16="http://schemas.microsoft.com/office/drawing/2014/main" id="{6278CD3C-E16A-4184-A246-A7B2151A7531}"/>
            </a:ext>
          </a:extLst>
        </xdr:cNvPr>
        <xdr:cNvCxnSpPr/>
      </xdr:nvCxnSpPr>
      <xdr:spPr>
        <a:xfrm>
          <a:off x="3431379" y="8189119"/>
          <a:ext cx="0" cy="181544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92869</xdr:colOff>
      <xdr:row>81</xdr:row>
      <xdr:rowOff>73819</xdr:rowOff>
    </xdr:from>
    <xdr:to>
      <xdr:col>12</xdr:col>
      <xdr:colOff>92869</xdr:colOff>
      <xdr:row>87</xdr:row>
      <xdr:rowOff>142875</xdr:rowOff>
    </xdr:to>
    <xdr:cxnSp macro="">
      <xdr:nvCxnSpPr>
        <xdr:cNvPr id="1320" name="直線コネクタ 1319">
          <a:extLst>
            <a:ext uri="{FF2B5EF4-FFF2-40B4-BE49-F238E27FC236}">
              <a16:creationId xmlns:a16="http://schemas.microsoft.com/office/drawing/2014/main" id="{405684CC-114F-4E60-AAB4-8D095B75E699}"/>
            </a:ext>
          </a:extLst>
        </xdr:cNvPr>
        <xdr:cNvCxnSpPr/>
      </xdr:nvCxnSpPr>
      <xdr:spPr>
        <a:xfrm>
          <a:off x="4664869" y="8265319"/>
          <a:ext cx="0" cy="1212056"/>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188119</xdr:colOff>
      <xdr:row>80</xdr:row>
      <xdr:rowOff>19049</xdr:rowOff>
    </xdr:from>
    <xdr:to>
      <xdr:col>12</xdr:col>
      <xdr:colOff>245269</xdr:colOff>
      <xdr:row>85</xdr:row>
      <xdr:rowOff>102393</xdr:rowOff>
    </xdr:to>
    <xdr:cxnSp macro="">
      <xdr:nvCxnSpPr>
        <xdr:cNvPr id="1321" name="直線コネクタ 1320">
          <a:extLst>
            <a:ext uri="{FF2B5EF4-FFF2-40B4-BE49-F238E27FC236}">
              <a16:creationId xmlns:a16="http://schemas.microsoft.com/office/drawing/2014/main" id="{EB6F41DA-4227-4FEB-B91C-9021CEBBAB38}"/>
            </a:ext>
          </a:extLst>
        </xdr:cNvPr>
        <xdr:cNvCxnSpPr/>
      </xdr:nvCxnSpPr>
      <xdr:spPr>
        <a:xfrm flipH="1">
          <a:off x="4760119" y="8020049"/>
          <a:ext cx="57150" cy="1035844"/>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66675</xdr:colOff>
      <xdr:row>80</xdr:row>
      <xdr:rowOff>183357</xdr:rowOff>
    </xdr:from>
    <xdr:to>
      <xdr:col>13</xdr:col>
      <xdr:colOff>97632</xdr:colOff>
      <xdr:row>85</xdr:row>
      <xdr:rowOff>114300</xdr:rowOff>
    </xdr:to>
    <xdr:cxnSp macro="">
      <xdr:nvCxnSpPr>
        <xdr:cNvPr id="1322" name="直線コネクタ 1321">
          <a:extLst>
            <a:ext uri="{FF2B5EF4-FFF2-40B4-BE49-F238E27FC236}">
              <a16:creationId xmlns:a16="http://schemas.microsoft.com/office/drawing/2014/main" id="{8666A1AF-C228-4559-B1AB-90391C163A49}"/>
            </a:ext>
          </a:extLst>
        </xdr:cNvPr>
        <xdr:cNvCxnSpPr/>
      </xdr:nvCxnSpPr>
      <xdr:spPr>
        <a:xfrm flipH="1">
          <a:off x="5019675" y="8184357"/>
          <a:ext cx="30957" cy="883443"/>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90487</xdr:colOff>
      <xdr:row>81</xdr:row>
      <xdr:rowOff>0</xdr:rowOff>
    </xdr:from>
    <xdr:to>
      <xdr:col>11</xdr:col>
      <xdr:colOff>121444</xdr:colOff>
      <xdr:row>85</xdr:row>
      <xdr:rowOff>100013</xdr:rowOff>
    </xdr:to>
    <xdr:cxnSp macro="">
      <xdr:nvCxnSpPr>
        <xdr:cNvPr id="1323" name="直線コネクタ 1322">
          <a:extLst>
            <a:ext uri="{FF2B5EF4-FFF2-40B4-BE49-F238E27FC236}">
              <a16:creationId xmlns:a16="http://schemas.microsoft.com/office/drawing/2014/main" id="{3B1E147E-0692-4CEB-9F9F-41E53E3375F7}"/>
            </a:ext>
          </a:extLst>
        </xdr:cNvPr>
        <xdr:cNvCxnSpPr/>
      </xdr:nvCxnSpPr>
      <xdr:spPr>
        <a:xfrm>
          <a:off x="4281487" y="8191500"/>
          <a:ext cx="30957" cy="862013"/>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121444</xdr:colOff>
      <xdr:row>85</xdr:row>
      <xdr:rowOff>102394</xdr:rowOff>
    </xdr:from>
    <xdr:to>
      <xdr:col>11</xdr:col>
      <xdr:colOff>350044</xdr:colOff>
      <xdr:row>90</xdr:row>
      <xdr:rowOff>128588</xdr:rowOff>
    </xdr:to>
    <xdr:cxnSp macro="">
      <xdr:nvCxnSpPr>
        <xdr:cNvPr id="1324" name="直線コネクタ 1323">
          <a:extLst>
            <a:ext uri="{FF2B5EF4-FFF2-40B4-BE49-F238E27FC236}">
              <a16:creationId xmlns:a16="http://schemas.microsoft.com/office/drawing/2014/main" id="{6360DE87-4023-4CB2-8E34-E1E269D09DD3}"/>
            </a:ext>
          </a:extLst>
        </xdr:cNvPr>
        <xdr:cNvCxnSpPr/>
      </xdr:nvCxnSpPr>
      <xdr:spPr>
        <a:xfrm>
          <a:off x="4312444" y="9055894"/>
          <a:ext cx="228600" cy="978694"/>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85</xdr:row>
      <xdr:rowOff>97631</xdr:rowOff>
    </xdr:from>
    <xdr:to>
      <xdr:col>12</xdr:col>
      <xdr:colOff>92869</xdr:colOff>
      <xdr:row>87</xdr:row>
      <xdr:rowOff>145256</xdr:rowOff>
    </xdr:to>
    <xdr:cxnSp macro="">
      <xdr:nvCxnSpPr>
        <xdr:cNvPr id="1325" name="直線コネクタ 1324">
          <a:extLst>
            <a:ext uri="{FF2B5EF4-FFF2-40B4-BE49-F238E27FC236}">
              <a16:creationId xmlns:a16="http://schemas.microsoft.com/office/drawing/2014/main" id="{0035BC02-1B59-42E6-985C-66FC80B46DE9}"/>
            </a:ext>
          </a:extLst>
        </xdr:cNvPr>
        <xdr:cNvCxnSpPr/>
      </xdr:nvCxnSpPr>
      <xdr:spPr>
        <a:xfrm>
          <a:off x="4572000" y="9051131"/>
          <a:ext cx="92869" cy="42862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326232</xdr:colOff>
      <xdr:row>80</xdr:row>
      <xdr:rowOff>16669</xdr:rowOff>
    </xdr:from>
    <xdr:to>
      <xdr:col>12</xdr:col>
      <xdr:colOff>1</xdr:colOff>
      <xdr:row>85</xdr:row>
      <xdr:rowOff>104775</xdr:rowOff>
    </xdr:to>
    <xdr:cxnSp macro="">
      <xdr:nvCxnSpPr>
        <xdr:cNvPr id="1326" name="直線コネクタ 1325">
          <a:extLst>
            <a:ext uri="{FF2B5EF4-FFF2-40B4-BE49-F238E27FC236}">
              <a16:creationId xmlns:a16="http://schemas.microsoft.com/office/drawing/2014/main" id="{78495702-B4BC-4265-9D0C-98EBA0F94CD1}"/>
            </a:ext>
          </a:extLst>
        </xdr:cNvPr>
        <xdr:cNvCxnSpPr/>
      </xdr:nvCxnSpPr>
      <xdr:spPr>
        <a:xfrm>
          <a:off x="4517232" y="8017669"/>
          <a:ext cx="54769" cy="1040606"/>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147638</xdr:colOff>
      <xdr:row>85</xdr:row>
      <xdr:rowOff>104774</xdr:rowOff>
    </xdr:from>
    <xdr:to>
      <xdr:col>13</xdr:col>
      <xdr:colOff>66675</xdr:colOff>
      <xdr:row>101</xdr:row>
      <xdr:rowOff>109536</xdr:rowOff>
    </xdr:to>
    <xdr:cxnSp macro="">
      <xdr:nvCxnSpPr>
        <xdr:cNvPr id="1327" name="直線コネクタ 1326">
          <a:extLst>
            <a:ext uri="{FF2B5EF4-FFF2-40B4-BE49-F238E27FC236}">
              <a16:creationId xmlns:a16="http://schemas.microsoft.com/office/drawing/2014/main" id="{9FFF6F5D-0E2A-4AF6-9452-55AFCD0031E5}"/>
            </a:ext>
          </a:extLst>
        </xdr:cNvPr>
        <xdr:cNvCxnSpPr/>
      </xdr:nvCxnSpPr>
      <xdr:spPr>
        <a:xfrm flipH="1">
          <a:off x="4338638" y="9058274"/>
          <a:ext cx="681037" cy="3052762"/>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283374</xdr:colOff>
      <xdr:row>85</xdr:row>
      <xdr:rowOff>97631</xdr:rowOff>
    </xdr:from>
    <xdr:to>
      <xdr:col>12</xdr:col>
      <xdr:colOff>188119</xdr:colOff>
      <xdr:row>101</xdr:row>
      <xdr:rowOff>45244</xdr:rowOff>
    </xdr:to>
    <xdr:cxnSp macro="">
      <xdr:nvCxnSpPr>
        <xdr:cNvPr id="1328" name="直線コネクタ 1327">
          <a:extLst>
            <a:ext uri="{FF2B5EF4-FFF2-40B4-BE49-F238E27FC236}">
              <a16:creationId xmlns:a16="http://schemas.microsoft.com/office/drawing/2014/main" id="{331B6362-6C1C-4F41-A6BC-0A1A7E91E46D}"/>
            </a:ext>
          </a:extLst>
        </xdr:cNvPr>
        <xdr:cNvCxnSpPr/>
      </xdr:nvCxnSpPr>
      <xdr:spPr>
        <a:xfrm flipH="1">
          <a:off x="4093374" y="9051131"/>
          <a:ext cx="666745" cy="2995613"/>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54769</xdr:colOff>
      <xdr:row>88</xdr:row>
      <xdr:rowOff>130969</xdr:rowOff>
    </xdr:from>
    <xdr:to>
      <xdr:col>12</xdr:col>
      <xdr:colOff>297656</xdr:colOff>
      <xdr:row>88</xdr:row>
      <xdr:rowOff>188119</xdr:rowOff>
    </xdr:to>
    <xdr:cxnSp macro="">
      <xdr:nvCxnSpPr>
        <xdr:cNvPr id="1329" name="直線コネクタ 1328">
          <a:extLst>
            <a:ext uri="{FF2B5EF4-FFF2-40B4-BE49-F238E27FC236}">
              <a16:creationId xmlns:a16="http://schemas.microsoft.com/office/drawing/2014/main" id="{654B98FF-EC63-49F0-A985-4AD282BC713B}"/>
            </a:ext>
          </a:extLst>
        </xdr:cNvPr>
        <xdr:cNvCxnSpPr/>
      </xdr:nvCxnSpPr>
      <xdr:spPr>
        <a:xfrm>
          <a:off x="4626769" y="9655969"/>
          <a:ext cx="242887" cy="5715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280987</xdr:colOff>
      <xdr:row>101</xdr:row>
      <xdr:rowOff>45244</xdr:rowOff>
    </xdr:from>
    <xdr:to>
      <xdr:col>11</xdr:col>
      <xdr:colOff>142874</xdr:colOff>
      <xdr:row>101</xdr:row>
      <xdr:rowOff>102394</xdr:rowOff>
    </xdr:to>
    <xdr:cxnSp macro="">
      <xdr:nvCxnSpPr>
        <xdr:cNvPr id="1330" name="直線コネクタ 1329">
          <a:extLst>
            <a:ext uri="{FF2B5EF4-FFF2-40B4-BE49-F238E27FC236}">
              <a16:creationId xmlns:a16="http://schemas.microsoft.com/office/drawing/2014/main" id="{840C8E47-FB36-4ACB-923E-D3E8B594368D}"/>
            </a:ext>
          </a:extLst>
        </xdr:cNvPr>
        <xdr:cNvCxnSpPr/>
      </xdr:nvCxnSpPr>
      <xdr:spPr>
        <a:xfrm>
          <a:off x="4090987" y="12046744"/>
          <a:ext cx="242887" cy="5715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69056</xdr:colOff>
      <xdr:row>101</xdr:row>
      <xdr:rowOff>104775</xdr:rowOff>
    </xdr:from>
    <xdr:to>
      <xdr:col>11</xdr:col>
      <xdr:colOff>147639</xdr:colOff>
      <xdr:row>118</xdr:row>
      <xdr:rowOff>4763</xdr:rowOff>
    </xdr:to>
    <xdr:cxnSp macro="">
      <xdr:nvCxnSpPr>
        <xdr:cNvPr id="1331" name="直線コネクタ 1330">
          <a:extLst>
            <a:ext uri="{FF2B5EF4-FFF2-40B4-BE49-F238E27FC236}">
              <a16:creationId xmlns:a16="http://schemas.microsoft.com/office/drawing/2014/main" id="{BE2F7203-EC89-44B7-BD63-AE423516C3DC}"/>
            </a:ext>
          </a:extLst>
        </xdr:cNvPr>
        <xdr:cNvCxnSpPr/>
      </xdr:nvCxnSpPr>
      <xdr:spPr>
        <a:xfrm flipH="1">
          <a:off x="4260056" y="12106275"/>
          <a:ext cx="78583" cy="3138488"/>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121443</xdr:colOff>
      <xdr:row>85</xdr:row>
      <xdr:rowOff>102394</xdr:rowOff>
    </xdr:from>
    <xdr:to>
      <xdr:col>11</xdr:col>
      <xdr:colOff>121443</xdr:colOff>
      <xdr:row>96</xdr:row>
      <xdr:rowOff>9525</xdr:rowOff>
    </xdr:to>
    <xdr:cxnSp macro="">
      <xdr:nvCxnSpPr>
        <xdr:cNvPr id="1332" name="直線コネクタ 1331">
          <a:extLst>
            <a:ext uri="{FF2B5EF4-FFF2-40B4-BE49-F238E27FC236}">
              <a16:creationId xmlns:a16="http://schemas.microsoft.com/office/drawing/2014/main" id="{C233B814-0656-470F-AB4C-5A53530CE7BA}"/>
            </a:ext>
          </a:extLst>
        </xdr:cNvPr>
        <xdr:cNvCxnSpPr/>
      </xdr:nvCxnSpPr>
      <xdr:spPr>
        <a:xfrm>
          <a:off x="4312443" y="9055894"/>
          <a:ext cx="0" cy="2002631"/>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202406</xdr:colOff>
      <xdr:row>89</xdr:row>
      <xdr:rowOff>104775</xdr:rowOff>
    </xdr:from>
    <xdr:to>
      <xdr:col>8</xdr:col>
      <xdr:colOff>202406</xdr:colOff>
      <xdr:row>119</xdr:row>
      <xdr:rowOff>0</xdr:rowOff>
    </xdr:to>
    <xdr:cxnSp macro="">
      <xdr:nvCxnSpPr>
        <xdr:cNvPr id="1333" name="直線コネクタ 1332">
          <a:extLst>
            <a:ext uri="{FF2B5EF4-FFF2-40B4-BE49-F238E27FC236}">
              <a16:creationId xmlns:a16="http://schemas.microsoft.com/office/drawing/2014/main" id="{D1DE9251-9A76-40C3-801F-6B2DD46E610D}"/>
            </a:ext>
          </a:extLst>
        </xdr:cNvPr>
        <xdr:cNvCxnSpPr/>
      </xdr:nvCxnSpPr>
      <xdr:spPr>
        <a:xfrm>
          <a:off x="3250406" y="9820275"/>
          <a:ext cx="0" cy="5610225"/>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364331</xdr:colOff>
      <xdr:row>89</xdr:row>
      <xdr:rowOff>97632</xdr:rowOff>
    </xdr:from>
    <xdr:to>
      <xdr:col>15</xdr:col>
      <xdr:colOff>364331</xdr:colOff>
      <xdr:row>119</xdr:row>
      <xdr:rowOff>0</xdr:rowOff>
    </xdr:to>
    <xdr:cxnSp macro="">
      <xdr:nvCxnSpPr>
        <xdr:cNvPr id="1334" name="直線コネクタ 1333">
          <a:extLst>
            <a:ext uri="{FF2B5EF4-FFF2-40B4-BE49-F238E27FC236}">
              <a16:creationId xmlns:a16="http://schemas.microsoft.com/office/drawing/2014/main" id="{B224305B-CA0F-4FDB-BF5B-3AB9636261FA}"/>
            </a:ext>
          </a:extLst>
        </xdr:cNvPr>
        <xdr:cNvCxnSpPr/>
      </xdr:nvCxnSpPr>
      <xdr:spPr>
        <a:xfrm>
          <a:off x="6079331" y="9813132"/>
          <a:ext cx="0" cy="5617368"/>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66677</xdr:colOff>
      <xdr:row>85</xdr:row>
      <xdr:rowOff>102395</xdr:rowOff>
    </xdr:from>
    <xdr:to>
      <xdr:col>13</xdr:col>
      <xdr:colOff>66677</xdr:colOff>
      <xdr:row>119</xdr:row>
      <xdr:rowOff>0</xdr:rowOff>
    </xdr:to>
    <xdr:cxnSp macro="">
      <xdr:nvCxnSpPr>
        <xdr:cNvPr id="1335" name="直線コネクタ 1334">
          <a:extLst>
            <a:ext uri="{FF2B5EF4-FFF2-40B4-BE49-F238E27FC236}">
              <a16:creationId xmlns:a16="http://schemas.microsoft.com/office/drawing/2014/main" id="{4706AA9B-1702-45A0-9417-8B9B37EF58BE}"/>
            </a:ext>
          </a:extLst>
        </xdr:cNvPr>
        <xdr:cNvCxnSpPr/>
      </xdr:nvCxnSpPr>
      <xdr:spPr>
        <a:xfrm>
          <a:off x="5019677" y="9055895"/>
          <a:ext cx="0" cy="6374605"/>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204788</xdr:colOff>
      <xdr:row>119</xdr:row>
      <xdr:rowOff>495</xdr:rowOff>
    </xdr:from>
    <xdr:to>
      <xdr:col>15</xdr:col>
      <xdr:colOff>366713</xdr:colOff>
      <xdr:row>119</xdr:row>
      <xdr:rowOff>495</xdr:rowOff>
    </xdr:to>
    <xdr:cxnSp macro="">
      <xdr:nvCxnSpPr>
        <xdr:cNvPr id="1336" name="直線コネクタ 1335">
          <a:extLst>
            <a:ext uri="{FF2B5EF4-FFF2-40B4-BE49-F238E27FC236}">
              <a16:creationId xmlns:a16="http://schemas.microsoft.com/office/drawing/2014/main" id="{EF1BF093-AF4C-4004-8AD3-CA4801934D68}"/>
            </a:ext>
          </a:extLst>
        </xdr:cNvPr>
        <xdr:cNvCxnSpPr/>
      </xdr:nvCxnSpPr>
      <xdr:spPr>
        <a:xfrm>
          <a:off x="3252788" y="15430995"/>
          <a:ext cx="2828925" cy="0"/>
        </a:xfrm>
        <a:prstGeom prst="line">
          <a:avLst/>
        </a:prstGeom>
        <a:ln w="9525" cmpd="dbl">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69056</xdr:colOff>
      <xdr:row>118</xdr:row>
      <xdr:rowOff>0</xdr:rowOff>
    </xdr:from>
    <xdr:to>
      <xdr:col>11</xdr:col>
      <xdr:colOff>69056</xdr:colOff>
      <xdr:row>119</xdr:row>
      <xdr:rowOff>0</xdr:rowOff>
    </xdr:to>
    <xdr:cxnSp macro="">
      <xdr:nvCxnSpPr>
        <xdr:cNvPr id="1337" name="直線コネクタ 1336">
          <a:extLst>
            <a:ext uri="{FF2B5EF4-FFF2-40B4-BE49-F238E27FC236}">
              <a16:creationId xmlns:a16="http://schemas.microsoft.com/office/drawing/2014/main" id="{B248C286-D3B4-4FE3-8ABD-6DEE2917731C}"/>
            </a:ext>
          </a:extLst>
        </xdr:cNvPr>
        <xdr:cNvCxnSpPr/>
      </xdr:nvCxnSpPr>
      <xdr:spPr>
        <a:xfrm>
          <a:off x="4260056" y="15240000"/>
          <a:ext cx="0" cy="1905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202406</xdr:colOff>
      <xdr:row>143</xdr:row>
      <xdr:rowOff>99291</xdr:rowOff>
    </xdr:from>
    <xdr:to>
      <xdr:col>14</xdr:col>
      <xdr:colOff>361950</xdr:colOff>
      <xdr:row>143</xdr:row>
      <xdr:rowOff>99291</xdr:rowOff>
    </xdr:to>
    <xdr:cxnSp macro="">
      <xdr:nvCxnSpPr>
        <xdr:cNvPr id="1338" name="直線コネクタ 1337">
          <a:extLst>
            <a:ext uri="{FF2B5EF4-FFF2-40B4-BE49-F238E27FC236}">
              <a16:creationId xmlns:a16="http://schemas.microsoft.com/office/drawing/2014/main" id="{AC7EB24A-AB92-479D-8651-A6EA5F12B97D}"/>
            </a:ext>
          </a:extLst>
        </xdr:cNvPr>
        <xdr:cNvCxnSpPr/>
      </xdr:nvCxnSpPr>
      <xdr:spPr>
        <a:xfrm>
          <a:off x="2869406" y="20101791"/>
          <a:ext cx="2826544"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79622</xdr:colOff>
      <xdr:row>133</xdr:row>
      <xdr:rowOff>5977</xdr:rowOff>
    </xdr:from>
    <xdr:to>
      <xdr:col>10</xdr:col>
      <xdr:colOff>274195</xdr:colOff>
      <xdr:row>133</xdr:row>
      <xdr:rowOff>190375</xdr:rowOff>
    </xdr:to>
    <xdr:cxnSp macro="">
      <xdr:nvCxnSpPr>
        <xdr:cNvPr id="1339" name="直線コネクタ 1338">
          <a:extLst>
            <a:ext uri="{FF2B5EF4-FFF2-40B4-BE49-F238E27FC236}">
              <a16:creationId xmlns:a16="http://schemas.microsoft.com/office/drawing/2014/main" id="{1B87882D-5B18-484E-B4C2-A8EF3941AE26}"/>
            </a:ext>
          </a:extLst>
        </xdr:cNvPr>
        <xdr:cNvCxnSpPr/>
      </xdr:nvCxnSpPr>
      <xdr:spPr>
        <a:xfrm flipV="1">
          <a:off x="3889622" y="18103477"/>
          <a:ext cx="194573" cy="184398"/>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280521</xdr:colOff>
      <xdr:row>133</xdr:row>
      <xdr:rowOff>12904</xdr:rowOff>
    </xdr:from>
    <xdr:to>
      <xdr:col>12</xdr:col>
      <xdr:colOff>81930</xdr:colOff>
      <xdr:row>134</xdr:row>
      <xdr:rowOff>1275</xdr:rowOff>
    </xdr:to>
    <xdr:cxnSp macro="">
      <xdr:nvCxnSpPr>
        <xdr:cNvPr id="1340" name="直線コネクタ 1339">
          <a:extLst>
            <a:ext uri="{FF2B5EF4-FFF2-40B4-BE49-F238E27FC236}">
              <a16:creationId xmlns:a16="http://schemas.microsoft.com/office/drawing/2014/main" id="{8FAF1873-DE4A-4E30-B256-209085AC2690}"/>
            </a:ext>
          </a:extLst>
        </xdr:cNvPr>
        <xdr:cNvCxnSpPr>
          <a:endCxn id="1383" idx="0"/>
        </xdr:cNvCxnSpPr>
      </xdr:nvCxnSpPr>
      <xdr:spPr>
        <a:xfrm>
          <a:off x="4471521" y="18110404"/>
          <a:ext cx="182409" cy="178871"/>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80963</xdr:colOff>
      <xdr:row>134</xdr:row>
      <xdr:rowOff>2382</xdr:rowOff>
    </xdr:from>
    <xdr:to>
      <xdr:col>12</xdr:col>
      <xdr:colOff>83345</xdr:colOff>
      <xdr:row>134</xdr:row>
      <xdr:rowOff>2382</xdr:rowOff>
    </xdr:to>
    <xdr:cxnSp macro="">
      <xdr:nvCxnSpPr>
        <xdr:cNvPr id="1341" name="直線コネクタ 1340">
          <a:extLst>
            <a:ext uri="{FF2B5EF4-FFF2-40B4-BE49-F238E27FC236}">
              <a16:creationId xmlns:a16="http://schemas.microsoft.com/office/drawing/2014/main" id="{8A159CAE-718D-4786-9119-F5EF79DAF367}"/>
            </a:ext>
          </a:extLst>
        </xdr:cNvPr>
        <xdr:cNvCxnSpPr/>
      </xdr:nvCxnSpPr>
      <xdr:spPr>
        <a:xfrm>
          <a:off x="3890963" y="18290382"/>
          <a:ext cx="764382" cy="0"/>
        </a:xfrm>
        <a:prstGeom prst="line">
          <a:avLst/>
        </a:prstGeom>
        <a:ln w="3175">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114301</xdr:colOff>
      <xdr:row>135</xdr:row>
      <xdr:rowOff>147638</xdr:rowOff>
    </xdr:from>
    <xdr:to>
      <xdr:col>20</xdr:col>
      <xdr:colOff>114301</xdr:colOff>
      <xdr:row>137</xdr:row>
      <xdr:rowOff>95250</xdr:rowOff>
    </xdr:to>
    <xdr:cxnSp macro="">
      <xdr:nvCxnSpPr>
        <xdr:cNvPr id="1342" name="直線矢印コネクタ 1341">
          <a:extLst>
            <a:ext uri="{FF2B5EF4-FFF2-40B4-BE49-F238E27FC236}">
              <a16:creationId xmlns:a16="http://schemas.microsoft.com/office/drawing/2014/main" id="{C463A73C-5A94-4B72-B825-11E634A03215}"/>
            </a:ext>
          </a:extLst>
        </xdr:cNvPr>
        <xdr:cNvCxnSpPr/>
      </xdr:nvCxnSpPr>
      <xdr:spPr>
        <a:xfrm>
          <a:off x="7734301" y="18626138"/>
          <a:ext cx="0" cy="32861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111919</xdr:colOff>
      <xdr:row>133</xdr:row>
      <xdr:rowOff>235745</xdr:rowOff>
    </xdr:from>
    <xdr:to>
      <xdr:col>20</xdr:col>
      <xdr:colOff>111919</xdr:colOff>
      <xdr:row>135</xdr:row>
      <xdr:rowOff>150019</xdr:rowOff>
    </xdr:to>
    <xdr:cxnSp macro="">
      <xdr:nvCxnSpPr>
        <xdr:cNvPr id="1343" name="直線矢印コネクタ 1342">
          <a:extLst>
            <a:ext uri="{FF2B5EF4-FFF2-40B4-BE49-F238E27FC236}">
              <a16:creationId xmlns:a16="http://schemas.microsoft.com/office/drawing/2014/main" id="{5808C758-F5D1-4CE4-96E9-A1A8FFC41268}"/>
            </a:ext>
          </a:extLst>
        </xdr:cNvPr>
        <xdr:cNvCxnSpPr/>
      </xdr:nvCxnSpPr>
      <xdr:spPr>
        <a:xfrm flipV="1">
          <a:off x="7731919" y="18285620"/>
          <a:ext cx="0" cy="34289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116681</xdr:colOff>
      <xdr:row>136</xdr:row>
      <xdr:rowOff>107158</xdr:rowOff>
    </xdr:from>
    <xdr:to>
      <xdr:col>20</xdr:col>
      <xdr:colOff>307181</xdr:colOff>
      <xdr:row>136</xdr:row>
      <xdr:rowOff>107158</xdr:rowOff>
    </xdr:to>
    <xdr:cxnSp macro="">
      <xdr:nvCxnSpPr>
        <xdr:cNvPr id="1344" name="直線矢印コネクタ 1343">
          <a:extLst>
            <a:ext uri="{FF2B5EF4-FFF2-40B4-BE49-F238E27FC236}">
              <a16:creationId xmlns:a16="http://schemas.microsoft.com/office/drawing/2014/main" id="{DE1DF0CB-F04C-4FC1-A289-5E75F886E34D}"/>
            </a:ext>
          </a:extLst>
        </xdr:cNvPr>
        <xdr:cNvCxnSpPr/>
      </xdr:nvCxnSpPr>
      <xdr:spPr>
        <a:xfrm>
          <a:off x="7736681" y="18776158"/>
          <a:ext cx="19050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114300</xdr:colOff>
      <xdr:row>134</xdr:row>
      <xdr:rowOff>109537</xdr:rowOff>
    </xdr:from>
    <xdr:to>
      <xdr:col>20</xdr:col>
      <xdr:colOff>304800</xdr:colOff>
      <xdr:row>134</xdr:row>
      <xdr:rowOff>109537</xdr:rowOff>
    </xdr:to>
    <xdr:cxnSp macro="">
      <xdr:nvCxnSpPr>
        <xdr:cNvPr id="1345" name="直線矢印コネクタ 1344">
          <a:extLst>
            <a:ext uri="{FF2B5EF4-FFF2-40B4-BE49-F238E27FC236}">
              <a16:creationId xmlns:a16="http://schemas.microsoft.com/office/drawing/2014/main" id="{F81CD393-014D-4EFD-92DD-0E5EF2E5E89F}"/>
            </a:ext>
          </a:extLst>
        </xdr:cNvPr>
        <xdr:cNvCxnSpPr/>
      </xdr:nvCxnSpPr>
      <xdr:spPr>
        <a:xfrm>
          <a:off x="7734300" y="18397537"/>
          <a:ext cx="19050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202406</xdr:colOff>
      <xdr:row>133</xdr:row>
      <xdr:rowOff>109538</xdr:rowOff>
    </xdr:from>
    <xdr:to>
      <xdr:col>20</xdr:col>
      <xdr:colOff>304800</xdr:colOff>
      <xdr:row>134</xdr:row>
      <xdr:rowOff>2384</xdr:rowOff>
    </xdr:to>
    <xdr:cxnSp macro="">
      <xdr:nvCxnSpPr>
        <xdr:cNvPr id="1346" name="直線矢印コネクタ 1345">
          <a:extLst>
            <a:ext uri="{FF2B5EF4-FFF2-40B4-BE49-F238E27FC236}">
              <a16:creationId xmlns:a16="http://schemas.microsoft.com/office/drawing/2014/main" id="{04B5ACAB-A791-4BA9-B4B4-9CF6067DD33B}"/>
            </a:ext>
          </a:extLst>
        </xdr:cNvPr>
        <xdr:cNvCxnSpPr/>
      </xdr:nvCxnSpPr>
      <xdr:spPr>
        <a:xfrm flipV="1">
          <a:off x="7822406" y="18207038"/>
          <a:ext cx="102394" cy="83346"/>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288131</xdr:colOff>
      <xdr:row>144</xdr:row>
      <xdr:rowOff>16669</xdr:rowOff>
    </xdr:from>
    <xdr:to>
      <xdr:col>12</xdr:col>
      <xdr:colOff>378619</xdr:colOff>
      <xdr:row>144</xdr:row>
      <xdr:rowOff>16669</xdr:rowOff>
    </xdr:to>
    <xdr:cxnSp macro="">
      <xdr:nvCxnSpPr>
        <xdr:cNvPr id="1347" name="直線コネクタ 1346">
          <a:extLst>
            <a:ext uri="{FF2B5EF4-FFF2-40B4-BE49-F238E27FC236}">
              <a16:creationId xmlns:a16="http://schemas.microsoft.com/office/drawing/2014/main" id="{B9591B80-256C-4B12-A1F6-B22E18E555D4}"/>
            </a:ext>
          </a:extLst>
        </xdr:cNvPr>
        <xdr:cNvCxnSpPr/>
      </xdr:nvCxnSpPr>
      <xdr:spPr>
        <a:xfrm>
          <a:off x="4860131" y="20209669"/>
          <a:ext cx="90488" cy="0"/>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92869</xdr:colOff>
      <xdr:row>134</xdr:row>
      <xdr:rowOff>71438</xdr:rowOff>
    </xdr:from>
    <xdr:to>
      <xdr:col>11</xdr:col>
      <xdr:colOff>92869</xdr:colOff>
      <xdr:row>171</xdr:row>
      <xdr:rowOff>183356</xdr:rowOff>
    </xdr:to>
    <xdr:cxnSp macro="">
      <xdr:nvCxnSpPr>
        <xdr:cNvPr id="1348" name="直線矢印コネクタ 1347">
          <a:extLst>
            <a:ext uri="{FF2B5EF4-FFF2-40B4-BE49-F238E27FC236}">
              <a16:creationId xmlns:a16="http://schemas.microsoft.com/office/drawing/2014/main" id="{BD2E1DAF-BA7A-4F49-A821-1B919B64DB54}"/>
            </a:ext>
          </a:extLst>
        </xdr:cNvPr>
        <xdr:cNvCxnSpPr/>
      </xdr:nvCxnSpPr>
      <xdr:spPr>
        <a:xfrm>
          <a:off x="4283869" y="18359438"/>
          <a:ext cx="0" cy="7160418"/>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4763</xdr:colOff>
      <xdr:row>141</xdr:row>
      <xdr:rowOff>188119</xdr:rowOff>
    </xdr:from>
    <xdr:to>
      <xdr:col>19</xdr:col>
      <xdr:colOff>11906</xdr:colOff>
      <xdr:row>141</xdr:row>
      <xdr:rowOff>188119</xdr:rowOff>
    </xdr:to>
    <xdr:cxnSp macro="">
      <xdr:nvCxnSpPr>
        <xdr:cNvPr id="1349" name="直線コネクタ 1348">
          <a:extLst>
            <a:ext uri="{FF2B5EF4-FFF2-40B4-BE49-F238E27FC236}">
              <a16:creationId xmlns:a16="http://schemas.microsoft.com/office/drawing/2014/main" id="{27B79E04-8E9D-46B5-8264-4AAF9A6E6DC0}"/>
            </a:ext>
          </a:extLst>
        </xdr:cNvPr>
        <xdr:cNvCxnSpPr/>
      </xdr:nvCxnSpPr>
      <xdr:spPr>
        <a:xfrm>
          <a:off x="5719763" y="19809619"/>
          <a:ext cx="1531143" cy="0"/>
        </a:xfrm>
        <a:prstGeom prst="line">
          <a:avLst/>
        </a:prstGeom>
        <a:ln w="3175">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195262</xdr:colOff>
      <xdr:row>142</xdr:row>
      <xdr:rowOff>92869</xdr:rowOff>
    </xdr:from>
    <xdr:to>
      <xdr:col>19</xdr:col>
      <xdr:colOff>371475</xdr:colOff>
      <xdr:row>142</xdr:row>
      <xdr:rowOff>92869</xdr:rowOff>
    </xdr:to>
    <xdr:cxnSp macro="">
      <xdr:nvCxnSpPr>
        <xdr:cNvPr id="1350" name="直線矢印コネクタ 1349">
          <a:extLst>
            <a:ext uri="{FF2B5EF4-FFF2-40B4-BE49-F238E27FC236}">
              <a16:creationId xmlns:a16="http://schemas.microsoft.com/office/drawing/2014/main" id="{97B63702-D7D4-41A2-B699-5061369BC310}"/>
            </a:ext>
          </a:extLst>
        </xdr:cNvPr>
        <xdr:cNvCxnSpPr/>
      </xdr:nvCxnSpPr>
      <xdr:spPr>
        <a:xfrm>
          <a:off x="7434262" y="19904869"/>
          <a:ext cx="176213" cy="0"/>
        </a:xfrm>
        <a:prstGeom prst="straightConnector1">
          <a:avLst/>
        </a:prstGeom>
        <a:ln w="3175">
          <a:solidFill>
            <a:srgbClr val="C00000"/>
          </a:solidFill>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202406</xdr:colOff>
      <xdr:row>144</xdr:row>
      <xdr:rowOff>100015</xdr:rowOff>
    </xdr:from>
    <xdr:to>
      <xdr:col>14</xdr:col>
      <xdr:colOff>357188</xdr:colOff>
      <xdr:row>144</xdr:row>
      <xdr:rowOff>100015</xdr:rowOff>
    </xdr:to>
    <xdr:cxnSp macro="">
      <xdr:nvCxnSpPr>
        <xdr:cNvPr id="1351" name="直線コネクタ 1350">
          <a:extLst>
            <a:ext uri="{FF2B5EF4-FFF2-40B4-BE49-F238E27FC236}">
              <a16:creationId xmlns:a16="http://schemas.microsoft.com/office/drawing/2014/main" id="{BAB70471-5B17-4376-BC45-FAA7C163C896}"/>
            </a:ext>
          </a:extLst>
        </xdr:cNvPr>
        <xdr:cNvCxnSpPr/>
      </xdr:nvCxnSpPr>
      <xdr:spPr>
        <a:xfrm>
          <a:off x="2869406" y="20293015"/>
          <a:ext cx="2821782" cy="0"/>
        </a:xfrm>
        <a:prstGeom prst="line">
          <a:avLst/>
        </a:prstGeom>
        <a:ln w="317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361322</xdr:colOff>
      <xdr:row>139</xdr:row>
      <xdr:rowOff>8</xdr:rowOff>
    </xdr:from>
    <xdr:to>
      <xdr:col>15</xdr:col>
      <xdr:colOff>233487</xdr:colOff>
      <xdr:row>139</xdr:row>
      <xdr:rowOff>8</xdr:rowOff>
    </xdr:to>
    <xdr:cxnSp macro="">
      <xdr:nvCxnSpPr>
        <xdr:cNvPr id="1352" name="直線コネクタ 1351">
          <a:extLst>
            <a:ext uri="{FF2B5EF4-FFF2-40B4-BE49-F238E27FC236}">
              <a16:creationId xmlns:a16="http://schemas.microsoft.com/office/drawing/2014/main" id="{F31C9E7C-DE99-4D02-99FA-5670F7A0EA10}"/>
            </a:ext>
          </a:extLst>
        </xdr:cNvPr>
        <xdr:cNvCxnSpPr/>
      </xdr:nvCxnSpPr>
      <xdr:spPr>
        <a:xfrm>
          <a:off x="5695322" y="19240508"/>
          <a:ext cx="253165"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120441</xdr:colOff>
      <xdr:row>138</xdr:row>
      <xdr:rowOff>185738</xdr:rowOff>
    </xdr:from>
    <xdr:to>
      <xdr:col>15</xdr:col>
      <xdr:colOff>120441</xdr:colOff>
      <xdr:row>142</xdr:row>
      <xdr:rowOff>102394</xdr:rowOff>
    </xdr:to>
    <xdr:cxnSp macro="">
      <xdr:nvCxnSpPr>
        <xdr:cNvPr id="1353" name="直線矢印コネクタ 1352">
          <a:extLst>
            <a:ext uri="{FF2B5EF4-FFF2-40B4-BE49-F238E27FC236}">
              <a16:creationId xmlns:a16="http://schemas.microsoft.com/office/drawing/2014/main" id="{FA8D1901-F957-4970-B35A-246C2071374F}"/>
            </a:ext>
          </a:extLst>
        </xdr:cNvPr>
        <xdr:cNvCxnSpPr/>
      </xdr:nvCxnSpPr>
      <xdr:spPr>
        <a:xfrm>
          <a:off x="5835441" y="19235738"/>
          <a:ext cx="0" cy="678656"/>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123824</xdr:colOff>
      <xdr:row>140</xdr:row>
      <xdr:rowOff>0</xdr:rowOff>
    </xdr:from>
    <xdr:to>
      <xdr:col>16</xdr:col>
      <xdr:colOff>4762</xdr:colOff>
      <xdr:row>140</xdr:row>
      <xdr:rowOff>0</xdr:rowOff>
    </xdr:to>
    <xdr:cxnSp macro="">
      <xdr:nvCxnSpPr>
        <xdr:cNvPr id="1354" name="直線矢印コネクタ 1353">
          <a:extLst>
            <a:ext uri="{FF2B5EF4-FFF2-40B4-BE49-F238E27FC236}">
              <a16:creationId xmlns:a16="http://schemas.microsoft.com/office/drawing/2014/main" id="{B8047499-C78A-44DF-B7F6-7ACA6B546875}"/>
            </a:ext>
          </a:extLst>
        </xdr:cNvPr>
        <xdr:cNvCxnSpPr/>
      </xdr:nvCxnSpPr>
      <xdr:spPr>
        <a:xfrm>
          <a:off x="5838824" y="19431000"/>
          <a:ext cx="261938" cy="0"/>
        </a:xfrm>
        <a:prstGeom prst="straightConnector1">
          <a:avLst/>
        </a:prstGeom>
        <a:ln w="3175">
          <a:solidFill>
            <a:srgbClr val="C00000"/>
          </a:solidFill>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202406</xdr:colOff>
      <xdr:row>172</xdr:row>
      <xdr:rowOff>1</xdr:rowOff>
    </xdr:from>
    <xdr:to>
      <xdr:col>14</xdr:col>
      <xdr:colOff>361950</xdr:colOff>
      <xdr:row>172</xdr:row>
      <xdr:rowOff>1</xdr:rowOff>
    </xdr:to>
    <xdr:cxnSp macro="">
      <xdr:nvCxnSpPr>
        <xdr:cNvPr id="1355" name="直線コネクタ 1354">
          <a:extLst>
            <a:ext uri="{FF2B5EF4-FFF2-40B4-BE49-F238E27FC236}">
              <a16:creationId xmlns:a16="http://schemas.microsoft.com/office/drawing/2014/main" id="{060686A1-C537-406B-B9C0-1FA405F09331}"/>
            </a:ext>
          </a:extLst>
        </xdr:cNvPr>
        <xdr:cNvCxnSpPr/>
      </xdr:nvCxnSpPr>
      <xdr:spPr>
        <a:xfrm>
          <a:off x="2869406" y="25527001"/>
          <a:ext cx="2826544" cy="0"/>
        </a:xfrm>
        <a:prstGeom prst="line">
          <a:avLst/>
        </a:prstGeom>
        <a:ln w="9525" cmpd="dbl">
          <a:solidFill>
            <a:srgbClr val="7030A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78222</xdr:colOff>
      <xdr:row>139</xdr:row>
      <xdr:rowOff>188227</xdr:rowOff>
    </xdr:from>
    <xdr:to>
      <xdr:col>7</xdr:col>
      <xdr:colOff>156804</xdr:colOff>
      <xdr:row>143</xdr:row>
      <xdr:rowOff>90515</xdr:rowOff>
    </xdr:to>
    <xdr:sp macro="" textlink="">
      <xdr:nvSpPr>
        <xdr:cNvPr id="1356" name="円弧 1355">
          <a:extLst>
            <a:ext uri="{FF2B5EF4-FFF2-40B4-BE49-F238E27FC236}">
              <a16:creationId xmlns:a16="http://schemas.microsoft.com/office/drawing/2014/main" id="{AF61B9EF-21F2-4CA1-8AA9-D658D680FF0C}"/>
            </a:ext>
          </a:extLst>
        </xdr:cNvPr>
        <xdr:cNvSpPr/>
      </xdr:nvSpPr>
      <xdr:spPr>
        <a:xfrm rot="20905341">
          <a:off x="2745222" y="19428727"/>
          <a:ext cx="78582" cy="664288"/>
        </a:xfrm>
        <a:prstGeom prst="arc">
          <a:avLst>
            <a:gd name="adj1" fmla="val 5399920"/>
            <a:gd name="adj2" fmla="val 5417651"/>
          </a:avLst>
        </a:prstGeom>
        <a:ln w="31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245270</xdr:colOff>
      <xdr:row>133</xdr:row>
      <xdr:rowOff>190499</xdr:rowOff>
    </xdr:from>
    <xdr:to>
      <xdr:col>14</xdr:col>
      <xdr:colOff>245270</xdr:colOff>
      <xdr:row>172</xdr:row>
      <xdr:rowOff>0</xdr:rowOff>
    </xdr:to>
    <xdr:cxnSp macro="">
      <xdr:nvCxnSpPr>
        <xdr:cNvPr id="1357" name="直線矢印コネクタ 1356">
          <a:extLst>
            <a:ext uri="{FF2B5EF4-FFF2-40B4-BE49-F238E27FC236}">
              <a16:creationId xmlns:a16="http://schemas.microsoft.com/office/drawing/2014/main" id="{A2C064DE-FFA0-4AEF-901F-7CFF632B83A3}"/>
            </a:ext>
          </a:extLst>
        </xdr:cNvPr>
        <xdr:cNvCxnSpPr/>
      </xdr:nvCxnSpPr>
      <xdr:spPr>
        <a:xfrm>
          <a:off x="5579270" y="18287999"/>
          <a:ext cx="0" cy="723900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95250</xdr:colOff>
      <xdr:row>155</xdr:row>
      <xdr:rowOff>95249</xdr:rowOff>
    </xdr:from>
    <xdr:to>
      <xdr:col>15</xdr:col>
      <xdr:colOff>297656</xdr:colOff>
      <xdr:row>155</xdr:row>
      <xdr:rowOff>95249</xdr:rowOff>
    </xdr:to>
    <xdr:cxnSp macro="">
      <xdr:nvCxnSpPr>
        <xdr:cNvPr id="1358" name="直線矢印コネクタ 1357">
          <a:extLst>
            <a:ext uri="{FF2B5EF4-FFF2-40B4-BE49-F238E27FC236}">
              <a16:creationId xmlns:a16="http://schemas.microsoft.com/office/drawing/2014/main" id="{34AC81F9-307A-4C7B-8FE5-A08161D6847A}"/>
            </a:ext>
          </a:extLst>
        </xdr:cNvPr>
        <xdr:cNvCxnSpPr/>
      </xdr:nvCxnSpPr>
      <xdr:spPr>
        <a:xfrm>
          <a:off x="4286250" y="22383749"/>
          <a:ext cx="172640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247650</xdr:colOff>
      <xdr:row>156</xdr:row>
      <xdr:rowOff>100013</xdr:rowOff>
    </xdr:from>
    <xdr:to>
      <xdr:col>15</xdr:col>
      <xdr:colOff>300038</xdr:colOff>
      <xdr:row>156</xdr:row>
      <xdr:rowOff>100013</xdr:rowOff>
    </xdr:to>
    <xdr:cxnSp macro="">
      <xdr:nvCxnSpPr>
        <xdr:cNvPr id="1359" name="直線矢印コネクタ 1358">
          <a:extLst>
            <a:ext uri="{FF2B5EF4-FFF2-40B4-BE49-F238E27FC236}">
              <a16:creationId xmlns:a16="http://schemas.microsoft.com/office/drawing/2014/main" id="{3E02B678-FFB6-44CD-BF8B-0BD56B009942}"/>
            </a:ext>
          </a:extLst>
        </xdr:cNvPr>
        <xdr:cNvCxnSpPr/>
      </xdr:nvCxnSpPr>
      <xdr:spPr>
        <a:xfrm>
          <a:off x="5581650" y="22579013"/>
          <a:ext cx="43338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9525</xdr:colOff>
      <xdr:row>135</xdr:row>
      <xdr:rowOff>150019</xdr:rowOff>
    </xdr:from>
    <xdr:to>
      <xdr:col>20</xdr:col>
      <xdr:colOff>304800</xdr:colOff>
      <xdr:row>135</xdr:row>
      <xdr:rowOff>150019</xdr:rowOff>
    </xdr:to>
    <xdr:cxnSp macro="">
      <xdr:nvCxnSpPr>
        <xdr:cNvPr id="1360" name="直線矢印コネクタ 1359">
          <a:extLst>
            <a:ext uri="{FF2B5EF4-FFF2-40B4-BE49-F238E27FC236}">
              <a16:creationId xmlns:a16="http://schemas.microsoft.com/office/drawing/2014/main" id="{AFEEF621-F3B9-41A7-A7A7-76867283155B}"/>
            </a:ext>
          </a:extLst>
        </xdr:cNvPr>
        <xdr:cNvCxnSpPr/>
      </xdr:nvCxnSpPr>
      <xdr:spPr>
        <a:xfrm>
          <a:off x="7629525" y="18628519"/>
          <a:ext cx="295275" cy="0"/>
        </a:xfrm>
        <a:prstGeom prst="straightConnector1">
          <a:avLst/>
        </a:prstGeom>
        <a:ln w="31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7144</xdr:colOff>
      <xdr:row>134</xdr:row>
      <xdr:rowOff>2381</xdr:rowOff>
    </xdr:from>
    <xdr:to>
      <xdr:col>20</xdr:col>
      <xdr:colOff>202406</xdr:colOff>
      <xdr:row>134</xdr:row>
      <xdr:rowOff>2381</xdr:rowOff>
    </xdr:to>
    <xdr:cxnSp macro="">
      <xdr:nvCxnSpPr>
        <xdr:cNvPr id="1361" name="直線コネクタ 1360">
          <a:extLst>
            <a:ext uri="{FF2B5EF4-FFF2-40B4-BE49-F238E27FC236}">
              <a16:creationId xmlns:a16="http://schemas.microsoft.com/office/drawing/2014/main" id="{00939064-9226-4D64-9534-4F227B4A27C5}"/>
            </a:ext>
          </a:extLst>
        </xdr:cNvPr>
        <xdr:cNvCxnSpPr/>
      </xdr:nvCxnSpPr>
      <xdr:spPr>
        <a:xfrm>
          <a:off x="7627144" y="18290381"/>
          <a:ext cx="195262" cy="0"/>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197644</xdr:colOff>
      <xdr:row>134</xdr:row>
      <xdr:rowOff>71438</xdr:rowOff>
    </xdr:from>
    <xdr:to>
      <xdr:col>11</xdr:col>
      <xdr:colOff>90488</xdr:colOff>
      <xdr:row>134</xdr:row>
      <xdr:rowOff>92869</xdr:rowOff>
    </xdr:to>
    <xdr:cxnSp macro="">
      <xdr:nvCxnSpPr>
        <xdr:cNvPr id="1362" name="直線矢印コネクタ 1361">
          <a:extLst>
            <a:ext uri="{FF2B5EF4-FFF2-40B4-BE49-F238E27FC236}">
              <a16:creationId xmlns:a16="http://schemas.microsoft.com/office/drawing/2014/main" id="{AB5100A3-36BF-472C-BD4E-A07ABC3FC462}"/>
            </a:ext>
          </a:extLst>
        </xdr:cNvPr>
        <xdr:cNvCxnSpPr/>
      </xdr:nvCxnSpPr>
      <xdr:spPr>
        <a:xfrm flipV="1">
          <a:off x="2864644" y="18359438"/>
          <a:ext cx="1416844" cy="21431"/>
        </a:xfrm>
        <a:prstGeom prst="straightConnector1">
          <a:avLst/>
        </a:prstGeom>
        <a:ln w="3175">
          <a:solidFill>
            <a:srgbClr val="C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2382</xdr:colOff>
      <xdr:row>134</xdr:row>
      <xdr:rowOff>73819</xdr:rowOff>
    </xdr:from>
    <xdr:to>
      <xdr:col>11</xdr:col>
      <xdr:colOff>95250</xdr:colOff>
      <xdr:row>134</xdr:row>
      <xdr:rowOff>95251</xdr:rowOff>
    </xdr:to>
    <xdr:cxnSp macro="">
      <xdr:nvCxnSpPr>
        <xdr:cNvPr id="1363" name="直線矢印コネクタ 1362">
          <a:extLst>
            <a:ext uri="{FF2B5EF4-FFF2-40B4-BE49-F238E27FC236}">
              <a16:creationId xmlns:a16="http://schemas.microsoft.com/office/drawing/2014/main" id="{989DB7A7-660C-455B-AE4F-5D47AE9C45A8}"/>
            </a:ext>
          </a:extLst>
        </xdr:cNvPr>
        <xdr:cNvCxnSpPr/>
      </xdr:nvCxnSpPr>
      <xdr:spPr>
        <a:xfrm flipH="1">
          <a:off x="1145382" y="18361819"/>
          <a:ext cx="3140868" cy="2143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122196</xdr:colOff>
      <xdr:row>134</xdr:row>
      <xdr:rowOff>2632</xdr:rowOff>
    </xdr:from>
    <xdr:to>
      <xdr:col>15</xdr:col>
      <xdr:colOff>122196</xdr:colOff>
      <xdr:row>139</xdr:row>
      <xdr:rowOff>2381</xdr:rowOff>
    </xdr:to>
    <xdr:cxnSp macro="">
      <xdr:nvCxnSpPr>
        <xdr:cNvPr id="1364" name="直線矢印コネクタ 1363">
          <a:extLst>
            <a:ext uri="{FF2B5EF4-FFF2-40B4-BE49-F238E27FC236}">
              <a16:creationId xmlns:a16="http://schemas.microsoft.com/office/drawing/2014/main" id="{6BC2109C-528F-4120-9748-D343CA7DFD30}"/>
            </a:ext>
          </a:extLst>
        </xdr:cNvPr>
        <xdr:cNvCxnSpPr/>
      </xdr:nvCxnSpPr>
      <xdr:spPr>
        <a:xfrm>
          <a:off x="5837196" y="18290632"/>
          <a:ext cx="0" cy="95224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4763</xdr:colOff>
      <xdr:row>134</xdr:row>
      <xdr:rowOff>4763</xdr:rowOff>
    </xdr:from>
    <xdr:to>
      <xdr:col>20</xdr:col>
      <xdr:colOff>4763</xdr:colOff>
      <xdr:row>137</xdr:row>
      <xdr:rowOff>90488</xdr:rowOff>
    </xdr:to>
    <xdr:cxnSp macro="">
      <xdr:nvCxnSpPr>
        <xdr:cNvPr id="1365" name="直線コネクタ 1364">
          <a:extLst>
            <a:ext uri="{FF2B5EF4-FFF2-40B4-BE49-F238E27FC236}">
              <a16:creationId xmlns:a16="http://schemas.microsoft.com/office/drawing/2014/main" id="{F19FC913-509D-4F68-AC17-AC470B436121}"/>
            </a:ext>
          </a:extLst>
        </xdr:cNvPr>
        <xdr:cNvCxnSpPr/>
      </xdr:nvCxnSpPr>
      <xdr:spPr>
        <a:xfrm>
          <a:off x="7624763" y="18292763"/>
          <a:ext cx="0" cy="657225"/>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257175</xdr:colOff>
      <xdr:row>134</xdr:row>
      <xdr:rowOff>33338</xdr:rowOff>
    </xdr:from>
    <xdr:to>
      <xdr:col>20</xdr:col>
      <xdr:colOff>2381</xdr:colOff>
      <xdr:row>135</xdr:row>
      <xdr:rowOff>150019</xdr:rowOff>
    </xdr:to>
    <xdr:cxnSp macro="">
      <xdr:nvCxnSpPr>
        <xdr:cNvPr id="1366" name="直線コネクタ 1365">
          <a:extLst>
            <a:ext uri="{FF2B5EF4-FFF2-40B4-BE49-F238E27FC236}">
              <a16:creationId xmlns:a16="http://schemas.microsoft.com/office/drawing/2014/main" id="{4EB3F582-BA7E-44EA-8BA2-8F4A5FC2C777}"/>
            </a:ext>
          </a:extLst>
        </xdr:cNvPr>
        <xdr:cNvCxnSpPr/>
      </xdr:nvCxnSpPr>
      <xdr:spPr>
        <a:xfrm>
          <a:off x="4448175" y="18321338"/>
          <a:ext cx="3174206" cy="307181"/>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4763</xdr:colOff>
      <xdr:row>137</xdr:row>
      <xdr:rowOff>92869</xdr:rowOff>
    </xdr:from>
    <xdr:to>
      <xdr:col>20</xdr:col>
      <xdr:colOff>307181</xdr:colOff>
      <xdr:row>137</xdr:row>
      <xdr:rowOff>92869</xdr:rowOff>
    </xdr:to>
    <xdr:cxnSp macro="">
      <xdr:nvCxnSpPr>
        <xdr:cNvPr id="1367" name="直線矢印コネクタ 1366">
          <a:extLst>
            <a:ext uri="{FF2B5EF4-FFF2-40B4-BE49-F238E27FC236}">
              <a16:creationId xmlns:a16="http://schemas.microsoft.com/office/drawing/2014/main" id="{35CD050B-CD4F-4973-80EA-8783CCF61BCC}"/>
            </a:ext>
          </a:extLst>
        </xdr:cNvPr>
        <xdr:cNvCxnSpPr/>
      </xdr:nvCxnSpPr>
      <xdr:spPr>
        <a:xfrm>
          <a:off x="7624763" y="18952369"/>
          <a:ext cx="302418" cy="0"/>
        </a:xfrm>
        <a:prstGeom prst="straightConnector1">
          <a:avLst/>
        </a:prstGeom>
        <a:ln w="31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92869</xdr:colOff>
      <xdr:row>134</xdr:row>
      <xdr:rowOff>73820</xdr:rowOff>
    </xdr:from>
    <xdr:to>
      <xdr:col>12</xdr:col>
      <xdr:colOff>54768</xdr:colOff>
      <xdr:row>135</xdr:row>
      <xdr:rowOff>123826</xdr:rowOff>
    </xdr:to>
    <xdr:cxnSp macro="">
      <xdr:nvCxnSpPr>
        <xdr:cNvPr id="1368" name="直線コネクタ 1367">
          <a:extLst>
            <a:ext uri="{FF2B5EF4-FFF2-40B4-BE49-F238E27FC236}">
              <a16:creationId xmlns:a16="http://schemas.microsoft.com/office/drawing/2014/main" id="{FE1B4DC4-B104-4B4B-A139-14D567AA6531}"/>
            </a:ext>
          </a:extLst>
        </xdr:cNvPr>
        <xdr:cNvCxnSpPr/>
      </xdr:nvCxnSpPr>
      <xdr:spPr>
        <a:xfrm>
          <a:off x="4283869" y="18361820"/>
          <a:ext cx="342899" cy="240506"/>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7144</xdr:colOff>
      <xdr:row>134</xdr:row>
      <xdr:rowOff>78581</xdr:rowOff>
    </xdr:from>
    <xdr:to>
      <xdr:col>12</xdr:col>
      <xdr:colOff>204789</xdr:colOff>
      <xdr:row>135</xdr:row>
      <xdr:rowOff>95250</xdr:rowOff>
    </xdr:to>
    <xdr:cxnSp macro="">
      <xdr:nvCxnSpPr>
        <xdr:cNvPr id="1369" name="直線矢印コネクタ 1368">
          <a:extLst>
            <a:ext uri="{FF2B5EF4-FFF2-40B4-BE49-F238E27FC236}">
              <a16:creationId xmlns:a16="http://schemas.microsoft.com/office/drawing/2014/main" id="{3423AB5B-62F4-466B-A6D7-A72DCEECB4B7}"/>
            </a:ext>
          </a:extLst>
        </xdr:cNvPr>
        <xdr:cNvCxnSpPr/>
      </xdr:nvCxnSpPr>
      <xdr:spPr>
        <a:xfrm flipH="1">
          <a:off x="4579144" y="18366581"/>
          <a:ext cx="197645" cy="20716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126206</xdr:colOff>
      <xdr:row>137</xdr:row>
      <xdr:rowOff>2758</xdr:rowOff>
    </xdr:from>
    <xdr:to>
      <xdr:col>15</xdr:col>
      <xdr:colOff>378493</xdr:colOff>
      <xdr:row>137</xdr:row>
      <xdr:rowOff>2758</xdr:rowOff>
    </xdr:to>
    <xdr:cxnSp macro="">
      <xdr:nvCxnSpPr>
        <xdr:cNvPr id="1370" name="直線矢印コネクタ 1369">
          <a:extLst>
            <a:ext uri="{FF2B5EF4-FFF2-40B4-BE49-F238E27FC236}">
              <a16:creationId xmlns:a16="http://schemas.microsoft.com/office/drawing/2014/main" id="{A808496F-E26A-4E42-922E-27B95C519C9B}"/>
            </a:ext>
          </a:extLst>
        </xdr:cNvPr>
        <xdr:cNvCxnSpPr/>
      </xdr:nvCxnSpPr>
      <xdr:spPr>
        <a:xfrm>
          <a:off x="5841206" y="18862258"/>
          <a:ext cx="25228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132</xdr:row>
      <xdr:rowOff>188119</xdr:rowOff>
    </xdr:from>
    <xdr:to>
      <xdr:col>7</xdr:col>
      <xdr:colOff>0</xdr:colOff>
      <xdr:row>134</xdr:row>
      <xdr:rowOff>85726</xdr:rowOff>
    </xdr:to>
    <xdr:cxnSp macro="">
      <xdr:nvCxnSpPr>
        <xdr:cNvPr id="1371" name="直線矢印コネクタ 1370">
          <a:extLst>
            <a:ext uri="{FF2B5EF4-FFF2-40B4-BE49-F238E27FC236}">
              <a16:creationId xmlns:a16="http://schemas.microsoft.com/office/drawing/2014/main" id="{7EEA717B-45CF-4122-85D7-2D4BE14D751B}"/>
            </a:ext>
          </a:extLst>
        </xdr:cNvPr>
        <xdr:cNvCxnSpPr/>
      </xdr:nvCxnSpPr>
      <xdr:spPr>
        <a:xfrm flipV="1">
          <a:off x="2667000" y="18095119"/>
          <a:ext cx="0" cy="278607"/>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361951</xdr:colOff>
      <xdr:row>142</xdr:row>
      <xdr:rowOff>102394</xdr:rowOff>
    </xdr:from>
    <xdr:to>
      <xdr:col>15</xdr:col>
      <xdr:colOff>373856</xdr:colOff>
      <xdr:row>142</xdr:row>
      <xdr:rowOff>102394</xdr:rowOff>
    </xdr:to>
    <xdr:cxnSp macro="">
      <xdr:nvCxnSpPr>
        <xdr:cNvPr id="1372" name="直線矢印コネクタ 1371">
          <a:extLst>
            <a:ext uri="{FF2B5EF4-FFF2-40B4-BE49-F238E27FC236}">
              <a16:creationId xmlns:a16="http://schemas.microsoft.com/office/drawing/2014/main" id="{B725F6B5-C63D-49E7-884A-CDD247B141C1}"/>
            </a:ext>
          </a:extLst>
        </xdr:cNvPr>
        <xdr:cNvCxnSpPr/>
      </xdr:nvCxnSpPr>
      <xdr:spPr>
        <a:xfrm>
          <a:off x="5695951" y="19914394"/>
          <a:ext cx="39290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88106</xdr:colOff>
      <xdr:row>142</xdr:row>
      <xdr:rowOff>104776</xdr:rowOff>
    </xdr:from>
    <xdr:to>
      <xdr:col>14</xdr:col>
      <xdr:colOff>361950</xdr:colOff>
      <xdr:row>142</xdr:row>
      <xdr:rowOff>104776</xdr:rowOff>
    </xdr:to>
    <xdr:cxnSp macro="">
      <xdr:nvCxnSpPr>
        <xdr:cNvPr id="1373" name="直線矢印コネクタ 1372">
          <a:extLst>
            <a:ext uri="{FF2B5EF4-FFF2-40B4-BE49-F238E27FC236}">
              <a16:creationId xmlns:a16="http://schemas.microsoft.com/office/drawing/2014/main" id="{6E5B1906-E5A5-4FE5-83FB-4B3DCCD68ABB}"/>
            </a:ext>
          </a:extLst>
        </xdr:cNvPr>
        <xdr:cNvCxnSpPr/>
      </xdr:nvCxnSpPr>
      <xdr:spPr>
        <a:xfrm>
          <a:off x="4279106" y="19916776"/>
          <a:ext cx="141684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352426</xdr:colOff>
      <xdr:row>143</xdr:row>
      <xdr:rowOff>97631</xdr:rowOff>
    </xdr:from>
    <xdr:to>
      <xdr:col>7</xdr:col>
      <xdr:colOff>352426</xdr:colOff>
      <xdr:row>171</xdr:row>
      <xdr:rowOff>188119</xdr:rowOff>
    </xdr:to>
    <xdr:cxnSp macro="">
      <xdr:nvCxnSpPr>
        <xdr:cNvPr id="1374" name="直線矢印コネクタ 1373">
          <a:extLst>
            <a:ext uri="{FF2B5EF4-FFF2-40B4-BE49-F238E27FC236}">
              <a16:creationId xmlns:a16="http://schemas.microsoft.com/office/drawing/2014/main" id="{6A7B0788-F43A-4CEA-BE9E-29E5A05899BC}"/>
            </a:ext>
          </a:extLst>
        </xdr:cNvPr>
        <xdr:cNvCxnSpPr/>
      </xdr:nvCxnSpPr>
      <xdr:spPr>
        <a:xfrm>
          <a:off x="3019426" y="20100131"/>
          <a:ext cx="0" cy="542448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2381</xdr:colOff>
      <xdr:row>143</xdr:row>
      <xdr:rowOff>100013</xdr:rowOff>
    </xdr:from>
    <xdr:to>
      <xdr:col>13</xdr:col>
      <xdr:colOff>2381</xdr:colOff>
      <xdr:row>144</xdr:row>
      <xdr:rowOff>104775</xdr:rowOff>
    </xdr:to>
    <xdr:cxnSp macro="">
      <xdr:nvCxnSpPr>
        <xdr:cNvPr id="1375" name="直線矢印コネクタ 1374">
          <a:extLst>
            <a:ext uri="{FF2B5EF4-FFF2-40B4-BE49-F238E27FC236}">
              <a16:creationId xmlns:a16="http://schemas.microsoft.com/office/drawing/2014/main" id="{8005F164-B7EB-4BF9-BA7F-232AF29D79D9}"/>
            </a:ext>
          </a:extLst>
        </xdr:cNvPr>
        <xdr:cNvCxnSpPr/>
      </xdr:nvCxnSpPr>
      <xdr:spPr>
        <a:xfrm>
          <a:off x="4955381" y="20102513"/>
          <a:ext cx="0" cy="19526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354807</xdr:colOff>
      <xdr:row>150</xdr:row>
      <xdr:rowOff>0</xdr:rowOff>
    </xdr:from>
    <xdr:to>
      <xdr:col>8</xdr:col>
      <xdr:colOff>64295</xdr:colOff>
      <xdr:row>150</xdr:row>
      <xdr:rowOff>0</xdr:rowOff>
    </xdr:to>
    <xdr:cxnSp macro="">
      <xdr:nvCxnSpPr>
        <xdr:cNvPr id="1376" name="直線矢印コネクタ 1375">
          <a:extLst>
            <a:ext uri="{FF2B5EF4-FFF2-40B4-BE49-F238E27FC236}">
              <a16:creationId xmlns:a16="http://schemas.microsoft.com/office/drawing/2014/main" id="{B1C10FC5-0281-44A3-B6D3-F4E74F6C7292}"/>
            </a:ext>
          </a:extLst>
        </xdr:cNvPr>
        <xdr:cNvCxnSpPr/>
      </xdr:nvCxnSpPr>
      <xdr:spPr>
        <a:xfrm>
          <a:off x="3021807" y="21336000"/>
          <a:ext cx="9048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352425</xdr:colOff>
      <xdr:row>139</xdr:row>
      <xdr:rowOff>102394</xdr:rowOff>
    </xdr:from>
    <xdr:to>
      <xdr:col>8</xdr:col>
      <xdr:colOff>166688</xdr:colOff>
      <xdr:row>139</xdr:row>
      <xdr:rowOff>102394</xdr:rowOff>
    </xdr:to>
    <xdr:cxnSp macro="">
      <xdr:nvCxnSpPr>
        <xdr:cNvPr id="1377" name="直線矢印コネクタ 1376">
          <a:extLst>
            <a:ext uri="{FF2B5EF4-FFF2-40B4-BE49-F238E27FC236}">
              <a16:creationId xmlns:a16="http://schemas.microsoft.com/office/drawing/2014/main" id="{EDCFF540-19BE-4B10-B0A7-8940FADB446B}"/>
            </a:ext>
          </a:extLst>
        </xdr:cNvPr>
        <xdr:cNvCxnSpPr/>
      </xdr:nvCxnSpPr>
      <xdr:spPr>
        <a:xfrm>
          <a:off x="3019425" y="19342894"/>
          <a:ext cx="19526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83342</xdr:colOff>
      <xdr:row>132</xdr:row>
      <xdr:rowOff>80960</xdr:rowOff>
    </xdr:from>
    <xdr:to>
      <xdr:col>12</xdr:col>
      <xdr:colOff>88106</xdr:colOff>
      <xdr:row>133</xdr:row>
      <xdr:rowOff>16665</xdr:rowOff>
    </xdr:to>
    <xdr:sp macro="" textlink="">
      <xdr:nvSpPr>
        <xdr:cNvPr id="1378" name="円弧 1377">
          <a:extLst>
            <a:ext uri="{FF2B5EF4-FFF2-40B4-BE49-F238E27FC236}">
              <a16:creationId xmlns:a16="http://schemas.microsoft.com/office/drawing/2014/main" id="{FDDCF963-6D10-4BEE-BEDB-3F935C8158F8}"/>
            </a:ext>
          </a:extLst>
        </xdr:cNvPr>
        <xdr:cNvSpPr/>
      </xdr:nvSpPr>
      <xdr:spPr>
        <a:xfrm>
          <a:off x="3893342" y="17987960"/>
          <a:ext cx="766764" cy="126205"/>
        </a:xfrm>
        <a:prstGeom prst="arc">
          <a:avLst>
            <a:gd name="adj1" fmla="val 950169"/>
            <a:gd name="adj2" fmla="val 9835497"/>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304800</xdr:colOff>
      <xdr:row>134</xdr:row>
      <xdr:rowOff>73819</xdr:rowOff>
    </xdr:from>
    <xdr:to>
      <xdr:col>11</xdr:col>
      <xdr:colOff>233362</xdr:colOff>
      <xdr:row>134</xdr:row>
      <xdr:rowOff>73819</xdr:rowOff>
    </xdr:to>
    <xdr:cxnSp macro="">
      <xdr:nvCxnSpPr>
        <xdr:cNvPr id="1379" name="直線コネクタ 1378">
          <a:extLst>
            <a:ext uri="{FF2B5EF4-FFF2-40B4-BE49-F238E27FC236}">
              <a16:creationId xmlns:a16="http://schemas.microsoft.com/office/drawing/2014/main" id="{C56DD656-EDC6-4DBA-89F0-C0F516F89C31}"/>
            </a:ext>
          </a:extLst>
        </xdr:cNvPr>
        <xdr:cNvCxnSpPr/>
      </xdr:nvCxnSpPr>
      <xdr:spPr>
        <a:xfrm>
          <a:off x="4114800" y="18361819"/>
          <a:ext cx="309562" cy="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9527</xdr:colOff>
      <xdr:row>132</xdr:row>
      <xdr:rowOff>42864</xdr:rowOff>
    </xdr:from>
    <xdr:to>
      <xdr:col>11</xdr:col>
      <xdr:colOff>207171</xdr:colOff>
      <xdr:row>134</xdr:row>
      <xdr:rowOff>73819</xdr:rowOff>
    </xdr:to>
    <xdr:sp macro="" textlink="">
      <xdr:nvSpPr>
        <xdr:cNvPr id="1380" name="円弧 1379">
          <a:extLst>
            <a:ext uri="{FF2B5EF4-FFF2-40B4-BE49-F238E27FC236}">
              <a16:creationId xmlns:a16="http://schemas.microsoft.com/office/drawing/2014/main" id="{83E10CAA-FF54-4BF4-BE10-E123A0763367}"/>
            </a:ext>
          </a:extLst>
        </xdr:cNvPr>
        <xdr:cNvSpPr/>
      </xdr:nvSpPr>
      <xdr:spPr>
        <a:xfrm>
          <a:off x="3819527" y="17949864"/>
          <a:ext cx="578644" cy="411955"/>
        </a:xfrm>
        <a:prstGeom prst="arc">
          <a:avLst>
            <a:gd name="adj1" fmla="val 5330118"/>
            <a:gd name="adj2" fmla="val 8909169"/>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0</xdr:colOff>
      <xdr:row>134</xdr:row>
      <xdr:rowOff>0</xdr:rowOff>
    </xdr:from>
    <xdr:to>
      <xdr:col>3</xdr:col>
      <xdr:colOff>0</xdr:colOff>
      <xdr:row>139</xdr:row>
      <xdr:rowOff>2381</xdr:rowOff>
    </xdr:to>
    <xdr:cxnSp macro="">
      <xdr:nvCxnSpPr>
        <xdr:cNvPr id="1381" name="直線コネクタ 1380">
          <a:extLst>
            <a:ext uri="{FF2B5EF4-FFF2-40B4-BE49-F238E27FC236}">
              <a16:creationId xmlns:a16="http://schemas.microsoft.com/office/drawing/2014/main" id="{C285A919-2450-475D-BFF1-3CB41C36D81D}"/>
            </a:ext>
          </a:extLst>
        </xdr:cNvPr>
        <xdr:cNvCxnSpPr/>
      </xdr:nvCxnSpPr>
      <xdr:spPr>
        <a:xfrm>
          <a:off x="1143000" y="18288000"/>
          <a:ext cx="0" cy="954881"/>
        </a:xfrm>
        <a:prstGeom prst="line">
          <a:avLst/>
        </a:prstGeom>
        <a:ln w="9525" cmpd="dbl">
          <a:solidFill>
            <a:srgbClr val="7030A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78582</xdr:colOff>
      <xdr:row>133</xdr:row>
      <xdr:rowOff>190499</xdr:rowOff>
    </xdr:from>
    <xdr:to>
      <xdr:col>12</xdr:col>
      <xdr:colOff>259556</xdr:colOff>
      <xdr:row>134</xdr:row>
      <xdr:rowOff>114300</xdr:rowOff>
    </xdr:to>
    <xdr:cxnSp macro="">
      <xdr:nvCxnSpPr>
        <xdr:cNvPr id="1382" name="直線コネクタ 1381">
          <a:extLst>
            <a:ext uri="{FF2B5EF4-FFF2-40B4-BE49-F238E27FC236}">
              <a16:creationId xmlns:a16="http://schemas.microsoft.com/office/drawing/2014/main" id="{B4E3D9E1-6498-4C3A-8155-31896A31AE84}"/>
            </a:ext>
          </a:extLst>
        </xdr:cNvPr>
        <xdr:cNvCxnSpPr/>
      </xdr:nvCxnSpPr>
      <xdr:spPr>
        <a:xfrm>
          <a:off x="4650582" y="18287999"/>
          <a:ext cx="180974" cy="114301"/>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326231</xdr:colOff>
      <xdr:row>132</xdr:row>
      <xdr:rowOff>30957</xdr:rowOff>
    </xdr:from>
    <xdr:to>
      <xdr:col>12</xdr:col>
      <xdr:colOff>154781</xdr:colOff>
      <xdr:row>134</xdr:row>
      <xdr:rowOff>73818</xdr:rowOff>
    </xdr:to>
    <xdr:sp macro="" textlink="">
      <xdr:nvSpPr>
        <xdr:cNvPr id="1383" name="円弧 1382">
          <a:extLst>
            <a:ext uri="{FF2B5EF4-FFF2-40B4-BE49-F238E27FC236}">
              <a16:creationId xmlns:a16="http://schemas.microsoft.com/office/drawing/2014/main" id="{4A4F81A6-F873-41C5-AD70-2B5D559A050B}"/>
            </a:ext>
          </a:extLst>
        </xdr:cNvPr>
        <xdr:cNvSpPr/>
      </xdr:nvSpPr>
      <xdr:spPr>
        <a:xfrm>
          <a:off x="4136231" y="17937957"/>
          <a:ext cx="590550" cy="423861"/>
        </a:xfrm>
        <a:prstGeom prst="arc">
          <a:avLst>
            <a:gd name="adj1" fmla="val 1924465"/>
            <a:gd name="adj2" fmla="val 5510870"/>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259557</xdr:colOff>
      <xdr:row>133</xdr:row>
      <xdr:rowOff>92868</xdr:rowOff>
    </xdr:from>
    <xdr:to>
      <xdr:col>11</xdr:col>
      <xdr:colOff>259557</xdr:colOff>
      <xdr:row>134</xdr:row>
      <xdr:rowOff>4762</xdr:rowOff>
    </xdr:to>
    <xdr:cxnSp macro="">
      <xdr:nvCxnSpPr>
        <xdr:cNvPr id="1384" name="直線矢印コネクタ 1383">
          <a:extLst>
            <a:ext uri="{FF2B5EF4-FFF2-40B4-BE49-F238E27FC236}">
              <a16:creationId xmlns:a16="http://schemas.microsoft.com/office/drawing/2014/main" id="{4C367AEE-6378-4241-899A-0F44E2390E78}"/>
            </a:ext>
          </a:extLst>
        </xdr:cNvPr>
        <xdr:cNvCxnSpPr/>
      </xdr:nvCxnSpPr>
      <xdr:spPr>
        <a:xfrm>
          <a:off x="4450557" y="18190368"/>
          <a:ext cx="0" cy="102394"/>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257175</xdr:colOff>
      <xdr:row>134</xdr:row>
      <xdr:rowOff>71438</xdr:rowOff>
    </xdr:from>
    <xdr:to>
      <xdr:col>11</xdr:col>
      <xdr:colOff>257175</xdr:colOff>
      <xdr:row>134</xdr:row>
      <xdr:rowOff>171450</xdr:rowOff>
    </xdr:to>
    <xdr:cxnSp macro="">
      <xdr:nvCxnSpPr>
        <xdr:cNvPr id="1385" name="直線矢印コネクタ 1384">
          <a:extLst>
            <a:ext uri="{FF2B5EF4-FFF2-40B4-BE49-F238E27FC236}">
              <a16:creationId xmlns:a16="http://schemas.microsoft.com/office/drawing/2014/main" id="{E7A4C196-351E-4A56-A54C-1C6E387AECEC}"/>
            </a:ext>
          </a:extLst>
        </xdr:cNvPr>
        <xdr:cNvCxnSpPr/>
      </xdr:nvCxnSpPr>
      <xdr:spPr>
        <a:xfrm flipV="1">
          <a:off x="4448175" y="18359438"/>
          <a:ext cx="0" cy="100012"/>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361949</xdr:colOff>
      <xdr:row>134</xdr:row>
      <xdr:rowOff>4762</xdr:rowOff>
    </xdr:from>
    <xdr:to>
      <xdr:col>14</xdr:col>
      <xdr:colOff>361949</xdr:colOff>
      <xdr:row>139</xdr:row>
      <xdr:rowOff>0</xdr:rowOff>
    </xdr:to>
    <xdr:cxnSp macro="">
      <xdr:nvCxnSpPr>
        <xdr:cNvPr id="1386" name="直線コネクタ 1385">
          <a:extLst>
            <a:ext uri="{FF2B5EF4-FFF2-40B4-BE49-F238E27FC236}">
              <a16:creationId xmlns:a16="http://schemas.microsoft.com/office/drawing/2014/main" id="{186BA6E6-6756-4C03-9752-483CCE99CC76}"/>
            </a:ext>
          </a:extLst>
        </xdr:cNvPr>
        <xdr:cNvCxnSpPr/>
      </xdr:nvCxnSpPr>
      <xdr:spPr>
        <a:xfrm>
          <a:off x="5695949" y="18292762"/>
          <a:ext cx="0" cy="947738"/>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200026</xdr:colOff>
      <xdr:row>134</xdr:row>
      <xdr:rowOff>2381</xdr:rowOff>
    </xdr:from>
    <xdr:to>
      <xdr:col>7</xdr:col>
      <xdr:colOff>200026</xdr:colOff>
      <xdr:row>139</xdr:row>
      <xdr:rowOff>0</xdr:rowOff>
    </xdr:to>
    <xdr:cxnSp macro="">
      <xdr:nvCxnSpPr>
        <xdr:cNvPr id="1387" name="直線コネクタ 1386">
          <a:extLst>
            <a:ext uri="{FF2B5EF4-FFF2-40B4-BE49-F238E27FC236}">
              <a16:creationId xmlns:a16="http://schemas.microsoft.com/office/drawing/2014/main" id="{D88B7F93-7E8F-4B5E-9DD8-6E3A266D6467}"/>
            </a:ext>
          </a:extLst>
        </xdr:cNvPr>
        <xdr:cNvCxnSpPr/>
      </xdr:nvCxnSpPr>
      <xdr:spPr>
        <a:xfrm>
          <a:off x="2867026" y="18290381"/>
          <a:ext cx="0" cy="950119"/>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361950</xdr:colOff>
      <xdr:row>138</xdr:row>
      <xdr:rowOff>188119</xdr:rowOff>
    </xdr:from>
    <xdr:to>
      <xdr:col>14</xdr:col>
      <xdr:colOff>361950</xdr:colOff>
      <xdr:row>142</xdr:row>
      <xdr:rowOff>102393</xdr:rowOff>
    </xdr:to>
    <xdr:cxnSp macro="">
      <xdr:nvCxnSpPr>
        <xdr:cNvPr id="1388" name="直線コネクタ 1387">
          <a:extLst>
            <a:ext uri="{FF2B5EF4-FFF2-40B4-BE49-F238E27FC236}">
              <a16:creationId xmlns:a16="http://schemas.microsoft.com/office/drawing/2014/main" id="{5EA72A89-E58D-4481-BC2F-557B9D9246BD}"/>
            </a:ext>
          </a:extLst>
        </xdr:cNvPr>
        <xdr:cNvCxnSpPr/>
      </xdr:nvCxnSpPr>
      <xdr:spPr>
        <a:xfrm>
          <a:off x="5695950" y="19238119"/>
          <a:ext cx="0" cy="676274"/>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359568</xdr:colOff>
      <xdr:row>142</xdr:row>
      <xdr:rowOff>102394</xdr:rowOff>
    </xdr:from>
    <xdr:to>
      <xdr:col>14</xdr:col>
      <xdr:colOff>359568</xdr:colOff>
      <xdr:row>172</xdr:row>
      <xdr:rowOff>0</xdr:rowOff>
    </xdr:to>
    <xdr:cxnSp macro="">
      <xdr:nvCxnSpPr>
        <xdr:cNvPr id="1389" name="直線コネクタ 1388">
          <a:extLst>
            <a:ext uri="{FF2B5EF4-FFF2-40B4-BE49-F238E27FC236}">
              <a16:creationId xmlns:a16="http://schemas.microsoft.com/office/drawing/2014/main" id="{C07D7E01-F3D6-44D6-817E-6C52A81AB30F}"/>
            </a:ext>
          </a:extLst>
        </xdr:cNvPr>
        <xdr:cNvCxnSpPr/>
      </xdr:nvCxnSpPr>
      <xdr:spPr>
        <a:xfrm>
          <a:off x="5693568" y="19914394"/>
          <a:ext cx="0" cy="5612606"/>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200025</xdr:colOff>
      <xdr:row>139</xdr:row>
      <xdr:rowOff>2381</xdr:rowOff>
    </xdr:from>
    <xdr:to>
      <xdr:col>7</xdr:col>
      <xdr:colOff>200025</xdr:colOff>
      <xdr:row>142</xdr:row>
      <xdr:rowOff>107155</xdr:rowOff>
    </xdr:to>
    <xdr:cxnSp macro="">
      <xdr:nvCxnSpPr>
        <xdr:cNvPr id="1390" name="直線コネクタ 1389">
          <a:extLst>
            <a:ext uri="{FF2B5EF4-FFF2-40B4-BE49-F238E27FC236}">
              <a16:creationId xmlns:a16="http://schemas.microsoft.com/office/drawing/2014/main" id="{F12E377B-4678-4C0D-845C-571AE308C2DF}"/>
            </a:ext>
          </a:extLst>
        </xdr:cNvPr>
        <xdr:cNvCxnSpPr/>
      </xdr:nvCxnSpPr>
      <xdr:spPr>
        <a:xfrm>
          <a:off x="2867025" y="19242881"/>
          <a:ext cx="0" cy="676274"/>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202406</xdr:colOff>
      <xdr:row>142</xdr:row>
      <xdr:rowOff>102393</xdr:rowOff>
    </xdr:from>
    <xdr:to>
      <xdr:col>7</xdr:col>
      <xdr:colOff>202406</xdr:colOff>
      <xdr:row>171</xdr:row>
      <xdr:rowOff>190499</xdr:rowOff>
    </xdr:to>
    <xdr:cxnSp macro="">
      <xdr:nvCxnSpPr>
        <xdr:cNvPr id="1391" name="直線コネクタ 1390">
          <a:extLst>
            <a:ext uri="{FF2B5EF4-FFF2-40B4-BE49-F238E27FC236}">
              <a16:creationId xmlns:a16="http://schemas.microsoft.com/office/drawing/2014/main" id="{B3A448B6-ACBF-4093-A2A0-981B5B6D6682}"/>
            </a:ext>
          </a:extLst>
        </xdr:cNvPr>
        <xdr:cNvCxnSpPr/>
      </xdr:nvCxnSpPr>
      <xdr:spPr>
        <a:xfrm>
          <a:off x="2869406" y="19914393"/>
          <a:ext cx="0" cy="5612606"/>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359567</xdr:colOff>
      <xdr:row>138</xdr:row>
      <xdr:rowOff>188120</xdr:rowOff>
    </xdr:from>
    <xdr:to>
      <xdr:col>15</xdr:col>
      <xdr:colOff>7144</xdr:colOff>
      <xdr:row>143</xdr:row>
      <xdr:rowOff>0</xdr:rowOff>
    </xdr:to>
    <xdr:cxnSp macro="">
      <xdr:nvCxnSpPr>
        <xdr:cNvPr id="1392" name="直線コネクタ 1391">
          <a:extLst>
            <a:ext uri="{FF2B5EF4-FFF2-40B4-BE49-F238E27FC236}">
              <a16:creationId xmlns:a16="http://schemas.microsoft.com/office/drawing/2014/main" id="{0DFF6F00-32BE-470D-863A-EAD926A8A301}"/>
            </a:ext>
          </a:extLst>
        </xdr:cNvPr>
        <xdr:cNvCxnSpPr/>
      </xdr:nvCxnSpPr>
      <xdr:spPr>
        <a:xfrm>
          <a:off x="5693567" y="19238120"/>
          <a:ext cx="28577" cy="764380"/>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142881</xdr:colOff>
      <xdr:row>137</xdr:row>
      <xdr:rowOff>19052</xdr:rowOff>
    </xdr:from>
    <xdr:to>
      <xdr:col>19</xdr:col>
      <xdr:colOff>154788</xdr:colOff>
      <xdr:row>143</xdr:row>
      <xdr:rowOff>2</xdr:rowOff>
    </xdr:to>
    <xdr:sp macro="" textlink="">
      <xdr:nvSpPr>
        <xdr:cNvPr id="1393" name="円弧 1392">
          <a:extLst>
            <a:ext uri="{FF2B5EF4-FFF2-40B4-BE49-F238E27FC236}">
              <a16:creationId xmlns:a16="http://schemas.microsoft.com/office/drawing/2014/main" id="{2AF8C61F-485D-4C29-BCAF-CCAF94E4AE55}"/>
            </a:ext>
          </a:extLst>
        </xdr:cNvPr>
        <xdr:cNvSpPr/>
      </xdr:nvSpPr>
      <xdr:spPr>
        <a:xfrm>
          <a:off x="6238881" y="18878552"/>
          <a:ext cx="1154907" cy="1123950"/>
        </a:xfrm>
        <a:prstGeom prst="arc">
          <a:avLst>
            <a:gd name="adj1" fmla="val 21527148"/>
            <a:gd name="adj2" fmla="val 5494262"/>
          </a:avLst>
        </a:prstGeom>
        <a:ln w="31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157161</xdr:colOff>
      <xdr:row>139</xdr:row>
      <xdr:rowOff>1</xdr:rowOff>
    </xdr:from>
    <xdr:to>
      <xdr:col>19</xdr:col>
      <xdr:colOff>157161</xdr:colOff>
      <xdr:row>140</xdr:row>
      <xdr:rowOff>2381</xdr:rowOff>
    </xdr:to>
    <xdr:cxnSp macro="">
      <xdr:nvCxnSpPr>
        <xdr:cNvPr id="1394" name="直線コネクタ 1393">
          <a:extLst>
            <a:ext uri="{FF2B5EF4-FFF2-40B4-BE49-F238E27FC236}">
              <a16:creationId xmlns:a16="http://schemas.microsoft.com/office/drawing/2014/main" id="{6B99FF11-AC20-4B47-B6EB-C14676C11B18}"/>
            </a:ext>
          </a:extLst>
        </xdr:cNvPr>
        <xdr:cNvCxnSpPr/>
      </xdr:nvCxnSpPr>
      <xdr:spPr>
        <a:xfrm flipV="1">
          <a:off x="7396161" y="19240501"/>
          <a:ext cx="0" cy="19288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157162</xdr:colOff>
      <xdr:row>134</xdr:row>
      <xdr:rowOff>2382</xdr:rowOff>
    </xdr:from>
    <xdr:to>
      <xdr:col>19</xdr:col>
      <xdr:colOff>157162</xdr:colOff>
      <xdr:row>139</xdr:row>
      <xdr:rowOff>2382</xdr:rowOff>
    </xdr:to>
    <xdr:cxnSp macro="">
      <xdr:nvCxnSpPr>
        <xdr:cNvPr id="1395" name="直線コネクタ 1394">
          <a:extLst>
            <a:ext uri="{FF2B5EF4-FFF2-40B4-BE49-F238E27FC236}">
              <a16:creationId xmlns:a16="http://schemas.microsoft.com/office/drawing/2014/main" id="{C32F60CE-7354-4DE6-9348-C6C5E9248A28}"/>
            </a:ext>
          </a:extLst>
        </xdr:cNvPr>
        <xdr:cNvCxnSpPr/>
      </xdr:nvCxnSpPr>
      <xdr:spPr>
        <a:xfrm>
          <a:off x="7396162" y="18290382"/>
          <a:ext cx="0" cy="952500"/>
        </a:xfrm>
        <a:prstGeom prst="line">
          <a:avLst/>
        </a:prstGeom>
        <a:ln w="9525" cmpd="dbl">
          <a:solidFill>
            <a:srgbClr val="7030A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78581</xdr:colOff>
      <xdr:row>134</xdr:row>
      <xdr:rowOff>2382</xdr:rowOff>
    </xdr:from>
    <xdr:to>
      <xdr:col>19</xdr:col>
      <xdr:colOff>157163</xdr:colOff>
      <xdr:row>134</xdr:row>
      <xdr:rowOff>2382</xdr:rowOff>
    </xdr:to>
    <xdr:cxnSp macro="">
      <xdr:nvCxnSpPr>
        <xdr:cNvPr id="1396" name="直線コネクタ 1395">
          <a:extLst>
            <a:ext uri="{FF2B5EF4-FFF2-40B4-BE49-F238E27FC236}">
              <a16:creationId xmlns:a16="http://schemas.microsoft.com/office/drawing/2014/main" id="{B4FE74EE-D754-4832-A87D-58E8363C002A}"/>
            </a:ext>
          </a:extLst>
        </xdr:cNvPr>
        <xdr:cNvCxnSpPr/>
      </xdr:nvCxnSpPr>
      <xdr:spPr>
        <a:xfrm>
          <a:off x="4650581" y="18290382"/>
          <a:ext cx="2745582" cy="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378620</xdr:colOff>
      <xdr:row>134</xdr:row>
      <xdr:rowOff>2381</xdr:rowOff>
    </xdr:from>
    <xdr:to>
      <xdr:col>10</xdr:col>
      <xdr:colOff>76202</xdr:colOff>
      <xdr:row>134</xdr:row>
      <xdr:rowOff>2381</xdr:rowOff>
    </xdr:to>
    <xdr:cxnSp macro="">
      <xdr:nvCxnSpPr>
        <xdr:cNvPr id="1397" name="直線コネクタ 1396">
          <a:extLst>
            <a:ext uri="{FF2B5EF4-FFF2-40B4-BE49-F238E27FC236}">
              <a16:creationId xmlns:a16="http://schemas.microsoft.com/office/drawing/2014/main" id="{FE3A7DDB-DDA5-46AB-A646-2F30D744C42A}"/>
            </a:ext>
          </a:extLst>
        </xdr:cNvPr>
        <xdr:cNvCxnSpPr/>
      </xdr:nvCxnSpPr>
      <xdr:spPr>
        <a:xfrm>
          <a:off x="1140620" y="18290381"/>
          <a:ext cx="2745582" cy="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380999</xdr:colOff>
      <xdr:row>138</xdr:row>
      <xdr:rowOff>188119</xdr:rowOff>
    </xdr:from>
    <xdr:to>
      <xdr:col>2</xdr:col>
      <xdr:colOff>380999</xdr:colOff>
      <xdr:row>140</xdr:row>
      <xdr:rowOff>0</xdr:rowOff>
    </xdr:to>
    <xdr:cxnSp macro="">
      <xdr:nvCxnSpPr>
        <xdr:cNvPr id="1398" name="直線コネクタ 1397">
          <a:extLst>
            <a:ext uri="{FF2B5EF4-FFF2-40B4-BE49-F238E27FC236}">
              <a16:creationId xmlns:a16="http://schemas.microsoft.com/office/drawing/2014/main" id="{6EDDCCDD-C9B4-49EA-8814-A4F2CD7CDBA0}"/>
            </a:ext>
          </a:extLst>
        </xdr:cNvPr>
        <xdr:cNvCxnSpPr/>
      </xdr:nvCxnSpPr>
      <xdr:spPr>
        <a:xfrm>
          <a:off x="1142999" y="19238119"/>
          <a:ext cx="0" cy="192881"/>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380998</xdr:colOff>
      <xdr:row>137</xdr:row>
      <xdr:rowOff>2</xdr:rowOff>
    </xdr:from>
    <xdr:to>
      <xdr:col>6</xdr:col>
      <xdr:colOff>21430</xdr:colOff>
      <xdr:row>143</xdr:row>
      <xdr:rowOff>2</xdr:rowOff>
    </xdr:to>
    <xdr:sp macro="" textlink="">
      <xdr:nvSpPr>
        <xdr:cNvPr id="1399" name="円弧 1398">
          <a:extLst>
            <a:ext uri="{FF2B5EF4-FFF2-40B4-BE49-F238E27FC236}">
              <a16:creationId xmlns:a16="http://schemas.microsoft.com/office/drawing/2014/main" id="{E9E605FF-C51D-477F-B008-9A016BCD8708}"/>
            </a:ext>
          </a:extLst>
        </xdr:cNvPr>
        <xdr:cNvSpPr/>
      </xdr:nvSpPr>
      <xdr:spPr>
        <a:xfrm>
          <a:off x="1142998" y="18859502"/>
          <a:ext cx="1164432" cy="1143000"/>
        </a:xfrm>
        <a:prstGeom prst="arc">
          <a:avLst>
            <a:gd name="adj1" fmla="val 5350420"/>
            <a:gd name="adj2" fmla="val 10877149"/>
          </a:avLst>
        </a:prstGeom>
        <a:ln w="31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176213</xdr:colOff>
      <xdr:row>138</xdr:row>
      <xdr:rowOff>188118</xdr:rowOff>
    </xdr:from>
    <xdr:to>
      <xdr:col>7</xdr:col>
      <xdr:colOff>200032</xdr:colOff>
      <xdr:row>143</xdr:row>
      <xdr:rowOff>0</xdr:rowOff>
    </xdr:to>
    <xdr:cxnSp macro="">
      <xdr:nvCxnSpPr>
        <xdr:cNvPr id="1400" name="直線コネクタ 1399">
          <a:extLst>
            <a:ext uri="{FF2B5EF4-FFF2-40B4-BE49-F238E27FC236}">
              <a16:creationId xmlns:a16="http://schemas.microsoft.com/office/drawing/2014/main" id="{7ED62AD3-F36D-4B10-998F-15159C9A53EA}"/>
            </a:ext>
          </a:extLst>
        </xdr:cNvPr>
        <xdr:cNvCxnSpPr/>
      </xdr:nvCxnSpPr>
      <xdr:spPr>
        <a:xfrm flipH="1">
          <a:off x="2843213" y="19238118"/>
          <a:ext cx="23819" cy="764382"/>
        </a:xfrm>
        <a:prstGeom prst="line">
          <a:avLst/>
        </a:prstGeom>
        <a:ln w="6350" cmpd="dbl"/>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352426</xdr:colOff>
      <xdr:row>134</xdr:row>
      <xdr:rowOff>1</xdr:rowOff>
    </xdr:from>
    <xdr:to>
      <xdr:col>7</xdr:col>
      <xdr:colOff>352426</xdr:colOff>
      <xdr:row>143</xdr:row>
      <xdr:rowOff>102395</xdr:rowOff>
    </xdr:to>
    <xdr:cxnSp macro="">
      <xdr:nvCxnSpPr>
        <xdr:cNvPr id="1401" name="直線矢印コネクタ 1400">
          <a:extLst>
            <a:ext uri="{FF2B5EF4-FFF2-40B4-BE49-F238E27FC236}">
              <a16:creationId xmlns:a16="http://schemas.microsoft.com/office/drawing/2014/main" id="{217AAFC5-0F2E-4CC0-9746-925C222479A8}"/>
            </a:ext>
          </a:extLst>
        </xdr:cNvPr>
        <xdr:cNvCxnSpPr/>
      </xdr:nvCxnSpPr>
      <xdr:spPr>
        <a:xfrm>
          <a:off x="3019426" y="18288001"/>
          <a:ext cx="0" cy="181689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378618</xdr:colOff>
      <xdr:row>134</xdr:row>
      <xdr:rowOff>88106</xdr:rowOff>
    </xdr:from>
    <xdr:to>
      <xdr:col>8</xdr:col>
      <xdr:colOff>378618</xdr:colOff>
      <xdr:row>135</xdr:row>
      <xdr:rowOff>14287</xdr:rowOff>
    </xdr:to>
    <xdr:cxnSp macro="">
      <xdr:nvCxnSpPr>
        <xdr:cNvPr id="1402" name="直線矢印コネクタ 1401">
          <a:extLst>
            <a:ext uri="{FF2B5EF4-FFF2-40B4-BE49-F238E27FC236}">
              <a16:creationId xmlns:a16="http://schemas.microsoft.com/office/drawing/2014/main" id="{534BFC6B-6502-4DC7-A3D1-1716CA24DFD7}"/>
            </a:ext>
          </a:extLst>
        </xdr:cNvPr>
        <xdr:cNvCxnSpPr/>
      </xdr:nvCxnSpPr>
      <xdr:spPr>
        <a:xfrm>
          <a:off x="3426618" y="18376106"/>
          <a:ext cx="0" cy="116681"/>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290512</xdr:colOff>
      <xdr:row>144</xdr:row>
      <xdr:rowOff>16669</xdr:rowOff>
    </xdr:from>
    <xdr:to>
      <xdr:col>12</xdr:col>
      <xdr:colOff>290512</xdr:colOff>
      <xdr:row>144</xdr:row>
      <xdr:rowOff>188119</xdr:rowOff>
    </xdr:to>
    <xdr:cxnSp macro="">
      <xdr:nvCxnSpPr>
        <xdr:cNvPr id="1403" name="直線矢印コネクタ 1402">
          <a:extLst>
            <a:ext uri="{FF2B5EF4-FFF2-40B4-BE49-F238E27FC236}">
              <a16:creationId xmlns:a16="http://schemas.microsoft.com/office/drawing/2014/main" id="{5D549ED9-29C4-4B17-BD2E-18B9711B1286}"/>
            </a:ext>
          </a:extLst>
        </xdr:cNvPr>
        <xdr:cNvCxnSpPr/>
      </xdr:nvCxnSpPr>
      <xdr:spPr>
        <a:xfrm>
          <a:off x="4862512" y="20209669"/>
          <a:ext cx="0" cy="17145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69056</xdr:colOff>
      <xdr:row>118</xdr:row>
      <xdr:rowOff>0</xdr:rowOff>
    </xdr:from>
    <xdr:to>
      <xdr:col>13</xdr:col>
      <xdr:colOff>64294</xdr:colOff>
      <xdr:row>118</xdr:row>
      <xdr:rowOff>0</xdr:rowOff>
    </xdr:to>
    <xdr:cxnSp macro="">
      <xdr:nvCxnSpPr>
        <xdr:cNvPr id="1404" name="直線矢印コネクタ 1403">
          <a:extLst>
            <a:ext uri="{FF2B5EF4-FFF2-40B4-BE49-F238E27FC236}">
              <a16:creationId xmlns:a16="http://schemas.microsoft.com/office/drawing/2014/main" id="{C1B06F54-B51D-4BDC-A295-A682F12FA136}"/>
            </a:ext>
          </a:extLst>
        </xdr:cNvPr>
        <xdr:cNvCxnSpPr/>
      </xdr:nvCxnSpPr>
      <xdr:spPr>
        <a:xfrm>
          <a:off x="4260056" y="15240000"/>
          <a:ext cx="757238"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66675</xdr:colOff>
      <xdr:row>118</xdr:row>
      <xdr:rowOff>0</xdr:rowOff>
    </xdr:from>
    <xdr:to>
      <xdr:col>15</xdr:col>
      <xdr:colOff>369094</xdr:colOff>
      <xdr:row>118</xdr:row>
      <xdr:rowOff>0</xdr:rowOff>
    </xdr:to>
    <xdr:cxnSp macro="">
      <xdr:nvCxnSpPr>
        <xdr:cNvPr id="1405" name="直線矢印コネクタ 1404">
          <a:extLst>
            <a:ext uri="{FF2B5EF4-FFF2-40B4-BE49-F238E27FC236}">
              <a16:creationId xmlns:a16="http://schemas.microsoft.com/office/drawing/2014/main" id="{54887A84-B5D6-4BE3-B057-533F217A9C94}"/>
            </a:ext>
          </a:extLst>
        </xdr:cNvPr>
        <xdr:cNvCxnSpPr/>
      </xdr:nvCxnSpPr>
      <xdr:spPr>
        <a:xfrm>
          <a:off x="5019675" y="15240000"/>
          <a:ext cx="10644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357188</xdr:colOff>
      <xdr:row>83</xdr:row>
      <xdr:rowOff>0</xdr:rowOff>
    </xdr:from>
    <xdr:to>
      <xdr:col>20</xdr:col>
      <xdr:colOff>176213</xdr:colOff>
      <xdr:row>83</xdr:row>
      <xdr:rowOff>0</xdr:rowOff>
    </xdr:to>
    <xdr:cxnSp macro="">
      <xdr:nvCxnSpPr>
        <xdr:cNvPr id="1406" name="直線矢印コネクタ 1405">
          <a:extLst>
            <a:ext uri="{FF2B5EF4-FFF2-40B4-BE49-F238E27FC236}">
              <a16:creationId xmlns:a16="http://schemas.microsoft.com/office/drawing/2014/main" id="{3262981F-C28A-4539-AC80-2697C0BBE95E}"/>
            </a:ext>
          </a:extLst>
        </xdr:cNvPr>
        <xdr:cNvCxnSpPr/>
      </xdr:nvCxnSpPr>
      <xdr:spPr>
        <a:xfrm>
          <a:off x="7596188" y="8572500"/>
          <a:ext cx="200025"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180975</xdr:colOff>
      <xdr:row>82</xdr:row>
      <xdr:rowOff>190499</xdr:rowOff>
    </xdr:from>
    <xdr:to>
      <xdr:col>20</xdr:col>
      <xdr:colOff>373856</xdr:colOff>
      <xdr:row>82</xdr:row>
      <xdr:rowOff>190499</xdr:rowOff>
    </xdr:to>
    <xdr:cxnSp macro="">
      <xdr:nvCxnSpPr>
        <xdr:cNvPr id="1407" name="直線矢印コネクタ 1406">
          <a:extLst>
            <a:ext uri="{FF2B5EF4-FFF2-40B4-BE49-F238E27FC236}">
              <a16:creationId xmlns:a16="http://schemas.microsoft.com/office/drawing/2014/main" id="{210484F5-E42A-467E-81F0-CF920508D965}"/>
            </a:ext>
          </a:extLst>
        </xdr:cNvPr>
        <xdr:cNvCxnSpPr/>
      </xdr:nvCxnSpPr>
      <xdr:spPr>
        <a:xfrm flipH="1">
          <a:off x="7800975" y="8572499"/>
          <a:ext cx="192881"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152400</xdr:colOff>
      <xdr:row>101</xdr:row>
      <xdr:rowOff>109537</xdr:rowOff>
    </xdr:from>
    <xdr:to>
      <xdr:col>11</xdr:col>
      <xdr:colOff>147637</xdr:colOff>
      <xdr:row>101</xdr:row>
      <xdr:rowOff>109537</xdr:rowOff>
    </xdr:to>
    <xdr:cxnSp macro="">
      <xdr:nvCxnSpPr>
        <xdr:cNvPr id="1408" name="直線コネクタ 1407">
          <a:extLst>
            <a:ext uri="{FF2B5EF4-FFF2-40B4-BE49-F238E27FC236}">
              <a16:creationId xmlns:a16="http://schemas.microsoft.com/office/drawing/2014/main" id="{9C9935EF-366E-49FC-9BAF-A453DB6316E9}"/>
            </a:ext>
          </a:extLst>
        </xdr:cNvPr>
        <xdr:cNvCxnSpPr/>
      </xdr:nvCxnSpPr>
      <xdr:spPr>
        <a:xfrm flipH="1">
          <a:off x="3962400" y="12111037"/>
          <a:ext cx="376237" cy="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101</xdr:row>
      <xdr:rowOff>104775</xdr:rowOff>
    </xdr:from>
    <xdr:to>
      <xdr:col>11</xdr:col>
      <xdr:colOff>0</xdr:colOff>
      <xdr:row>119</xdr:row>
      <xdr:rowOff>4763</xdr:rowOff>
    </xdr:to>
    <xdr:cxnSp macro="">
      <xdr:nvCxnSpPr>
        <xdr:cNvPr id="1409" name="直線矢印コネクタ 1408">
          <a:extLst>
            <a:ext uri="{FF2B5EF4-FFF2-40B4-BE49-F238E27FC236}">
              <a16:creationId xmlns:a16="http://schemas.microsoft.com/office/drawing/2014/main" id="{91AF0FDB-F375-4562-85AD-C4E1642339C5}"/>
            </a:ext>
          </a:extLst>
        </xdr:cNvPr>
        <xdr:cNvCxnSpPr/>
      </xdr:nvCxnSpPr>
      <xdr:spPr>
        <a:xfrm>
          <a:off x="4191000" y="12106275"/>
          <a:ext cx="0" cy="332898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202406</xdr:colOff>
      <xdr:row>171</xdr:row>
      <xdr:rowOff>0</xdr:rowOff>
    </xdr:from>
    <xdr:to>
      <xdr:col>11</xdr:col>
      <xdr:colOff>95250</xdr:colOff>
      <xdr:row>171</xdr:row>
      <xdr:rowOff>0</xdr:rowOff>
    </xdr:to>
    <xdr:cxnSp macro="">
      <xdr:nvCxnSpPr>
        <xdr:cNvPr id="1410" name="直線矢印コネクタ 1409">
          <a:extLst>
            <a:ext uri="{FF2B5EF4-FFF2-40B4-BE49-F238E27FC236}">
              <a16:creationId xmlns:a16="http://schemas.microsoft.com/office/drawing/2014/main" id="{158D8BC0-3D4E-4622-AA69-04CFFEB0660E}"/>
            </a:ext>
          </a:extLst>
        </xdr:cNvPr>
        <xdr:cNvCxnSpPr/>
      </xdr:nvCxnSpPr>
      <xdr:spPr>
        <a:xfrm>
          <a:off x="2869406" y="25336500"/>
          <a:ext cx="141684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154</xdr:row>
      <xdr:rowOff>102394</xdr:rowOff>
    </xdr:from>
    <xdr:to>
      <xdr:col>11</xdr:col>
      <xdr:colOff>0</xdr:colOff>
      <xdr:row>172</xdr:row>
      <xdr:rowOff>2382</xdr:rowOff>
    </xdr:to>
    <xdr:cxnSp macro="">
      <xdr:nvCxnSpPr>
        <xdr:cNvPr id="1411" name="直線矢印コネクタ 1410">
          <a:extLst>
            <a:ext uri="{FF2B5EF4-FFF2-40B4-BE49-F238E27FC236}">
              <a16:creationId xmlns:a16="http://schemas.microsoft.com/office/drawing/2014/main" id="{800BCAD4-B51F-4664-AFE3-1042364AACA6}"/>
            </a:ext>
          </a:extLst>
        </xdr:cNvPr>
        <xdr:cNvCxnSpPr/>
      </xdr:nvCxnSpPr>
      <xdr:spPr>
        <a:xfrm>
          <a:off x="4191000" y="22200394"/>
          <a:ext cx="0" cy="332898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200025</xdr:colOff>
      <xdr:row>154</xdr:row>
      <xdr:rowOff>100012</xdr:rowOff>
    </xdr:from>
    <xdr:to>
      <xdr:col>11</xdr:col>
      <xdr:colOff>92869</xdr:colOff>
      <xdr:row>154</xdr:row>
      <xdr:rowOff>100012</xdr:rowOff>
    </xdr:to>
    <xdr:cxnSp macro="">
      <xdr:nvCxnSpPr>
        <xdr:cNvPr id="1412" name="直線矢印コネクタ 1411">
          <a:extLst>
            <a:ext uri="{FF2B5EF4-FFF2-40B4-BE49-F238E27FC236}">
              <a16:creationId xmlns:a16="http://schemas.microsoft.com/office/drawing/2014/main" id="{BEB34577-09A3-4975-9A30-C17774713ECB}"/>
            </a:ext>
          </a:extLst>
        </xdr:cNvPr>
        <xdr:cNvCxnSpPr/>
      </xdr:nvCxnSpPr>
      <xdr:spPr>
        <a:xfrm>
          <a:off x="2867025" y="22198012"/>
          <a:ext cx="141684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142875</xdr:colOff>
      <xdr:row>101</xdr:row>
      <xdr:rowOff>107156</xdr:rowOff>
    </xdr:from>
    <xdr:to>
      <xdr:col>13</xdr:col>
      <xdr:colOff>69056</xdr:colOff>
      <xdr:row>101</xdr:row>
      <xdr:rowOff>107156</xdr:rowOff>
    </xdr:to>
    <xdr:cxnSp macro="">
      <xdr:nvCxnSpPr>
        <xdr:cNvPr id="1413" name="直線矢印コネクタ 1412">
          <a:extLst>
            <a:ext uri="{FF2B5EF4-FFF2-40B4-BE49-F238E27FC236}">
              <a16:creationId xmlns:a16="http://schemas.microsoft.com/office/drawing/2014/main" id="{9BDB7FC0-9352-4784-83EC-6E324480EFB3}"/>
            </a:ext>
          </a:extLst>
        </xdr:cNvPr>
        <xdr:cNvCxnSpPr/>
      </xdr:nvCxnSpPr>
      <xdr:spPr>
        <a:xfrm>
          <a:off x="4333875" y="12108656"/>
          <a:ext cx="6881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340519</xdr:colOff>
      <xdr:row>100</xdr:row>
      <xdr:rowOff>0</xdr:rowOff>
    </xdr:from>
    <xdr:to>
      <xdr:col>11</xdr:col>
      <xdr:colOff>202406</xdr:colOff>
      <xdr:row>100</xdr:row>
      <xdr:rowOff>57150</xdr:rowOff>
    </xdr:to>
    <xdr:cxnSp macro="">
      <xdr:nvCxnSpPr>
        <xdr:cNvPr id="1414" name="直線コネクタ 1413">
          <a:extLst>
            <a:ext uri="{FF2B5EF4-FFF2-40B4-BE49-F238E27FC236}">
              <a16:creationId xmlns:a16="http://schemas.microsoft.com/office/drawing/2014/main" id="{E07548C4-C114-4EC1-B8FB-39DE4E397633}"/>
            </a:ext>
          </a:extLst>
        </xdr:cNvPr>
        <xdr:cNvCxnSpPr/>
      </xdr:nvCxnSpPr>
      <xdr:spPr>
        <a:xfrm>
          <a:off x="4150519" y="11811000"/>
          <a:ext cx="242887" cy="57150"/>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283370</xdr:colOff>
      <xdr:row>99</xdr:row>
      <xdr:rowOff>188119</xdr:rowOff>
    </xdr:from>
    <xdr:to>
      <xdr:col>10</xdr:col>
      <xdr:colOff>335756</xdr:colOff>
      <xdr:row>101</xdr:row>
      <xdr:rowOff>50011</xdr:rowOff>
    </xdr:to>
    <xdr:cxnSp macro="">
      <xdr:nvCxnSpPr>
        <xdr:cNvPr id="1415" name="直線矢印コネクタ 1414">
          <a:extLst>
            <a:ext uri="{FF2B5EF4-FFF2-40B4-BE49-F238E27FC236}">
              <a16:creationId xmlns:a16="http://schemas.microsoft.com/office/drawing/2014/main" id="{13573032-FD04-488C-9DD4-566305C2D312}"/>
            </a:ext>
          </a:extLst>
        </xdr:cNvPr>
        <xdr:cNvCxnSpPr/>
      </xdr:nvCxnSpPr>
      <xdr:spPr>
        <a:xfrm flipV="1">
          <a:off x="4093370" y="11808619"/>
          <a:ext cx="52386" cy="242892"/>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69056</xdr:colOff>
      <xdr:row>101</xdr:row>
      <xdr:rowOff>107157</xdr:rowOff>
    </xdr:from>
    <xdr:to>
      <xdr:col>15</xdr:col>
      <xdr:colOff>361950</xdr:colOff>
      <xdr:row>101</xdr:row>
      <xdr:rowOff>107157</xdr:rowOff>
    </xdr:to>
    <xdr:cxnSp macro="">
      <xdr:nvCxnSpPr>
        <xdr:cNvPr id="1416" name="直線矢印コネクタ 1415">
          <a:extLst>
            <a:ext uri="{FF2B5EF4-FFF2-40B4-BE49-F238E27FC236}">
              <a16:creationId xmlns:a16="http://schemas.microsoft.com/office/drawing/2014/main" id="{9FC43DF6-361F-421A-BB3F-213E1DCE6237}"/>
            </a:ext>
          </a:extLst>
        </xdr:cNvPr>
        <xdr:cNvCxnSpPr/>
      </xdr:nvCxnSpPr>
      <xdr:spPr>
        <a:xfrm>
          <a:off x="5022056" y="12108657"/>
          <a:ext cx="105489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235746</xdr:colOff>
      <xdr:row>99</xdr:row>
      <xdr:rowOff>7144</xdr:rowOff>
    </xdr:from>
    <xdr:to>
      <xdr:col>10</xdr:col>
      <xdr:colOff>235746</xdr:colOff>
      <xdr:row>100</xdr:row>
      <xdr:rowOff>92869</xdr:rowOff>
    </xdr:to>
    <xdr:cxnSp macro="">
      <xdr:nvCxnSpPr>
        <xdr:cNvPr id="1417" name="直線矢印コネクタ 1416">
          <a:extLst>
            <a:ext uri="{FF2B5EF4-FFF2-40B4-BE49-F238E27FC236}">
              <a16:creationId xmlns:a16="http://schemas.microsoft.com/office/drawing/2014/main" id="{460605AD-4205-42E6-A9D9-C163665BAED2}"/>
            </a:ext>
          </a:extLst>
        </xdr:cNvPr>
        <xdr:cNvCxnSpPr/>
      </xdr:nvCxnSpPr>
      <xdr:spPr>
        <a:xfrm flipV="1">
          <a:off x="4045746" y="11627644"/>
          <a:ext cx="0" cy="276225"/>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380999</xdr:colOff>
      <xdr:row>90</xdr:row>
      <xdr:rowOff>92869</xdr:rowOff>
    </xdr:from>
    <xdr:to>
      <xdr:col>14</xdr:col>
      <xdr:colOff>380999</xdr:colOff>
      <xdr:row>91</xdr:row>
      <xdr:rowOff>92869</xdr:rowOff>
    </xdr:to>
    <xdr:cxnSp macro="">
      <xdr:nvCxnSpPr>
        <xdr:cNvPr id="1418" name="直線矢印コネクタ 1417">
          <a:extLst>
            <a:ext uri="{FF2B5EF4-FFF2-40B4-BE49-F238E27FC236}">
              <a16:creationId xmlns:a16="http://schemas.microsoft.com/office/drawing/2014/main" id="{2366A124-CF47-4295-A2C5-24EFAB899C0C}"/>
            </a:ext>
          </a:extLst>
        </xdr:cNvPr>
        <xdr:cNvCxnSpPr/>
      </xdr:nvCxnSpPr>
      <xdr:spPr>
        <a:xfrm>
          <a:off x="5714999" y="9998869"/>
          <a:ext cx="0" cy="1905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202406</xdr:colOff>
      <xdr:row>89</xdr:row>
      <xdr:rowOff>100012</xdr:rowOff>
    </xdr:from>
    <xdr:to>
      <xdr:col>11</xdr:col>
      <xdr:colOff>123825</xdr:colOff>
      <xdr:row>89</xdr:row>
      <xdr:rowOff>100012</xdr:rowOff>
    </xdr:to>
    <xdr:cxnSp macro="">
      <xdr:nvCxnSpPr>
        <xdr:cNvPr id="1419" name="直線矢印コネクタ 1418">
          <a:extLst>
            <a:ext uri="{FF2B5EF4-FFF2-40B4-BE49-F238E27FC236}">
              <a16:creationId xmlns:a16="http://schemas.microsoft.com/office/drawing/2014/main" id="{E2FA92B7-AD9F-447B-8132-E2D8B6746A22}"/>
            </a:ext>
          </a:extLst>
        </xdr:cNvPr>
        <xdr:cNvCxnSpPr/>
      </xdr:nvCxnSpPr>
      <xdr:spPr>
        <a:xfrm>
          <a:off x="3250406" y="9815512"/>
          <a:ext cx="10644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81</xdr:row>
      <xdr:rowOff>0</xdr:rowOff>
    </xdr:from>
    <xdr:to>
      <xdr:col>11</xdr:col>
      <xdr:colOff>0</xdr:colOff>
      <xdr:row>85</xdr:row>
      <xdr:rowOff>107156</xdr:rowOff>
    </xdr:to>
    <xdr:cxnSp macro="">
      <xdr:nvCxnSpPr>
        <xdr:cNvPr id="1420" name="直線矢印コネクタ 1419">
          <a:extLst>
            <a:ext uri="{FF2B5EF4-FFF2-40B4-BE49-F238E27FC236}">
              <a16:creationId xmlns:a16="http://schemas.microsoft.com/office/drawing/2014/main" id="{79378DAE-040D-4AA7-BA0F-9CAC2514C7E0}"/>
            </a:ext>
          </a:extLst>
        </xdr:cNvPr>
        <xdr:cNvCxnSpPr/>
      </xdr:nvCxnSpPr>
      <xdr:spPr>
        <a:xfrm>
          <a:off x="4191000" y="8191500"/>
          <a:ext cx="0" cy="869156"/>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304800</xdr:colOff>
      <xdr:row>85</xdr:row>
      <xdr:rowOff>109538</xdr:rowOff>
    </xdr:from>
    <xdr:to>
      <xdr:col>11</xdr:col>
      <xdr:colOff>119063</xdr:colOff>
      <xdr:row>85</xdr:row>
      <xdr:rowOff>109538</xdr:rowOff>
    </xdr:to>
    <xdr:cxnSp macro="">
      <xdr:nvCxnSpPr>
        <xdr:cNvPr id="1421" name="直線コネクタ 1420">
          <a:extLst>
            <a:ext uri="{FF2B5EF4-FFF2-40B4-BE49-F238E27FC236}">
              <a16:creationId xmlns:a16="http://schemas.microsoft.com/office/drawing/2014/main" id="{C9879C4F-3969-4451-9FC9-E1B84756FD36}"/>
            </a:ext>
          </a:extLst>
        </xdr:cNvPr>
        <xdr:cNvCxnSpPr/>
      </xdr:nvCxnSpPr>
      <xdr:spPr>
        <a:xfrm flipH="1">
          <a:off x="4114800" y="9063038"/>
          <a:ext cx="195263"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211935</xdr:colOff>
      <xdr:row>85</xdr:row>
      <xdr:rowOff>133350</xdr:rowOff>
    </xdr:from>
    <xdr:to>
      <xdr:col>12</xdr:col>
      <xdr:colOff>309563</xdr:colOff>
      <xdr:row>88</xdr:row>
      <xdr:rowOff>7143</xdr:rowOff>
    </xdr:to>
    <xdr:cxnSp macro="">
      <xdr:nvCxnSpPr>
        <xdr:cNvPr id="1422" name="直線コネクタ 1421">
          <a:extLst>
            <a:ext uri="{FF2B5EF4-FFF2-40B4-BE49-F238E27FC236}">
              <a16:creationId xmlns:a16="http://schemas.microsoft.com/office/drawing/2014/main" id="{3722FE12-E2A4-4BB9-BC44-E8C89218A50B}"/>
            </a:ext>
          </a:extLst>
        </xdr:cNvPr>
        <xdr:cNvCxnSpPr/>
      </xdr:nvCxnSpPr>
      <xdr:spPr>
        <a:xfrm flipH="1">
          <a:off x="4783935" y="9086850"/>
          <a:ext cx="97628" cy="445293"/>
        </a:xfrm>
        <a:prstGeom prst="line">
          <a:avLst/>
        </a:prstGeom>
        <a:ln w="3175">
          <a:solidFill>
            <a:schemeClr val="accent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173831</xdr:colOff>
      <xdr:row>87</xdr:row>
      <xdr:rowOff>188119</xdr:rowOff>
    </xdr:from>
    <xdr:to>
      <xdr:col>12</xdr:col>
      <xdr:colOff>214313</xdr:colOff>
      <xdr:row>88</xdr:row>
      <xdr:rowOff>157163</xdr:rowOff>
    </xdr:to>
    <xdr:cxnSp macro="">
      <xdr:nvCxnSpPr>
        <xdr:cNvPr id="1423" name="直線矢印コネクタ 1422">
          <a:extLst>
            <a:ext uri="{FF2B5EF4-FFF2-40B4-BE49-F238E27FC236}">
              <a16:creationId xmlns:a16="http://schemas.microsoft.com/office/drawing/2014/main" id="{8F2F906C-1097-4A69-A2D9-FA8EDEEB766E}"/>
            </a:ext>
          </a:extLst>
        </xdr:cNvPr>
        <xdr:cNvCxnSpPr/>
      </xdr:nvCxnSpPr>
      <xdr:spPr>
        <a:xfrm flipH="1">
          <a:off x="4745831" y="9522619"/>
          <a:ext cx="40482" cy="159544"/>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309564</xdr:colOff>
      <xdr:row>79</xdr:row>
      <xdr:rowOff>147638</xdr:rowOff>
    </xdr:from>
    <xdr:to>
      <xdr:col>13</xdr:col>
      <xdr:colOff>21431</xdr:colOff>
      <xdr:row>85</xdr:row>
      <xdr:rowOff>126205</xdr:rowOff>
    </xdr:to>
    <xdr:cxnSp macro="">
      <xdr:nvCxnSpPr>
        <xdr:cNvPr id="1424" name="直線コネクタ 1423">
          <a:extLst>
            <a:ext uri="{FF2B5EF4-FFF2-40B4-BE49-F238E27FC236}">
              <a16:creationId xmlns:a16="http://schemas.microsoft.com/office/drawing/2014/main" id="{1EDBF752-2D52-4A10-82B2-1C9A5BC81513}"/>
            </a:ext>
          </a:extLst>
        </xdr:cNvPr>
        <xdr:cNvCxnSpPr/>
      </xdr:nvCxnSpPr>
      <xdr:spPr>
        <a:xfrm flipH="1">
          <a:off x="4881564" y="7958138"/>
          <a:ext cx="92867" cy="1121567"/>
        </a:xfrm>
        <a:prstGeom prst="line">
          <a:avLst/>
        </a:prstGeom>
        <a:ln w="3175">
          <a:solidFill>
            <a:schemeClr val="accent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90488</xdr:colOff>
      <xdr:row>78</xdr:row>
      <xdr:rowOff>188119</xdr:rowOff>
    </xdr:from>
    <xdr:to>
      <xdr:col>12</xdr:col>
      <xdr:colOff>245269</xdr:colOff>
      <xdr:row>78</xdr:row>
      <xdr:rowOff>188119</xdr:rowOff>
    </xdr:to>
    <xdr:cxnSp macro="">
      <xdr:nvCxnSpPr>
        <xdr:cNvPr id="1425" name="直線矢印コネクタ 1424">
          <a:extLst>
            <a:ext uri="{FF2B5EF4-FFF2-40B4-BE49-F238E27FC236}">
              <a16:creationId xmlns:a16="http://schemas.microsoft.com/office/drawing/2014/main" id="{BC999192-2885-4EFC-8A31-689633064AFF}"/>
            </a:ext>
          </a:extLst>
        </xdr:cNvPr>
        <xdr:cNvCxnSpPr/>
      </xdr:nvCxnSpPr>
      <xdr:spPr>
        <a:xfrm flipH="1">
          <a:off x="4662488" y="7808119"/>
          <a:ext cx="154781" cy="0"/>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92869</xdr:colOff>
      <xdr:row>78</xdr:row>
      <xdr:rowOff>7144</xdr:rowOff>
    </xdr:from>
    <xdr:to>
      <xdr:col>12</xdr:col>
      <xdr:colOff>92869</xdr:colOff>
      <xdr:row>81</xdr:row>
      <xdr:rowOff>73819</xdr:rowOff>
    </xdr:to>
    <xdr:cxnSp macro="">
      <xdr:nvCxnSpPr>
        <xdr:cNvPr id="1426" name="直線コネクタ 1425">
          <a:extLst>
            <a:ext uri="{FF2B5EF4-FFF2-40B4-BE49-F238E27FC236}">
              <a16:creationId xmlns:a16="http://schemas.microsoft.com/office/drawing/2014/main" id="{C33888F8-EED8-4CBD-AC0C-FEDAD04A971F}"/>
            </a:ext>
          </a:extLst>
        </xdr:cNvPr>
        <xdr:cNvCxnSpPr/>
      </xdr:nvCxnSpPr>
      <xdr:spPr>
        <a:xfrm>
          <a:off x="4664869" y="7627144"/>
          <a:ext cx="0" cy="638175"/>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247651</xdr:colOff>
      <xdr:row>79</xdr:row>
      <xdr:rowOff>0</xdr:rowOff>
    </xdr:from>
    <xdr:to>
      <xdr:col>13</xdr:col>
      <xdr:colOff>21431</xdr:colOff>
      <xdr:row>79</xdr:row>
      <xdr:rowOff>150019</xdr:rowOff>
    </xdr:to>
    <xdr:cxnSp macro="">
      <xdr:nvCxnSpPr>
        <xdr:cNvPr id="1427" name="直線コネクタ 1426">
          <a:extLst>
            <a:ext uri="{FF2B5EF4-FFF2-40B4-BE49-F238E27FC236}">
              <a16:creationId xmlns:a16="http://schemas.microsoft.com/office/drawing/2014/main" id="{1B16E8C8-0C37-47B4-B2FE-510C9A2AB832}"/>
            </a:ext>
          </a:extLst>
        </xdr:cNvPr>
        <xdr:cNvCxnSpPr/>
      </xdr:nvCxnSpPr>
      <xdr:spPr>
        <a:xfrm>
          <a:off x="4819651" y="7810500"/>
          <a:ext cx="154780" cy="150019"/>
        </a:xfrm>
        <a:prstGeom prst="line">
          <a:avLst/>
        </a:prstGeom>
        <a:ln w="31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235744</xdr:colOff>
      <xdr:row>100</xdr:row>
      <xdr:rowOff>92869</xdr:rowOff>
    </xdr:from>
    <xdr:to>
      <xdr:col>10</xdr:col>
      <xdr:colOff>311944</xdr:colOff>
      <xdr:row>100</xdr:row>
      <xdr:rowOff>111919</xdr:rowOff>
    </xdr:to>
    <xdr:cxnSp macro="">
      <xdr:nvCxnSpPr>
        <xdr:cNvPr id="1428" name="直線コネクタ 1427">
          <a:extLst>
            <a:ext uri="{FF2B5EF4-FFF2-40B4-BE49-F238E27FC236}">
              <a16:creationId xmlns:a16="http://schemas.microsoft.com/office/drawing/2014/main" id="{BA2505AB-7BB9-4013-A75C-FC673B34A9C8}"/>
            </a:ext>
          </a:extLst>
        </xdr:cNvPr>
        <xdr:cNvCxnSpPr/>
      </xdr:nvCxnSpPr>
      <xdr:spPr>
        <a:xfrm flipH="1" flipV="1">
          <a:off x="4045744" y="11903869"/>
          <a:ext cx="76200" cy="1905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109536</xdr:colOff>
      <xdr:row>87</xdr:row>
      <xdr:rowOff>90488</xdr:rowOff>
    </xdr:from>
    <xdr:to>
      <xdr:col>12</xdr:col>
      <xdr:colOff>352423</xdr:colOff>
      <xdr:row>87</xdr:row>
      <xdr:rowOff>147638</xdr:rowOff>
    </xdr:to>
    <xdr:cxnSp macro="">
      <xdr:nvCxnSpPr>
        <xdr:cNvPr id="1429" name="直線コネクタ 1428">
          <a:extLst>
            <a:ext uri="{FF2B5EF4-FFF2-40B4-BE49-F238E27FC236}">
              <a16:creationId xmlns:a16="http://schemas.microsoft.com/office/drawing/2014/main" id="{60BD1B6E-9CDD-4B45-A5FA-DB6AF3A48A9C}"/>
            </a:ext>
          </a:extLst>
        </xdr:cNvPr>
        <xdr:cNvCxnSpPr/>
      </xdr:nvCxnSpPr>
      <xdr:spPr>
        <a:xfrm>
          <a:off x="4681536" y="9424988"/>
          <a:ext cx="242887" cy="57150"/>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302418</xdr:colOff>
      <xdr:row>87</xdr:row>
      <xdr:rowOff>147638</xdr:rowOff>
    </xdr:from>
    <xdr:to>
      <xdr:col>12</xdr:col>
      <xdr:colOff>352425</xdr:colOff>
      <xdr:row>89</xdr:row>
      <xdr:rowOff>2382</xdr:rowOff>
    </xdr:to>
    <xdr:cxnSp macro="">
      <xdr:nvCxnSpPr>
        <xdr:cNvPr id="1430" name="直線矢印コネクタ 1429">
          <a:extLst>
            <a:ext uri="{FF2B5EF4-FFF2-40B4-BE49-F238E27FC236}">
              <a16:creationId xmlns:a16="http://schemas.microsoft.com/office/drawing/2014/main" id="{65EEC7E1-56C1-49E5-907B-CDCAC0F11FF0}"/>
            </a:ext>
          </a:extLst>
        </xdr:cNvPr>
        <xdr:cNvCxnSpPr/>
      </xdr:nvCxnSpPr>
      <xdr:spPr>
        <a:xfrm flipV="1">
          <a:off x="4874418" y="9482138"/>
          <a:ext cx="50007" cy="235744"/>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330995</xdr:colOff>
      <xdr:row>88</xdr:row>
      <xdr:rowOff>66676</xdr:rowOff>
    </xdr:from>
    <xdr:to>
      <xdr:col>14</xdr:col>
      <xdr:colOff>0</xdr:colOff>
      <xdr:row>89</xdr:row>
      <xdr:rowOff>2381</xdr:rowOff>
    </xdr:to>
    <xdr:cxnSp macro="">
      <xdr:nvCxnSpPr>
        <xdr:cNvPr id="1431" name="直線コネクタ 1430">
          <a:extLst>
            <a:ext uri="{FF2B5EF4-FFF2-40B4-BE49-F238E27FC236}">
              <a16:creationId xmlns:a16="http://schemas.microsoft.com/office/drawing/2014/main" id="{993B536D-4763-4216-80FC-7AF59FAB8589}"/>
            </a:ext>
          </a:extLst>
        </xdr:cNvPr>
        <xdr:cNvCxnSpPr/>
      </xdr:nvCxnSpPr>
      <xdr:spPr>
        <a:xfrm flipH="1" flipV="1">
          <a:off x="4902995" y="9591676"/>
          <a:ext cx="431005" cy="126205"/>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89</xdr:row>
      <xdr:rowOff>0</xdr:rowOff>
    </xdr:from>
    <xdr:to>
      <xdr:col>14</xdr:col>
      <xdr:colOff>0</xdr:colOff>
      <xdr:row>91</xdr:row>
      <xdr:rowOff>188119</xdr:rowOff>
    </xdr:to>
    <xdr:cxnSp macro="">
      <xdr:nvCxnSpPr>
        <xdr:cNvPr id="1432" name="直線矢印コネクタ 1431">
          <a:extLst>
            <a:ext uri="{FF2B5EF4-FFF2-40B4-BE49-F238E27FC236}">
              <a16:creationId xmlns:a16="http://schemas.microsoft.com/office/drawing/2014/main" id="{3D0A032D-32A3-454A-91EA-2F847E5FDC35}"/>
            </a:ext>
          </a:extLst>
        </xdr:cNvPr>
        <xdr:cNvCxnSpPr/>
      </xdr:nvCxnSpPr>
      <xdr:spPr>
        <a:xfrm>
          <a:off x="5334000" y="9715500"/>
          <a:ext cx="0" cy="569119"/>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213823</xdr:colOff>
      <xdr:row>559</xdr:row>
      <xdr:rowOff>174130</xdr:rowOff>
    </xdr:from>
    <xdr:to>
      <xdr:col>30</xdr:col>
      <xdr:colOff>220405</xdr:colOff>
      <xdr:row>569</xdr:row>
      <xdr:rowOff>6697</xdr:rowOff>
    </xdr:to>
    <xdr:sp macro="" textlink="">
      <xdr:nvSpPr>
        <xdr:cNvPr id="1433" name="円弧 1432">
          <a:extLst>
            <a:ext uri="{FF2B5EF4-FFF2-40B4-BE49-F238E27FC236}">
              <a16:creationId xmlns:a16="http://schemas.microsoft.com/office/drawing/2014/main" id="{8165EC44-00F9-4113-A0E3-F53909E4DA97}"/>
            </a:ext>
          </a:extLst>
        </xdr:cNvPr>
        <xdr:cNvSpPr/>
      </xdr:nvSpPr>
      <xdr:spPr>
        <a:xfrm rot="668909">
          <a:off x="975823" y="83822680"/>
          <a:ext cx="10674582" cy="1737567"/>
        </a:xfrm>
        <a:prstGeom prst="arc">
          <a:avLst>
            <a:gd name="adj1" fmla="val 992573"/>
            <a:gd name="adj2" fmla="val 10277521"/>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0</xdr:colOff>
      <xdr:row>755</xdr:row>
      <xdr:rowOff>0</xdr:rowOff>
    </xdr:from>
    <xdr:to>
      <xdr:col>8</xdr:col>
      <xdr:colOff>2381</xdr:colOff>
      <xdr:row>755</xdr:row>
      <xdr:rowOff>0</xdr:rowOff>
    </xdr:to>
    <xdr:cxnSp macro="">
      <xdr:nvCxnSpPr>
        <xdr:cNvPr id="1434" name="直線矢印コネクタ 1433">
          <a:extLst>
            <a:ext uri="{FF2B5EF4-FFF2-40B4-BE49-F238E27FC236}">
              <a16:creationId xmlns:a16="http://schemas.microsoft.com/office/drawing/2014/main" id="{16FD69BA-326A-44ED-9A12-849851E7BF6E}"/>
            </a:ext>
          </a:extLst>
        </xdr:cNvPr>
        <xdr:cNvCxnSpPr/>
      </xdr:nvCxnSpPr>
      <xdr:spPr>
        <a:xfrm>
          <a:off x="1143000" y="120996075"/>
          <a:ext cx="1907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783</xdr:row>
      <xdr:rowOff>0</xdr:rowOff>
    </xdr:from>
    <xdr:to>
      <xdr:col>8</xdr:col>
      <xdr:colOff>2381</xdr:colOff>
      <xdr:row>783</xdr:row>
      <xdr:rowOff>0</xdr:rowOff>
    </xdr:to>
    <xdr:cxnSp macro="">
      <xdr:nvCxnSpPr>
        <xdr:cNvPr id="1435" name="直線矢印コネクタ 1434">
          <a:extLst>
            <a:ext uri="{FF2B5EF4-FFF2-40B4-BE49-F238E27FC236}">
              <a16:creationId xmlns:a16="http://schemas.microsoft.com/office/drawing/2014/main" id="{B3CF91DA-7E28-4241-B357-F5BBADC91568}"/>
            </a:ext>
          </a:extLst>
        </xdr:cNvPr>
        <xdr:cNvCxnSpPr/>
      </xdr:nvCxnSpPr>
      <xdr:spPr>
        <a:xfrm>
          <a:off x="1143000" y="126330075"/>
          <a:ext cx="1907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815</xdr:row>
      <xdr:rowOff>0</xdr:rowOff>
    </xdr:from>
    <xdr:to>
      <xdr:col>10</xdr:col>
      <xdr:colOff>2381</xdr:colOff>
      <xdr:row>815</xdr:row>
      <xdr:rowOff>0</xdr:rowOff>
    </xdr:to>
    <xdr:cxnSp macro="">
      <xdr:nvCxnSpPr>
        <xdr:cNvPr id="1436" name="直線矢印コネクタ 1435">
          <a:extLst>
            <a:ext uri="{FF2B5EF4-FFF2-40B4-BE49-F238E27FC236}">
              <a16:creationId xmlns:a16="http://schemas.microsoft.com/office/drawing/2014/main" id="{E477B3DD-A01F-4579-9D03-4FF547EEF79B}"/>
            </a:ext>
          </a:extLst>
        </xdr:cNvPr>
        <xdr:cNvCxnSpPr/>
      </xdr:nvCxnSpPr>
      <xdr:spPr>
        <a:xfrm>
          <a:off x="1905000" y="132426075"/>
          <a:ext cx="1907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188120</xdr:colOff>
      <xdr:row>685</xdr:row>
      <xdr:rowOff>0</xdr:rowOff>
    </xdr:from>
    <xdr:to>
      <xdr:col>28</xdr:col>
      <xdr:colOff>378619</xdr:colOff>
      <xdr:row>685</xdr:row>
      <xdr:rowOff>78582</xdr:rowOff>
    </xdr:to>
    <xdr:cxnSp macro="">
      <xdr:nvCxnSpPr>
        <xdr:cNvPr id="1437" name="直線コネクタ 1436">
          <a:extLst>
            <a:ext uri="{FF2B5EF4-FFF2-40B4-BE49-F238E27FC236}">
              <a16:creationId xmlns:a16="http://schemas.microsoft.com/office/drawing/2014/main" id="{D45230B1-9CE3-48B8-BF90-39BA10401198}"/>
            </a:ext>
          </a:extLst>
        </xdr:cNvPr>
        <xdr:cNvCxnSpPr/>
      </xdr:nvCxnSpPr>
      <xdr:spPr>
        <a:xfrm flipH="1">
          <a:off x="10475120" y="107661075"/>
          <a:ext cx="571499" cy="78582"/>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73819</xdr:colOff>
      <xdr:row>633</xdr:row>
      <xdr:rowOff>185738</xdr:rowOff>
    </xdr:from>
    <xdr:to>
      <xdr:col>27</xdr:col>
      <xdr:colOff>73819</xdr:colOff>
      <xdr:row>639</xdr:row>
      <xdr:rowOff>188119</xdr:rowOff>
    </xdr:to>
    <xdr:cxnSp macro="">
      <xdr:nvCxnSpPr>
        <xdr:cNvPr id="1438" name="直線コネクタ 1437">
          <a:extLst>
            <a:ext uri="{FF2B5EF4-FFF2-40B4-BE49-F238E27FC236}">
              <a16:creationId xmlns:a16="http://schemas.microsoft.com/office/drawing/2014/main" id="{D117FDFC-17E1-40EC-96E7-133DBAC94A74}"/>
            </a:ext>
          </a:extLst>
        </xdr:cNvPr>
        <xdr:cNvCxnSpPr/>
      </xdr:nvCxnSpPr>
      <xdr:spPr>
        <a:xfrm>
          <a:off x="10360819" y="97940813"/>
          <a:ext cx="0" cy="1145381"/>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192880</xdr:colOff>
      <xdr:row>636</xdr:row>
      <xdr:rowOff>190499</xdr:rowOff>
    </xdr:from>
    <xdr:to>
      <xdr:col>26</xdr:col>
      <xdr:colOff>380999</xdr:colOff>
      <xdr:row>636</xdr:row>
      <xdr:rowOff>190499</xdr:rowOff>
    </xdr:to>
    <xdr:cxnSp macro="">
      <xdr:nvCxnSpPr>
        <xdr:cNvPr id="1439" name="直線矢印コネクタ 1438">
          <a:extLst>
            <a:ext uri="{FF2B5EF4-FFF2-40B4-BE49-F238E27FC236}">
              <a16:creationId xmlns:a16="http://schemas.microsoft.com/office/drawing/2014/main" id="{67499DEA-F124-4F30-BD2E-8918D4D74C3F}"/>
            </a:ext>
          </a:extLst>
        </xdr:cNvPr>
        <xdr:cNvCxnSpPr/>
      </xdr:nvCxnSpPr>
      <xdr:spPr>
        <a:xfrm>
          <a:off x="10098880" y="98517074"/>
          <a:ext cx="188119"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76202</xdr:colOff>
      <xdr:row>637</xdr:row>
      <xdr:rowOff>1</xdr:rowOff>
    </xdr:from>
    <xdr:to>
      <xdr:col>27</xdr:col>
      <xdr:colOff>269081</xdr:colOff>
      <xdr:row>637</xdr:row>
      <xdr:rowOff>1</xdr:rowOff>
    </xdr:to>
    <xdr:cxnSp macro="">
      <xdr:nvCxnSpPr>
        <xdr:cNvPr id="1440" name="直線矢印コネクタ 1439">
          <a:extLst>
            <a:ext uri="{FF2B5EF4-FFF2-40B4-BE49-F238E27FC236}">
              <a16:creationId xmlns:a16="http://schemas.microsoft.com/office/drawing/2014/main" id="{C1C7D5B9-F71D-45FF-B0D1-76C9B18849C5}"/>
            </a:ext>
          </a:extLst>
        </xdr:cNvPr>
        <xdr:cNvCxnSpPr/>
      </xdr:nvCxnSpPr>
      <xdr:spPr>
        <a:xfrm flipH="1">
          <a:off x="10363202" y="98517076"/>
          <a:ext cx="192879"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38100</xdr:colOff>
      <xdr:row>636</xdr:row>
      <xdr:rowOff>0</xdr:rowOff>
    </xdr:from>
    <xdr:to>
      <xdr:col>27</xdr:col>
      <xdr:colOff>38100</xdr:colOff>
      <xdr:row>636</xdr:row>
      <xdr:rowOff>188118</xdr:rowOff>
    </xdr:to>
    <xdr:cxnSp macro="">
      <xdr:nvCxnSpPr>
        <xdr:cNvPr id="1441" name="直線コネクタ 1440">
          <a:extLst>
            <a:ext uri="{FF2B5EF4-FFF2-40B4-BE49-F238E27FC236}">
              <a16:creationId xmlns:a16="http://schemas.microsoft.com/office/drawing/2014/main" id="{9639255B-CA29-4717-A7AD-1BC6D4CF3FA0}"/>
            </a:ext>
          </a:extLst>
        </xdr:cNvPr>
        <xdr:cNvCxnSpPr/>
      </xdr:nvCxnSpPr>
      <xdr:spPr>
        <a:xfrm>
          <a:off x="10325100" y="98326575"/>
          <a:ext cx="0" cy="188118"/>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38099</xdr:colOff>
      <xdr:row>636</xdr:row>
      <xdr:rowOff>0</xdr:rowOff>
    </xdr:from>
    <xdr:to>
      <xdr:col>27</xdr:col>
      <xdr:colOff>373856</xdr:colOff>
      <xdr:row>636</xdr:row>
      <xdr:rowOff>0</xdr:rowOff>
    </xdr:to>
    <xdr:cxnSp macro="">
      <xdr:nvCxnSpPr>
        <xdr:cNvPr id="1442" name="直線矢印コネクタ 1441">
          <a:extLst>
            <a:ext uri="{FF2B5EF4-FFF2-40B4-BE49-F238E27FC236}">
              <a16:creationId xmlns:a16="http://schemas.microsoft.com/office/drawing/2014/main" id="{72E539A0-928B-46C0-85E7-85F79FF9B10C}"/>
            </a:ext>
          </a:extLst>
        </xdr:cNvPr>
        <xdr:cNvCxnSpPr/>
      </xdr:nvCxnSpPr>
      <xdr:spPr>
        <a:xfrm>
          <a:off x="10325099" y="98326575"/>
          <a:ext cx="33575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380801</xdr:colOff>
      <xdr:row>640</xdr:row>
      <xdr:rowOff>40481</xdr:rowOff>
    </xdr:from>
    <xdr:to>
      <xdr:col>25</xdr:col>
      <xdr:colOff>380801</xdr:colOff>
      <xdr:row>642</xdr:row>
      <xdr:rowOff>2381</xdr:rowOff>
    </xdr:to>
    <xdr:cxnSp macro="">
      <xdr:nvCxnSpPr>
        <xdr:cNvPr id="1443" name="直線矢印コネクタ 1442">
          <a:extLst>
            <a:ext uri="{FF2B5EF4-FFF2-40B4-BE49-F238E27FC236}">
              <a16:creationId xmlns:a16="http://schemas.microsoft.com/office/drawing/2014/main" id="{0A326CE4-CD8E-49EB-BB5F-78059D7262E0}"/>
            </a:ext>
          </a:extLst>
        </xdr:cNvPr>
        <xdr:cNvCxnSpPr/>
      </xdr:nvCxnSpPr>
      <xdr:spPr>
        <a:xfrm flipV="1">
          <a:off x="9905801" y="99129056"/>
          <a:ext cx="0" cy="3429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0</xdr:colOff>
      <xdr:row>643</xdr:row>
      <xdr:rowOff>0</xdr:rowOff>
    </xdr:from>
    <xdr:to>
      <xdr:col>31</xdr:col>
      <xdr:colOff>378619</xdr:colOff>
      <xdr:row>643</xdr:row>
      <xdr:rowOff>0</xdr:rowOff>
    </xdr:to>
    <xdr:cxnSp macro="">
      <xdr:nvCxnSpPr>
        <xdr:cNvPr id="1444" name="直線矢印コネクタ 1443">
          <a:extLst>
            <a:ext uri="{FF2B5EF4-FFF2-40B4-BE49-F238E27FC236}">
              <a16:creationId xmlns:a16="http://schemas.microsoft.com/office/drawing/2014/main" id="{7AA93E38-4C47-461D-8900-D48FEBCB17F4}"/>
            </a:ext>
          </a:extLst>
        </xdr:cNvPr>
        <xdr:cNvCxnSpPr/>
      </xdr:nvCxnSpPr>
      <xdr:spPr>
        <a:xfrm>
          <a:off x="10287000" y="99660075"/>
          <a:ext cx="19026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211932</xdr:colOff>
      <xdr:row>627</xdr:row>
      <xdr:rowOff>185738</xdr:rowOff>
    </xdr:from>
    <xdr:to>
      <xdr:col>27</xdr:col>
      <xdr:colOff>211932</xdr:colOff>
      <xdr:row>630</xdr:row>
      <xdr:rowOff>2381</xdr:rowOff>
    </xdr:to>
    <xdr:cxnSp macro="">
      <xdr:nvCxnSpPr>
        <xdr:cNvPr id="1445" name="直線矢印コネクタ 1444">
          <a:extLst>
            <a:ext uri="{FF2B5EF4-FFF2-40B4-BE49-F238E27FC236}">
              <a16:creationId xmlns:a16="http://schemas.microsoft.com/office/drawing/2014/main" id="{F56526CD-1A29-4E5F-8626-413192A6028F}"/>
            </a:ext>
          </a:extLst>
        </xdr:cNvPr>
        <xdr:cNvCxnSpPr/>
      </xdr:nvCxnSpPr>
      <xdr:spPr>
        <a:xfrm>
          <a:off x="10498932" y="96797813"/>
          <a:ext cx="0" cy="38814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2382</xdr:colOff>
      <xdr:row>639</xdr:row>
      <xdr:rowOff>161925</xdr:rowOff>
    </xdr:from>
    <xdr:to>
      <xdr:col>32</xdr:col>
      <xdr:colOff>0</xdr:colOff>
      <xdr:row>640</xdr:row>
      <xdr:rowOff>0</xdr:rowOff>
    </xdr:to>
    <xdr:cxnSp macro="">
      <xdr:nvCxnSpPr>
        <xdr:cNvPr id="1446" name="直線コネクタ 1445">
          <a:extLst>
            <a:ext uri="{FF2B5EF4-FFF2-40B4-BE49-F238E27FC236}">
              <a16:creationId xmlns:a16="http://schemas.microsoft.com/office/drawing/2014/main" id="{86ED480F-A0EC-4861-B644-BCAC382D4E64}"/>
            </a:ext>
          </a:extLst>
        </xdr:cNvPr>
        <xdr:cNvCxnSpPr/>
      </xdr:nvCxnSpPr>
      <xdr:spPr>
        <a:xfrm flipH="1">
          <a:off x="10289382" y="99060000"/>
          <a:ext cx="1902618" cy="28575"/>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33337</xdr:colOff>
      <xdr:row>628</xdr:row>
      <xdr:rowOff>4762</xdr:rowOff>
    </xdr:from>
    <xdr:to>
      <xdr:col>27</xdr:col>
      <xdr:colOff>71438</xdr:colOff>
      <xdr:row>630</xdr:row>
      <xdr:rowOff>4762</xdr:rowOff>
    </xdr:to>
    <xdr:cxnSp macro="">
      <xdr:nvCxnSpPr>
        <xdr:cNvPr id="1447" name="直線コネクタ 1446">
          <a:extLst>
            <a:ext uri="{FF2B5EF4-FFF2-40B4-BE49-F238E27FC236}">
              <a16:creationId xmlns:a16="http://schemas.microsoft.com/office/drawing/2014/main" id="{ABE14BD0-A6BA-4AAE-AF25-2BDD0F871730}"/>
            </a:ext>
          </a:extLst>
        </xdr:cNvPr>
        <xdr:cNvCxnSpPr/>
      </xdr:nvCxnSpPr>
      <xdr:spPr>
        <a:xfrm flipH="1">
          <a:off x="10320337" y="96807337"/>
          <a:ext cx="38101" cy="38100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214312</xdr:colOff>
      <xdr:row>628</xdr:row>
      <xdr:rowOff>88106</xdr:rowOff>
    </xdr:from>
    <xdr:to>
      <xdr:col>27</xdr:col>
      <xdr:colOff>376238</xdr:colOff>
      <xdr:row>629</xdr:row>
      <xdr:rowOff>0</xdr:rowOff>
    </xdr:to>
    <xdr:cxnSp macro="">
      <xdr:nvCxnSpPr>
        <xdr:cNvPr id="1448" name="カギ線コネクタ 2045">
          <a:extLst>
            <a:ext uri="{FF2B5EF4-FFF2-40B4-BE49-F238E27FC236}">
              <a16:creationId xmlns:a16="http://schemas.microsoft.com/office/drawing/2014/main" id="{53CC2785-97B8-437B-8F3B-3B3748EC2820}"/>
            </a:ext>
          </a:extLst>
        </xdr:cNvPr>
        <xdr:cNvCxnSpPr/>
      </xdr:nvCxnSpPr>
      <xdr:spPr>
        <a:xfrm flipV="1">
          <a:off x="10501312" y="96890681"/>
          <a:ext cx="161926" cy="102394"/>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35719</xdr:colOff>
      <xdr:row>629</xdr:row>
      <xdr:rowOff>188119</xdr:rowOff>
    </xdr:from>
    <xdr:to>
      <xdr:col>27</xdr:col>
      <xdr:colOff>35719</xdr:colOff>
      <xdr:row>631</xdr:row>
      <xdr:rowOff>188120</xdr:rowOff>
    </xdr:to>
    <xdr:cxnSp macro="">
      <xdr:nvCxnSpPr>
        <xdr:cNvPr id="1449" name="直線コネクタ 1448">
          <a:extLst>
            <a:ext uri="{FF2B5EF4-FFF2-40B4-BE49-F238E27FC236}">
              <a16:creationId xmlns:a16="http://schemas.microsoft.com/office/drawing/2014/main" id="{8B8C8B6D-5EA8-47BA-8C9F-6DF73455C7C2}"/>
            </a:ext>
          </a:extLst>
        </xdr:cNvPr>
        <xdr:cNvCxnSpPr/>
      </xdr:nvCxnSpPr>
      <xdr:spPr>
        <a:xfrm flipV="1">
          <a:off x="10322719" y="97181194"/>
          <a:ext cx="0" cy="381001"/>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35719</xdr:colOff>
      <xdr:row>632</xdr:row>
      <xdr:rowOff>0</xdr:rowOff>
    </xdr:from>
    <xdr:to>
      <xdr:col>27</xdr:col>
      <xdr:colOff>73819</xdr:colOff>
      <xdr:row>633</xdr:row>
      <xdr:rowOff>185739</xdr:rowOff>
    </xdr:to>
    <xdr:cxnSp macro="">
      <xdr:nvCxnSpPr>
        <xdr:cNvPr id="1450" name="直線コネクタ 1449">
          <a:extLst>
            <a:ext uri="{FF2B5EF4-FFF2-40B4-BE49-F238E27FC236}">
              <a16:creationId xmlns:a16="http://schemas.microsoft.com/office/drawing/2014/main" id="{7323D55F-96DC-42E5-85C9-17653DE68A34}"/>
            </a:ext>
          </a:extLst>
        </xdr:cNvPr>
        <xdr:cNvCxnSpPr/>
      </xdr:nvCxnSpPr>
      <xdr:spPr>
        <a:xfrm flipH="1" flipV="1">
          <a:off x="10322719" y="97564575"/>
          <a:ext cx="38100" cy="376239"/>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214313</xdr:colOff>
      <xdr:row>632</xdr:row>
      <xdr:rowOff>0</xdr:rowOff>
    </xdr:from>
    <xdr:to>
      <xdr:col>27</xdr:col>
      <xdr:colOff>214313</xdr:colOff>
      <xdr:row>634</xdr:row>
      <xdr:rowOff>2381</xdr:rowOff>
    </xdr:to>
    <xdr:cxnSp macro="">
      <xdr:nvCxnSpPr>
        <xdr:cNvPr id="1451" name="直線矢印コネクタ 1450">
          <a:extLst>
            <a:ext uri="{FF2B5EF4-FFF2-40B4-BE49-F238E27FC236}">
              <a16:creationId xmlns:a16="http://schemas.microsoft.com/office/drawing/2014/main" id="{D7CFC3A9-85DF-4441-9D94-D9D59DECE1C7}"/>
            </a:ext>
          </a:extLst>
        </xdr:cNvPr>
        <xdr:cNvCxnSpPr/>
      </xdr:nvCxnSpPr>
      <xdr:spPr>
        <a:xfrm>
          <a:off x="10501313" y="97564575"/>
          <a:ext cx="0" cy="3833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192882</xdr:colOff>
      <xdr:row>630</xdr:row>
      <xdr:rowOff>190499</xdr:rowOff>
    </xdr:from>
    <xdr:to>
      <xdr:col>27</xdr:col>
      <xdr:colOff>1</xdr:colOff>
      <xdr:row>630</xdr:row>
      <xdr:rowOff>190499</xdr:rowOff>
    </xdr:to>
    <xdr:cxnSp macro="">
      <xdr:nvCxnSpPr>
        <xdr:cNvPr id="1452" name="直線矢印コネクタ 1451">
          <a:extLst>
            <a:ext uri="{FF2B5EF4-FFF2-40B4-BE49-F238E27FC236}">
              <a16:creationId xmlns:a16="http://schemas.microsoft.com/office/drawing/2014/main" id="{435EF0AC-055E-4795-8152-AA6DD04AD6E1}"/>
            </a:ext>
          </a:extLst>
        </xdr:cNvPr>
        <xdr:cNvCxnSpPr/>
      </xdr:nvCxnSpPr>
      <xdr:spPr>
        <a:xfrm>
          <a:off x="10098882" y="97374074"/>
          <a:ext cx="188119"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35720</xdr:colOff>
      <xdr:row>630</xdr:row>
      <xdr:rowOff>188117</xdr:rowOff>
    </xdr:from>
    <xdr:to>
      <xdr:col>27</xdr:col>
      <xdr:colOff>211932</xdr:colOff>
      <xdr:row>630</xdr:row>
      <xdr:rowOff>188117</xdr:rowOff>
    </xdr:to>
    <xdr:cxnSp macro="">
      <xdr:nvCxnSpPr>
        <xdr:cNvPr id="1453" name="直線矢印コネクタ 1452">
          <a:extLst>
            <a:ext uri="{FF2B5EF4-FFF2-40B4-BE49-F238E27FC236}">
              <a16:creationId xmlns:a16="http://schemas.microsoft.com/office/drawing/2014/main" id="{534FA2BC-B836-4BE7-8C83-AE7421DC4DAE}"/>
            </a:ext>
          </a:extLst>
        </xdr:cNvPr>
        <xdr:cNvCxnSpPr/>
      </xdr:nvCxnSpPr>
      <xdr:spPr>
        <a:xfrm flipH="1">
          <a:off x="10322720" y="97371692"/>
          <a:ext cx="176212"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16669</xdr:colOff>
      <xdr:row>630</xdr:row>
      <xdr:rowOff>97632</xdr:rowOff>
    </xdr:from>
    <xdr:to>
      <xdr:col>27</xdr:col>
      <xdr:colOff>16669</xdr:colOff>
      <xdr:row>630</xdr:row>
      <xdr:rowOff>188119</xdr:rowOff>
    </xdr:to>
    <xdr:cxnSp macro="">
      <xdr:nvCxnSpPr>
        <xdr:cNvPr id="1454" name="直線コネクタ 1453">
          <a:extLst>
            <a:ext uri="{FF2B5EF4-FFF2-40B4-BE49-F238E27FC236}">
              <a16:creationId xmlns:a16="http://schemas.microsoft.com/office/drawing/2014/main" id="{F5E89DFE-4653-4272-9E8C-291F1E9E9D96}"/>
            </a:ext>
          </a:extLst>
        </xdr:cNvPr>
        <xdr:cNvCxnSpPr/>
      </xdr:nvCxnSpPr>
      <xdr:spPr>
        <a:xfrm>
          <a:off x="10303669" y="97281207"/>
          <a:ext cx="0" cy="90487"/>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16669</xdr:colOff>
      <xdr:row>630</xdr:row>
      <xdr:rowOff>100012</xdr:rowOff>
    </xdr:from>
    <xdr:to>
      <xdr:col>27</xdr:col>
      <xdr:colOff>373856</xdr:colOff>
      <xdr:row>630</xdr:row>
      <xdr:rowOff>100012</xdr:rowOff>
    </xdr:to>
    <xdr:cxnSp macro="">
      <xdr:nvCxnSpPr>
        <xdr:cNvPr id="1455" name="直線矢印コネクタ 1454">
          <a:extLst>
            <a:ext uri="{FF2B5EF4-FFF2-40B4-BE49-F238E27FC236}">
              <a16:creationId xmlns:a16="http://schemas.microsoft.com/office/drawing/2014/main" id="{2A139A3F-8619-4408-9F84-8388C38892A1}"/>
            </a:ext>
          </a:extLst>
        </xdr:cNvPr>
        <xdr:cNvCxnSpPr/>
      </xdr:nvCxnSpPr>
      <xdr:spPr>
        <a:xfrm>
          <a:off x="10303669" y="97283587"/>
          <a:ext cx="35718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214312</xdr:colOff>
      <xdr:row>622</xdr:row>
      <xdr:rowOff>185738</xdr:rowOff>
    </xdr:from>
    <xdr:to>
      <xdr:col>27</xdr:col>
      <xdr:colOff>214312</xdr:colOff>
      <xdr:row>628</xdr:row>
      <xdr:rowOff>9525</xdr:rowOff>
    </xdr:to>
    <xdr:cxnSp macro="">
      <xdr:nvCxnSpPr>
        <xdr:cNvPr id="1456" name="直線矢印コネクタ 1455">
          <a:extLst>
            <a:ext uri="{FF2B5EF4-FFF2-40B4-BE49-F238E27FC236}">
              <a16:creationId xmlns:a16="http://schemas.microsoft.com/office/drawing/2014/main" id="{CBCEB33A-BDAF-4F65-8FD0-8AB71163FFB2}"/>
            </a:ext>
          </a:extLst>
        </xdr:cNvPr>
        <xdr:cNvCxnSpPr/>
      </xdr:nvCxnSpPr>
      <xdr:spPr>
        <a:xfrm>
          <a:off x="10501312" y="95845313"/>
          <a:ext cx="0" cy="966787"/>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233363</xdr:colOff>
      <xdr:row>631</xdr:row>
      <xdr:rowOff>97631</xdr:rowOff>
    </xdr:from>
    <xdr:to>
      <xdr:col>25</xdr:col>
      <xdr:colOff>378619</xdr:colOff>
      <xdr:row>631</xdr:row>
      <xdr:rowOff>97631</xdr:rowOff>
    </xdr:to>
    <xdr:cxnSp macro="">
      <xdr:nvCxnSpPr>
        <xdr:cNvPr id="1457" name="直線矢印コネクタ 1456">
          <a:extLst>
            <a:ext uri="{FF2B5EF4-FFF2-40B4-BE49-F238E27FC236}">
              <a16:creationId xmlns:a16="http://schemas.microsoft.com/office/drawing/2014/main" id="{B8154993-D8DA-4FB4-B3EA-330C2CAF06C6}"/>
            </a:ext>
          </a:extLst>
        </xdr:cNvPr>
        <xdr:cNvCxnSpPr/>
      </xdr:nvCxnSpPr>
      <xdr:spPr>
        <a:xfrm flipH="1">
          <a:off x="9758363" y="97471706"/>
          <a:ext cx="14525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276225</xdr:colOff>
      <xdr:row>623</xdr:row>
      <xdr:rowOff>188119</xdr:rowOff>
    </xdr:from>
    <xdr:to>
      <xdr:col>34</xdr:col>
      <xdr:colOff>0</xdr:colOff>
      <xdr:row>624</xdr:row>
      <xdr:rowOff>188119</xdr:rowOff>
    </xdr:to>
    <xdr:cxnSp macro="">
      <xdr:nvCxnSpPr>
        <xdr:cNvPr id="1458" name="直線コネクタ 1457">
          <a:extLst>
            <a:ext uri="{FF2B5EF4-FFF2-40B4-BE49-F238E27FC236}">
              <a16:creationId xmlns:a16="http://schemas.microsoft.com/office/drawing/2014/main" id="{09996430-D0E4-497E-923B-F1E5F61C8D4C}"/>
            </a:ext>
          </a:extLst>
        </xdr:cNvPr>
        <xdr:cNvCxnSpPr/>
      </xdr:nvCxnSpPr>
      <xdr:spPr>
        <a:xfrm flipH="1">
          <a:off x="12849225" y="96038194"/>
          <a:ext cx="104775" cy="1905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33</xdr:col>
      <xdr:colOff>273844</xdr:colOff>
      <xdr:row>625</xdr:row>
      <xdr:rowOff>2381</xdr:rowOff>
    </xdr:from>
    <xdr:to>
      <xdr:col>36</xdr:col>
      <xdr:colOff>276225</xdr:colOff>
      <xdr:row>625</xdr:row>
      <xdr:rowOff>2381</xdr:rowOff>
    </xdr:to>
    <xdr:cxnSp macro="">
      <xdr:nvCxnSpPr>
        <xdr:cNvPr id="1459" name="直線コネクタ 1458">
          <a:extLst>
            <a:ext uri="{FF2B5EF4-FFF2-40B4-BE49-F238E27FC236}">
              <a16:creationId xmlns:a16="http://schemas.microsoft.com/office/drawing/2014/main" id="{5D67B56B-DF4E-45C7-ADEA-D94E750D1123}"/>
            </a:ext>
          </a:extLst>
        </xdr:cNvPr>
        <xdr:cNvCxnSpPr/>
      </xdr:nvCxnSpPr>
      <xdr:spPr>
        <a:xfrm>
          <a:off x="12846844" y="96233456"/>
          <a:ext cx="1145381"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36</xdr:col>
      <xdr:colOff>276225</xdr:colOff>
      <xdr:row>624</xdr:row>
      <xdr:rowOff>0</xdr:rowOff>
    </xdr:from>
    <xdr:to>
      <xdr:col>37</xdr:col>
      <xdr:colOff>0</xdr:colOff>
      <xdr:row>625</xdr:row>
      <xdr:rowOff>0</xdr:rowOff>
    </xdr:to>
    <xdr:cxnSp macro="">
      <xdr:nvCxnSpPr>
        <xdr:cNvPr id="1460" name="直線コネクタ 1459">
          <a:extLst>
            <a:ext uri="{FF2B5EF4-FFF2-40B4-BE49-F238E27FC236}">
              <a16:creationId xmlns:a16="http://schemas.microsoft.com/office/drawing/2014/main" id="{B0DD136B-811E-463E-AB2F-40FD1EB29110}"/>
            </a:ext>
          </a:extLst>
        </xdr:cNvPr>
        <xdr:cNvCxnSpPr/>
      </xdr:nvCxnSpPr>
      <xdr:spPr>
        <a:xfrm flipH="1">
          <a:off x="13992225" y="96040575"/>
          <a:ext cx="104775" cy="1905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0</xdr:colOff>
      <xdr:row>623</xdr:row>
      <xdr:rowOff>0</xdr:rowOff>
    </xdr:from>
    <xdr:to>
      <xdr:col>32</xdr:col>
      <xdr:colOff>0</xdr:colOff>
      <xdr:row>642</xdr:row>
      <xdr:rowOff>2385</xdr:rowOff>
    </xdr:to>
    <xdr:cxnSp macro="">
      <xdr:nvCxnSpPr>
        <xdr:cNvPr id="1461" name="直線矢印コネクタ 1460">
          <a:extLst>
            <a:ext uri="{FF2B5EF4-FFF2-40B4-BE49-F238E27FC236}">
              <a16:creationId xmlns:a16="http://schemas.microsoft.com/office/drawing/2014/main" id="{9CF5E4AA-1E32-4A1A-8113-041EFA2B9C1D}"/>
            </a:ext>
          </a:extLst>
        </xdr:cNvPr>
        <xdr:cNvCxnSpPr/>
      </xdr:nvCxnSpPr>
      <xdr:spPr>
        <a:xfrm flipV="1">
          <a:off x="12192000" y="95850075"/>
          <a:ext cx="0" cy="3621885"/>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xdr:colOff>
      <xdr:row>755</xdr:row>
      <xdr:rowOff>0</xdr:rowOff>
    </xdr:from>
    <xdr:to>
      <xdr:col>14</xdr:col>
      <xdr:colOff>0</xdr:colOff>
      <xdr:row>755</xdr:row>
      <xdr:rowOff>0</xdr:rowOff>
    </xdr:to>
    <xdr:cxnSp macro="">
      <xdr:nvCxnSpPr>
        <xdr:cNvPr id="1462" name="直線矢印コネクタ 1461">
          <a:extLst>
            <a:ext uri="{FF2B5EF4-FFF2-40B4-BE49-F238E27FC236}">
              <a16:creationId xmlns:a16="http://schemas.microsoft.com/office/drawing/2014/main" id="{A68D2E86-B239-46DB-84BC-3B8FE111787B}"/>
            </a:ext>
          </a:extLst>
        </xdr:cNvPr>
        <xdr:cNvCxnSpPr/>
      </xdr:nvCxnSpPr>
      <xdr:spPr>
        <a:xfrm flipH="1">
          <a:off x="3048002" y="120996075"/>
          <a:ext cx="2285998"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751</xdr:row>
      <xdr:rowOff>54770</xdr:rowOff>
    </xdr:from>
    <xdr:to>
      <xdr:col>14</xdr:col>
      <xdr:colOff>0</xdr:colOff>
      <xdr:row>762</xdr:row>
      <xdr:rowOff>14288</xdr:rowOff>
    </xdr:to>
    <xdr:cxnSp macro="">
      <xdr:nvCxnSpPr>
        <xdr:cNvPr id="1463" name="直線矢印コネクタ 1462">
          <a:extLst>
            <a:ext uri="{FF2B5EF4-FFF2-40B4-BE49-F238E27FC236}">
              <a16:creationId xmlns:a16="http://schemas.microsoft.com/office/drawing/2014/main" id="{C880BB94-7230-4A3C-844E-90BC9FCB939F}"/>
            </a:ext>
          </a:extLst>
        </xdr:cNvPr>
        <xdr:cNvCxnSpPr/>
      </xdr:nvCxnSpPr>
      <xdr:spPr>
        <a:xfrm flipV="1">
          <a:off x="5334000" y="120288845"/>
          <a:ext cx="0" cy="2055018"/>
        </a:xfrm>
        <a:prstGeom prst="straightConnector1">
          <a:avLst/>
        </a:prstGeom>
        <a:ln w="3175">
          <a:solidFill>
            <a:schemeClr val="accent1"/>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xdr:colOff>
      <xdr:row>762</xdr:row>
      <xdr:rowOff>169069</xdr:rowOff>
    </xdr:from>
    <xdr:to>
      <xdr:col>14</xdr:col>
      <xdr:colOff>2</xdr:colOff>
      <xdr:row>764</xdr:row>
      <xdr:rowOff>33338</xdr:rowOff>
    </xdr:to>
    <xdr:cxnSp macro="">
      <xdr:nvCxnSpPr>
        <xdr:cNvPr id="1464" name="直線矢印コネクタ 1463">
          <a:extLst>
            <a:ext uri="{FF2B5EF4-FFF2-40B4-BE49-F238E27FC236}">
              <a16:creationId xmlns:a16="http://schemas.microsoft.com/office/drawing/2014/main" id="{9648CFF9-1B4E-42BE-87A8-9BCBF61C5038}"/>
            </a:ext>
          </a:extLst>
        </xdr:cNvPr>
        <xdr:cNvCxnSpPr/>
      </xdr:nvCxnSpPr>
      <xdr:spPr>
        <a:xfrm>
          <a:off x="5334002" y="122498644"/>
          <a:ext cx="0" cy="245269"/>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0</xdr:colOff>
      <xdr:row>634</xdr:row>
      <xdr:rowOff>0</xdr:rowOff>
    </xdr:from>
    <xdr:to>
      <xdr:col>26</xdr:col>
      <xdr:colOff>0</xdr:colOff>
      <xdr:row>640</xdr:row>
      <xdr:rowOff>4766</xdr:rowOff>
    </xdr:to>
    <xdr:cxnSp macro="">
      <xdr:nvCxnSpPr>
        <xdr:cNvPr id="1465" name="直線矢印コネクタ 1464">
          <a:extLst>
            <a:ext uri="{FF2B5EF4-FFF2-40B4-BE49-F238E27FC236}">
              <a16:creationId xmlns:a16="http://schemas.microsoft.com/office/drawing/2014/main" id="{8DF5FA81-07D9-4288-96D7-BF226B36020C}"/>
            </a:ext>
          </a:extLst>
        </xdr:cNvPr>
        <xdr:cNvCxnSpPr/>
      </xdr:nvCxnSpPr>
      <xdr:spPr>
        <a:xfrm flipV="1">
          <a:off x="9906000" y="97945575"/>
          <a:ext cx="0" cy="1147766"/>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0</xdr:colOff>
      <xdr:row>628</xdr:row>
      <xdr:rowOff>0</xdr:rowOff>
    </xdr:from>
    <xdr:to>
      <xdr:col>26</xdr:col>
      <xdr:colOff>0</xdr:colOff>
      <xdr:row>634</xdr:row>
      <xdr:rowOff>2</xdr:rowOff>
    </xdr:to>
    <xdr:cxnSp macro="">
      <xdr:nvCxnSpPr>
        <xdr:cNvPr id="1466" name="直線矢印コネクタ 1465">
          <a:extLst>
            <a:ext uri="{FF2B5EF4-FFF2-40B4-BE49-F238E27FC236}">
              <a16:creationId xmlns:a16="http://schemas.microsoft.com/office/drawing/2014/main" id="{62C3F873-D78F-4D3D-90DE-CD9BA17EE538}"/>
            </a:ext>
          </a:extLst>
        </xdr:cNvPr>
        <xdr:cNvCxnSpPr/>
      </xdr:nvCxnSpPr>
      <xdr:spPr>
        <a:xfrm flipV="1">
          <a:off x="9906000" y="96802575"/>
          <a:ext cx="0" cy="114300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214312</xdr:colOff>
      <xdr:row>632</xdr:row>
      <xdr:rowOff>88106</xdr:rowOff>
    </xdr:from>
    <xdr:to>
      <xdr:col>27</xdr:col>
      <xdr:colOff>376238</xdr:colOff>
      <xdr:row>633</xdr:row>
      <xdr:rowOff>0</xdr:rowOff>
    </xdr:to>
    <xdr:cxnSp macro="">
      <xdr:nvCxnSpPr>
        <xdr:cNvPr id="1467" name="カギ線コネクタ 2108">
          <a:extLst>
            <a:ext uri="{FF2B5EF4-FFF2-40B4-BE49-F238E27FC236}">
              <a16:creationId xmlns:a16="http://schemas.microsoft.com/office/drawing/2014/main" id="{EA642AEA-1EC1-4141-96F4-2C564E02EA49}"/>
            </a:ext>
          </a:extLst>
        </xdr:cNvPr>
        <xdr:cNvCxnSpPr/>
      </xdr:nvCxnSpPr>
      <xdr:spPr>
        <a:xfrm flipV="1">
          <a:off x="10501312" y="97652681"/>
          <a:ext cx="161926" cy="102394"/>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0</xdr:colOff>
      <xdr:row>638</xdr:row>
      <xdr:rowOff>0</xdr:rowOff>
    </xdr:from>
    <xdr:to>
      <xdr:col>27</xdr:col>
      <xdr:colOff>374056</xdr:colOff>
      <xdr:row>638</xdr:row>
      <xdr:rowOff>0</xdr:rowOff>
    </xdr:to>
    <xdr:cxnSp macro="">
      <xdr:nvCxnSpPr>
        <xdr:cNvPr id="1468" name="直線矢印コネクタ 1467">
          <a:extLst>
            <a:ext uri="{FF2B5EF4-FFF2-40B4-BE49-F238E27FC236}">
              <a16:creationId xmlns:a16="http://schemas.microsoft.com/office/drawing/2014/main" id="{F053F4F5-EE11-40D6-AC82-1C58618C6737}"/>
            </a:ext>
          </a:extLst>
        </xdr:cNvPr>
        <xdr:cNvCxnSpPr/>
      </xdr:nvCxnSpPr>
      <xdr:spPr>
        <a:xfrm>
          <a:off x="9906000" y="98707575"/>
          <a:ext cx="75505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211931</xdr:colOff>
      <xdr:row>625</xdr:row>
      <xdr:rowOff>92869</xdr:rowOff>
    </xdr:from>
    <xdr:to>
      <xdr:col>27</xdr:col>
      <xdr:colOff>376238</xdr:colOff>
      <xdr:row>625</xdr:row>
      <xdr:rowOff>92869</xdr:rowOff>
    </xdr:to>
    <xdr:cxnSp macro="">
      <xdr:nvCxnSpPr>
        <xdr:cNvPr id="1469" name="直線矢印コネクタ 1468">
          <a:extLst>
            <a:ext uri="{FF2B5EF4-FFF2-40B4-BE49-F238E27FC236}">
              <a16:creationId xmlns:a16="http://schemas.microsoft.com/office/drawing/2014/main" id="{AA9C5DE3-3A0C-4F7D-AE22-17BAE94C1F2F}"/>
            </a:ext>
          </a:extLst>
        </xdr:cNvPr>
        <xdr:cNvCxnSpPr/>
      </xdr:nvCxnSpPr>
      <xdr:spPr>
        <a:xfrm>
          <a:off x="10498931" y="96323944"/>
          <a:ext cx="16430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73819</xdr:colOff>
      <xdr:row>690</xdr:row>
      <xdr:rowOff>185738</xdr:rowOff>
    </xdr:from>
    <xdr:to>
      <xdr:col>29</xdr:col>
      <xdr:colOff>73819</xdr:colOff>
      <xdr:row>696</xdr:row>
      <xdr:rowOff>188119</xdr:rowOff>
    </xdr:to>
    <xdr:cxnSp macro="">
      <xdr:nvCxnSpPr>
        <xdr:cNvPr id="1470" name="直線コネクタ 1469">
          <a:extLst>
            <a:ext uri="{FF2B5EF4-FFF2-40B4-BE49-F238E27FC236}">
              <a16:creationId xmlns:a16="http://schemas.microsoft.com/office/drawing/2014/main" id="{C2FE8A3A-7DB7-4E8B-9787-60C3F2F33DAD}"/>
            </a:ext>
          </a:extLst>
        </xdr:cNvPr>
        <xdr:cNvCxnSpPr/>
      </xdr:nvCxnSpPr>
      <xdr:spPr>
        <a:xfrm>
          <a:off x="11122819" y="108799313"/>
          <a:ext cx="0" cy="1145381"/>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192880</xdr:colOff>
      <xdr:row>693</xdr:row>
      <xdr:rowOff>190499</xdr:rowOff>
    </xdr:from>
    <xdr:to>
      <xdr:col>28</xdr:col>
      <xdr:colOff>380999</xdr:colOff>
      <xdr:row>693</xdr:row>
      <xdr:rowOff>190499</xdr:rowOff>
    </xdr:to>
    <xdr:cxnSp macro="">
      <xdr:nvCxnSpPr>
        <xdr:cNvPr id="1471" name="直線矢印コネクタ 1470">
          <a:extLst>
            <a:ext uri="{FF2B5EF4-FFF2-40B4-BE49-F238E27FC236}">
              <a16:creationId xmlns:a16="http://schemas.microsoft.com/office/drawing/2014/main" id="{3029057A-7ABE-4425-940A-996FFEA7695D}"/>
            </a:ext>
          </a:extLst>
        </xdr:cNvPr>
        <xdr:cNvCxnSpPr/>
      </xdr:nvCxnSpPr>
      <xdr:spPr>
        <a:xfrm>
          <a:off x="10860880" y="109375574"/>
          <a:ext cx="188119"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76202</xdr:colOff>
      <xdr:row>694</xdr:row>
      <xdr:rowOff>1</xdr:rowOff>
    </xdr:from>
    <xdr:to>
      <xdr:col>29</xdr:col>
      <xdr:colOff>269081</xdr:colOff>
      <xdr:row>694</xdr:row>
      <xdr:rowOff>1</xdr:rowOff>
    </xdr:to>
    <xdr:cxnSp macro="">
      <xdr:nvCxnSpPr>
        <xdr:cNvPr id="1472" name="直線矢印コネクタ 1471">
          <a:extLst>
            <a:ext uri="{FF2B5EF4-FFF2-40B4-BE49-F238E27FC236}">
              <a16:creationId xmlns:a16="http://schemas.microsoft.com/office/drawing/2014/main" id="{FCDF2036-697F-443B-9160-D19C1A43FAE0}"/>
            </a:ext>
          </a:extLst>
        </xdr:cNvPr>
        <xdr:cNvCxnSpPr/>
      </xdr:nvCxnSpPr>
      <xdr:spPr>
        <a:xfrm flipH="1">
          <a:off x="11125202" y="109375576"/>
          <a:ext cx="192879"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38100</xdr:colOff>
      <xdr:row>693</xdr:row>
      <xdr:rowOff>0</xdr:rowOff>
    </xdr:from>
    <xdr:to>
      <xdr:col>29</xdr:col>
      <xdr:colOff>38100</xdr:colOff>
      <xdr:row>693</xdr:row>
      <xdr:rowOff>188118</xdr:rowOff>
    </xdr:to>
    <xdr:cxnSp macro="">
      <xdr:nvCxnSpPr>
        <xdr:cNvPr id="1473" name="直線コネクタ 1472">
          <a:extLst>
            <a:ext uri="{FF2B5EF4-FFF2-40B4-BE49-F238E27FC236}">
              <a16:creationId xmlns:a16="http://schemas.microsoft.com/office/drawing/2014/main" id="{B99059A6-4998-412F-86D2-81D345B19630}"/>
            </a:ext>
          </a:extLst>
        </xdr:cNvPr>
        <xdr:cNvCxnSpPr/>
      </xdr:nvCxnSpPr>
      <xdr:spPr>
        <a:xfrm>
          <a:off x="11087100" y="109185075"/>
          <a:ext cx="0" cy="188118"/>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38099</xdr:colOff>
      <xdr:row>693</xdr:row>
      <xdr:rowOff>0</xdr:rowOff>
    </xdr:from>
    <xdr:to>
      <xdr:col>29</xdr:col>
      <xdr:colOff>373856</xdr:colOff>
      <xdr:row>693</xdr:row>
      <xdr:rowOff>0</xdr:rowOff>
    </xdr:to>
    <xdr:cxnSp macro="">
      <xdr:nvCxnSpPr>
        <xdr:cNvPr id="1474" name="直線矢印コネクタ 1473">
          <a:extLst>
            <a:ext uri="{FF2B5EF4-FFF2-40B4-BE49-F238E27FC236}">
              <a16:creationId xmlns:a16="http://schemas.microsoft.com/office/drawing/2014/main" id="{61402020-0AFC-489C-B9C8-BB91A04C8026}"/>
            </a:ext>
          </a:extLst>
        </xdr:cNvPr>
        <xdr:cNvCxnSpPr/>
      </xdr:nvCxnSpPr>
      <xdr:spPr>
        <a:xfrm>
          <a:off x="11087099" y="109185075"/>
          <a:ext cx="33575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211932</xdr:colOff>
      <xdr:row>684</xdr:row>
      <xdr:rowOff>185738</xdr:rowOff>
    </xdr:from>
    <xdr:to>
      <xdr:col>29</xdr:col>
      <xdr:colOff>211932</xdr:colOff>
      <xdr:row>687</xdr:row>
      <xdr:rowOff>2381</xdr:rowOff>
    </xdr:to>
    <xdr:cxnSp macro="">
      <xdr:nvCxnSpPr>
        <xdr:cNvPr id="1475" name="直線矢印コネクタ 1474">
          <a:extLst>
            <a:ext uri="{FF2B5EF4-FFF2-40B4-BE49-F238E27FC236}">
              <a16:creationId xmlns:a16="http://schemas.microsoft.com/office/drawing/2014/main" id="{16167EB4-F768-4B8D-8ECD-0EBFF5921AD6}"/>
            </a:ext>
          </a:extLst>
        </xdr:cNvPr>
        <xdr:cNvCxnSpPr/>
      </xdr:nvCxnSpPr>
      <xdr:spPr>
        <a:xfrm>
          <a:off x="11260932" y="107656313"/>
          <a:ext cx="0" cy="38814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2382</xdr:colOff>
      <xdr:row>696</xdr:row>
      <xdr:rowOff>178594</xdr:rowOff>
    </xdr:from>
    <xdr:to>
      <xdr:col>30</xdr:col>
      <xdr:colOff>378619</xdr:colOff>
      <xdr:row>697</xdr:row>
      <xdr:rowOff>0</xdr:rowOff>
    </xdr:to>
    <xdr:cxnSp macro="">
      <xdr:nvCxnSpPr>
        <xdr:cNvPr id="1476" name="直線コネクタ 1475">
          <a:extLst>
            <a:ext uri="{FF2B5EF4-FFF2-40B4-BE49-F238E27FC236}">
              <a16:creationId xmlns:a16="http://schemas.microsoft.com/office/drawing/2014/main" id="{BD2E0351-4F90-4B0D-BDCC-1FFCEB706228}"/>
            </a:ext>
          </a:extLst>
        </xdr:cNvPr>
        <xdr:cNvCxnSpPr/>
      </xdr:nvCxnSpPr>
      <xdr:spPr>
        <a:xfrm flipH="1">
          <a:off x="11051382" y="109935169"/>
          <a:ext cx="757237" cy="11906"/>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33337</xdr:colOff>
      <xdr:row>685</xdr:row>
      <xdr:rowOff>4762</xdr:rowOff>
    </xdr:from>
    <xdr:to>
      <xdr:col>29</xdr:col>
      <xdr:colOff>71438</xdr:colOff>
      <xdr:row>687</xdr:row>
      <xdr:rowOff>4762</xdr:rowOff>
    </xdr:to>
    <xdr:cxnSp macro="">
      <xdr:nvCxnSpPr>
        <xdr:cNvPr id="1477" name="直線コネクタ 1476">
          <a:extLst>
            <a:ext uri="{FF2B5EF4-FFF2-40B4-BE49-F238E27FC236}">
              <a16:creationId xmlns:a16="http://schemas.microsoft.com/office/drawing/2014/main" id="{DFA7B01E-18B7-48A7-8BF5-35CE5211D503}"/>
            </a:ext>
          </a:extLst>
        </xdr:cNvPr>
        <xdr:cNvCxnSpPr/>
      </xdr:nvCxnSpPr>
      <xdr:spPr>
        <a:xfrm flipH="1">
          <a:off x="11082337" y="107665837"/>
          <a:ext cx="38101" cy="38100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214312</xdr:colOff>
      <xdr:row>685</xdr:row>
      <xdr:rowOff>88106</xdr:rowOff>
    </xdr:from>
    <xdr:to>
      <xdr:col>29</xdr:col>
      <xdr:colOff>376238</xdr:colOff>
      <xdr:row>686</xdr:row>
      <xdr:rowOff>0</xdr:rowOff>
    </xdr:to>
    <xdr:cxnSp macro="">
      <xdr:nvCxnSpPr>
        <xdr:cNvPr id="1478" name="カギ線コネクタ 2149">
          <a:extLst>
            <a:ext uri="{FF2B5EF4-FFF2-40B4-BE49-F238E27FC236}">
              <a16:creationId xmlns:a16="http://schemas.microsoft.com/office/drawing/2014/main" id="{77CF6736-B9EF-46A6-B951-EBB38AB47378}"/>
            </a:ext>
          </a:extLst>
        </xdr:cNvPr>
        <xdr:cNvCxnSpPr/>
      </xdr:nvCxnSpPr>
      <xdr:spPr>
        <a:xfrm flipV="1">
          <a:off x="11263312" y="107749181"/>
          <a:ext cx="161926" cy="102394"/>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35719</xdr:colOff>
      <xdr:row>686</xdr:row>
      <xdr:rowOff>188119</xdr:rowOff>
    </xdr:from>
    <xdr:to>
      <xdr:col>29</xdr:col>
      <xdr:colOff>35719</xdr:colOff>
      <xdr:row>688</xdr:row>
      <xdr:rowOff>188120</xdr:rowOff>
    </xdr:to>
    <xdr:cxnSp macro="">
      <xdr:nvCxnSpPr>
        <xdr:cNvPr id="1479" name="直線コネクタ 1478">
          <a:extLst>
            <a:ext uri="{FF2B5EF4-FFF2-40B4-BE49-F238E27FC236}">
              <a16:creationId xmlns:a16="http://schemas.microsoft.com/office/drawing/2014/main" id="{55D59FD1-CE38-44F6-85E2-9EC16BB6D6B7}"/>
            </a:ext>
          </a:extLst>
        </xdr:cNvPr>
        <xdr:cNvCxnSpPr/>
      </xdr:nvCxnSpPr>
      <xdr:spPr>
        <a:xfrm flipV="1">
          <a:off x="11084719" y="108039694"/>
          <a:ext cx="0" cy="381001"/>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35719</xdr:colOff>
      <xdr:row>689</xdr:row>
      <xdr:rowOff>0</xdr:rowOff>
    </xdr:from>
    <xdr:to>
      <xdr:col>29</xdr:col>
      <xdr:colOff>73819</xdr:colOff>
      <xdr:row>690</xdr:row>
      <xdr:rowOff>185739</xdr:rowOff>
    </xdr:to>
    <xdr:cxnSp macro="">
      <xdr:nvCxnSpPr>
        <xdr:cNvPr id="1480" name="直線コネクタ 1479">
          <a:extLst>
            <a:ext uri="{FF2B5EF4-FFF2-40B4-BE49-F238E27FC236}">
              <a16:creationId xmlns:a16="http://schemas.microsoft.com/office/drawing/2014/main" id="{8C6EFDD9-B34A-4B23-A5E6-006629F4F86F}"/>
            </a:ext>
          </a:extLst>
        </xdr:cNvPr>
        <xdr:cNvCxnSpPr/>
      </xdr:nvCxnSpPr>
      <xdr:spPr>
        <a:xfrm flipH="1" flipV="1">
          <a:off x="11084719" y="108423075"/>
          <a:ext cx="38100" cy="376239"/>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214313</xdr:colOff>
      <xdr:row>689</xdr:row>
      <xdr:rowOff>0</xdr:rowOff>
    </xdr:from>
    <xdr:to>
      <xdr:col>29</xdr:col>
      <xdr:colOff>214313</xdr:colOff>
      <xdr:row>691</xdr:row>
      <xdr:rowOff>2381</xdr:rowOff>
    </xdr:to>
    <xdr:cxnSp macro="">
      <xdr:nvCxnSpPr>
        <xdr:cNvPr id="1481" name="直線矢印コネクタ 1480">
          <a:extLst>
            <a:ext uri="{FF2B5EF4-FFF2-40B4-BE49-F238E27FC236}">
              <a16:creationId xmlns:a16="http://schemas.microsoft.com/office/drawing/2014/main" id="{7DCE49A9-3B55-4B20-81F3-4E59A545DBE5}"/>
            </a:ext>
          </a:extLst>
        </xdr:cNvPr>
        <xdr:cNvCxnSpPr/>
      </xdr:nvCxnSpPr>
      <xdr:spPr>
        <a:xfrm>
          <a:off x="11263313" y="108423075"/>
          <a:ext cx="0" cy="3833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192882</xdr:colOff>
      <xdr:row>687</xdr:row>
      <xdr:rowOff>190499</xdr:rowOff>
    </xdr:from>
    <xdr:to>
      <xdr:col>29</xdr:col>
      <xdr:colOff>1</xdr:colOff>
      <xdr:row>687</xdr:row>
      <xdr:rowOff>190499</xdr:rowOff>
    </xdr:to>
    <xdr:cxnSp macro="">
      <xdr:nvCxnSpPr>
        <xdr:cNvPr id="1482" name="直線矢印コネクタ 1481">
          <a:extLst>
            <a:ext uri="{FF2B5EF4-FFF2-40B4-BE49-F238E27FC236}">
              <a16:creationId xmlns:a16="http://schemas.microsoft.com/office/drawing/2014/main" id="{56D82274-1C15-45D5-8BE5-C095EF04FC8F}"/>
            </a:ext>
          </a:extLst>
        </xdr:cNvPr>
        <xdr:cNvCxnSpPr/>
      </xdr:nvCxnSpPr>
      <xdr:spPr>
        <a:xfrm>
          <a:off x="10860882" y="108232574"/>
          <a:ext cx="188119"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35720</xdr:colOff>
      <xdr:row>687</xdr:row>
      <xdr:rowOff>188117</xdr:rowOff>
    </xdr:from>
    <xdr:to>
      <xdr:col>29</xdr:col>
      <xdr:colOff>211932</xdr:colOff>
      <xdr:row>687</xdr:row>
      <xdr:rowOff>188117</xdr:rowOff>
    </xdr:to>
    <xdr:cxnSp macro="">
      <xdr:nvCxnSpPr>
        <xdr:cNvPr id="1483" name="直線矢印コネクタ 1482">
          <a:extLst>
            <a:ext uri="{FF2B5EF4-FFF2-40B4-BE49-F238E27FC236}">
              <a16:creationId xmlns:a16="http://schemas.microsoft.com/office/drawing/2014/main" id="{B2343C09-EEE5-43F3-8EB2-4B2194CEBCA8}"/>
            </a:ext>
          </a:extLst>
        </xdr:cNvPr>
        <xdr:cNvCxnSpPr/>
      </xdr:nvCxnSpPr>
      <xdr:spPr>
        <a:xfrm flipH="1">
          <a:off x="11084720" y="108230192"/>
          <a:ext cx="176212"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16669</xdr:colOff>
      <xdr:row>687</xdr:row>
      <xdr:rowOff>97632</xdr:rowOff>
    </xdr:from>
    <xdr:to>
      <xdr:col>29</xdr:col>
      <xdr:colOff>16669</xdr:colOff>
      <xdr:row>687</xdr:row>
      <xdr:rowOff>188119</xdr:rowOff>
    </xdr:to>
    <xdr:cxnSp macro="">
      <xdr:nvCxnSpPr>
        <xdr:cNvPr id="1484" name="直線コネクタ 1483">
          <a:extLst>
            <a:ext uri="{FF2B5EF4-FFF2-40B4-BE49-F238E27FC236}">
              <a16:creationId xmlns:a16="http://schemas.microsoft.com/office/drawing/2014/main" id="{07D640DD-ED1F-44B0-96C2-3E425D26564D}"/>
            </a:ext>
          </a:extLst>
        </xdr:cNvPr>
        <xdr:cNvCxnSpPr/>
      </xdr:nvCxnSpPr>
      <xdr:spPr>
        <a:xfrm>
          <a:off x="11065669" y="108139707"/>
          <a:ext cx="0" cy="90487"/>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16669</xdr:colOff>
      <xdr:row>687</xdr:row>
      <xdr:rowOff>100012</xdr:rowOff>
    </xdr:from>
    <xdr:to>
      <xdr:col>29</xdr:col>
      <xdr:colOff>373856</xdr:colOff>
      <xdr:row>687</xdr:row>
      <xdr:rowOff>100012</xdr:rowOff>
    </xdr:to>
    <xdr:cxnSp macro="">
      <xdr:nvCxnSpPr>
        <xdr:cNvPr id="1485" name="直線矢印コネクタ 1484">
          <a:extLst>
            <a:ext uri="{FF2B5EF4-FFF2-40B4-BE49-F238E27FC236}">
              <a16:creationId xmlns:a16="http://schemas.microsoft.com/office/drawing/2014/main" id="{75F4AEDD-0D3C-4D87-8D85-E4C6C5905EEA}"/>
            </a:ext>
          </a:extLst>
        </xdr:cNvPr>
        <xdr:cNvCxnSpPr/>
      </xdr:nvCxnSpPr>
      <xdr:spPr>
        <a:xfrm>
          <a:off x="11065669" y="108142087"/>
          <a:ext cx="35718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214312</xdr:colOff>
      <xdr:row>679</xdr:row>
      <xdr:rowOff>185738</xdr:rowOff>
    </xdr:from>
    <xdr:to>
      <xdr:col>29</xdr:col>
      <xdr:colOff>214312</xdr:colOff>
      <xdr:row>685</xdr:row>
      <xdr:rowOff>9525</xdr:rowOff>
    </xdr:to>
    <xdr:cxnSp macro="">
      <xdr:nvCxnSpPr>
        <xdr:cNvPr id="1486" name="直線矢印コネクタ 1485">
          <a:extLst>
            <a:ext uri="{FF2B5EF4-FFF2-40B4-BE49-F238E27FC236}">
              <a16:creationId xmlns:a16="http://schemas.microsoft.com/office/drawing/2014/main" id="{B841A254-8CDA-484B-A440-31E452E2C798}"/>
            </a:ext>
          </a:extLst>
        </xdr:cNvPr>
        <xdr:cNvCxnSpPr/>
      </xdr:nvCxnSpPr>
      <xdr:spPr>
        <a:xfrm>
          <a:off x="11263312" y="106703813"/>
          <a:ext cx="0" cy="966787"/>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233363</xdr:colOff>
      <xdr:row>688</xdr:row>
      <xdr:rowOff>97631</xdr:rowOff>
    </xdr:from>
    <xdr:to>
      <xdr:col>27</xdr:col>
      <xdr:colOff>378619</xdr:colOff>
      <xdr:row>688</xdr:row>
      <xdr:rowOff>97631</xdr:rowOff>
    </xdr:to>
    <xdr:cxnSp macro="">
      <xdr:nvCxnSpPr>
        <xdr:cNvPr id="1487" name="直線矢印コネクタ 1486">
          <a:extLst>
            <a:ext uri="{FF2B5EF4-FFF2-40B4-BE49-F238E27FC236}">
              <a16:creationId xmlns:a16="http://schemas.microsoft.com/office/drawing/2014/main" id="{62F0F115-CDB5-44F4-A150-A7461EB18945}"/>
            </a:ext>
          </a:extLst>
        </xdr:cNvPr>
        <xdr:cNvCxnSpPr/>
      </xdr:nvCxnSpPr>
      <xdr:spPr>
        <a:xfrm flipH="1">
          <a:off x="10520363" y="108330206"/>
          <a:ext cx="14525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691</xdr:row>
      <xdr:rowOff>0</xdr:rowOff>
    </xdr:from>
    <xdr:to>
      <xdr:col>28</xdr:col>
      <xdr:colOff>0</xdr:colOff>
      <xdr:row>697</xdr:row>
      <xdr:rowOff>4766</xdr:rowOff>
    </xdr:to>
    <xdr:cxnSp macro="">
      <xdr:nvCxnSpPr>
        <xdr:cNvPr id="1488" name="直線矢印コネクタ 1487">
          <a:extLst>
            <a:ext uri="{FF2B5EF4-FFF2-40B4-BE49-F238E27FC236}">
              <a16:creationId xmlns:a16="http://schemas.microsoft.com/office/drawing/2014/main" id="{940706B2-CA9F-41A6-8345-2029C76516DA}"/>
            </a:ext>
          </a:extLst>
        </xdr:cNvPr>
        <xdr:cNvCxnSpPr/>
      </xdr:nvCxnSpPr>
      <xdr:spPr>
        <a:xfrm flipV="1">
          <a:off x="10668000" y="108804075"/>
          <a:ext cx="0" cy="1147766"/>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685</xdr:row>
      <xdr:rowOff>0</xdr:rowOff>
    </xdr:from>
    <xdr:to>
      <xdr:col>28</xdr:col>
      <xdr:colOff>0</xdr:colOff>
      <xdr:row>691</xdr:row>
      <xdr:rowOff>2</xdr:rowOff>
    </xdr:to>
    <xdr:cxnSp macro="">
      <xdr:nvCxnSpPr>
        <xdr:cNvPr id="1489" name="直線矢印コネクタ 1488">
          <a:extLst>
            <a:ext uri="{FF2B5EF4-FFF2-40B4-BE49-F238E27FC236}">
              <a16:creationId xmlns:a16="http://schemas.microsoft.com/office/drawing/2014/main" id="{40975798-6AB8-40C9-9720-966BD3F3C39D}"/>
            </a:ext>
          </a:extLst>
        </xdr:cNvPr>
        <xdr:cNvCxnSpPr/>
      </xdr:nvCxnSpPr>
      <xdr:spPr>
        <a:xfrm flipV="1">
          <a:off x="10668000" y="107661075"/>
          <a:ext cx="0" cy="114300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214312</xdr:colOff>
      <xdr:row>689</xdr:row>
      <xdr:rowOff>88106</xdr:rowOff>
    </xdr:from>
    <xdr:to>
      <xdr:col>29</xdr:col>
      <xdr:colOff>376238</xdr:colOff>
      <xdr:row>690</xdr:row>
      <xdr:rowOff>0</xdr:rowOff>
    </xdr:to>
    <xdr:cxnSp macro="">
      <xdr:nvCxnSpPr>
        <xdr:cNvPr id="1490" name="カギ線コネクタ 2164">
          <a:extLst>
            <a:ext uri="{FF2B5EF4-FFF2-40B4-BE49-F238E27FC236}">
              <a16:creationId xmlns:a16="http://schemas.microsoft.com/office/drawing/2014/main" id="{E62FFA17-4479-4C09-BF66-A2394864767B}"/>
            </a:ext>
          </a:extLst>
        </xdr:cNvPr>
        <xdr:cNvCxnSpPr/>
      </xdr:nvCxnSpPr>
      <xdr:spPr>
        <a:xfrm flipV="1">
          <a:off x="11263312" y="108511181"/>
          <a:ext cx="161926" cy="102394"/>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695</xdr:row>
      <xdr:rowOff>0</xdr:rowOff>
    </xdr:from>
    <xdr:to>
      <xdr:col>29</xdr:col>
      <xdr:colOff>374056</xdr:colOff>
      <xdr:row>695</xdr:row>
      <xdr:rowOff>0</xdr:rowOff>
    </xdr:to>
    <xdr:cxnSp macro="">
      <xdr:nvCxnSpPr>
        <xdr:cNvPr id="1491" name="直線矢印コネクタ 1490">
          <a:extLst>
            <a:ext uri="{FF2B5EF4-FFF2-40B4-BE49-F238E27FC236}">
              <a16:creationId xmlns:a16="http://schemas.microsoft.com/office/drawing/2014/main" id="{20315688-C085-41EC-9EC2-1ED77CBAFD18}"/>
            </a:ext>
          </a:extLst>
        </xdr:cNvPr>
        <xdr:cNvCxnSpPr/>
      </xdr:nvCxnSpPr>
      <xdr:spPr>
        <a:xfrm>
          <a:off x="10668000" y="109566075"/>
          <a:ext cx="75505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211931</xdr:colOff>
      <xdr:row>682</xdr:row>
      <xdr:rowOff>92869</xdr:rowOff>
    </xdr:from>
    <xdr:to>
      <xdr:col>29</xdr:col>
      <xdr:colOff>376238</xdr:colOff>
      <xdr:row>682</xdr:row>
      <xdr:rowOff>92869</xdr:rowOff>
    </xdr:to>
    <xdr:cxnSp macro="">
      <xdr:nvCxnSpPr>
        <xdr:cNvPr id="1492" name="直線矢印コネクタ 1491">
          <a:extLst>
            <a:ext uri="{FF2B5EF4-FFF2-40B4-BE49-F238E27FC236}">
              <a16:creationId xmlns:a16="http://schemas.microsoft.com/office/drawing/2014/main" id="{ABE1D0AD-10AE-4F65-BE0E-915C3F4226D5}"/>
            </a:ext>
          </a:extLst>
        </xdr:cNvPr>
        <xdr:cNvCxnSpPr/>
      </xdr:nvCxnSpPr>
      <xdr:spPr>
        <a:xfrm>
          <a:off x="11260931" y="107182444"/>
          <a:ext cx="16430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692</xdr:row>
      <xdr:rowOff>0</xdr:rowOff>
    </xdr:from>
    <xdr:to>
      <xdr:col>29</xdr:col>
      <xdr:colOff>0</xdr:colOff>
      <xdr:row>692</xdr:row>
      <xdr:rowOff>0</xdr:rowOff>
    </xdr:to>
    <xdr:cxnSp macro="">
      <xdr:nvCxnSpPr>
        <xdr:cNvPr id="1493" name="直線矢印コネクタ 1492">
          <a:extLst>
            <a:ext uri="{FF2B5EF4-FFF2-40B4-BE49-F238E27FC236}">
              <a16:creationId xmlns:a16="http://schemas.microsoft.com/office/drawing/2014/main" id="{0A8901AE-6BC3-45D3-891A-CA8684BED5FD}"/>
            </a:ext>
          </a:extLst>
        </xdr:cNvPr>
        <xdr:cNvCxnSpPr/>
      </xdr:nvCxnSpPr>
      <xdr:spPr>
        <a:xfrm>
          <a:off x="7239000" y="108994575"/>
          <a:ext cx="3810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235744</xdr:colOff>
      <xdr:row>698</xdr:row>
      <xdr:rowOff>2382</xdr:rowOff>
    </xdr:from>
    <xdr:to>
      <xdr:col>28</xdr:col>
      <xdr:colOff>378620</xdr:colOff>
      <xdr:row>698</xdr:row>
      <xdr:rowOff>2382</xdr:rowOff>
    </xdr:to>
    <xdr:cxnSp macro="">
      <xdr:nvCxnSpPr>
        <xdr:cNvPr id="1494" name="直線矢印コネクタ 1493">
          <a:extLst>
            <a:ext uri="{FF2B5EF4-FFF2-40B4-BE49-F238E27FC236}">
              <a16:creationId xmlns:a16="http://schemas.microsoft.com/office/drawing/2014/main" id="{009C48AD-D069-430B-B960-B0549ECBCAD8}"/>
            </a:ext>
          </a:extLst>
        </xdr:cNvPr>
        <xdr:cNvCxnSpPr/>
      </xdr:nvCxnSpPr>
      <xdr:spPr>
        <a:xfrm flipH="1">
          <a:off x="10903744" y="110139957"/>
          <a:ext cx="14287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697</xdr:row>
      <xdr:rowOff>0</xdr:rowOff>
    </xdr:from>
    <xdr:to>
      <xdr:col>29</xdr:col>
      <xdr:colOff>0</xdr:colOff>
      <xdr:row>699</xdr:row>
      <xdr:rowOff>2381</xdr:rowOff>
    </xdr:to>
    <xdr:cxnSp macro="">
      <xdr:nvCxnSpPr>
        <xdr:cNvPr id="1495" name="直線矢印コネクタ 1494">
          <a:extLst>
            <a:ext uri="{FF2B5EF4-FFF2-40B4-BE49-F238E27FC236}">
              <a16:creationId xmlns:a16="http://schemas.microsoft.com/office/drawing/2014/main" id="{304430F7-C904-4C74-A5F3-01D1E62BE477}"/>
            </a:ext>
          </a:extLst>
        </xdr:cNvPr>
        <xdr:cNvCxnSpPr/>
      </xdr:nvCxnSpPr>
      <xdr:spPr>
        <a:xfrm>
          <a:off x="11049000" y="109947075"/>
          <a:ext cx="0" cy="3833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685</xdr:row>
      <xdr:rowOff>1</xdr:rowOff>
    </xdr:from>
    <xdr:to>
      <xdr:col>29</xdr:col>
      <xdr:colOff>0</xdr:colOff>
      <xdr:row>697</xdr:row>
      <xdr:rowOff>4763</xdr:rowOff>
    </xdr:to>
    <xdr:cxnSp macro="">
      <xdr:nvCxnSpPr>
        <xdr:cNvPr id="1496" name="直線矢印コネクタ 1495">
          <a:extLst>
            <a:ext uri="{FF2B5EF4-FFF2-40B4-BE49-F238E27FC236}">
              <a16:creationId xmlns:a16="http://schemas.microsoft.com/office/drawing/2014/main" id="{3057437D-5ACA-4DB0-833B-952112F11DC4}"/>
            </a:ext>
          </a:extLst>
        </xdr:cNvPr>
        <xdr:cNvCxnSpPr/>
      </xdr:nvCxnSpPr>
      <xdr:spPr>
        <a:xfrm flipV="1">
          <a:off x="11049000" y="107661076"/>
          <a:ext cx="0" cy="229076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2381</xdr:colOff>
      <xdr:row>691</xdr:row>
      <xdr:rowOff>95250</xdr:rowOff>
    </xdr:from>
    <xdr:to>
      <xdr:col>29</xdr:col>
      <xdr:colOff>371475</xdr:colOff>
      <xdr:row>691</xdr:row>
      <xdr:rowOff>95250</xdr:rowOff>
    </xdr:to>
    <xdr:cxnSp macro="">
      <xdr:nvCxnSpPr>
        <xdr:cNvPr id="1497" name="直線矢印コネクタ 1496">
          <a:extLst>
            <a:ext uri="{FF2B5EF4-FFF2-40B4-BE49-F238E27FC236}">
              <a16:creationId xmlns:a16="http://schemas.microsoft.com/office/drawing/2014/main" id="{63717BA6-0113-4213-A103-377FA6389645}"/>
            </a:ext>
          </a:extLst>
        </xdr:cNvPr>
        <xdr:cNvCxnSpPr/>
      </xdr:nvCxnSpPr>
      <xdr:spPr>
        <a:xfrm>
          <a:off x="11051381" y="108899325"/>
          <a:ext cx="36909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0</xdr:colOff>
      <xdr:row>810</xdr:row>
      <xdr:rowOff>95250</xdr:rowOff>
    </xdr:from>
    <xdr:to>
      <xdr:col>31</xdr:col>
      <xdr:colOff>0</xdr:colOff>
      <xdr:row>817</xdr:row>
      <xdr:rowOff>185738</xdr:rowOff>
    </xdr:to>
    <xdr:cxnSp macro="">
      <xdr:nvCxnSpPr>
        <xdr:cNvPr id="1498" name="直線矢印コネクタ 1497">
          <a:extLst>
            <a:ext uri="{FF2B5EF4-FFF2-40B4-BE49-F238E27FC236}">
              <a16:creationId xmlns:a16="http://schemas.microsoft.com/office/drawing/2014/main" id="{942ED212-F2E8-4802-860D-FAB1638109BF}"/>
            </a:ext>
          </a:extLst>
        </xdr:cNvPr>
        <xdr:cNvCxnSpPr/>
      </xdr:nvCxnSpPr>
      <xdr:spPr>
        <a:xfrm flipV="1">
          <a:off x="11811000" y="131568825"/>
          <a:ext cx="0" cy="1423988"/>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xdr:colOff>
      <xdr:row>819</xdr:row>
      <xdr:rowOff>0</xdr:rowOff>
    </xdr:from>
    <xdr:to>
      <xdr:col>31</xdr:col>
      <xdr:colOff>2</xdr:colOff>
      <xdr:row>825</xdr:row>
      <xdr:rowOff>69056</xdr:rowOff>
    </xdr:to>
    <xdr:cxnSp macro="">
      <xdr:nvCxnSpPr>
        <xdr:cNvPr id="1499" name="直線矢印コネクタ 1498">
          <a:extLst>
            <a:ext uri="{FF2B5EF4-FFF2-40B4-BE49-F238E27FC236}">
              <a16:creationId xmlns:a16="http://schemas.microsoft.com/office/drawing/2014/main" id="{1F4806AA-88DD-4991-A612-996555502044}"/>
            </a:ext>
          </a:extLst>
        </xdr:cNvPr>
        <xdr:cNvCxnSpPr/>
      </xdr:nvCxnSpPr>
      <xdr:spPr>
        <a:xfrm flipH="1">
          <a:off x="11811001" y="133188075"/>
          <a:ext cx="1" cy="1212056"/>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0</xdr:colOff>
      <xdr:row>810</xdr:row>
      <xdr:rowOff>28576</xdr:rowOff>
    </xdr:from>
    <xdr:to>
      <xdr:col>34</xdr:col>
      <xdr:colOff>0</xdr:colOff>
      <xdr:row>817</xdr:row>
      <xdr:rowOff>147638</xdr:rowOff>
    </xdr:to>
    <xdr:cxnSp macro="">
      <xdr:nvCxnSpPr>
        <xdr:cNvPr id="1500" name="直線矢印コネクタ 1499">
          <a:extLst>
            <a:ext uri="{FF2B5EF4-FFF2-40B4-BE49-F238E27FC236}">
              <a16:creationId xmlns:a16="http://schemas.microsoft.com/office/drawing/2014/main" id="{784E59A7-8A1C-4430-93B3-14272F370753}"/>
            </a:ext>
          </a:extLst>
        </xdr:cNvPr>
        <xdr:cNvCxnSpPr/>
      </xdr:nvCxnSpPr>
      <xdr:spPr>
        <a:xfrm flipV="1">
          <a:off x="12954000" y="131502151"/>
          <a:ext cx="0" cy="145256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216694</xdr:colOff>
      <xdr:row>816</xdr:row>
      <xdr:rowOff>100012</xdr:rowOff>
    </xdr:from>
    <xdr:to>
      <xdr:col>35</xdr:col>
      <xdr:colOff>373857</xdr:colOff>
      <xdr:row>816</xdr:row>
      <xdr:rowOff>100012</xdr:rowOff>
    </xdr:to>
    <xdr:cxnSp macro="">
      <xdr:nvCxnSpPr>
        <xdr:cNvPr id="1501" name="直線矢印コネクタ 1500">
          <a:extLst>
            <a:ext uri="{FF2B5EF4-FFF2-40B4-BE49-F238E27FC236}">
              <a16:creationId xmlns:a16="http://schemas.microsoft.com/office/drawing/2014/main" id="{DC66E6FE-B22F-404B-8476-A88AFC053EE1}"/>
            </a:ext>
          </a:extLst>
        </xdr:cNvPr>
        <xdr:cNvCxnSpPr/>
      </xdr:nvCxnSpPr>
      <xdr:spPr>
        <a:xfrm>
          <a:off x="13551694" y="132716587"/>
          <a:ext cx="15716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709</xdr:row>
      <xdr:rowOff>0</xdr:rowOff>
    </xdr:from>
    <xdr:to>
      <xdr:col>18</xdr:col>
      <xdr:colOff>0</xdr:colOff>
      <xdr:row>728</xdr:row>
      <xdr:rowOff>7144</xdr:rowOff>
    </xdr:to>
    <xdr:cxnSp macro="">
      <xdr:nvCxnSpPr>
        <xdr:cNvPr id="1502" name="直線矢印コネクタ 1501">
          <a:extLst>
            <a:ext uri="{FF2B5EF4-FFF2-40B4-BE49-F238E27FC236}">
              <a16:creationId xmlns:a16="http://schemas.microsoft.com/office/drawing/2014/main" id="{69197DBA-72CF-42CF-ACA4-8B2ED5CA8C96}"/>
            </a:ext>
          </a:extLst>
        </xdr:cNvPr>
        <xdr:cNvCxnSpPr/>
      </xdr:nvCxnSpPr>
      <xdr:spPr>
        <a:xfrm flipV="1">
          <a:off x="6858000" y="112233075"/>
          <a:ext cx="0" cy="362664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836</xdr:row>
      <xdr:rowOff>0</xdr:rowOff>
    </xdr:from>
    <xdr:to>
      <xdr:col>18</xdr:col>
      <xdr:colOff>0</xdr:colOff>
      <xdr:row>855</xdr:row>
      <xdr:rowOff>7144</xdr:rowOff>
    </xdr:to>
    <xdr:cxnSp macro="">
      <xdr:nvCxnSpPr>
        <xdr:cNvPr id="1503" name="直線矢印コネクタ 1502">
          <a:extLst>
            <a:ext uri="{FF2B5EF4-FFF2-40B4-BE49-F238E27FC236}">
              <a16:creationId xmlns:a16="http://schemas.microsoft.com/office/drawing/2014/main" id="{2CD89EC4-A9B0-43A3-AE5B-7F0D06AD9D27}"/>
            </a:ext>
          </a:extLst>
        </xdr:cNvPr>
        <xdr:cNvCxnSpPr/>
      </xdr:nvCxnSpPr>
      <xdr:spPr>
        <a:xfrm flipV="1">
          <a:off x="6858000" y="136426575"/>
          <a:ext cx="0" cy="362664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376</xdr:row>
      <xdr:rowOff>0</xdr:rowOff>
    </xdr:from>
    <xdr:to>
      <xdr:col>29</xdr:col>
      <xdr:colOff>2381</xdr:colOff>
      <xdr:row>376</xdr:row>
      <xdr:rowOff>0</xdr:rowOff>
    </xdr:to>
    <xdr:cxnSp macro="">
      <xdr:nvCxnSpPr>
        <xdr:cNvPr id="1504" name="直線矢印コネクタ 1503">
          <a:extLst>
            <a:ext uri="{FF2B5EF4-FFF2-40B4-BE49-F238E27FC236}">
              <a16:creationId xmlns:a16="http://schemas.microsoft.com/office/drawing/2014/main" id="{ACE964F0-4A3D-4EEA-851F-754A77D4773B}"/>
            </a:ext>
          </a:extLst>
        </xdr:cNvPr>
        <xdr:cNvCxnSpPr/>
      </xdr:nvCxnSpPr>
      <xdr:spPr>
        <a:xfrm>
          <a:off x="13716000" y="46310550"/>
          <a:ext cx="9908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335</xdr:row>
      <xdr:rowOff>0</xdr:rowOff>
    </xdr:from>
    <xdr:to>
      <xdr:col>1</xdr:col>
      <xdr:colOff>0</xdr:colOff>
      <xdr:row>340</xdr:row>
      <xdr:rowOff>7144</xdr:rowOff>
    </xdr:to>
    <xdr:cxnSp macro="">
      <xdr:nvCxnSpPr>
        <xdr:cNvPr id="1505" name="直線矢印コネクタ 1504">
          <a:extLst>
            <a:ext uri="{FF2B5EF4-FFF2-40B4-BE49-F238E27FC236}">
              <a16:creationId xmlns:a16="http://schemas.microsoft.com/office/drawing/2014/main" id="{B92844FA-B94B-4A48-94FF-A6B7000E0DB5}"/>
            </a:ext>
          </a:extLst>
        </xdr:cNvPr>
        <xdr:cNvCxnSpPr/>
      </xdr:nvCxnSpPr>
      <xdr:spPr>
        <a:xfrm>
          <a:off x="12954000" y="38481000"/>
          <a:ext cx="0" cy="959644"/>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600075</xdr:colOff>
      <xdr:row>563</xdr:row>
      <xdr:rowOff>66674</xdr:rowOff>
    </xdr:from>
    <xdr:to>
      <xdr:col>52</xdr:col>
      <xdr:colOff>0</xdr:colOff>
      <xdr:row>563</xdr:row>
      <xdr:rowOff>66674</xdr:rowOff>
    </xdr:to>
    <xdr:cxnSp macro="">
      <xdr:nvCxnSpPr>
        <xdr:cNvPr id="1506" name="直線コネクタ 1505">
          <a:extLst>
            <a:ext uri="{FF2B5EF4-FFF2-40B4-BE49-F238E27FC236}">
              <a16:creationId xmlns:a16="http://schemas.microsoft.com/office/drawing/2014/main" id="{C20378C9-0E2F-4A16-95F1-B2EDC8892796}"/>
            </a:ext>
          </a:extLst>
        </xdr:cNvPr>
        <xdr:cNvCxnSpPr/>
      </xdr:nvCxnSpPr>
      <xdr:spPr>
        <a:xfrm>
          <a:off x="19812000" y="84477224"/>
          <a:ext cx="0"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283370</xdr:colOff>
      <xdr:row>573</xdr:row>
      <xdr:rowOff>2383</xdr:rowOff>
    </xdr:from>
    <xdr:to>
      <xdr:col>59</xdr:col>
      <xdr:colOff>280989</xdr:colOff>
      <xdr:row>573</xdr:row>
      <xdr:rowOff>2383</xdr:rowOff>
    </xdr:to>
    <xdr:cxnSp macro="">
      <xdr:nvCxnSpPr>
        <xdr:cNvPr id="1507" name="直線矢印コネクタ 1506">
          <a:extLst>
            <a:ext uri="{FF2B5EF4-FFF2-40B4-BE49-F238E27FC236}">
              <a16:creationId xmlns:a16="http://schemas.microsoft.com/office/drawing/2014/main" id="{1D632298-FC47-4CD3-AF56-73F9C172C98F}"/>
            </a:ext>
          </a:extLst>
        </xdr:cNvPr>
        <xdr:cNvCxnSpPr/>
      </xdr:nvCxnSpPr>
      <xdr:spPr>
        <a:xfrm>
          <a:off x="22000370" y="86317933"/>
          <a:ext cx="7596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561</xdr:row>
      <xdr:rowOff>0</xdr:rowOff>
    </xdr:from>
    <xdr:to>
      <xdr:col>38</xdr:col>
      <xdr:colOff>0</xdr:colOff>
      <xdr:row>572</xdr:row>
      <xdr:rowOff>4761</xdr:rowOff>
    </xdr:to>
    <xdr:cxnSp macro="">
      <xdr:nvCxnSpPr>
        <xdr:cNvPr id="1508" name="直線矢印コネクタ 1507">
          <a:extLst>
            <a:ext uri="{FF2B5EF4-FFF2-40B4-BE49-F238E27FC236}">
              <a16:creationId xmlns:a16="http://schemas.microsoft.com/office/drawing/2014/main" id="{9E15EC1C-1891-4038-BE66-04EB7ABEB3EB}"/>
            </a:ext>
          </a:extLst>
        </xdr:cNvPr>
        <xdr:cNvCxnSpPr/>
      </xdr:nvCxnSpPr>
      <xdr:spPr>
        <a:xfrm flipV="1">
          <a:off x="14478000" y="84029550"/>
          <a:ext cx="0" cy="2100261"/>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571</xdr:row>
      <xdr:rowOff>0</xdr:rowOff>
    </xdr:from>
    <xdr:to>
      <xdr:col>23</xdr:col>
      <xdr:colOff>0</xdr:colOff>
      <xdr:row>572</xdr:row>
      <xdr:rowOff>2381</xdr:rowOff>
    </xdr:to>
    <xdr:cxnSp macro="">
      <xdr:nvCxnSpPr>
        <xdr:cNvPr id="1509" name="直線矢印コネクタ 1508">
          <a:extLst>
            <a:ext uri="{FF2B5EF4-FFF2-40B4-BE49-F238E27FC236}">
              <a16:creationId xmlns:a16="http://schemas.microsoft.com/office/drawing/2014/main" id="{3D62EA3E-85D1-4594-8D62-5FBB9D864414}"/>
            </a:ext>
          </a:extLst>
        </xdr:cNvPr>
        <xdr:cNvCxnSpPr/>
      </xdr:nvCxnSpPr>
      <xdr:spPr>
        <a:xfrm>
          <a:off x="8763000" y="85934550"/>
          <a:ext cx="0" cy="1928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83</xdr:col>
      <xdr:colOff>261938</xdr:colOff>
      <xdr:row>561</xdr:row>
      <xdr:rowOff>190499</xdr:rowOff>
    </xdr:from>
    <xdr:to>
      <xdr:col>85</xdr:col>
      <xdr:colOff>2381</xdr:colOff>
      <xdr:row>561</xdr:row>
      <xdr:rowOff>190499</xdr:rowOff>
    </xdr:to>
    <xdr:cxnSp macro="">
      <xdr:nvCxnSpPr>
        <xdr:cNvPr id="1510" name="直線矢印コネクタ 1509">
          <a:extLst>
            <a:ext uri="{FF2B5EF4-FFF2-40B4-BE49-F238E27FC236}">
              <a16:creationId xmlns:a16="http://schemas.microsoft.com/office/drawing/2014/main" id="{B6CBD672-7F13-4AB5-8F4E-EBC66BF25FB4}"/>
            </a:ext>
          </a:extLst>
        </xdr:cNvPr>
        <xdr:cNvCxnSpPr/>
      </xdr:nvCxnSpPr>
      <xdr:spPr>
        <a:xfrm>
          <a:off x="31884938" y="84220049"/>
          <a:ext cx="50244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307181</xdr:colOff>
      <xdr:row>570</xdr:row>
      <xdr:rowOff>190497</xdr:rowOff>
    </xdr:from>
    <xdr:to>
      <xdr:col>85</xdr:col>
      <xdr:colOff>0</xdr:colOff>
      <xdr:row>570</xdr:row>
      <xdr:rowOff>190497</xdr:rowOff>
    </xdr:to>
    <xdr:cxnSp macro="">
      <xdr:nvCxnSpPr>
        <xdr:cNvPr id="1511" name="直線コネクタ 1510">
          <a:extLst>
            <a:ext uri="{FF2B5EF4-FFF2-40B4-BE49-F238E27FC236}">
              <a16:creationId xmlns:a16="http://schemas.microsoft.com/office/drawing/2014/main" id="{7C0ED74F-7C76-406D-AF88-93706E8C645F}"/>
            </a:ext>
          </a:extLst>
        </xdr:cNvPr>
        <xdr:cNvCxnSpPr/>
      </xdr:nvCxnSpPr>
      <xdr:spPr>
        <a:xfrm>
          <a:off x="26215181" y="85934547"/>
          <a:ext cx="6169819"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300038</xdr:colOff>
      <xdr:row>571</xdr:row>
      <xdr:rowOff>7144</xdr:rowOff>
    </xdr:from>
    <xdr:to>
      <xdr:col>69</xdr:col>
      <xdr:colOff>300038</xdr:colOff>
      <xdr:row>572</xdr:row>
      <xdr:rowOff>2381</xdr:rowOff>
    </xdr:to>
    <xdr:cxnSp macro="">
      <xdr:nvCxnSpPr>
        <xdr:cNvPr id="1512" name="直線コネクタ 1511">
          <a:extLst>
            <a:ext uri="{FF2B5EF4-FFF2-40B4-BE49-F238E27FC236}">
              <a16:creationId xmlns:a16="http://schemas.microsoft.com/office/drawing/2014/main" id="{056A5384-5E94-45DC-AFFB-705FF1484D45}"/>
            </a:ext>
          </a:extLst>
        </xdr:cNvPr>
        <xdr:cNvCxnSpPr/>
      </xdr:nvCxnSpPr>
      <xdr:spPr>
        <a:xfrm>
          <a:off x="26589038" y="85941694"/>
          <a:ext cx="0" cy="185737"/>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104775</xdr:colOff>
      <xdr:row>561</xdr:row>
      <xdr:rowOff>0</xdr:rowOff>
    </xdr:from>
    <xdr:to>
      <xdr:col>53</xdr:col>
      <xdr:colOff>104775</xdr:colOff>
      <xdr:row>572</xdr:row>
      <xdr:rowOff>0</xdr:rowOff>
    </xdr:to>
    <xdr:cxnSp macro="">
      <xdr:nvCxnSpPr>
        <xdr:cNvPr id="1513" name="直線コネクタ 1512">
          <a:extLst>
            <a:ext uri="{FF2B5EF4-FFF2-40B4-BE49-F238E27FC236}">
              <a16:creationId xmlns:a16="http://schemas.microsoft.com/office/drawing/2014/main" id="{5E875F1A-96AF-4473-8E52-9181E596B705}"/>
            </a:ext>
          </a:extLst>
        </xdr:cNvPr>
        <xdr:cNvCxnSpPr/>
      </xdr:nvCxnSpPr>
      <xdr:spPr>
        <a:xfrm>
          <a:off x="20297775" y="84029550"/>
          <a:ext cx="0" cy="209550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83</xdr:col>
      <xdr:colOff>264319</xdr:colOff>
      <xdr:row>562</xdr:row>
      <xdr:rowOff>157162</xdr:rowOff>
    </xdr:from>
    <xdr:to>
      <xdr:col>85</xdr:col>
      <xdr:colOff>4762</xdr:colOff>
      <xdr:row>562</xdr:row>
      <xdr:rowOff>157162</xdr:rowOff>
    </xdr:to>
    <xdr:cxnSp macro="">
      <xdr:nvCxnSpPr>
        <xdr:cNvPr id="1514" name="直線コネクタ 1513">
          <a:extLst>
            <a:ext uri="{FF2B5EF4-FFF2-40B4-BE49-F238E27FC236}">
              <a16:creationId xmlns:a16="http://schemas.microsoft.com/office/drawing/2014/main" id="{154E8F7C-91C2-49F6-8850-42139F64BDE7}"/>
            </a:ext>
          </a:extLst>
        </xdr:cNvPr>
        <xdr:cNvCxnSpPr/>
      </xdr:nvCxnSpPr>
      <xdr:spPr>
        <a:xfrm>
          <a:off x="31887319" y="84377212"/>
          <a:ext cx="502443"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84</xdr:col>
      <xdr:colOff>130969</xdr:colOff>
      <xdr:row>562</xdr:row>
      <xdr:rowOff>78583</xdr:rowOff>
    </xdr:from>
    <xdr:to>
      <xdr:col>85</xdr:col>
      <xdr:colOff>102394</xdr:colOff>
      <xdr:row>562</xdr:row>
      <xdr:rowOff>78583</xdr:rowOff>
    </xdr:to>
    <xdr:cxnSp macro="">
      <xdr:nvCxnSpPr>
        <xdr:cNvPr id="1515" name="直線矢印コネクタ 1514">
          <a:extLst>
            <a:ext uri="{FF2B5EF4-FFF2-40B4-BE49-F238E27FC236}">
              <a16:creationId xmlns:a16="http://schemas.microsoft.com/office/drawing/2014/main" id="{F6792BD2-A6CE-4C8E-BD93-C40DC7DE7ADF}"/>
            </a:ext>
          </a:extLst>
        </xdr:cNvPr>
        <xdr:cNvCxnSpPr/>
      </xdr:nvCxnSpPr>
      <xdr:spPr>
        <a:xfrm>
          <a:off x="32134969" y="84298633"/>
          <a:ext cx="35242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109538</xdr:colOff>
      <xdr:row>563</xdr:row>
      <xdr:rowOff>116681</xdr:rowOff>
    </xdr:from>
    <xdr:to>
      <xdr:col>69</xdr:col>
      <xdr:colOff>300038</xdr:colOff>
      <xdr:row>571</xdr:row>
      <xdr:rowOff>0</xdr:rowOff>
    </xdr:to>
    <xdr:cxnSp macro="">
      <xdr:nvCxnSpPr>
        <xdr:cNvPr id="1516" name="直線コネクタ 1515">
          <a:extLst>
            <a:ext uri="{FF2B5EF4-FFF2-40B4-BE49-F238E27FC236}">
              <a16:creationId xmlns:a16="http://schemas.microsoft.com/office/drawing/2014/main" id="{DCF6476D-591F-4CAA-8831-ABFAB888D839}"/>
            </a:ext>
          </a:extLst>
        </xdr:cNvPr>
        <xdr:cNvCxnSpPr/>
      </xdr:nvCxnSpPr>
      <xdr:spPr>
        <a:xfrm>
          <a:off x="20302538" y="84527231"/>
          <a:ext cx="6286500" cy="1407319"/>
        </a:xfrm>
        <a:prstGeom prst="line">
          <a:avLst/>
        </a:prstGeom>
        <a:ln w="3175">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302419</xdr:colOff>
      <xdr:row>562</xdr:row>
      <xdr:rowOff>157163</xdr:rowOff>
    </xdr:from>
    <xdr:to>
      <xdr:col>83</xdr:col>
      <xdr:colOff>261938</xdr:colOff>
      <xdr:row>563</xdr:row>
      <xdr:rowOff>54775</xdr:rowOff>
    </xdr:to>
    <xdr:cxnSp macro="">
      <xdr:nvCxnSpPr>
        <xdr:cNvPr id="1517" name="直線コネクタ 1516">
          <a:extLst>
            <a:ext uri="{FF2B5EF4-FFF2-40B4-BE49-F238E27FC236}">
              <a16:creationId xmlns:a16="http://schemas.microsoft.com/office/drawing/2014/main" id="{69E948D9-694C-4A9D-AA61-0694BB9789B2}"/>
            </a:ext>
          </a:extLst>
        </xdr:cNvPr>
        <xdr:cNvCxnSpPr/>
      </xdr:nvCxnSpPr>
      <xdr:spPr>
        <a:xfrm flipV="1">
          <a:off x="26591419" y="84377213"/>
          <a:ext cx="5293519" cy="88112"/>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107156</xdr:colOff>
      <xdr:row>563</xdr:row>
      <xdr:rowOff>54769</xdr:rowOff>
    </xdr:from>
    <xdr:to>
      <xdr:col>69</xdr:col>
      <xdr:colOff>307181</xdr:colOff>
      <xdr:row>563</xdr:row>
      <xdr:rowOff>114302</xdr:rowOff>
    </xdr:to>
    <xdr:cxnSp macro="">
      <xdr:nvCxnSpPr>
        <xdr:cNvPr id="1518" name="直線コネクタ 1517">
          <a:extLst>
            <a:ext uri="{FF2B5EF4-FFF2-40B4-BE49-F238E27FC236}">
              <a16:creationId xmlns:a16="http://schemas.microsoft.com/office/drawing/2014/main" id="{A2ECA2E9-EADB-4B25-AD8D-6F3A5C59FBDE}"/>
            </a:ext>
          </a:extLst>
        </xdr:cNvPr>
        <xdr:cNvCxnSpPr/>
      </xdr:nvCxnSpPr>
      <xdr:spPr>
        <a:xfrm flipV="1">
          <a:off x="20300156" y="84465319"/>
          <a:ext cx="6296025" cy="59533"/>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84</xdr:col>
      <xdr:colOff>133351</xdr:colOff>
      <xdr:row>562</xdr:row>
      <xdr:rowOff>1</xdr:rowOff>
    </xdr:from>
    <xdr:to>
      <xdr:col>84</xdr:col>
      <xdr:colOff>133351</xdr:colOff>
      <xdr:row>562</xdr:row>
      <xdr:rowOff>76200</xdr:rowOff>
    </xdr:to>
    <xdr:cxnSp macro="">
      <xdr:nvCxnSpPr>
        <xdr:cNvPr id="1519" name="直線コネクタ 1518">
          <a:extLst>
            <a:ext uri="{FF2B5EF4-FFF2-40B4-BE49-F238E27FC236}">
              <a16:creationId xmlns:a16="http://schemas.microsoft.com/office/drawing/2014/main" id="{DC9AFB95-CF47-490C-996F-17F6855A4107}"/>
            </a:ext>
          </a:extLst>
        </xdr:cNvPr>
        <xdr:cNvCxnSpPr/>
      </xdr:nvCxnSpPr>
      <xdr:spPr>
        <a:xfrm flipV="1">
          <a:off x="32137351" y="84220051"/>
          <a:ext cx="0" cy="76199"/>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83</xdr:col>
      <xdr:colOff>264319</xdr:colOff>
      <xdr:row>561</xdr:row>
      <xdr:rowOff>1</xdr:rowOff>
    </xdr:from>
    <xdr:to>
      <xdr:col>83</xdr:col>
      <xdr:colOff>264319</xdr:colOff>
      <xdr:row>562</xdr:row>
      <xdr:rowOff>159544</xdr:rowOff>
    </xdr:to>
    <xdr:cxnSp macro="">
      <xdr:nvCxnSpPr>
        <xdr:cNvPr id="1520" name="直線矢印コネクタ 1519">
          <a:extLst>
            <a:ext uri="{FF2B5EF4-FFF2-40B4-BE49-F238E27FC236}">
              <a16:creationId xmlns:a16="http://schemas.microsoft.com/office/drawing/2014/main" id="{974138B9-2931-48E7-96AD-2E34AC214618}"/>
            </a:ext>
          </a:extLst>
        </xdr:cNvPr>
        <xdr:cNvCxnSpPr/>
      </xdr:nvCxnSpPr>
      <xdr:spPr>
        <a:xfrm flipV="1">
          <a:off x="31887319" y="84029551"/>
          <a:ext cx="0" cy="35004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104774</xdr:colOff>
      <xdr:row>560</xdr:row>
      <xdr:rowOff>188118</xdr:rowOff>
    </xdr:from>
    <xdr:to>
      <xdr:col>53</xdr:col>
      <xdr:colOff>104774</xdr:colOff>
      <xdr:row>563</xdr:row>
      <xdr:rowOff>119063</xdr:rowOff>
    </xdr:to>
    <xdr:cxnSp macro="">
      <xdr:nvCxnSpPr>
        <xdr:cNvPr id="1521" name="直線矢印コネクタ 1520">
          <a:extLst>
            <a:ext uri="{FF2B5EF4-FFF2-40B4-BE49-F238E27FC236}">
              <a16:creationId xmlns:a16="http://schemas.microsoft.com/office/drawing/2014/main" id="{791480CF-0C7B-418A-9034-5150EBD04A91}"/>
            </a:ext>
          </a:extLst>
        </xdr:cNvPr>
        <xdr:cNvCxnSpPr/>
      </xdr:nvCxnSpPr>
      <xdr:spPr>
        <a:xfrm flipV="1">
          <a:off x="20297774" y="84027168"/>
          <a:ext cx="0" cy="50244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0</xdr:colOff>
      <xdr:row>571</xdr:row>
      <xdr:rowOff>97631</xdr:rowOff>
    </xdr:from>
    <xdr:to>
      <xdr:col>70</xdr:col>
      <xdr:colOff>200025</xdr:colOff>
      <xdr:row>571</xdr:row>
      <xdr:rowOff>97631</xdr:rowOff>
    </xdr:to>
    <xdr:cxnSp macro="">
      <xdr:nvCxnSpPr>
        <xdr:cNvPr id="1522" name="直線コネクタ 1521">
          <a:extLst>
            <a:ext uri="{FF2B5EF4-FFF2-40B4-BE49-F238E27FC236}">
              <a16:creationId xmlns:a16="http://schemas.microsoft.com/office/drawing/2014/main" id="{8C46D69E-FFAD-4647-A233-0DBFA60D98BE}"/>
            </a:ext>
          </a:extLst>
        </xdr:cNvPr>
        <xdr:cNvCxnSpPr/>
      </xdr:nvCxnSpPr>
      <xdr:spPr>
        <a:xfrm>
          <a:off x="26670000" y="86032181"/>
          <a:ext cx="200025"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202407</xdr:colOff>
      <xdr:row>570</xdr:row>
      <xdr:rowOff>9525</xdr:rowOff>
    </xdr:from>
    <xdr:to>
      <xdr:col>70</xdr:col>
      <xdr:colOff>202408</xdr:colOff>
      <xdr:row>571</xdr:row>
      <xdr:rowOff>95250</xdr:rowOff>
    </xdr:to>
    <xdr:cxnSp macro="">
      <xdr:nvCxnSpPr>
        <xdr:cNvPr id="1523" name="直線矢印コネクタ 1522">
          <a:extLst>
            <a:ext uri="{FF2B5EF4-FFF2-40B4-BE49-F238E27FC236}">
              <a16:creationId xmlns:a16="http://schemas.microsoft.com/office/drawing/2014/main" id="{5BBA656F-19E0-479F-B115-EEA8F61A6AEB}"/>
            </a:ext>
          </a:extLst>
        </xdr:cNvPr>
        <xdr:cNvCxnSpPr/>
      </xdr:nvCxnSpPr>
      <xdr:spPr>
        <a:xfrm flipH="1" flipV="1">
          <a:off x="26872407" y="85753575"/>
          <a:ext cx="1" cy="276225"/>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104775</xdr:colOff>
      <xdr:row>560</xdr:row>
      <xdr:rowOff>0</xdr:rowOff>
    </xdr:from>
    <xdr:to>
      <xdr:col>84</xdr:col>
      <xdr:colOff>378619</xdr:colOff>
      <xdr:row>560</xdr:row>
      <xdr:rowOff>0</xdr:rowOff>
    </xdr:to>
    <xdr:cxnSp macro="">
      <xdr:nvCxnSpPr>
        <xdr:cNvPr id="1524" name="直線矢印コネクタ 1523">
          <a:extLst>
            <a:ext uri="{FF2B5EF4-FFF2-40B4-BE49-F238E27FC236}">
              <a16:creationId xmlns:a16="http://schemas.microsoft.com/office/drawing/2014/main" id="{C16EDB16-20C2-43DD-BDB1-FFE65762541A}"/>
            </a:ext>
          </a:extLst>
        </xdr:cNvPr>
        <xdr:cNvCxnSpPr/>
      </xdr:nvCxnSpPr>
      <xdr:spPr>
        <a:xfrm>
          <a:off x="20297775" y="83839050"/>
          <a:ext cx="1208484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104775</xdr:colOff>
      <xdr:row>560</xdr:row>
      <xdr:rowOff>0</xdr:rowOff>
    </xdr:from>
    <xdr:to>
      <xdr:col>53</xdr:col>
      <xdr:colOff>104775</xdr:colOff>
      <xdr:row>561</xdr:row>
      <xdr:rowOff>1</xdr:rowOff>
    </xdr:to>
    <xdr:cxnSp macro="">
      <xdr:nvCxnSpPr>
        <xdr:cNvPr id="1525" name="直線コネクタ 1524">
          <a:extLst>
            <a:ext uri="{FF2B5EF4-FFF2-40B4-BE49-F238E27FC236}">
              <a16:creationId xmlns:a16="http://schemas.microsoft.com/office/drawing/2014/main" id="{7A422528-B454-4328-A228-22AC7B7D2B5A}"/>
            </a:ext>
          </a:extLst>
        </xdr:cNvPr>
        <xdr:cNvCxnSpPr/>
      </xdr:nvCxnSpPr>
      <xdr:spPr>
        <a:xfrm flipV="1">
          <a:off x="20297775" y="83839050"/>
          <a:ext cx="0" cy="190501"/>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373856</xdr:colOff>
      <xdr:row>559</xdr:row>
      <xdr:rowOff>0</xdr:rowOff>
    </xdr:from>
    <xdr:to>
      <xdr:col>84</xdr:col>
      <xdr:colOff>378619</xdr:colOff>
      <xdr:row>559</xdr:row>
      <xdr:rowOff>0</xdr:rowOff>
    </xdr:to>
    <xdr:cxnSp macro="">
      <xdr:nvCxnSpPr>
        <xdr:cNvPr id="1526" name="直線矢印コネクタ 1525">
          <a:extLst>
            <a:ext uri="{FF2B5EF4-FFF2-40B4-BE49-F238E27FC236}">
              <a16:creationId xmlns:a16="http://schemas.microsoft.com/office/drawing/2014/main" id="{8A3CB2E7-9E1C-4AE7-9198-F20EACD3E47F}"/>
            </a:ext>
          </a:extLst>
        </xdr:cNvPr>
        <xdr:cNvCxnSpPr/>
      </xdr:nvCxnSpPr>
      <xdr:spPr>
        <a:xfrm>
          <a:off x="19804856" y="83648550"/>
          <a:ext cx="1257776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2381</xdr:colOff>
      <xdr:row>560</xdr:row>
      <xdr:rowOff>0</xdr:rowOff>
    </xdr:from>
    <xdr:to>
      <xdr:col>53</xdr:col>
      <xdr:colOff>102395</xdr:colOff>
      <xdr:row>560</xdr:row>
      <xdr:rowOff>0</xdr:rowOff>
    </xdr:to>
    <xdr:cxnSp macro="">
      <xdr:nvCxnSpPr>
        <xdr:cNvPr id="1527" name="直線矢印コネクタ 1526">
          <a:extLst>
            <a:ext uri="{FF2B5EF4-FFF2-40B4-BE49-F238E27FC236}">
              <a16:creationId xmlns:a16="http://schemas.microsoft.com/office/drawing/2014/main" id="{FE7A13F5-3F4E-42C2-86E9-B2EBD295E849}"/>
            </a:ext>
          </a:extLst>
        </xdr:cNvPr>
        <xdr:cNvCxnSpPr/>
      </xdr:nvCxnSpPr>
      <xdr:spPr>
        <a:xfrm flipH="1">
          <a:off x="19814381" y="83839050"/>
          <a:ext cx="48101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302420</xdr:colOff>
      <xdr:row>573</xdr:row>
      <xdr:rowOff>0</xdr:rowOff>
    </xdr:from>
    <xdr:to>
      <xdr:col>85</xdr:col>
      <xdr:colOff>4763</xdr:colOff>
      <xdr:row>573</xdr:row>
      <xdr:rowOff>0</xdr:rowOff>
    </xdr:to>
    <xdr:cxnSp macro="">
      <xdr:nvCxnSpPr>
        <xdr:cNvPr id="1528" name="直線矢印コネクタ 1527">
          <a:extLst>
            <a:ext uri="{FF2B5EF4-FFF2-40B4-BE49-F238E27FC236}">
              <a16:creationId xmlns:a16="http://schemas.microsoft.com/office/drawing/2014/main" id="{66F6B690-F17E-47A1-A147-086E7B07FF63}"/>
            </a:ext>
          </a:extLst>
        </xdr:cNvPr>
        <xdr:cNvCxnSpPr/>
      </xdr:nvCxnSpPr>
      <xdr:spPr>
        <a:xfrm flipH="1">
          <a:off x="26591420" y="86315550"/>
          <a:ext cx="579834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300037</xdr:colOff>
      <xdr:row>572</xdr:row>
      <xdr:rowOff>0</xdr:rowOff>
    </xdr:from>
    <xdr:to>
      <xdr:col>69</xdr:col>
      <xdr:colOff>300037</xdr:colOff>
      <xdr:row>573</xdr:row>
      <xdr:rowOff>0</xdr:rowOff>
    </xdr:to>
    <xdr:cxnSp macro="">
      <xdr:nvCxnSpPr>
        <xdr:cNvPr id="1529" name="直線コネクタ 1528">
          <a:extLst>
            <a:ext uri="{FF2B5EF4-FFF2-40B4-BE49-F238E27FC236}">
              <a16:creationId xmlns:a16="http://schemas.microsoft.com/office/drawing/2014/main" id="{C00FA148-7B1E-4D42-9F2B-F463A3A68524}"/>
            </a:ext>
          </a:extLst>
        </xdr:cNvPr>
        <xdr:cNvCxnSpPr/>
      </xdr:nvCxnSpPr>
      <xdr:spPr>
        <a:xfrm>
          <a:off x="26589037" y="86125050"/>
          <a:ext cx="0" cy="19050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300038</xdr:colOff>
      <xdr:row>561</xdr:row>
      <xdr:rowOff>1</xdr:rowOff>
    </xdr:from>
    <xdr:to>
      <xdr:col>69</xdr:col>
      <xdr:colOff>300038</xdr:colOff>
      <xdr:row>563</xdr:row>
      <xdr:rowOff>57150</xdr:rowOff>
    </xdr:to>
    <xdr:cxnSp macro="">
      <xdr:nvCxnSpPr>
        <xdr:cNvPr id="1530" name="直線矢印コネクタ 1529">
          <a:extLst>
            <a:ext uri="{FF2B5EF4-FFF2-40B4-BE49-F238E27FC236}">
              <a16:creationId xmlns:a16="http://schemas.microsoft.com/office/drawing/2014/main" id="{43089110-F4A3-4F17-BC8E-8455F9D102D6}"/>
            </a:ext>
          </a:extLst>
        </xdr:cNvPr>
        <xdr:cNvCxnSpPr/>
      </xdr:nvCxnSpPr>
      <xdr:spPr>
        <a:xfrm flipV="1">
          <a:off x="26589038" y="84029551"/>
          <a:ext cx="0" cy="43814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83</xdr:col>
      <xdr:colOff>264319</xdr:colOff>
      <xdr:row>562</xdr:row>
      <xdr:rowOff>154781</xdr:rowOff>
    </xdr:from>
    <xdr:to>
      <xdr:col>83</xdr:col>
      <xdr:colOff>264319</xdr:colOff>
      <xdr:row>566</xdr:row>
      <xdr:rowOff>16670</xdr:rowOff>
    </xdr:to>
    <xdr:cxnSp macro="">
      <xdr:nvCxnSpPr>
        <xdr:cNvPr id="1531" name="直線矢印コネクタ 1530">
          <a:extLst>
            <a:ext uri="{FF2B5EF4-FFF2-40B4-BE49-F238E27FC236}">
              <a16:creationId xmlns:a16="http://schemas.microsoft.com/office/drawing/2014/main" id="{C3FEAD0A-5C68-4BFF-9D18-883ACF869177}"/>
            </a:ext>
          </a:extLst>
        </xdr:cNvPr>
        <xdr:cNvCxnSpPr/>
      </xdr:nvCxnSpPr>
      <xdr:spPr>
        <a:xfrm flipV="1">
          <a:off x="31887319" y="84374831"/>
          <a:ext cx="0" cy="623889"/>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83</xdr:col>
      <xdr:colOff>264318</xdr:colOff>
      <xdr:row>567</xdr:row>
      <xdr:rowOff>169069</xdr:rowOff>
    </xdr:from>
    <xdr:to>
      <xdr:col>83</xdr:col>
      <xdr:colOff>264318</xdr:colOff>
      <xdr:row>571</xdr:row>
      <xdr:rowOff>4763</xdr:rowOff>
    </xdr:to>
    <xdr:cxnSp macro="">
      <xdr:nvCxnSpPr>
        <xdr:cNvPr id="1532" name="直線矢印コネクタ 1531">
          <a:extLst>
            <a:ext uri="{FF2B5EF4-FFF2-40B4-BE49-F238E27FC236}">
              <a16:creationId xmlns:a16="http://schemas.microsoft.com/office/drawing/2014/main" id="{50EC4FBC-87BB-4F0C-B135-A52E3EC7E863}"/>
            </a:ext>
          </a:extLst>
        </xdr:cNvPr>
        <xdr:cNvCxnSpPr/>
      </xdr:nvCxnSpPr>
      <xdr:spPr>
        <a:xfrm>
          <a:off x="31887318" y="85341619"/>
          <a:ext cx="0" cy="597694"/>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300036</xdr:colOff>
      <xdr:row>563</xdr:row>
      <xdr:rowOff>54771</xdr:rowOff>
    </xdr:from>
    <xdr:to>
      <xdr:col>69</xdr:col>
      <xdr:colOff>300036</xdr:colOff>
      <xdr:row>571</xdr:row>
      <xdr:rowOff>7144</xdr:rowOff>
    </xdr:to>
    <xdr:cxnSp macro="">
      <xdr:nvCxnSpPr>
        <xdr:cNvPr id="1533" name="直線矢印コネクタ 1532">
          <a:extLst>
            <a:ext uri="{FF2B5EF4-FFF2-40B4-BE49-F238E27FC236}">
              <a16:creationId xmlns:a16="http://schemas.microsoft.com/office/drawing/2014/main" id="{F36BDABB-9351-4B34-BC2D-9CBC75598C78}"/>
            </a:ext>
          </a:extLst>
        </xdr:cNvPr>
        <xdr:cNvCxnSpPr/>
      </xdr:nvCxnSpPr>
      <xdr:spPr>
        <a:xfrm flipV="1">
          <a:off x="26589036" y="84465321"/>
          <a:ext cx="0" cy="147637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0</xdr:colOff>
      <xdr:row>571</xdr:row>
      <xdr:rowOff>0</xdr:rowOff>
    </xdr:from>
    <xdr:to>
      <xdr:col>70</xdr:col>
      <xdr:colOff>0</xdr:colOff>
      <xdr:row>572</xdr:row>
      <xdr:rowOff>2381</xdr:rowOff>
    </xdr:to>
    <xdr:cxnSp macro="">
      <xdr:nvCxnSpPr>
        <xdr:cNvPr id="1534" name="直線矢印コネクタ 1533">
          <a:extLst>
            <a:ext uri="{FF2B5EF4-FFF2-40B4-BE49-F238E27FC236}">
              <a16:creationId xmlns:a16="http://schemas.microsoft.com/office/drawing/2014/main" id="{866BFFE3-D58C-4D5A-8328-0BF93036E03D}"/>
            </a:ext>
          </a:extLst>
        </xdr:cNvPr>
        <xdr:cNvCxnSpPr/>
      </xdr:nvCxnSpPr>
      <xdr:spPr>
        <a:xfrm>
          <a:off x="26670000" y="85934550"/>
          <a:ext cx="0" cy="1928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85</xdr:col>
      <xdr:colOff>0</xdr:colOff>
      <xdr:row>561</xdr:row>
      <xdr:rowOff>0</xdr:rowOff>
    </xdr:from>
    <xdr:to>
      <xdr:col>85</xdr:col>
      <xdr:colOff>0</xdr:colOff>
      <xdr:row>572</xdr:row>
      <xdr:rowOff>4761</xdr:rowOff>
    </xdr:to>
    <xdr:cxnSp macro="">
      <xdr:nvCxnSpPr>
        <xdr:cNvPr id="1535" name="直線矢印コネクタ 1534">
          <a:extLst>
            <a:ext uri="{FF2B5EF4-FFF2-40B4-BE49-F238E27FC236}">
              <a16:creationId xmlns:a16="http://schemas.microsoft.com/office/drawing/2014/main" id="{8AFF71C7-057C-42CC-9B85-9413BAA3FBC7}"/>
            </a:ext>
          </a:extLst>
        </xdr:cNvPr>
        <xdr:cNvCxnSpPr/>
      </xdr:nvCxnSpPr>
      <xdr:spPr>
        <a:xfrm flipV="1">
          <a:off x="32385000" y="84029550"/>
          <a:ext cx="0" cy="2100261"/>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223837</xdr:colOff>
      <xdr:row>559</xdr:row>
      <xdr:rowOff>176212</xdr:rowOff>
    </xdr:from>
    <xdr:to>
      <xdr:col>77</xdr:col>
      <xdr:colOff>230419</xdr:colOff>
      <xdr:row>569</xdr:row>
      <xdr:rowOff>8779</xdr:rowOff>
    </xdr:to>
    <xdr:sp macro="" textlink="">
      <xdr:nvSpPr>
        <xdr:cNvPr id="1536" name="円弧 1535">
          <a:extLst>
            <a:ext uri="{FF2B5EF4-FFF2-40B4-BE49-F238E27FC236}">
              <a16:creationId xmlns:a16="http://schemas.microsoft.com/office/drawing/2014/main" id="{F2FE55EF-3BE3-44EF-A41D-C858478BB7C2}"/>
            </a:ext>
          </a:extLst>
        </xdr:cNvPr>
        <xdr:cNvSpPr/>
      </xdr:nvSpPr>
      <xdr:spPr>
        <a:xfrm rot="668909">
          <a:off x="18892837" y="83824762"/>
          <a:ext cx="10674582" cy="1737567"/>
        </a:xfrm>
        <a:prstGeom prst="arc">
          <a:avLst>
            <a:gd name="adj1" fmla="val 999218"/>
            <a:gd name="adj2" fmla="val 10277521"/>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53</xdr:col>
      <xdr:colOff>107156</xdr:colOff>
      <xdr:row>568</xdr:row>
      <xdr:rowOff>190499</xdr:rowOff>
    </xdr:from>
    <xdr:to>
      <xdr:col>58</xdr:col>
      <xdr:colOff>300037</xdr:colOff>
      <xdr:row>568</xdr:row>
      <xdr:rowOff>190499</xdr:rowOff>
    </xdr:to>
    <xdr:cxnSp macro="">
      <xdr:nvCxnSpPr>
        <xdr:cNvPr id="1537" name="直線矢印コネクタ 1536">
          <a:extLst>
            <a:ext uri="{FF2B5EF4-FFF2-40B4-BE49-F238E27FC236}">
              <a16:creationId xmlns:a16="http://schemas.microsoft.com/office/drawing/2014/main" id="{36735FA0-18AA-4C1F-A747-F6B5E9FA6019}"/>
            </a:ext>
          </a:extLst>
        </xdr:cNvPr>
        <xdr:cNvCxnSpPr/>
      </xdr:nvCxnSpPr>
      <xdr:spPr>
        <a:xfrm>
          <a:off x="20300156" y="85553549"/>
          <a:ext cx="20978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295275</xdr:colOff>
      <xdr:row>569</xdr:row>
      <xdr:rowOff>0</xdr:rowOff>
    </xdr:from>
    <xdr:to>
      <xdr:col>84</xdr:col>
      <xdr:colOff>378619</xdr:colOff>
      <xdr:row>569</xdr:row>
      <xdr:rowOff>0</xdr:rowOff>
    </xdr:to>
    <xdr:cxnSp macro="">
      <xdr:nvCxnSpPr>
        <xdr:cNvPr id="1538" name="直線矢印コネクタ 1537">
          <a:extLst>
            <a:ext uri="{FF2B5EF4-FFF2-40B4-BE49-F238E27FC236}">
              <a16:creationId xmlns:a16="http://schemas.microsoft.com/office/drawing/2014/main" id="{4258BB5B-A5C0-49E2-8F44-E99E89AC6F3F}"/>
            </a:ext>
          </a:extLst>
        </xdr:cNvPr>
        <xdr:cNvCxnSpPr/>
      </xdr:nvCxnSpPr>
      <xdr:spPr>
        <a:xfrm>
          <a:off x="22393275" y="85553550"/>
          <a:ext cx="998934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297657</xdr:colOff>
      <xdr:row>561</xdr:row>
      <xdr:rowOff>4763</xdr:rowOff>
    </xdr:from>
    <xdr:to>
      <xdr:col>58</xdr:col>
      <xdr:colOff>297657</xdr:colOff>
      <xdr:row>572</xdr:row>
      <xdr:rowOff>0</xdr:rowOff>
    </xdr:to>
    <xdr:cxnSp macro="">
      <xdr:nvCxnSpPr>
        <xdr:cNvPr id="1539" name="直線コネクタ 1538">
          <a:extLst>
            <a:ext uri="{FF2B5EF4-FFF2-40B4-BE49-F238E27FC236}">
              <a16:creationId xmlns:a16="http://schemas.microsoft.com/office/drawing/2014/main" id="{0C6F090C-2903-49DA-995F-EDAAD3A8F388}"/>
            </a:ext>
          </a:extLst>
        </xdr:cNvPr>
        <xdr:cNvCxnSpPr/>
      </xdr:nvCxnSpPr>
      <xdr:spPr>
        <a:xfrm>
          <a:off x="22395657" y="84034313"/>
          <a:ext cx="0" cy="2090737"/>
        </a:xfrm>
        <a:prstGeom prst="line">
          <a:avLst/>
        </a:prstGeom>
        <a:ln cmpd="dbl">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288138</xdr:colOff>
      <xdr:row>572</xdr:row>
      <xdr:rowOff>1</xdr:rowOff>
    </xdr:from>
    <xdr:to>
      <xdr:col>58</xdr:col>
      <xdr:colOff>292893</xdr:colOff>
      <xdr:row>572</xdr:row>
      <xdr:rowOff>189557</xdr:rowOff>
    </xdr:to>
    <xdr:cxnSp macro="">
      <xdr:nvCxnSpPr>
        <xdr:cNvPr id="1540" name="直線コネクタ 1539">
          <a:extLst>
            <a:ext uri="{FF2B5EF4-FFF2-40B4-BE49-F238E27FC236}">
              <a16:creationId xmlns:a16="http://schemas.microsoft.com/office/drawing/2014/main" id="{DDA7C722-C12C-44CC-8EB5-BEB3ACD0FF05}"/>
            </a:ext>
          </a:extLst>
        </xdr:cNvPr>
        <xdr:cNvCxnSpPr/>
      </xdr:nvCxnSpPr>
      <xdr:spPr>
        <a:xfrm flipH="1">
          <a:off x="22005138" y="86125051"/>
          <a:ext cx="385755" cy="189556"/>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295269</xdr:colOff>
      <xdr:row>571</xdr:row>
      <xdr:rowOff>188119</xdr:rowOff>
    </xdr:from>
    <xdr:to>
      <xdr:col>59</xdr:col>
      <xdr:colOff>280988</xdr:colOff>
      <xdr:row>573</xdr:row>
      <xdr:rowOff>2381</xdr:rowOff>
    </xdr:to>
    <xdr:cxnSp macro="">
      <xdr:nvCxnSpPr>
        <xdr:cNvPr id="1541" name="直線コネクタ 1540">
          <a:extLst>
            <a:ext uri="{FF2B5EF4-FFF2-40B4-BE49-F238E27FC236}">
              <a16:creationId xmlns:a16="http://schemas.microsoft.com/office/drawing/2014/main" id="{103CE77B-1370-4721-ADEE-4CBA4D888C39}"/>
            </a:ext>
          </a:extLst>
        </xdr:cNvPr>
        <xdr:cNvCxnSpPr/>
      </xdr:nvCxnSpPr>
      <xdr:spPr>
        <a:xfrm>
          <a:off x="22393269" y="86122669"/>
          <a:ext cx="366719" cy="195262"/>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0</xdr:colOff>
      <xdr:row>572</xdr:row>
      <xdr:rowOff>0</xdr:rowOff>
    </xdr:from>
    <xdr:to>
      <xdr:col>58</xdr:col>
      <xdr:colOff>292894</xdr:colOff>
      <xdr:row>572</xdr:row>
      <xdr:rowOff>0</xdr:rowOff>
    </xdr:to>
    <xdr:cxnSp macro="">
      <xdr:nvCxnSpPr>
        <xdr:cNvPr id="1542" name="直線矢印コネクタ 1541">
          <a:extLst>
            <a:ext uri="{FF2B5EF4-FFF2-40B4-BE49-F238E27FC236}">
              <a16:creationId xmlns:a16="http://schemas.microsoft.com/office/drawing/2014/main" id="{025432A1-2141-4C84-8639-29E4A8578239}"/>
            </a:ext>
          </a:extLst>
        </xdr:cNvPr>
        <xdr:cNvCxnSpPr/>
      </xdr:nvCxnSpPr>
      <xdr:spPr>
        <a:xfrm>
          <a:off x="19812000" y="86125050"/>
          <a:ext cx="2578894" cy="0"/>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106</xdr:col>
      <xdr:colOff>311944</xdr:colOff>
      <xdr:row>420</xdr:row>
      <xdr:rowOff>0</xdr:rowOff>
    </xdr:from>
    <xdr:to>
      <xdr:col>113</xdr:col>
      <xdr:colOff>19050</xdr:colOff>
      <xdr:row>420</xdr:row>
      <xdr:rowOff>0</xdr:rowOff>
    </xdr:to>
    <xdr:cxnSp macro="">
      <xdr:nvCxnSpPr>
        <xdr:cNvPr id="1543" name="直線矢印コネクタ 1542">
          <a:extLst>
            <a:ext uri="{FF2B5EF4-FFF2-40B4-BE49-F238E27FC236}">
              <a16:creationId xmlns:a16="http://schemas.microsoft.com/office/drawing/2014/main" id="{2118D933-73D6-459F-9A15-68C19EFA29E0}"/>
            </a:ext>
          </a:extLst>
        </xdr:cNvPr>
        <xdr:cNvCxnSpPr/>
      </xdr:nvCxnSpPr>
      <xdr:spPr>
        <a:xfrm>
          <a:off x="40697944" y="57169050"/>
          <a:ext cx="2374106" cy="0"/>
        </a:xfrm>
        <a:prstGeom prst="straightConnector1">
          <a:avLst/>
        </a:prstGeom>
        <a:ln w="3175">
          <a:solidFill>
            <a:srgbClr val="C00000"/>
          </a:solidFill>
          <a:prstDash val="lgDashDot"/>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106</xdr:col>
      <xdr:colOff>319088</xdr:colOff>
      <xdr:row>418</xdr:row>
      <xdr:rowOff>0</xdr:rowOff>
    </xdr:from>
    <xdr:to>
      <xdr:col>113</xdr:col>
      <xdr:colOff>19050</xdr:colOff>
      <xdr:row>418</xdr:row>
      <xdr:rowOff>0</xdr:rowOff>
    </xdr:to>
    <xdr:cxnSp macro="">
      <xdr:nvCxnSpPr>
        <xdr:cNvPr id="1544" name="直線矢印コネクタ 1543">
          <a:extLst>
            <a:ext uri="{FF2B5EF4-FFF2-40B4-BE49-F238E27FC236}">
              <a16:creationId xmlns:a16="http://schemas.microsoft.com/office/drawing/2014/main" id="{8C1E59CB-022B-40AA-9B8F-E271BD0B9518}"/>
            </a:ext>
          </a:extLst>
        </xdr:cNvPr>
        <xdr:cNvCxnSpPr/>
      </xdr:nvCxnSpPr>
      <xdr:spPr>
        <a:xfrm>
          <a:off x="40705088" y="56788050"/>
          <a:ext cx="2366962" cy="0"/>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375736</xdr:colOff>
      <xdr:row>80</xdr:row>
      <xdr:rowOff>95250</xdr:rowOff>
    </xdr:from>
    <xdr:to>
      <xdr:col>49</xdr:col>
      <xdr:colOff>375736</xdr:colOff>
      <xdr:row>81</xdr:row>
      <xdr:rowOff>7144</xdr:rowOff>
    </xdr:to>
    <xdr:cxnSp macro="">
      <xdr:nvCxnSpPr>
        <xdr:cNvPr id="1545" name="直線矢印コネクタ 1544">
          <a:extLst>
            <a:ext uri="{FF2B5EF4-FFF2-40B4-BE49-F238E27FC236}">
              <a16:creationId xmlns:a16="http://schemas.microsoft.com/office/drawing/2014/main" id="{CB2FBB82-A06F-4CD0-B6C5-8101C73B794B}"/>
            </a:ext>
          </a:extLst>
        </xdr:cNvPr>
        <xdr:cNvCxnSpPr/>
      </xdr:nvCxnSpPr>
      <xdr:spPr>
        <a:xfrm>
          <a:off x="44952736" y="8096250"/>
          <a:ext cx="0" cy="10239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114300</xdr:colOff>
      <xdr:row>85</xdr:row>
      <xdr:rowOff>102395</xdr:rowOff>
    </xdr:from>
    <xdr:to>
      <xdr:col>35</xdr:col>
      <xdr:colOff>378620</xdr:colOff>
      <xdr:row>85</xdr:row>
      <xdr:rowOff>102395</xdr:rowOff>
    </xdr:to>
    <xdr:cxnSp macro="">
      <xdr:nvCxnSpPr>
        <xdr:cNvPr id="1546" name="直線コネクタ 1545">
          <a:extLst>
            <a:ext uri="{FF2B5EF4-FFF2-40B4-BE49-F238E27FC236}">
              <a16:creationId xmlns:a16="http://schemas.microsoft.com/office/drawing/2014/main" id="{D47300C9-D0F5-4B70-9CBF-6A718F6A3DE8}"/>
            </a:ext>
          </a:extLst>
        </xdr:cNvPr>
        <xdr:cNvCxnSpPr/>
      </xdr:nvCxnSpPr>
      <xdr:spPr>
        <a:xfrm flipH="1">
          <a:off x="39357300" y="9055895"/>
          <a:ext cx="26432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378620</xdr:colOff>
      <xdr:row>79</xdr:row>
      <xdr:rowOff>188120</xdr:rowOff>
    </xdr:from>
    <xdr:to>
      <xdr:col>35</xdr:col>
      <xdr:colOff>378620</xdr:colOff>
      <xdr:row>85</xdr:row>
      <xdr:rowOff>102394</xdr:rowOff>
    </xdr:to>
    <xdr:cxnSp macro="">
      <xdr:nvCxnSpPr>
        <xdr:cNvPr id="1547" name="直線コネクタ 1546">
          <a:extLst>
            <a:ext uri="{FF2B5EF4-FFF2-40B4-BE49-F238E27FC236}">
              <a16:creationId xmlns:a16="http://schemas.microsoft.com/office/drawing/2014/main" id="{F9698B36-A6E0-4E5A-98FC-EE09BC247989}"/>
            </a:ext>
          </a:extLst>
        </xdr:cNvPr>
        <xdr:cNvCxnSpPr/>
      </xdr:nvCxnSpPr>
      <xdr:spPr>
        <a:xfrm>
          <a:off x="39621620" y="7998620"/>
          <a:ext cx="0" cy="1057274"/>
        </a:xfrm>
        <a:prstGeom prst="line">
          <a:avLst/>
        </a:prstGeom>
        <a:ln w="6350" cmpd="dbl">
          <a:solidFill>
            <a:srgbClr val="7030A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52</xdr:col>
      <xdr:colOff>188119</xdr:colOff>
      <xdr:row>80</xdr:row>
      <xdr:rowOff>0</xdr:rowOff>
    </xdr:from>
    <xdr:to>
      <xdr:col>52</xdr:col>
      <xdr:colOff>188119</xdr:colOff>
      <xdr:row>85</xdr:row>
      <xdr:rowOff>102394</xdr:rowOff>
    </xdr:to>
    <xdr:cxnSp macro="">
      <xdr:nvCxnSpPr>
        <xdr:cNvPr id="1548" name="直線コネクタ 1547">
          <a:extLst>
            <a:ext uri="{FF2B5EF4-FFF2-40B4-BE49-F238E27FC236}">
              <a16:creationId xmlns:a16="http://schemas.microsoft.com/office/drawing/2014/main" id="{BE8EE354-7EBB-4AF3-8456-1FAE98FB288F}"/>
            </a:ext>
          </a:extLst>
        </xdr:cNvPr>
        <xdr:cNvCxnSpPr/>
      </xdr:nvCxnSpPr>
      <xdr:spPr>
        <a:xfrm>
          <a:off x="45908119" y="8001000"/>
          <a:ext cx="0" cy="1054894"/>
        </a:xfrm>
        <a:prstGeom prst="line">
          <a:avLst/>
        </a:prstGeom>
        <a:ln w="6350" cmpd="dbl">
          <a:solidFill>
            <a:srgbClr val="7030A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35</xdr:col>
      <xdr:colOff>116679</xdr:colOff>
      <xdr:row>80</xdr:row>
      <xdr:rowOff>0</xdr:rowOff>
    </xdr:from>
    <xdr:to>
      <xdr:col>35</xdr:col>
      <xdr:colOff>380999</xdr:colOff>
      <xdr:row>80</xdr:row>
      <xdr:rowOff>0</xdr:rowOff>
    </xdr:to>
    <xdr:cxnSp macro="">
      <xdr:nvCxnSpPr>
        <xdr:cNvPr id="1549" name="直線コネクタ 1548">
          <a:extLst>
            <a:ext uri="{FF2B5EF4-FFF2-40B4-BE49-F238E27FC236}">
              <a16:creationId xmlns:a16="http://schemas.microsoft.com/office/drawing/2014/main" id="{1238C33D-73F6-4AC9-A40D-C089378F467C}"/>
            </a:ext>
          </a:extLst>
        </xdr:cNvPr>
        <xdr:cNvCxnSpPr/>
      </xdr:nvCxnSpPr>
      <xdr:spPr>
        <a:xfrm flipH="1">
          <a:off x="39359679" y="8001000"/>
          <a:ext cx="26432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304801</xdr:colOff>
      <xdr:row>79</xdr:row>
      <xdr:rowOff>185737</xdr:rowOff>
    </xdr:from>
    <xdr:to>
      <xdr:col>35</xdr:col>
      <xdr:colOff>304801</xdr:colOff>
      <xdr:row>85</xdr:row>
      <xdr:rowOff>107156</xdr:rowOff>
    </xdr:to>
    <xdr:cxnSp macro="">
      <xdr:nvCxnSpPr>
        <xdr:cNvPr id="1550" name="直線矢印コネクタ 1549">
          <a:extLst>
            <a:ext uri="{FF2B5EF4-FFF2-40B4-BE49-F238E27FC236}">
              <a16:creationId xmlns:a16="http://schemas.microsoft.com/office/drawing/2014/main" id="{F4061C9E-AB08-40F8-A067-00F727108DFF}"/>
            </a:ext>
          </a:extLst>
        </xdr:cNvPr>
        <xdr:cNvCxnSpPr/>
      </xdr:nvCxnSpPr>
      <xdr:spPr>
        <a:xfrm>
          <a:off x="39547801" y="7996237"/>
          <a:ext cx="0" cy="106441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316706</xdr:colOff>
      <xdr:row>80</xdr:row>
      <xdr:rowOff>73819</xdr:rowOff>
    </xdr:from>
    <xdr:to>
      <xdr:col>44</xdr:col>
      <xdr:colOff>250031</xdr:colOff>
      <xdr:row>80</xdr:row>
      <xdr:rowOff>73819</xdr:rowOff>
    </xdr:to>
    <xdr:cxnSp macro="">
      <xdr:nvCxnSpPr>
        <xdr:cNvPr id="1551" name="直線コネクタ 1550">
          <a:extLst>
            <a:ext uri="{FF2B5EF4-FFF2-40B4-BE49-F238E27FC236}">
              <a16:creationId xmlns:a16="http://schemas.microsoft.com/office/drawing/2014/main" id="{895AB447-CDE5-455A-8192-676C4DEB3181}"/>
            </a:ext>
          </a:extLst>
        </xdr:cNvPr>
        <xdr:cNvCxnSpPr/>
      </xdr:nvCxnSpPr>
      <xdr:spPr>
        <a:xfrm>
          <a:off x="42607706" y="8074819"/>
          <a:ext cx="314325" cy="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44</xdr:col>
      <xdr:colOff>140495</xdr:colOff>
      <xdr:row>79</xdr:row>
      <xdr:rowOff>2381</xdr:rowOff>
    </xdr:from>
    <xdr:to>
      <xdr:col>44</xdr:col>
      <xdr:colOff>283369</xdr:colOff>
      <xdr:row>85</xdr:row>
      <xdr:rowOff>2381</xdr:rowOff>
    </xdr:to>
    <xdr:cxnSp macro="">
      <xdr:nvCxnSpPr>
        <xdr:cNvPr id="1552" name="直線コネクタ 1551">
          <a:extLst>
            <a:ext uri="{FF2B5EF4-FFF2-40B4-BE49-F238E27FC236}">
              <a16:creationId xmlns:a16="http://schemas.microsoft.com/office/drawing/2014/main" id="{562E68D4-3667-4F45-9A66-8DE14B46A2BD}"/>
            </a:ext>
          </a:extLst>
        </xdr:cNvPr>
        <xdr:cNvCxnSpPr/>
      </xdr:nvCxnSpPr>
      <xdr:spPr>
        <a:xfrm flipH="1">
          <a:off x="42812495" y="7812881"/>
          <a:ext cx="142874" cy="11430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43</xdr:col>
      <xdr:colOff>104775</xdr:colOff>
      <xdr:row>84</xdr:row>
      <xdr:rowOff>188119</xdr:rowOff>
    </xdr:from>
    <xdr:to>
      <xdr:col>45</xdr:col>
      <xdr:colOff>28576</xdr:colOff>
      <xdr:row>96</xdr:row>
      <xdr:rowOff>61913</xdr:rowOff>
    </xdr:to>
    <xdr:cxnSp macro="">
      <xdr:nvCxnSpPr>
        <xdr:cNvPr id="1553" name="直線コネクタ 1552">
          <a:extLst>
            <a:ext uri="{FF2B5EF4-FFF2-40B4-BE49-F238E27FC236}">
              <a16:creationId xmlns:a16="http://schemas.microsoft.com/office/drawing/2014/main" id="{3787B13E-ABC2-4DBC-8F71-B511212B9CAD}"/>
            </a:ext>
          </a:extLst>
        </xdr:cNvPr>
        <xdr:cNvCxnSpPr/>
      </xdr:nvCxnSpPr>
      <xdr:spPr>
        <a:xfrm flipH="1">
          <a:off x="42395775" y="8951119"/>
          <a:ext cx="685801" cy="2159794"/>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40</xdr:col>
      <xdr:colOff>188119</xdr:colOff>
      <xdr:row>92</xdr:row>
      <xdr:rowOff>119701</xdr:rowOff>
    </xdr:from>
    <xdr:to>
      <xdr:col>43</xdr:col>
      <xdr:colOff>61913</xdr:colOff>
      <xdr:row>92</xdr:row>
      <xdr:rowOff>119701</xdr:rowOff>
    </xdr:to>
    <xdr:cxnSp macro="">
      <xdr:nvCxnSpPr>
        <xdr:cNvPr id="1554" name="直線コネクタ 1553">
          <a:extLst>
            <a:ext uri="{FF2B5EF4-FFF2-40B4-BE49-F238E27FC236}">
              <a16:creationId xmlns:a16="http://schemas.microsoft.com/office/drawing/2014/main" id="{6928D3CC-E465-4F04-B0F2-54C906B0AD9C}"/>
            </a:ext>
          </a:extLst>
        </xdr:cNvPr>
        <xdr:cNvCxnSpPr/>
      </xdr:nvCxnSpPr>
      <xdr:spPr>
        <a:xfrm>
          <a:off x="41336119" y="10406701"/>
          <a:ext cx="1016794"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43</xdr:col>
      <xdr:colOff>23813</xdr:colOff>
      <xdr:row>96</xdr:row>
      <xdr:rowOff>64294</xdr:rowOff>
    </xdr:from>
    <xdr:to>
      <xdr:col>43</xdr:col>
      <xdr:colOff>104780</xdr:colOff>
      <xdr:row>110</xdr:row>
      <xdr:rowOff>97631</xdr:rowOff>
    </xdr:to>
    <xdr:cxnSp macro="">
      <xdr:nvCxnSpPr>
        <xdr:cNvPr id="1555" name="直線コネクタ 1554">
          <a:extLst>
            <a:ext uri="{FF2B5EF4-FFF2-40B4-BE49-F238E27FC236}">
              <a16:creationId xmlns:a16="http://schemas.microsoft.com/office/drawing/2014/main" id="{7083A48D-DC01-4783-89C5-9591F63B0DFE}"/>
            </a:ext>
          </a:extLst>
        </xdr:cNvPr>
        <xdr:cNvCxnSpPr/>
      </xdr:nvCxnSpPr>
      <xdr:spPr>
        <a:xfrm flipH="1">
          <a:off x="42314813" y="11113294"/>
          <a:ext cx="80967" cy="2700337"/>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44</xdr:col>
      <xdr:colOff>92146</xdr:colOff>
      <xdr:row>80</xdr:row>
      <xdr:rowOff>73819</xdr:rowOff>
    </xdr:from>
    <xdr:to>
      <xdr:col>44</xdr:col>
      <xdr:colOff>92146</xdr:colOff>
      <xdr:row>85</xdr:row>
      <xdr:rowOff>145256</xdr:rowOff>
    </xdr:to>
    <xdr:cxnSp macro="">
      <xdr:nvCxnSpPr>
        <xdr:cNvPr id="1556" name="直線コネクタ 1555">
          <a:extLst>
            <a:ext uri="{FF2B5EF4-FFF2-40B4-BE49-F238E27FC236}">
              <a16:creationId xmlns:a16="http://schemas.microsoft.com/office/drawing/2014/main" id="{2F0CDB41-9640-4636-B21B-4B91F5BA73FD}"/>
            </a:ext>
          </a:extLst>
        </xdr:cNvPr>
        <xdr:cNvCxnSpPr/>
      </xdr:nvCxnSpPr>
      <xdr:spPr>
        <a:xfrm>
          <a:off x="42764146" y="8074819"/>
          <a:ext cx="0" cy="1023937"/>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43</xdr:col>
      <xdr:colOff>35720</xdr:colOff>
      <xdr:row>79</xdr:row>
      <xdr:rowOff>0</xdr:rowOff>
    </xdr:from>
    <xdr:to>
      <xdr:col>43</xdr:col>
      <xdr:colOff>283369</xdr:colOff>
      <xdr:row>80</xdr:row>
      <xdr:rowOff>2383</xdr:rowOff>
    </xdr:to>
    <xdr:cxnSp macro="">
      <xdr:nvCxnSpPr>
        <xdr:cNvPr id="1557" name="直線コネクタ 1556">
          <a:extLst>
            <a:ext uri="{FF2B5EF4-FFF2-40B4-BE49-F238E27FC236}">
              <a16:creationId xmlns:a16="http://schemas.microsoft.com/office/drawing/2014/main" id="{73AE6D1A-558D-401C-A163-9B9202C067D2}"/>
            </a:ext>
          </a:extLst>
        </xdr:cNvPr>
        <xdr:cNvCxnSpPr/>
      </xdr:nvCxnSpPr>
      <xdr:spPr>
        <a:xfrm flipV="1">
          <a:off x="42326720" y="7810500"/>
          <a:ext cx="247649" cy="192883"/>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285750</xdr:colOff>
      <xdr:row>79</xdr:row>
      <xdr:rowOff>2</xdr:rowOff>
    </xdr:from>
    <xdr:to>
      <xdr:col>44</xdr:col>
      <xdr:colOff>285750</xdr:colOff>
      <xdr:row>79</xdr:row>
      <xdr:rowOff>2</xdr:rowOff>
    </xdr:to>
    <xdr:cxnSp macro="">
      <xdr:nvCxnSpPr>
        <xdr:cNvPr id="1558" name="直線コネクタ 1557">
          <a:extLst>
            <a:ext uri="{FF2B5EF4-FFF2-40B4-BE49-F238E27FC236}">
              <a16:creationId xmlns:a16="http://schemas.microsoft.com/office/drawing/2014/main" id="{64C38617-C0EE-48B4-9813-B67148EABAE1}"/>
            </a:ext>
          </a:extLst>
        </xdr:cNvPr>
        <xdr:cNvCxnSpPr/>
      </xdr:nvCxnSpPr>
      <xdr:spPr>
        <a:xfrm>
          <a:off x="42576750" y="7810502"/>
          <a:ext cx="381000"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40</xdr:col>
      <xdr:colOff>204447</xdr:colOff>
      <xdr:row>80</xdr:row>
      <xdr:rowOff>0</xdr:rowOff>
    </xdr:from>
    <xdr:to>
      <xdr:col>40</xdr:col>
      <xdr:colOff>204447</xdr:colOff>
      <xdr:row>80</xdr:row>
      <xdr:rowOff>0</xdr:rowOff>
    </xdr:to>
    <xdr:cxnSp macro="">
      <xdr:nvCxnSpPr>
        <xdr:cNvPr id="1559" name="直線コネクタ 1558">
          <a:extLst>
            <a:ext uri="{FF2B5EF4-FFF2-40B4-BE49-F238E27FC236}">
              <a16:creationId xmlns:a16="http://schemas.microsoft.com/office/drawing/2014/main" id="{F4476114-1B29-46CA-ADE1-DDC14590637B}"/>
            </a:ext>
          </a:extLst>
        </xdr:cNvPr>
        <xdr:cNvCxnSpPr/>
      </xdr:nvCxnSpPr>
      <xdr:spPr>
        <a:xfrm>
          <a:off x="41352447" y="8001000"/>
          <a:ext cx="0"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40</xdr:col>
      <xdr:colOff>185738</xdr:colOff>
      <xdr:row>93</xdr:row>
      <xdr:rowOff>119064</xdr:rowOff>
    </xdr:from>
    <xdr:to>
      <xdr:col>43</xdr:col>
      <xdr:colOff>0</xdr:colOff>
      <xdr:row>93</xdr:row>
      <xdr:rowOff>119064</xdr:rowOff>
    </xdr:to>
    <xdr:cxnSp macro="">
      <xdr:nvCxnSpPr>
        <xdr:cNvPr id="1560" name="直線コネクタ 1559">
          <a:extLst>
            <a:ext uri="{FF2B5EF4-FFF2-40B4-BE49-F238E27FC236}">
              <a16:creationId xmlns:a16="http://schemas.microsoft.com/office/drawing/2014/main" id="{7C622A7E-5FE4-4CCD-840F-2F5CA11F23A3}"/>
            </a:ext>
          </a:extLst>
        </xdr:cNvPr>
        <xdr:cNvCxnSpPr/>
      </xdr:nvCxnSpPr>
      <xdr:spPr>
        <a:xfrm>
          <a:off x="41333738" y="10596564"/>
          <a:ext cx="957262" cy="0"/>
        </a:xfrm>
        <a:prstGeom prst="line">
          <a:avLst/>
        </a:prstGeom>
        <a:ln w="317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245269</xdr:colOff>
      <xdr:row>85</xdr:row>
      <xdr:rowOff>2381</xdr:rowOff>
    </xdr:from>
    <xdr:to>
      <xdr:col>44</xdr:col>
      <xdr:colOff>140496</xdr:colOff>
      <xdr:row>95</xdr:row>
      <xdr:rowOff>173831</xdr:rowOff>
    </xdr:to>
    <xdr:cxnSp macro="">
      <xdr:nvCxnSpPr>
        <xdr:cNvPr id="1561" name="直線コネクタ 1560">
          <a:extLst>
            <a:ext uri="{FF2B5EF4-FFF2-40B4-BE49-F238E27FC236}">
              <a16:creationId xmlns:a16="http://schemas.microsoft.com/office/drawing/2014/main" id="{09C946A3-6858-422E-8A72-3AC4B08A5B40}"/>
            </a:ext>
          </a:extLst>
        </xdr:cNvPr>
        <xdr:cNvCxnSpPr/>
      </xdr:nvCxnSpPr>
      <xdr:spPr>
        <a:xfrm flipH="1">
          <a:off x="42155269" y="8955881"/>
          <a:ext cx="657227" cy="207645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44</xdr:col>
      <xdr:colOff>285750</xdr:colOff>
      <xdr:row>79</xdr:row>
      <xdr:rowOff>0</xdr:rowOff>
    </xdr:from>
    <xdr:to>
      <xdr:col>45</xdr:col>
      <xdr:colOff>147638</xdr:colOff>
      <xdr:row>80</xdr:row>
      <xdr:rowOff>0</xdr:rowOff>
    </xdr:to>
    <xdr:cxnSp macro="">
      <xdr:nvCxnSpPr>
        <xdr:cNvPr id="1562" name="直線コネクタ 1561">
          <a:extLst>
            <a:ext uri="{FF2B5EF4-FFF2-40B4-BE49-F238E27FC236}">
              <a16:creationId xmlns:a16="http://schemas.microsoft.com/office/drawing/2014/main" id="{D34CAD56-159A-4E50-B7B8-968B2D95FD3D}"/>
            </a:ext>
          </a:extLst>
        </xdr:cNvPr>
        <xdr:cNvCxnSpPr/>
      </xdr:nvCxnSpPr>
      <xdr:spPr>
        <a:xfrm>
          <a:off x="42957750" y="7810500"/>
          <a:ext cx="242888" cy="1905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43</xdr:col>
      <xdr:colOff>283369</xdr:colOff>
      <xdr:row>79</xdr:row>
      <xdr:rowOff>0</xdr:rowOff>
    </xdr:from>
    <xdr:to>
      <xdr:col>44</xdr:col>
      <xdr:colOff>45244</xdr:colOff>
      <xdr:row>85</xdr:row>
      <xdr:rowOff>2381</xdr:rowOff>
    </xdr:to>
    <xdr:cxnSp macro="">
      <xdr:nvCxnSpPr>
        <xdr:cNvPr id="1563" name="直線コネクタ 1562">
          <a:extLst>
            <a:ext uri="{FF2B5EF4-FFF2-40B4-BE49-F238E27FC236}">
              <a16:creationId xmlns:a16="http://schemas.microsoft.com/office/drawing/2014/main" id="{76616B3D-2CE7-4D7A-8881-F9F47C4D1F2D}"/>
            </a:ext>
          </a:extLst>
        </xdr:cNvPr>
        <xdr:cNvCxnSpPr/>
      </xdr:nvCxnSpPr>
      <xdr:spPr>
        <a:xfrm>
          <a:off x="42574369" y="7810500"/>
          <a:ext cx="142875" cy="1145381"/>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33338</xdr:colOff>
      <xdr:row>79</xdr:row>
      <xdr:rowOff>188119</xdr:rowOff>
    </xdr:from>
    <xdr:to>
      <xdr:col>43</xdr:col>
      <xdr:colOff>154781</xdr:colOff>
      <xdr:row>85</xdr:row>
      <xdr:rowOff>2381</xdr:rowOff>
    </xdr:to>
    <xdr:cxnSp macro="">
      <xdr:nvCxnSpPr>
        <xdr:cNvPr id="1564" name="直線コネクタ 1563">
          <a:extLst>
            <a:ext uri="{FF2B5EF4-FFF2-40B4-BE49-F238E27FC236}">
              <a16:creationId xmlns:a16="http://schemas.microsoft.com/office/drawing/2014/main" id="{3357D656-B16E-4C78-9DCA-E5F4012717E1}"/>
            </a:ext>
          </a:extLst>
        </xdr:cNvPr>
        <xdr:cNvCxnSpPr/>
      </xdr:nvCxnSpPr>
      <xdr:spPr>
        <a:xfrm>
          <a:off x="42324338" y="7998619"/>
          <a:ext cx="121443" cy="957262"/>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45244</xdr:colOff>
      <xdr:row>85</xdr:row>
      <xdr:rowOff>4763</xdr:rowOff>
    </xdr:from>
    <xdr:to>
      <xdr:col>44</xdr:col>
      <xdr:colOff>95250</xdr:colOff>
      <xdr:row>85</xdr:row>
      <xdr:rowOff>150019</xdr:rowOff>
    </xdr:to>
    <xdr:cxnSp macro="">
      <xdr:nvCxnSpPr>
        <xdr:cNvPr id="1565" name="直線コネクタ 1564">
          <a:extLst>
            <a:ext uri="{FF2B5EF4-FFF2-40B4-BE49-F238E27FC236}">
              <a16:creationId xmlns:a16="http://schemas.microsoft.com/office/drawing/2014/main" id="{9BDFF1C7-45CE-415F-9B6A-B0A6D19FE214}"/>
            </a:ext>
          </a:extLst>
        </xdr:cNvPr>
        <xdr:cNvCxnSpPr/>
      </xdr:nvCxnSpPr>
      <xdr:spPr>
        <a:xfrm>
          <a:off x="42717244" y="8958263"/>
          <a:ext cx="50006" cy="145256"/>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157163</xdr:colOff>
      <xdr:row>85</xdr:row>
      <xdr:rowOff>2382</xdr:rowOff>
    </xdr:from>
    <xdr:to>
      <xdr:col>43</xdr:col>
      <xdr:colOff>342900</xdr:colOff>
      <xdr:row>88</xdr:row>
      <xdr:rowOff>2381</xdr:rowOff>
    </xdr:to>
    <xdr:cxnSp macro="">
      <xdr:nvCxnSpPr>
        <xdr:cNvPr id="1566" name="直線コネクタ 1565">
          <a:extLst>
            <a:ext uri="{FF2B5EF4-FFF2-40B4-BE49-F238E27FC236}">
              <a16:creationId xmlns:a16="http://schemas.microsoft.com/office/drawing/2014/main" id="{454356F1-5BA1-44E9-A5FA-278A6C34DB8D}"/>
            </a:ext>
          </a:extLst>
        </xdr:cNvPr>
        <xdr:cNvCxnSpPr/>
      </xdr:nvCxnSpPr>
      <xdr:spPr>
        <a:xfrm>
          <a:off x="42448163" y="8955882"/>
          <a:ext cx="185737" cy="57149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35719</xdr:colOff>
      <xdr:row>93</xdr:row>
      <xdr:rowOff>114299</xdr:rowOff>
    </xdr:from>
    <xdr:to>
      <xdr:col>48</xdr:col>
      <xdr:colOff>0</xdr:colOff>
      <xdr:row>93</xdr:row>
      <xdr:rowOff>114299</xdr:rowOff>
    </xdr:to>
    <xdr:cxnSp macro="">
      <xdr:nvCxnSpPr>
        <xdr:cNvPr id="1567" name="直線コネクタ 1566">
          <a:extLst>
            <a:ext uri="{FF2B5EF4-FFF2-40B4-BE49-F238E27FC236}">
              <a16:creationId xmlns:a16="http://schemas.microsoft.com/office/drawing/2014/main" id="{C5DEE82B-C2F1-4C8F-A070-2B3F175D3E11}"/>
            </a:ext>
          </a:extLst>
        </xdr:cNvPr>
        <xdr:cNvCxnSpPr/>
      </xdr:nvCxnSpPr>
      <xdr:spPr>
        <a:xfrm>
          <a:off x="43088719" y="10591799"/>
          <a:ext cx="1107281" cy="0"/>
        </a:xfrm>
        <a:prstGeom prst="line">
          <a:avLst/>
        </a:prstGeom>
        <a:ln w="317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304800</xdr:colOff>
      <xdr:row>79</xdr:row>
      <xdr:rowOff>188119</xdr:rowOff>
    </xdr:from>
    <xdr:to>
      <xdr:col>39</xdr:col>
      <xdr:colOff>304800</xdr:colOff>
      <xdr:row>89</xdr:row>
      <xdr:rowOff>107156</xdr:rowOff>
    </xdr:to>
    <xdr:cxnSp macro="">
      <xdr:nvCxnSpPr>
        <xdr:cNvPr id="1568" name="直線矢印コネクタ 1567">
          <a:extLst>
            <a:ext uri="{FF2B5EF4-FFF2-40B4-BE49-F238E27FC236}">
              <a16:creationId xmlns:a16="http://schemas.microsoft.com/office/drawing/2014/main" id="{1D9B1DF4-D7E2-45EF-8040-DD5F8B0E2BFB}"/>
            </a:ext>
          </a:extLst>
        </xdr:cNvPr>
        <xdr:cNvCxnSpPr/>
      </xdr:nvCxnSpPr>
      <xdr:spPr>
        <a:xfrm>
          <a:off x="41071800" y="7998619"/>
          <a:ext cx="0" cy="1824037"/>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xdr:colOff>
      <xdr:row>80</xdr:row>
      <xdr:rowOff>2381</xdr:rowOff>
    </xdr:from>
    <xdr:to>
      <xdr:col>48</xdr:col>
      <xdr:colOff>1</xdr:colOff>
      <xdr:row>111</xdr:row>
      <xdr:rowOff>97631</xdr:rowOff>
    </xdr:to>
    <xdr:cxnSp macro="">
      <xdr:nvCxnSpPr>
        <xdr:cNvPr id="1569" name="直線コネクタ 1568">
          <a:extLst>
            <a:ext uri="{FF2B5EF4-FFF2-40B4-BE49-F238E27FC236}">
              <a16:creationId xmlns:a16="http://schemas.microsoft.com/office/drawing/2014/main" id="{B184FD2B-F74C-4684-8E7D-A3D69CE81C78}"/>
            </a:ext>
          </a:extLst>
        </xdr:cNvPr>
        <xdr:cNvCxnSpPr/>
      </xdr:nvCxnSpPr>
      <xdr:spPr>
        <a:xfrm>
          <a:off x="44196001" y="8003381"/>
          <a:ext cx="0" cy="600075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45</xdr:col>
      <xdr:colOff>150019</xdr:colOff>
      <xdr:row>80</xdr:row>
      <xdr:rowOff>0</xdr:rowOff>
    </xdr:from>
    <xdr:to>
      <xdr:col>52</xdr:col>
      <xdr:colOff>180975</xdr:colOff>
      <xdr:row>80</xdr:row>
      <xdr:rowOff>0</xdr:rowOff>
    </xdr:to>
    <xdr:cxnSp macro="">
      <xdr:nvCxnSpPr>
        <xdr:cNvPr id="1570" name="直線コネクタ 1569">
          <a:extLst>
            <a:ext uri="{FF2B5EF4-FFF2-40B4-BE49-F238E27FC236}">
              <a16:creationId xmlns:a16="http://schemas.microsoft.com/office/drawing/2014/main" id="{3B5E9744-FE7C-450F-A28D-500FD348EE49}"/>
            </a:ext>
          </a:extLst>
        </xdr:cNvPr>
        <xdr:cNvCxnSpPr/>
      </xdr:nvCxnSpPr>
      <xdr:spPr>
        <a:xfrm>
          <a:off x="43203019" y="8001000"/>
          <a:ext cx="2697956" cy="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43</xdr:col>
      <xdr:colOff>154780</xdr:colOff>
      <xdr:row>85</xdr:row>
      <xdr:rowOff>0</xdr:rowOff>
    </xdr:from>
    <xdr:to>
      <xdr:col>43</xdr:col>
      <xdr:colOff>154780</xdr:colOff>
      <xdr:row>91</xdr:row>
      <xdr:rowOff>19050</xdr:rowOff>
    </xdr:to>
    <xdr:cxnSp macro="">
      <xdr:nvCxnSpPr>
        <xdr:cNvPr id="1571" name="直線コネクタ 1570">
          <a:extLst>
            <a:ext uri="{FF2B5EF4-FFF2-40B4-BE49-F238E27FC236}">
              <a16:creationId xmlns:a16="http://schemas.microsoft.com/office/drawing/2014/main" id="{A776D657-1F35-4386-B414-8F2412F8DB88}"/>
            </a:ext>
          </a:extLst>
        </xdr:cNvPr>
        <xdr:cNvCxnSpPr/>
      </xdr:nvCxnSpPr>
      <xdr:spPr>
        <a:xfrm>
          <a:off x="42445780" y="8953500"/>
          <a:ext cx="0" cy="116205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45</xdr:col>
      <xdr:colOff>30956</xdr:colOff>
      <xdr:row>85</xdr:row>
      <xdr:rowOff>0</xdr:rowOff>
    </xdr:from>
    <xdr:to>
      <xdr:col>45</xdr:col>
      <xdr:colOff>30956</xdr:colOff>
      <xdr:row>111</xdr:row>
      <xdr:rowOff>95250</xdr:rowOff>
    </xdr:to>
    <xdr:cxnSp macro="">
      <xdr:nvCxnSpPr>
        <xdr:cNvPr id="1572" name="直線コネクタ 1571">
          <a:extLst>
            <a:ext uri="{FF2B5EF4-FFF2-40B4-BE49-F238E27FC236}">
              <a16:creationId xmlns:a16="http://schemas.microsoft.com/office/drawing/2014/main" id="{5894E071-1D3B-4F8F-B079-D5A473897C77}"/>
            </a:ext>
          </a:extLst>
        </xdr:cNvPr>
        <xdr:cNvCxnSpPr/>
      </xdr:nvCxnSpPr>
      <xdr:spPr>
        <a:xfrm>
          <a:off x="43083956" y="8953500"/>
          <a:ext cx="0" cy="504825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45</xdr:col>
      <xdr:colOff>30956</xdr:colOff>
      <xdr:row>80</xdr:row>
      <xdr:rowOff>0</xdr:rowOff>
    </xdr:from>
    <xdr:to>
      <xdr:col>45</xdr:col>
      <xdr:colOff>147641</xdr:colOff>
      <xdr:row>84</xdr:row>
      <xdr:rowOff>188119</xdr:rowOff>
    </xdr:to>
    <xdr:cxnSp macro="">
      <xdr:nvCxnSpPr>
        <xdr:cNvPr id="1573" name="直線コネクタ 1572">
          <a:extLst>
            <a:ext uri="{FF2B5EF4-FFF2-40B4-BE49-F238E27FC236}">
              <a16:creationId xmlns:a16="http://schemas.microsoft.com/office/drawing/2014/main" id="{1B0E974F-0BE3-442B-97F4-3AE862B5461D}"/>
            </a:ext>
          </a:extLst>
        </xdr:cNvPr>
        <xdr:cNvCxnSpPr/>
      </xdr:nvCxnSpPr>
      <xdr:spPr>
        <a:xfrm flipH="1">
          <a:off x="43083956" y="8001000"/>
          <a:ext cx="116685" cy="950119"/>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45244</xdr:colOff>
      <xdr:row>83</xdr:row>
      <xdr:rowOff>102393</xdr:rowOff>
    </xdr:from>
    <xdr:to>
      <xdr:col>39</xdr:col>
      <xdr:colOff>304800</xdr:colOff>
      <xdr:row>83</xdr:row>
      <xdr:rowOff>102393</xdr:rowOff>
    </xdr:to>
    <xdr:cxnSp macro="">
      <xdr:nvCxnSpPr>
        <xdr:cNvPr id="1574" name="直線矢印コネクタ 1573">
          <a:extLst>
            <a:ext uri="{FF2B5EF4-FFF2-40B4-BE49-F238E27FC236}">
              <a16:creationId xmlns:a16="http://schemas.microsoft.com/office/drawing/2014/main" id="{0908FE5E-7745-4AE4-835B-BD21B82C2BA1}"/>
            </a:ext>
          </a:extLst>
        </xdr:cNvPr>
        <xdr:cNvCxnSpPr/>
      </xdr:nvCxnSpPr>
      <xdr:spPr>
        <a:xfrm flipH="1">
          <a:off x="40812244" y="8674893"/>
          <a:ext cx="25955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0</xdr:colOff>
      <xdr:row>80</xdr:row>
      <xdr:rowOff>97630</xdr:rowOff>
    </xdr:from>
    <xdr:to>
      <xdr:col>52</xdr:col>
      <xdr:colOff>192881</xdr:colOff>
      <xdr:row>80</xdr:row>
      <xdr:rowOff>97630</xdr:rowOff>
    </xdr:to>
    <xdr:cxnSp macro="">
      <xdr:nvCxnSpPr>
        <xdr:cNvPr id="1575" name="直線矢印コネクタ 1574">
          <a:extLst>
            <a:ext uri="{FF2B5EF4-FFF2-40B4-BE49-F238E27FC236}">
              <a16:creationId xmlns:a16="http://schemas.microsoft.com/office/drawing/2014/main" id="{8D3A308B-842F-486C-B17C-8B85DF54ECF2}"/>
            </a:ext>
          </a:extLst>
        </xdr:cNvPr>
        <xdr:cNvCxnSpPr/>
      </xdr:nvCxnSpPr>
      <xdr:spPr>
        <a:xfrm>
          <a:off x="44196000" y="8098630"/>
          <a:ext cx="17168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30956</xdr:colOff>
      <xdr:row>92</xdr:row>
      <xdr:rowOff>116680</xdr:rowOff>
    </xdr:from>
    <xdr:to>
      <xdr:col>48</xdr:col>
      <xdr:colOff>0</xdr:colOff>
      <xdr:row>92</xdr:row>
      <xdr:rowOff>116680</xdr:rowOff>
    </xdr:to>
    <xdr:cxnSp macro="">
      <xdr:nvCxnSpPr>
        <xdr:cNvPr id="1576" name="直線コネクタ 1575">
          <a:extLst>
            <a:ext uri="{FF2B5EF4-FFF2-40B4-BE49-F238E27FC236}">
              <a16:creationId xmlns:a16="http://schemas.microsoft.com/office/drawing/2014/main" id="{BD817409-BA31-4CFB-BB64-28EEF94888CC}"/>
            </a:ext>
          </a:extLst>
        </xdr:cNvPr>
        <xdr:cNvCxnSpPr/>
      </xdr:nvCxnSpPr>
      <xdr:spPr>
        <a:xfrm>
          <a:off x="43083956" y="10403680"/>
          <a:ext cx="1112044"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247650</xdr:colOff>
      <xdr:row>95</xdr:row>
      <xdr:rowOff>176213</xdr:rowOff>
    </xdr:from>
    <xdr:to>
      <xdr:col>43</xdr:col>
      <xdr:colOff>107156</xdr:colOff>
      <xdr:row>96</xdr:row>
      <xdr:rowOff>59531</xdr:rowOff>
    </xdr:to>
    <xdr:cxnSp macro="">
      <xdr:nvCxnSpPr>
        <xdr:cNvPr id="1577" name="直線コネクタ 1576">
          <a:extLst>
            <a:ext uri="{FF2B5EF4-FFF2-40B4-BE49-F238E27FC236}">
              <a16:creationId xmlns:a16="http://schemas.microsoft.com/office/drawing/2014/main" id="{C930C8CF-16B6-46E5-9FAC-FCBD36845467}"/>
            </a:ext>
          </a:extLst>
        </xdr:cNvPr>
        <xdr:cNvCxnSpPr/>
      </xdr:nvCxnSpPr>
      <xdr:spPr>
        <a:xfrm>
          <a:off x="42157650" y="11034713"/>
          <a:ext cx="240506" cy="73818"/>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36</xdr:col>
      <xdr:colOff>4762</xdr:colOff>
      <xdr:row>80</xdr:row>
      <xdr:rowOff>0</xdr:rowOff>
    </xdr:from>
    <xdr:to>
      <xdr:col>43</xdr:col>
      <xdr:colOff>35719</xdr:colOff>
      <xdr:row>80</xdr:row>
      <xdr:rowOff>0</xdr:rowOff>
    </xdr:to>
    <xdr:cxnSp macro="">
      <xdr:nvCxnSpPr>
        <xdr:cNvPr id="1578" name="直線コネクタ 1577">
          <a:extLst>
            <a:ext uri="{FF2B5EF4-FFF2-40B4-BE49-F238E27FC236}">
              <a16:creationId xmlns:a16="http://schemas.microsoft.com/office/drawing/2014/main" id="{F3CF08BC-1EDA-4D79-88D9-9EA1001483F1}"/>
            </a:ext>
          </a:extLst>
        </xdr:cNvPr>
        <xdr:cNvCxnSpPr/>
      </xdr:nvCxnSpPr>
      <xdr:spPr>
        <a:xfrm>
          <a:off x="39628762" y="8001000"/>
          <a:ext cx="2697957" cy="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40</xdr:col>
      <xdr:colOff>185737</xdr:colOff>
      <xdr:row>80</xdr:row>
      <xdr:rowOff>2382</xdr:rowOff>
    </xdr:from>
    <xdr:to>
      <xdr:col>40</xdr:col>
      <xdr:colOff>185737</xdr:colOff>
      <xdr:row>111</xdr:row>
      <xdr:rowOff>97631</xdr:rowOff>
    </xdr:to>
    <xdr:cxnSp macro="">
      <xdr:nvCxnSpPr>
        <xdr:cNvPr id="1579" name="直線コネクタ 1578">
          <a:extLst>
            <a:ext uri="{FF2B5EF4-FFF2-40B4-BE49-F238E27FC236}">
              <a16:creationId xmlns:a16="http://schemas.microsoft.com/office/drawing/2014/main" id="{B24A4F5C-2739-459C-9F9A-51829231AA75}"/>
            </a:ext>
          </a:extLst>
        </xdr:cNvPr>
        <xdr:cNvCxnSpPr/>
      </xdr:nvCxnSpPr>
      <xdr:spPr>
        <a:xfrm>
          <a:off x="41333737" y="8003382"/>
          <a:ext cx="0" cy="6000749"/>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47</xdr:col>
      <xdr:colOff>376238</xdr:colOff>
      <xdr:row>85</xdr:row>
      <xdr:rowOff>101354</xdr:rowOff>
    </xdr:from>
    <xdr:to>
      <xdr:col>52</xdr:col>
      <xdr:colOff>188017</xdr:colOff>
      <xdr:row>85</xdr:row>
      <xdr:rowOff>101354</xdr:rowOff>
    </xdr:to>
    <xdr:cxnSp macro="">
      <xdr:nvCxnSpPr>
        <xdr:cNvPr id="1580" name="直線矢印コネクタ 1579">
          <a:extLst>
            <a:ext uri="{FF2B5EF4-FFF2-40B4-BE49-F238E27FC236}">
              <a16:creationId xmlns:a16="http://schemas.microsoft.com/office/drawing/2014/main" id="{8AF997D5-E358-4CC0-B730-DECCE2491826}"/>
            </a:ext>
          </a:extLst>
        </xdr:cNvPr>
        <xdr:cNvCxnSpPr/>
      </xdr:nvCxnSpPr>
      <xdr:spPr>
        <a:xfrm>
          <a:off x="44191238" y="9054854"/>
          <a:ext cx="171677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0</xdr:colOff>
      <xdr:row>85</xdr:row>
      <xdr:rowOff>102394</xdr:rowOff>
    </xdr:from>
    <xdr:to>
      <xdr:col>40</xdr:col>
      <xdr:colOff>185738</xdr:colOff>
      <xdr:row>89</xdr:row>
      <xdr:rowOff>104775</xdr:rowOff>
    </xdr:to>
    <xdr:cxnSp macro="">
      <xdr:nvCxnSpPr>
        <xdr:cNvPr id="1581" name="直線コネクタ 1580">
          <a:extLst>
            <a:ext uri="{FF2B5EF4-FFF2-40B4-BE49-F238E27FC236}">
              <a16:creationId xmlns:a16="http://schemas.microsoft.com/office/drawing/2014/main" id="{38F51749-CF72-4E77-B885-6DCE136C7057}"/>
            </a:ext>
          </a:extLst>
        </xdr:cNvPr>
        <xdr:cNvCxnSpPr/>
      </xdr:nvCxnSpPr>
      <xdr:spPr>
        <a:xfrm>
          <a:off x="39624000" y="9055894"/>
          <a:ext cx="1709738" cy="764381"/>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48</xdr:col>
      <xdr:colOff>2381</xdr:colOff>
      <xdr:row>85</xdr:row>
      <xdr:rowOff>102394</xdr:rowOff>
    </xdr:from>
    <xdr:to>
      <xdr:col>52</xdr:col>
      <xdr:colOff>188119</xdr:colOff>
      <xdr:row>89</xdr:row>
      <xdr:rowOff>104776</xdr:rowOff>
    </xdr:to>
    <xdr:cxnSp macro="">
      <xdr:nvCxnSpPr>
        <xdr:cNvPr id="1582" name="直線コネクタ 1581">
          <a:extLst>
            <a:ext uri="{FF2B5EF4-FFF2-40B4-BE49-F238E27FC236}">
              <a16:creationId xmlns:a16="http://schemas.microsoft.com/office/drawing/2014/main" id="{F2479859-2950-4840-89DC-E0F42B506563}"/>
            </a:ext>
          </a:extLst>
        </xdr:cNvPr>
        <xdr:cNvCxnSpPr/>
      </xdr:nvCxnSpPr>
      <xdr:spPr>
        <a:xfrm flipV="1">
          <a:off x="44198381" y="9055894"/>
          <a:ext cx="1709738" cy="764382"/>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183356</xdr:colOff>
      <xdr:row>89</xdr:row>
      <xdr:rowOff>107156</xdr:rowOff>
    </xdr:from>
    <xdr:to>
      <xdr:col>40</xdr:col>
      <xdr:colOff>188120</xdr:colOff>
      <xdr:row>89</xdr:row>
      <xdr:rowOff>107156</xdr:rowOff>
    </xdr:to>
    <xdr:cxnSp macro="">
      <xdr:nvCxnSpPr>
        <xdr:cNvPr id="1583" name="直線コネクタ 1582">
          <a:extLst>
            <a:ext uri="{FF2B5EF4-FFF2-40B4-BE49-F238E27FC236}">
              <a16:creationId xmlns:a16="http://schemas.microsoft.com/office/drawing/2014/main" id="{4730BBD9-3EC3-418E-9C7C-1BD359C4486E}"/>
            </a:ext>
          </a:extLst>
        </xdr:cNvPr>
        <xdr:cNvCxnSpPr/>
      </xdr:nvCxnSpPr>
      <xdr:spPr>
        <a:xfrm flipH="1">
          <a:off x="40950356" y="9822656"/>
          <a:ext cx="385764"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340519</xdr:colOff>
      <xdr:row>80</xdr:row>
      <xdr:rowOff>0</xdr:rowOff>
    </xdr:from>
    <xdr:to>
      <xdr:col>40</xdr:col>
      <xdr:colOff>340519</xdr:colOff>
      <xdr:row>92</xdr:row>
      <xdr:rowOff>119063</xdr:rowOff>
    </xdr:to>
    <xdr:cxnSp macro="">
      <xdr:nvCxnSpPr>
        <xdr:cNvPr id="1584" name="直線矢印コネクタ 1583">
          <a:extLst>
            <a:ext uri="{FF2B5EF4-FFF2-40B4-BE49-F238E27FC236}">
              <a16:creationId xmlns:a16="http://schemas.microsoft.com/office/drawing/2014/main" id="{5FF25E5B-54D0-454A-84BD-660CC1206ADA}"/>
            </a:ext>
          </a:extLst>
        </xdr:cNvPr>
        <xdr:cNvCxnSpPr/>
      </xdr:nvCxnSpPr>
      <xdr:spPr>
        <a:xfrm>
          <a:off x="41488519" y="8001000"/>
          <a:ext cx="0" cy="240506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342900</xdr:colOff>
      <xdr:row>85</xdr:row>
      <xdr:rowOff>92869</xdr:rowOff>
    </xdr:from>
    <xdr:to>
      <xdr:col>41</xdr:col>
      <xdr:colOff>123825</xdr:colOff>
      <xdr:row>85</xdr:row>
      <xdr:rowOff>92869</xdr:rowOff>
    </xdr:to>
    <xdr:cxnSp macro="">
      <xdr:nvCxnSpPr>
        <xdr:cNvPr id="1585" name="直線矢印コネクタ 1584">
          <a:extLst>
            <a:ext uri="{FF2B5EF4-FFF2-40B4-BE49-F238E27FC236}">
              <a16:creationId xmlns:a16="http://schemas.microsoft.com/office/drawing/2014/main" id="{4078CD8A-8C42-46D8-915E-35DFEDEC9B0A}"/>
            </a:ext>
          </a:extLst>
        </xdr:cNvPr>
        <xdr:cNvCxnSpPr/>
      </xdr:nvCxnSpPr>
      <xdr:spPr>
        <a:xfrm>
          <a:off x="41490900" y="9046369"/>
          <a:ext cx="16192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288131</xdr:colOff>
      <xdr:row>88</xdr:row>
      <xdr:rowOff>178593</xdr:rowOff>
    </xdr:from>
    <xdr:to>
      <xdr:col>44</xdr:col>
      <xdr:colOff>147637</xdr:colOff>
      <xdr:row>89</xdr:row>
      <xdr:rowOff>61911</xdr:rowOff>
    </xdr:to>
    <xdr:cxnSp macro="">
      <xdr:nvCxnSpPr>
        <xdr:cNvPr id="1586" name="直線コネクタ 1585">
          <a:extLst>
            <a:ext uri="{FF2B5EF4-FFF2-40B4-BE49-F238E27FC236}">
              <a16:creationId xmlns:a16="http://schemas.microsoft.com/office/drawing/2014/main" id="{681BF6E3-7A9D-414C-921B-189EEF4D04D4}"/>
            </a:ext>
          </a:extLst>
        </xdr:cNvPr>
        <xdr:cNvCxnSpPr/>
      </xdr:nvCxnSpPr>
      <xdr:spPr>
        <a:xfrm>
          <a:off x="42579131" y="9703593"/>
          <a:ext cx="240506" cy="73818"/>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45</xdr:col>
      <xdr:colOff>30956</xdr:colOff>
      <xdr:row>89</xdr:row>
      <xdr:rowOff>107156</xdr:rowOff>
    </xdr:from>
    <xdr:to>
      <xdr:col>48</xdr:col>
      <xdr:colOff>7144</xdr:colOff>
      <xdr:row>89</xdr:row>
      <xdr:rowOff>107156</xdr:rowOff>
    </xdr:to>
    <xdr:cxnSp macro="">
      <xdr:nvCxnSpPr>
        <xdr:cNvPr id="1587" name="直線矢印コネクタ 1586">
          <a:extLst>
            <a:ext uri="{FF2B5EF4-FFF2-40B4-BE49-F238E27FC236}">
              <a16:creationId xmlns:a16="http://schemas.microsoft.com/office/drawing/2014/main" id="{1DEFFADF-0D30-4712-B9ED-F639408B2737}"/>
            </a:ext>
          </a:extLst>
        </xdr:cNvPr>
        <xdr:cNvCxnSpPr/>
      </xdr:nvCxnSpPr>
      <xdr:spPr>
        <a:xfrm>
          <a:off x="43083956" y="9822656"/>
          <a:ext cx="1119188"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183358</xdr:colOff>
      <xdr:row>84</xdr:row>
      <xdr:rowOff>188118</xdr:rowOff>
    </xdr:from>
    <xdr:to>
      <xdr:col>45</xdr:col>
      <xdr:colOff>183358</xdr:colOff>
      <xdr:row>89</xdr:row>
      <xdr:rowOff>59531</xdr:rowOff>
    </xdr:to>
    <xdr:cxnSp macro="">
      <xdr:nvCxnSpPr>
        <xdr:cNvPr id="1588" name="直線矢印コネクタ 1587">
          <a:extLst>
            <a:ext uri="{FF2B5EF4-FFF2-40B4-BE49-F238E27FC236}">
              <a16:creationId xmlns:a16="http://schemas.microsoft.com/office/drawing/2014/main" id="{BF386F6B-7292-44EE-B669-56F6D8D668B3}"/>
            </a:ext>
          </a:extLst>
        </xdr:cNvPr>
        <xdr:cNvCxnSpPr/>
      </xdr:nvCxnSpPr>
      <xdr:spPr>
        <a:xfrm>
          <a:off x="43236358" y="8951118"/>
          <a:ext cx="0" cy="823913"/>
        </a:xfrm>
        <a:prstGeom prst="straightConnector1">
          <a:avLst/>
        </a:prstGeom>
        <a:ln w="3175">
          <a:solidFill>
            <a:schemeClr val="accent1"/>
          </a:solidFill>
          <a:prstDash val="solid"/>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2381</xdr:colOff>
      <xdr:row>92</xdr:row>
      <xdr:rowOff>116680</xdr:rowOff>
    </xdr:from>
    <xdr:to>
      <xdr:col>42</xdr:col>
      <xdr:colOff>2381</xdr:colOff>
      <xdr:row>93</xdr:row>
      <xdr:rowOff>119062</xdr:rowOff>
    </xdr:to>
    <xdr:cxnSp macro="">
      <xdr:nvCxnSpPr>
        <xdr:cNvPr id="1589" name="直線矢印コネクタ 1588">
          <a:extLst>
            <a:ext uri="{FF2B5EF4-FFF2-40B4-BE49-F238E27FC236}">
              <a16:creationId xmlns:a16="http://schemas.microsoft.com/office/drawing/2014/main" id="{6D4357D0-941C-4412-9E7D-F73F83B62930}"/>
            </a:ext>
          </a:extLst>
        </xdr:cNvPr>
        <xdr:cNvCxnSpPr/>
      </xdr:nvCxnSpPr>
      <xdr:spPr>
        <a:xfrm>
          <a:off x="41912381" y="10403680"/>
          <a:ext cx="0" cy="19288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145256</xdr:colOff>
      <xdr:row>89</xdr:row>
      <xdr:rowOff>59531</xdr:rowOff>
    </xdr:from>
    <xdr:to>
      <xdr:col>45</xdr:col>
      <xdr:colOff>292894</xdr:colOff>
      <xdr:row>89</xdr:row>
      <xdr:rowOff>59531</xdr:rowOff>
    </xdr:to>
    <xdr:cxnSp macro="">
      <xdr:nvCxnSpPr>
        <xdr:cNvPr id="1590" name="直線コネクタ 1589">
          <a:extLst>
            <a:ext uri="{FF2B5EF4-FFF2-40B4-BE49-F238E27FC236}">
              <a16:creationId xmlns:a16="http://schemas.microsoft.com/office/drawing/2014/main" id="{7F1AADFC-4CF0-4059-902B-CF8D9777D596}"/>
            </a:ext>
          </a:extLst>
        </xdr:cNvPr>
        <xdr:cNvCxnSpPr/>
      </xdr:nvCxnSpPr>
      <xdr:spPr>
        <a:xfrm>
          <a:off x="42817256" y="9775031"/>
          <a:ext cx="528638"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33338</xdr:colOff>
      <xdr:row>84</xdr:row>
      <xdr:rowOff>188116</xdr:rowOff>
    </xdr:from>
    <xdr:to>
      <xdr:col>46</xdr:col>
      <xdr:colOff>190500</xdr:colOff>
      <xdr:row>84</xdr:row>
      <xdr:rowOff>188116</xdr:rowOff>
    </xdr:to>
    <xdr:cxnSp macro="">
      <xdr:nvCxnSpPr>
        <xdr:cNvPr id="1591" name="直線コネクタ 1590">
          <a:extLst>
            <a:ext uri="{FF2B5EF4-FFF2-40B4-BE49-F238E27FC236}">
              <a16:creationId xmlns:a16="http://schemas.microsoft.com/office/drawing/2014/main" id="{60FFFDF6-F1AE-40BF-A208-8A05812BF274}"/>
            </a:ext>
          </a:extLst>
        </xdr:cNvPr>
        <xdr:cNvCxnSpPr/>
      </xdr:nvCxnSpPr>
      <xdr:spPr>
        <a:xfrm>
          <a:off x="43086338" y="8951116"/>
          <a:ext cx="538162" cy="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378619</xdr:colOff>
      <xdr:row>84</xdr:row>
      <xdr:rowOff>185738</xdr:rowOff>
    </xdr:from>
    <xdr:to>
      <xdr:col>45</xdr:col>
      <xdr:colOff>378619</xdr:colOff>
      <xdr:row>92</xdr:row>
      <xdr:rowOff>119063</xdr:rowOff>
    </xdr:to>
    <xdr:cxnSp macro="">
      <xdr:nvCxnSpPr>
        <xdr:cNvPr id="1592" name="直線矢印コネクタ 1591">
          <a:extLst>
            <a:ext uri="{FF2B5EF4-FFF2-40B4-BE49-F238E27FC236}">
              <a16:creationId xmlns:a16="http://schemas.microsoft.com/office/drawing/2014/main" id="{335BF703-B2AD-432A-A5DF-225F5936FD6C}"/>
            </a:ext>
          </a:extLst>
        </xdr:cNvPr>
        <xdr:cNvCxnSpPr/>
      </xdr:nvCxnSpPr>
      <xdr:spPr>
        <a:xfrm>
          <a:off x="43431619" y="8948738"/>
          <a:ext cx="0" cy="145732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182491</xdr:colOff>
      <xdr:row>88</xdr:row>
      <xdr:rowOff>96983</xdr:rowOff>
    </xdr:from>
    <xdr:to>
      <xdr:col>52</xdr:col>
      <xdr:colOff>380134</xdr:colOff>
      <xdr:row>88</xdr:row>
      <xdr:rowOff>96983</xdr:rowOff>
    </xdr:to>
    <xdr:cxnSp macro="">
      <xdr:nvCxnSpPr>
        <xdr:cNvPr id="1593" name="直線矢印コネクタ 1592">
          <a:extLst>
            <a:ext uri="{FF2B5EF4-FFF2-40B4-BE49-F238E27FC236}">
              <a16:creationId xmlns:a16="http://schemas.microsoft.com/office/drawing/2014/main" id="{6054ADC4-DEC8-4C2B-A2FC-EF637FF284DE}"/>
            </a:ext>
          </a:extLst>
        </xdr:cNvPr>
        <xdr:cNvCxnSpPr/>
      </xdr:nvCxnSpPr>
      <xdr:spPr>
        <a:xfrm>
          <a:off x="43235491" y="9621983"/>
          <a:ext cx="286464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186603</xdr:colOff>
      <xdr:row>86</xdr:row>
      <xdr:rowOff>93735</xdr:rowOff>
    </xdr:from>
    <xdr:to>
      <xdr:col>53</xdr:col>
      <xdr:colOff>5628</xdr:colOff>
      <xdr:row>86</xdr:row>
      <xdr:rowOff>93735</xdr:rowOff>
    </xdr:to>
    <xdr:cxnSp macro="">
      <xdr:nvCxnSpPr>
        <xdr:cNvPr id="1594" name="直線矢印コネクタ 1593">
          <a:extLst>
            <a:ext uri="{FF2B5EF4-FFF2-40B4-BE49-F238E27FC236}">
              <a16:creationId xmlns:a16="http://schemas.microsoft.com/office/drawing/2014/main" id="{C6EE8D67-869A-4DD8-9B9B-A0F147905DB4}"/>
            </a:ext>
          </a:extLst>
        </xdr:cNvPr>
        <xdr:cNvCxnSpPr/>
      </xdr:nvCxnSpPr>
      <xdr:spPr>
        <a:xfrm>
          <a:off x="43239603" y="9237735"/>
          <a:ext cx="286702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33339</xdr:colOff>
      <xdr:row>87</xdr:row>
      <xdr:rowOff>40481</xdr:rowOff>
    </xdr:from>
    <xdr:to>
      <xdr:col>44</xdr:col>
      <xdr:colOff>152400</xdr:colOff>
      <xdr:row>89</xdr:row>
      <xdr:rowOff>30955</xdr:rowOff>
    </xdr:to>
    <xdr:cxnSp macro="">
      <xdr:nvCxnSpPr>
        <xdr:cNvPr id="1595" name="直線矢印コネクタ 1594">
          <a:extLst>
            <a:ext uri="{FF2B5EF4-FFF2-40B4-BE49-F238E27FC236}">
              <a16:creationId xmlns:a16="http://schemas.microsoft.com/office/drawing/2014/main" id="{A73EC5FD-AF1D-4AAB-880B-2A7FE78CFAA2}"/>
            </a:ext>
          </a:extLst>
        </xdr:cNvPr>
        <xdr:cNvCxnSpPr/>
      </xdr:nvCxnSpPr>
      <xdr:spPr>
        <a:xfrm flipH="1">
          <a:off x="42705339" y="9374981"/>
          <a:ext cx="119061" cy="37147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19050</xdr:colOff>
      <xdr:row>86</xdr:row>
      <xdr:rowOff>188119</xdr:rowOff>
    </xdr:from>
    <xdr:to>
      <xdr:col>44</xdr:col>
      <xdr:colOff>259556</xdr:colOff>
      <xdr:row>87</xdr:row>
      <xdr:rowOff>71437</xdr:rowOff>
    </xdr:to>
    <xdr:cxnSp macro="">
      <xdr:nvCxnSpPr>
        <xdr:cNvPr id="1596" name="直線コネクタ 1595">
          <a:extLst>
            <a:ext uri="{FF2B5EF4-FFF2-40B4-BE49-F238E27FC236}">
              <a16:creationId xmlns:a16="http://schemas.microsoft.com/office/drawing/2014/main" id="{DA3959D7-D46C-49C0-B9D2-B375E17B2CFB}"/>
            </a:ext>
          </a:extLst>
        </xdr:cNvPr>
        <xdr:cNvCxnSpPr/>
      </xdr:nvCxnSpPr>
      <xdr:spPr>
        <a:xfrm>
          <a:off x="42691050" y="9332119"/>
          <a:ext cx="240506" cy="73818"/>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43</xdr:col>
      <xdr:colOff>42863</xdr:colOff>
      <xdr:row>88</xdr:row>
      <xdr:rowOff>52388</xdr:rowOff>
    </xdr:from>
    <xdr:to>
      <xdr:col>44</xdr:col>
      <xdr:colOff>85725</xdr:colOff>
      <xdr:row>88</xdr:row>
      <xdr:rowOff>52388</xdr:rowOff>
    </xdr:to>
    <xdr:cxnSp macro="">
      <xdr:nvCxnSpPr>
        <xdr:cNvPr id="1597" name="直線コネクタ 1596">
          <a:extLst>
            <a:ext uri="{FF2B5EF4-FFF2-40B4-BE49-F238E27FC236}">
              <a16:creationId xmlns:a16="http://schemas.microsoft.com/office/drawing/2014/main" id="{29A28F16-28A5-4E0C-8E07-00D2A59D9871}"/>
            </a:ext>
          </a:extLst>
        </xdr:cNvPr>
        <xdr:cNvCxnSpPr/>
      </xdr:nvCxnSpPr>
      <xdr:spPr>
        <a:xfrm flipH="1">
          <a:off x="42333863" y="9577388"/>
          <a:ext cx="423862"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42862</xdr:colOff>
      <xdr:row>88</xdr:row>
      <xdr:rowOff>50006</xdr:rowOff>
    </xdr:from>
    <xdr:to>
      <xdr:col>43</xdr:col>
      <xdr:colOff>42862</xdr:colOff>
      <xdr:row>90</xdr:row>
      <xdr:rowOff>92869</xdr:rowOff>
    </xdr:to>
    <xdr:cxnSp macro="">
      <xdr:nvCxnSpPr>
        <xdr:cNvPr id="1598" name="直線コネクタ 1597">
          <a:extLst>
            <a:ext uri="{FF2B5EF4-FFF2-40B4-BE49-F238E27FC236}">
              <a16:creationId xmlns:a16="http://schemas.microsoft.com/office/drawing/2014/main" id="{A1BCAC3C-3FA7-4D80-B53C-470CCAB4AC82}"/>
            </a:ext>
          </a:extLst>
        </xdr:cNvPr>
        <xdr:cNvCxnSpPr/>
      </xdr:nvCxnSpPr>
      <xdr:spPr>
        <a:xfrm>
          <a:off x="42333862" y="9575006"/>
          <a:ext cx="0" cy="423863"/>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2382</xdr:colOff>
      <xdr:row>90</xdr:row>
      <xdr:rowOff>95252</xdr:rowOff>
    </xdr:from>
    <xdr:to>
      <xdr:col>43</xdr:col>
      <xdr:colOff>42863</xdr:colOff>
      <xdr:row>90</xdr:row>
      <xdr:rowOff>95252</xdr:rowOff>
    </xdr:to>
    <xdr:cxnSp macro="">
      <xdr:nvCxnSpPr>
        <xdr:cNvPr id="1599" name="直線矢印コネクタ 1598">
          <a:extLst>
            <a:ext uri="{FF2B5EF4-FFF2-40B4-BE49-F238E27FC236}">
              <a16:creationId xmlns:a16="http://schemas.microsoft.com/office/drawing/2014/main" id="{E58D42F8-A1FD-4087-997C-79B25CEBCE5B}"/>
            </a:ext>
          </a:extLst>
        </xdr:cNvPr>
        <xdr:cNvCxnSpPr/>
      </xdr:nvCxnSpPr>
      <xdr:spPr>
        <a:xfrm flipH="1">
          <a:off x="41150382" y="10001252"/>
          <a:ext cx="118348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11906</xdr:colOff>
      <xdr:row>93</xdr:row>
      <xdr:rowOff>23813</xdr:rowOff>
    </xdr:from>
    <xdr:to>
      <xdr:col>42</xdr:col>
      <xdr:colOff>2382</xdr:colOff>
      <xdr:row>93</xdr:row>
      <xdr:rowOff>23813</xdr:rowOff>
    </xdr:to>
    <xdr:cxnSp macro="">
      <xdr:nvCxnSpPr>
        <xdr:cNvPr id="1600" name="直線矢印コネクタ 1599">
          <a:extLst>
            <a:ext uri="{FF2B5EF4-FFF2-40B4-BE49-F238E27FC236}">
              <a16:creationId xmlns:a16="http://schemas.microsoft.com/office/drawing/2014/main" id="{799851E4-8450-4963-AD5C-68DB2F4FC53B}"/>
            </a:ext>
          </a:extLst>
        </xdr:cNvPr>
        <xdr:cNvCxnSpPr/>
      </xdr:nvCxnSpPr>
      <xdr:spPr>
        <a:xfrm flipH="1">
          <a:off x="41159906" y="10501313"/>
          <a:ext cx="75247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207169</xdr:colOff>
      <xdr:row>89</xdr:row>
      <xdr:rowOff>107156</xdr:rowOff>
    </xdr:from>
    <xdr:to>
      <xdr:col>46</xdr:col>
      <xdr:colOff>207169</xdr:colOff>
      <xdr:row>89</xdr:row>
      <xdr:rowOff>188119</xdr:rowOff>
    </xdr:to>
    <xdr:cxnSp macro="">
      <xdr:nvCxnSpPr>
        <xdr:cNvPr id="1601" name="直線矢印コネクタ 1600">
          <a:extLst>
            <a:ext uri="{FF2B5EF4-FFF2-40B4-BE49-F238E27FC236}">
              <a16:creationId xmlns:a16="http://schemas.microsoft.com/office/drawing/2014/main" id="{4992A8FC-3DB5-4413-A4ED-22E401A11775}"/>
            </a:ext>
          </a:extLst>
        </xdr:cNvPr>
        <xdr:cNvCxnSpPr/>
      </xdr:nvCxnSpPr>
      <xdr:spPr>
        <a:xfrm>
          <a:off x="43641169" y="9822656"/>
          <a:ext cx="0" cy="80963"/>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369094</xdr:colOff>
      <xdr:row>94</xdr:row>
      <xdr:rowOff>28576</xdr:rowOff>
    </xdr:from>
    <xdr:to>
      <xdr:col>43</xdr:col>
      <xdr:colOff>107157</xdr:colOff>
      <xdr:row>96</xdr:row>
      <xdr:rowOff>21431</xdr:rowOff>
    </xdr:to>
    <xdr:cxnSp macro="">
      <xdr:nvCxnSpPr>
        <xdr:cNvPr id="1602" name="直線矢印コネクタ 1601">
          <a:extLst>
            <a:ext uri="{FF2B5EF4-FFF2-40B4-BE49-F238E27FC236}">
              <a16:creationId xmlns:a16="http://schemas.microsoft.com/office/drawing/2014/main" id="{243F16DF-590F-4FF0-8742-0C5DEBCC001B}"/>
            </a:ext>
          </a:extLst>
        </xdr:cNvPr>
        <xdr:cNvCxnSpPr/>
      </xdr:nvCxnSpPr>
      <xdr:spPr>
        <a:xfrm flipH="1">
          <a:off x="42279094" y="10696576"/>
          <a:ext cx="119063" cy="37385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14288</xdr:colOff>
      <xdr:row>95</xdr:row>
      <xdr:rowOff>0</xdr:rowOff>
    </xdr:from>
    <xdr:to>
      <xdr:col>43</xdr:col>
      <xdr:colOff>54769</xdr:colOff>
      <xdr:row>95</xdr:row>
      <xdr:rowOff>0</xdr:rowOff>
    </xdr:to>
    <xdr:cxnSp macro="">
      <xdr:nvCxnSpPr>
        <xdr:cNvPr id="1603" name="直線矢印コネクタ 1602">
          <a:extLst>
            <a:ext uri="{FF2B5EF4-FFF2-40B4-BE49-F238E27FC236}">
              <a16:creationId xmlns:a16="http://schemas.microsoft.com/office/drawing/2014/main" id="{A5E3CD91-4D6A-472E-A64D-BC1F000B2474}"/>
            </a:ext>
          </a:extLst>
        </xdr:cNvPr>
        <xdr:cNvCxnSpPr/>
      </xdr:nvCxnSpPr>
      <xdr:spPr>
        <a:xfrm flipH="1">
          <a:off x="41162288" y="10858500"/>
          <a:ext cx="1183481"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364331</xdr:colOff>
      <xdr:row>93</xdr:row>
      <xdr:rowOff>180974</xdr:rowOff>
    </xdr:from>
    <xdr:to>
      <xdr:col>43</xdr:col>
      <xdr:colOff>223837</xdr:colOff>
      <xdr:row>94</xdr:row>
      <xdr:rowOff>64292</xdr:rowOff>
    </xdr:to>
    <xdr:cxnSp macro="">
      <xdr:nvCxnSpPr>
        <xdr:cNvPr id="1604" name="直線コネクタ 1603">
          <a:extLst>
            <a:ext uri="{FF2B5EF4-FFF2-40B4-BE49-F238E27FC236}">
              <a16:creationId xmlns:a16="http://schemas.microsoft.com/office/drawing/2014/main" id="{3B3482E4-7F62-430D-8D3B-5D453C08C17F}"/>
            </a:ext>
          </a:extLst>
        </xdr:cNvPr>
        <xdr:cNvCxnSpPr/>
      </xdr:nvCxnSpPr>
      <xdr:spPr>
        <a:xfrm>
          <a:off x="42274331" y="10658474"/>
          <a:ext cx="240506" cy="73818"/>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43</xdr:col>
      <xdr:colOff>80963</xdr:colOff>
      <xdr:row>92</xdr:row>
      <xdr:rowOff>50007</xdr:rowOff>
    </xdr:from>
    <xdr:to>
      <xdr:col>43</xdr:col>
      <xdr:colOff>326231</xdr:colOff>
      <xdr:row>92</xdr:row>
      <xdr:rowOff>123825</xdr:rowOff>
    </xdr:to>
    <xdr:cxnSp macro="">
      <xdr:nvCxnSpPr>
        <xdr:cNvPr id="1605" name="直線矢印コネクタ 1604">
          <a:extLst>
            <a:ext uri="{FF2B5EF4-FFF2-40B4-BE49-F238E27FC236}">
              <a16:creationId xmlns:a16="http://schemas.microsoft.com/office/drawing/2014/main" id="{C0005E07-C236-4AD3-B3AD-B5B387A5B080}"/>
            </a:ext>
          </a:extLst>
        </xdr:cNvPr>
        <xdr:cNvCxnSpPr/>
      </xdr:nvCxnSpPr>
      <xdr:spPr>
        <a:xfrm>
          <a:off x="42371963" y="10337007"/>
          <a:ext cx="245268" cy="7381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192881</xdr:colOff>
      <xdr:row>92</xdr:row>
      <xdr:rowOff>90488</xdr:rowOff>
    </xdr:from>
    <xdr:to>
      <xdr:col>43</xdr:col>
      <xdr:colOff>192881</xdr:colOff>
      <xdr:row>93</xdr:row>
      <xdr:rowOff>83344</xdr:rowOff>
    </xdr:to>
    <xdr:cxnSp macro="">
      <xdr:nvCxnSpPr>
        <xdr:cNvPr id="1606" name="直線コネクタ 1605">
          <a:extLst>
            <a:ext uri="{FF2B5EF4-FFF2-40B4-BE49-F238E27FC236}">
              <a16:creationId xmlns:a16="http://schemas.microsoft.com/office/drawing/2014/main" id="{6F0F0357-8E84-47B3-8C68-83AC7D8BD130}"/>
            </a:ext>
          </a:extLst>
        </xdr:cNvPr>
        <xdr:cNvCxnSpPr/>
      </xdr:nvCxnSpPr>
      <xdr:spPr>
        <a:xfrm>
          <a:off x="42483881" y="10377488"/>
          <a:ext cx="0" cy="183356"/>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192881</xdr:colOff>
      <xdr:row>93</xdr:row>
      <xdr:rowOff>83344</xdr:rowOff>
    </xdr:from>
    <xdr:to>
      <xdr:col>43</xdr:col>
      <xdr:colOff>378619</xdr:colOff>
      <xdr:row>93</xdr:row>
      <xdr:rowOff>83344</xdr:rowOff>
    </xdr:to>
    <xdr:cxnSp macro="">
      <xdr:nvCxnSpPr>
        <xdr:cNvPr id="1607" name="直線矢印コネクタ 1606">
          <a:extLst>
            <a:ext uri="{FF2B5EF4-FFF2-40B4-BE49-F238E27FC236}">
              <a16:creationId xmlns:a16="http://schemas.microsoft.com/office/drawing/2014/main" id="{5C7C6058-D6B3-4A23-95BC-8F671F6BA271}"/>
            </a:ext>
          </a:extLst>
        </xdr:cNvPr>
        <xdr:cNvCxnSpPr/>
      </xdr:nvCxnSpPr>
      <xdr:spPr>
        <a:xfrm>
          <a:off x="42483881" y="10560844"/>
          <a:ext cx="18573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102394</xdr:colOff>
      <xdr:row>96</xdr:row>
      <xdr:rowOff>59531</xdr:rowOff>
    </xdr:from>
    <xdr:to>
      <xdr:col>45</xdr:col>
      <xdr:colOff>30956</xdr:colOff>
      <xdr:row>96</xdr:row>
      <xdr:rowOff>59531</xdr:rowOff>
    </xdr:to>
    <xdr:cxnSp macro="">
      <xdr:nvCxnSpPr>
        <xdr:cNvPr id="1608" name="直線矢印コネクタ 1607">
          <a:extLst>
            <a:ext uri="{FF2B5EF4-FFF2-40B4-BE49-F238E27FC236}">
              <a16:creationId xmlns:a16="http://schemas.microsoft.com/office/drawing/2014/main" id="{6440AC31-E47F-4475-8378-4B23D660C301}"/>
            </a:ext>
          </a:extLst>
        </xdr:cNvPr>
        <xdr:cNvCxnSpPr/>
      </xdr:nvCxnSpPr>
      <xdr:spPr>
        <a:xfrm>
          <a:off x="42393394" y="11108531"/>
          <a:ext cx="69056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28575</xdr:colOff>
      <xdr:row>111</xdr:row>
      <xdr:rowOff>35717</xdr:rowOff>
    </xdr:from>
    <xdr:to>
      <xdr:col>48</xdr:col>
      <xdr:colOff>2381</xdr:colOff>
      <xdr:row>111</xdr:row>
      <xdr:rowOff>35717</xdr:rowOff>
    </xdr:to>
    <xdr:cxnSp macro="">
      <xdr:nvCxnSpPr>
        <xdr:cNvPr id="1609" name="直線矢印コネクタ 1608">
          <a:extLst>
            <a:ext uri="{FF2B5EF4-FFF2-40B4-BE49-F238E27FC236}">
              <a16:creationId xmlns:a16="http://schemas.microsoft.com/office/drawing/2014/main" id="{2409EBB9-1D7B-4028-B18D-4C2001BA7380}"/>
            </a:ext>
          </a:extLst>
        </xdr:cNvPr>
        <xdr:cNvCxnSpPr/>
      </xdr:nvCxnSpPr>
      <xdr:spPr>
        <a:xfrm>
          <a:off x="43081575" y="13942217"/>
          <a:ext cx="1116806"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21431</xdr:colOff>
      <xdr:row>111</xdr:row>
      <xdr:rowOff>38101</xdr:rowOff>
    </xdr:from>
    <xdr:to>
      <xdr:col>45</xdr:col>
      <xdr:colOff>33338</xdr:colOff>
      <xdr:row>111</xdr:row>
      <xdr:rowOff>38101</xdr:rowOff>
    </xdr:to>
    <xdr:cxnSp macro="">
      <xdr:nvCxnSpPr>
        <xdr:cNvPr id="1610" name="直線矢印コネクタ 1609">
          <a:extLst>
            <a:ext uri="{FF2B5EF4-FFF2-40B4-BE49-F238E27FC236}">
              <a16:creationId xmlns:a16="http://schemas.microsoft.com/office/drawing/2014/main" id="{18E84A03-158C-4B45-BE2D-07DC5504E09A}"/>
            </a:ext>
          </a:extLst>
        </xdr:cNvPr>
        <xdr:cNvCxnSpPr/>
      </xdr:nvCxnSpPr>
      <xdr:spPr>
        <a:xfrm>
          <a:off x="42312431" y="13944601"/>
          <a:ext cx="77390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378619</xdr:colOff>
      <xdr:row>100</xdr:row>
      <xdr:rowOff>90487</xdr:rowOff>
    </xdr:from>
    <xdr:to>
      <xdr:col>42</xdr:col>
      <xdr:colOff>359569</xdr:colOff>
      <xdr:row>100</xdr:row>
      <xdr:rowOff>90487</xdr:rowOff>
    </xdr:to>
    <xdr:cxnSp macro="">
      <xdr:nvCxnSpPr>
        <xdr:cNvPr id="1611" name="直線矢印コネクタ 1610">
          <a:extLst>
            <a:ext uri="{FF2B5EF4-FFF2-40B4-BE49-F238E27FC236}">
              <a16:creationId xmlns:a16="http://schemas.microsoft.com/office/drawing/2014/main" id="{B546DE24-78FB-4FE4-9134-24587FAFA03E}"/>
            </a:ext>
          </a:extLst>
        </xdr:cNvPr>
        <xdr:cNvCxnSpPr/>
      </xdr:nvCxnSpPr>
      <xdr:spPr>
        <a:xfrm flipH="1">
          <a:off x="41907619" y="11901487"/>
          <a:ext cx="36195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23813</xdr:colOff>
      <xdr:row>110</xdr:row>
      <xdr:rowOff>97631</xdr:rowOff>
    </xdr:from>
    <xdr:to>
      <xdr:col>43</xdr:col>
      <xdr:colOff>23813</xdr:colOff>
      <xdr:row>111</xdr:row>
      <xdr:rowOff>97631</xdr:rowOff>
    </xdr:to>
    <xdr:cxnSp macro="">
      <xdr:nvCxnSpPr>
        <xdr:cNvPr id="1612" name="直線コネクタ 1611">
          <a:extLst>
            <a:ext uri="{FF2B5EF4-FFF2-40B4-BE49-F238E27FC236}">
              <a16:creationId xmlns:a16="http://schemas.microsoft.com/office/drawing/2014/main" id="{97C0671E-0109-4EA5-9421-0F0AEEE12992}"/>
            </a:ext>
          </a:extLst>
        </xdr:cNvPr>
        <xdr:cNvCxnSpPr/>
      </xdr:nvCxnSpPr>
      <xdr:spPr>
        <a:xfrm>
          <a:off x="42314813" y="13813631"/>
          <a:ext cx="0" cy="1905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361950</xdr:colOff>
      <xdr:row>96</xdr:row>
      <xdr:rowOff>61913</xdr:rowOff>
    </xdr:from>
    <xdr:to>
      <xdr:col>42</xdr:col>
      <xdr:colOff>361950</xdr:colOff>
      <xdr:row>111</xdr:row>
      <xdr:rowOff>100013</xdr:rowOff>
    </xdr:to>
    <xdr:cxnSp macro="">
      <xdr:nvCxnSpPr>
        <xdr:cNvPr id="1613" name="直線矢印コネクタ 1612">
          <a:extLst>
            <a:ext uri="{FF2B5EF4-FFF2-40B4-BE49-F238E27FC236}">
              <a16:creationId xmlns:a16="http://schemas.microsoft.com/office/drawing/2014/main" id="{E9E5B927-7B53-497B-A5D2-5A79BCA18C87}"/>
            </a:ext>
          </a:extLst>
        </xdr:cNvPr>
        <xdr:cNvCxnSpPr/>
      </xdr:nvCxnSpPr>
      <xdr:spPr>
        <a:xfrm>
          <a:off x="42271950" y="11110913"/>
          <a:ext cx="0" cy="28956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166688</xdr:colOff>
      <xdr:row>96</xdr:row>
      <xdr:rowOff>61912</xdr:rowOff>
    </xdr:from>
    <xdr:to>
      <xdr:col>43</xdr:col>
      <xdr:colOff>109538</xdr:colOff>
      <xdr:row>96</xdr:row>
      <xdr:rowOff>61912</xdr:rowOff>
    </xdr:to>
    <xdr:cxnSp macro="">
      <xdr:nvCxnSpPr>
        <xdr:cNvPr id="1614" name="直線コネクタ 1613">
          <a:extLst>
            <a:ext uri="{FF2B5EF4-FFF2-40B4-BE49-F238E27FC236}">
              <a16:creationId xmlns:a16="http://schemas.microsoft.com/office/drawing/2014/main" id="{978F90F8-60E4-4192-85A5-DF03E10E7D52}"/>
            </a:ext>
          </a:extLst>
        </xdr:cNvPr>
        <xdr:cNvCxnSpPr/>
      </xdr:nvCxnSpPr>
      <xdr:spPr>
        <a:xfrm>
          <a:off x="42076688" y="11110912"/>
          <a:ext cx="32385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2378</xdr:colOff>
      <xdr:row>78</xdr:row>
      <xdr:rowOff>135734</xdr:rowOff>
    </xdr:from>
    <xdr:to>
      <xdr:col>45</xdr:col>
      <xdr:colOff>219074</xdr:colOff>
      <xdr:row>79</xdr:row>
      <xdr:rowOff>157164</xdr:rowOff>
    </xdr:to>
    <xdr:sp macro="" textlink="">
      <xdr:nvSpPr>
        <xdr:cNvPr id="1615" name="円弧 1614">
          <a:extLst>
            <a:ext uri="{FF2B5EF4-FFF2-40B4-BE49-F238E27FC236}">
              <a16:creationId xmlns:a16="http://schemas.microsoft.com/office/drawing/2014/main" id="{0923BC3A-5FD2-4C16-A72E-E84465E9F3DB}"/>
            </a:ext>
          </a:extLst>
        </xdr:cNvPr>
        <xdr:cNvSpPr/>
      </xdr:nvSpPr>
      <xdr:spPr>
        <a:xfrm>
          <a:off x="43055378" y="7755734"/>
          <a:ext cx="216696" cy="211930"/>
        </a:xfrm>
        <a:prstGeom prst="arc">
          <a:avLst>
            <a:gd name="adj1" fmla="val 16120687"/>
            <a:gd name="adj2" fmla="val 102393"/>
          </a:avLst>
        </a:prstGeom>
        <a:ln w="31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44</xdr:col>
      <xdr:colOff>92870</xdr:colOff>
      <xdr:row>78</xdr:row>
      <xdr:rowOff>2381</xdr:rowOff>
    </xdr:from>
    <xdr:to>
      <xdr:col>44</xdr:col>
      <xdr:colOff>92870</xdr:colOff>
      <xdr:row>80</xdr:row>
      <xdr:rowOff>78581</xdr:rowOff>
    </xdr:to>
    <xdr:cxnSp macro="">
      <xdr:nvCxnSpPr>
        <xdr:cNvPr id="1616" name="直線コネクタ 1615">
          <a:extLst>
            <a:ext uri="{FF2B5EF4-FFF2-40B4-BE49-F238E27FC236}">
              <a16:creationId xmlns:a16="http://schemas.microsoft.com/office/drawing/2014/main" id="{BAC25905-17A7-44AC-A81A-14B1718A4142}"/>
            </a:ext>
          </a:extLst>
        </xdr:cNvPr>
        <xdr:cNvCxnSpPr/>
      </xdr:nvCxnSpPr>
      <xdr:spPr>
        <a:xfrm flipV="1">
          <a:off x="42764870" y="7622381"/>
          <a:ext cx="0" cy="45720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300038</xdr:colOff>
      <xdr:row>79</xdr:row>
      <xdr:rowOff>188119</xdr:rowOff>
    </xdr:from>
    <xdr:to>
      <xdr:col>45</xdr:col>
      <xdr:colOff>300038</xdr:colOff>
      <xdr:row>85</xdr:row>
      <xdr:rowOff>2381</xdr:rowOff>
    </xdr:to>
    <xdr:cxnSp macro="">
      <xdr:nvCxnSpPr>
        <xdr:cNvPr id="1617" name="直線矢印コネクタ 1616">
          <a:extLst>
            <a:ext uri="{FF2B5EF4-FFF2-40B4-BE49-F238E27FC236}">
              <a16:creationId xmlns:a16="http://schemas.microsoft.com/office/drawing/2014/main" id="{F766A943-7CDC-49D4-BEE0-EB40A9B0C245}"/>
            </a:ext>
          </a:extLst>
        </xdr:cNvPr>
        <xdr:cNvCxnSpPr/>
      </xdr:nvCxnSpPr>
      <xdr:spPr>
        <a:xfrm>
          <a:off x="43353038" y="7998619"/>
          <a:ext cx="0" cy="95726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90488</xdr:colOff>
      <xdr:row>78</xdr:row>
      <xdr:rowOff>136394</xdr:rowOff>
    </xdr:from>
    <xdr:to>
      <xdr:col>45</xdr:col>
      <xdr:colOff>116682</xdr:colOff>
      <xdr:row>78</xdr:row>
      <xdr:rowOff>136394</xdr:rowOff>
    </xdr:to>
    <xdr:cxnSp macro="">
      <xdr:nvCxnSpPr>
        <xdr:cNvPr id="1618" name="直線矢印コネクタ 1617">
          <a:extLst>
            <a:ext uri="{FF2B5EF4-FFF2-40B4-BE49-F238E27FC236}">
              <a16:creationId xmlns:a16="http://schemas.microsoft.com/office/drawing/2014/main" id="{A7D55C8D-A080-48BD-86B1-9008C4CDEE4E}"/>
            </a:ext>
          </a:extLst>
        </xdr:cNvPr>
        <xdr:cNvCxnSpPr/>
      </xdr:nvCxnSpPr>
      <xdr:spPr>
        <a:xfrm flipH="1">
          <a:off x="42762488" y="7756394"/>
          <a:ext cx="407194"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200025</xdr:colOff>
      <xdr:row>84</xdr:row>
      <xdr:rowOff>187776</xdr:rowOff>
    </xdr:from>
    <xdr:to>
      <xdr:col>45</xdr:col>
      <xdr:colOff>85673</xdr:colOff>
      <xdr:row>89</xdr:row>
      <xdr:rowOff>61913</xdr:rowOff>
    </xdr:to>
    <xdr:cxnSp macro="">
      <xdr:nvCxnSpPr>
        <xdr:cNvPr id="1619" name="直線矢印コネクタ 1618">
          <a:extLst>
            <a:ext uri="{FF2B5EF4-FFF2-40B4-BE49-F238E27FC236}">
              <a16:creationId xmlns:a16="http://schemas.microsoft.com/office/drawing/2014/main" id="{E3F92EB4-5894-4C82-AD15-89608C33EF87}"/>
            </a:ext>
          </a:extLst>
        </xdr:cNvPr>
        <xdr:cNvCxnSpPr/>
      </xdr:nvCxnSpPr>
      <xdr:spPr>
        <a:xfrm flipH="1">
          <a:off x="42872025" y="8950776"/>
          <a:ext cx="266648" cy="826637"/>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85726</xdr:colOff>
      <xdr:row>79</xdr:row>
      <xdr:rowOff>54426</xdr:rowOff>
    </xdr:from>
    <xdr:to>
      <xdr:col>45</xdr:col>
      <xdr:colOff>219024</xdr:colOff>
      <xdr:row>85</xdr:row>
      <xdr:rowOff>2381</xdr:rowOff>
    </xdr:to>
    <xdr:cxnSp macro="">
      <xdr:nvCxnSpPr>
        <xdr:cNvPr id="1620" name="直線コネクタ 1619">
          <a:extLst>
            <a:ext uri="{FF2B5EF4-FFF2-40B4-BE49-F238E27FC236}">
              <a16:creationId xmlns:a16="http://schemas.microsoft.com/office/drawing/2014/main" id="{E272131F-CF20-4C92-94C3-D87C3385715C}"/>
            </a:ext>
          </a:extLst>
        </xdr:cNvPr>
        <xdr:cNvCxnSpPr>
          <a:stCxn id="1615" idx="2"/>
        </xdr:cNvCxnSpPr>
      </xdr:nvCxnSpPr>
      <xdr:spPr>
        <a:xfrm flipH="1">
          <a:off x="43138726" y="7864926"/>
          <a:ext cx="133298" cy="1090955"/>
        </a:xfrm>
        <a:prstGeom prst="line">
          <a:avLst/>
        </a:prstGeom>
        <a:ln w="3175">
          <a:solidFill>
            <a:schemeClr val="accent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49</xdr:col>
      <xdr:colOff>375736</xdr:colOff>
      <xdr:row>119</xdr:row>
      <xdr:rowOff>95250</xdr:rowOff>
    </xdr:from>
    <xdr:to>
      <xdr:col>49</xdr:col>
      <xdr:colOff>375736</xdr:colOff>
      <xdr:row>120</xdr:row>
      <xdr:rowOff>7144</xdr:rowOff>
    </xdr:to>
    <xdr:cxnSp macro="">
      <xdr:nvCxnSpPr>
        <xdr:cNvPr id="1621" name="直線矢印コネクタ 1620">
          <a:extLst>
            <a:ext uri="{FF2B5EF4-FFF2-40B4-BE49-F238E27FC236}">
              <a16:creationId xmlns:a16="http://schemas.microsoft.com/office/drawing/2014/main" id="{BB2D7A88-A2C8-4958-88BD-E95B271501A8}"/>
            </a:ext>
          </a:extLst>
        </xdr:cNvPr>
        <xdr:cNvCxnSpPr/>
      </xdr:nvCxnSpPr>
      <xdr:spPr>
        <a:xfrm>
          <a:off x="44952736" y="15525750"/>
          <a:ext cx="0" cy="10239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114300</xdr:colOff>
      <xdr:row>124</xdr:row>
      <xdr:rowOff>102395</xdr:rowOff>
    </xdr:from>
    <xdr:to>
      <xdr:col>35</xdr:col>
      <xdr:colOff>378620</xdr:colOff>
      <xdr:row>124</xdr:row>
      <xdr:rowOff>102395</xdr:rowOff>
    </xdr:to>
    <xdr:cxnSp macro="">
      <xdr:nvCxnSpPr>
        <xdr:cNvPr id="1622" name="直線コネクタ 1621">
          <a:extLst>
            <a:ext uri="{FF2B5EF4-FFF2-40B4-BE49-F238E27FC236}">
              <a16:creationId xmlns:a16="http://schemas.microsoft.com/office/drawing/2014/main" id="{1F3D7B5D-5B4A-4891-82F3-F9133F61279F}"/>
            </a:ext>
          </a:extLst>
        </xdr:cNvPr>
        <xdr:cNvCxnSpPr/>
      </xdr:nvCxnSpPr>
      <xdr:spPr>
        <a:xfrm flipH="1">
          <a:off x="39357300" y="16485395"/>
          <a:ext cx="26432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378620</xdr:colOff>
      <xdr:row>118</xdr:row>
      <xdr:rowOff>188120</xdr:rowOff>
    </xdr:from>
    <xdr:to>
      <xdr:col>35</xdr:col>
      <xdr:colOff>378620</xdr:colOff>
      <xdr:row>124</xdr:row>
      <xdr:rowOff>102394</xdr:rowOff>
    </xdr:to>
    <xdr:cxnSp macro="">
      <xdr:nvCxnSpPr>
        <xdr:cNvPr id="1623" name="直線コネクタ 1622">
          <a:extLst>
            <a:ext uri="{FF2B5EF4-FFF2-40B4-BE49-F238E27FC236}">
              <a16:creationId xmlns:a16="http://schemas.microsoft.com/office/drawing/2014/main" id="{8A8D8266-4B29-4560-846F-25ACE3CD7FAD}"/>
            </a:ext>
          </a:extLst>
        </xdr:cNvPr>
        <xdr:cNvCxnSpPr/>
      </xdr:nvCxnSpPr>
      <xdr:spPr>
        <a:xfrm>
          <a:off x="39621620" y="15428120"/>
          <a:ext cx="0" cy="1057274"/>
        </a:xfrm>
        <a:prstGeom prst="line">
          <a:avLst/>
        </a:prstGeom>
        <a:ln w="6350" cmpd="dbl">
          <a:solidFill>
            <a:srgbClr val="7030A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52</xdr:col>
      <xdr:colOff>188119</xdr:colOff>
      <xdr:row>119</xdr:row>
      <xdr:rowOff>0</xdr:rowOff>
    </xdr:from>
    <xdr:to>
      <xdr:col>52</xdr:col>
      <xdr:colOff>188119</xdr:colOff>
      <xdr:row>124</xdr:row>
      <xdr:rowOff>102394</xdr:rowOff>
    </xdr:to>
    <xdr:cxnSp macro="">
      <xdr:nvCxnSpPr>
        <xdr:cNvPr id="1624" name="直線コネクタ 1623">
          <a:extLst>
            <a:ext uri="{FF2B5EF4-FFF2-40B4-BE49-F238E27FC236}">
              <a16:creationId xmlns:a16="http://schemas.microsoft.com/office/drawing/2014/main" id="{6BEA6AD3-5E8B-464C-8BFF-45170D1D2573}"/>
            </a:ext>
          </a:extLst>
        </xdr:cNvPr>
        <xdr:cNvCxnSpPr/>
      </xdr:nvCxnSpPr>
      <xdr:spPr>
        <a:xfrm>
          <a:off x="45908119" y="15430500"/>
          <a:ext cx="0" cy="1054894"/>
        </a:xfrm>
        <a:prstGeom prst="line">
          <a:avLst/>
        </a:prstGeom>
        <a:ln w="6350" cmpd="dbl">
          <a:solidFill>
            <a:srgbClr val="7030A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35</xdr:col>
      <xdr:colOff>116679</xdr:colOff>
      <xdr:row>119</xdr:row>
      <xdr:rowOff>0</xdr:rowOff>
    </xdr:from>
    <xdr:to>
      <xdr:col>35</xdr:col>
      <xdr:colOff>380999</xdr:colOff>
      <xdr:row>119</xdr:row>
      <xdr:rowOff>0</xdr:rowOff>
    </xdr:to>
    <xdr:cxnSp macro="">
      <xdr:nvCxnSpPr>
        <xdr:cNvPr id="1625" name="直線コネクタ 1624">
          <a:extLst>
            <a:ext uri="{FF2B5EF4-FFF2-40B4-BE49-F238E27FC236}">
              <a16:creationId xmlns:a16="http://schemas.microsoft.com/office/drawing/2014/main" id="{9734CBE8-4C00-4AD5-BE32-1D825EAF0FA1}"/>
            </a:ext>
          </a:extLst>
        </xdr:cNvPr>
        <xdr:cNvCxnSpPr/>
      </xdr:nvCxnSpPr>
      <xdr:spPr>
        <a:xfrm flipH="1">
          <a:off x="39359679" y="15430500"/>
          <a:ext cx="26432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304801</xdr:colOff>
      <xdr:row>118</xdr:row>
      <xdr:rowOff>185737</xdr:rowOff>
    </xdr:from>
    <xdr:to>
      <xdr:col>35</xdr:col>
      <xdr:colOff>304801</xdr:colOff>
      <xdr:row>124</xdr:row>
      <xdr:rowOff>107156</xdr:rowOff>
    </xdr:to>
    <xdr:cxnSp macro="">
      <xdr:nvCxnSpPr>
        <xdr:cNvPr id="1626" name="直線矢印コネクタ 1625">
          <a:extLst>
            <a:ext uri="{FF2B5EF4-FFF2-40B4-BE49-F238E27FC236}">
              <a16:creationId xmlns:a16="http://schemas.microsoft.com/office/drawing/2014/main" id="{C60A0DBB-E11B-45B3-BDD7-DFDC1C671F9C}"/>
            </a:ext>
          </a:extLst>
        </xdr:cNvPr>
        <xdr:cNvCxnSpPr/>
      </xdr:nvCxnSpPr>
      <xdr:spPr>
        <a:xfrm>
          <a:off x="39547801" y="15425737"/>
          <a:ext cx="0" cy="106441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264935</xdr:colOff>
      <xdr:row>119</xdr:row>
      <xdr:rowOff>73760</xdr:rowOff>
    </xdr:from>
    <xdr:to>
      <xdr:col>44</xdr:col>
      <xdr:colOff>300346</xdr:colOff>
      <xdr:row>119</xdr:row>
      <xdr:rowOff>73795</xdr:rowOff>
    </xdr:to>
    <xdr:cxnSp macro="">
      <xdr:nvCxnSpPr>
        <xdr:cNvPr id="1627" name="直線コネクタ 1626">
          <a:extLst>
            <a:ext uri="{FF2B5EF4-FFF2-40B4-BE49-F238E27FC236}">
              <a16:creationId xmlns:a16="http://schemas.microsoft.com/office/drawing/2014/main" id="{14480C6C-89D2-4F49-9E18-C4034989F55D}"/>
            </a:ext>
          </a:extLst>
        </xdr:cNvPr>
        <xdr:cNvCxnSpPr>
          <a:stCxn id="1647" idx="0"/>
          <a:endCxn id="1648" idx="2"/>
        </xdr:cNvCxnSpPr>
      </xdr:nvCxnSpPr>
      <xdr:spPr>
        <a:xfrm flipV="1">
          <a:off x="42555935" y="15504260"/>
          <a:ext cx="416411" cy="35"/>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43</xdr:col>
      <xdr:colOff>35720</xdr:colOff>
      <xdr:row>117</xdr:row>
      <xdr:rowOff>179810</xdr:rowOff>
    </xdr:from>
    <xdr:to>
      <xdr:col>43</xdr:col>
      <xdr:colOff>281338</xdr:colOff>
      <xdr:row>119</xdr:row>
      <xdr:rowOff>2</xdr:rowOff>
    </xdr:to>
    <xdr:cxnSp macro="">
      <xdr:nvCxnSpPr>
        <xdr:cNvPr id="1628" name="直線コネクタ 1627">
          <a:extLst>
            <a:ext uri="{FF2B5EF4-FFF2-40B4-BE49-F238E27FC236}">
              <a16:creationId xmlns:a16="http://schemas.microsoft.com/office/drawing/2014/main" id="{D479B8D4-6CA8-4991-8E1D-B148618423CC}"/>
            </a:ext>
          </a:extLst>
        </xdr:cNvPr>
        <xdr:cNvCxnSpPr>
          <a:endCxn id="1646" idx="2"/>
        </xdr:cNvCxnSpPr>
      </xdr:nvCxnSpPr>
      <xdr:spPr>
        <a:xfrm flipV="1">
          <a:off x="42326720" y="15229310"/>
          <a:ext cx="245618" cy="201192"/>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204447</xdr:colOff>
      <xdr:row>119</xdr:row>
      <xdr:rowOff>0</xdr:rowOff>
    </xdr:from>
    <xdr:to>
      <xdr:col>40</xdr:col>
      <xdr:colOff>204447</xdr:colOff>
      <xdr:row>119</xdr:row>
      <xdr:rowOff>0</xdr:rowOff>
    </xdr:to>
    <xdr:cxnSp macro="">
      <xdr:nvCxnSpPr>
        <xdr:cNvPr id="1629" name="直線コネクタ 1628">
          <a:extLst>
            <a:ext uri="{FF2B5EF4-FFF2-40B4-BE49-F238E27FC236}">
              <a16:creationId xmlns:a16="http://schemas.microsoft.com/office/drawing/2014/main" id="{C17F3EB7-0C86-477A-8E72-ACF67209D96F}"/>
            </a:ext>
          </a:extLst>
        </xdr:cNvPr>
        <xdr:cNvCxnSpPr/>
      </xdr:nvCxnSpPr>
      <xdr:spPr>
        <a:xfrm>
          <a:off x="41352447" y="15430500"/>
          <a:ext cx="0"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40</xdr:col>
      <xdr:colOff>188119</xdr:colOff>
      <xdr:row>131</xdr:row>
      <xdr:rowOff>116682</xdr:rowOff>
    </xdr:from>
    <xdr:to>
      <xdr:col>48</xdr:col>
      <xdr:colOff>0</xdr:colOff>
      <xdr:row>131</xdr:row>
      <xdr:rowOff>116682</xdr:rowOff>
    </xdr:to>
    <xdr:cxnSp macro="">
      <xdr:nvCxnSpPr>
        <xdr:cNvPr id="1630" name="直線コネクタ 1629">
          <a:extLst>
            <a:ext uri="{FF2B5EF4-FFF2-40B4-BE49-F238E27FC236}">
              <a16:creationId xmlns:a16="http://schemas.microsoft.com/office/drawing/2014/main" id="{96A6CE95-6949-4F65-8AA8-5F190FF7D857}"/>
            </a:ext>
          </a:extLst>
        </xdr:cNvPr>
        <xdr:cNvCxnSpPr/>
      </xdr:nvCxnSpPr>
      <xdr:spPr>
        <a:xfrm>
          <a:off x="41336119" y="17833182"/>
          <a:ext cx="2859881" cy="0"/>
        </a:xfrm>
        <a:prstGeom prst="line">
          <a:avLst/>
        </a:prstGeom>
        <a:ln w="317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282903</xdr:colOff>
      <xdr:row>117</xdr:row>
      <xdr:rowOff>179595</xdr:rowOff>
    </xdr:from>
    <xdr:to>
      <xdr:col>45</xdr:col>
      <xdr:colOff>147638</xdr:colOff>
      <xdr:row>119</xdr:row>
      <xdr:rowOff>0</xdr:rowOff>
    </xdr:to>
    <xdr:cxnSp macro="">
      <xdr:nvCxnSpPr>
        <xdr:cNvPr id="1631" name="直線コネクタ 1630">
          <a:extLst>
            <a:ext uri="{FF2B5EF4-FFF2-40B4-BE49-F238E27FC236}">
              <a16:creationId xmlns:a16="http://schemas.microsoft.com/office/drawing/2014/main" id="{2D133A1F-CFB6-488C-B78A-D5BD6F65BCB2}"/>
            </a:ext>
          </a:extLst>
        </xdr:cNvPr>
        <xdr:cNvCxnSpPr>
          <a:stCxn id="1646" idx="0"/>
        </xdr:cNvCxnSpPr>
      </xdr:nvCxnSpPr>
      <xdr:spPr>
        <a:xfrm>
          <a:off x="42954903" y="15229095"/>
          <a:ext cx="245735" cy="201405"/>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304800</xdr:colOff>
      <xdr:row>118</xdr:row>
      <xdr:rowOff>188119</xdr:rowOff>
    </xdr:from>
    <xdr:to>
      <xdr:col>39</xdr:col>
      <xdr:colOff>304800</xdr:colOff>
      <xdr:row>128</xdr:row>
      <xdr:rowOff>104775</xdr:rowOff>
    </xdr:to>
    <xdr:cxnSp macro="">
      <xdr:nvCxnSpPr>
        <xdr:cNvPr id="1632" name="直線矢印コネクタ 1631">
          <a:extLst>
            <a:ext uri="{FF2B5EF4-FFF2-40B4-BE49-F238E27FC236}">
              <a16:creationId xmlns:a16="http://schemas.microsoft.com/office/drawing/2014/main" id="{D01D34DF-4162-4CF6-B11C-84F6720C499F}"/>
            </a:ext>
          </a:extLst>
        </xdr:cNvPr>
        <xdr:cNvCxnSpPr/>
      </xdr:nvCxnSpPr>
      <xdr:spPr>
        <a:xfrm>
          <a:off x="41071800" y="15428119"/>
          <a:ext cx="0" cy="1821656"/>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xdr:colOff>
      <xdr:row>119</xdr:row>
      <xdr:rowOff>2381</xdr:rowOff>
    </xdr:from>
    <xdr:to>
      <xdr:col>48</xdr:col>
      <xdr:colOff>1</xdr:colOff>
      <xdr:row>150</xdr:row>
      <xdr:rowOff>97631</xdr:rowOff>
    </xdr:to>
    <xdr:cxnSp macro="">
      <xdr:nvCxnSpPr>
        <xdr:cNvPr id="1633" name="直線コネクタ 1632">
          <a:extLst>
            <a:ext uri="{FF2B5EF4-FFF2-40B4-BE49-F238E27FC236}">
              <a16:creationId xmlns:a16="http://schemas.microsoft.com/office/drawing/2014/main" id="{7F13A892-BDE0-45B4-8807-BDB83B11D4F6}"/>
            </a:ext>
          </a:extLst>
        </xdr:cNvPr>
        <xdr:cNvCxnSpPr/>
      </xdr:nvCxnSpPr>
      <xdr:spPr>
        <a:xfrm>
          <a:off x="44196001" y="15432881"/>
          <a:ext cx="0" cy="600075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45</xdr:col>
      <xdr:colOff>150019</xdr:colOff>
      <xdr:row>119</xdr:row>
      <xdr:rowOff>0</xdr:rowOff>
    </xdr:from>
    <xdr:to>
      <xdr:col>52</xdr:col>
      <xdr:colOff>180975</xdr:colOff>
      <xdr:row>119</xdr:row>
      <xdr:rowOff>0</xdr:rowOff>
    </xdr:to>
    <xdr:cxnSp macro="">
      <xdr:nvCxnSpPr>
        <xdr:cNvPr id="1634" name="直線コネクタ 1633">
          <a:extLst>
            <a:ext uri="{FF2B5EF4-FFF2-40B4-BE49-F238E27FC236}">
              <a16:creationId xmlns:a16="http://schemas.microsoft.com/office/drawing/2014/main" id="{4422048B-7C43-4E5B-9A47-8B776C755746}"/>
            </a:ext>
          </a:extLst>
        </xdr:cNvPr>
        <xdr:cNvCxnSpPr/>
      </xdr:nvCxnSpPr>
      <xdr:spPr>
        <a:xfrm>
          <a:off x="43203019" y="15430500"/>
          <a:ext cx="2697956" cy="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66675</xdr:colOff>
      <xdr:row>122</xdr:row>
      <xdr:rowOff>95249</xdr:rowOff>
    </xdr:from>
    <xdr:to>
      <xdr:col>39</xdr:col>
      <xdr:colOff>304800</xdr:colOff>
      <xdr:row>122</xdr:row>
      <xdr:rowOff>95249</xdr:rowOff>
    </xdr:to>
    <xdr:cxnSp macro="">
      <xdr:nvCxnSpPr>
        <xdr:cNvPr id="1635" name="直線矢印コネクタ 1634">
          <a:extLst>
            <a:ext uri="{FF2B5EF4-FFF2-40B4-BE49-F238E27FC236}">
              <a16:creationId xmlns:a16="http://schemas.microsoft.com/office/drawing/2014/main" id="{F5D6841C-8FD6-4833-9A07-B156F6BDFA06}"/>
            </a:ext>
          </a:extLst>
        </xdr:cNvPr>
        <xdr:cNvCxnSpPr/>
      </xdr:nvCxnSpPr>
      <xdr:spPr>
        <a:xfrm flipH="1">
          <a:off x="40833675" y="16097249"/>
          <a:ext cx="23812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0</xdr:colOff>
      <xdr:row>119</xdr:row>
      <xdr:rowOff>97630</xdr:rowOff>
    </xdr:from>
    <xdr:to>
      <xdr:col>52</xdr:col>
      <xdr:colOff>190500</xdr:colOff>
      <xdr:row>119</xdr:row>
      <xdr:rowOff>97630</xdr:rowOff>
    </xdr:to>
    <xdr:cxnSp macro="">
      <xdr:nvCxnSpPr>
        <xdr:cNvPr id="1636" name="直線矢印コネクタ 1635">
          <a:extLst>
            <a:ext uri="{FF2B5EF4-FFF2-40B4-BE49-F238E27FC236}">
              <a16:creationId xmlns:a16="http://schemas.microsoft.com/office/drawing/2014/main" id="{E99D637E-7858-4D61-B44F-359188A049C3}"/>
            </a:ext>
          </a:extLst>
        </xdr:cNvPr>
        <xdr:cNvCxnSpPr/>
      </xdr:nvCxnSpPr>
      <xdr:spPr>
        <a:xfrm>
          <a:off x="44196000" y="15528130"/>
          <a:ext cx="17145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188119</xdr:colOff>
      <xdr:row>130</xdr:row>
      <xdr:rowOff>119060</xdr:rowOff>
    </xdr:from>
    <xdr:to>
      <xdr:col>48</xdr:col>
      <xdr:colOff>2381</xdr:colOff>
      <xdr:row>130</xdr:row>
      <xdr:rowOff>119060</xdr:rowOff>
    </xdr:to>
    <xdr:cxnSp macro="">
      <xdr:nvCxnSpPr>
        <xdr:cNvPr id="1637" name="直線コネクタ 1636">
          <a:extLst>
            <a:ext uri="{FF2B5EF4-FFF2-40B4-BE49-F238E27FC236}">
              <a16:creationId xmlns:a16="http://schemas.microsoft.com/office/drawing/2014/main" id="{B646FF1B-C246-44E3-BB25-AC558E593749}"/>
            </a:ext>
          </a:extLst>
        </xdr:cNvPr>
        <xdr:cNvCxnSpPr/>
      </xdr:nvCxnSpPr>
      <xdr:spPr>
        <a:xfrm>
          <a:off x="41336119" y="17645060"/>
          <a:ext cx="2862262" cy="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4762</xdr:colOff>
      <xdr:row>119</xdr:row>
      <xdr:rowOff>0</xdr:rowOff>
    </xdr:from>
    <xdr:to>
      <xdr:col>43</xdr:col>
      <xdr:colOff>35719</xdr:colOff>
      <xdr:row>119</xdr:row>
      <xdr:rowOff>0</xdr:rowOff>
    </xdr:to>
    <xdr:cxnSp macro="">
      <xdr:nvCxnSpPr>
        <xdr:cNvPr id="1638" name="直線コネクタ 1637">
          <a:extLst>
            <a:ext uri="{FF2B5EF4-FFF2-40B4-BE49-F238E27FC236}">
              <a16:creationId xmlns:a16="http://schemas.microsoft.com/office/drawing/2014/main" id="{061E5EEE-5BA8-47F1-8A9F-470627BB7C84}"/>
            </a:ext>
          </a:extLst>
        </xdr:cNvPr>
        <xdr:cNvCxnSpPr/>
      </xdr:nvCxnSpPr>
      <xdr:spPr>
        <a:xfrm>
          <a:off x="39628762" y="15430500"/>
          <a:ext cx="2697957" cy="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34</xdr:col>
      <xdr:colOff>378619</xdr:colOff>
      <xdr:row>121</xdr:row>
      <xdr:rowOff>2381</xdr:rowOff>
    </xdr:from>
    <xdr:to>
      <xdr:col>35</xdr:col>
      <xdr:colOff>304801</xdr:colOff>
      <xdr:row>121</xdr:row>
      <xdr:rowOff>2381</xdr:rowOff>
    </xdr:to>
    <xdr:cxnSp macro="">
      <xdr:nvCxnSpPr>
        <xdr:cNvPr id="1639" name="直線矢印コネクタ 1638">
          <a:extLst>
            <a:ext uri="{FF2B5EF4-FFF2-40B4-BE49-F238E27FC236}">
              <a16:creationId xmlns:a16="http://schemas.microsoft.com/office/drawing/2014/main" id="{11C351DE-34F7-4BB1-A6EF-9F53D15471B3}"/>
            </a:ext>
          </a:extLst>
        </xdr:cNvPr>
        <xdr:cNvCxnSpPr/>
      </xdr:nvCxnSpPr>
      <xdr:spPr>
        <a:xfrm flipH="1">
          <a:off x="39240619" y="15813881"/>
          <a:ext cx="307182"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185737</xdr:colOff>
      <xdr:row>119</xdr:row>
      <xdr:rowOff>2382</xdr:rowOff>
    </xdr:from>
    <xdr:to>
      <xdr:col>40</xdr:col>
      <xdr:colOff>185737</xdr:colOff>
      <xdr:row>150</xdr:row>
      <xdr:rowOff>97631</xdr:rowOff>
    </xdr:to>
    <xdr:cxnSp macro="">
      <xdr:nvCxnSpPr>
        <xdr:cNvPr id="1640" name="直線コネクタ 1639">
          <a:extLst>
            <a:ext uri="{FF2B5EF4-FFF2-40B4-BE49-F238E27FC236}">
              <a16:creationId xmlns:a16="http://schemas.microsoft.com/office/drawing/2014/main" id="{BDF0C154-A0A4-4958-8C64-99215098CFDD}"/>
            </a:ext>
          </a:extLst>
        </xdr:cNvPr>
        <xdr:cNvCxnSpPr/>
      </xdr:nvCxnSpPr>
      <xdr:spPr>
        <a:xfrm>
          <a:off x="41333737" y="15432882"/>
          <a:ext cx="0" cy="6000749"/>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36</xdr:col>
      <xdr:colOff>0</xdr:colOff>
      <xdr:row>124</xdr:row>
      <xdr:rowOff>102394</xdr:rowOff>
    </xdr:from>
    <xdr:to>
      <xdr:col>40</xdr:col>
      <xdr:colOff>185738</xdr:colOff>
      <xdr:row>128</xdr:row>
      <xdr:rowOff>104775</xdr:rowOff>
    </xdr:to>
    <xdr:cxnSp macro="">
      <xdr:nvCxnSpPr>
        <xdr:cNvPr id="1641" name="直線コネクタ 1640">
          <a:extLst>
            <a:ext uri="{FF2B5EF4-FFF2-40B4-BE49-F238E27FC236}">
              <a16:creationId xmlns:a16="http://schemas.microsoft.com/office/drawing/2014/main" id="{3BF04D73-51D5-445B-AC22-9F784209EA3B}"/>
            </a:ext>
          </a:extLst>
        </xdr:cNvPr>
        <xdr:cNvCxnSpPr/>
      </xdr:nvCxnSpPr>
      <xdr:spPr>
        <a:xfrm>
          <a:off x="39624000" y="16485394"/>
          <a:ext cx="1709738" cy="764381"/>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48</xdr:col>
      <xdr:colOff>2381</xdr:colOff>
      <xdr:row>124</xdr:row>
      <xdr:rowOff>102394</xdr:rowOff>
    </xdr:from>
    <xdr:to>
      <xdr:col>52</xdr:col>
      <xdr:colOff>188119</xdr:colOff>
      <xdr:row>128</xdr:row>
      <xdr:rowOff>104776</xdr:rowOff>
    </xdr:to>
    <xdr:cxnSp macro="">
      <xdr:nvCxnSpPr>
        <xdr:cNvPr id="1642" name="直線コネクタ 1641">
          <a:extLst>
            <a:ext uri="{FF2B5EF4-FFF2-40B4-BE49-F238E27FC236}">
              <a16:creationId xmlns:a16="http://schemas.microsoft.com/office/drawing/2014/main" id="{3AE616C9-DE5E-4930-8854-67A2D91627D1}"/>
            </a:ext>
          </a:extLst>
        </xdr:cNvPr>
        <xdr:cNvCxnSpPr/>
      </xdr:nvCxnSpPr>
      <xdr:spPr>
        <a:xfrm flipV="1">
          <a:off x="44198381" y="16485394"/>
          <a:ext cx="1709738" cy="764382"/>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183357</xdr:colOff>
      <xdr:row>128</xdr:row>
      <xdr:rowOff>107156</xdr:rowOff>
    </xdr:from>
    <xdr:to>
      <xdr:col>40</xdr:col>
      <xdr:colOff>188121</xdr:colOff>
      <xdr:row>128</xdr:row>
      <xdr:rowOff>107156</xdr:rowOff>
    </xdr:to>
    <xdr:cxnSp macro="">
      <xdr:nvCxnSpPr>
        <xdr:cNvPr id="1643" name="直線コネクタ 1642">
          <a:extLst>
            <a:ext uri="{FF2B5EF4-FFF2-40B4-BE49-F238E27FC236}">
              <a16:creationId xmlns:a16="http://schemas.microsoft.com/office/drawing/2014/main" id="{E211EEA0-87DD-4DE7-B3F6-59BDD5D2C312}"/>
            </a:ext>
          </a:extLst>
        </xdr:cNvPr>
        <xdr:cNvCxnSpPr/>
      </xdr:nvCxnSpPr>
      <xdr:spPr>
        <a:xfrm flipH="1">
          <a:off x="40950357" y="17252156"/>
          <a:ext cx="385764"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2381</xdr:colOff>
      <xdr:row>119</xdr:row>
      <xdr:rowOff>0</xdr:rowOff>
    </xdr:from>
    <xdr:to>
      <xdr:col>41</xdr:col>
      <xdr:colOff>2381</xdr:colOff>
      <xdr:row>130</xdr:row>
      <xdr:rowOff>119063</xdr:rowOff>
    </xdr:to>
    <xdr:cxnSp macro="">
      <xdr:nvCxnSpPr>
        <xdr:cNvPr id="1644" name="直線矢印コネクタ 1643">
          <a:extLst>
            <a:ext uri="{FF2B5EF4-FFF2-40B4-BE49-F238E27FC236}">
              <a16:creationId xmlns:a16="http://schemas.microsoft.com/office/drawing/2014/main" id="{DCF1EE8F-EE9F-4D16-8B39-422F4A246245}"/>
            </a:ext>
          </a:extLst>
        </xdr:cNvPr>
        <xdr:cNvCxnSpPr/>
      </xdr:nvCxnSpPr>
      <xdr:spPr>
        <a:xfrm>
          <a:off x="41531381" y="15430500"/>
          <a:ext cx="0" cy="221456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2381</xdr:colOff>
      <xdr:row>124</xdr:row>
      <xdr:rowOff>97631</xdr:rowOff>
    </xdr:from>
    <xdr:to>
      <xdr:col>41</xdr:col>
      <xdr:colOff>373856</xdr:colOff>
      <xdr:row>124</xdr:row>
      <xdr:rowOff>97631</xdr:rowOff>
    </xdr:to>
    <xdr:cxnSp macro="">
      <xdr:nvCxnSpPr>
        <xdr:cNvPr id="1645" name="直線矢印コネクタ 1644">
          <a:extLst>
            <a:ext uri="{FF2B5EF4-FFF2-40B4-BE49-F238E27FC236}">
              <a16:creationId xmlns:a16="http://schemas.microsoft.com/office/drawing/2014/main" id="{CC4963E3-D64A-4B79-AC1E-9CE0EFDD36B3}"/>
            </a:ext>
          </a:extLst>
        </xdr:cNvPr>
        <xdr:cNvCxnSpPr/>
      </xdr:nvCxnSpPr>
      <xdr:spPr>
        <a:xfrm>
          <a:off x="41531381" y="16480631"/>
          <a:ext cx="37147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88105</xdr:colOff>
      <xdr:row>117</xdr:row>
      <xdr:rowOff>61913</xdr:rowOff>
    </xdr:from>
    <xdr:to>
      <xdr:col>45</xdr:col>
      <xdr:colOff>92869</xdr:colOff>
      <xdr:row>117</xdr:row>
      <xdr:rowOff>188118</xdr:rowOff>
    </xdr:to>
    <xdr:sp macro="" textlink="">
      <xdr:nvSpPr>
        <xdr:cNvPr id="1646" name="円弧 1645">
          <a:extLst>
            <a:ext uri="{FF2B5EF4-FFF2-40B4-BE49-F238E27FC236}">
              <a16:creationId xmlns:a16="http://schemas.microsoft.com/office/drawing/2014/main" id="{97CE3204-6F16-4652-9416-8EA6EF0AA27D}"/>
            </a:ext>
          </a:extLst>
        </xdr:cNvPr>
        <xdr:cNvSpPr/>
      </xdr:nvSpPr>
      <xdr:spPr>
        <a:xfrm>
          <a:off x="42379105" y="15111413"/>
          <a:ext cx="766764" cy="126205"/>
        </a:xfrm>
        <a:prstGeom prst="arc">
          <a:avLst>
            <a:gd name="adj1" fmla="val 950169"/>
            <a:gd name="adj2" fmla="val 9835497"/>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42</xdr:col>
      <xdr:colOff>352426</xdr:colOff>
      <xdr:row>117</xdr:row>
      <xdr:rowOff>42862</xdr:rowOff>
    </xdr:from>
    <xdr:to>
      <xdr:col>44</xdr:col>
      <xdr:colOff>169070</xdr:colOff>
      <xdr:row>119</xdr:row>
      <xdr:rowOff>73817</xdr:rowOff>
    </xdr:to>
    <xdr:sp macro="" textlink="">
      <xdr:nvSpPr>
        <xdr:cNvPr id="1647" name="円弧 1646">
          <a:extLst>
            <a:ext uri="{FF2B5EF4-FFF2-40B4-BE49-F238E27FC236}">
              <a16:creationId xmlns:a16="http://schemas.microsoft.com/office/drawing/2014/main" id="{9A85F343-937B-4035-B27F-92FD141A2316}"/>
            </a:ext>
          </a:extLst>
        </xdr:cNvPr>
        <xdr:cNvSpPr/>
      </xdr:nvSpPr>
      <xdr:spPr>
        <a:xfrm>
          <a:off x="42262426" y="15092362"/>
          <a:ext cx="578644" cy="411955"/>
        </a:xfrm>
        <a:prstGeom prst="arc">
          <a:avLst>
            <a:gd name="adj1" fmla="val 5330118"/>
            <a:gd name="adj2" fmla="val 8998836"/>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44</xdr:col>
      <xdr:colOff>11906</xdr:colOff>
      <xdr:row>117</xdr:row>
      <xdr:rowOff>30956</xdr:rowOff>
    </xdr:from>
    <xdr:to>
      <xdr:col>45</xdr:col>
      <xdr:colOff>221456</xdr:colOff>
      <xdr:row>119</xdr:row>
      <xdr:rowOff>73817</xdr:rowOff>
    </xdr:to>
    <xdr:sp macro="" textlink="">
      <xdr:nvSpPr>
        <xdr:cNvPr id="1648" name="円弧 1647">
          <a:extLst>
            <a:ext uri="{FF2B5EF4-FFF2-40B4-BE49-F238E27FC236}">
              <a16:creationId xmlns:a16="http://schemas.microsoft.com/office/drawing/2014/main" id="{E68DF95F-AFC8-442C-BE3F-3EAB05598797}"/>
            </a:ext>
          </a:extLst>
        </xdr:cNvPr>
        <xdr:cNvSpPr/>
      </xdr:nvSpPr>
      <xdr:spPr>
        <a:xfrm>
          <a:off x="42683906" y="15080456"/>
          <a:ext cx="590550" cy="423861"/>
        </a:xfrm>
        <a:prstGeom prst="arc">
          <a:avLst>
            <a:gd name="adj1" fmla="val 1924465"/>
            <a:gd name="adj2" fmla="val 5510870"/>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43</xdr:col>
      <xdr:colOff>40481</xdr:colOff>
      <xdr:row>119</xdr:row>
      <xdr:rowOff>1274</xdr:rowOff>
    </xdr:from>
    <xdr:to>
      <xdr:col>45</xdr:col>
      <xdr:colOff>148605</xdr:colOff>
      <xdr:row>119</xdr:row>
      <xdr:rowOff>2381</xdr:rowOff>
    </xdr:to>
    <xdr:cxnSp macro="">
      <xdr:nvCxnSpPr>
        <xdr:cNvPr id="1649" name="直線コネクタ 1648">
          <a:extLst>
            <a:ext uri="{FF2B5EF4-FFF2-40B4-BE49-F238E27FC236}">
              <a16:creationId xmlns:a16="http://schemas.microsoft.com/office/drawing/2014/main" id="{CD70D98C-3C57-4292-B637-B04155481F90}"/>
            </a:ext>
          </a:extLst>
        </xdr:cNvPr>
        <xdr:cNvCxnSpPr>
          <a:endCxn id="1648" idx="0"/>
        </xdr:cNvCxnSpPr>
      </xdr:nvCxnSpPr>
      <xdr:spPr>
        <a:xfrm flipV="1">
          <a:off x="42331481" y="15431774"/>
          <a:ext cx="870124" cy="1107"/>
        </a:xfrm>
        <a:prstGeom prst="line">
          <a:avLst/>
        </a:prstGeom>
        <a:ln w="3175">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114301</xdr:colOff>
      <xdr:row>120</xdr:row>
      <xdr:rowOff>147638</xdr:rowOff>
    </xdr:from>
    <xdr:to>
      <xdr:col>53</xdr:col>
      <xdr:colOff>114301</xdr:colOff>
      <xdr:row>122</xdr:row>
      <xdr:rowOff>95250</xdr:rowOff>
    </xdr:to>
    <xdr:cxnSp macro="">
      <xdr:nvCxnSpPr>
        <xdr:cNvPr id="1650" name="直線矢印コネクタ 1649">
          <a:extLst>
            <a:ext uri="{FF2B5EF4-FFF2-40B4-BE49-F238E27FC236}">
              <a16:creationId xmlns:a16="http://schemas.microsoft.com/office/drawing/2014/main" id="{2A0AA586-915D-4E4D-882A-626DC8AF24A2}"/>
            </a:ext>
          </a:extLst>
        </xdr:cNvPr>
        <xdr:cNvCxnSpPr/>
      </xdr:nvCxnSpPr>
      <xdr:spPr>
        <a:xfrm>
          <a:off x="46215301" y="15768638"/>
          <a:ext cx="0" cy="32861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111919</xdr:colOff>
      <xdr:row>118</xdr:row>
      <xdr:rowOff>235745</xdr:rowOff>
    </xdr:from>
    <xdr:to>
      <xdr:col>53</xdr:col>
      <xdr:colOff>111919</xdr:colOff>
      <xdr:row>120</xdr:row>
      <xdr:rowOff>150019</xdr:rowOff>
    </xdr:to>
    <xdr:cxnSp macro="">
      <xdr:nvCxnSpPr>
        <xdr:cNvPr id="1651" name="直線矢印コネクタ 1650">
          <a:extLst>
            <a:ext uri="{FF2B5EF4-FFF2-40B4-BE49-F238E27FC236}">
              <a16:creationId xmlns:a16="http://schemas.microsoft.com/office/drawing/2014/main" id="{0146CBB4-A151-4658-ACD4-4373F76A6520}"/>
            </a:ext>
          </a:extLst>
        </xdr:cNvPr>
        <xdr:cNvCxnSpPr/>
      </xdr:nvCxnSpPr>
      <xdr:spPr>
        <a:xfrm flipV="1">
          <a:off x="46212919" y="15428120"/>
          <a:ext cx="0" cy="34289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116681</xdr:colOff>
      <xdr:row>121</xdr:row>
      <xdr:rowOff>107158</xdr:rowOff>
    </xdr:from>
    <xdr:to>
      <xdr:col>53</xdr:col>
      <xdr:colOff>307181</xdr:colOff>
      <xdr:row>121</xdr:row>
      <xdr:rowOff>107158</xdr:rowOff>
    </xdr:to>
    <xdr:cxnSp macro="">
      <xdr:nvCxnSpPr>
        <xdr:cNvPr id="1652" name="直線矢印コネクタ 1651">
          <a:extLst>
            <a:ext uri="{FF2B5EF4-FFF2-40B4-BE49-F238E27FC236}">
              <a16:creationId xmlns:a16="http://schemas.microsoft.com/office/drawing/2014/main" id="{04A68BFA-5D1B-4BFD-8C5E-A72C2E58E4D7}"/>
            </a:ext>
          </a:extLst>
        </xdr:cNvPr>
        <xdr:cNvCxnSpPr/>
      </xdr:nvCxnSpPr>
      <xdr:spPr>
        <a:xfrm>
          <a:off x="46217681" y="15918658"/>
          <a:ext cx="19050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114300</xdr:colOff>
      <xdr:row>119</xdr:row>
      <xdr:rowOff>109537</xdr:rowOff>
    </xdr:from>
    <xdr:to>
      <xdr:col>53</xdr:col>
      <xdr:colOff>304800</xdr:colOff>
      <xdr:row>119</xdr:row>
      <xdr:rowOff>109537</xdr:rowOff>
    </xdr:to>
    <xdr:cxnSp macro="">
      <xdr:nvCxnSpPr>
        <xdr:cNvPr id="1653" name="直線矢印コネクタ 1652">
          <a:extLst>
            <a:ext uri="{FF2B5EF4-FFF2-40B4-BE49-F238E27FC236}">
              <a16:creationId xmlns:a16="http://schemas.microsoft.com/office/drawing/2014/main" id="{04AF2066-E5A7-4F37-AB1D-3A83005ED300}"/>
            </a:ext>
          </a:extLst>
        </xdr:cNvPr>
        <xdr:cNvCxnSpPr/>
      </xdr:nvCxnSpPr>
      <xdr:spPr>
        <a:xfrm>
          <a:off x="46215300" y="15540037"/>
          <a:ext cx="19050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202406</xdr:colOff>
      <xdr:row>118</xdr:row>
      <xdr:rowOff>109538</xdr:rowOff>
    </xdr:from>
    <xdr:to>
      <xdr:col>53</xdr:col>
      <xdr:colOff>304800</xdr:colOff>
      <xdr:row>119</xdr:row>
      <xdr:rowOff>2384</xdr:rowOff>
    </xdr:to>
    <xdr:cxnSp macro="">
      <xdr:nvCxnSpPr>
        <xdr:cNvPr id="1654" name="直線矢印コネクタ 1653">
          <a:extLst>
            <a:ext uri="{FF2B5EF4-FFF2-40B4-BE49-F238E27FC236}">
              <a16:creationId xmlns:a16="http://schemas.microsoft.com/office/drawing/2014/main" id="{DC145818-0EA2-43E1-B448-FA0B04C5236F}"/>
            </a:ext>
          </a:extLst>
        </xdr:cNvPr>
        <xdr:cNvCxnSpPr/>
      </xdr:nvCxnSpPr>
      <xdr:spPr>
        <a:xfrm flipV="1">
          <a:off x="46303406" y="15349538"/>
          <a:ext cx="102394" cy="83346"/>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9525</xdr:colOff>
      <xdr:row>120</xdr:row>
      <xdr:rowOff>150019</xdr:rowOff>
    </xdr:from>
    <xdr:to>
      <xdr:col>53</xdr:col>
      <xdr:colOff>304800</xdr:colOff>
      <xdr:row>120</xdr:row>
      <xdr:rowOff>150019</xdr:rowOff>
    </xdr:to>
    <xdr:cxnSp macro="">
      <xdr:nvCxnSpPr>
        <xdr:cNvPr id="1655" name="直線矢印コネクタ 1654">
          <a:extLst>
            <a:ext uri="{FF2B5EF4-FFF2-40B4-BE49-F238E27FC236}">
              <a16:creationId xmlns:a16="http://schemas.microsoft.com/office/drawing/2014/main" id="{BBB70BB2-280C-4590-8383-1A8764C99B22}"/>
            </a:ext>
          </a:extLst>
        </xdr:cNvPr>
        <xdr:cNvCxnSpPr/>
      </xdr:nvCxnSpPr>
      <xdr:spPr>
        <a:xfrm>
          <a:off x="46110525" y="15771019"/>
          <a:ext cx="295275" cy="0"/>
        </a:xfrm>
        <a:prstGeom prst="straightConnector1">
          <a:avLst/>
        </a:prstGeom>
        <a:ln w="31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7144</xdr:colOff>
      <xdr:row>119</xdr:row>
      <xdr:rowOff>2381</xdr:rowOff>
    </xdr:from>
    <xdr:to>
      <xdr:col>53</xdr:col>
      <xdr:colOff>202406</xdr:colOff>
      <xdr:row>119</xdr:row>
      <xdr:rowOff>2381</xdr:rowOff>
    </xdr:to>
    <xdr:cxnSp macro="">
      <xdr:nvCxnSpPr>
        <xdr:cNvPr id="1656" name="直線コネクタ 1655">
          <a:extLst>
            <a:ext uri="{FF2B5EF4-FFF2-40B4-BE49-F238E27FC236}">
              <a16:creationId xmlns:a16="http://schemas.microsoft.com/office/drawing/2014/main" id="{8E06018D-BCF4-42F0-A15E-BD6DA2217847}"/>
            </a:ext>
          </a:extLst>
        </xdr:cNvPr>
        <xdr:cNvCxnSpPr/>
      </xdr:nvCxnSpPr>
      <xdr:spPr>
        <a:xfrm>
          <a:off x="46108144" y="15432881"/>
          <a:ext cx="195262" cy="0"/>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4763</xdr:colOff>
      <xdr:row>119</xdr:row>
      <xdr:rowOff>4763</xdr:rowOff>
    </xdr:from>
    <xdr:to>
      <xdr:col>53</xdr:col>
      <xdr:colOff>4763</xdr:colOff>
      <xdr:row>122</xdr:row>
      <xdr:rowOff>90488</xdr:rowOff>
    </xdr:to>
    <xdr:cxnSp macro="">
      <xdr:nvCxnSpPr>
        <xdr:cNvPr id="1657" name="直線コネクタ 1656">
          <a:extLst>
            <a:ext uri="{FF2B5EF4-FFF2-40B4-BE49-F238E27FC236}">
              <a16:creationId xmlns:a16="http://schemas.microsoft.com/office/drawing/2014/main" id="{F4C49020-E583-496B-9BE7-D0AF0390542D}"/>
            </a:ext>
          </a:extLst>
        </xdr:cNvPr>
        <xdr:cNvCxnSpPr/>
      </xdr:nvCxnSpPr>
      <xdr:spPr>
        <a:xfrm>
          <a:off x="46105763" y="15435263"/>
          <a:ext cx="0" cy="657225"/>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257175</xdr:colOff>
      <xdr:row>119</xdr:row>
      <xdr:rowOff>33338</xdr:rowOff>
    </xdr:from>
    <xdr:to>
      <xdr:col>53</xdr:col>
      <xdr:colOff>2381</xdr:colOff>
      <xdr:row>120</xdr:row>
      <xdr:rowOff>150019</xdr:rowOff>
    </xdr:to>
    <xdr:cxnSp macro="">
      <xdr:nvCxnSpPr>
        <xdr:cNvPr id="1658" name="直線コネクタ 1657">
          <a:extLst>
            <a:ext uri="{FF2B5EF4-FFF2-40B4-BE49-F238E27FC236}">
              <a16:creationId xmlns:a16="http://schemas.microsoft.com/office/drawing/2014/main" id="{8865F0CB-4E3D-439F-8064-4A3E3DDD6F11}"/>
            </a:ext>
          </a:extLst>
        </xdr:cNvPr>
        <xdr:cNvCxnSpPr/>
      </xdr:nvCxnSpPr>
      <xdr:spPr>
        <a:xfrm>
          <a:off x="42929175" y="15463838"/>
          <a:ext cx="3174206" cy="307181"/>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4763</xdr:colOff>
      <xdr:row>122</xdr:row>
      <xdr:rowOff>92869</xdr:rowOff>
    </xdr:from>
    <xdr:to>
      <xdr:col>53</xdr:col>
      <xdr:colOff>307181</xdr:colOff>
      <xdr:row>122</xdr:row>
      <xdr:rowOff>92869</xdr:rowOff>
    </xdr:to>
    <xdr:cxnSp macro="">
      <xdr:nvCxnSpPr>
        <xdr:cNvPr id="1659" name="直線矢印コネクタ 1658">
          <a:extLst>
            <a:ext uri="{FF2B5EF4-FFF2-40B4-BE49-F238E27FC236}">
              <a16:creationId xmlns:a16="http://schemas.microsoft.com/office/drawing/2014/main" id="{63D71BC5-C1EB-4BF6-9F8F-02BFE846C7D1}"/>
            </a:ext>
          </a:extLst>
        </xdr:cNvPr>
        <xdr:cNvCxnSpPr/>
      </xdr:nvCxnSpPr>
      <xdr:spPr>
        <a:xfrm>
          <a:off x="46105763" y="16094869"/>
          <a:ext cx="302418" cy="0"/>
        </a:xfrm>
        <a:prstGeom prst="straightConnector1">
          <a:avLst/>
        </a:prstGeom>
        <a:ln w="31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92869</xdr:colOff>
      <xdr:row>119</xdr:row>
      <xdr:rowOff>73820</xdr:rowOff>
    </xdr:from>
    <xdr:to>
      <xdr:col>45</xdr:col>
      <xdr:colOff>54768</xdr:colOff>
      <xdr:row>120</xdr:row>
      <xdr:rowOff>123826</xdr:rowOff>
    </xdr:to>
    <xdr:cxnSp macro="">
      <xdr:nvCxnSpPr>
        <xdr:cNvPr id="1660" name="直線コネクタ 1659">
          <a:extLst>
            <a:ext uri="{FF2B5EF4-FFF2-40B4-BE49-F238E27FC236}">
              <a16:creationId xmlns:a16="http://schemas.microsoft.com/office/drawing/2014/main" id="{F07793CA-B3F7-40E4-8DF5-34D6A28663E4}"/>
            </a:ext>
          </a:extLst>
        </xdr:cNvPr>
        <xdr:cNvCxnSpPr/>
      </xdr:nvCxnSpPr>
      <xdr:spPr>
        <a:xfrm>
          <a:off x="42764869" y="15504320"/>
          <a:ext cx="342899" cy="240506"/>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7145</xdr:colOff>
      <xdr:row>119</xdr:row>
      <xdr:rowOff>52388</xdr:rowOff>
    </xdr:from>
    <xdr:to>
      <xdr:col>45</xdr:col>
      <xdr:colOff>228600</xdr:colOff>
      <xdr:row>120</xdr:row>
      <xdr:rowOff>95250</xdr:rowOff>
    </xdr:to>
    <xdr:cxnSp macro="">
      <xdr:nvCxnSpPr>
        <xdr:cNvPr id="1661" name="直線矢印コネクタ 1660">
          <a:extLst>
            <a:ext uri="{FF2B5EF4-FFF2-40B4-BE49-F238E27FC236}">
              <a16:creationId xmlns:a16="http://schemas.microsoft.com/office/drawing/2014/main" id="{7E4BA486-29F2-442A-B92B-2A4113229E61}"/>
            </a:ext>
          </a:extLst>
        </xdr:cNvPr>
        <xdr:cNvCxnSpPr/>
      </xdr:nvCxnSpPr>
      <xdr:spPr>
        <a:xfrm flipH="1">
          <a:off x="43060145" y="15482888"/>
          <a:ext cx="221455" cy="23336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147636</xdr:colOff>
      <xdr:row>119</xdr:row>
      <xdr:rowOff>140493</xdr:rowOff>
    </xdr:from>
    <xdr:to>
      <xdr:col>45</xdr:col>
      <xdr:colOff>147636</xdr:colOff>
      <xdr:row>120</xdr:row>
      <xdr:rowOff>176212</xdr:rowOff>
    </xdr:to>
    <xdr:cxnSp macro="">
      <xdr:nvCxnSpPr>
        <xdr:cNvPr id="1662" name="直線矢印コネクタ 1661">
          <a:extLst>
            <a:ext uri="{FF2B5EF4-FFF2-40B4-BE49-F238E27FC236}">
              <a16:creationId xmlns:a16="http://schemas.microsoft.com/office/drawing/2014/main" id="{89DFF2FC-8A7D-42E2-8229-C65D15980590}"/>
            </a:ext>
          </a:extLst>
        </xdr:cNvPr>
        <xdr:cNvCxnSpPr/>
      </xdr:nvCxnSpPr>
      <xdr:spPr>
        <a:xfrm>
          <a:off x="43200636" y="15570993"/>
          <a:ext cx="0" cy="226219"/>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150020</xdr:colOff>
      <xdr:row>118</xdr:row>
      <xdr:rowOff>190499</xdr:rowOff>
    </xdr:from>
    <xdr:to>
      <xdr:col>45</xdr:col>
      <xdr:colOff>330994</xdr:colOff>
      <xdr:row>119</xdr:row>
      <xdr:rowOff>114300</xdr:rowOff>
    </xdr:to>
    <xdr:cxnSp macro="">
      <xdr:nvCxnSpPr>
        <xdr:cNvPr id="1663" name="直線コネクタ 1662">
          <a:extLst>
            <a:ext uri="{FF2B5EF4-FFF2-40B4-BE49-F238E27FC236}">
              <a16:creationId xmlns:a16="http://schemas.microsoft.com/office/drawing/2014/main" id="{961F1C75-A0C1-4A01-8128-E5DBDDB9933E}"/>
            </a:ext>
          </a:extLst>
        </xdr:cNvPr>
        <xdr:cNvCxnSpPr/>
      </xdr:nvCxnSpPr>
      <xdr:spPr>
        <a:xfrm>
          <a:off x="43203020" y="15430499"/>
          <a:ext cx="180974" cy="114301"/>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259557</xdr:colOff>
      <xdr:row>118</xdr:row>
      <xdr:rowOff>92868</xdr:rowOff>
    </xdr:from>
    <xdr:to>
      <xdr:col>44</xdr:col>
      <xdr:colOff>259557</xdr:colOff>
      <xdr:row>119</xdr:row>
      <xdr:rowOff>4762</xdr:rowOff>
    </xdr:to>
    <xdr:cxnSp macro="">
      <xdr:nvCxnSpPr>
        <xdr:cNvPr id="1664" name="直線矢印コネクタ 1663">
          <a:extLst>
            <a:ext uri="{FF2B5EF4-FFF2-40B4-BE49-F238E27FC236}">
              <a16:creationId xmlns:a16="http://schemas.microsoft.com/office/drawing/2014/main" id="{ED471F68-1EB6-4B0D-ABEE-490069E5F4DD}"/>
            </a:ext>
          </a:extLst>
        </xdr:cNvPr>
        <xdr:cNvCxnSpPr/>
      </xdr:nvCxnSpPr>
      <xdr:spPr>
        <a:xfrm>
          <a:off x="42931557" y="15332868"/>
          <a:ext cx="0" cy="102394"/>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257175</xdr:colOff>
      <xdr:row>119</xdr:row>
      <xdr:rowOff>71438</xdr:rowOff>
    </xdr:from>
    <xdr:to>
      <xdr:col>44</xdr:col>
      <xdr:colOff>257175</xdr:colOff>
      <xdr:row>119</xdr:row>
      <xdr:rowOff>171450</xdr:rowOff>
    </xdr:to>
    <xdr:cxnSp macro="">
      <xdr:nvCxnSpPr>
        <xdr:cNvPr id="1665" name="直線矢印コネクタ 1664">
          <a:extLst>
            <a:ext uri="{FF2B5EF4-FFF2-40B4-BE49-F238E27FC236}">
              <a16:creationId xmlns:a16="http://schemas.microsoft.com/office/drawing/2014/main" id="{6F392F93-9698-4A5E-BC05-50439F92D6C4}"/>
            </a:ext>
          </a:extLst>
        </xdr:cNvPr>
        <xdr:cNvCxnSpPr/>
      </xdr:nvCxnSpPr>
      <xdr:spPr>
        <a:xfrm flipV="1">
          <a:off x="42929175" y="15501938"/>
          <a:ext cx="0" cy="100012"/>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288131</xdr:colOff>
      <xdr:row>131</xdr:row>
      <xdr:rowOff>16669</xdr:rowOff>
    </xdr:from>
    <xdr:to>
      <xdr:col>45</xdr:col>
      <xdr:colOff>378619</xdr:colOff>
      <xdr:row>131</xdr:row>
      <xdr:rowOff>16669</xdr:rowOff>
    </xdr:to>
    <xdr:cxnSp macro="">
      <xdr:nvCxnSpPr>
        <xdr:cNvPr id="1666" name="直線コネクタ 1665">
          <a:extLst>
            <a:ext uri="{FF2B5EF4-FFF2-40B4-BE49-F238E27FC236}">
              <a16:creationId xmlns:a16="http://schemas.microsoft.com/office/drawing/2014/main" id="{ECAD5C99-0FF0-4A30-92B7-32981673ABBB}"/>
            </a:ext>
          </a:extLst>
        </xdr:cNvPr>
        <xdr:cNvCxnSpPr/>
      </xdr:nvCxnSpPr>
      <xdr:spPr>
        <a:xfrm>
          <a:off x="43341131" y="17733169"/>
          <a:ext cx="90488" cy="0"/>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2381</xdr:colOff>
      <xdr:row>130</xdr:row>
      <xdr:rowOff>114300</xdr:rowOff>
    </xdr:from>
    <xdr:to>
      <xdr:col>46</xdr:col>
      <xdr:colOff>2381</xdr:colOff>
      <xdr:row>131</xdr:row>
      <xdr:rowOff>119063</xdr:rowOff>
    </xdr:to>
    <xdr:cxnSp macro="">
      <xdr:nvCxnSpPr>
        <xdr:cNvPr id="1667" name="直線矢印コネクタ 1666">
          <a:extLst>
            <a:ext uri="{FF2B5EF4-FFF2-40B4-BE49-F238E27FC236}">
              <a16:creationId xmlns:a16="http://schemas.microsoft.com/office/drawing/2014/main" id="{5C50DC6F-02AE-4C20-919D-2F1DC601C2EE}"/>
            </a:ext>
          </a:extLst>
        </xdr:cNvPr>
        <xdr:cNvCxnSpPr/>
      </xdr:nvCxnSpPr>
      <xdr:spPr>
        <a:xfrm>
          <a:off x="43436381" y="17640300"/>
          <a:ext cx="0" cy="19526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290512</xdr:colOff>
      <xdr:row>131</xdr:row>
      <xdr:rowOff>16669</xdr:rowOff>
    </xdr:from>
    <xdr:to>
      <xdr:col>45</xdr:col>
      <xdr:colOff>290512</xdr:colOff>
      <xdr:row>131</xdr:row>
      <xdr:rowOff>188119</xdr:rowOff>
    </xdr:to>
    <xdr:cxnSp macro="">
      <xdr:nvCxnSpPr>
        <xdr:cNvPr id="1668" name="直線矢印コネクタ 1667">
          <a:extLst>
            <a:ext uri="{FF2B5EF4-FFF2-40B4-BE49-F238E27FC236}">
              <a16:creationId xmlns:a16="http://schemas.microsoft.com/office/drawing/2014/main" id="{220D0133-632C-4779-91EB-FACDE5F2CF5D}"/>
            </a:ext>
          </a:extLst>
        </xdr:cNvPr>
        <xdr:cNvCxnSpPr/>
      </xdr:nvCxnSpPr>
      <xdr:spPr>
        <a:xfrm>
          <a:off x="43343512" y="17733169"/>
          <a:ext cx="0" cy="17145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230982</xdr:colOff>
      <xdr:row>127</xdr:row>
      <xdr:rowOff>92868</xdr:rowOff>
    </xdr:from>
    <xdr:to>
      <xdr:col>49</xdr:col>
      <xdr:colOff>369094</xdr:colOff>
      <xdr:row>127</xdr:row>
      <xdr:rowOff>92868</xdr:rowOff>
    </xdr:to>
    <xdr:cxnSp macro="">
      <xdr:nvCxnSpPr>
        <xdr:cNvPr id="1669" name="直線矢印コネクタ 1668">
          <a:extLst>
            <a:ext uri="{FF2B5EF4-FFF2-40B4-BE49-F238E27FC236}">
              <a16:creationId xmlns:a16="http://schemas.microsoft.com/office/drawing/2014/main" id="{424B2E98-5DAC-4795-BA9F-3F137E577FA9}"/>
            </a:ext>
          </a:extLst>
        </xdr:cNvPr>
        <xdr:cNvCxnSpPr/>
      </xdr:nvCxnSpPr>
      <xdr:spPr>
        <a:xfrm>
          <a:off x="44426982" y="17047368"/>
          <a:ext cx="519112" cy="0"/>
        </a:xfrm>
        <a:prstGeom prst="straightConnector1">
          <a:avLst/>
        </a:prstGeom>
        <a:ln w="3175">
          <a:solidFill>
            <a:srgbClr val="C00000"/>
          </a:solidFill>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44</xdr:col>
      <xdr:colOff>92869</xdr:colOff>
      <xdr:row>138</xdr:row>
      <xdr:rowOff>95249</xdr:rowOff>
    </xdr:from>
    <xdr:to>
      <xdr:col>48</xdr:col>
      <xdr:colOff>297656</xdr:colOff>
      <xdr:row>138</xdr:row>
      <xdr:rowOff>95249</xdr:rowOff>
    </xdr:to>
    <xdr:cxnSp macro="">
      <xdr:nvCxnSpPr>
        <xdr:cNvPr id="1670" name="直線矢印コネクタ 1669">
          <a:extLst>
            <a:ext uri="{FF2B5EF4-FFF2-40B4-BE49-F238E27FC236}">
              <a16:creationId xmlns:a16="http://schemas.microsoft.com/office/drawing/2014/main" id="{F4603350-8E03-4975-8E5B-64F80A226C93}"/>
            </a:ext>
          </a:extLst>
        </xdr:cNvPr>
        <xdr:cNvCxnSpPr/>
      </xdr:nvCxnSpPr>
      <xdr:spPr>
        <a:xfrm>
          <a:off x="42764869" y="19145249"/>
          <a:ext cx="172878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232280</xdr:colOff>
      <xdr:row>126</xdr:row>
      <xdr:rowOff>183356</xdr:rowOff>
    </xdr:from>
    <xdr:to>
      <xdr:col>48</xdr:col>
      <xdr:colOff>235745</xdr:colOff>
      <xdr:row>128</xdr:row>
      <xdr:rowOff>2381</xdr:rowOff>
    </xdr:to>
    <xdr:cxnSp macro="">
      <xdr:nvCxnSpPr>
        <xdr:cNvPr id="1671" name="直線矢印コネクタ 1670">
          <a:extLst>
            <a:ext uri="{FF2B5EF4-FFF2-40B4-BE49-F238E27FC236}">
              <a16:creationId xmlns:a16="http://schemas.microsoft.com/office/drawing/2014/main" id="{BDC357CF-8A58-444A-B218-4D241B3546F5}"/>
            </a:ext>
          </a:extLst>
        </xdr:cNvPr>
        <xdr:cNvCxnSpPr/>
      </xdr:nvCxnSpPr>
      <xdr:spPr>
        <a:xfrm flipH="1">
          <a:off x="44428280" y="16947356"/>
          <a:ext cx="3465" cy="20002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230981</xdr:colOff>
      <xdr:row>139</xdr:row>
      <xdr:rowOff>100013</xdr:rowOff>
    </xdr:from>
    <xdr:to>
      <xdr:col>48</xdr:col>
      <xdr:colOff>300038</xdr:colOff>
      <xdr:row>139</xdr:row>
      <xdr:rowOff>100013</xdr:rowOff>
    </xdr:to>
    <xdr:cxnSp macro="">
      <xdr:nvCxnSpPr>
        <xdr:cNvPr id="1672" name="直線矢印コネクタ 1671">
          <a:extLst>
            <a:ext uri="{FF2B5EF4-FFF2-40B4-BE49-F238E27FC236}">
              <a16:creationId xmlns:a16="http://schemas.microsoft.com/office/drawing/2014/main" id="{5F621541-AE56-4A90-B5C9-79ACBA0256F6}"/>
            </a:ext>
          </a:extLst>
        </xdr:cNvPr>
        <xdr:cNvCxnSpPr/>
      </xdr:nvCxnSpPr>
      <xdr:spPr>
        <a:xfrm>
          <a:off x="44045981" y="19340513"/>
          <a:ext cx="450057"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2382</xdr:colOff>
      <xdr:row>140</xdr:row>
      <xdr:rowOff>2383</xdr:rowOff>
    </xdr:from>
    <xdr:to>
      <xdr:col>42</xdr:col>
      <xdr:colOff>2383</xdr:colOff>
      <xdr:row>141</xdr:row>
      <xdr:rowOff>0</xdr:rowOff>
    </xdr:to>
    <xdr:cxnSp macro="">
      <xdr:nvCxnSpPr>
        <xdr:cNvPr id="1673" name="直線矢印コネクタ 1672">
          <a:extLst>
            <a:ext uri="{FF2B5EF4-FFF2-40B4-BE49-F238E27FC236}">
              <a16:creationId xmlns:a16="http://schemas.microsoft.com/office/drawing/2014/main" id="{607FA853-20E9-4CBB-8FC3-E92AEFED4B6F}"/>
            </a:ext>
          </a:extLst>
        </xdr:cNvPr>
        <xdr:cNvCxnSpPr/>
      </xdr:nvCxnSpPr>
      <xdr:spPr>
        <a:xfrm flipH="1">
          <a:off x="41912382" y="19433383"/>
          <a:ext cx="1" cy="188117"/>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183357</xdr:colOff>
      <xdr:row>149</xdr:row>
      <xdr:rowOff>188119</xdr:rowOff>
    </xdr:from>
    <xdr:to>
      <xdr:col>44</xdr:col>
      <xdr:colOff>92869</xdr:colOff>
      <xdr:row>149</xdr:row>
      <xdr:rowOff>188119</xdr:rowOff>
    </xdr:to>
    <xdr:cxnSp macro="">
      <xdr:nvCxnSpPr>
        <xdr:cNvPr id="1674" name="直線矢印コネクタ 1673">
          <a:extLst>
            <a:ext uri="{FF2B5EF4-FFF2-40B4-BE49-F238E27FC236}">
              <a16:creationId xmlns:a16="http://schemas.microsoft.com/office/drawing/2014/main" id="{DD2F93DA-5306-4CF2-8B14-26794C323293}"/>
            </a:ext>
          </a:extLst>
        </xdr:cNvPr>
        <xdr:cNvCxnSpPr/>
      </xdr:nvCxnSpPr>
      <xdr:spPr>
        <a:xfrm>
          <a:off x="41331357" y="21333619"/>
          <a:ext cx="143351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2382</xdr:colOff>
      <xdr:row>130</xdr:row>
      <xdr:rowOff>114300</xdr:rowOff>
    </xdr:from>
    <xdr:to>
      <xdr:col>41</xdr:col>
      <xdr:colOff>2382</xdr:colOff>
      <xdr:row>150</xdr:row>
      <xdr:rowOff>97631</xdr:rowOff>
    </xdr:to>
    <xdr:cxnSp macro="">
      <xdr:nvCxnSpPr>
        <xdr:cNvPr id="1675" name="直線矢印コネクタ 1674">
          <a:extLst>
            <a:ext uri="{FF2B5EF4-FFF2-40B4-BE49-F238E27FC236}">
              <a16:creationId xmlns:a16="http://schemas.microsoft.com/office/drawing/2014/main" id="{AA242B0E-ED30-40FD-AC2D-4D72B9434B44}"/>
            </a:ext>
          </a:extLst>
        </xdr:cNvPr>
        <xdr:cNvCxnSpPr/>
      </xdr:nvCxnSpPr>
      <xdr:spPr>
        <a:xfrm>
          <a:off x="41531382" y="17640300"/>
          <a:ext cx="0" cy="379333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92869</xdr:colOff>
      <xdr:row>119</xdr:row>
      <xdr:rowOff>71438</xdr:rowOff>
    </xdr:from>
    <xdr:to>
      <xdr:col>44</xdr:col>
      <xdr:colOff>92869</xdr:colOff>
      <xdr:row>150</xdr:row>
      <xdr:rowOff>95250</xdr:rowOff>
    </xdr:to>
    <xdr:cxnSp macro="">
      <xdr:nvCxnSpPr>
        <xdr:cNvPr id="1676" name="直線矢印コネクタ 1675">
          <a:extLst>
            <a:ext uri="{FF2B5EF4-FFF2-40B4-BE49-F238E27FC236}">
              <a16:creationId xmlns:a16="http://schemas.microsoft.com/office/drawing/2014/main" id="{86C5F724-5AF7-43DB-B643-8380EBA781F4}"/>
            </a:ext>
          </a:extLst>
        </xdr:cNvPr>
        <xdr:cNvCxnSpPr/>
      </xdr:nvCxnSpPr>
      <xdr:spPr>
        <a:xfrm>
          <a:off x="42764869" y="15501938"/>
          <a:ext cx="0" cy="5929312"/>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228600</xdr:colOff>
      <xdr:row>119</xdr:row>
      <xdr:rowOff>0</xdr:rowOff>
    </xdr:from>
    <xdr:to>
      <xdr:col>47</xdr:col>
      <xdr:colOff>228600</xdr:colOff>
      <xdr:row>150</xdr:row>
      <xdr:rowOff>95250</xdr:rowOff>
    </xdr:to>
    <xdr:cxnSp macro="">
      <xdr:nvCxnSpPr>
        <xdr:cNvPr id="1677" name="直線矢印コネクタ 1676">
          <a:extLst>
            <a:ext uri="{FF2B5EF4-FFF2-40B4-BE49-F238E27FC236}">
              <a16:creationId xmlns:a16="http://schemas.microsoft.com/office/drawing/2014/main" id="{36AF1A5D-48E6-4ED4-9178-850ECD79E63A}"/>
            </a:ext>
          </a:extLst>
        </xdr:cNvPr>
        <xdr:cNvCxnSpPr/>
      </xdr:nvCxnSpPr>
      <xdr:spPr>
        <a:xfrm>
          <a:off x="44043600" y="15430500"/>
          <a:ext cx="0" cy="600075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378620</xdr:colOff>
      <xdr:row>123</xdr:row>
      <xdr:rowOff>97631</xdr:rowOff>
    </xdr:from>
    <xdr:to>
      <xdr:col>52</xdr:col>
      <xdr:colOff>183358</xdr:colOff>
      <xdr:row>127</xdr:row>
      <xdr:rowOff>100013</xdr:rowOff>
    </xdr:to>
    <xdr:cxnSp macro="">
      <xdr:nvCxnSpPr>
        <xdr:cNvPr id="1678" name="直線コネクタ 1677">
          <a:extLst>
            <a:ext uri="{FF2B5EF4-FFF2-40B4-BE49-F238E27FC236}">
              <a16:creationId xmlns:a16="http://schemas.microsoft.com/office/drawing/2014/main" id="{E43BD3A4-671E-4E5D-84C2-62274CC7D605}"/>
            </a:ext>
          </a:extLst>
        </xdr:cNvPr>
        <xdr:cNvCxnSpPr/>
      </xdr:nvCxnSpPr>
      <xdr:spPr>
        <a:xfrm flipV="1">
          <a:off x="44193620" y="16290131"/>
          <a:ext cx="1709738" cy="764382"/>
        </a:xfrm>
        <a:prstGeom prst="line">
          <a:avLst/>
        </a:prstGeom>
        <a:ln w="3175">
          <a:solidFill>
            <a:schemeClr val="accent1"/>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41</xdr:col>
      <xdr:colOff>4763</xdr:colOff>
      <xdr:row>140</xdr:row>
      <xdr:rowOff>0</xdr:rowOff>
    </xdr:from>
    <xdr:to>
      <xdr:col>42</xdr:col>
      <xdr:colOff>0</xdr:colOff>
      <xdr:row>140</xdr:row>
      <xdr:rowOff>0</xdr:rowOff>
    </xdr:to>
    <xdr:cxnSp macro="">
      <xdr:nvCxnSpPr>
        <xdr:cNvPr id="1679" name="直線コネクタ 1678">
          <a:extLst>
            <a:ext uri="{FF2B5EF4-FFF2-40B4-BE49-F238E27FC236}">
              <a16:creationId xmlns:a16="http://schemas.microsoft.com/office/drawing/2014/main" id="{D572A8AE-2F0B-4F3C-BEC6-F35DC1DBB27E}"/>
            </a:ext>
          </a:extLst>
        </xdr:cNvPr>
        <xdr:cNvCxnSpPr/>
      </xdr:nvCxnSpPr>
      <xdr:spPr>
        <a:xfrm>
          <a:off x="41533763" y="19431000"/>
          <a:ext cx="376237"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92869</xdr:colOff>
      <xdr:row>128</xdr:row>
      <xdr:rowOff>104775</xdr:rowOff>
    </xdr:from>
    <xdr:to>
      <xdr:col>48</xdr:col>
      <xdr:colOff>2381</xdr:colOff>
      <xdr:row>128</xdr:row>
      <xdr:rowOff>104775</xdr:rowOff>
    </xdr:to>
    <xdr:cxnSp macro="">
      <xdr:nvCxnSpPr>
        <xdr:cNvPr id="1680" name="直線矢印コネクタ 1679">
          <a:extLst>
            <a:ext uri="{FF2B5EF4-FFF2-40B4-BE49-F238E27FC236}">
              <a16:creationId xmlns:a16="http://schemas.microsoft.com/office/drawing/2014/main" id="{85623850-77A4-4B20-89AD-E7F28BBC90F5}"/>
            </a:ext>
          </a:extLst>
        </xdr:cNvPr>
        <xdr:cNvCxnSpPr/>
      </xdr:nvCxnSpPr>
      <xdr:spPr>
        <a:xfrm flipH="1">
          <a:off x="42764869" y="17249775"/>
          <a:ext cx="143351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378619</xdr:colOff>
      <xdr:row>119</xdr:row>
      <xdr:rowOff>73819</xdr:rowOff>
    </xdr:from>
    <xdr:to>
      <xdr:col>44</xdr:col>
      <xdr:colOff>95250</xdr:colOff>
      <xdr:row>119</xdr:row>
      <xdr:rowOff>100013</xdr:rowOff>
    </xdr:to>
    <xdr:cxnSp macro="">
      <xdr:nvCxnSpPr>
        <xdr:cNvPr id="1681" name="直線矢印コネクタ 1680">
          <a:extLst>
            <a:ext uri="{FF2B5EF4-FFF2-40B4-BE49-F238E27FC236}">
              <a16:creationId xmlns:a16="http://schemas.microsoft.com/office/drawing/2014/main" id="{D4032541-9A56-4B04-961C-85ADD70F73F3}"/>
            </a:ext>
          </a:extLst>
        </xdr:cNvPr>
        <xdr:cNvCxnSpPr/>
      </xdr:nvCxnSpPr>
      <xdr:spPr>
        <a:xfrm flipH="1">
          <a:off x="39621619" y="15504319"/>
          <a:ext cx="3145631" cy="2619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183356</xdr:colOff>
      <xdr:row>119</xdr:row>
      <xdr:rowOff>73819</xdr:rowOff>
    </xdr:from>
    <xdr:to>
      <xdr:col>44</xdr:col>
      <xdr:colOff>90488</xdr:colOff>
      <xdr:row>119</xdr:row>
      <xdr:rowOff>85725</xdr:rowOff>
    </xdr:to>
    <xdr:cxnSp macro="">
      <xdr:nvCxnSpPr>
        <xdr:cNvPr id="1682" name="直線矢印コネクタ 1681">
          <a:extLst>
            <a:ext uri="{FF2B5EF4-FFF2-40B4-BE49-F238E27FC236}">
              <a16:creationId xmlns:a16="http://schemas.microsoft.com/office/drawing/2014/main" id="{C80F114D-3D84-4C9C-A2A3-64793F0D5157}"/>
            </a:ext>
          </a:extLst>
        </xdr:cNvPr>
        <xdr:cNvCxnSpPr/>
      </xdr:nvCxnSpPr>
      <xdr:spPr>
        <a:xfrm flipV="1">
          <a:off x="41331356" y="15504319"/>
          <a:ext cx="1431132" cy="11906"/>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178594</xdr:colOff>
      <xdr:row>117</xdr:row>
      <xdr:rowOff>188119</xdr:rowOff>
    </xdr:from>
    <xdr:to>
      <xdr:col>39</xdr:col>
      <xdr:colOff>178594</xdr:colOff>
      <xdr:row>119</xdr:row>
      <xdr:rowOff>90488</xdr:rowOff>
    </xdr:to>
    <xdr:cxnSp macro="">
      <xdr:nvCxnSpPr>
        <xdr:cNvPr id="1683" name="直線矢印コネクタ 1682">
          <a:extLst>
            <a:ext uri="{FF2B5EF4-FFF2-40B4-BE49-F238E27FC236}">
              <a16:creationId xmlns:a16="http://schemas.microsoft.com/office/drawing/2014/main" id="{D1BC78A8-4314-44F9-805E-22BCCB80B3E6}"/>
            </a:ext>
          </a:extLst>
        </xdr:cNvPr>
        <xdr:cNvCxnSpPr/>
      </xdr:nvCxnSpPr>
      <xdr:spPr>
        <a:xfrm flipV="1">
          <a:off x="40945594" y="15237619"/>
          <a:ext cx="0" cy="283369"/>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180975</xdr:colOff>
      <xdr:row>119</xdr:row>
      <xdr:rowOff>80964</xdr:rowOff>
    </xdr:from>
    <xdr:to>
      <xdr:col>42</xdr:col>
      <xdr:colOff>180975</xdr:colOff>
      <xdr:row>119</xdr:row>
      <xdr:rowOff>185738</xdr:rowOff>
    </xdr:to>
    <xdr:cxnSp macro="">
      <xdr:nvCxnSpPr>
        <xdr:cNvPr id="1684" name="直線矢印コネクタ 1683">
          <a:extLst>
            <a:ext uri="{FF2B5EF4-FFF2-40B4-BE49-F238E27FC236}">
              <a16:creationId xmlns:a16="http://schemas.microsoft.com/office/drawing/2014/main" id="{2A021A6F-B394-4354-8CF9-8285E51CC22D}"/>
            </a:ext>
          </a:extLst>
        </xdr:cNvPr>
        <xdr:cNvCxnSpPr/>
      </xdr:nvCxnSpPr>
      <xdr:spPr>
        <a:xfrm>
          <a:off x="42090975" y="15511464"/>
          <a:ext cx="0" cy="10477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185738</xdr:colOff>
      <xdr:row>150</xdr:row>
      <xdr:rowOff>97631</xdr:rowOff>
    </xdr:from>
    <xdr:to>
      <xdr:col>47</xdr:col>
      <xdr:colOff>378619</xdr:colOff>
      <xdr:row>150</xdr:row>
      <xdr:rowOff>97631</xdr:rowOff>
    </xdr:to>
    <xdr:cxnSp macro="">
      <xdr:nvCxnSpPr>
        <xdr:cNvPr id="1685" name="直線コネクタ 1684">
          <a:extLst>
            <a:ext uri="{FF2B5EF4-FFF2-40B4-BE49-F238E27FC236}">
              <a16:creationId xmlns:a16="http://schemas.microsoft.com/office/drawing/2014/main" id="{879714EC-98F1-4B47-BFFF-A1A8950A7448}"/>
            </a:ext>
          </a:extLst>
        </xdr:cNvPr>
        <xdr:cNvCxnSpPr/>
      </xdr:nvCxnSpPr>
      <xdr:spPr>
        <a:xfrm>
          <a:off x="41333738" y="21433631"/>
          <a:ext cx="2859881" cy="0"/>
        </a:xfrm>
        <a:prstGeom prst="line">
          <a:avLst/>
        </a:prstGeom>
        <a:ln w="9525" cmpd="dbl">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185738</xdr:colOff>
      <xdr:row>111</xdr:row>
      <xdr:rowOff>100013</xdr:rowOff>
    </xdr:from>
    <xdr:to>
      <xdr:col>48</xdr:col>
      <xdr:colOff>2381</xdr:colOff>
      <xdr:row>111</xdr:row>
      <xdr:rowOff>100013</xdr:rowOff>
    </xdr:to>
    <xdr:cxnSp macro="">
      <xdr:nvCxnSpPr>
        <xdr:cNvPr id="1686" name="直線コネクタ 1685">
          <a:extLst>
            <a:ext uri="{FF2B5EF4-FFF2-40B4-BE49-F238E27FC236}">
              <a16:creationId xmlns:a16="http://schemas.microsoft.com/office/drawing/2014/main" id="{4DD7D197-4114-4EA0-A8D2-136FE23BE774}"/>
            </a:ext>
          </a:extLst>
        </xdr:cNvPr>
        <xdr:cNvCxnSpPr/>
      </xdr:nvCxnSpPr>
      <xdr:spPr>
        <a:xfrm>
          <a:off x="41333738" y="14006513"/>
          <a:ext cx="2864643" cy="0"/>
        </a:xfrm>
        <a:prstGeom prst="line">
          <a:avLst/>
        </a:prstGeom>
        <a:ln w="9525" cmpd="dbl">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380999</xdr:colOff>
      <xdr:row>149</xdr:row>
      <xdr:rowOff>116681</xdr:rowOff>
    </xdr:from>
    <xdr:to>
      <xdr:col>45</xdr:col>
      <xdr:colOff>380999</xdr:colOff>
      <xdr:row>150</xdr:row>
      <xdr:rowOff>90487</xdr:rowOff>
    </xdr:to>
    <xdr:cxnSp macro="">
      <xdr:nvCxnSpPr>
        <xdr:cNvPr id="1687" name="直線矢印コネクタ 1686">
          <a:extLst>
            <a:ext uri="{FF2B5EF4-FFF2-40B4-BE49-F238E27FC236}">
              <a16:creationId xmlns:a16="http://schemas.microsoft.com/office/drawing/2014/main" id="{2DF6C1FC-2310-4EA8-AC63-B31DA9C22CB5}"/>
            </a:ext>
          </a:extLst>
        </xdr:cNvPr>
        <xdr:cNvCxnSpPr/>
      </xdr:nvCxnSpPr>
      <xdr:spPr>
        <a:xfrm>
          <a:off x="43433999" y="21262181"/>
          <a:ext cx="0" cy="164306"/>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378619</xdr:colOff>
      <xdr:row>150</xdr:row>
      <xdr:rowOff>100015</xdr:rowOff>
    </xdr:from>
    <xdr:to>
      <xdr:col>45</xdr:col>
      <xdr:colOff>378619</xdr:colOff>
      <xdr:row>151</xdr:row>
      <xdr:rowOff>64295</xdr:rowOff>
    </xdr:to>
    <xdr:cxnSp macro="">
      <xdr:nvCxnSpPr>
        <xdr:cNvPr id="1688" name="直線矢印コネクタ 1687">
          <a:extLst>
            <a:ext uri="{FF2B5EF4-FFF2-40B4-BE49-F238E27FC236}">
              <a16:creationId xmlns:a16="http://schemas.microsoft.com/office/drawing/2014/main" id="{B249FF03-B85C-4DE5-8361-B53C65C4C3C7}"/>
            </a:ext>
          </a:extLst>
        </xdr:cNvPr>
        <xdr:cNvCxnSpPr/>
      </xdr:nvCxnSpPr>
      <xdr:spPr>
        <a:xfrm flipV="1">
          <a:off x="43431619" y="21436015"/>
          <a:ext cx="0" cy="15478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366713</xdr:colOff>
      <xdr:row>84</xdr:row>
      <xdr:rowOff>0</xdr:rowOff>
    </xdr:from>
    <xdr:to>
      <xdr:col>52</xdr:col>
      <xdr:colOff>185738</xdr:colOff>
      <xdr:row>84</xdr:row>
      <xdr:rowOff>0</xdr:rowOff>
    </xdr:to>
    <xdr:cxnSp macro="">
      <xdr:nvCxnSpPr>
        <xdr:cNvPr id="1689" name="直線矢印コネクタ 1688">
          <a:extLst>
            <a:ext uri="{FF2B5EF4-FFF2-40B4-BE49-F238E27FC236}">
              <a16:creationId xmlns:a16="http://schemas.microsoft.com/office/drawing/2014/main" id="{5874A4BC-F36F-4F5A-A37C-8D04EAECFFCD}"/>
            </a:ext>
          </a:extLst>
        </xdr:cNvPr>
        <xdr:cNvCxnSpPr/>
      </xdr:nvCxnSpPr>
      <xdr:spPr>
        <a:xfrm>
          <a:off x="45705713" y="8763000"/>
          <a:ext cx="200025"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188118</xdr:colOff>
      <xdr:row>84</xdr:row>
      <xdr:rowOff>0</xdr:rowOff>
    </xdr:from>
    <xdr:to>
      <xdr:col>52</xdr:col>
      <xdr:colOff>380999</xdr:colOff>
      <xdr:row>84</xdr:row>
      <xdr:rowOff>0</xdr:rowOff>
    </xdr:to>
    <xdr:cxnSp macro="">
      <xdr:nvCxnSpPr>
        <xdr:cNvPr id="1690" name="直線矢印コネクタ 1689">
          <a:extLst>
            <a:ext uri="{FF2B5EF4-FFF2-40B4-BE49-F238E27FC236}">
              <a16:creationId xmlns:a16="http://schemas.microsoft.com/office/drawing/2014/main" id="{49E80CAD-8858-46D8-8045-34FBCA402D4F}"/>
            </a:ext>
          </a:extLst>
        </xdr:cNvPr>
        <xdr:cNvCxnSpPr/>
      </xdr:nvCxnSpPr>
      <xdr:spPr>
        <a:xfrm flipH="1">
          <a:off x="45908118" y="8763000"/>
          <a:ext cx="192881"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333375</xdr:colOff>
      <xdr:row>133</xdr:row>
      <xdr:rowOff>2381</xdr:rowOff>
    </xdr:from>
    <xdr:to>
      <xdr:col>43</xdr:col>
      <xdr:colOff>333375</xdr:colOff>
      <xdr:row>150</xdr:row>
      <xdr:rowOff>92869</xdr:rowOff>
    </xdr:to>
    <xdr:cxnSp macro="">
      <xdr:nvCxnSpPr>
        <xdr:cNvPr id="1691" name="直線矢印コネクタ 1690">
          <a:extLst>
            <a:ext uri="{FF2B5EF4-FFF2-40B4-BE49-F238E27FC236}">
              <a16:creationId xmlns:a16="http://schemas.microsoft.com/office/drawing/2014/main" id="{38FACC02-D57C-440E-B392-19A75E483748}"/>
            </a:ext>
          </a:extLst>
        </xdr:cNvPr>
        <xdr:cNvCxnSpPr/>
      </xdr:nvCxnSpPr>
      <xdr:spPr>
        <a:xfrm>
          <a:off x="42624375" y="18099881"/>
          <a:ext cx="0" cy="332898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188119</xdr:colOff>
      <xdr:row>133</xdr:row>
      <xdr:rowOff>0</xdr:rowOff>
    </xdr:from>
    <xdr:to>
      <xdr:col>44</xdr:col>
      <xdr:colOff>95250</xdr:colOff>
      <xdr:row>133</xdr:row>
      <xdr:rowOff>0</xdr:rowOff>
    </xdr:to>
    <xdr:cxnSp macro="">
      <xdr:nvCxnSpPr>
        <xdr:cNvPr id="1692" name="直線矢印コネクタ 1691">
          <a:extLst>
            <a:ext uri="{FF2B5EF4-FFF2-40B4-BE49-F238E27FC236}">
              <a16:creationId xmlns:a16="http://schemas.microsoft.com/office/drawing/2014/main" id="{2B562F86-BE2C-4A8B-9DFB-A33C7A0C7A5A}"/>
            </a:ext>
          </a:extLst>
        </xdr:cNvPr>
        <xdr:cNvCxnSpPr/>
      </xdr:nvCxnSpPr>
      <xdr:spPr>
        <a:xfrm flipH="1">
          <a:off x="41336119" y="18097500"/>
          <a:ext cx="143113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4763</xdr:colOff>
      <xdr:row>137</xdr:row>
      <xdr:rowOff>2381</xdr:rowOff>
    </xdr:from>
    <xdr:to>
      <xdr:col>43</xdr:col>
      <xdr:colOff>333376</xdr:colOff>
      <xdr:row>137</xdr:row>
      <xdr:rowOff>2381</xdr:rowOff>
    </xdr:to>
    <xdr:cxnSp macro="">
      <xdr:nvCxnSpPr>
        <xdr:cNvPr id="1693" name="直線矢印コネクタ 1692">
          <a:extLst>
            <a:ext uri="{FF2B5EF4-FFF2-40B4-BE49-F238E27FC236}">
              <a16:creationId xmlns:a16="http://schemas.microsoft.com/office/drawing/2014/main" id="{6E42DE99-564F-4BBF-AE51-722F53E6A71C}"/>
            </a:ext>
          </a:extLst>
        </xdr:cNvPr>
        <xdr:cNvCxnSpPr/>
      </xdr:nvCxnSpPr>
      <xdr:spPr>
        <a:xfrm flipH="1">
          <a:off x="42295763" y="18861881"/>
          <a:ext cx="328613"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30956</xdr:colOff>
      <xdr:row>96</xdr:row>
      <xdr:rowOff>59531</xdr:rowOff>
    </xdr:from>
    <xdr:to>
      <xdr:col>48</xdr:col>
      <xdr:colOff>2381</xdr:colOff>
      <xdr:row>96</xdr:row>
      <xdr:rowOff>59531</xdr:rowOff>
    </xdr:to>
    <xdr:cxnSp macro="">
      <xdr:nvCxnSpPr>
        <xdr:cNvPr id="1694" name="直線矢印コネクタ 1693">
          <a:extLst>
            <a:ext uri="{FF2B5EF4-FFF2-40B4-BE49-F238E27FC236}">
              <a16:creationId xmlns:a16="http://schemas.microsoft.com/office/drawing/2014/main" id="{ACEFFFD5-FDC3-4078-9A82-B01A3FEA0203}"/>
            </a:ext>
          </a:extLst>
        </xdr:cNvPr>
        <xdr:cNvCxnSpPr/>
      </xdr:nvCxnSpPr>
      <xdr:spPr>
        <a:xfrm>
          <a:off x="43083956" y="11108531"/>
          <a:ext cx="111442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185737</xdr:colOff>
      <xdr:row>96</xdr:row>
      <xdr:rowOff>61912</xdr:rowOff>
    </xdr:from>
    <xdr:to>
      <xdr:col>46</xdr:col>
      <xdr:colOff>185737</xdr:colOff>
      <xdr:row>96</xdr:row>
      <xdr:rowOff>185738</xdr:rowOff>
    </xdr:to>
    <xdr:cxnSp macro="">
      <xdr:nvCxnSpPr>
        <xdr:cNvPr id="1695" name="直線矢印コネクタ 1694">
          <a:extLst>
            <a:ext uri="{FF2B5EF4-FFF2-40B4-BE49-F238E27FC236}">
              <a16:creationId xmlns:a16="http://schemas.microsoft.com/office/drawing/2014/main" id="{748264FB-101E-4377-AB9C-BD469A96C5DC}"/>
            </a:ext>
          </a:extLst>
        </xdr:cNvPr>
        <xdr:cNvCxnSpPr/>
      </xdr:nvCxnSpPr>
      <xdr:spPr>
        <a:xfrm>
          <a:off x="43619737" y="11110912"/>
          <a:ext cx="0" cy="123826"/>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0</xdr:colOff>
      <xdr:row>436</xdr:row>
      <xdr:rowOff>97631</xdr:rowOff>
    </xdr:from>
    <xdr:to>
      <xdr:col>24</xdr:col>
      <xdr:colOff>0</xdr:colOff>
      <xdr:row>437</xdr:row>
      <xdr:rowOff>104775</xdr:rowOff>
    </xdr:to>
    <xdr:cxnSp macro="">
      <xdr:nvCxnSpPr>
        <xdr:cNvPr id="1696" name="直線コネクタ 1695">
          <a:extLst>
            <a:ext uri="{FF2B5EF4-FFF2-40B4-BE49-F238E27FC236}">
              <a16:creationId xmlns:a16="http://schemas.microsoft.com/office/drawing/2014/main" id="{034BECCA-B016-438F-A910-FC01721A1F46}"/>
            </a:ext>
          </a:extLst>
        </xdr:cNvPr>
        <xdr:cNvCxnSpPr/>
      </xdr:nvCxnSpPr>
      <xdr:spPr>
        <a:xfrm>
          <a:off x="9144000" y="60314681"/>
          <a:ext cx="0" cy="197644"/>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514</xdr:row>
      <xdr:rowOff>0</xdr:rowOff>
    </xdr:from>
    <xdr:to>
      <xdr:col>19</xdr:col>
      <xdr:colOff>0</xdr:colOff>
      <xdr:row>530</xdr:row>
      <xdr:rowOff>114300</xdr:rowOff>
    </xdr:to>
    <xdr:cxnSp macro="">
      <xdr:nvCxnSpPr>
        <xdr:cNvPr id="1697" name="直線矢印コネクタ 1696">
          <a:extLst>
            <a:ext uri="{FF2B5EF4-FFF2-40B4-BE49-F238E27FC236}">
              <a16:creationId xmlns:a16="http://schemas.microsoft.com/office/drawing/2014/main" id="{8A366101-769E-4EBF-BBB6-A585BDF89962}"/>
            </a:ext>
          </a:extLst>
        </xdr:cNvPr>
        <xdr:cNvCxnSpPr/>
      </xdr:nvCxnSpPr>
      <xdr:spPr>
        <a:xfrm>
          <a:off x="7239000" y="75076050"/>
          <a:ext cx="0" cy="3162300"/>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514</xdr:row>
      <xdr:rowOff>0</xdr:rowOff>
    </xdr:from>
    <xdr:to>
      <xdr:col>13</xdr:col>
      <xdr:colOff>0</xdr:colOff>
      <xdr:row>537</xdr:row>
      <xdr:rowOff>2381</xdr:rowOff>
    </xdr:to>
    <xdr:cxnSp macro="">
      <xdr:nvCxnSpPr>
        <xdr:cNvPr id="1698" name="直線矢印コネクタ 1697">
          <a:extLst>
            <a:ext uri="{FF2B5EF4-FFF2-40B4-BE49-F238E27FC236}">
              <a16:creationId xmlns:a16="http://schemas.microsoft.com/office/drawing/2014/main" id="{4643C0E0-D62C-4A81-B283-BFA293BFAA9E}"/>
            </a:ext>
          </a:extLst>
        </xdr:cNvPr>
        <xdr:cNvCxnSpPr/>
      </xdr:nvCxnSpPr>
      <xdr:spPr>
        <a:xfrm>
          <a:off x="4953000" y="75076050"/>
          <a:ext cx="0" cy="43838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537</xdr:row>
      <xdr:rowOff>0</xdr:rowOff>
    </xdr:from>
    <xdr:to>
      <xdr:col>13</xdr:col>
      <xdr:colOff>1</xdr:colOff>
      <xdr:row>539</xdr:row>
      <xdr:rowOff>190499</xdr:rowOff>
    </xdr:to>
    <xdr:cxnSp macro="">
      <xdr:nvCxnSpPr>
        <xdr:cNvPr id="1699" name="直線矢印コネクタ 1698">
          <a:extLst>
            <a:ext uri="{FF2B5EF4-FFF2-40B4-BE49-F238E27FC236}">
              <a16:creationId xmlns:a16="http://schemas.microsoft.com/office/drawing/2014/main" id="{B99D2A5B-2668-4D27-A324-0198185C1AB9}"/>
            </a:ext>
          </a:extLst>
        </xdr:cNvPr>
        <xdr:cNvCxnSpPr/>
      </xdr:nvCxnSpPr>
      <xdr:spPr>
        <a:xfrm flipH="1">
          <a:off x="4953000" y="79457550"/>
          <a:ext cx="1" cy="57149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537</xdr:row>
      <xdr:rowOff>0</xdr:rowOff>
    </xdr:from>
    <xdr:to>
      <xdr:col>19</xdr:col>
      <xdr:colOff>2381</xdr:colOff>
      <xdr:row>537</xdr:row>
      <xdr:rowOff>0</xdr:rowOff>
    </xdr:to>
    <xdr:cxnSp macro="">
      <xdr:nvCxnSpPr>
        <xdr:cNvPr id="1700" name="直線矢印コネクタ 1699">
          <a:extLst>
            <a:ext uri="{FF2B5EF4-FFF2-40B4-BE49-F238E27FC236}">
              <a16:creationId xmlns:a16="http://schemas.microsoft.com/office/drawing/2014/main" id="{6C54C54B-335F-47DB-BB6B-91A23A6A8E7C}"/>
            </a:ext>
          </a:extLst>
        </xdr:cNvPr>
        <xdr:cNvCxnSpPr/>
      </xdr:nvCxnSpPr>
      <xdr:spPr>
        <a:xfrm>
          <a:off x="6858000" y="79457550"/>
          <a:ext cx="383381" cy="0"/>
        </a:xfrm>
        <a:prstGeom prst="straightConnector1">
          <a:avLst/>
        </a:prstGeom>
        <a:ln w="3175">
          <a:solidFill>
            <a:sysClr val="windowText" lastClr="000000"/>
          </a:solidFill>
          <a:prstDash val="lgDashDotDot"/>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188118</xdr:colOff>
      <xdr:row>535</xdr:row>
      <xdr:rowOff>2380</xdr:rowOff>
    </xdr:from>
    <xdr:to>
      <xdr:col>18</xdr:col>
      <xdr:colOff>380999</xdr:colOff>
      <xdr:row>535</xdr:row>
      <xdr:rowOff>2380</xdr:rowOff>
    </xdr:to>
    <xdr:cxnSp macro="">
      <xdr:nvCxnSpPr>
        <xdr:cNvPr id="1701" name="直線矢印コネクタ 1700">
          <a:extLst>
            <a:ext uri="{FF2B5EF4-FFF2-40B4-BE49-F238E27FC236}">
              <a16:creationId xmlns:a16="http://schemas.microsoft.com/office/drawing/2014/main" id="{39121249-696F-4B56-8E6E-BB50B38677F8}"/>
            </a:ext>
          </a:extLst>
        </xdr:cNvPr>
        <xdr:cNvCxnSpPr/>
      </xdr:nvCxnSpPr>
      <xdr:spPr>
        <a:xfrm>
          <a:off x="7046118" y="79078930"/>
          <a:ext cx="192881" cy="0"/>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535</xdr:row>
      <xdr:rowOff>0</xdr:rowOff>
    </xdr:from>
    <xdr:to>
      <xdr:col>19</xdr:col>
      <xdr:colOff>195261</xdr:colOff>
      <xdr:row>535</xdr:row>
      <xdr:rowOff>0</xdr:rowOff>
    </xdr:to>
    <xdr:cxnSp macro="">
      <xdr:nvCxnSpPr>
        <xdr:cNvPr id="1702" name="直線矢印コネクタ 1701">
          <a:extLst>
            <a:ext uri="{FF2B5EF4-FFF2-40B4-BE49-F238E27FC236}">
              <a16:creationId xmlns:a16="http://schemas.microsoft.com/office/drawing/2014/main" id="{916B4CDC-EAD7-441F-8FAE-0AAA93992700}"/>
            </a:ext>
          </a:extLst>
        </xdr:cNvPr>
        <xdr:cNvCxnSpPr/>
      </xdr:nvCxnSpPr>
      <xdr:spPr>
        <a:xfrm flipH="1">
          <a:off x="7239000" y="79076550"/>
          <a:ext cx="195261" cy="0"/>
        </a:xfrm>
        <a:prstGeom prst="straightConnector1">
          <a:avLst/>
        </a:prstGeom>
        <a:ln w="31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527</xdr:row>
      <xdr:rowOff>0</xdr:rowOff>
    </xdr:from>
    <xdr:to>
      <xdr:col>17</xdr:col>
      <xdr:colOff>0</xdr:colOff>
      <xdr:row>537</xdr:row>
      <xdr:rowOff>0</xdr:rowOff>
    </xdr:to>
    <xdr:cxnSp macro="">
      <xdr:nvCxnSpPr>
        <xdr:cNvPr id="1703" name="直線矢印コネクタ 1702">
          <a:extLst>
            <a:ext uri="{FF2B5EF4-FFF2-40B4-BE49-F238E27FC236}">
              <a16:creationId xmlns:a16="http://schemas.microsoft.com/office/drawing/2014/main" id="{3A2C496C-2001-435B-B577-F624511F5713}"/>
            </a:ext>
          </a:extLst>
        </xdr:cNvPr>
        <xdr:cNvCxnSpPr/>
      </xdr:nvCxnSpPr>
      <xdr:spPr>
        <a:xfrm>
          <a:off x="6477000" y="77552550"/>
          <a:ext cx="0" cy="19050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2381</xdr:colOff>
      <xdr:row>423</xdr:row>
      <xdr:rowOff>107156</xdr:rowOff>
    </xdr:from>
    <xdr:to>
      <xdr:col>28</xdr:col>
      <xdr:colOff>185738</xdr:colOff>
      <xdr:row>423</xdr:row>
      <xdr:rowOff>107156</xdr:rowOff>
    </xdr:to>
    <xdr:cxnSp macro="">
      <xdr:nvCxnSpPr>
        <xdr:cNvPr id="1704" name="直線コネクタ 1703">
          <a:extLst>
            <a:ext uri="{FF2B5EF4-FFF2-40B4-BE49-F238E27FC236}">
              <a16:creationId xmlns:a16="http://schemas.microsoft.com/office/drawing/2014/main" id="{CE7CC462-29C2-4315-975B-C13385401932}"/>
            </a:ext>
          </a:extLst>
        </xdr:cNvPr>
        <xdr:cNvCxnSpPr/>
      </xdr:nvCxnSpPr>
      <xdr:spPr>
        <a:xfrm>
          <a:off x="10670381" y="57847706"/>
          <a:ext cx="183357"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200026</xdr:colOff>
      <xdr:row>422</xdr:row>
      <xdr:rowOff>4763</xdr:rowOff>
    </xdr:from>
    <xdr:to>
      <xdr:col>31</xdr:col>
      <xdr:colOff>200026</xdr:colOff>
      <xdr:row>423</xdr:row>
      <xdr:rowOff>52389</xdr:rowOff>
    </xdr:to>
    <xdr:cxnSp macro="">
      <xdr:nvCxnSpPr>
        <xdr:cNvPr id="1705" name="直線矢印コネクタ 1704">
          <a:extLst>
            <a:ext uri="{FF2B5EF4-FFF2-40B4-BE49-F238E27FC236}">
              <a16:creationId xmlns:a16="http://schemas.microsoft.com/office/drawing/2014/main" id="{689B0BEA-D9C3-4DA0-ACD3-D929459D2896}"/>
            </a:ext>
          </a:extLst>
        </xdr:cNvPr>
        <xdr:cNvCxnSpPr/>
      </xdr:nvCxnSpPr>
      <xdr:spPr>
        <a:xfrm flipV="1">
          <a:off x="12011026" y="57554813"/>
          <a:ext cx="0" cy="238126"/>
        </a:xfrm>
        <a:prstGeom prst="straightConnector1">
          <a:avLst/>
        </a:prstGeom>
        <a:ln w="3175">
          <a:solidFill>
            <a:sysClr val="windowText" lastClr="000000"/>
          </a:solidFill>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200025</xdr:colOff>
      <xdr:row>424</xdr:row>
      <xdr:rowOff>176213</xdr:rowOff>
    </xdr:from>
    <xdr:to>
      <xdr:col>31</xdr:col>
      <xdr:colOff>200025</xdr:colOff>
      <xdr:row>425</xdr:row>
      <xdr:rowOff>152400</xdr:rowOff>
    </xdr:to>
    <xdr:cxnSp macro="">
      <xdr:nvCxnSpPr>
        <xdr:cNvPr id="1706" name="直線矢印コネクタ 1705">
          <a:extLst>
            <a:ext uri="{FF2B5EF4-FFF2-40B4-BE49-F238E27FC236}">
              <a16:creationId xmlns:a16="http://schemas.microsoft.com/office/drawing/2014/main" id="{4BB88FF4-CE9B-4330-9C9B-658C6CCFA6EB}"/>
            </a:ext>
          </a:extLst>
        </xdr:cNvPr>
        <xdr:cNvCxnSpPr/>
      </xdr:nvCxnSpPr>
      <xdr:spPr>
        <a:xfrm>
          <a:off x="12011025" y="58107263"/>
          <a:ext cx="0" cy="166687"/>
        </a:xfrm>
        <a:prstGeom prst="straightConnector1">
          <a:avLst/>
        </a:prstGeom>
        <a:ln w="3175">
          <a:solidFill>
            <a:sysClr val="windowText" lastClr="000000"/>
          </a:solidFill>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200025</xdr:colOff>
      <xdr:row>421</xdr:row>
      <xdr:rowOff>0</xdr:rowOff>
    </xdr:from>
    <xdr:to>
      <xdr:col>32</xdr:col>
      <xdr:colOff>204788</xdr:colOff>
      <xdr:row>421</xdr:row>
      <xdr:rowOff>0</xdr:rowOff>
    </xdr:to>
    <xdr:cxnSp macro="">
      <xdr:nvCxnSpPr>
        <xdr:cNvPr id="1707" name="直線矢印コネクタ 1706">
          <a:extLst>
            <a:ext uri="{FF2B5EF4-FFF2-40B4-BE49-F238E27FC236}">
              <a16:creationId xmlns:a16="http://schemas.microsoft.com/office/drawing/2014/main" id="{461E7CC6-CEC0-46B0-8761-2B3A5FBC8AD3}"/>
            </a:ext>
          </a:extLst>
        </xdr:cNvPr>
        <xdr:cNvCxnSpPr/>
      </xdr:nvCxnSpPr>
      <xdr:spPr>
        <a:xfrm>
          <a:off x="12011025" y="57359550"/>
          <a:ext cx="38576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200025</xdr:colOff>
      <xdr:row>422</xdr:row>
      <xdr:rowOff>4763</xdr:rowOff>
    </xdr:from>
    <xdr:to>
      <xdr:col>32</xdr:col>
      <xdr:colOff>200025</xdr:colOff>
      <xdr:row>432</xdr:row>
      <xdr:rowOff>21431</xdr:rowOff>
    </xdr:to>
    <xdr:cxnSp macro="">
      <xdr:nvCxnSpPr>
        <xdr:cNvPr id="1708" name="直線コネクタ 1707">
          <a:extLst>
            <a:ext uri="{FF2B5EF4-FFF2-40B4-BE49-F238E27FC236}">
              <a16:creationId xmlns:a16="http://schemas.microsoft.com/office/drawing/2014/main" id="{0F23F5C4-872F-4B3C-B538-953E5C8CFD9F}"/>
            </a:ext>
          </a:extLst>
        </xdr:cNvPr>
        <xdr:cNvCxnSpPr/>
      </xdr:nvCxnSpPr>
      <xdr:spPr>
        <a:xfrm>
          <a:off x="12392025" y="57554813"/>
          <a:ext cx="0" cy="1921668"/>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200025</xdr:colOff>
      <xdr:row>434</xdr:row>
      <xdr:rowOff>2381</xdr:rowOff>
    </xdr:from>
    <xdr:to>
      <xdr:col>32</xdr:col>
      <xdr:colOff>200025</xdr:colOff>
      <xdr:row>442</xdr:row>
      <xdr:rowOff>4763</xdr:rowOff>
    </xdr:to>
    <xdr:cxnSp macro="">
      <xdr:nvCxnSpPr>
        <xdr:cNvPr id="1709" name="直線コネクタ 1708">
          <a:extLst>
            <a:ext uri="{FF2B5EF4-FFF2-40B4-BE49-F238E27FC236}">
              <a16:creationId xmlns:a16="http://schemas.microsoft.com/office/drawing/2014/main" id="{BDDCA7A9-47F2-45C7-9CD7-BB0C120D8F9B}"/>
            </a:ext>
          </a:extLst>
        </xdr:cNvPr>
        <xdr:cNvCxnSpPr/>
      </xdr:nvCxnSpPr>
      <xdr:spPr>
        <a:xfrm>
          <a:off x="12392025" y="59838431"/>
          <a:ext cx="0" cy="1526382"/>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200024</xdr:colOff>
      <xdr:row>425</xdr:row>
      <xdr:rowOff>169069</xdr:rowOff>
    </xdr:from>
    <xdr:to>
      <xdr:col>31</xdr:col>
      <xdr:colOff>200024</xdr:colOff>
      <xdr:row>432</xdr:row>
      <xdr:rowOff>21431</xdr:rowOff>
    </xdr:to>
    <xdr:cxnSp macro="">
      <xdr:nvCxnSpPr>
        <xdr:cNvPr id="1710" name="直線矢印コネクタ 1709">
          <a:extLst>
            <a:ext uri="{FF2B5EF4-FFF2-40B4-BE49-F238E27FC236}">
              <a16:creationId xmlns:a16="http://schemas.microsoft.com/office/drawing/2014/main" id="{20DED591-63C3-4CEC-85B1-63BDA876AAF4}"/>
            </a:ext>
          </a:extLst>
        </xdr:cNvPr>
        <xdr:cNvCxnSpPr/>
      </xdr:nvCxnSpPr>
      <xdr:spPr>
        <a:xfrm flipV="1">
          <a:off x="12011024" y="58290619"/>
          <a:ext cx="0" cy="1185862"/>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200025</xdr:colOff>
      <xdr:row>434</xdr:row>
      <xdr:rowOff>0</xdr:rowOff>
    </xdr:from>
    <xdr:to>
      <xdr:col>31</xdr:col>
      <xdr:colOff>200025</xdr:colOff>
      <xdr:row>437</xdr:row>
      <xdr:rowOff>150019</xdr:rowOff>
    </xdr:to>
    <xdr:cxnSp macro="">
      <xdr:nvCxnSpPr>
        <xdr:cNvPr id="1711" name="直線矢印コネクタ 1710">
          <a:extLst>
            <a:ext uri="{FF2B5EF4-FFF2-40B4-BE49-F238E27FC236}">
              <a16:creationId xmlns:a16="http://schemas.microsoft.com/office/drawing/2014/main" id="{A84E2FB7-7731-48B4-9143-9A6FAEB3B6F9}"/>
            </a:ext>
          </a:extLst>
        </xdr:cNvPr>
        <xdr:cNvCxnSpPr/>
      </xdr:nvCxnSpPr>
      <xdr:spPr>
        <a:xfrm>
          <a:off x="12011025" y="59836050"/>
          <a:ext cx="0" cy="721519"/>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0</xdr:colOff>
      <xdr:row>431</xdr:row>
      <xdr:rowOff>0</xdr:rowOff>
    </xdr:from>
    <xdr:to>
      <xdr:col>24</xdr:col>
      <xdr:colOff>378619</xdr:colOff>
      <xdr:row>431</xdr:row>
      <xdr:rowOff>0</xdr:rowOff>
    </xdr:to>
    <xdr:cxnSp macro="">
      <xdr:nvCxnSpPr>
        <xdr:cNvPr id="1712" name="直線コネクタ 1711">
          <a:extLst>
            <a:ext uri="{FF2B5EF4-FFF2-40B4-BE49-F238E27FC236}">
              <a16:creationId xmlns:a16="http://schemas.microsoft.com/office/drawing/2014/main" id="{1F78D6BB-14A4-431E-B4A8-F9FE3534CF3D}"/>
            </a:ext>
          </a:extLst>
        </xdr:cNvPr>
        <xdr:cNvCxnSpPr/>
      </xdr:nvCxnSpPr>
      <xdr:spPr>
        <a:xfrm>
          <a:off x="9144000" y="59264550"/>
          <a:ext cx="378619"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183356</xdr:colOff>
      <xdr:row>431</xdr:row>
      <xdr:rowOff>0</xdr:rowOff>
    </xdr:from>
    <xdr:to>
      <xdr:col>26</xdr:col>
      <xdr:colOff>378619</xdr:colOff>
      <xdr:row>431</xdr:row>
      <xdr:rowOff>0</xdr:rowOff>
    </xdr:to>
    <xdr:cxnSp macro="">
      <xdr:nvCxnSpPr>
        <xdr:cNvPr id="1713" name="直線コネクタ 1712">
          <a:extLst>
            <a:ext uri="{FF2B5EF4-FFF2-40B4-BE49-F238E27FC236}">
              <a16:creationId xmlns:a16="http://schemas.microsoft.com/office/drawing/2014/main" id="{CFE4AA2C-5F39-4DFE-9536-7D4B87764197}"/>
            </a:ext>
          </a:extLst>
        </xdr:cNvPr>
        <xdr:cNvCxnSpPr/>
      </xdr:nvCxnSpPr>
      <xdr:spPr>
        <a:xfrm>
          <a:off x="9708356" y="59264550"/>
          <a:ext cx="576263"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431</xdr:row>
      <xdr:rowOff>0</xdr:rowOff>
    </xdr:from>
    <xdr:to>
      <xdr:col>25</xdr:col>
      <xdr:colOff>0</xdr:colOff>
      <xdr:row>431</xdr:row>
      <xdr:rowOff>188119</xdr:rowOff>
    </xdr:to>
    <xdr:cxnSp macro="">
      <xdr:nvCxnSpPr>
        <xdr:cNvPr id="1714" name="直線矢印コネクタ 1713">
          <a:extLst>
            <a:ext uri="{FF2B5EF4-FFF2-40B4-BE49-F238E27FC236}">
              <a16:creationId xmlns:a16="http://schemas.microsoft.com/office/drawing/2014/main" id="{3A4938C0-9D95-4426-B88F-31F9BC169C61}"/>
            </a:ext>
          </a:extLst>
        </xdr:cNvPr>
        <xdr:cNvCxnSpPr/>
      </xdr:nvCxnSpPr>
      <xdr:spPr>
        <a:xfrm>
          <a:off x="9525000" y="59264550"/>
          <a:ext cx="0" cy="188119"/>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0</xdr:colOff>
      <xdr:row>431</xdr:row>
      <xdr:rowOff>0</xdr:rowOff>
    </xdr:from>
    <xdr:to>
      <xdr:col>27</xdr:col>
      <xdr:colOff>0</xdr:colOff>
      <xdr:row>431</xdr:row>
      <xdr:rowOff>188119</xdr:rowOff>
    </xdr:to>
    <xdr:cxnSp macro="">
      <xdr:nvCxnSpPr>
        <xdr:cNvPr id="1715" name="直線矢印コネクタ 1714">
          <a:extLst>
            <a:ext uri="{FF2B5EF4-FFF2-40B4-BE49-F238E27FC236}">
              <a16:creationId xmlns:a16="http://schemas.microsoft.com/office/drawing/2014/main" id="{A28CF5BE-8B35-4D99-9DAD-22C97532FCF8}"/>
            </a:ext>
          </a:extLst>
        </xdr:cNvPr>
        <xdr:cNvCxnSpPr/>
      </xdr:nvCxnSpPr>
      <xdr:spPr>
        <a:xfrm>
          <a:off x="10287000" y="59264550"/>
          <a:ext cx="0" cy="188119"/>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185738</xdr:colOff>
      <xdr:row>436</xdr:row>
      <xdr:rowOff>138112</xdr:rowOff>
    </xdr:from>
    <xdr:to>
      <xdr:col>25</xdr:col>
      <xdr:colOff>185738</xdr:colOff>
      <xdr:row>438</xdr:row>
      <xdr:rowOff>19050</xdr:rowOff>
    </xdr:to>
    <xdr:cxnSp macro="">
      <xdr:nvCxnSpPr>
        <xdr:cNvPr id="1716" name="直線コネクタ 1715">
          <a:extLst>
            <a:ext uri="{FF2B5EF4-FFF2-40B4-BE49-F238E27FC236}">
              <a16:creationId xmlns:a16="http://schemas.microsoft.com/office/drawing/2014/main" id="{729298FA-7466-4600-9B18-88A0F4ACBFE1}"/>
            </a:ext>
          </a:extLst>
        </xdr:cNvPr>
        <xdr:cNvCxnSpPr/>
      </xdr:nvCxnSpPr>
      <xdr:spPr>
        <a:xfrm>
          <a:off x="9710738" y="60355162"/>
          <a:ext cx="0" cy="261938"/>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200025</xdr:colOff>
      <xdr:row>421</xdr:row>
      <xdr:rowOff>0</xdr:rowOff>
    </xdr:from>
    <xdr:to>
      <xdr:col>34</xdr:col>
      <xdr:colOff>200025</xdr:colOff>
      <xdr:row>421</xdr:row>
      <xdr:rowOff>0</xdr:rowOff>
    </xdr:to>
    <xdr:cxnSp macro="">
      <xdr:nvCxnSpPr>
        <xdr:cNvPr id="1717" name="直線矢印コネクタ 1716">
          <a:extLst>
            <a:ext uri="{FF2B5EF4-FFF2-40B4-BE49-F238E27FC236}">
              <a16:creationId xmlns:a16="http://schemas.microsoft.com/office/drawing/2014/main" id="{146FC598-C763-4D92-B3D8-2CB0AAA91AC4}"/>
            </a:ext>
          </a:extLst>
        </xdr:cNvPr>
        <xdr:cNvCxnSpPr/>
      </xdr:nvCxnSpPr>
      <xdr:spPr>
        <a:xfrm>
          <a:off x="12392025" y="57359550"/>
          <a:ext cx="762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190501</xdr:colOff>
      <xdr:row>417</xdr:row>
      <xdr:rowOff>185740</xdr:rowOff>
    </xdr:from>
    <xdr:to>
      <xdr:col>28</xdr:col>
      <xdr:colOff>190501</xdr:colOff>
      <xdr:row>423</xdr:row>
      <xdr:rowOff>109538</xdr:rowOff>
    </xdr:to>
    <xdr:cxnSp macro="">
      <xdr:nvCxnSpPr>
        <xdr:cNvPr id="1718" name="直線矢印コネクタ 1717">
          <a:extLst>
            <a:ext uri="{FF2B5EF4-FFF2-40B4-BE49-F238E27FC236}">
              <a16:creationId xmlns:a16="http://schemas.microsoft.com/office/drawing/2014/main" id="{31EBAA44-FBFB-4548-AFB2-B62DE864ACB3}"/>
            </a:ext>
          </a:extLst>
        </xdr:cNvPr>
        <xdr:cNvCxnSpPr/>
      </xdr:nvCxnSpPr>
      <xdr:spPr>
        <a:xfrm flipV="1">
          <a:off x="10858501" y="56783290"/>
          <a:ext cx="0" cy="1066798"/>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188118</xdr:colOff>
      <xdr:row>430</xdr:row>
      <xdr:rowOff>90488</xdr:rowOff>
    </xdr:from>
    <xdr:to>
      <xdr:col>27</xdr:col>
      <xdr:colOff>378618</xdr:colOff>
      <xdr:row>430</xdr:row>
      <xdr:rowOff>90488</xdr:rowOff>
    </xdr:to>
    <xdr:cxnSp macro="">
      <xdr:nvCxnSpPr>
        <xdr:cNvPr id="1719" name="直線矢印コネクタ 1718">
          <a:extLst>
            <a:ext uri="{FF2B5EF4-FFF2-40B4-BE49-F238E27FC236}">
              <a16:creationId xmlns:a16="http://schemas.microsoft.com/office/drawing/2014/main" id="{AC575254-402C-4F04-AEE1-2255F221E5FB}"/>
            </a:ext>
          </a:extLst>
        </xdr:cNvPr>
        <xdr:cNvCxnSpPr/>
      </xdr:nvCxnSpPr>
      <xdr:spPr>
        <a:xfrm>
          <a:off x="10475118" y="59164538"/>
          <a:ext cx="190500"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188119</xdr:colOff>
      <xdr:row>425</xdr:row>
      <xdr:rowOff>154781</xdr:rowOff>
    </xdr:from>
    <xdr:to>
      <xdr:col>15</xdr:col>
      <xdr:colOff>188119</xdr:colOff>
      <xdr:row>431</xdr:row>
      <xdr:rowOff>9525</xdr:rowOff>
    </xdr:to>
    <xdr:cxnSp macro="">
      <xdr:nvCxnSpPr>
        <xdr:cNvPr id="1720" name="直線矢印コネクタ 1719">
          <a:extLst>
            <a:ext uri="{FF2B5EF4-FFF2-40B4-BE49-F238E27FC236}">
              <a16:creationId xmlns:a16="http://schemas.microsoft.com/office/drawing/2014/main" id="{7462EEEA-B682-4638-98AC-634C6C9E143C}"/>
            </a:ext>
          </a:extLst>
        </xdr:cNvPr>
        <xdr:cNvCxnSpPr/>
      </xdr:nvCxnSpPr>
      <xdr:spPr>
        <a:xfrm flipV="1">
          <a:off x="5903119" y="58276331"/>
          <a:ext cx="0" cy="997744"/>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441</xdr:row>
      <xdr:rowOff>140494</xdr:rowOff>
    </xdr:from>
    <xdr:to>
      <xdr:col>18</xdr:col>
      <xdr:colOff>152400</xdr:colOff>
      <xdr:row>442</xdr:row>
      <xdr:rowOff>92869</xdr:rowOff>
    </xdr:to>
    <xdr:cxnSp macro="">
      <xdr:nvCxnSpPr>
        <xdr:cNvPr id="1721" name="カギ線コネクタ 14273">
          <a:extLst>
            <a:ext uri="{FF2B5EF4-FFF2-40B4-BE49-F238E27FC236}">
              <a16:creationId xmlns:a16="http://schemas.microsoft.com/office/drawing/2014/main" id="{ED1EDF53-E96E-49E2-B8B0-25EBC8179E73}"/>
            </a:ext>
          </a:extLst>
        </xdr:cNvPr>
        <xdr:cNvCxnSpPr/>
      </xdr:nvCxnSpPr>
      <xdr:spPr>
        <a:xfrm>
          <a:off x="6858000" y="61310044"/>
          <a:ext cx="152400" cy="142875"/>
        </a:xfrm>
        <a:prstGeom prst="bentConnector3">
          <a:avLst>
            <a:gd name="adj1" fmla="val 39062"/>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95250</xdr:colOff>
      <xdr:row>436</xdr:row>
      <xdr:rowOff>0</xdr:rowOff>
    </xdr:from>
    <xdr:to>
      <xdr:col>23</xdr:col>
      <xdr:colOff>192881</xdr:colOff>
      <xdr:row>436</xdr:row>
      <xdr:rowOff>0</xdr:rowOff>
    </xdr:to>
    <xdr:cxnSp macro="">
      <xdr:nvCxnSpPr>
        <xdr:cNvPr id="1722" name="直線矢印コネクタ 1721">
          <a:extLst>
            <a:ext uri="{FF2B5EF4-FFF2-40B4-BE49-F238E27FC236}">
              <a16:creationId xmlns:a16="http://schemas.microsoft.com/office/drawing/2014/main" id="{2B9308CD-1CF1-49B1-8F3B-38E96F3CEEBD}"/>
            </a:ext>
          </a:extLst>
        </xdr:cNvPr>
        <xdr:cNvCxnSpPr/>
      </xdr:nvCxnSpPr>
      <xdr:spPr>
        <a:xfrm>
          <a:off x="8096250" y="60217050"/>
          <a:ext cx="85963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200025</xdr:colOff>
      <xdr:row>430</xdr:row>
      <xdr:rowOff>0</xdr:rowOff>
    </xdr:from>
    <xdr:to>
      <xdr:col>23</xdr:col>
      <xdr:colOff>192881</xdr:colOff>
      <xdr:row>430</xdr:row>
      <xdr:rowOff>0</xdr:rowOff>
    </xdr:to>
    <xdr:cxnSp macro="">
      <xdr:nvCxnSpPr>
        <xdr:cNvPr id="1723" name="直線矢印コネクタ 1722">
          <a:extLst>
            <a:ext uri="{FF2B5EF4-FFF2-40B4-BE49-F238E27FC236}">
              <a16:creationId xmlns:a16="http://schemas.microsoft.com/office/drawing/2014/main" id="{5434BC2A-487E-4472-ADFB-45229D59F773}"/>
            </a:ext>
          </a:extLst>
        </xdr:cNvPr>
        <xdr:cNvCxnSpPr/>
      </xdr:nvCxnSpPr>
      <xdr:spPr>
        <a:xfrm>
          <a:off x="5534025" y="59074050"/>
          <a:ext cx="3421856" cy="0"/>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188119</xdr:colOff>
      <xdr:row>422</xdr:row>
      <xdr:rowOff>1</xdr:rowOff>
    </xdr:from>
    <xdr:to>
      <xdr:col>15</xdr:col>
      <xdr:colOff>188119</xdr:colOff>
      <xdr:row>423</xdr:row>
      <xdr:rowOff>21431</xdr:rowOff>
    </xdr:to>
    <xdr:cxnSp macro="">
      <xdr:nvCxnSpPr>
        <xdr:cNvPr id="1724" name="直線矢印コネクタ 1723">
          <a:extLst>
            <a:ext uri="{FF2B5EF4-FFF2-40B4-BE49-F238E27FC236}">
              <a16:creationId xmlns:a16="http://schemas.microsoft.com/office/drawing/2014/main" id="{D4FC8857-5F45-4E03-92C7-0031BEB7FDCA}"/>
            </a:ext>
          </a:extLst>
        </xdr:cNvPr>
        <xdr:cNvCxnSpPr/>
      </xdr:nvCxnSpPr>
      <xdr:spPr>
        <a:xfrm flipV="1">
          <a:off x="5903119" y="57550051"/>
          <a:ext cx="0" cy="211930"/>
        </a:xfrm>
        <a:prstGeom prst="straightConnector1">
          <a:avLst/>
        </a:prstGeom>
        <a:ln w="3175">
          <a:solidFill>
            <a:sysClr val="windowText" lastClr="000000"/>
          </a:solidFill>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200025</xdr:colOff>
      <xdr:row>425</xdr:row>
      <xdr:rowOff>154781</xdr:rowOff>
    </xdr:from>
    <xdr:to>
      <xdr:col>14</xdr:col>
      <xdr:colOff>200025</xdr:colOff>
      <xdr:row>431</xdr:row>
      <xdr:rowOff>19050</xdr:rowOff>
    </xdr:to>
    <xdr:cxnSp macro="">
      <xdr:nvCxnSpPr>
        <xdr:cNvPr id="1725" name="直線コネクタ 1724">
          <a:extLst>
            <a:ext uri="{FF2B5EF4-FFF2-40B4-BE49-F238E27FC236}">
              <a16:creationId xmlns:a16="http://schemas.microsoft.com/office/drawing/2014/main" id="{60A9EAA5-D2D8-4C8B-9C46-7FACEEB55187}"/>
            </a:ext>
          </a:extLst>
        </xdr:cNvPr>
        <xdr:cNvCxnSpPr/>
      </xdr:nvCxnSpPr>
      <xdr:spPr>
        <a:xfrm>
          <a:off x="5534025" y="58276331"/>
          <a:ext cx="0" cy="1007269"/>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200028</xdr:colOff>
      <xdr:row>422</xdr:row>
      <xdr:rowOff>2381</xdr:rowOff>
    </xdr:from>
    <xdr:to>
      <xdr:col>14</xdr:col>
      <xdr:colOff>200028</xdr:colOff>
      <xdr:row>425</xdr:row>
      <xdr:rowOff>147638</xdr:rowOff>
    </xdr:to>
    <xdr:cxnSp macro="">
      <xdr:nvCxnSpPr>
        <xdr:cNvPr id="1726" name="直線コネクタ 1725">
          <a:extLst>
            <a:ext uri="{FF2B5EF4-FFF2-40B4-BE49-F238E27FC236}">
              <a16:creationId xmlns:a16="http://schemas.microsoft.com/office/drawing/2014/main" id="{FA1A7A94-942C-4B0A-8C21-7A42B2CE6E27}"/>
            </a:ext>
          </a:extLst>
        </xdr:cNvPr>
        <xdr:cNvCxnSpPr/>
      </xdr:nvCxnSpPr>
      <xdr:spPr>
        <a:xfrm>
          <a:off x="5534028" y="57552431"/>
          <a:ext cx="0" cy="716757"/>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197644</xdr:colOff>
      <xdr:row>420</xdr:row>
      <xdr:rowOff>190499</xdr:rowOff>
    </xdr:from>
    <xdr:to>
      <xdr:col>15</xdr:col>
      <xdr:colOff>188119</xdr:colOff>
      <xdr:row>420</xdr:row>
      <xdr:rowOff>190499</xdr:rowOff>
    </xdr:to>
    <xdr:cxnSp macro="">
      <xdr:nvCxnSpPr>
        <xdr:cNvPr id="1727" name="直線矢印コネクタ 1726">
          <a:extLst>
            <a:ext uri="{FF2B5EF4-FFF2-40B4-BE49-F238E27FC236}">
              <a16:creationId xmlns:a16="http://schemas.microsoft.com/office/drawing/2014/main" id="{B9491695-0570-463E-912C-891A90D2A7C7}"/>
            </a:ext>
          </a:extLst>
        </xdr:cNvPr>
        <xdr:cNvCxnSpPr/>
      </xdr:nvCxnSpPr>
      <xdr:spPr>
        <a:xfrm>
          <a:off x="5531644" y="57359549"/>
          <a:ext cx="37147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192882</xdr:colOff>
      <xdr:row>421</xdr:row>
      <xdr:rowOff>0</xdr:rowOff>
    </xdr:from>
    <xdr:to>
      <xdr:col>14</xdr:col>
      <xdr:colOff>202407</xdr:colOff>
      <xdr:row>421</xdr:row>
      <xdr:rowOff>0</xdr:rowOff>
    </xdr:to>
    <xdr:cxnSp macro="">
      <xdr:nvCxnSpPr>
        <xdr:cNvPr id="1728" name="直線矢印コネクタ 1727">
          <a:extLst>
            <a:ext uri="{FF2B5EF4-FFF2-40B4-BE49-F238E27FC236}">
              <a16:creationId xmlns:a16="http://schemas.microsoft.com/office/drawing/2014/main" id="{A7E69940-12E5-42CC-AA69-CDEE8369264D}"/>
            </a:ext>
          </a:extLst>
        </xdr:cNvPr>
        <xdr:cNvCxnSpPr/>
      </xdr:nvCxnSpPr>
      <xdr:spPr>
        <a:xfrm>
          <a:off x="4764882" y="57359550"/>
          <a:ext cx="77152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192881</xdr:colOff>
      <xdr:row>421</xdr:row>
      <xdr:rowOff>4763</xdr:rowOff>
    </xdr:from>
    <xdr:to>
      <xdr:col>12</xdr:col>
      <xdr:colOff>192881</xdr:colOff>
      <xdr:row>425</xdr:row>
      <xdr:rowOff>147638</xdr:rowOff>
    </xdr:to>
    <xdr:cxnSp macro="">
      <xdr:nvCxnSpPr>
        <xdr:cNvPr id="1729" name="直線コネクタ 1728">
          <a:extLst>
            <a:ext uri="{FF2B5EF4-FFF2-40B4-BE49-F238E27FC236}">
              <a16:creationId xmlns:a16="http://schemas.microsoft.com/office/drawing/2014/main" id="{23EC0A9E-9505-47C6-B3B7-7FD5690E0448}"/>
            </a:ext>
          </a:extLst>
        </xdr:cNvPr>
        <xdr:cNvCxnSpPr/>
      </xdr:nvCxnSpPr>
      <xdr:spPr>
        <a:xfrm>
          <a:off x="4764881" y="57364313"/>
          <a:ext cx="0" cy="904875"/>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192882</xdr:colOff>
      <xdr:row>425</xdr:row>
      <xdr:rowOff>154781</xdr:rowOff>
    </xdr:from>
    <xdr:to>
      <xdr:col>12</xdr:col>
      <xdr:colOff>192882</xdr:colOff>
      <xdr:row>441</xdr:row>
      <xdr:rowOff>188119</xdr:rowOff>
    </xdr:to>
    <xdr:cxnSp macro="">
      <xdr:nvCxnSpPr>
        <xdr:cNvPr id="1730" name="直線コネクタ 1729">
          <a:extLst>
            <a:ext uri="{FF2B5EF4-FFF2-40B4-BE49-F238E27FC236}">
              <a16:creationId xmlns:a16="http://schemas.microsoft.com/office/drawing/2014/main" id="{E2BEA23D-0B10-4A08-8CAD-A3A8F8AA012D}"/>
            </a:ext>
          </a:extLst>
        </xdr:cNvPr>
        <xdr:cNvCxnSpPr/>
      </xdr:nvCxnSpPr>
      <xdr:spPr>
        <a:xfrm>
          <a:off x="4764882" y="58276331"/>
          <a:ext cx="0" cy="3081338"/>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195262</xdr:colOff>
      <xdr:row>417</xdr:row>
      <xdr:rowOff>185738</xdr:rowOff>
    </xdr:from>
    <xdr:to>
      <xdr:col>18</xdr:col>
      <xdr:colOff>195262</xdr:colOff>
      <xdr:row>423</xdr:row>
      <xdr:rowOff>114302</xdr:rowOff>
    </xdr:to>
    <xdr:cxnSp macro="">
      <xdr:nvCxnSpPr>
        <xdr:cNvPr id="1731" name="直線矢印コネクタ 1730">
          <a:extLst>
            <a:ext uri="{FF2B5EF4-FFF2-40B4-BE49-F238E27FC236}">
              <a16:creationId xmlns:a16="http://schemas.microsoft.com/office/drawing/2014/main" id="{95BD3529-203E-49C2-AC70-6783D35AE15F}"/>
            </a:ext>
          </a:extLst>
        </xdr:cNvPr>
        <xdr:cNvCxnSpPr/>
      </xdr:nvCxnSpPr>
      <xdr:spPr>
        <a:xfrm flipV="1">
          <a:off x="7053262" y="56783288"/>
          <a:ext cx="0" cy="107156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425</xdr:row>
      <xdr:rowOff>152400</xdr:rowOff>
    </xdr:from>
    <xdr:to>
      <xdr:col>10</xdr:col>
      <xdr:colOff>0</xdr:colOff>
      <xdr:row>432</xdr:row>
      <xdr:rowOff>88106</xdr:rowOff>
    </xdr:to>
    <xdr:cxnSp macro="">
      <xdr:nvCxnSpPr>
        <xdr:cNvPr id="1732" name="直線矢印コネクタ 1731">
          <a:extLst>
            <a:ext uri="{FF2B5EF4-FFF2-40B4-BE49-F238E27FC236}">
              <a16:creationId xmlns:a16="http://schemas.microsoft.com/office/drawing/2014/main" id="{5872B2C7-EAA4-490A-9C76-9B60AA49A89D}"/>
            </a:ext>
          </a:extLst>
        </xdr:cNvPr>
        <xdr:cNvCxnSpPr/>
      </xdr:nvCxnSpPr>
      <xdr:spPr>
        <a:xfrm flipV="1">
          <a:off x="3810000" y="58273950"/>
          <a:ext cx="0" cy="1269206"/>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433</xdr:row>
      <xdr:rowOff>0</xdr:rowOff>
    </xdr:from>
    <xdr:to>
      <xdr:col>10</xdr:col>
      <xdr:colOff>0</xdr:colOff>
      <xdr:row>441</xdr:row>
      <xdr:rowOff>102394</xdr:rowOff>
    </xdr:to>
    <xdr:cxnSp macro="">
      <xdr:nvCxnSpPr>
        <xdr:cNvPr id="1733" name="直線矢印コネクタ 1732">
          <a:extLst>
            <a:ext uri="{FF2B5EF4-FFF2-40B4-BE49-F238E27FC236}">
              <a16:creationId xmlns:a16="http://schemas.microsoft.com/office/drawing/2014/main" id="{1664D15B-BFBE-4FD2-94E4-52A465DD448C}"/>
            </a:ext>
          </a:extLst>
        </xdr:cNvPr>
        <xdr:cNvCxnSpPr/>
      </xdr:nvCxnSpPr>
      <xdr:spPr>
        <a:xfrm>
          <a:off x="3810000" y="59645550"/>
          <a:ext cx="0" cy="1626394"/>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190500</xdr:colOff>
      <xdr:row>430</xdr:row>
      <xdr:rowOff>0</xdr:rowOff>
    </xdr:from>
    <xdr:to>
      <xdr:col>32</xdr:col>
      <xdr:colOff>195263</xdr:colOff>
      <xdr:row>430</xdr:row>
      <xdr:rowOff>0</xdr:rowOff>
    </xdr:to>
    <xdr:cxnSp macro="">
      <xdr:nvCxnSpPr>
        <xdr:cNvPr id="1734" name="直線矢印コネクタ 1733">
          <a:extLst>
            <a:ext uri="{FF2B5EF4-FFF2-40B4-BE49-F238E27FC236}">
              <a16:creationId xmlns:a16="http://schemas.microsoft.com/office/drawing/2014/main" id="{8C08D834-EC94-4A52-B13E-2FEBE60B9368}"/>
            </a:ext>
          </a:extLst>
        </xdr:cNvPr>
        <xdr:cNvCxnSpPr/>
      </xdr:nvCxnSpPr>
      <xdr:spPr>
        <a:xfrm>
          <a:off x="8953500" y="59074050"/>
          <a:ext cx="3433763" cy="0"/>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0</xdr:colOff>
      <xdr:row>425</xdr:row>
      <xdr:rowOff>154781</xdr:rowOff>
    </xdr:from>
    <xdr:to>
      <xdr:col>78</xdr:col>
      <xdr:colOff>0</xdr:colOff>
      <xdr:row>425</xdr:row>
      <xdr:rowOff>154781</xdr:rowOff>
    </xdr:to>
    <xdr:cxnSp macro="">
      <xdr:nvCxnSpPr>
        <xdr:cNvPr id="1735" name="直線矢印コネクタ 1734">
          <a:extLst>
            <a:ext uri="{FF2B5EF4-FFF2-40B4-BE49-F238E27FC236}">
              <a16:creationId xmlns:a16="http://schemas.microsoft.com/office/drawing/2014/main" id="{95830E25-F66C-4A45-B27B-298598C0F642}"/>
            </a:ext>
          </a:extLst>
        </xdr:cNvPr>
        <xdr:cNvCxnSpPr/>
      </xdr:nvCxnSpPr>
      <xdr:spPr>
        <a:xfrm>
          <a:off x="26670000" y="58276331"/>
          <a:ext cx="3048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285749</xdr:colOff>
      <xdr:row>434</xdr:row>
      <xdr:rowOff>23813</xdr:rowOff>
    </xdr:from>
    <xdr:to>
      <xdr:col>67</xdr:col>
      <xdr:colOff>285749</xdr:colOff>
      <xdr:row>441</xdr:row>
      <xdr:rowOff>100013</xdr:rowOff>
    </xdr:to>
    <xdr:cxnSp macro="">
      <xdr:nvCxnSpPr>
        <xdr:cNvPr id="1736" name="直線矢印コネクタ 1735">
          <a:extLst>
            <a:ext uri="{FF2B5EF4-FFF2-40B4-BE49-F238E27FC236}">
              <a16:creationId xmlns:a16="http://schemas.microsoft.com/office/drawing/2014/main" id="{D58A8E44-242C-4721-A5C9-09F877704C3A}"/>
            </a:ext>
          </a:extLst>
        </xdr:cNvPr>
        <xdr:cNvCxnSpPr/>
      </xdr:nvCxnSpPr>
      <xdr:spPr>
        <a:xfrm>
          <a:off x="25812749" y="59859863"/>
          <a:ext cx="0" cy="140970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285751</xdr:colOff>
      <xdr:row>424</xdr:row>
      <xdr:rowOff>107156</xdr:rowOff>
    </xdr:from>
    <xdr:to>
      <xdr:col>67</xdr:col>
      <xdr:colOff>285751</xdr:colOff>
      <xdr:row>431</xdr:row>
      <xdr:rowOff>11908</xdr:rowOff>
    </xdr:to>
    <xdr:cxnSp macro="">
      <xdr:nvCxnSpPr>
        <xdr:cNvPr id="1737" name="直線矢印コネクタ 1736">
          <a:extLst>
            <a:ext uri="{FF2B5EF4-FFF2-40B4-BE49-F238E27FC236}">
              <a16:creationId xmlns:a16="http://schemas.microsoft.com/office/drawing/2014/main" id="{BDB6988A-F392-4A9F-8FB2-C28254BE04A7}"/>
            </a:ext>
          </a:extLst>
        </xdr:cNvPr>
        <xdr:cNvCxnSpPr/>
      </xdr:nvCxnSpPr>
      <xdr:spPr>
        <a:xfrm flipV="1">
          <a:off x="25812751" y="58038206"/>
          <a:ext cx="0" cy="1238252"/>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185738</xdr:colOff>
      <xdr:row>421</xdr:row>
      <xdr:rowOff>0</xdr:rowOff>
    </xdr:from>
    <xdr:to>
      <xdr:col>70</xdr:col>
      <xdr:colOff>0</xdr:colOff>
      <xdr:row>421</xdr:row>
      <xdr:rowOff>0</xdr:rowOff>
    </xdr:to>
    <xdr:cxnSp macro="">
      <xdr:nvCxnSpPr>
        <xdr:cNvPr id="1738" name="直線矢印コネクタ 1737">
          <a:extLst>
            <a:ext uri="{FF2B5EF4-FFF2-40B4-BE49-F238E27FC236}">
              <a16:creationId xmlns:a16="http://schemas.microsoft.com/office/drawing/2014/main" id="{1282F2ED-38E6-4B1B-8999-9458BD971186}"/>
            </a:ext>
          </a:extLst>
        </xdr:cNvPr>
        <xdr:cNvCxnSpPr/>
      </xdr:nvCxnSpPr>
      <xdr:spPr>
        <a:xfrm>
          <a:off x="24950738" y="57359550"/>
          <a:ext cx="171926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0</xdr:colOff>
      <xdr:row>421</xdr:row>
      <xdr:rowOff>0</xdr:rowOff>
    </xdr:from>
    <xdr:to>
      <xdr:col>74</xdr:col>
      <xdr:colOff>192881</xdr:colOff>
      <xdr:row>421</xdr:row>
      <xdr:rowOff>0</xdr:rowOff>
    </xdr:to>
    <xdr:cxnSp macro="">
      <xdr:nvCxnSpPr>
        <xdr:cNvPr id="1739" name="直線矢印コネクタ 1738">
          <a:extLst>
            <a:ext uri="{FF2B5EF4-FFF2-40B4-BE49-F238E27FC236}">
              <a16:creationId xmlns:a16="http://schemas.microsoft.com/office/drawing/2014/main" id="{0F1139A2-B5A1-4FB9-87A2-293DC08F0993}"/>
            </a:ext>
          </a:extLst>
        </xdr:cNvPr>
        <xdr:cNvCxnSpPr/>
      </xdr:nvCxnSpPr>
      <xdr:spPr>
        <a:xfrm>
          <a:off x="26670000" y="57359550"/>
          <a:ext cx="17168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0</xdr:colOff>
      <xdr:row>429</xdr:row>
      <xdr:rowOff>0</xdr:rowOff>
    </xdr:from>
    <xdr:to>
      <xdr:col>86</xdr:col>
      <xdr:colOff>0</xdr:colOff>
      <xdr:row>429</xdr:row>
      <xdr:rowOff>0</xdr:rowOff>
    </xdr:to>
    <xdr:cxnSp macro="">
      <xdr:nvCxnSpPr>
        <xdr:cNvPr id="1740" name="直線矢印コネクタ 1739">
          <a:extLst>
            <a:ext uri="{FF2B5EF4-FFF2-40B4-BE49-F238E27FC236}">
              <a16:creationId xmlns:a16="http://schemas.microsoft.com/office/drawing/2014/main" id="{E9B6B352-E081-4860-8F24-EC97909FF214}"/>
            </a:ext>
          </a:extLst>
        </xdr:cNvPr>
        <xdr:cNvCxnSpPr/>
      </xdr:nvCxnSpPr>
      <xdr:spPr>
        <a:xfrm>
          <a:off x="26670000" y="58883550"/>
          <a:ext cx="6096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378619</xdr:colOff>
      <xdr:row>425</xdr:row>
      <xdr:rowOff>154781</xdr:rowOff>
    </xdr:from>
    <xdr:to>
      <xdr:col>70</xdr:col>
      <xdr:colOff>0</xdr:colOff>
      <xdr:row>425</xdr:row>
      <xdr:rowOff>154781</xdr:rowOff>
    </xdr:to>
    <xdr:cxnSp macro="">
      <xdr:nvCxnSpPr>
        <xdr:cNvPr id="1741" name="直線矢印コネクタ 1740">
          <a:extLst>
            <a:ext uri="{FF2B5EF4-FFF2-40B4-BE49-F238E27FC236}">
              <a16:creationId xmlns:a16="http://schemas.microsoft.com/office/drawing/2014/main" id="{ECAD927B-D3FC-4DA1-A724-6B02BA27F637}"/>
            </a:ext>
          </a:extLst>
        </xdr:cNvPr>
        <xdr:cNvCxnSpPr/>
      </xdr:nvCxnSpPr>
      <xdr:spPr>
        <a:xfrm>
          <a:off x="23619619" y="58276331"/>
          <a:ext cx="3050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0</xdr:colOff>
      <xdr:row>439</xdr:row>
      <xdr:rowOff>0</xdr:rowOff>
    </xdr:from>
    <xdr:to>
      <xdr:col>74</xdr:col>
      <xdr:colOff>0</xdr:colOff>
      <xdr:row>439</xdr:row>
      <xdr:rowOff>0</xdr:rowOff>
    </xdr:to>
    <xdr:cxnSp macro="">
      <xdr:nvCxnSpPr>
        <xdr:cNvPr id="1742" name="直線矢印コネクタ 1741">
          <a:extLst>
            <a:ext uri="{FF2B5EF4-FFF2-40B4-BE49-F238E27FC236}">
              <a16:creationId xmlns:a16="http://schemas.microsoft.com/office/drawing/2014/main" id="{B01F3261-3D00-46B8-B56A-010BA833F49D}"/>
            </a:ext>
          </a:extLst>
        </xdr:cNvPr>
        <xdr:cNvCxnSpPr/>
      </xdr:nvCxnSpPr>
      <xdr:spPr>
        <a:xfrm>
          <a:off x="26670000" y="60788550"/>
          <a:ext cx="1524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242885</xdr:colOff>
      <xdr:row>436</xdr:row>
      <xdr:rowOff>116678</xdr:rowOff>
    </xdr:from>
    <xdr:to>
      <xdr:col>75</xdr:col>
      <xdr:colOff>84393</xdr:colOff>
      <xdr:row>443</xdr:row>
      <xdr:rowOff>131687</xdr:rowOff>
    </xdr:to>
    <xdr:sp macro="" textlink="">
      <xdr:nvSpPr>
        <xdr:cNvPr id="1743" name="円弧 1742">
          <a:extLst>
            <a:ext uri="{FF2B5EF4-FFF2-40B4-BE49-F238E27FC236}">
              <a16:creationId xmlns:a16="http://schemas.microsoft.com/office/drawing/2014/main" id="{2444DC90-6B6E-40F5-A3FB-493BE35AD7C8}"/>
            </a:ext>
          </a:extLst>
        </xdr:cNvPr>
        <xdr:cNvSpPr/>
      </xdr:nvSpPr>
      <xdr:spPr>
        <a:xfrm rot="21427402">
          <a:off x="23483885" y="60333728"/>
          <a:ext cx="5175508" cy="1348509"/>
        </a:xfrm>
        <a:prstGeom prst="arc">
          <a:avLst>
            <a:gd name="adj1" fmla="val 18785239"/>
            <a:gd name="adj2" fmla="val 21003600"/>
          </a:avLst>
        </a:prstGeom>
        <a:ln w="3175">
          <a:solidFill>
            <a:srgbClr val="C00000"/>
          </a:solidFill>
          <a:prstDash val="lgDashDot"/>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67</xdr:col>
      <xdr:colOff>285750</xdr:colOff>
      <xdr:row>434</xdr:row>
      <xdr:rowOff>190499</xdr:rowOff>
    </xdr:from>
    <xdr:to>
      <xdr:col>70</xdr:col>
      <xdr:colOff>0</xdr:colOff>
      <xdr:row>434</xdr:row>
      <xdr:rowOff>190499</xdr:rowOff>
    </xdr:to>
    <xdr:cxnSp macro="">
      <xdr:nvCxnSpPr>
        <xdr:cNvPr id="1744" name="直線矢印コネクタ 1743">
          <a:extLst>
            <a:ext uri="{FF2B5EF4-FFF2-40B4-BE49-F238E27FC236}">
              <a16:creationId xmlns:a16="http://schemas.microsoft.com/office/drawing/2014/main" id="{25664692-066B-4007-A5A2-B304EE1481CD}"/>
            </a:ext>
          </a:extLst>
        </xdr:cNvPr>
        <xdr:cNvCxnSpPr/>
      </xdr:nvCxnSpPr>
      <xdr:spPr>
        <a:xfrm>
          <a:off x="25812750" y="60026549"/>
          <a:ext cx="85725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188119</xdr:colOff>
      <xdr:row>421</xdr:row>
      <xdr:rowOff>188118</xdr:rowOff>
    </xdr:from>
    <xdr:to>
      <xdr:col>65</xdr:col>
      <xdr:colOff>188119</xdr:colOff>
      <xdr:row>425</xdr:row>
      <xdr:rowOff>11906</xdr:rowOff>
    </xdr:to>
    <xdr:cxnSp macro="">
      <xdr:nvCxnSpPr>
        <xdr:cNvPr id="1745" name="直線矢印コネクタ 1744">
          <a:extLst>
            <a:ext uri="{FF2B5EF4-FFF2-40B4-BE49-F238E27FC236}">
              <a16:creationId xmlns:a16="http://schemas.microsoft.com/office/drawing/2014/main" id="{0D6A64E1-F149-4C17-92E5-2342F176CC98}"/>
            </a:ext>
          </a:extLst>
        </xdr:cNvPr>
        <xdr:cNvCxnSpPr/>
      </xdr:nvCxnSpPr>
      <xdr:spPr>
        <a:xfrm>
          <a:off x="24953119" y="57547668"/>
          <a:ext cx="0" cy="585788"/>
        </a:xfrm>
        <a:prstGeom prst="straightConnector1">
          <a:avLst/>
        </a:prstGeom>
        <a:ln w="3175">
          <a:solidFill>
            <a:sysClr val="windowText" lastClr="000000"/>
          </a:solidFill>
          <a:prstDash val="sysDash"/>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188120</xdr:colOff>
      <xdr:row>425</xdr:row>
      <xdr:rowOff>11906</xdr:rowOff>
    </xdr:from>
    <xdr:to>
      <xdr:col>65</xdr:col>
      <xdr:colOff>188120</xdr:colOff>
      <xdr:row>432</xdr:row>
      <xdr:rowOff>16669</xdr:rowOff>
    </xdr:to>
    <xdr:cxnSp macro="">
      <xdr:nvCxnSpPr>
        <xdr:cNvPr id="1746" name="直線矢印コネクタ 1745">
          <a:extLst>
            <a:ext uri="{FF2B5EF4-FFF2-40B4-BE49-F238E27FC236}">
              <a16:creationId xmlns:a16="http://schemas.microsoft.com/office/drawing/2014/main" id="{99ADD701-63BB-469E-B32B-9189FBAC0BF0}"/>
            </a:ext>
          </a:extLst>
        </xdr:cNvPr>
        <xdr:cNvCxnSpPr/>
      </xdr:nvCxnSpPr>
      <xdr:spPr>
        <a:xfrm flipV="1">
          <a:off x="24953120" y="58133456"/>
          <a:ext cx="0" cy="1338263"/>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188119</xdr:colOff>
      <xdr:row>435</xdr:row>
      <xdr:rowOff>0</xdr:rowOff>
    </xdr:from>
    <xdr:to>
      <xdr:col>65</xdr:col>
      <xdr:colOff>188119</xdr:colOff>
      <xdr:row>441</xdr:row>
      <xdr:rowOff>92869</xdr:rowOff>
    </xdr:to>
    <xdr:cxnSp macro="">
      <xdr:nvCxnSpPr>
        <xdr:cNvPr id="1747" name="直線矢印コネクタ 1746">
          <a:extLst>
            <a:ext uri="{FF2B5EF4-FFF2-40B4-BE49-F238E27FC236}">
              <a16:creationId xmlns:a16="http://schemas.microsoft.com/office/drawing/2014/main" id="{98211529-6E22-4AC5-A5AC-24ECD378C4BF}"/>
            </a:ext>
          </a:extLst>
        </xdr:cNvPr>
        <xdr:cNvCxnSpPr/>
      </xdr:nvCxnSpPr>
      <xdr:spPr>
        <a:xfrm>
          <a:off x="24953119" y="60026550"/>
          <a:ext cx="0" cy="1235869"/>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188118</xdr:colOff>
      <xdr:row>441</xdr:row>
      <xdr:rowOff>97631</xdr:rowOff>
    </xdr:from>
    <xdr:to>
      <xdr:col>65</xdr:col>
      <xdr:colOff>188118</xdr:colOff>
      <xdr:row>441</xdr:row>
      <xdr:rowOff>185738</xdr:rowOff>
    </xdr:to>
    <xdr:cxnSp macro="">
      <xdr:nvCxnSpPr>
        <xdr:cNvPr id="1748" name="直線コネクタ 1747">
          <a:extLst>
            <a:ext uri="{FF2B5EF4-FFF2-40B4-BE49-F238E27FC236}">
              <a16:creationId xmlns:a16="http://schemas.microsoft.com/office/drawing/2014/main" id="{112EDCF9-0F8D-4C59-8BD2-371AC7FBC514}"/>
            </a:ext>
          </a:extLst>
        </xdr:cNvPr>
        <xdr:cNvCxnSpPr/>
      </xdr:nvCxnSpPr>
      <xdr:spPr>
        <a:xfrm>
          <a:off x="24953118" y="61267181"/>
          <a:ext cx="0" cy="88107"/>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0</xdr:colOff>
      <xdr:row>425</xdr:row>
      <xdr:rowOff>126206</xdr:rowOff>
    </xdr:from>
    <xdr:to>
      <xdr:col>57</xdr:col>
      <xdr:colOff>0</xdr:colOff>
      <xdr:row>432</xdr:row>
      <xdr:rowOff>30956</xdr:rowOff>
    </xdr:to>
    <xdr:cxnSp macro="">
      <xdr:nvCxnSpPr>
        <xdr:cNvPr id="1749" name="直線矢印コネクタ 1748">
          <a:extLst>
            <a:ext uri="{FF2B5EF4-FFF2-40B4-BE49-F238E27FC236}">
              <a16:creationId xmlns:a16="http://schemas.microsoft.com/office/drawing/2014/main" id="{4919357E-8106-4379-8CCD-B7151567C686}"/>
            </a:ext>
          </a:extLst>
        </xdr:cNvPr>
        <xdr:cNvCxnSpPr/>
      </xdr:nvCxnSpPr>
      <xdr:spPr>
        <a:xfrm flipV="1">
          <a:off x="21717000" y="58247756"/>
          <a:ext cx="0" cy="123825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0</xdr:colOff>
      <xdr:row>432</xdr:row>
      <xdr:rowOff>180975</xdr:rowOff>
    </xdr:from>
    <xdr:to>
      <xdr:col>57</xdr:col>
      <xdr:colOff>0</xdr:colOff>
      <xdr:row>441</xdr:row>
      <xdr:rowOff>97631</xdr:rowOff>
    </xdr:to>
    <xdr:cxnSp macro="">
      <xdr:nvCxnSpPr>
        <xdr:cNvPr id="1750" name="直線矢印コネクタ 1749">
          <a:extLst>
            <a:ext uri="{FF2B5EF4-FFF2-40B4-BE49-F238E27FC236}">
              <a16:creationId xmlns:a16="http://schemas.microsoft.com/office/drawing/2014/main" id="{EA1D560B-9355-4529-B66F-D0DE0E90E612}"/>
            </a:ext>
          </a:extLst>
        </xdr:cNvPr>
        <xdr:cNvCxnSpPr/>
      </xdr:nvCxnSpPr>
      <xdr:spPr>
        <a:xfrm>
          <a:off x="21717000" y="59636025"/>
          <a:ext cx="0" cy="1631156"/>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192881</xdr:colOff>
      <xdr:row>426</xdr:row>
      <xdr:rowOff>104774</xdr:rowOff>
    </xdr:from>
    <xdr:to>
      <xdr:col>61</xdr:col>
      <xdr:colOff>192881</xdr:colOff>
      <xdr:row>426</xdr:row>
      <xdr:rowOff>188118</xdr:rowOff>
    </xdr:to>
    <xdr:cxnSp macro="">
      <xdr:nvCxnSpPr>
        <xdr:cNvPr id="1751" name="直線コネクタ 1750">
          <a:extLst>
            <a:ext uri="{FF2B5EF4-FFF2-40B4-BE49-F238E27FC236}">
              <a16:creationId xmlns:a16="http://schemas.microsoft.com/office/drawing/2014/main" id="{846267B7-1C6E-4392-B2FE-296B104C5173}"/>
            </a:ext>
          </a:extLst>
        </xdr:cNvPr>
        <xdr:cNvCxnSpPr/>
      </xdr:nvCxnSpPr>
      <xdr:spPr>
        <a:xfrm>
          <a:off x="23433881" y="58416824"/>
          <a:ext cx="0" cy="83344"/>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259556</xdr:colOff>
      <xdr:row>426</xdr:row>
      <xdr:rowOff>104776</xdr:rowOff>
    </xdr:from>
    <xdr:to>
      <xdr:col>61</xdr:col>
      <xdr:colOff>192882</xdr:colOff>
      <xdr:row>426</xdr:row>
      <xdr:rowOff>104776</xdr:rowOff>
    </xdr:to>
    <xdr:cxnSp macro="">
      <xdr:nvCxnSpPr>
        <xdr:cNvPr id="1752" name="直線矢印コネクタ 1751">
          <a:extLst>
            <a:ext uri="{FF2B5EF4-FFF2-40B4-BE49-F238E27FC236}">
              <a16:creationId xmlns:a16="http://schemas.microsoft.com/office/drawing/2014/main" id="{3CC780F3-E71D-4C45-A22C-2EE338DE8E4B}"/>
            </a:ext>
          </a:extLst>
        </xdr:cNvPr>
        <xdr:cNvCxnSpPr/>
      </xdr:nvCxnSpPr>
      <xdr:spPr>
        <a:xfrm flipH="1">
          <a:off x="23119556" y="58416826"/>
          <a:ext cx="31432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0</xdr:colOff>
      <xdr:row>436</xdr:row>
      <xdr:rowOff>154781</xdr:rowOff>
    </xdr:from>
    <xdr:to>
      <xdr:col>72</xdr:col>
      <xdr:colOff>0</xdr:colOff>
      <xdr:row>437</xdr:row>
      <xdr:rowOff>21431</xdr:rowOff>
    </xdr:to>
    <xdr:cxnSp macro="">
      <xdr:nvCxnSpPr>
        <xdr:cNvPr id="1753" name="直線コネクタ 1752">
          <a:extLst>
            <a:ext uri="{FF2B5EF4-FFF2-40B4-BE49-F238E27FC236}">
              <a16:creationId xmlns:a16="http://schemas.microsoft.com/office/drawing/2014/main" id="{0C1A59D5-2DE8-4612-B718-9A6987AC16E9}"/>
            </a:ext>
          </a:extLst>
        </xdr:cNvPr>
        <xdr:cNvCxnSpPr/>
      </xdr:nvCxnSpPr>
      <xdr:spPr>
        <a:xfrm>
          <a:off x="27432000" y="60371831"/>
          <a:ext cx="0" cy="57150"/>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0</xdr:colOff>
      <xdr:row>424</xdr:row>
      <xdr:rowOff>104775</xdr:rowOff>
    </xdr:from>
    <xdr:to>
      <xdr:col>72</xdr:col>
      <xdr:colOff>0</xdr:colOff>
      <xdr:row>436</xdr:row>
      <xdr:rowOff>152400</xdr:rowOff>
    </xdr:to>
    <xdr:cxnSp macro="">
      <xdr:nvCxnSpPr>
        <xdr:cNvPr id="1754" name="直線矢印コネクタ 1753">
          <a:extLst>
            <a:ext uri="{FF2B5EF4-FFF2-40B4-BE49-F238E27FC236}">
              <a16:creationId xmlns:a16="http://schemas.microsoft.com/office/drawing/2014/main" id="{32B251DA-7BA0-4F4A-8B16-905443C29B01}"/>
            </a:ext>
          </a:extLst>
        </xdr:cNvPr>
        <xdr:cNvCxnSpPr/>
      </xdr:nvCxnSpPr>
      <xdr:spPr>
        <a:xfrm>
          <a:off x="27432000" y="58035825"/>
          <a:ext cx="0" cy="2333625"/>
        </a:xfrm>
        <a:prstGeom prst="straightConnector1">
          <a:avLst/>
        </a:prstGeom>
        <a:ln w="3175">
          <a:solidFill>
            <a:schemeClr val="accent1"/>
          </a:solidFill>
          <a:prstDash val="solid"/>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0</xdr:colOff>
      <xdr:row>424</xdr:row>
      <xdr:rowOff>4763</xdr:rowOff>
    </xdr:from>
    <xdr:to>
      <xdr:col>72</xdr:col>
      <xdr:colOff>0</xdr:colOff>
      <xdr:row>424</xdr:row>
      <xdr:rowOff>102394</xdr:rowOff>
    </xdr:to>
    <xdr:cxnSp macro="">
      <xdr:nvCxnSpPr>
        <xdr:cNvPr id="1755" name="直線コネクタ 1754">
          <a:extLst>
            <a:ext uri="{FF2B5EF4-FFF2-40B4-BE49-F238E27FC236}">
              <a16:creationId xmlns:a16="http://schemas.microsoft.com/office/drawing/2014/main" id="{FD31FA54-FD2A-483B-9F26-EA3C6944C807}"/>
            </a:ext>
          </a:extLst>
        </xdr:cNvPr>
        <xdr:cNvCxnSpPr/>
      </xdr:nvCxnSpPr>
      <xdr:spPr>
        <a:xfrm>
          <a:off x="27432000" y="57935813"/>
          <a:ext cx="0" cy="97631"/>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0</xdr:colOff>
      <xdr:row>435</xdr:row>
      <xdr:rowOff>0</xdr:rowOff>
    </xdr:from>
    <xdr:to>
      <xdr:col>76</xdr:col>
      <xdr:colOff>0</xdr:colOff>
      <xdr:row>442</xdr:row>
      <xdr:rowOff>38100</xdr:rowOff>
    </xdr:to>
    <xdr:cxnSp macro="">
      <xdr:nvCxnSpPr>
        <xdr:cNvPr id="1756" name="直線矢印コネクタ 1755">
          <a:extLst>
            <a:ext uri="{FF2B5EF4-FFF2-40B4-BE49-F238E27FC236}">
              <a16:creationId xmlns:a16="http://schemas.microsoft.com/office/drawing/2014/main" id="{B7330C8F-8F8A-4382-A40D-3E1A30AF8ABE}"/>
            </a:ext>
          </a:extLst>
        </xdr:cNvPr>
        <xdr:cNvCxnSpPr/>
      </xdr:nvCxnSpPr>
      <xdr:spPr>
        <a:xfrm flipV="1">
          <a:off x="28956000" y="60026550"/>
          <a:ext cx="0" cy="137160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66</xdr:col>
      <xdr:colOff>0</xdr:colOff>
      <xdr:row>545</xdr:row>
      <xdr:rowOff>126207</xdr:rowOff>
    </xdr:from>
    <xdr:to>
      <xdr:col>66</xdr:col>
      <xdr:colOff>0</xdr:colOff>
      <xdr:row>554</xdr:row>
      <xdr:rowOff>4763</xdr:rowOff>
    </xdr:to>
    <xdr:cxnSp macro="">
      <xdr:nvCxnSpPr>
        <xdr:cNvPr id="1757" name="直線矢印コネクタ 1756">
          <a:extLst>
            <a:ext uri="{FF2B5EF4-FFF2-40B4-BE49-F238E27FC236}">
              <a16:creationId xmlns:a16="http://schemas.microsoft.com/office/drawing/2014/main" id="{235EA8B5-2202-48E0-B9B4-56AD0D28431E}"/>
            </a:ext>
          </a:extLst>
        </xdr:cNvPr>
        <xdr:cNvCxnSpPr/>
      </xdr:nvCxnSpPr>
      <xdr:spPr>
        <a:xfrm>
          <a:off x="25146000" y="81107757"/>
          <a:ext cx="0" cy="1593056"/>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2381</xdr:colOff>
      <xdr:row>518</xdr:row>
      <xdr:rowOff>85725</xdr:rowOff>
    </xdr:from>
    <xdr:to>
      <xdr:col>67</xdr:col>
      <xdr:colOff>0</xdr:colOff>
      <xdr:row>518</xdr:row>
      <xdr:rowOff>85725</xdr:rowOff>
    </xdr:to>
    <xdr:cxnSp macro="">
      <xdr:nvCxnSpPr>
        <xdr:cNvPr id="1758" name="直線コネクタ 1757">
          <a:extLst>
            <a:ext uri="{FF2B5EF4-FFF2-40B4-BE49-F238E27FC236}">
              <a16:creationId xmlns:a16="http://schemas.microsoft.com/office/drawing/2014/main" id="{26784CF2-F84A-4272-B0D5-72BBE71C5387}"/>
            </a:ext>
          </a:extLst>
        </xdr:cNvPr>
        <xdr:cNvCxnSpPr/>
      </xdr:nvCxnSpPr>
      <xdr:spPr>
        <a:xfrm>
          <a:off x="19433381" y="75923775"/>
          <a:ext cx="6093619" cy="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2381</xdr:colOff>
      <xdr:row>518</xdr:row>
      <xdr:rowOff>85725</xdr:rowOff>
    </xdr:from>
    <xdr:to>
      <xdr:col>49</xdr:col>
      <xdr:colOff>0</xdr:colOff>
      <xdr:row>518</xdr:row>
      <xdr:rowOff>85725</xdr:rowOff>
    </xdr:to>
    <xdr:cxnSp macro="">
      <xdr:nvCxnSpPr>
        <xdr:cNvPr id="1759" name="直線コネクタ 1758">
          <a:extLst>
            <a:ext uri="{FF2B5EF4-FFF2-40B4-BE49-F238E27FC236}">
              <a16:creationId xmlns:a16="http://schemas.microsoft.com/office/drawing/2014/main" id="{ACE0F253-E062-4EDA-B9F6-47735807729F}"/>
            </a:ext>
          </a:extLst>
        </xdr:cNvPr>
        <xdr:cNvCxnSpPr/>
      </xdr:nvCxnSpPr>
      <xdr:spPr>
        <a:xfrm>
          <a:off x="12956381" y="75923775"/>
          <a:ext cx="5712619" cy="0"/>
        </a:xfrm>
        <a:prstGeom prst="line">
          <a:avLst/>
        </a:prstGeom>
        <a:ln w="31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183356</xdr:colOff>
      <xdr:row>517</xdr:row>
      <xdr:rowOff>4764</xdr:rowOff>
    </xdr:from>
    <xdr:to>
      <xdr:col>58</xdr:col>
      <xdr:colOff>183356</xdr:colOff>
      <xdr:row>521</xdr:row>
      <xdr:rowOff>0</xdr:rowOff>
    </xdr:to>
    <xdr:cxnSp macro="">
      <xdr:nvCxnSpPr>
        <xdr:cNvPr id="1760" name="直線矢印コネクタ 1759">
          <a:extLst>
            <a:ext uri="{FF2B5EF4-FFF2-40B4-BE49-F238E27FC236}">
              <a16:creationId xmlns:a16="http://schemas.microsoft.com/office/drawing/2014/main" id="{68E4ABB1-C218-4B40-991D-7975B6CD4B12}"/>
            </a:ext>
          </a:extLst>
        </xdr:cNvPr>
        <xdr:cNvCxnSpPr/>
      </xdr:nvCxnSpPr>
      <xdr:spPr>
        <a:xfrm flipV="1">
          <a:off x="22281356" y="75652314"/>
          <a:ext cx="0" cy="757236"/>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66</xdr:col>
      <xdr:colOff>0</xdr:colOff>
      <xdr:row>518</xdr:row>
      <xdr:rowOff>80963</xdr:rowOff>
    </xdr:from>
    <xdr:to>
      <xdr:col>66</xdr:col>
      <xdr:colOff>0</xdr:colOff>
      <xdr:row>521</xdr:row>
      <xdr:rowOff>128588</xdr:rowOff>
    </xdr:to>
    <xdr:cxnSp macro="">
      <xdr:nvCxnSpPr>
        <xdr:cNvPr id="1761" name="直線矢印コネクタ 1760">
          <a:extLst>
            <a:ext uri="{FF2B5EF4-FFF2-40B4-BE49-F238E27FC236}">
              <a16:creationId xmlns:a16="http://schemas.microsoft.com/office/drawing/2014/main" id="{FE99C26C-6090-4344-87FD-7339D62C0858}"/>
            </a:ext>
          </a:extLst>
        </xdr:cNvPr>
        <xdr:cNvCxnSpPr/>
      </xdr:nvCxnSpPr>
      <xdr:spPr>
        <a:xfrm>
          <a:off x="25146000" y="75919013"/>
          <a:ext cx="0" cy="61912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0</xdr:colOff>
      <xdr:row>521</xdr:row>
      <xdr:rowOff>121444</xdr:rowOff>
    </xdr:from>
    <xdr:to>
      <xdr:col>49</xdr:col>
      <xdr:colOff>378619</xdr:colOff>
      <xdr:row>521</xdr:row>
      <xdr:rowOff>121444</xdr:rowOff>
    </xdr:to>
    <xdr:cxnSp macro="">
      <xdr:nvCxnSpPr>
        <xdr:cNvPr id="1762" name="直線矢印コネクタ 1761">
          <a:extLst>
            <a:ext uri="{FF2B5EF4-FFF2-40B4-BE49-F238E27FC236}">
              <a16:creationId xmlns:a16="http://schemas.microsoft.com/office/drawing/2014/main" id="{ACA6879E-F5BC-47E2-9871-6B36EB96BF15}"/>
            </a:ext>
          </a:extLst>
        </xdr:cNvPr>
        <xdr:cNvCxnSpPr/>
      </xdr:nvCxnSpPr>
      <xdr:spPr>
        <a:xfrm>
          <a:off x="12954000" y="76530994"/>
          <a:ext cx="60936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378619</xdr:colOff>
      <xdr:row>521</xdr:row>
      <xdr:rowOff>121443</xdr:rowOff>
    </xdr:from>
    <xdr:to>
      <xdr:col>34</xdr:col>
      <xdr:colOff>152400</xdr:colOff>
      <xdr:row>522</xdr:row>
      <xdr:rowOff>21431</xdr:rowOff>
    </xdr:to>
    <xdr:cxnSp macro="">
      <xdr:nvCxnSpPr>
        <xdr:cNvPr id="1763" name="直線矢印コネクタ 1762">
          <a:extLst>
            <a:ext uri="{FF2B5EF4-FFF2-40B4-BE49-F238E27FC236}">
              <a16:creationId xmlns:a16="http://schemas.microsoft.com/office/drawing/2014/main" id="{8B17F6F4-34F9-4FE0-90FB-452D9A4BC1CA}"/>
            </a:ext>
          </a:extLst>
        </xdr:cNvPr>
        <xdr:cNvCxnSpPr/>
      </xdr:nvCxnSpPr>
      <xdr:spPr>
        <a:xfrm>
          <a:off x="12951619" y="76530993"/>
          <a:ext cx="154781" cy="90488"/>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378619</xdr:colOff>
      <xdr:row>521</xdr:row>
      <xdr:rowOff>0</xdr:rowOff>
    </xdr:from>
    <xdr:to>
      <xdr:col>58</xdr:col>
      <xdr:colOff>185738</xdr:colOff>
      <xdr:row>521</xdr:row>
      <xdr:rowOff>0</xdr:rowOff>
    </xdr:to>
    <xdr:cxnSp macro="">
      <xdr:nvCxnSpPr>
        <xdr:cNvPr id="1764" name="直線コネクタ 1763">
          <a:extLst>
            <a:ext uri="{FF2B5EF4-FFF2-40B4-BE49-F238E27FC236}">
              <a16:creationId xmlns:a16="http://schemas.microsoft.com/office/drawing/2014/main" id="{DCB10972-891B-45FC-B97C-4AE70E871340}"/>
            </a:ext>
          </a:extLst>
        </xdr:cNvPr>
        <xdr:cNvCxnSpPr/>
      </xdr:nvCxnSpPr>
      <xdr:spPr>
        <a:xfrm>
          <a:off x="22095619" y="76409550"/>
          <a:ext cx="188119"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2381</xdr:colOff>
      <xdr:row>520</xdr:row>
      <xdr:rowOff>80962</xdr:rowOff>
    </xdr:from>
    <xdr:to>
      <xdr:col>45</xdr:col>
      <xdr:colOff>192881</xdr:colOff>
      <xdr:row>520</xdr:row>
      <xdr:rowOff>80962</xdr:rowOff>
    </xdr:to>
    <xdr:cxnSp macro="">
      <xdr:nvCxnSpPr>
        <xdr:cNvPr id="1765" name="直線コネクタ 1764">
          <a:extLst>
            <a:ext uri="{FF2B5EF4-FFF2-40B4-BE49-F238E27FC236}">
              <a16:creationId xmlns:a16="http://schemas.microsoft.com/office/drawing/2014/main" id="{014A8218-A1E1-4DC8-B21D-C21B5CCA8D2C}"/>
            </a:ext>
          </a:extLst>
        </xdr:cNvPr>
        <xdr:cNvCxnSpPr/>
      </xdr:nvCxnSpPr>
      <xdr:spPr>
        <a:xfrm>
          <a:off x="17147381" y="76300012"/>
          <a:ext cx="190500"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519</xdr:row>
      <xdr:rowOff>16669</xdr:rowOff>
    </xdr:from>
    <xdr:to>
      <xdr:col>54</xdr:col>
      <xdr:colOff>0</xdr:colOff>
      <xdr:row>521</xdr:row>
      <xdr:rowOff>176213</xdr:rowOff>
    </xdr:to>
    <xdr:cxnSp macro="">
      <xdr:nvCxnSpPr>
        <xdr:cNvPr id="1766" name="直線矢印コネクタ 1765">
          <a:extLst>
            <a:ext uri="{FF2B5EF4-FFF2-40B4-BE49-F238E27FC236}">
              <a16:creationId xmlns:a16="http://schemas.microsoft.com/office/drawing/2014/main" id="{5F97F7E3-8694-483D-8A23-EE5BE1C9D2CA}"/>
            </a:ext>
          </a:extLst>
        </xdr:cNvPr>
        <xdr:cNvCxnSpPr/>
      </xdr:nvCxnSpPr>
      <xdr:spPr>
        <a:xfrm>
          <a:off x="20574000" y="76045219"/>
          <a:ext cx="0" cy="540544"/>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0</xdr:colOff>
      <xdr:row>518</xdr:row>
      <xdr:rowOff>0</xdr:rowOff>
    </xdr:from>
    <xdr:to>
      <xdr:col>55</xdr:col>
      <xdr:colOff>1</xdr:colOff>
      <xdr:row>520</xdr:row>
      <xdr:rowOff>119062</xdr:rowOff>
    </xdr:to>
    <xdr:cxnSp macro="">
      <xdr:nvCxnSpPr>
        <xdr:cNvPr id="1767" name="直線矢印コネクタ 1766">
          <a:extLst>
            <a:ext uri="{FF2B5EF4-FFF2-40B4-BE49-F238E27FC236}">
              <a16:creationId xmlns:a16="http://schemas.microsoft.com/office/drawing/2014/main" id="{3267F629-5989-461B-A148-3674709768E1}"/>
            </a:ext>
          </a:extLst>
        </xdr:cNvPr>
        <xdr:cNvCxnSpPr/>
      </xdr:nvCxnSpPr>
      <xdr:spPr>
        <a:xfrm flipV="1">
          <a:off x="20955000" y="75838050"/>
          <a:ext cx="1" cy="500062"/>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2382</xdr:colOff>
      <xdr:row>520</xdr:row>
      <xdr:rowOff>14288</xdr:rowOff>
    </xdr:from>
    <xdr:to>
      <xdr:col>66</xdr:col>
      <xdr:colOff>0</xdr:colOff>
      <xdr:row>520</xdr:row>
      <xdr:rowOff>14288</xdr:rowOff>
    </xdr:to>
    <xdr:cxnSp macro="">
      <xdr:nvCxnSpPr>
        <xdr:cNvPr id="1768" name="直線コネクタ 1767">
          <a:extLst>
            <a:ext uri="{FF2B5EF4-FFF2-40B4-BE49-F238E27FC236}">
              <a16:creationId xmlns:a16="http://schemas.microsoft.com/office/drawing/2014/main" id="{B783638E-22C8-4A8A-8AE0-961742EC6B80}"/>
            </a:ext>
          </a:extLst>
        </xdr:cNvPr>
        <xdr:cNvCxnSpPr/>
      </xdr:nvCxnSpPr>
      <xdr:spPr>
        <a:xfrm flipH="1">
          <a:off x="24767382" y="76233338"/>
          <a:ext cx="378618"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0</xdr:colOff>
      <xdr:row>513</xdr:row>
      <xdr:rowOff>2381</xdr:rowOff>
    </xdr:from>
    <xdr:to>
      <xdr:col>65</xdr:col>
      <xdr:colOff>0</xdr:colOff>
      <xdr:row>520</xdr:row>
      <xdr:rowOff>16669</xdr:rowOff>
    </xdr:to>
    <xdr:cxnSp macro="">
      <xdr:nvCxnSpPr>
        <xdr:cNvPr id="1769" name="直線矢印コネクタ 1768">
          <a:extLst>
            <a:ext uri="{FF2B5EF4-FFF2-40B4-BE49-F238E27FC236}">
              <a16:creationId xmlns:a16="http://schemas.microsoft.com/office/drawing/2014/main" id="{61234A5F-2F87-423D-9C99-18C4C5D818C3}"/>
            </a:ext>
          </a:extLst>
        </xdr:cNvPr>
        <xdr:cNvCxnSpPr/>
      </xdr:nvCxnSpPr>
      <xdr:spPr>
        <a:xfrm flipV="1">
          <a:off x="24765000" y="74887931"/>
          <a:ext cx="0" cy="1347788"/>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66</xdr:col>
      <xdr:colOff>0</xdr:colOff>
      <xdr:row>521</xdr:row>
      <xdr:rowOff>171450</xdr:rowOff>
    </xdr:from>
    <xdr:to>
      <xdr:col>66</xdr:col>
      <xdr:colOff>0</xdr:colOff>
      <xdr:row>545</xdr:row>
      <xdr:rowOff>130969</xdr:rowOff>
    </xdr:to>
    <xdr:cxnSp macro="">
      <xdr:nvCxnSpPr>
        <xdr:cNvPr id="1770" name="直線矢印コネクタ 1769">
          <a:extLst>
            <a:ext uri="{FF2B5EF4-FFF2-40B4-BE49-F238E27FC236}">
              <a16:creationId xmlns:a16="http://schemas.microsoft.com/office/drawing/2014/main" id="{D0D6F257-A5FB-457C-A72E-04D69DFEE2F1}"/>
            </a:ext>
          </a:extLst>
        </xdr:cNvPr>
        <xdr:cNvCxnSpPr/>
      </xdr:nvCxnSpPr>
      <xdr:spPr>
        <a:xfrm>
          <a:off x="25146000" y="76581000"/>
          <a:ext cx="0" cy="453151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252413</xdr:colOff>
      <xdr:row>528</xdr:row>
      <xdr:rowOff>97631</xdr:rowOff>
    </xdr:from>
    <xdr:to>
      <xdr:col>49</xdr:col>
      <xdr:colOff>69057</xdr:colOff>
      <xdr:row>528</xdr:row>
      <xdr:rowOff>97631</xdr:rowOff>
    </xdr:to>
    <xdr:cxnSp macro="">
      <xdr:nvCxnSpPr>
        <xdr:cNvPr id="1771" name="直線矢印コネクタ 1770">
          <a:extLst>
            <a:ext uri="{FF2B5EF4-FFF2-40B4-BE49-F238E27FC236}">
              <a16:creationId xmlns:a16="http://schemas.microsoft.com/office/drawing/2014/main" id="{0C7FCCE0-B160-4A89-9BA6-09553830A4B5}"/>
            </a:ext>
          </a:extLst>
        </xdr:cNvPr>
        <xdr:cNvCxnSpPr/>
      </xdr:nvCxnSpPr>
      <xdr:spPr>
        <a:xfrm flipH="1">
          <a:off x="18540413" y="77840681"/>
          <a:ext cx="197644"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190501</xdr:colOff>
      <xdr:row>519</xdr:row>
      <xdr:rowOff>35718</xdr:rowOff>
    </xdr:from>
    <xdr:to>
      <xdr:col>45</xdr:col>
      <xdr:colOff>190501</xdr:colOff>
      <xdr:row>529</xdr:row>
      <xdr:rowOff>176213</xdr:rowOff>
    </xdr:to>
    <xdr:cxnSp macro="">
      <xdr:nvCxnSpPr>
        <xdr:cNvPr id="1772" name="直線矢印コネクタ 1771">
          <a:extLst>
            <a:ext uri="{FF2B5EF4-FFF2-40B4-BE49-F238E27FC236}">
              <a16:creationId xmlns:a16="http://schemas.microsoft.com/office/drawing/2014/main" id="{8BC68BD0-8CF4-4EFB-8D53-3AB52B477D58}"/>
            </a:ext>
          </a:extLst>
        </xdr:cNvPr>
        <xdr:cNvCxnSpPr/>
      </xdr:nvCxnSpPr>
      <xdr:spPr>
        <a:xfrm flipV="1">
          <a:off x="17335501" y="76064268"/>
          <a:ext cx="0" cy="2045495"/>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521</xdr:row>
      <xdr:rowOff>171450</xdr:rowOff>
    </xdr:from>
    <xdr:to>
      <xdr:col>54</xdr:col>
      <xdr:colOff>0</xdr:colOff>
      <xdr:row>543</xdr:row>
      <xdr:rowOff>47625</xdr:rowOff>
    </xdr:to>
    <xdr:cxnSp macro="">
      <xdr:nvCxnSpPr>
        <xdr:cNvPr id="1773" name="直線矢印コネクタ 1772">
          <a:extLst>
            <a:ext uri="{FF2B5EF4-FFF2-40B4-BE49-F238E27FC236}">
              <a16:creationId xmlns:a16="http://schemas.microsoft.com/office/drawing/2014/main" id="{4C7153FD-DC55-44CC-B12F-B57F31428526}"/>
            </a:ext>
          </a:extLst>
        </xdr:cNvPr>
        <xdr:cNvCxnSpPr/>
      </xdr:nvCxnSpPr>
      <xdr:spPr>
        <a:xfrm>
          <a:off x="20574000" y="76581000"/>
          <a:ext cx="0" cy="406717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518</xdr:row>
      <xdr:rowOff>88106</xdr:rowOff>
    </xdr:from>
    <xdr:to>
      <xdr:col>51</xdr:col>
      <xdr:colOff>0</xdr:colOff>
      <xdr:row>543</xdr:row>
      <xdr:rowOff>45244</xdr:rowOff>
    </xdr:to>
    <xdr:cxnSp macro="">
      <xdr:nvCxnSpPr>
        <xdr:cNvPr id="1774" name="直線矢印コネクタ 1773">
          <a:extLst>
            <a:ext uri="{FF2B5EF4-FFF2-40B4-BE49-F238E27FC236}">
              <a16:creationId xmlns:a16="http://schemas.microsoft.com/office/drawing/2014/main" id="{FC218AB8-0B3B-48C2-96B3-46FE90786AFE}"/>
            </a:ext>
          </a:extLst>
        </xdr:cNvPr>
        <xdr:cNvCxnSpPr/>
      </xdr:nvCxnSpPr>
      <xdr:spPr>
        <a:xfrm>
          <a:off x="19431000" y="75926156"/>
          <a:ext cx="0" cy="471963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0</xdr:colOff>
      <xdr:row>518</xdr:row>
      <xdr:rowOff>83344</xdr:rowOff>
    </xdr:from>
    <xdr:to>
      <xdr:col>49</xdr:col>
      <xdr:colOff>0</xdr:colOff>
      <xdr:row>553</xdr:row>
      <xdr:rowOff>0</xdr:rowOff>
    </xdr:to>
    <xdr:cxnSp macro="">
      <xdr:nvCxnSpPr>
        <xdr:cNvPr id="1775" name="直線矢印コネクタ 1774">
          <a:extLst>
            <a:ext uri="{FF2B5EF4-FFF2-40B4-BE49-F238E27FC236}">
              <a16:creationId xmlns:a16="http://schemas.microsoft.com/office/drawing/2014/main" id="{E17BB5F0-3628-46D5-8932-5205D2275813}"/>
            </a:ext>
          </a:extLst>
        </xdr:cNvPr>
        <xdr:cNvCxnSpPr/>
      </xdr:nvCxnSpPr>
      <xdr:spPr>
        <a:xfrm>
          <a:off x="18669000" y="75921394"/>
          <a:ext cx="0" cy="6584156"/>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228600</xdr:colOff>
      <xdr:row>550</xdr:row>
      <xdr:rowOff>2381</xdr:rowOff>
    </xdr:from>
    <xdr:to>
      <xdr:col>49</xdr:col>
      <xdr:colOff>228600</xdr:colOff>
      <xdr:row>553</xdr:row>
      <xdr:rowOff>0</xdr:rowOff>
    </xdr:to>
    <xdr:cxnSp macro="">
      <xdr:nvCxnSpPr>
        <xdr:cNvPr id="1776" name="直線コネクタ 1775">
          <a:extLst>
            <a:ext uri="{FF2B5EF4-FFF2-40B4-BE49-F238E27FC236}">
              <a16:creationId xmlns:a16="http://schemas.microsoft.com/office/drawing/2014/main" id="{DDB97F5A-FCDD-4A6C-94B0-571E0C8F2B33}"/>
            </a:ext>
          </a:extLst>
        </xdr:cNvPr>
        <xdr:cNvCxnSpPr/>
      </xdr:nvCxnSpPr>
      <xdr:spPr>
        <a:xfrm>
          <a:off x="18897600" y="81936431"/>
          <a:ext cx="0" cy="569119"/>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0</xdr:colOff>
      <xdr:row>550</xdr:row>
      <xdr:rowOff>0</xdr:rowOff>
    </xdr:from>
    <xdr:to>
      <xdr:col>49</xdr:col>
      <xdr:colOff>230981</xdr:colOff>
      <xdr:row>550</xdr:row>
      <xdr:rowOff>0</xdr:rowOff>
    </xdr:to>
    <xdr:cxnSp macro="">
      <xdr:nvCxnSpPr>
        <xdr:cNvPr id="1777" name="直線矢印コネクタ 1776">
          <a:extLst>
            <a:ext uri="{FF2B5EF4-FFF2-40B4-BE49-F238E27FC236}">
              <a16:creationId xmlns:a16="http://schemas.microsoft.com/office/drawing/2014/main" id="{66B2AD1A-D8C2-411D-AB50-AC34AE40B053}"/>
            </a:ext>
          </a:extLst>
        </xdr:cNvPr>
        <xdr:cNvCxnSpPr/>
      </xdr:nvCxnSpPr>
      <xdr:spPr>
        <a:xfrm>
          <a:off x="18669000" y="81934050"/>
          <a:ext cx="2309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190500</xdr:colOff>
      <xdr:row>532</xdr:row>
      <xdr:rowOff>176213</xdr:rowOff>
    </xdr:from>
    <xdr:to>
      <xdr:col>45</xdr:col>
      <xdr:colOff>190500</xdr:colOff>
      <xdr:row>549</xdr:row>
      <xdr:rowOff>142875</xdr:rowOff>
    </xdr:to>
    <xdr:cxnSp macro="">
      <xdr:nvCxnSpPr>
        <xdr:cNvPr id="1778" name="直線コネクタ 1777">
          <a:extLst>
            <a:ext uri="{FF2B5EF4-FFF2-40B4-BE49-F238E27FC236}">
              <a16:creationId xmlns:a16="http://schemas.microsoft.com/office/drawing/2014/main" id="{BC03FB5A-1578-483A-8796-6FE675C30D8B}"/>
            </a:ext>
          </a:extLst>
        </xdr:cNvPr>
        <xdr:cNvCxnSpPr/>
      </xdr:nvCxnSpPr>
      <xdr:spPr>
        <a:xfrm flipV="1">
          <a:off x="17335500" y="78681263"/>
          <a:ext cx="0" cy="3205162"/>
        </a:xfrm>
        <a:prstGeom prst="line">
          <a:avLst/>
        </a:prstGeom>
        <a:ln w="3175">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190500</xdr:colOff>
      <xdr:row>551</xdr:row>
      <xdr:rowOff>2382</xdr:rowOff>
    </xdr:from>
    <xdr:to>
      <xdr:col>45</xdr:col>
      <xdr:colOff>190500</xdr:colOff>
      <xdr:row>553</xdr:row>
      <xdr:rowOff>2382</xdr:rowOff>
    </xdr:to>
    <xdr:cxnSp macro="">
      <xdr:nvCxnSpPr>
        <xdr:cNvPr id="1779" name="直線矢印コネクタ 1778">
          <a:extLst>
            <a:ext uri="{FF2B5EF4-FFF2-40B4-BE49-F238E27FC236}">
              <a16:creationId xmlns:a16="http://schemas.microsoft.com/office/drawing/2014/main" id="{4F5E42EA-5D71-48BB-AC52-D3AF580A7D38}"/>
            </a:ext>
          </a:extLst>
        </xdr:cNvPr>
        <xdr:cNvCxnSpPr/>
      </xdr:nvCxnSpPr>
      <xdr:spPr>
        <a:xfrm>
          <a:off x="17335500" y="82126932"/>
          <a:ext cx="0" cy="38100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0</xdr:colOff>
      <xdr:row>518</xdr:row>
      <xdr:rowOff>85725</xdr:rowOff>
    </xdr:from>
    <xdr:to>
      <xdr:col>49</xdr:col>
      <xdr:colOff>0</xdr:colOff>
      <xdr:row>521</xdr:row>
      <xdr:rowOff>116681</xdr:rowOff>
    </xdr:to>
    <xdr:cxnSp macro="">
      <xdr:nvCxnSpPr>
        <xdr:cNvPr id="1780" name="直線コネクタ 1779">
          <a:extLst>
            <a:ext uri="{FF2B5EF4-FFF2-40B4-BE49-F238E27FC236}">
              <a16:creationId xmlns:a16="http://schemas.microsoft.com/office/drawing/2014/main" id="{96F6717A-53C8-4F20-8A5E-D84FD2D41DA9}"/>
            </a:ext>
          </a:extLst>
        </xdr:cNvPr>
        <xdr:cNvCxnSpPr/>
      </xdr:nvCxnSpPr>
      <xdr:spPr>
        <a:xfrm>
          <a:off x="18669000" y="75923775"/>
          <a:ext cx="0" cy="602456"/>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95249</xdr:colOff>
      <xdr:row>424</xdr:row>
      <xdr:rowOff>4763</xdr:rowOff>
    </xdr:from>
    <xdr:to>
      <xdr:col>21</xdr:col>
      <xdr:colOff>95249</xdr:colOff>
      <xdr:row>424</xdr:row>
      <xdr:rowOff>107156</xdr:rowOff>
    </xdr:to>
    <xdr:cxnSp macro="">
      <xdr:nvCxnSpPr>
        <xdr:cNvPr id="1781" name="直線コネクタ 1780">
          <a:extLst>
            <a:ext uri="{FF2B5EF4-FFF2-40B4-BE49-F238E27FC236}">
              <a16:creationId xmlns:a16="http://schemas.microsoft.com/office/drawing/2014/main" id="{58B30667-B12D-4B44-9BFC-09AE693BD0B2}"/>
            </a:ext>
          </a:extLst>
        </xdr:cNvPr>
        <xdr:cNvCxnSpPr/>
      </xdr:nvCxnSpPr>
      <xdr:spPr>
        <a:xfrm>
          <a:off x="8096249" y="57935813"/>
          <a:ext cx="0" cy="102393"/>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0</xdr:colOff>
      <xdr:row>515</xdr:row>
      <xdr:rowOff>0</xdr:rowOff>
    </xdr:from>
    <xdr:to>
      <xdr:col>58</xdr:col>
      <xdr:colOff>378619</xdr:colOff>
      <xdr:row>515</xdr:row>
      <xdr:rowOff>0</xdr:rowOff>
    </xdr:to>
    <xdr:cxnSp macro="">
      <xdr:nvCxnSpPr>
        <xdr:cNvPr id="1782" name="直線矢印コネクタ 1781">
          <a:extLst>
            <a:ext uri="{FF2B5EF4-FFF2-40B4-BE49-F238E27FC236}">
              <a16:creationId xmlns:a16="http://schemas.microsoft.com/office/drawing/2014/main" id="{41FB6AA0-8B91-4A02-944E-073CF0119EE9}"/>
            </a:ext>
          </a:extLst>
        </xdr:cNvPr>
        <xdr:cNvCxnSpPr/>
      </xdr:nvCxnSpPr>
      <xdr:spPr>
        <a:xfrm>
          <a:off x="19050000" y="75266550"/>
          <a:ext cx="34266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378619</xdr:colOff>
      <xdr:row>515</xdr:row>
      <xdr:rowOff>0</xdr:rowOff>
    </xdr:from>
    <xdr:to>
      <xdr:col>50</xdr:col>
      <xdr:colOff>0</xdr:colOff>
      <xdr:row>515</xdr:row>
      <xdr:rowOff>0</xdr:rowOff>
    </xdr:to>
    <xdr:cxnSp macro="">
      <xdr:nvCxnSpPr>
        <xdr:cNvPr id="1783" name="直線矢印コネクタ 1782">
          <a:extLst>
            <a:ext uri="{FF2B5EF4-FFF2-40B4-BE49-F238E27FC236}">
              <a16:creationId xmlns:a16="http://schemas.microsoft.com/office/drawing/2014/main" id="{9177E318-DA00-4961-BCB1-8100679E7741}"/>
            </a:ext>
          </a:extLst>
        </xdr:cNvPr>
        <xdr:cNvCxnSpPr/>
      </xdr:nvCxnSpPr>
      <xdr:spPr>
        <a:xfrm>
          <a:off x="15618619" y="75266550"/>
          <a:ext cx="3431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190500</xdr:colOff>
      <xdr:row>440</xdr:row>
      <xdr:rowOff>100013</xdr:rowOff>
    </xdr:from>
    <xdr:to>
      <xdr:col>27</xdr:col>
      <xdr:colOff>371475</xdr:colOff>
      <xdr:row>440</xdr:row>
      <xdr:rowOff>100013</xdr:rowOff>
    </xdr:to>
    <xdr:cxnSp macro="">
      <xdr:nvCxnSpPr>
        <xdr:cNvPr id="1784" name="直線矢印コネクタ 1783">
          <a:extLst>
            <a:ext uri="{FF2B5EF4-FFF2-40B4-BE49-F238E27FC236}">
              <a16:creationId xmlns:a16="http://schemas.microsoft.com/office/drawing/2014/main" id="{5360D4B0-C59F-4F2D-95A2-5559C69BD31E}"/>
            </a:ext>
          </a:extLst>
        </xdr:cNvPr>
        <xdr:cNvCxnSpPr/>
      </xdr:nvCxnSpPr>
      <xdr:spPr>
        <a:xfrm>
          <a:off x="10477500" y="61079063"/>
          <a:ext cx="180975"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190500</xdr:colOff>
      <xdr:row>424</xdr:row>
      <xdr:rowOff>0</xdr:rowOff>
    </xdr:from>
    <xdr:to>
      <xdr:col>27</xdr:col>
      <xdr:colOff>190500</xdr:colOff>
      <xdr:row>425</xdr:row>
      <xdr:rowOff>2381</xdr:rowOff>
    </xdr:to>
    <xdr:cxnSp macro="">
      <xdr:nvCxnSpPr>
        <xdr:cNvPr id="1785" name="直線コネクタ 1784">
          <a:extLst>
            <a:ext uri="{FF2B5EF4-FFF2-40B4-BE49-F238E27FC236}">
              <a16:creationId xmlns:a16="http://schemas.microsoft.com/office/drawing/2014/main" id="{390FFC1B-953D-4FCF-BFBE-75944EEDE77D}"/>
            </a:ext>
          </a:extLst>
        </xdr:cNvPr>
        <xdr:cNvCxnSpPr/>
      </xdr:nvCxnSpPr>
      <xdr:spPr>
        <a:xfrm>
          <a:off x="10477500" y="57931050"/>
          <a:ext cx="0" cy="192881"/>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422</xdr:row>
      <xdr:rowOff>0</xdr:rowOff>
    </xdr:from>
    <xdr:to>
      <xdr:col>28</xdr:col>
      <xdr:colOff>0</xdr:colOff>
      <xdr:row>425</xdr:row>
      <xdr:rowOff>21431</xdr:rowOff>
    </xdr:to>
    <xdr:cxnSp macro="">
      <xdr:nvCxnSpPr>
        <xdr:cNvPr id="1786" name="直線矢印コネクタ 1785">
          <a:extLst>
            <a:ext uri="{FF2B5EF4-FFF2-40B4-BE49-F238E27FC236}">
              <a16:creationId xmlns:a16="http://schemas.microsoft.com/office/drawing/2014/main" id="{099B7F10-DDF3-4284-A5F3-8BC1A81A3F33}"/>
            </a:ext>
          </a:extLst>
        </xdr:cNvPr>
        <xdr:cNvCxnSpPr/>
      </xdr:nvCxnSpPr>
      <xdr:spPr>
        <a:xfrm>
          <a:off x="10668000" y="57550050"/>
          <a:ext cx="0" cy="592931"/>
        </a:xfrm>
        <a:prstGeom prst="straightConnector1">
          <a:avLst/>
        </a:prstGeom>
        <a:ln w="3175">
          <a:solidFill>
            <a:sysClr val="windowText" lastClr="000000"/>
          </a:solidFill>
          <a:prstDash val="sysDash"/>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200025</xdr:colOff>
      <xdr:row>421</xdr:row>
      <xdr:rowOff>2381</xdr:rowOff>
    </xdr:from>
    <xdr:to>
      <xdr:col>32</xdr:col>
      <xdr:colOff>200025</xdr:colOff>
      <xdr:row>422</xdr:row>
      <xdr:rowOff>0</xdr:rowOff>
    </xdr:to>
    <xdr:cxnSp macro="">
      <xdr:nvCxnSpPr>
        <xdr:cNvPr id="1787" name="直線コネクタ 1786">
          <a:extLst>
            <a:ext uri="{FF2B5EF4-FFF2-40B4-BE49-F238E27FC236}">
              <a16:creationId xmlns:a16="http://schemas.microsoft.com/office/drawing/2014/main" id="{495F42EE-6C9E-4084-B381-1BA941AF6E46}"/>
            </a:ext>
          </a:extLst>
        </xdr:cNvPr>
        <xdr:cNvCxnSpPr/>
      </xdr:nvCxnSpPr>
      <xdr:spPr>
        <a:xfrm>
          <a:off x="12392025" y="57361931"/>
          <a:ext cx="0" cy="188119"/>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200025</xdr:colOff>
      <xdr:row>420</xdr:row>
      <xdr:rowOff>188119</xdr:rowOff>
    </xdr:from>
    <xdr:to>
      <xdr:col>31</xdr:col>
      <xdr:colOff>200025</xdr:colOff>
      <xdr:row>421</xdr:row>
      <xdr:rowOff>188119</xdr:rowOff>
    </xdr:to>
    <xdr:cxnSp macro="">
      <xdr:nvCxnSpPr>
        <xdr:cNvPr id="1788" name="直線コネクタ 1787">
          <a:extLst>
            <a:ext uri="{FF2B5EF4-FFF2-40B4-BE49-F238E27FC236}">
              <a16:creationId xmlns:a16="http://schemas.microsoft.com/office/drawing/2014/main" id="{7E2FED43-82E9-4B44-819D-3DEB9E9BE5F4}"/>
            </a:ext>
          </a:extLst>
        </xdr:cNvPr>
        <xdr:cNvCxnSpPr/>
      </xdr:nvCxnSpPr>
      <xdr:spPr>
        <a:xfrm>
          <a:off x="12011025" y="57357169"/>
          <a:ext cx="0" cy="19050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200025</xdr:colOff>
      <xdr:row>422</xdr:row>
      <xdr:rowOff>0</xdr:rowOff>
    </xdr:from>
    <xdr:to>
      <xdr:col>34</xdr:col>
      <xdr:colOff>200025</xdr:colOff>
      <xdr:row>442</xdr:row>
      <xdr:rowOff>0</xdr:rowOff>
    </xdr:to>
    <xdr:cxnSp macro="">
      <xdr:nvCxnSpPr>
        <xdr:cNvPr id="1789" name="直線コネクタ 1788">
          <a:extLst>
            <a:ext uri="{FF2B5EF4-FFF2-40B4-BE49-F238E27FC236}">
              <a16:creationId xmlns:a16="http://schemas.microsoft.com/office/drawing/2014/main" id="{A4B4864F-BFA1-4E41-BAC2-B78DB66DF783}"/>
            </a:ext>
          </a:extLst>
        </xdr:cNvPr>
        <xdr:cNvCxnSpPr/>
      </xdr:nvCxnSpPr>
      <xdr:spPr>
        <a:xfrm>
          <a:off x="13154025" y="57550050"/>
          <a:ext cx="0" cy="381000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200024</xdr:colOff>
      <xdr:row>421</xdr:row>
      <xdr:rowOff>4763</xdr:rowOff>
    </xdr:from>
    <xdr:to>
      <xdr:col>34</xdr:col>
      <xdr:colOff>200024</xdr:colOff>
      <xdr:row>422</xdr:row>
      <xdr:rowOff>0</xdr:rowOff>
    </xdr:to>
    <xdr:cxnSp macro="">
      <xdr:nvCxnSpPr>
        <xdr:cNvPr id="1790" name="直線コネクタ 1789">
          <a:extLst>
            <a:ext uri="{FF2B5EF4-FFF2-40B4-BE49-F238E27FC236}">
              <a16:creationId xmlns:a16="http://schemas.microsoft.com/office/drawing/2014/main" id="{E7F0AC08-B29A-4B36-91F2-371022C7A67B}"/>
            </a:ext>
          </a:extLst>
        </xdr:cNvPr>
        <xdr:cNvCxnSpPr/>
      </xdr:nvCxnSpPr>
      <xdr:spPr>
        <a:xfrm>
          <a:off x="13154024" y="57364313"/>
          <a:ext cx="0" cy="185737"/>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419</xdr:row>
      <xdr:rowOff>1</xdr:rowOff>
    </xdr:from>
    <xdr:to>
      <xdr:col>32</xdr:col>
      <xdr:colOff>0</xdr:colOff>
      <xdr:row>421</xdr:row>
      <xdr:rowOff>2381</xdr:rowOff>
    </xdr:to>
    <xdr:cxnSp macro="">
      <xdr:nvCxnSpPr>
        <xdr:cNvPr id="1791" name="直線矢印コネクタ 1790">
          <a:extLst>
            <a:ext uri="{FF2B5EF4-FFF2-40B4-BE49-F238E27FC236}">
              <a16:creationId xmlns:a16="http://schemas.microsoft.com/office/drawing/2014/main" id="{113E9522-48BA-4BBD-8B00-1121BC8A9B12}"/>
            </a:ext>
          </a:extLst>
        </xdr:cNvPr>
        <xdr:cNvCxnSpPr/>
      </xdr:nvCxnSpPr>
      <xdr:spPr>
        <a:xfrm flipV="1">
          <a:off x="12192000" y="56978551"/>
          <a:ext cx="0" cy="38338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422</xdr:row>
      <xdr:rowOff>0</xdr:rowOff>
    </xdr:from>
    <xdr:to>
      <xdr:col>19</xdr:col>
      <xdr:colOff>0</xdr:colOff>
      <xdr:row>425</xdr:row>
      <xdr:rowOff>11906</xdr:rowOff>
    </xdr:to>
    <xdr:cxnSp macro="">
      <xdr:nvCxnSpPr>
        <xdr:cNvPr id="1792" name="直線矢印コネクタ 1791">
          <a:extLst>
            <a:ext uri="{FF2B5EF4-FFF2-40B4-BE49-F238E27FC236}">
              <a16:creationId xmlns:a16="http://schemas.microsoft.com/office/drawing/2014/main" id="{FEC5D2DC-189B-49E3-914D-C6C2F90D268D}"/>
            </a:ext>
          </a:extLst>
        </xdr:cNvPr>
        <xdr:cNvCxnSpPr/>
      </xdr:nvCxnSpPr>
      <xdr:spPr>
        <a:xfrm>
          <a:off x="7239000" y="57550050"/>
          <a:ext cx="0" cy="583406"/>
        </a:xfrm>
        <a:prstGeom prst="straightConnector1">
          <a:avLst/>
        </a:prstGeom>
        <a:ln w="3175">
          <a:solidFill>
            <a:sysClr val="windowText" lastClr="000000"/>
          </a:solidFill>
          <a:prstDash val="sysDash"/>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188119</xdr:colOff>
      <xdr:row>421</xdr:row>
      <xdr:rowOff>2381</xdr:rowOff>
    </xdr:from>
    <xdr:to>
      <xdr:col>15</xdr:col>
      <xdr:colOff>188119</xdr:colOff>
      <xdr:row>422</xdr:row>
      <xdr:rowOff>0</xdr:rowOff>
    </xdr:to>
    <xdr:cxnSp macro="">
      <xdr:nvCxnSpPr>
        <xdr:cNvPr id="1793" name="直線コネクタ 1792">
          <a:extLst>
            <a:ext uri="{FF2B5EF4-FFF2-40B4-BE49-F238E27FC236}">
              <a16:creationId xmlns:a16="http://schemas.microsoft.com/office/drawing/2014/main" id="{3CD8C700-9240-4460-AF54-75CE5D8BD520}"/>
            </a:ext>
          </a:extLst>
        </xdr:cNvPr>
        <xdr:cNvCxnSpPr/>
      </xdr:nvCxnSpPr>
      <xdr:spPr>
        <a:xfrm>
          <a:off x="5903119" y="57361931"/>
          <a:ext cx="0" cy="188119"/>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200025</xdr:colOff>
      <xdr:row>421</xdr:row>
      <xdr:rowOff>2381</xdr:rowOff>
    </xdr:from>
    <xdr:to>
      <xdr:col>14</xdr:col>
      <xdr:colOff>200025</xdr:colOff>
      <xdr:row>422</xdr:row>
      <xdr:rowOff>0</xdr:rowOff>
    </xdr:to>
    <xdr:cxnSp macro="">
      <xdr:nvCxnSpPr>
        <xdr:cNvPr id="1794" name="直線コネクタ 1793">
          <a:extLst>
            <a:ext uri="{FF2B5EF4-FFF2-40B4-BE49-F238E27FC236}">
              <a16:creationId xmlns:a16="http://schemas.microsoft.com/office/drawing/2014/main" id="{D59F5D3F-6CE8-41F1-B96D-9800E10AE776}"/>
            </a:ext>
          </a:extLst>
        </xdr:cNvPr>
        <xdr:cNvCxnSpPr/>
      </xdr:nvCxnSpPr>
      <xdr:spPr>
        <a:xfrm>
          <a:off x="5534025" y="57361931"/>
          <a:ext cx="0" cy="188119"/>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192881</xdr:colOff>
      <xdr:row>420</xdr:row>
      <xdr:rowOff>188119</xdr:rowOff>
    </xdr:from>
    <xdr:to>
      <xdr:col>12</xdr:col>
      <xdr:colOff>192881</xdr:colOff>
      <xdr:row>422</xdr:row>
      <xdr:rowOff>2381</xdr:rowOff>
    </xdr:to>
    <xdr:cxnSp macro="">
      <xdr:nvCxnSpPr>
        <xdr:cNvPr id="1795" name="直線コネクタ 1794">
          <a:extLst>
            <a:ext uri="{FF2B5EF4-FFF2-40B4-BE49-F238E27FC236}">
              <a16:creationId xmlns:a16="http://schemas.microsoft.com/office/drawing/2014/main" id="{09BBE292-C9C8-4665-8AA2-12B56887016D}"/>
            </a:ext>
          </a:extLst>
        </xdr:cNvPr>
        <xdr:cNvCxnSpPr/>
      </xdr:nvCxnSpPr>
      <xdr:spPr>
        <a:xfrm>
          <a:off x="4764881" y="57357169"/>
          <a:ext cx="0" cy="195262"/>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419</xdr:row>
      <xdr:rowOff>1</xdr:rowOff>
    </xdr:from>
    <xdr:to>
      <xdr:col>15</xdr:col>
      <xdr:colOff>0</xdr:colOff>
      <xdr:row>420</xdr:row>
      <xdr:rowOff>188119</xdr:rowOff>
    </xdr:to>
    <xdr:cxnSp macro="">
      <xdr:nvCxnSpPr>
        <xdr:cNvPr id="1796" name="直線矢印コネクタ 1795">
          <a:extLst>
            <a:ext uri="{FF2B5EF4-FFF2-40B4-BE49-F238E27FC236}">
              <a16:creationId xmlns:a16="http://schemas.microsoft.com/office/drawing/2014/main" id="{0845FD05-A1EE-4CCC-B34F-CF34FD84356F}"/>
            </a:ext>
          </a:extLst>
        </xdr:cNvPr>
        <xdr:cNvCxnSpPr/>
      </xdr:nvCxnSpPr>
      <xdr:spPr>
        <a:xfrm flipV="1">
          <a:off x="5715000" y="56978551"/>
          <a:ext cx="0" cy="378618"/>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441</xdr:row>
      <xdr:rowOff>102394</xdr:rowOff>
    </xdr:from>
    <xdr:to>
      <xdr:col>19</xdr:col>
      <xdr:colOff>0</xdr:colOff>
      <xdr:row>441</xdr:row>
      <xdr:rowOff>188119</xdr:rowOff>
    </xdr:to>
    <xdr:cxnSp macro="">
      <xdr:nvCxnSpPr>
        <xdr:cNvPr id="1797" name="直線コネクタ 1796">
          <a:extLst>
            <a:ext uri="{FF2B5EF4-FFF2-40B4-BE49-F238E27FC236}">
              <a16:creationId xmlns:a16="http://schemas.microsoft.com/office/drawing/2014/main" id="{7140FC5A-F5CE-42F8-B60D-DCD0407D8F7B}"/>
            </a:ext>
          </a:extLst>
        </xdr:cNvPr>
        <xdr:cNvCxnSpPr/>
      </xdr:nvCxnSpPr>
      <xdr:spPr>
        <a:xfrm>
          <a:off x="7239000" y="61271944"/>
          <a:ext cx="0" cy="85725"/>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2381</xdr:colOff>
      <xdr:row>430</xdr:row>
      <xdr:rowOff>0</xdr:rowOff>
    </xdr:from>
    <xdr:to>
      <xdr:col>12</xdr:col>
      <xdr:colOff>190500</xdr:colOff>
      <xdr:row>430</xdr:row>
      <xdr:rowOff>0</xdr:rowOff>
    </xdr:to>
    <xdr:cxnSp macro="">
      <xdr:nvCxnSpPr>
        <xdr:cNvPr id="1798" name="直線矢印コネクタ 1797">
          <a:extLst>
            <a:ext uri="{FF2B5EF4-FFF2-40B4-BE49-F238E27FC236}">
              <a16:creationId xmlns:a16="http://schemas.microsoft.com/office/drawing/2014/main" id="{7E016310-CB82-4D44-86B0-B73A4478669B}"/>
            </a:ext>
          </a:extLst>
        </xdr:cNvPr>
        <xdr:cNvCxnSpPr/>
      </xdr:nvCxnSpPr>
      <xdr:spPr>
        <a:xfrm>
          <a:off x="764381" y="59074050"/>
          <a:ext cx="3998119" cy="0"/>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95249</xdr:colOff>
      <xdr:row>424</xdr:row>
      <xdr:rowOff>107156</xdr:rowOff>
    </xdr:from>
    <xdr:to>
      <xdr:col>21</xdr:col>
      <xdr:colOff>95249</xdr:colOff>
      <xdr:row>432</xdr:row>
      <xdr:rowOff>16670</xdr:rowOff>
    </xdr:to>
    <xdr:cxnSp macro="">
      <xdr:nvCxnSpPr>
        <xdr:cNvPr id="1799" name="直線矢印コネクタ 1798">
          <a:extLst>
            <a:ext uri="{FF2B5EF4-FFF2-40B4-BE49-F238E27FC236}">
              <a16:creationId xmlns:a16="http://schemas.microsoft.com/office/drawing/2014/main" id="{2367031E-923C-4EBE-9B8B-D21C03C8652D}"/>
            </a:ext>
          </a:extLst>
        </xdr:cNvPr>
        <xdr:cNvCxnSpPr/>
      </xdr:nvCxnSpPr>
      <xdr:spPr>
        <a:xfrm flipV="1">
          <a:off x="8096249" y="58038206"/>
          <a:ext cx="0" cy="1433514"/>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425</xdr:row>
      <xdr:rowOff>11906</xdr:rowOff>
    </xdr:from>
    <xdr:to>
      <xdr:col>19</xdr:col>
      <xdr:colOff>0</xdr:colOff>
      <xdr:row>432</xdr:row>
      <xdr:rowOff>11906</xdr:rowOff>
    </xdr:to>
    <xdr:cxnSp macro="">
      <xdr:nvCxnSpPr>
        <xdr:cNvPr id="1800" name="直線矢印コネクタ 1799">
          <a:extLst>
            <a:ext uri="{FF2B5EF4-FFF2-40B4-BE49-F238E27FC236}">
              <a16:creationId xmlns:a16="http://schemas.microsoft.com/office/drawing/2014/main" id="{81940C7C-C77B-4C44-9760-BECAB819120F}"/>
            </a:ext>
          </a:extLst>
        </xdr:cNvPr>
        <xdr:cNvCxnSpPr/>
      </xdr:nvCxnSpPr>
      <xdr:spPr>
        <a:xfrm flipV="1">
          <a:off x="7239000" y="58133456"/>
          <a:ext cx="0" cy="133350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95250</xdr:colOff>
      <xdr:row>435</xdr:row>
      <xdr:rowOff>2381</xdr:rowOff>
    </xdr:from>
    <xdr:to>
      <xdr:col>21</xdr:col>
      <xdr:colOff>95250</xdr:colOff>
      <xdr:row>441</xdr:row>
      <xdr:rowOff>92869</xdr:rowOff>
    </xdr:to>
    <xdr:cxnSp macro="">
      <xdr:nvCxnSpPr>
        <xdr:cNvPr id="1801" name="直線矢印コネクタ 1800">
          <a:extLst>
            <a:ext uri="{FF2B5EF4-FFF2-40B4-BE49-F238E27FC236}">
              <a16:creationId xmlns:a16="http://schemas.microsoft.com/office/drawing/2014/main" id="{D68A049D-5BF0-444B-A12D-5505AD680023}"/>
            </a:ext>
          </a:extLst>
        </xdr:cNvPr>
        <xdr:cNvCxnSpPr/>
      </xdr:nvCxnSpPr>
      <xdr:spPr>
        <a:xfrm>
          <a:off x="8096250" y="60028931"/>
          <a:ext cx="0" cy="1233488"/>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424</xdr:row>
      <xdr:rowOff>35720</xdr:rowOff>
    </xdr:from>
    <xdr:to>
      <xdr:col>23</xdr:col>
      <xdr:colOff>47625</xdr:colOff>
      <xdr:row>431</xdr:row>
      <xdr:rowOff>0</xdr:rowOff>
    </xdr:to>
    <xdr:cxnSp macro="">
      <xdr:nvCxnSpPr>
        <xdr:cNvPr id="1802" name="直線矢印コネクタ 1801">
          <a:extLst>
            <a:ext uri="{FF2B5EF4-FFF2-40B4-BE49-F238E27FC236}">
              <a16:creationId xmlns:a16="http://schemas.microsoft.com/office/drawing/2014/main" id="{2BD7E433-399D-4CE9-974F-061C67A07995}"/>
            </a:ext>
          </a:extLst>
        </xdr:cNvPr>
        <xdr:cNvCxnSpPr/>
      </xdr:nvCxnSpPr>
      <xdr:spPr>
        <a:xfrm flipH="1" flipV="1">
          <a:off x="8763000" y="57966770"/>
          <a:ext cx="47625" cy="129778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54769</xdr:colOff>
      <xdr:row>432</xdr:row>
      <xdr:rowOff>0</xdr:rowOff>
    </xdr:from>
    <xdr:to>
      <xdr:col>23</xdr:col>
      <xdr:colOff>121444</xdr:colOff>
      <xdr:row>441</xdr:row>
      <xdr:rowOff>95250</xdr:rowOff>
    </xdr:to>
    <xdr:cxnSp macro="">
      <xdr:nvCxnSpPr>
        <xdr:cNvPr id="1803" name="直線矢印コネクタ 1802">
          <a:extLst>
            <a:ext uri="{FF2B5EF4-FFF2-40B4-BE49-F238E27FC236}">
              <a16:creationId xmlns:a16="http://schemas.microsoft.com/office/drawing/2014/main" id="{DACF92E1-65AC-4F4F-83D3-FAEA62C1F086}"/>
            </a:ext>
          </a:extLst>
        </xdr:cNvPr>
        <xdr:cNvCxnSpPr/>
      </xdr:nvCxnSpPr>
      <xdr:spPr>
        <a:xfrm>
          <a:off x="8817769" y="59455050"/>
          <a:ext cx="66675" cy="180975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190500</xdr:colOff>
      <xdr:row>422</xdr:row>
      <xdr:rowOff>0</xdr:rowOff>
    </xdr:from>
    <xdr:to>
      <xdr:col>23</xdr:col>
      <xdr:colOff>190500</xdr:colOff>
      <xdr:row>431</xdr:row>
      <xdr:rowOff>23813</xdr:rowOff>
    </xdr:to>
    <xdr:cxnSp macro="">
      <xdr:nvCxnSpPr>
        <xdr:cNvPr id="1804" name="直線コネクタ 1803">
          <a:extLst>
            <a:ext uri="{FF2B5EF4-FFF2-40B4-BE49-F238E27FC236}">
              <a16:creationId xmlns:a16="http://schemas.microsoft.com/office/drawing/2014/main" id="{F072C067-DD92-4459-99B0-4D867C864AF5}"/>
            </a:ext>
          </a:extLst>
        </xdr:cNvPr>
        <xdr:cNvCxnSpPr/>
      </xdr:nvCxnSpPr>
      <xdr:spPr>
        <a:xfrm flipV="1">
          <a:off x="8953500" y="57550050"/>
          <a:ext cx="0" cy="1738313"/>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433</xdr:row>
      <xdr:rowOff>0</xdr:rowOff>
    </xdr:from>
    <xdr:to>
      <xdr:col>19</xdr:col>
      <xdr:colOff>0</xdr:colOff>
      <xdr:row>441</xdr:row>
      <xdr:rowOff>90488</xdr:rowOff>
    </xdr:to>
    <xdr:cxnSp macro="">
      <xdr:nvCxnSpPr>
        <xdr:cNvPr id="1805" name="直線矢印コネクタ 1804">
          <a:extLst>
            <a:ext uri="{FF2B5EF4-FFF2-40B4-BE49-F238E27FC236}">
              <a16:creationId xmlns:a16="http://schemas.microsoft.com/office/drawing/2014/main" id="{1571844A-8E39-4A98-A229-C2DADD97530E}"/>
            </a:ext>
          </a:extLst>
        </xdr:cNvPr>
        <xdr:cNvCxnSpPr/>
      </xdr:nvCxnSpPr>
      <xdr:spPr>
        <a:xfrm>
          <a:off x="7239000" y="59645550"/>
          <a:ext cx="0" cy="1614488"/>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190500</xdr:colOff>
      <xdr:row>424</xdr:row>
      <xdr:rowOff>185738</xdr:rowOff>
    </xdr:from>
    <xdr:to>
      <xdr:col>27</xdr:col>
      <xdr:colOff>190500</xdr:colOff>
      <xdr:row>433</xdr:row>
      <xdr:rowOff>38100</xdr:rowOff>
    </xdr:to>
    <xdr:cxnSp macro="">
      <xdr:nvCxnSpPr>
        <xdr:cNvPr id="1806" name="直線矢印コネクタ 1805">
          <a:extLst>
            <a:ext uri="{FF2B5EF4-FFF2-40B4-BE49-F238E27FC236}">
              <a16:creationId xmlns:a16="http://schemas.microsoft.com/office/drawing/2014/main" id="{57A96C81-F4E2-4A14-AFA1-EE58CB0D2349}"/>
            </a:ext>
          </a:extLst>
        </xdr:cNvPr>
        <xdr:cNvCxnSpPr/>
      </xdr:nvCxnSpPr>
      <xdr:spPr>
        <a:xfrm flipV="1">
          <a:off x="10477500" y="58116788"/>
          <a:ext cx="0" cy="1566862"/>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190500</xdr:colOff>
      <xdr:row>434</xdr:row>
      <xdr:rowOff>178594</xdr:rowOff>
    </xdr:from>
    <xdr:to>
      <xdr:col>27</xdr:col>
      <xdr:colOff>190500</xdr:colOff>
      <xdr:row>437</xdr:row>
      <xdr:rowOff>111919</xdr:rowOff>
    </xdr:to>
    <xdr:cxnSp macro="">
      <xdr:nvCxnSpPr>
        <xdr:cNvPr id="1807" name="直線矢印コネクタ 1806">
          <a:extLst>
            <a:ext uri="{FF2B5EF4-FFF2-40B4-BE49-F238E27FC236}">
              <a16:creationId xmlns:a16="http://schemas.microsoft.com/office/drawing/2014/main" id="{05BAFD7E-3682-4D02-B8B2-B1B2AFB80D9B}"/>
            </a:ext>
          </a:extLst>
        </xdr:cNvPr>
        <xdr:cNvCxnSpPr/>
      </xdr:nvCxnSpPr>
      <xdr:spPr>
        <a:xfrm>
          <a:off x="10477500" y="60014644"/>
          <a:ext cx="0" cy="504825"/>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200026</xdr:colOff>
      <xdr:row>437</xdr:row>
      <xdr:rowOff>150019</xdr:rowOff>
    </xdr:from>
    <xdr:to>
      <xdr:col>31</xdr:col>
      <xdr:colOff>200026</xdr:colOff>
      <xdr:row>439</xdr:row>
      <xdr:rowOff>19051</xdr:rowOff>
    </xdr:to>
    <xdr:cxnSp macro="">
      <xdr:nvCxnSpPr>
        <xdr:cNvPr id="1808" name="直線矢印コネクタ 1807">
          <a:extLst>
            <a:ext uri="{FF2B5EF4-FFF2-40B4-BE49-F238E27FC236}">
              <a16:creationId xmlns:a16="http://schemas.microsoft.com/office/drawing/2014/main" id="{A7B20AE5-772F-414B-90EF-1C95889617CF}"/>
            </a:ext>
          </a:extLst>
        </xdr:cNvPr>
        <xdr:cNvCxnSpPr/>
      </xdr:nvCxnSpPr>
      <xdr:spPr>
        <a:xfrm flipV="1">
          <a:off x="12011026" y="60557569"/>
          <a:ext cx="0" cy="250032"/>
        </a:xfrm>
        <a:prstGeom prst="straightConnector1">
          <a:avLst/>
        </a:prstGeom>
        <a:noFill/>
        <a:ln w="3175" cap="flat" cmpd="sng" algn="ctr">
          <a:solidFill>
            <a:sysClr val="windowText" lastClr="000000"/>
          </a:solidFill>
          <a:prstDash val="sysDash"/>
          <a:miter lim="800000"/>
          <a:tailEnd type="arrow"/>
        </a:ln>
        <a:effectLst/>
      </xdr:spPr>
    </xdr:cxnSp>
    <xdr:clientData/>
  </xdr:twoCellAnchor>
  <xdr:twoCellAnchor>
    <xdr:from>
      <xdr:col>31</xdr:col>
      <xdr:colOff>200025</xdr:colOff>
      <xdr:row>440</xdr:row>
      <xdr:rowOff>2381</xdr:rowOff>
    </xdr:from>
    <xdr:to>
      <xdr:col>31</xdr:col>
      <xdr:colOff>200025</xdr:colOff>
      <xdr:row>442</xdr:row>
      <xdr:rowOff>2381</xdr:rowOff>
    </xdr:to>
    <xdr:cxnSp macro="">
      <xdr:nvCxnSpPr>
        <xdr:cNvPr id="1809" name="直線矢印コネクタ 1808">
          <a:extLst>
            <a:ext uri="{FF2B5EF4-FFF2-40B4-BE49-F238E27FC236}">
              <a16:creationId xmlns:a16="http://schemas.microsoft.com/office/drawing/2014/main" id="{F0A9CE56-A237-4901-8BBA-CEAD7B68318B}"/>
            </a:ext>
          </a:extLst>
        </xdr:cNvPr>
        <xdr:cNvCxnSpPr/>
      </xdr:nvCxnSpPr>
      <xdr:spPr>
        <a:xfrm>
          <a:off x="12011025" y="60981431"/>
          <a:ext cx="0" cy="381000"/>
        </a:xfrm>
        <a:prstGeom prst="straightConnector1">
          <a:avLst/>
        </a:prstGeom>
        <a:ln w="3175">
          <a:solidFill>
            <a:sysClr val="windowText" lastClr="000000"/>
          </a:solidFill>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185737</xdr:colOff>
      <xdr:row>438</xdr:row>
      <xdr:rowOff>178594</xdr:rowOff>
    </xdr:from>
    <xdr:to>
      <xdr:col>25</xdr:col>
      <xdr:colOff>185737</xdr:colOff>
      <xdr:row>440</xdr:row>
      <xdr:rowOff>19050</xdr:rowOff>
    </xdr:to>
    <xdr:cxnSp macro="">
      <xdr:nvCxnSpPr>
        <xdr:cNvPr id="1810" name="直線コネクタ 1809">
          <a:extLst>
            <a:ext uri="{FF2B5EF4-FFF2-40B4-BE49-F238E27FC236}">
              <a16:creationId xmlns:a16="http://schemas.microsoft.com/office/drawing/2014/main" id="{8DF9EF9D-B79C-43EC-99E6-EBBF9F3441E1}"/>
            </a:ext>
          </a:extLst>
        </xdr:cNvPr>
        <xdr:cNvCxnSpPr/>
      </xdr:nvCxnSpPr>
      <xdr:spPr>
        <a:xfrm>
          <a:off x="9710737" y="60776644"/>
          <a:ext cx="0" cy="221456"/>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192881</xdr:colOff>
      <xdr:row>440</xdr:row>
      <xdr:rowOff>0</xdr:rowOff>
    </xdr:from>
    <xdr:to>
      <xdr:col>25</xdr:col>
      <xdr:colOff>185738</xdr:colOff>
      <xdr:row>440</xdr:row>
      <xdr:rowOff>0</xdr:rowOff>
    </xdr:to>
    <xdr:cxnSp macro="">
      <xdr:nvCxnSpPr>
        <xdr:cNvPr id="1811" name="直線矢印コネクタ 1810">
          <a:extLst>
            <a:ext uri="{FF2B5EF4-FFF2-40B4-BE49-F238E27FC236}">
              <a16:creationId xmlns:a16="http://schemas.microsoft.com/office/drawing/2014/main" id="{809F1467-8686-4CF6-B507-F1D5B8672D9F}"/>
            </a:ext>
          </a:extLst>
        </xdr:cNvPr>
        <xdr:cNvCxnSpPr/>
      </xdr:nvCxnSpPr>
      <xdr:spPr>
        <a:xfrm>
          <a:off x="8955881" y="60979050"/>
          <a:ext cx="754857"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202406</xdr:colOff>
      <xdr:row>430</xdr:row>
      <xdr:rowOff>0</xdr:rowOff>
    </xdr:from>
    <xdr:to>
      <xdr:col>46</xdr:col>
      <xdr:colOff>378619</xdr:colOff>
      <xdr:row>430</xdr:row>
      <xdr:rowOff>0</xdr:rowOff>
    </xdr:to>
    <xdr:cxnSp macro="">
      <xdr:nvCxnSpPr>
        <xdr:cNvPr id="1812" name="直線矢印コネクタ 1811">
          <a:extLst>
            <a:ext uri="{FF2B5EF4-FFF2-40B4-BE49-F238E27FC236}">
              <a16:creationId xmlns:a16="http://schemas.microsoft.com/office/drawing/2014/main" id="{92425240-B0AC-4A7E-9FAC-D255163E44D0}"/>
            </a:ext>
          </a:extLst>
        </xdr:cNvPr>
        <xdr:cNvCxnSpPr/>
      </xdr:nvCxnSpPr>
      <xdr:spPr>
        <a:xfrm>
          <a:off x="13156406" y="59074050"/>
          <a:ext cx="4748213" cy="0"/>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188119</xdr:colOff>
      <xdr:row>421</xdr:row>
      <xdr:rowOff>0</xdr:rowOff>
    </xdr:from>
    <xdr:to>
      <xdr:col>65</xdr:col>
      <xdr:colOff>188119</xdr:colOff>
      <xdr:row>422</xdr:row>
      <xdr:rowOff>2381</xdr:rowOff>
    </xdr:to>
    <xdr:cxnSp macro="">
      <xdr:nvCxnSpPr>
        <xdr:cNvPr id="1813" name="直線コネクタ 1812">
          <a:extLst>
            <a:ext uri="{FF2B5EF4-FFF2-40B4-BE49-F238E27FC236}">
              <a16:creationId xmlns:a16="http://schemas.microsoft.com/office/drawing/2014/main" id="{A6FE3AE7-EE8B-4D2B-BFEE-0F5F9F2E4DE3}"/>
            </a:ext>
          </a:extLst>
        </xdr:cNvPr>
        <xdr:cNvCxnSpPr/>
      </xdr:nvCxnSpPr>
      <xdr:spPr>
        <a:xfrm>
          <a:off x="24953119" y="57359550"/>
          <a:ext cx="0" cy="192881"/>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0</xdr:colOff>
      <xdr:row>420</xdr:row>
      <xdr:rowOff>2381</xdr:rowOff>
    </xdr:from>
    <xdr:to>
      <xdr:col>65</xdr:col>
      <xdr:colOff>0</xdr:colOff>
      <xdr:row>423</xdr:row>
      <xdr:rowOff>114302</xdr:rowOff>
    </xdr:to>
    <xdr:cxnSp macro="">
      <xdr:nvCxnSpPr>
        <xdr:cNvPr id="1814" name="直線矢印コネクタ 1813">
          <a:extLst>
            <a:ext uri="{FF2B5EF4-FFF2-40B4-BE49-F238E27FC236}">
              <a16:creationId xmlns:a16="http://schemas.microsoft.com/office/drawing/2014/main" id="{85CB9691-8AF5-4413-86CE-0A05711CC969}"/>
            </a:ext>
          </a:extLst>
        </xdr:cNvPr>
        <xdr:cNvCxnSpPr/>
      </xdr:nvCxnSpPr>
      <xdr:spPr>
        <a:xfrm flipV="1">
          <a:off x="24765000" y="57171431"/>
          <a:ext cx="0" cy="683421"/>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0</xdr:colOff>
      <xdr:row>422</xdr:row>
      <xdr:rowOff>0</xdr:rowOff>
    </xdr:from>
    <xdr:to>
      <xdr:col>62</xdr:col>
      <xdr:colOff>0</xdr:colOff>
      <xdr:row>423</xdr:row>
      <xdr:rowOff>50005</xdr:rowOff>
    </xdr:to>
    <xdr:cxnSp macro="">
      <xdr:nvCxnSpPr>
        <xdr:cNvPr id="1815" name="直線矢印コネクタ 1814">
          <a:extLst>
            <a:ext uri="{FF2B5EF4-FFF2-40B4-BE49-F238E27FC236}">
              <a16:creationId xmlns:a16="http://schemas.microsoft.com/office/drawing/2014/main" id="{DF804B0A-E5D5-4C6A-A49B-8DB281F3F0DE}"/>
            </a:ext>
          </a:extLst>
        </xdr:cNvPr>
        <xdr:cNvCxnSpPr/>
      </xdr:nvCxnSpPr>
      <xdr:spPr>
        <a:xfrm flipV="1">
          <a:off x="23622000" y="57550050"/>
          <a:ext cx="0" cy="240505"/>
        </a:xfrm>
        <a:prstGeom prst="straightConnector1">
          <a:avLst/>
        </a:prstGeom>
        <a:ln w="3175">
          <a:solidFill>
            <a:sysClr val="windowText" lastClr="000000"/>
          </a:solidFill>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0</xdr:colOff>
      <xdr:row>424</xdr:row>
      <xdr:rowOff>0</xdr:rowOff>
    </xdr:from>
    <xdr:to>
      <xdr:col>62</xdr:col>
      <xdr:colOff>0</xdr:colOff>
      <xdr:row>425</xdr:row>
      <xdr:rowOff>154781</xdr:rowOff>
    </xdr:to>
    <xdr:cxnSp macro="">
      <xdr:nvCxnSpPr>
        <xdr:cNvPr id="1816" name="直線矢印コネクタ 1815">
          <a:extLst>
            <a:ext uri="{FF2B5EF4-FFF2-40B4-BE49-F238E27FC236}">
              <a16:creationId xmlns:a16="http://schemas.microsoft.com/office/drawing/2014/main" id="{7960F102-5425-41F7-A9D7-DA71F9B61784}"/>
            </a:ext>
          </a:extLst>
        </xdr:cNvPr>
        <xdr:cNvCxnSpPr/>
      </xdr:nvCxnSpPr>
      <xdr:spPr>
        <a:xfrm>
          <a:off x="23622000" y="57931050"/>
          <a:ext cx="0" cy="345281"/>
        </a:xfrm>
        <a:prstGeom prst="straightConnector1">
          <a:avLst/>
        </a:prstGeom>
        <a:ln w="3175">
          <a:solidFill>
            <a:sysClr val="windowText" lastClr="000000"/>
          </a:solidFill>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66</xdr:col>
      <xdr:colOff>0</xdr:colOff>
      <xdr:row>440</xdr:row>
      <xdr:rowOff>90488</xdr:rowOff>
    </xdr:from>
    <xdr:to>
      <xdr:col>66</xdr:col>
      <xdr:colOff>0</xdr:colOff>
      <xdr:row>441</xdr:row>
      <xdr:rowOff>97631</xdr:rowOff>
    </xdr:to>
    <xdr:cxnSp macro="">
      <xdr:nvCxnSpPr>
        <xdr:cNvPr id="1817" name="直線矢印コネクタ 1816">
          <a:extLst>
            <a:ext uri="{FF2B5EF4-FFF2-40B4-BE49-F238E27FC236}">
              <a16:creationId xmlns:a16="http://schemas.microsoft.com/office/drawing/2014/main" id="{C9DA90C2-07D0-429F-BFDA-84E2FFBC754E}"/>
            </a:ext>
          </a:extLst>
        </xdr:cNvPr>
        <xdr:cNvCxnSpPr/>
      </xdr:nvCxnSpPr>
      <xdr:spPr>
        <a:xfrm>
          <a:off x="25146000" y="61069538"/>
          <a:ext cx="0" cy="197643"/>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66</xdr:col>
      <xdr:colOff>4763</xdr:colOff>
      <xdr:row>441</xdr:row>
      <xdr:rowOff>145256</xdr:rowOff>
    </xdr:from>
    <xdr:to>
      <xdr:col>66</xdr:col>
      <xdr:colOff>378619</xdr:colOff>
      <xdr:row>441</xdr:row>
      <xdr:rowOff>145256</xdr:rowOff>
    </xdr:to>
    <xdr:cxnSp macro="">
      <xdr:nvCxnSpPr>
        <xdr:cNvPr id="1818" name="直線コネクタ 1817">
          <a:extLst>
            <a:ext uri="{FF2B5EF4-FFF2-40B4-BE49-F238E27FC236}">
              <a16:creationId xmlns:a16="http://schemas.microsoft.com/office/drawing/2014/main" id="{905E3BBC-0EDB-4DB7-8A87-217B57BA880F}"/>
            </a:ext>
          </a:extLst>
        </xdr:cNvPr>
        <xdr:cNvCxnSpPr/>
      </xdr:nvCxnSpPr>
      <xdr:spPr>
        <a:xfrm>
          <a:off x="25150763" y="61314806"/>
          <a:ext cx="373856"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66</xdr:col>
      <xdr:colOff>378619</xdr:colOff>
      <xdr:row>441</xdr:row>
      <xdr:rowOff>142875</xdr:rowOff>
    </xdr:from>
    <xdr:to>
      <xdr:col>66</xdr:col>
      <xdr:colOff>378619</xdr:colOff>
      <xdr:row>442</xdr:row>
      <xdr:rowOff>40481</xdr:rowOff>
    </xdr:to>
    <xdr:cxnSp macro="">
      <xdr:nvCxnSpPr>
        <xdr:cNvPr id="1819" name="直線矢印コネクタ 1818">
          <a:extLst>
            <a:ext uri="{FF2B5EF4-FFF2-40B4-BE49-F238E27FC236}">
              <a16:creationId xmlns:a16="http://schemas.microsoft.com/office/drawing/2014/main" id="{A1C42761-F288-4350-ABE9-DBADF6D15EC3}"/>
            </a:ext>
          </a:extLst>
        </xdr:cNvPr>
        <xdr:cNvCxnSpPr/>
      </xdr:nvCxnSpPr>
      <xdr:spPr>
        <a:xfrm>
          <a:off x="25524619" y="61312425"/>
          <a:ext cx="0" cy="88106"/>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0</xdr:colOff>
      <xdr:row>425</xdr:row>
      <xdr:rowOff>157164</xdr:rowOff>
    </xdr:from>
    <xdr:to>
      <xdr:col>62</xdr:col>
      <xdr:colOff>0</xdr:colOff>
      <xdr:row>434</xdr:row>
      <xdr:rowOff>7144</xdr:rowOff>
    </xdr:to>
    <xdr:cxnSp macro="">
      <xdr:nvCxnSpPr>
        <xdr:cNvPr id="1820" name="直線矢印コネクタ 1819">
          <a:extLst>
            <a:ext uri="{FF2B5EF4-FFF2-40B4-BE49-F238E27FC236}">
              <a16:creationId xmlns:a16="http://schemas.microsoft.com/office/drawing/2014/main" id="{4A451321-3527-4FC6-A0C8-B5DCC9A41525}"/>
            </a:ext>
          </a:extLst>
        </xdr:cNvPr>
        <xdr:cNvCxnSpPr/>
      </xdr:nvCxnSpPr>
      <xdr:spPr>
        <a:xfrm flipV="1">
          <a:off x="23622000" y="58278714"/>
          <a:ext cx="0" cy="156448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0</xdr:colOff>
      <xdr:row>434</xdr:row>
      <xdr:rowOff>171450</xdr:rowOff>
    </xdr:from>
    <xdr:to>
      <xdr:col>62</xdr:col>
      <xdr:colOff>0</xdr:colOff>
      <xdr:row>441</xdr:row>
      <xdr:rowOff>97631</xdr:rowOff>
    </xdr:to>
    <xdr:cxnSp macro="">
      <xdr:nvCxnSpPr>
        <xdr:cNvPr id="1821" name="直線矢印コネクタ 1820">
          <a:extLst>
            <a:ext uri="{FF2B5EF4-FFF2-40B4-BE49-F238E27FC236}">
              <a16:creationId xmlns:a16="http://schemas.microsoft.com/office/drawing/2014/main" id="{5A1C51E2-6971-4405-93F6-DD8EB253DCFC}"/>
            </a:ext>
          </a:extLst>
        </xdr:cNvPr>
        <xdr:cNvCxnSpPr/>
      </xdr:nvCxnSpPr>
      <xdr:spPr>
        <a:xfrm>
          <a:off x="23622000" y="60007500"/>
          <a:ext cx="0" cy="1259681"/>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0</xdr:colOff>
      <xdr:row>425</xdr:row>
      <xdr:rowOff>121444</xdr:rowOff>
    </xdr:from>
    <xdr:to>
      <xdr:col>61</xdr:col>
      <xdr:colOff>0</xdr:colOff>
      <xdr:row>441</xdr:row>
      <xdr:rowOff>95250</xdr:rowOff>
    </xdr:to>
    <xdr:cxnSp macro="">
      <xdr:nvCxnSpPr>
        <xdr:cNvPr id="1822" name="直線矢印コネクタ 1821">
          <a:extLst>
            <a:ext uri="{FF2B5EF4-FFF2-40B4-BE49-F238E27FC236}">
              <a16:creationId xmlns:a16="http://schemas.microsoft.com/office/drawing/2014/main" id="{B13DFA76-CCFB-413A-8E08-D8E14F3156BD}"/>
            </a:ext>
          </a:extLst>
        </xdr:cNvPr>
        <xdr:cNvCxnSpPr/>
      </xdr:nvCxnSpPr>
      <xdr:spPr>
        <a:xfrm flipV="1">
          <a:off x="23241000" y="81083944"/>
          <a:ext cx="0" cy="3021806"/>
        </a:xfrm>
        <a:prstGeom prst="straightConnector1">
          <a:avLst/>
        </a:prstGeom>
        <a:ln w="3175">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0</xdr:colOff>
      <xdr:row>427</xdr:row>
      <xdr:rowOff>0</xdr:rowOff>
    </xdr:from>
    <xdr:to>
      <xdr:col>62</xdr:col>
      <xdr:colOff>0</xdr:colOff>
      <xdr:row>427</xdr:row>
      <xdr:rowOff>0</xdr:rowOff>
    </xdr:to>
    <xdr:cxnSp macro="">
      <xdr:nvCxnSpPr>
        <xdr:cNvPr id="1824" name="直線矢印コネクタ 1823">
          <a:extLst>
            <a:ext uri="{FF2B5EF4-FFF2-40B4-BE49-F238E27FC236}">
              <a16:creationId xmlns:a16="http://schemas.microsoft.com/office/drawing/2014/main" id="{B939A3FD-334F-4792-93AC-B877BEEE2A2F}"/>
            </a:ext>
          </a:extLst>
        </xdr:cNvPr>
        <xdr:cNvCxnSpPr/>
      </xdr:nvCxnSpPr>
      <xdr:spPr>
        <a:xfrm>
          <a:off x="23241000" y="58502550"/>
          <a:ext cx="381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0</xdr:colOff>
      <xdr:row>425</xdr:row>
      <xdr:rowOff>123825</xdr:rowOff>
    </xdr:from>
    <xdr:to>
      <xdr:col>55</xdr:col>
      <xdr:colOff>0</xdr:colOff>
      <xdr:row>441</xdr:row>
      <xdr:rowOff>102394</xdr:rowOff>
    </xdr:to>
    <xdr:cxnSp macro="">
      <xdr:nvCxnSpPr>
        <xdr:cNvPr id="1825" name="直線矢印コネクタ 1824">
          <a:extLst>
            <a:ext uri="{FF2B5EF4-FFF2-40B4-BE49-F238E27FC236}">
              <a16:creationId xmlns:a16="http://schemas.microsoft.com/office/drawing/2014/main" id="{A06D39E8-2739-4A4B-BD8D-40792B341EA0}"/>
            </a:ext>
          </a:extLst>
        </xdr:cNvPr>
        <xdr:cNvCxnSpPr/>
      </xdr:nvCxnSpPr>
      <xdr:spPr>
        <a:xfrm>
          <a:off x="20955000" y="58245375"/>
          <a:ext cx="0" cy="3026569"/>
        </a:xfrm>
        <a:prstGeom prst="straightConnector1">
          <a:avLst/>
        </a:prstGeom>
        <a:ln w="3175">
          <a:solidFill>
            <a:schemeClr val="tx2"/>
          </a:solidFill>
          <a:prstDash val="sysDash"/>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0</xdr:colOff>
      <xdr:row>433</xdr:row>
      <xdr:rowOff>0</xdr:rowOff>
    </xdr:from>
    <xdr:to>
      <xdr:col>52</xdr:col>
      <xdr:colOff>0</xdr:colOff>
      <xdr:row>441</xdr:row>
      <xdr:rowOff>95250</xdr:rowOff>
    </xdr:to>
    <xdr:cxnSp macro="">
      <xdr:nvCxnSpPr>
        <xdr:cNvPr id="1826" name="直線矢印コネクタ 1825">
          <a:extLst>
            <a:ext uri="{FF2B5EF4-FFF2-40B4-BE49-F238E27FC236}">
              <a16:creationId xmlns:a16="http://schemas.microsoft.com/office/drawing/2014/main" id="{A5CD9F4C-4210-4567-8306-10E7C4200CC2}"/>
            </a:ext>
          </a:extLst>
        </xdr:cNvPr>
        <xdr:cNvCxnSpPr/>
      </xdr:nvCxnSpPr>
      <xdr:spPr>
        <a:xfrm>
          <a:off x="19812000" y="59645550"/>
          <a:ext cx="0" cy="161925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0</xdr:colOff>
      <xdr:row>433</xdr:row>
      <xdr:rowOff>0</xdr:rowOff>
    </xdr:from>
    <xdr:to>
      <xdr:col>52</xdr:col>
      <xdr:colOff>0</xdr:colOff>
      <xdr:row>441</xdr:row>
      <xdr:rowOff>95250</xdr:rowOff>
    </xdr:to>
    <xdr:cxnSp macro="">
      <xdr:nvCxnSpPr>
        <xdr:cNvPr id="1827" name="直線コネクタ 1826">
          <a:extLst>
            <a:ext uri="{FF2B5EF4-FFF2-40B4-BE49-F238E27FC236}">
              <a16:creationId xmlns:a16="http://schemas.microsoft.com/office/drawing/2014/main" id="{A7D57A92-DD09-4BFD-8023-BE375A078EB5}"/>
            </a:ext>
          </a:extLst>
        </xdr:cNvPr>
        <xdr:cNvCxnSpPr/>
      </xdr:nvCxnSpPr>
      <xdr:spPr>
        <a:xfrm>
          <a:off x="19812000" y="59645550"/>
          <a:ext cx="0" cy="161925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0</xdr:colOff>
      <xdr:row>423</xdr:row>
      <xdr:rowOff>171450</xdr:rowOff>
    </xdr:from>
    <xdr:to>
      <xdr:col>78</xdr:col>
      <xdr:colOff>0</xdr:colOff>
      <xdr:row>425</xdr:row>
      <xdr:rowOff>157163</xdr:rowOff>
    </xdr:to>
    <xdr:cxnSp macro="">
      <xdr:nvCxnSpPr>
        <xdr:cNvPr id="1828" name="直線矢印コネクタ 1827">
          <a:extLst>
            <a:ext uri="{FF2B5EF4-FFF2-40B4-BE49-F238E27FC236}">
              <a16:creationId xmlns:a16="http://schemas.microsoft.com/office/drawing/2014/main" id="{114C4BBB-5A8F-415D-8804-9B1DD7124BB4}"/>
            </a:ext>
          </a:extLst>
        </xdr:cNvPr>
        <xdr:cNvCxnSpPr/>
      </xdr:nvCxnSpPr>
      <xdr:spPr>
        <a:xfrm>
          <a:off x="29718000" y="57912000"/>
          <a:ext cx="0" cy="366713"/>
        </a:xfrm>
        <a:prstGeom prst="straightConnector1">
          <a:avLst/>
        </a:prstGeom>
        <a:ln w="3175">
          <a:solidFill>
            <a:sysClr val="windowText" lastClr="000000"/>
          </a:solidFill>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192881</xdr:colOff>
      <xdr:row>422</xdr:row>
      <xdr:rowOff>0</xdr:rowOff>
    </xdr:from>
    <xdr:to>
      <xdr:col>74</xdr:col>
      <xdr:colOff>192881</xdr:colOff>
      <xdr:row>425</xdr:row>
      <xdr:rowOff>7144</xdr:rowOff>
    </xdr:to>
    <xdr:cxnSp macro="">
      <xdr:nvCxnSpPr>
        <xdr:cNvPr id="1829" name="直線矢印コネクタ 1828">
          <a:extLst>
            <a:ext uri="{FF2B5EF4-FFF2-40B4-BE49-F238E27FC236}">
              <a16:creationId xmlns:a16="http://schemas.microsoft.com/office/drawing/2014/main" id="{7EE2BB79-D6FD-4DB7-A39C-E028F5DC1A7D}"/>
            </a:ext>
          </a:extLst>
        </xdr:cNvPr>
        <xdr:cNvCxnSpPr/>
      </xdr:nvCxnSpPr>
      <xdr:spPr>
        <a:xfrm>
          <a:off x="28386881" y="57550050"/>
          <a:ext cx="0" cy="578644"/>
        </a:xfrm>
        <a:prstGeom prst="straightConnector1">
          <a:avLst/>
        </a:prstGeom>
        <a:ln w="3175">
          <a:solidFill>
            <a:sysClr val="windowText" lastClr="000000"/>
          </a:solidFill>
          <a:prstDash val="sysDash"/>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192881</xdr:colOff>
      <xdr:row>423</xdr:row>
      <xdr:rowOff>92869</xdr:rowOff>
    </xdr:from>
    <xdr:to>
      <xdr:col>75</xdr:col>
      <xdr:colOff>0</xdr:colOff>
      <xdr:row>423</xdr:row>
      <xdr:rowOff>92869</xdr:rowOff>
    </xdr:to>
    <xdr:cxnSp macro="">
      <xdr:nvCxnSpPr>
        <xdr:cNvPr id="1830" name="直線コネクタ 1829">
          <a:extLst>
            <a:ext uri="{FF2B5EF4-FFF2-40B4-BE49-F238E27FC236}">
              <a16:creationId xmlns:a16="http://schemas.microsoft.com/office/drawing/2014/main" id="{CBA2D23B-30FD-4573-9E20-CDA2E32BB7F4}"/>
            </a:ext>
          </a:extLst>
        </xdr:cNvPr>
        <xdr:cNvCxnSpPr/>
      </xdr:nvCxnSpPr>
      <xdr:spPr>
        <a:xfrm>
          <a:off x="28386881" y="57833419"/>
          <a:ext cx="188119"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75</xdr:col>
      <xdr:colOff>0</xdr:colOff>
      <xdr:row>420</xdr:row>
      <xdr:rowOff>4763</xdr:rowOff>
    </xdr:from>
    <xdr:to>
      <xdr:col>75</xdr:col>
      <xdr:colOff>0</xdr:colOff>
      <xdr:row>423</xdr:row>
      <xdr:rowOff>92870</xdr:rowOff>
    </xdr:to>
    <xdr:cxnSp macro="">
      <xdr:nvCxnSpPr>
        <xdr:cNvPr id="1831" name="直線矢印コネクタ 1830">
          <a:extLst>
            <a:ext uri="{FF2B5EF4-FFF2-40B4-BE49-F238E27FC236}">
              <a16:creationId xmlns:a16="http://schemas.microsoft.com/office/drawing/2014/main" id="{7293C090-5488-4F7B-8B08-8A4A02B808DE}"/>
            </a:ext>
          </a:extLst>
        </xdr:cNvPr>
        <xdr:cNvCxnSpPr/>
      </xdr:nvCxnSpPr>
      <xdr:spPr>
        <a:xfrm flipV="1">
          <a:off x="28575000" y="57173813"/>
          <a:ext cx="0" cy="659607"/>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0</xdr:colOff>
      <xdr:row>424</xdr:row>
      <xdr:rowOff>180975</xdr:rowOff>
    </xdr:from>
    <xdr:to>
      <xdr:col>74</xdr:col>
      <xdr:colOff>0</xdr:colOff>
      <xdr:row>437</xdr:row>
      <xdr:rowOff>121444</xdr:rowOff>
    </xdr:to>
    <xdr:cxnSp macro="">
      <xdr:nvCxnSpPr>
        <xdr:cNvPr id="1832" name="直線矢印コネクタ 1831">
          <a:extLst>
            <a:ext uri="{FF2B5EF4-FFF2-40B4-BE49-F238E27FC236}">
              <a16:creationId xmlns:a16="http://schemas.microsoft.com/office/drawing/2014/main" id="{EE31F28E-E9FF-4671-AA12-DC0B67BFE542}"/>
            </a:ext>
          </a:extLst>
        </xdr:cNvPr>
        <xdr:cNvCxnSpPr/>
      </xdr:nvCxnSpPr>
      <xdr:spPr>
        <a:xfrm>
          <a:off x="28194000" y="58112025"/>
          <a:ext cx="0" cy="2416969"/>
        </a:xfrm>
        <a:prstGeom prst="straightConnector1">
          <a:avLst/>
        </a:prstGeom>
        <a:ln w="3175">
          <a:solidFill>
            <a:schemeClr val="accent1"/>
          </a:solidFill>
          <a:prstDash val="solid"/>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0</xdr:colOff>
      <xdr:row>437</xdr:row>
      <xdr:rowOff>119064</xdr:rowOff>
    </xdr:from>
    <xdr:to>
      <xdr:col>74</xdr:col>
      <xdr:colOff>0</xdr:colOff>
      <xdr:row>439</xdr:row>
      <xdr:rowOff>14288</xdr:rowOff>
    </xdr:to>
    <xdr:cxnSp macro="">
      <xdr:nvCxnSpPr>
        <xdr:cNvPr id="1833" name="直線矢印コネクタ 1832">
          <a:extLst>
            <a:ext uri="{FF2B5EF4-FFF2-40B4-BE49-F238E27FC236}">
              <a16:creationId xmlns:a16="http://schemas.microsoft.com/office/drawing/2014/main" id="{1AD073A1-3FEF-4F5C-A259-5D63543ECC1D}"/>
            </a:ext>
          </a:extLst>
        </xdr:cNvPr>
        <xdr:cNvCxnSpPr/>
      </xdr:nvCxnSpPr>
      <xdr:spPr>
        <a:xfrm flipV="1">
          <a:off x="28194000" y="60526614"/>
          <a:ext cx="0" cy="276224"/>
        </a:xfrm>
        <a:prstGeom prst="straightConnector1">
          <a:avLst/>
        </a:prstGeom>
        <a:ln w="3175">
          <a:solidFill>
            <a:sysClr val="windowText" lastClr="000000"/>
          </a:solidFill>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0</xdr:colOff>
      <xdr:row>440</xdr:row>
      <xdr:rowOff>0</xdr:rowOff>
    </xdr:from>
    <xdr:to>
      <xdr:col>74</xdr:col>
      <xdr:colOff>0</xdr:colOff>
      <xdr:row>441</xdr:row>
      <xdr:rowOff>188119</xdr:rowOff>
    </xdr:to>
    <xdr:cxnSp macro="">
      <xdr:nvCxnSpPr>
        <xdr:cNvPr id="1834" name="直線矢印コネクタ 1833">
          <a:extLst>
            <a:ext uri="{FF2B5EF4-FFF2-40B4-BE49-F238E27FC236}">
              <a16:creationId xmlns:a16="http://schemas.microsoft.com/office/drawing/2014/main" id="{3BADB156-B750-4EC2-B873-7D5D701AC12A}"/>
            </a:ext>
          </a:extLst>
        </xdr:cNvPr>
        <xdr:cNvCxnSpPr/>
      </xdr:nvCxnSpPr>
      <xdr:spPr>
        <a:xfrm>
          <a:off x="28194000" y="60979050"/>
          <a:ext cx="0" cy="378619"/>
        </a:xfrm>
        <a:prstGeom prst="straightConnector1">
          <a:avLst/>
        </a:prstGeom>
        <a:ln w="3175">
          <a:solidFill>
            <a:sysClr val="windowText" lastClr="000000"/>
          </a:solidFill>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285750</xdr:colOff>
      <xdr:row>424</xdr:row>
      <xdr:rowOff>2381</xdr:rowOff>
    </xdr:from>
    <xdr:to>
      <xdr:col>67</xdr:col>
      <xdr:colOff>285750</xdr:colOff>
      <xdr:row>424</xdr:row>
      <xdr:rowOff>107156</xdr:rowOff>
    </xdr:to>
    <xdr:cxnSp macro="">
      <xdr:nvCxnSpPr>
        <xdr:cNvPr id="1835" name="直線コネクタ 1834">
          <a:extLst>
            <a:ext uri="{FF2B5EF4-FFF2-40B4-BE49-F238E27FC236}">
              <a16:creationId xmlns:a16="http://schemas.microsoft.com/office/drawing/2014/main" id="{1828EE8E-7C5F-4464-8E71-D900C9510A67}"/>
            </a:ext>
          </a:extLst>
        </xdr:cNvPr>
        <xdr:cNvCxnSpPr/>
      </xdr:nvCxnSpPr>
      <xdr:spPr>
        <a:xfrm>
          <a:off x="25812750" y="57933431"/>
          <a:ext cx="0" cy="104775"/>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0</xdr:colOff>
      <xdr:row>424</xdr:row>
      <xdr:rowOff>0</xdr:rowOff>
    </xdr:from>
    <xdr:to>
      <xdr:col>74</xdr:col>
      <xdr:colOff>0</xdr:colOff>
      <xdr:row>424</xdr:row>
      <xdr:rowOff>173831</xdr:rowOff>
    </xdr:to>
    <xdr:cxnSp macro="">
      <xdr:nvCxnSpPr>
        <xdr:cNvPr id="1836" name="直線コネクタ 1835">
          <a:extLst>
            <a:ext uri="{FF2B5EF4-FFF2-40B4-BE49-F238E27FC236}">
              <a16:creationId xmlns:a16="http://schemas.microsoft.com/office/drawing/2014/main" id="{0AC3E535-8A17-47B8-837E-2B35BBCD65FE}"/>
            </a:ext>
          </a:extLst>
        </xdr:cNvPr>
        <xdr:cNvCxnSpPr/>
      </xdr:nvCxnSpPr>
      <xdr:spPr>
        <a:xfrm>
          <a:off x="28194000" y="57931050"/>
          <a:ext cx="0" cy="173831"/>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192881</xdr:colOff>
      <xdr:row>421</xdr:row>
      <xdr:rowOff>2381</xdr:rowOff>
    </xdr:from>
    <xdr:to>
      <xdr:col>74</xdr:col>
      <xdr:colOff>192881</xdr:colOff>
      <xdr:row>421</xdr:row>
      <xdr:rowOff>188119</xdr:rowOff>
    </xdr:to>
    <xdr:cxnSp macro="">
      <xdr:nvCxnSpPr>
        <xdr:cNvPr id="1837" name="直線コネクタ 1836">
          <a:extLst>
            <a:ext uri="{FF2B5EF4-FFF2-40B4-BE49-F238E27FC236}">
              <a16:creationId xmlns:a16="http://schemas.microsoft.com/office/drawing/2014/main" id="{77BB71BF-0E55-4726-BF95-0219EACA449B}"/>
            </a:ext>
          </a:extLst>
        </xdr:cNvPr>
        <xdr:cNvCxnSpPr/>
      </xdr:nvCxnSpPr>
      <xdr:spPr>
        <a:xfrm>
          <a:off x="28386881" y="57361931"/>
          <a:ext cx="0" cy="185738"/>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0</xdr:colOff>
      <xdr:row>425</xdr:row>
      <xdr:rowOff>171450</xdr:rowOff>
    </xdr:from>
    <xdr:to>
      <xdr:col>78</xdr:col>
      <xdr:colOff>0</xdr:colOff>
      <xdr:row>432</xdr:row>
      <xdr:rowOff>14290</xdr:rowOff>
    </xdr:to>
    <xdr:cxnSp macro="">
      <xdr:nvCxnSpPr>
        <xdr:cNvPr id="1838" name="直線矢印コネクタ 1837">
          <a:extLst>
            <a:ext uri="{FF2B5EF4-FFF2-40B4-BE49-F238E27FC236}">
              <a16:creationId xmlns:a16="http://schemas.microsoft.com/office/drawing/2014/main" id="{B0C238EC-44B1-4DE6-8779-E5C157042A88}"/>
            </a:ext>
          </a:extLst>
        </xdr:cNvPr>
        <xdr:cNvCxnSpPr/>
      </xdr:nvCxnSpPr>
      <xdr:spPr>
        <a:xfrm flipV="1">
          <a:off x="29718000" y="58293000"/>
          <a:ext cx="0" cy="117634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0</xdr:colOff>
      <xdr:row>433</xdr:row>
      <xdr:rowOff>0</xdr:rowOff>
    </xdr:from>
    <xdr:to>
      <xdr:col>78</xdr:col>
      <xdr:colOff>0</xdr:colOff>
      <xdr:row>437</xdr:row>
      <xdr:rowOff>173831</xdr:rowOff>
    </xdr:to>
    <xdr:cxnSp macro="">
      <xdr:nvCxnSpPr>
        <xdr:cNvPr id="1839" name="直線矢印コネクタ 1838">
          <a:extLst>
            <a:ext uri="{FF2B5EF4-FFF2-40B4-BE49-F238E27FC236}">
              <a16:creationId xmlns:a16="http://schemas.microsoft.com/office/drawing/2014/main" id="{0522332A-435A-4283-AEA0-CC47CB228392}"/>
            </a:ext>
          </a:extLst>
        </xdr:cNvPr>
        <xdr:cNvCxnSpPr/>
      </xdr:nvCxnSpPr>
      <xdr:spPr>
        <a:xfrm>
          <a:off x="29718000" y="59645550"/>
          <a:ext cx="0" cy="935831"/>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0</xdr:colOff>
      <xdr:row>437</xdr:row>
      <xdr:rowOff>178594</xdr:rowOff>
    </xdr:from>
    <xdr:to>
      <xdr:col>78</xdr:col>
      <xdr:colOff>0</xdr:colOff>
      <xdr:row>442</xdr:row>
      <xdr:rowOff>2381</xdr:rowOff>
    </xdr:to>
    <xdr:cxnSp macro="">
      <xdr:nvCxnSpPr>
        <xdr:cNvPr id="1840" name="直線矢印コネクタ 1839">
          <a:extLst>
            <a:ext uri="{FF2B5EF4-FFF2-40B4-BE49-F238E27FC236}">
              <a16:creationId xmlns:a16="http://schemas.microsoft.com/office/drawing/2014/main" id="{CBCAF75D-4DF2-45FE-A33D-35B3C8BB9927}"/>
            </a:ext>
          </a:extLst>
        </xdr:cNvPr>
        <xdr:cNvCxnSpPr/>
      </xdr:nvCxnSpPr>
      <xdr:spPr>
        <a:xfrm>
          <a:off x="29718000" y="60586144"/>
          <a:ext cx="0" cy="776287"/>
        </a:xfrm>
        <a:prstGeom prst="straightConnector1">
          <a:avLst/>
        </a:prstGeom>
        <a:ln w="3175">
          <a:solidFill>
            <a:schemeClr val="accent1"/>
          </a:solidFill>
          <a:prstDash val="solid"/>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0</xdr:colOff>
      <xdr:row>438</xdr:row>
      <xdr:rowOff>0</xdr:rowOff>
    </xdr:from>
    <xdr:to>
      <xdr:col>72</xdr:col>
      <xdr:colOff>0</xdr:colOff>
      <xdr:row>440</xdr:row>
      <xdr:rowOff>2381</xdr:rowOff>
    </xdr:to>
    <xdr:cxnSp macro="">
      <xdr:nvCxnSpPr>
        <xdr:cNvPr id="1841" name="直線コネクタ 1840">
          <a:extLst>
            <a:ext uri="{FF2B5EF4-FFF2-40B4-BE49-F238E27FC236}">
              <a16:creationId xmlns:a16="http://schemas.microsoft.com/office/drawing/2014/main" id="{676BB44B-49D1-4CF6-90AE-AEF16197DC09}"/>
            </a:ext>
          </a:extLst>
        </xdr:cNvPr>
        <xdr:cNvCxnSpPr/>
      </xdr:nvCxnSpPr>
      <xdr:spPr>
        <a:xfrm>
          <a:off x="27432000" y="60598050"/>
          <a:ext cx="0" cy="383381"/>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0</xdr:colOff>
      <xdr:row>440</xdr:row>
      <xdr:rowOff>0</xdr:rowOff>
    </xdr:from>
    <xdr:to>
      <xdr:col>72</xdr:col>
      <xdr:colOff>2381</xdr:colOff>
      <xdr:row>440</xdr:row>
      <xdr:rowOff>0</xdr:rowOff>
    </xdr:to>
    <xdr:cxnSp macro="">
      <xdr:nvCxnSpPr>
        <xdr:cNvPr id="1842" name="直線矢印コネクタ 1841">
          <a:extLst>
            <a:ext uri="{FF2B5EF4-FFF2-40B4-BE49-F238E27FC236}">
              <a16:creationId xmlns:a16="http://schemas.microsoft.com/office/drawing/2014/main" id="{1E97A69B-FC57-48E9-B135-B2526852A3E5}"/>
            </a:ext>
          </a:extLst>
        </xdr:cNvPr>
        <xdr:cNvCxnSpPr/>
      </xdr:nvCxnSpPr>
      <xdr:spPr>
        <a:xfrm>
          <a:off x="26670000" y="60979050"/>
          <a:ext cx="764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190499</xdr:colOff>
      <xdr:row>514</xdr:row>
      <xdr:rowOff>0</xdr:rowOff>
    </xdr:from>
    <xdr:to>
      <xdr:col>45</xdr:col>
      <xdr:colOff>190499</xdr:colOff>
      <xdr:row>516</xdr:row>
      <xdr:rowOff>4763</xdr:rowOff>
    </xdr:to>
    <xdr:cxnSp macro="">
      <xdr:nvCxnSpPr>
        <xdr:cNvPr id="1843" name="直線コネクタ 1842">
          <a:extLst>
            <a:ext uri="{FF2B5EF4-FFF2-40B4-BE49-F238E27FC236}">
              <a16:creationId xmlns:a16="http://schemas.microsoft.com/office/drawing/2014/main" id="{1A82822C-53B3-4C11-8DA3-C526C5652AA0}"/>
            </a:ext>
          </a:extLst>
        </xdr:cNvPr>
        <xdr:cNvCxnSpPr/>
      </xdr:nvCxnSpPr>
      <xdr:spPr>
        <a:xfrm>
          <a:off x="17335499" y="75076050"/>
          <a:ext cx="0" cy="385763"/>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190500</xdr:colOff>
      <xdr:row>517</xdr:row>
      <xdr:rowOff>178594</xdr:rowOff>
    </xdr:from>
    <xdr:to>
      <xdr:col>45</xdr:col>
      <xdr:colOff>190500</xdr:colOff>
      <xdr:row>531</xdr:row>
      <xdr:rowOff>28575</xdr:rowOff>
    </xdr:to>
    <xdr:cxnSp macro="">
      <xdr:nvCxnSpPr>
        <xdr:cNvPr id="1844" name="直線コネクタ 1843">
          <a:extLst>
            <a:ext uri="{FF2B5EF4-FFF2-40B4-BE49-F238E27FC236}">
              <a16:creationId xmlns:a16="http://schemas.microsoft.com/office/drawing/2014/main" id="{7793BA7B-DF8E-44F8-AF0B-1CB1053F67FE}"/>
            </a:ext>
          </a:extLst>
        </xdr:cNvPr>
        <xdr:cNvCxnSpPr/>
      </xdr:nvCxnSpPr>
      <xdr:spPr>
        <a:xfrm>
          <a:off x="17335500" y="75826144"/>
          <a:ext cx="0" cy="2516981"/>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190500</xdr:colOff>
      <xdr:row>532</xdr:row>
      <xdr:rowOff>173831</xdr:rowOff>
    </xdr:from>
    <xdr:to>
      <xdr:col>45</xdr:col>
      <xdr:colOff>190500</xdr:colOff>
      <xdr:row>549</xdr:row>
      <xdr:rowOff>23813</xdr:rowOff>
    </xdr:to>
    <xdr:cxnSp macro="">
      <xdr:nvCxnSpPr>
        <xdr:cNvPr id="1845" name="直線コネクタ 1844">
          <a:extLst>
            <a:ext uri="{FF2B5EF4-FFF2-40B4-BE49-F238E27FC236}">
              <a16:creationId xmlns:a16="http://schemas.microsoft.com/office/drawing/2014/main" id="{A5AC8830-CFD2-4817-88ED-D0D42371EDE4}"/>
            </a:ext>
          </a:extLst>
        </xdr:cNvPr>
        <xdr:cNvCxnSpPr/>
      </xdr:nvCxnSpPr>
      <xdr:spPr>
        <a:xfrm>
          <a:off x="17335500" y="78678881"/>
          <a:ext cx="0" cy="3088482"/>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190500</xdr:colOff>
      <xdr:row>550</xdr:row>
      <xdr:rowOff>188119</xdr:rowOff>
    </xdr:from>
    <xdr:to>
      <xdr:col>45</xdr:col>
      <xdr:colOff>190500</xdr:colOff>
      <xdr:row>554</xdr:row>
      <xdr:rowOff>0</xdr:rowOff>
    </xdr:to>
    <xdr:cxnSp macro="">
      <xdr:nvCxnSpPr>
        <xdr:cNvPr id="1846" name="直線コネクタ 1845">
          <a:extLst>
            <a:ext uri="{FF2B5EF4-FFF2-40B4-BE49-F238E27FC236}">
              <a16:creationId xmlns:a16="http://schemas.microsoft.com/office/drawing/2014/main" id="{7434DBA5-ED7C-4558-912F-1319282FB072}"/>
            </a:ext>
          </a:extLst>
        </xdr:cNvPr>
        <xdr:cNvCxnSpPr/>
      </xdr:nvCxnSpPr>
      <xdr:spPr>
        <a:xfrm>
          <a:off x="17335500" y="82122169"/>
          <a:ext cx="0" cy="573881"/>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0</xdr:colOff>
      <xdr:row>518</xdr:row>
      <xdr:rowOff>85725</xdr:rowOff>
    </xdr:from>
    <xdr:to>
      <xdr:col>34</xdr:col>
      <xdr:colOff>0</xdr:colOff>
      <xdr:row>521</xdr:row>
      <xdr:rowOff>123825</xdr:rowOff>
    </xdr:to>
    <xdr:cxnSp macro="">
      <xdr:nvCxnSpPr>
        <xdr:cNvPr id="1847" name="直線矢印コネクタ 1846">
          <a:extLst>
            <a:ext uri="{FF2B5EF4-FFF2-40B4-BE49-F238E27FC236}">
              <a16:creationId xmlns:a16="http://schemas.microsoft.com/office/drawing/2014/main" id="{8B1D0B4B-3A68-4A10-AFF6-098D5CF24A49}"/>
            </a:ext>
          </a:extLst>
        </xdr:cNvPr>
        <xdr:cNvCxnSpPr/>
      </xdr:nvCxnSpPr>
      <xdr:spPr>
        <a:xfrm>
          <a:off x="12954000" y="75923775"/>
          <a:ext cx="0" cy="6096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521</xdr:row>
      <xdr:rowOff>123825</xdr:rowOff>
    </xdr:from>
    <xdr:to>
      <xdr:col>32</xdr:col>
      <xdr:colOff>0</xdr:colOff>
      <xdr:row>554</xdr:row>
      <xdr:rowOff>0</xdr:rowOff>
    </xdr:to>
    <xdr:cxnSp macro="">
      <xdr:nvCxnSpPr>
        <xdr:cNvPr id="1848" name="直線コネクタ 1847">
          <a:extLst>
            <a:ext uri="{FF2B5EF4-FFF2-40B4-BE49-F238E27FC236}">
              <a16:creationId xmlns:a16="http://schemas.microsoft.com/office/drawing/2014/main" id="{3BEA6D15-22A7-4F13-A76F-0A505BD48649}"/>
            </a:ext>
          </a:extLst>
        </xdr:cNvPr>
        <xdr:cNvCxnSpPr/>
      </xdr:nvCxnSpPr>
      <xdr:spPr>
        <a:xfrm>
          <a:off x="12192000" y="76533375"/>
          <a:ext cx="0" cy="6162675"/>
        </a:xfrm>
        <a:prstGeom prst="line">
          <a:avLst/>
        </a:prstGeom>
        <a:ln w="6350" cmpd="dbl">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0</xdr:colOff>
      <xdr:row>521</xdr:row>
      <xdr:rowOff>123826</xdr:rowOff>
    </xdr:from>
    <xdr:to>
      <xdr:col>34</xdr:col>
      <xdr:colOff>0</xdr:colOff>
      <xdr:row>531</xdr:row>
      <xdr:rowOff>9525</xdr:rowOff>
    </xdr:to>
    <xdr:cxnSp macro="">
      <xdr:nvCxnSpPr>
        <xdr:cNvPr id="1849" name="直線矢印コネクタ 1848">
          <a:extLst>
            <a:ext uri="{FF2B5EF4-FFF2-40B4-BE49-F238E27FC236}">
              <a16:creationId xmlns:a16="http://schemas.microsoft.com/office/drawing/2014/main" id="{7D540C38-E3A9-454E-AE16-DF5767AD2A76}"/>
            </a:ext>
          </a:extLst>
        </xdr:cNvPr>
        <xdr:cNvCxnSpPr/>
      </xdr:nvCxnSpPr>
      <xdr:spPr>
        <a:xfrm flipV="1">
          <a:off x="12954000" y="76533376"/>
          <a:ext cx="0" cy="1790699"/>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0</xdr:colOff>
      <xdr:row>531</xdr:row>
      <xdr:rowOff>185738</xdr:rowOff>
    </xdr:from>
    <xdr:to>
      <xdr:col>34</xdr:col>
      <xdr:colOff>0</xdr:colOff>
      <xdr:row>553</xdr:row>
      <xdr:rowOff>0</xdr:rowOff>
    </xdr:to>
    <xdr:cxnSp macro="">
      <xdr:nvCxnSpPr>
        <xdr:cNvPr id="1850" name="直線矢印コネクタ 1849">
          <a:extLst>
            <a:ext uri="{FF2B5EF4-FFF2-40B4-BE49-F238E27FC236}">
              <a16:creationId xmlns:a16="http://schemas.microsoft.com/office/drawing/2014/main" id="{0B404926-47BF-41B0-98E4-AAF56FF3589D}"/>
            </a:ext>
          </a:extLst>
        </xdr:cNvPr>
        <xdr:cNvCxnSpPr/>
      </xdr:nvCxnSpPr>
      <xdr:spPr>
        <a:xfrm>
          <a:off x="12954000" y="78500288"/>
          <a:ext cx="0" cy="4005262"/>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0</xdr:colOff>
      <xdr:row>520</xdr:row>
      <xdr:rowOff>0</xdr:rowOff>
    </xdr:from>
    <xdr:to>
      <xdr:col>33</xdr:col>
      <xdr:colOff>378620</xdr:colOff>
      <xdr:row>520</xdr:row>
      <xdr:rowOff>0</xdr:rowOff>
    </xdr:to>
    <xdr:cxnSp macro="">
      <xdr:nvCxnSpPr>
        <xdr:cNvPr id="1851" name="直線コネクタ 1850">
          <a:extLst>
            <a:ext uri="{FF2B5EF4-FFF2-40B4-BE49-F238E27FC236}">
              <a16:creationId xmlns:a16="http://schemas.microsoft.com/office/drawing/2014/main" id="{D8EA56FD-A2BB-464A-8B68-F197E833860F}"/>
            </a:ext>
          </a:extLst>
        </xdr:cNvPr>
        <xdr:cNvCxnSpPr/>
      </xdr:nvCxnSpPr>
      <xdr:spPr>
        <a:xfrm flipH="1">
          <a:off x="12573000" y="76219050"/>
          <a:ext cx="378620"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0</xdr:colOff>
      <xdr:row>513</xdr:row>
      <xdr:rowOff>0</xdr:rowOff>
    </xdr:from>
    <xdr:to>
      <xdr:col>33</xdr:col>
      <xdr:colOff>0</xdr:colOff>
      <xdr:row>520</xdr:row>
      <xdr:rowOff>2381</xdr:rowOff>
    </xdr:to>
    <xdr:cxnSp macro="">
      <xdr:nvCxnSpPr>
        <xdr:cNvPr id="1852" name="直線矢印コネクタ 1851">
          <a:extLst>
            <a:ext uri="{FF2B5EF4-FFF2-40B4-BE49-F238E27FC236}">
              <a16:creationId xmlns:a16="http://schemas.microsoft.com/office/drawing/2014/main" id="{55F4D210-488E-493F-BFF6-B761C5E1592E}"/>
            </a:ext>
          </a:extLst>
        </xdr:cNvPr>
        <xdr:cNvCxnSpPr/>
      </xdr:nvCxnSpPr>
      <xdr:spPr>
        <a:xfrm flipV="1">
          <a:off x="12573000" y="74885550"/>
          <a:ext cx="0" cy="1335881"/>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190500</xdr:colOff>
      <xdr:row>519</xdr:row>
      <xdr:rowOff>33337</xdr:rowOff>
    </xdr:from>
    <xdr:to>
      <xdr:col>45</xdr:col>
      <xdr:colOff>190500</xdr:colOff>
      <xdr:row>521</xdr:row>
      <xdr:rowOff>121444</xdr:rowOff>
    </xdr:to>
    <xdr:cxnSp macro="">
      <xdr:nvCxnSpPr>
        <xdr:cNvPr id="1853" name="直線コネクタ 1852">
          <a:extLst>
            <a:ext uri="{FF2B5EF4-FFF2-40B4-BE49-F238E27FC236}">
              <a16:creationId xmlns:a16="http://schemas.microsoft.com/office/drawing/2014/main" id="{0B3C85C8-B909-4FC8-A51D-3D2056AB8189}"/>
            </a:ext>
          </a:extLst>
        </xdr:cNvPr>
        <xdr:cNvCxnSpPr/>
      </xdr:nvCxnSpPr>
      <xdr:spPr>
        <a:xfrm>
          <a:off x="17335500" y="76061887"/>
          <a:ext cx="0" cy="469107"/>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0</xdr:colOff>
      <xdr:row>518</xdr:row>
      <xdr:rowOff>0</xdr:rowOff>
    </xdr:from>
    <xdr:to>
      <xdr:col>45</xdr:col>
      <xdr:colOff>0</xdr:colOff>
      <xdr:row>520</xdr:row>
      <xdr:rowOff>80963</xdr:rowOff>
    </xdr:to>
    <xdr:cxnSp macro="">
      <xdr:nvCxnSpPr>
        <xdr:cNvPr id="1854" name="直線矢印コネクタ 1853">
          <a:extLst>
            <a:ext uri="{FF2B5EF4-FFF2-40B4-BE49-F238E27FC236}">
              <a16:creationId xmlns:a16="http://schemas.microsoft.com/office/drawing/2014/main" id="{F72793DA-8E66-4759-AFDB-C539D806BBDA}"/>
            </a:ext>
          </a:extLst>
        </xdr:cNvPr>
        <xdr:cNvCxnSpPr/>
      </xdr:nvCxnSpPr>
      <xdr:spPr>
        <a:xfrm flipV="1">
          <a:off x="17145000" y="75838050"/>
          <a:ext cx="0" cy="461963"/>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520</xdr:row>
      <xdr:rowOff>28575</xdr:rowOff>
    </xdr:from>
    <xdr:to>
      <xdr:col>41</xdr:col>
      <xdr:colOff>0</xdr:colOff>
      <xdr:row>553</xdr:row>
      <xdr:rowOff>0</xdr:rowOff>
    </xdr:to>
    <xdr:cxnSp macro="">
      <xdr:nvCxnSpPr>
        <xdr:cNvPr id="1855" name="直線矢印コネクタ 1854">
          <a:extLst>
            <a:ext uri="{FF2B5EF4-FFF2-40B4-BE49-F238E27FC236}">
              <a16:creationId xmlns:a16="http://schemas.microsoft.com/office/drawing/2014/main" id="{CC17BB9C-72D4-4E52-9B9E-44818CD0E062}"/>
            </a:ext>
          </a:extLst>
        </xdr:cNvPr>
        <xdr:cNvCxnSpPr/>
      </xdr:nvCxnSpPr>
      <xdr:spPr>
        <a:xfrm>
          <a:off x="15621000" y="76247625"/>
          <a:ext cx="0" cy="6257925"/>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520</xdr:row>
      <xdr:rowOff>30956</xdr:rowOff>
    </xdr:from>
    <xdr:to>
      <xdr:col>41</xdr:col>
      <xdr:colOff>0</xdr:colOff>
      <xdr:row>521</xdr:row>
      <xdr:rowOff>121444</xdr:rowOff>
    </xdr:to>
    <xdr:cxnSp macro="">
      <xdr:nvCxnSpPr>
        <xdr:cNvPr id="1856" name="直線コネクタ 1855">
          <a:extLst>
            <a:ext uri="{FF2B5EF4-FFF2-40B4-BE49-F238E27FC236}">
              <a16:creationId xmlns:a16="http://schemas.microsoft.com/office/drawing/2014/main" id="{4BFD2046-611C-468B-8C69-876CAF7A40F1}"/>
            </a:ext>
          </a:extLst>
        </xdr:cNvPr>
        <xdr:cNvCxnSpPr/>
      </xdr:nvCxnSpPr>
      <xdr:spPr>
        <a:xfrm flipV="1">
          <a:off x="15621000" y="76250006"/>
          <a:ext cx="0" cy="280988"/>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0</xdr:colOff>
      <xdr:row>518</xdr:row>
      <xdr:rowOff>0</xdr:rowOff>
    </xdr:from>
    <xdr:to>
      <xdr:col>40</xdr:col>
      <xdr:colOff>0</xdr:colOff>
      <xdr:row>520</xdr:row>
      <xdr:rowOff>173831</xdr:rowOff>
    </xdr:to>
    <xdr:cxnSp macro="">
      <xdr:nvCxnSpPr>
        <xdr:cNvPr id="1857" name="直線矢印コネクタ 1856">
          <a:extLst>
            <a:ext uri="{FF2B5EF4-FFF2-40B4-BE49-F238E27FC236}">
              <a16:creationId xmlns:a16="http://schemas.microsoft.com/office/drawing/2014/main" id="{3D4B748E-CD1D-4304-AA3D-DAE40B7A82E3}"/>
            </a:ext>
          </a:extLst>
        </xdr:cNvPr>
        <xdr:cNvCxnSpPr/>
      </xdr:nvCxnSpPr>
      <xdr:spPr>
        <a:xfrm flipV="1">
          <a:off x="15240000" y="75838050"/>
          <a:ext cx="0" cy="554831"/>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0</xdr:colOff>
      <xdr:row>543</xdr:row>
      <xdr:rowOff>78581</xdr:rowOff>
    </xdr:from>
    <xdr:to>
      <xdr:col>52</xdr:col>
      <xdr:colOff>0</xdr:colOff>
      <xdr:row>545</xdr:row>
      <xdr:rowOff>0</xdr:rowOff>
    </xdr:to>
    <xdr:cxnSp macro="">
      <xdr:nvCxnSpPr>
        <xdr:cNvPr id="1858" name="直線矢印コネクタ 1857">
          <a:extLst>
            <a:ext uri="{FF2B5EF4-FFF2-40B4-BE49-F238E27FC236}">
              <a16:creationId xmlns:a16="http://schemas.microsoft.com/office/drawing/2014/main" id="{8ADE438F-C9BB-4F36-B280-C947A1F1DA4D}"/>
            </a:ext>
          </a:extLst>
        </xdr:cNvPr>
        <xdr:cNvCxnSpPr/>
      </xdr:nvCxnSpPr>
      <xdr:spPr>
        <a:xfrm>
          <a:off x="19812000" y="80679131"/>
          <a:ext cx="0" cy="302419"/>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0</xdr:colOff>
      <xdr:row>545</xdr:row>
      <xdr:rowOff>80963</xdr:rowOff>
    </xdr:from>
    <xdr:to>
      <xdr:col>58</xdr:col>
      <xdr:colOff>0</xdr:colOff>
      <xdr:row>554</xdr:row>
      <xdr:rowOff>2381</xdr:rowOff>
    </xdr:to>
    <xdr:cxnSp macro="">
      <xdr:nvCxnSpPr>
        <xdr:cNvPr id="1859" name="直線矢印コネクタ 1858">
          <a:extLst>
            <a:ext uri="{FF2B5EF4-FFF2-40B4-BE49-F238E27FC236}">
              <a16:creationId xmlns:a16="http://schemas.microsoft.com/office/drawing/2014/main" id="{2C1D1F64-C6A9-4730-9820-F3282A7591C4}"/>
            </a:ext>
          </a:extLst>
        </xdr:cNvPr>
        <xdr:cNvCxnSpPr/>
      </xdr:nvCxnSpPr>
      <xdr:spPr>
        <a:xfrm>
          <a:off x="22098000" y="81062513"/>
          <a:ext cx="0" cy="163591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0</xdr:colOff>
      <xdr:row>543</xdr:row>
      <xdr:rowOff>38100</xdr:rowOff>
    </xdr:from>
    <xdr:to>
      <xdr:col>57</xdr:col>
      <xdr:colOff>0</xdr:colOff>
      <xdr:row>545</xdr:row>
      <xdr:rowOff>128588</xdr:rowOff>
    </xdr:to>
    <xdr:cxnSp macro="">
      <xdr:nvCxnSpPr>
        <xdr:cNvPr id="1860" name="直線矢印コネクタ 1859">
          <a:extLst>
            <a:ext uri="{FF2B5EF4-FFF2-40B4-BE49-F238E27FC236}">
              <a16:creationId xmlns:a16="http://schemas.microsoft.com/office/drawing/2014/main" id="{AA5E8971-F9EE-4E07-947D-3D7D6BA3A6B1}"/>
            </a:ext>
          </a:extLst>
        </xdr:cNvPr>
        <xdr:cNvCxnSpPr/>
      </xdr:nvCxnSpPr>
      <xdr:spPr>
        <a:xfrm>
          <a:off x="21717000" y="80638650"/>
          <a:ext cx="0" cy="47148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0</xdr:colOff>
      <xdr:row>521</xdr:row>
      <xdr:rowOff>173831</xdr:rowOff>
    </xdr:from>
    <xdr:to>
      <xdr:col>58</xdr:col>
      <xdr:colOff>0</xdr:colOff>
      <xdr:row>545</xdr:row>
      <xdr:rowOff>83344</xdr:rowOff>
    </xdr:to>
    <xdr:cxnSp macro="">
      <xdr:nvCxnSpPr>
        <xdr:cNvPr id="1861" name="直線矢印コネクタ 1860">
          <a:extLst>
            <a:ext uri="{FF2B5EF4-FFF2-40B4-BE49-F238E27FC236}">
              <a16:creationId xmlns:a16="http://schemas.microsoft.com/office/drawing/2014/main" id="{092E7805-22E3-42FA-90A2-A6AF243DF74B}"/>
            </a:ext>
          </a:extLst>
        </xdr:cNvPr>
        <xdr:cNvCxnSpPr/>
      </xdr:nvCxnSpPr>
      <xdr:spPr>
        <a:xfrm>
          <a:off x="22098000" y="76583381"/>
          <a:ext cx="0" cy="448151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518</xdr:row>
      <xdr:rowOff>88107</xdr:rowOff>
    </xdr:from>
    <xdr:to>
      <xdr:col>51</xdr:col>
      <xdr:colOff>0</xdr:colOff>
      <xdr:row>521</xdr:row>
      <xdr:rowOff>173831</xdr:rowOff>
    </xdr:to>
    <xdr:cxnSp macro="">
      <xdr:nvCxnSpPr>
        <xdr:cNvPr id="1862" name="直線コネクタ 1861">
          <a:extLst>
            <a:ext uri="{FF2B5EF4-FFF2-40B4-BE49-F238E27FC236}">
              <a16:creationId xmlns:a16="http://schemas.microsoft.com/office/drawing/2014/main" id="{19D76540-D780-49BB-97B9-F39636127550}"/>
            </a:ext>
          </a:extLst>
        </xdr:cNvPr>
        <xdr:cNvCxnSpPr/>
      </xdr:nvCxnSpPr>
      <xdr:spPr>
        <a:xfrm flipV="1">
          <a:off x="19431000" y="75926157"/>
          <a:ext cx="0" cy="657224"/>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0</xdr:colOff>
      <xdr:row>519</xdr:row>
      <xdr:rowOff>183356</xdr:rowOff>
    </xdr:from>
    <xdr:to>
      <xdr:col>58</xdr:col>
      <xdr:colOff>0</xdr:colOff>
      <xdr:row>521</xdr:row>
      <xdr:rowOff>176213</xdr:rowOff>
    </xdr:to>
    <xdr:cxnSp macro="">
      <xdr:nvCxnSpPr>
        <xdr:cNvPr id="1863" name="直線矢印コネクタ 1862">
          <a:extLst>
            <a:ext uri="{FF2B5EF4-FFF2-40B4-BE49-F238E27FC236}">
              <a16:creationId xmlns:a16="http://schemas.microsoft.com/office/drawing/2014/main" id="{96BA9DFC-A4E3-4F86-AEF0-BD82F01EB741}"/>
            </a:ext>
          </a:extLst>
        </xdr:cNvPr>
        <xdr:cNvCxnSpPr/>
      </xdr:nvCxnSpPr>
      <xdr:spPr>
        <a:xfrm>
          <a:off x="22098000" y="76211906"/>
          <a:ext cx="0" cy="373857"/>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438</xdr:row>
      <xdr:rowOff>26193</xdr:rowOff>
    </xdr:from>
    <xdr:to>
      <xdr:col>41</xdr:col>
      <xdr:colOff>0</xdr:colOff>
      <xdr:row>442</xdr:row>
      <xdr:rowOff>4762</xdr:rowOff>
    </xdr:to>
    <xdr:cxnSp macro="">
      <xdr:nvCxnSpPr>
        <xdr:cNvPr id="1864" name="直線矢印コネクタ 1863">
          <a:extLst>
            <a:ext uri="{FF2B5EF4-FFF2-40B4-BE49-F238E27FC236}">
              <a16:creationId xmlns:a16="http://schemas.microsoft.com/office/drawing/2014/main" id="{49DBF313-0A97-43BE-84B5-042B75839EB3}"/>
            </a:ext>
          </a:extLst>
        </xdr:cNvPr>
        <xdr:cNvCxnSpPr/>
      </xdr:nvCxnSpPr>
      <xdr:spPr>
        <a:xfrm>
          <a:off x="15621000" y="60624243"/>
          <a:ext cx="0" cy="74056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266700</xdr:colOff>
      <xdr:row>425</xdr:row>
      <xdr:rowOff>166688</xdr:rowOff>
    </xdr:from>
    <xdr:to>
      <xdr:col>45</xdr:col>
      <xdr:colOff>266700</xdr:colOff>
      <xdr:row>431</xdr:row>
      <xdr:rowOff>7144</xdr:rowOff>
    </xdr:to>
    <xdr:cxnSp macro="">
      <xdr:nvCxnSpPr>
        <xdr:cNvPr id="1865" name="直線矢印コネクタ 1864">
          <a:extLst>
            <a:ext uri="{FF2B5EF4-FFF2-40B4-BE49-F238E27FC236}">
              <a16:creationId xmlns:a16="http://schemas.microsoft.com/office/drawing/2014/main" id="{68CDAFFE-727A-4EC6-A2CF-2D840A0A41A8}"/>
            </a:ext>
          </a:extLst>
        </xdr:cNvPr>
        <xdr:cNvCxnSpPr/>
      </xdr:nvCxnSpPr>
      <xdr:spPr>
        <a:xfrm flipV="1">
          <a:off x="17411700" y="58288238"/>
          <a:ext cx="0" cy="983456"/>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0</xdr:colOff>
      <xdr:row>425</xdr:row>
      <xdr:rowOff>166688</xdr:rowOff>
    </xdr:from>
    <xdr:to>
      <xdr:col>47</xdr:col>
      <xdr:colOff>0</xdr:colOff>
      <xdr:row>438</xdr:row>
      <xdr:rowOff>111919</xdr:rowOff>
    </xdr:to>
    <xdr:cxnSp macro="">
      <xdr:nvCxnSpPr>
        <xdr:cNvPr id="1866" name="直線矢印コネクタ 1865">
          <a:extLst>
            <a:ext uri="{FF2B5EF4-FFF2-40B4-BE49-F238E27FC236}">
              <a16:creationId xmlns:a16="http://schemas.microsoft.com/office/drawing/2014/main" id="{429635BB-F268-400A-AE66-40E0C33307ED}"/>
            </a:ext>
          </a:extLst>
        </xdr:cNvPr>
        <xdr:cNvCxnSpPr/>
      </xdr:nvCxnSpPr>
      <xdr:spPr>
        <a:xfrm>
          <a:off x="17907000" y="58288238"/>
          <a:ext cx="0" cy="2421731"/>
        </a:xfrm>
        <a:prstGeom prst="straightConnector1">
          <a:avLst/>
        </a:prstGeom>
        <a:ln w="3175">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0</xdr:colOff>
      <xdr:row>438</xdr:row>
      <xdr:rowOff>109538</xdr:rowOff>
    </xdr:from>
    <xdr:to>
      <xdr:col>47</xdr:col>
      <xdr:colOff>0</xdr:colOff>
      <xdr:row>442</xdr:row>
      <xdr:rowOff>7144</xdr:rowOff>
    </xdr:to>
    <xdr:cxnSp macro="">
      <xdr:nvCxnSpPr>
        <xdr:cNvPr id="1867" name="直線矢印コネクタ 1866">
          <a:extLst>
            <a:ext uri="{FF2B5EF4-FFF2-40B4-BE49-F238E27FC236}">
              <a16:creationId xmlns:a16="http://schemas.microsoft.com/office/drawing/2014/main" id="{A2341AFF-A182-4F42-8058-7FE35850433A}"/>
            </a:ext>
          </a:extLst>
        </xdr:cNvPr>
        <xdr:cNvCxnSpPr/>
      </xdr:nvCxnSpPr>
      <xdr:spPr>
        <a:xfrm>
          <a:off x="17907000" y="60707588"/>
          <a:ext cx="0" cy="659606"/>
        </a:xfrm>
        <a:prstGeom prst="straightConnector1">
          <a:avLst/>
        </a:prstGeom>
        <a:ln w="3175">
          <a:solidFill>
            <a:sysClr val="windowText" lastClr="000000"/>
          </a:solidFill>
          <a:prstDash val="solid"/>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425</xdr:row>
      <xdr:rowOff>171450</xdr:rowOff>
    </xdr:from>
    <xdr:to>
      <xdr:col>41</xdr:col>
      <xdr:colOff>0</xdr:colOff>
      <xdr:row>438</xdr:row>
      <xdr:rowOff>38100</xdr:rowOff>
    </xdr:to>
    <xdr:cxnSp macro="">
      <xdr:nvCxnSpPr>
        <xdr:cNvPr id="1868" name="直線矢印コネクタ 1867">
          <a:extLst>
            <a:ext uri="{FF2B5EF4-FFF2-40B4-BE49-F238E27FC236}">
              <a16:creationId xmlns:a16="http://schemas.microsoft.com/office/drawing/2014/main" id="{24B7001A-64BB-4AAB-A9B5-94443DF90E21}"/>
            </a:ext>
          </a:extLst>
        </xdr:cNvPr>
        <xdr:cNvCxnSpPr/>
      </xdr:nvCxnSpPr>
      <xdr:spPr>
        <a:xfrm>
          <a:off x="15621000" y="58293000"/>
          <a:ext cx="0" cy="2343150"/>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427</xdr:row>
      <xdr:rowOff>0</xdr:rowOff>
    </xdr:from>
    <xdr:to>
      <xdr:col>3</xdr:col>
      <xdr:colOff>111919</xdr:colOff>
      <xdr:row>427</xdr:row>
      <xdr:rowOff>0</xdr:rowOff>
    </xdr:to>
    <xdr:cxnSp macro="">
      <xdr:nvCxnSpPr>
        <xdr:cNvPr id="1869" name="直線矢印コネクタ 1868">
          <a:extLst>
            <a:ext uri="{FF2B5EF4-FFF2-40B4-BE49-F238E27FC236}">
              <a16:creationId xmlns:a16="http://schemas.microsoft.com/office/drawing/2014/main" id="{F18DA106-94AD-4CCF-9227-DCA5D18817DC}"/>
            </a:ext>
          </a:extLst>
        </xdr:cNvPr>
        <xdr:cNvCxnSpPr/>
      </xdr:nvCxnSpPr>
      <xdr:spPr>
        <a:xfrm>
          <a:off x="762000" y="58502550"/>
          <a:ext cx="492919" cy="0"/>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190500</xdr:colOff>
      <xdr:row>437</xdr:row>
      <xdr:rowOff>107156</xdr:rowOff>
    </xdr:from>
    <xdr:to>
      <xdr:col>27</xdr:col>
      <xdr:colOff>190500</xdr:colOff>
      <xdr:row>442</xdr:row>
      <xdr:rowOff>2381</xdr:rowOff>
    </xdr:to>
    <xdr:cxnSp macro="">
      <xdr:nvCxnSpPr>
        <xdr:cNvPr id="1870" name="直線矢印コネクタ 1869">
          <a:extLst>
            <a:ext uri="{FF2B5EF4-FFF2-40B4-BE49-F238E27FC236}">
              <a16:creationId xmlns:a16="http://schemas.microsoft.com/office/drawing/2014/main" id="{E49F2B8C-1A39-4770-BB56-879CD9DE0A70}"/>
            </a:ext>
          </a:extLst>
        </xdr:cNvPr>
        <xdr:cNvCxnSpPr/>
      </xdr:nvCxnSpPr>
      <xdr:spPr>
        <a:xfrm>
          <a:off x="10477500" y="60514706"/>
          <a:ext cx="0" cy="847725"/>
        </a:xfrm>
        <a:prstGeom prst="straightConnector1">
          <a:avLst/>
        </a:prstGeom>
        <a:ln w="3175">
          <a:solidFill>
            <a:sysClr val="windowText" lastClr="000000"/>
          </a:solidFill>
          <a:prstDash val="sysDash"/>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623</xdr:row>
      <xdr:rowOff>1</xdr:rowOff>
    </xdr:from>
    <xdr:to>
      <xdr:col>10</xdr:col>
      <xdr:colOff>0</xdr:colOff>
      <xdr:row>628</xdr:row>
      <xdr:rowOff>40481</xdr:rowOff>
    </xdr:to>
    <xdr:cxnSp macro="">
      <xdr:nvCxnSpPr>
        <xdr:cNvPr id="1871" name="直線矢印コネクタ 1870">
          <a:extLst>
            <a:ext uri="{FF2B5EF4-FFF2-40B4-BE49-F238E27FC236}">
              <a16:creationId xmlns:a16="http://schemas.microsoft.com/office/drawing/2014/main" id="{CBA90E18-4EFE-439C-8137-93CE7FF92604}"/>
            </a:ext>
          </a:extLst>
        </xdr:cNvPr>
        <xdr:cNvCxnSpPr/>
      </xdr:nvCxnSpPr>
      <xdr:spPr>
        <a:xfrm flipV="1">
          <a:off x="3810000" y="95850076"/>
          <a:ext cx="0" cy="99298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241</xdr:row>
      <xdr:rowOff>0</xdr:rowOff>
    </xdr:from>
    <xdr:to>
      <xdr:col>11</xdr:col>
      <xdr:colOff>0</xdr:colOff>
      <xdr:row>241</xdr:row>
      <xdr:rowOff>0</xdr:rowOff>
    </xdr:to>
    <xdr:cxnSp macro="">
      <xdr:nvCxnSpPr>
        <xdr:cNvPr id="1872" name="直線矢印コネクタ 1871">
          <a:extLst>
            <a:ext uri="{FF2B5EF4-FFF2-40B4-BE49-F238E27FC236}">
              <a16:creationId xmlns:a16="http://schemas.microsoft.com/office/drawing/2014/main" id="{832B027C-A2EF-43B2-8BB3-762D6D1A04FA}"/>
            </a:ext>
          </a:extLst>
        </xdr:cNvPr>
        <xdr:cNvCxnSpPr/>
      </xdr:nvCxnSpPr>
      <xdr:spPr>
        <a:xfrm>
          <a:off x="762000" y="39052500"/>
          <a:ext cx="3429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243</xdr:row>
      <xdr:rowOff>19050</xdr:rowOff>
    </xdr:from>
    <xdr:to>
      <xdr:col>9</xdr:col>
      <xdr:colOff>0</xdr:colOff>
      <xdr:row>260</xdr:row>
      <xdr:rowOff>47625</xdr:rowOff>
    </xdr:to>
    <xdr:cxnSp macro="">
      <xdr:nvCxnSpPr>
        <xdr:cNvPr id="1873" name="直線矢印コネクタ 1872">
          <a:extLst>
            <a:ext uri="{FF2B5EF4-FFF2-40B4-BE49-F238E27FC236}">
              <a16:creationId xmlns:a16="http://schemas.microsoft.com/office/drawing/2014/main" id="{78590F94-008B-4D33-B683-7056DD955613}"/>
            </a:ext>
          </a:extLst>
        </xdr:cNvPr>
        <xdr:cNvCxnSpPr/>
      </xdr:nvCxnSpPr>
      <xdr:spPr>
        <a:xfrm>
          <a:off x="3429000" y="39452550"/>
          <a:ext cx="0" cy="326707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243</xdr:row>
      <xdr:rowOff>21431</xdr:rowOff>
    </xdr:from>
    <xdr:to>
      <xdr:col>11</xdr:col>
      <xdr:colOff>0</xdr:colOff>
      <xdr:row>260</xdr:row>
      <xdr:rowOff>83344</xdr:rowOff>
    </xdr:to>
    <xdr:cxnSp macro="">
      <xdr:nvCxnSpPr>
        <xdr:cNvPr id="1874" name="直線矢印コネクタ 1873">
          <a:extLst>
            <a:ext uri="{FF2B5EF4-FFF2-40B4-BE49-F238E27FC236}">
              <a16:creationId xmlns:a16="http://schemas.microsoft.com/office/drawing/2014/main" id="{34510CA4-0B74-4807-A786-C3B39E19C32B}"/>
            </a:ext>
          </a:extLst>
        </xdr:cNvPr>
        <xdr:cNvCxnSpPr/>
      </xdr:nvCxnSpPr>
      <xdr:spPr>
        <a:xfrm>
          <a:off x="4191000" y="39454931"/>
          <a:ext cx="0" cy="330041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239</xdr:row>
      <xdr:rowOff>0</xdr:rowOff>
    </xdr:from>
    <xdr:to>
      <xdr:col>19</xdr:col>
      <xdr:colOff>121444</xdr:colOff>
      <xdr:row>239</xdr:row>
      <xdr:rowOff>0</xdr:rowOff>
    </xdr:to>
    <xdr:cxnSp macro="">
      <xdr:nvCxnSpPr>
        <xdr:cNvPr id="1875" name="直線矢印コネクタ 1874">
          <a:extLst>
            <a:ext uri="{FF2B5EF4-FFF2-40B4-BE49-F238E27FC236}">
              <a16:creationId xmlns:a16="http://schemas.microsoft.com/office/drawing/2014/main" id="{C28DD6DD-8F89-4381-9766-0E746DC5440D}"/>
            </a:ext>
          </a:extLst>
        </xdr:cNvPr>
        <xdr:cNvCxnSpPr/>
      </xdr:nvCxnSpPr>
      <xdr:spPr>
        <a:xfrm>
          <a:off x="762000" y="38671500"/>
          <a:ext cx="659844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275</xdr:row>
      <xdr:rowOff>0</xdr:rowOff>
    </xdr:from>
    <xdr:to>
      <xdr:col>16</xdr:col>
      <xdr:colOff>271463</xdr:colOff>
      <xdr:row>275</xdr:row>
      <xdr:rowOff>0</xdr:rowOff>
    </xdr:to>
    <xdr:cxnSp macro="">
      <xdr:nvCxnSpPr>
        <xdr:cNvPr id="1876" name="直線コネクタ 1875">
          <a:extLst>
            <a:ext uri="{FF2B5EF4-FFF2-40B4-BE49-F238E27FC236}">
              <a16:creationId xmlns:a16="http://schemas.microsoft.com/office/drawing/2014/main" id="{B67F61C3-2B96-40E5-BA5C-C560BD3FE35A}"/>
            </a:ext>
          </a:extLst>
        </xdr:cNvPr>
        <xdr:cNvCxnSpPr/>
      </xdr:nvCxnSpPr>
      <xdr:spPr>
        <a:xfrm>
          <a:off x="762000" y="45548550"/>
          <a:ext cx="5605463"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275</xdr:row>
      <xdr:rowOff>23812</xdr:rowOff>
    </xdr:from>
    <xdr:to>
      <xdr:col>17</xdr:col>
      <xdr:colOff>11906</xdr:colOff>
      <xdr:row>275</xdr:row>
      <xdr:rowOff>23812</xdr:rowOff>
    </xdr:to>
    <xdr:cxnSp macro="">
      <xdr:nvCxnSpPr>
        <xdr:cNvPr id="1877" name="直線コネクタ 1876">
          <a:extLst>
            <a:ext uri="{FF2B5EF4-FFF2-40B4-BE49-F238E27FC236}">
              <a16:creationId xmlns:a16="http://schemas.microsoft.com/office/drawing/2014/main" id="{20845CFC-AB3F-4FFA-BB0C-D9E46FCD95C0}"/>
            </a:ext>
          </a:extLst>
        </xdr:cNvPr>
        <xdr:cNvCxnSpPr/>
      </xdr:nvCxnSpPr>
      <xdr:spPr>
        <a:xfrm>
          <a:off x="762000" y="45572362"/>
          <a:ext cx="5726906"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78582</xdr:colOff>
      <xdr:row>280</xdr:row>
      <xdr:rowOff>2381</xdr:rowOff>
    </xdr:from>
    <xdr:to>
      <xdr:col>19</xdr:col>
      <xdr:colOff>78582</xdr:colOff>
      <xdr:row>288</xdr:row>
      <xdr:rowOff>85728</xdr:rowOff>
    </xdr:to>
    <xdr:cxnSp macro="">
      <xdr:nvCxnSpPr>
        <xdr:cNvPr id="1878" name="直線コネクタ 1877">
          <a:extLst>
            <a:ext uri="{FF2B5EF4-FFF2-40B4-BE49-F238E27FC236}">
              <a16:creationId xmlns:a16="http://schemas.microsoft.com/office/drawing/2014/main" id="{45BB999E-8723-45F7-BA75-16DF168BB656}"/>
            </a:ext>
          </a:extLst>
        </xdr:cNvPr>
        <xdr:cNvCxnSpPr/>
      </xdr:nvCxnSpPr>
      <xdr:spPr>
        <a:xfrm flipV="1">
          <a:off x="7317582" y="46503431"/>
          <a:ext cx="0" cy="1607347"/>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78583</xdr:colOff>
      <xdr:row>288</xdr:row>
      <xdr:rowOff>85724</xdr:rowOff>
    </xdr:from>
    <xdr:to>
      <xdr:col>19</xdr:col>
      <xdr:colOff>114300</xdr:colOff>
      <xdr:row>292</xdr:row>
      <xdr:rowOff>85725</xdr:rowOff>
    </xdr:to>
    <xdr:cxnSp macro="">
      <xdr:nvCxnSpPr>
        <xdr:cNvPr id="1879" name="直線コネクタ 1878">
          <a:extLst>
            <a:ext uri="{FF2B5EF4-FFF2-40B4-BE49-F238E27FC236}">
              <a16:creationId xmlns:a16="http://schemas.microsoft.com/office/drawing/2014/main" id="{0807EEDB-F529-4FD5-9AC2-46BFE424AB81}"/>
            </a:ext>
          </a:extLst>
        </xdr:cNvPr>
        <xdr:cNvCxnSpPr/>
      </xdr:nvCxnSpPr>
      <xdr:spPr>
        <a:xfrm>
          <a:off x="7317583" y="48110774"/>
          <a:ext cx="35717" cy="762001"/>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292</xdr:row>
      <xdr:rowOff>4763</xdr:rowOff>
    </xdr:from>
    <xdr:to>
      <xdr:col>11</xdr:col>
      <xdr:colOff>0</xdr:colOff>
      <xdr:row>294</xdr:row>
      <xdr:rowOff>183358</xdr:rowOff>
    </xdr:to>
    <xdr:cxnSp macro="">
      <xdr:nvCxnSpPr>
        <xdr:cNvPr id="1880" name="直線コネクタ 1879">
          <a:extLst>
            <a:ext uri="{FF2B5EF4-FFF2-40B4-BE49-F238E27FC236}">
              <a16:creationId xmlns:a16="http://schemas.microsoft.com/office/drawing/2014/main" id="{1B63FF1B-A3CD-4BB3-A274-0AEE791DD6BE}"/>
            </a:ext>
          </a:extLst>
        </xdr:cNvPr>
        <xdr:cNvCxnSpPr/>
      </xdr:nvCxnSpPr>
      <xdr:spPr>
        <a:xfrm flipV="1">
          <a:off x="4191000" y="48791813"/>
          <a:ext cx="0" cy="559595"/>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114300</xdr:colOff>
      <xdr:row>292</xdr:row>
      <xdr:rowOff>83344</xdr:rowOff>
    </xdr:from>
    <xdr:to>
      <xdr:col>19</xdr:col>
      <xdr:colOff>114300</xdr:colOff>
      <xdr:row>295</xdr:row>
      <xdr:rowOff>0</xdr:rowOff>
    </xdr:to>
    <xdr:cxnSp macro="">
      <xdr:nvCxnSpPr>
        <xdr:cNvPr id="1881" name="直線コネクタ 1880">
          <a:extLst>
            <a:ext uri="{FF2B5EF4-FFF2-40B4-BE49-F238E27FC236}">
              <a16:creationId xmlns:a16="http://schemas.microsoft.com/office/drawing/2014/main" id="{8DF3DEFF-BCCC-4EAA-8AC5-AB0230BE947A}"/>
            </a:ext>
          </a:extLst>
        </xdr:cNvPr>
        <xdr:cNvCxnSpPr/>
      </xdr:nvCxnSpPr>
      <xdr:spPr>
        <a:xfrm>
          <a:off x="7353300" y="48870394"/>
          <a:ext cx="0" cy="488156"/>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275</xdr:row>
      <xdr:rowOff>19050</xdr:rowOff>
    </xdr:from>
    <xdr:to>
      <xdr:col>3</xdr:col>
      <xdr:colOff>0</xdr:colOff>
      <xdr:row>292</xdr:row>
      <xdr:rowOff>38100</xdr:rowOff>
    </xdr:to>
    <xdr:cxnSp macro="">
      <xdr:nvCxnSpPr>
        <xdr:cNvPr id="1882" name="直線矢印コネクタ 1881">
          <a:extLst>
            <a:ext uri="{FF2B5EF4-FFF2-40B4-BE49-F238E27FC236}">
              <a16:creationId xmlns:a16="http://schemas.microsoft.com/office/drawing/2014/main" id="{E467B5F1-C34D-4995-B0FD-556F308D4F01}"/>
            </a:ext>
          </a:extLst>
        </xdr:cNvPr>
        <xdr:cNvCxnSpPr/>
      </xdr:nvCxnSpPr>
      <xdr:spPr>
        <a:xfrm>
          <a:off x="1143000" y="45567600"/>
          <a:ext cx="0" cy="325755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121444</xdr:colOff>
      <xdr:row>273</xdr:row>
      <xdr:rowOff>188119</xdr:rowOff>
    </xdr:from>
    <xdr:to>
      <xdr:col>19</xdr:col>
      <xdr:colOff>121444</xdr:colOff>
      <xdr:row>274</xdr:row>
      <xdr:rowOff>183357</xdr:rowOff>
    </xdr:to>
    <xdr:cxnSp macro="">
      <xdr:nvCxnSpPr>
        <xdr:cNvPr id="1883" name="直線コネクタ 1882">
          <a:extLst>
            <a:ext uri="{FF2B5EF4-FFF2-40B4-BE49-F238E27FC236}">
              <a16:creationId xmlns:a16="http://schemas.microsoft.com/office/drawing/2014/main" id="{9E3768FA-C882-4266-AA38-B844E6F4258D}"/>
            </a:ext>
          </a:extLst>
        </xdr:cNvPr>
        <xdr:cNvCxnSpPr/>
      </xdr:nvCxnSpPr>
      <xdr:spPr>
        <a:xfrm flipV="1">
          <a:off x="7360444" y="45355669"/>
          <a:ext cx="0" cy="185738"/>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288</xdr:row>
      <xdr:rowOff>78581</xdr:rowOff>
    </xdr:from>
    <xdr:to>
      <xdr:col>19</xdr:col>
      <xdr:colOff>78581</xdr:colOff>
      <xdr:row>288</xdr:row>
      <xdr:rowOff>78581</xdr:rowOff>
    </xdr:to>
    <xdr:cxnSp macro="">
      <xdr:nvCxnSpPr>
        <xdr:cNvPr id="1884" name="直線矢印コネクタ 1883">
          <a:extLst>
            <a:ext uri="{FF2B5EF4-FFF2-40B4-BE49-F238E27FC236}">
              <a16:creationId xmlns:a16="http://schemas.microsoft.com/office/drawing/2014/main" id="{41A09F45-21AE-468A-B7DE-9E26767CF4DA}"/>
            </a:ext>
          </a:extLst>
        </xdr:cNvPr>
        <xdr:cNvCxnSpPr/>
      </xdr:nvCxnSpPr>
      <xdr:spPr>
        <a:xfrm>
          <a:off x="762000" y="48103631"/>
          <a:ext cx="65555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275</xdr:row>
      <xdr:rowOff>26194</xdr:rowOff>
    </xdr:from>
    <xdr:to>
      <xdr:col>4</xdr:col>
      <xdr:colOff>0</xdr:colOff>
      <xdr:row>276</xdr:row>
      <xdr:rowOff>4762</xdr:rowOff>
    </xdr:to>
    <xdr:cxnSp macro="">
      <xdr:nvCxnSpPr>
        <xdr:cNvPr id="1885" name="直線矢印コネクタ 1884">
          <a:extLst>
            <a:ext uri="{FF2B5EF4-FFF2-40B4-BE49-F238E27FC236}">
              <a16:creationId xmlns:a16="http://schemas.microsoft.com/office/drawing/2014/main" id="{E3B19176-C2BD-4762-A730-9D1722DBE332}"/>
            </a:ext>
          </a:extLst>
        </xdr:cNvPr>
        <xdr:cNvCxnSpPr/>
      </xdr:nvCxnSpPr>
      <xdr:spPr>
        <a:xfrm flipV="1">
          <a:off x="1524000" y="45574744"/>
          <a:ext cx="0" cy="169068"/>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275</xdr:row>
      <xdr:rowOff>11906</xdr:rowOff>
    </xdr:from>
    <xdr:to>
      <xdr:col>4</xdr:col>
      <xdr:colOff>373856</xdr:colOff>
      <xdr:row>276</xdr:row>
      <xdr:rowOff>0</xdr:rowOff>
    </xdr:to>
    <xdr:cxnSp macro="">
      <xdr:nvCxnSpPr>
        <xdr:cNvPr id="1886" name="カギ線コネクタ 2902">
          <a:extLst>
            <a:ext uri="{FF2B5EF4-FFF2-40B4-BE49-F238E27FC236}">
              <a16:creationId xmlns:a16="http://schemas.microsoft.com/office/drawing/2014/main" id="{5CE426C8-1AAA-48B7-A6AB-2FEADD3B6668}"/>
            </a:ext>
          </a:extLst>
        </xdr:cNvPr>
        <xdr:cNvCxnSpPr/>
      </xdr:nvCxnSpPr>
      <xdr:spPr>
        <a:xfrm>
          <a:off x="1524000" y="45560456"/>
          <a:ext cx="373856" cy="178594"/>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291</xdr:row>
      <xdr:rowOff>188119</xdr:rowOff>
    </xdr:from>
    <xdr:to>
      <xdr:col>12</xdr:col>
      <xdr:colOff>0</xdr:colOff>
      <xdr:row>295</xdr:row>
      <xdr:rowOff>2381</xdr:rowOff>
    </xdr:to>
    <xdr:cxnSp macro="">
      <xdr:nvCxnSpPr>
        <xdr:cNvPr id="1887" name="直線矢印コネクタ 1886">
          <a:extLst>
            <a:ext uri="{FF2B5EF4-FFF2-40B4-BE49-F238E27FC236}">
              <a16:creationId xmlns:a16="http://schemas.microsoft.com/office/drawing/2014/main" id="{D2259FC3-351C-429C-988B-7977D2420270}"/>
            </a:ext>
          </a:extLst>
        </xdr:cNvPr>
        <xdr:cNvCxnSpPr/>
      </xdr:nvCxnSpPr>
      <xdr:spPr>
        <a:xfrm>
          <a:off x="4572000" y="48784669"/>
          <a:ext cx="0" cy="576262"/>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121444</xdr:colOff>
      <xdr:row>271</xdr:row>
      <xdr:rowOff>0</xdr:rowOff>
    </xdr:from>
    <xdr:to>
      <xdr:col>19</xdr:col>
      <xdr:colOff>121444</xdr:colOff>
      <xdr:row>274</xdr:row>
      <xdr:rowOff>2383</xdr:rowOff>
    </xdr:to>
    <xdr:cxnSp macro="">
      <xdr:nvCxnSpPr>
        <xdr:cNvPr id="1888" name="直線コネクタ 1887">
          <a:extLst>
            <a:ext uri="{FF2B5EF4-FFF2-40B4-BE49-F238E27FC236}">
              <a16:creationId xmlns:a16="http://schemas.microsoft.com/office/drawing/2014/main" id="{7AB6BA3C-B084-466B-82F6-5DD4BD3AC278}"/>
            </a:ext>
          </a:extLst>
        </xdr:cNvPr>
        <xdr:cNvCxnSpPr/>
      </xdr:nvCxnSpPr>
      <xdr:spPr>
        <a:xfrm flipV="1">
          <a:off x="7360444" y="44767500"/>
          <a:ext cx="0" cy="592933"/>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xdr:colOff>
      <xdr:row>273</xdr:row>
      <xdr:rowOff>4762</xdr:rowOff>
    </xdr:from>
    <xdr:to>
      <xdr:col>4</xdr:col>
      <xdr:colOff>1</xdr:colOff>
      <xdr:row>274</xdr:row>
      <xdr:rowOff>0</xdr:rowOff>
    </xdr:to>
    <xdr:cxnSp macro="">
      <xdr:nvCxnSpPr>
        <xdr:cNvPr id="1889" name="直線矢印コネクタ 1888">
          <a:extLst>
            <a:ext uri="{FF2B5EF4-FFF2-40B4-BE49-F238E27FC236}">
              <a16:creationId xmlns:a16="http://schemas.microsoft.com/office/drawing/2014/main" id="{760E24AF-520C-43DD-B25B-55679AC6A5B6}"/>
            </a:ext>
          </a:extLst>
        </xdr:cNvPr>
        <xdr:cNvCxnSpPr/>
      </xdr:nvCxnSpPr>
      <xdr:spPr>
        <a:xfrm>
          <a:off x="1524001" y="45172312"/>
          <a:ext cx="0" cy="185738"/>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269</xdr:row>
      <xdr:rowOff>0</xdr:rowOff>
    </xdr:from>
    <xdr:to>
      <xdr:col>21</xdr:col>
      <xdr:colOff>378619</xdr:colOff>
      <xdr:row>269</xdr:row>
      <xdr:rowOff>0</xdr:rowOff>
    </xdr:to>
    <xdr:cxnSp macro="">
      <xdr:nvCxnSpPr>
        <xdr:cNvPr id="1890" name="直線矢印コネクタ 1889">
          <a:extLst>
            <a:ext uri="{FF2B5EF4-FFF2-40B4-BE49-F238E27FC236}">
              <a16:creationId xmlns:a16="http://schemas.microsoft.com/office/drawing/2014/main" id="{E84145EC-1AD9-406E-A3B3-C0D33D1C00BE}"/>
            </a:ext>
          </a:extLst>
        </xdr:cNvPr>
        <xdr:cNvCxnSpPr/>
      </xdr:nvCxnSpPr>
      <xdr:spPr>
        <a:xfrm>
          <a:off x="762000" y="44386500"/>
          <a:ext cx="76176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2381</xdr:colOff>
      <xdr:row>273</xdr:row>
      <xdr:rowOff>188119</xdr:rowOff>
    </xdr:from>
    <xdr:to>
      <xdr:col>12</xdr:col>
      <xdr:colOff>2381</xdr:colOff>
      <xdr:row>275</xdr:row>
      <xdr:rowOff>0</xdr:rowOff>
    </xdr:to>
    <xdr:cxnSp macro="">
      <xdr:nvCxnSpPr>
        <xdr:cNvPr id="1891" name="直線矢印コネクタ 1890">
          <a:extLst>
            <a:ext uri="{FF2B5EF4-FFF2-40B4-BE49-F238E27FC236}">
              <a16:creationId xmlns:a16="http://schemas.microsoft.com/office/drawing/2014/main" id="{6C54A444-A131-4306-85F3-A012C80D439B}"/>
            </a:ext>
          </a:extLst>
        </xdr:cNvPr>
        <xdr:cNvCxnSpPr/>
      </xdr:nvCxnSpPr>
      <xdr:spPr>
        <a:xfrm>
          <a:off x="4574381" y="45355669"/>
          <a:ext cx="0" cy="1928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2382</xdr:colOff>
      <xdr:row>272</xdr:row>
      <xdr:rowOff>188119</xdr:rowOff>
    </xdr:from>
    <xdr:to>
      <xdr:col>12</xdr:col>
      <xdr:colOff>376238</xdr:colOff>
      <xdr:row>274</xdr:row>
      <xdr:rowOff>80962</xdr:rowOff>
    </xdr:to>
    <xdr:cxnSp macro="">
      <xdr:nvCxnSpPr>
        <xdr:cNvPr id="1892" name="カギ線コネクタ 2908">
          <a:extLst>
            <a:ext uri="{FF2B5EF4-FFF2-40B4-BE49-F238E27FC236}">
              <a16:creationId xmlns:a16="http://schemas.microsoft.com/office/drawing/2014/main" id="{591814D2-B8B6-4D86-9E2B-01F0C0DB3550}"/>
            </a:ext>
          </a:extLst>
        </xdr:cNvPr>
        <xdr:cNvCxnSpPr/>
      </xdr:nvCxnSpPr>
      <xdr:spPr>
        <a:xfrm flipV="1">
          <a:off x="4574382" y="45146119"/>
          <a:ext cx="373856" cy="292893"/>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274</xdr:row>
      <xdr:rowOff>0</xdr:rowOff>
    </xdr:from>
    <xdr:to>
      <xdr:col>23</xdr:col>
      <xdr:colOff>0</xdr:colOff>
      <xdr:row>295</xdr:row>
      <xdr:rowOff>0</xdr:rowOff>
    </xdr:to>
    <xdr:cxnSp macro="">
      <xdr:nvCxnSpPr>
        <xdr:cNvPr id="1893" name="直線矢印コネクタ 1892">
          <a:extLst>
            <a:ext uri="{FF2B5EF4-FFF2-40B4-BE49-F238E27FC236}">
              <a16:creationId xmlns:a16="http://schemas.microsoft.com/office/drawing/2014/main" id="{4A4A37FF-EBF7-4D8F-8523-AD6352AC7EB5}"/>
            </a:ext>
          </a:extLst>
        </xdr:cNvPr>
        <xdr:cNvCxnSpPr/>
      </xdr:nvCxnSpPr>
      <xdr:spPr>
        <a:xfrm>
          <a:off x="8763000" y="45358050"/>
          <a:ext cx="0" cy="40005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294</xdr:row>
      <xdr:rowOff>0</xdr:rowOff>
    </xdr:from>
    <xdr:to>
      <xdr:col>10</xdr:col>
      <xdr:colOff>378619</xdr:colOff>
      <xdr:row>294</xdr:row>
      <xdr:rowOff>0</xdr:rowOff>
    </xdr:to>
    <xdr:cxnSp macro="">
      <xdr:nvCxnSpPr>
        <xdr:cNvPr id="1894" name="直線矢印コネクタ 1893">
          <a:extLst>
            <a:ext uri="{FF2B5EF4-FFF2-40B4-BE49-F238E27FC236}">
              <a16:creationId xmlns:a16="http://schemas.microsoft.com/office/drawing/2014/main" id="{1C03B43F-B8C5-4E9B-B568-D4A7EAE68D6B}"/>
            </a:ext>
          </a:extLst>
        </xdr:cNvPr>
        <xdr:cNvCxnSpPr/>
      </xdr:nvCxnSpPr>
      <xdr:spPr>
        <a:xfrm>
          <a:off x="762000" y="49168050"/>
          <a:ext cx="34266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284</xdr:row>
      <xdr:rowOff>0</xdr:rowOff>
    </xdr:from>
    <xdr:to>
      <xdr:col>19</xdr:col>
      <xdr:colOff>80963</xdr:colOff>
      <xdr:row>284</xdr:row>
      <xdr:rowOff>0</xdr:rowOff>
    </xdr:to>
    <xdr:cxnSp macro="">
      <xdr:nvCxnSpPr>
        <xdr:cNvPr id="1895" name="直線矢印コネクタ 1894">
          <a:extLst>
            <a:ext uri="{FF2B5EF4-FFF2-40B4-BE49-F238E27FC236}">
              <a16:creationId xmlns:a16="http://schemas.microsoft.com/office/drawing/2014/main" id="{5A8EF10A-B515-405F-906F-2B968FA01D1C}"/>
            </a:ext>
          </a:extLst>
        </xdr:cNvPr>
        <xdr:cNvCxnSpPr/>
      </xdr:nvCxnSpPr>
      <xdr:spPr>
        <a:xfrm>
          <a:off x="762000" y="47263050"/>
          <a:ext cx="655796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92870</xdr:colOff>
      <xdr:row>274</xdr:row>
      <xdr:rowOff>190499</xdr:rowOff>
    </xdr:from>
    <xdr:to>
      <xdr:col>19</xdr:col>
      <xdr:colOff>78582</xdr:colOff>
      <xdr:row>284</xdr:row>
      <xdr:rowOff>188119</xdr:rowOff>
    </xdr:to>
    <xdr:sp macro="" textlink="">
      <xdr:nvSpPr>
        <xdr:cNvPr id="1896" name="円弧 1895">
          <a:extLst>
            <a:ext uri="{FF2B5EF4-FFF2-40B4-BE49-F238E27FC236}">
              <a16:creationId xmlns:a16="http://schemas.microsoft.com/office/drawing/2014/main" id="{C011F2DF-620D-4BB4-BB8B-7BA1756300DD}"/>
            </a:ext>
          </a:extLst>
        </xdr:cNvPr>
        <xdr:cNvSpPr/>
      </xdr:nvSpPr>
      <xdr:spPr>
        <a:xfrm>
          <a:off x="5426870" y="45548549"/>
          <a:ext cx="1890712" cy="1902620"/>
        </a:xfrm>
        <a:prstGeom prst="arc">
          <a:avLst>
            <a:gd name="adj1" fmla="val 16186759"/>
            <a:gd name="adj2" fmla="val 29655"/>
          </a:avLst>
        </a:prstGeom>
        <a:ln w="3175">
          <a:solidFill>
            <a:srgbClr val="C00000"/>
          </a:solidFill>
          <a:prstDash val="lgDashDot"/>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0</xdr:colOff>
      <xdr:row>280</xdr:row>
      <xdr:rowOff>0</xdr:rowOff>
    </xdr:from>
    <xdr:to>
      <xdr:col>19</xdr:col>
      <xdr:colOff>78581</xdr:colOff>
      <xdr:row>280</xdr:row>
      <xdr:rowOff>0</xdr:rowOff>
    </xdr:to>
    <xdr:cxnSp macro="">
      <xdr:nvCxnSpPr>
        <xdr:cNvPr id="1897" name="直線矢印コネクタ 1896">
          <a:extLst>
            <a:ext uri="{FF2B5EF4-FFF2-40B4-BE49-F238E27FC236}">
              <a16:creationId xmlns:a16="http://schemas.microsoft.com/office/drawing/2014/main" id="{A6D457C2-CC78-471D-A3CA-6AC5E4B2FEF7}"/>
            </a:ext>
          </a:extLst>
        </xdr:cNvPr>
        <xdr:cNvCxnSpPr/>
      </xdr:nvCxnSpPr>
      <xdr:spPr>
        <a:xfrm>
          <a:off x="762000" y="46501050"/>
          <a:ext cx="65555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273</xdr:row>
      <xdr:rowOff>0</xdr:rowOff>
    </xdr:from>
    <xdr:to>
      <xdr:col>11</xdr:col>
      <xdr:colOff>0</xdr:colOff>
      <xdr:row>273</xdr:row>
      <xdr:rowOff>0</xdr:rowOff>
    </xdr:to>
    <xdr:cxnSp macro="">
      <xdr:nvCxnSpPr>
        <xdr:cNvPr id="1898" name="直線矢印コネクタ 1897">
          <a:extLst>
            <a:ext uri="{FF2B5EF4-FFF2-40B4-BE49-F238E27FC236}">
              <a16:creationId xmlns:a16="http://schemas.microsoft.com/office/drawing/2014/main" id="{26A97B78-1733-4577-B1E2-88EDB985E131}"/>
            </a:ext>
          </a:extLst>
        </xdr:cNvPr>
        <xdr:cNvCxnSpPr/>
      </xdr:nvCxnSpPr>
      <xdr:spPr>
        <a:xfrm>
          <a:off x="762000" y="45167550"/>
          <a:ext cx="34290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275</xdr:row>
      <xdr:rowOff>19050</xdr:rowOff>
    </xdr:from>
    <xdr:to>
      <xdr:col>9</xdr:col>
      <xdr:colOff>0</xdr:colOff>
      <xdr:row>292</xdr:row>
      <xdr:rowOff>38100</xdr:rowOff>
    </xdr:to>
    <xdr:cxnSp macro="">
      <xdr:nvCxnSpPr>
        <xdr:cNvPr id="1899" name="直線矢印コネクタ 1898">
          <a:extLst>
            <a:ext uri="{FF2B5EF4-FFF2-40B4-BE49-F238E27FC236}">
              <a16:creationId xmlns:a16="http://schemas.microsoft.com/office/drawing/2014/main" id="{1F17AF62-091B-4EB2-9089-726FE986282A}"/>
            </a:ext>
          </a:extLst>
        </xdr:cNvPr>
        <xdr:cNvCxnSpPr/>
      </xdr:nvCxnSpPr>
      <xdr:spPr>
        <a:xfrm>
          <a:off x="3429000" y="45567600"/>
          <a:ext cx="0" cy="325755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275</xdr:row>
      <xdr:rowOff>21431</xdr:rowOff>
    </xdr:from>
    <xdr:to>
      <xdr:col>11</xdr:col>
      <xdr:colOff>0</xdr:colOff>
      <xdr:row>292</xdr:row>
      <xdr:rowOff>2381</xdr:rowOff>
    </xdr:to>
    <xdr:cxnSp macro="">
      <xdr:nvCxnSpPr>
        <xdr:cNvPr id="1900" name="直線矢印コネクタ 1899">
          <a:extLst>
            <a:ext uri="{FF2B5EF4-FFF2-40B4-BE49-F238E27FC236}">
              <a16:creationId xmlns:a16="http://schemas.microsoft.com/office/drawing/2014/main" id="{E3042AB6-F678-4245-9CF1-212D070EB4DD}"/>
            </a:ext>
          </a:extLst>
        </xdr:cNvPr>
        <xdr:cNvCxnSpPr/>
      </xdr:nvCxnSpPr>
      <xdr:spPr>
        <a:xfrm>
          <a:off x="4191000" y="45569981"/>
          <a:ext cx="0" cy="321945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189237</xdr:colOff>
      <xdr:row>321</xdr:row>
      <xdr:rowOff>190461</xdr:rowOff>
    </xdr:from>
    <xdr:to>
      <xdr:col>12</xdr:col>
      <xdr:colOff>278606</xdr:colOff>
      <xdr:row>322</xdr:row>
      <xdr:rowOff>1</xdr:rowOff>
    </xdr:to>
    <xdr:cxnSp macro="">
      <xdr:nvCxnSpPr>
        <xdr:cNvPr id="1901" name="直線コネクタ 1900">
          <a:extLst>
            <a:ext uri="{FF2B5EF4-FFF2-40B4-BE49-F238E27FC236}">
              <a16:creationId xmlns:a16="http://schemas.microsoft.com/office/drawing/2014/main" id="{3F9278D9-B68B-48BF-8764-1411A5EBCBF1}"/>
            </a:ext>
          </a:extLst>
        </xdr:cNvPr>
        <xdr:cNvCxnSpPr/>
      </xdr:nvCxnSpPr>
      <xdr:spPr>
        <a:xfrm>
          <a:off x="2094237" y="54502011"/>
          <a:ext cx="2756369" cy="4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98</xdr:colOff>
      <xdr:row>310</xdr:row>
      <xdr:rowOff>9525</xdr:rowOff>
    </xdr:from>
    <xdr:to>
      <xdr:col>3</xdr:col>
      <xdr:colOff>98</xdr:colOff>
      <xdr:row>316</xdr:row>
      <xdr:rowOff>180975</xdr:rowOff>
    </xdr:to>
    <xdr:cxnSp macro="">
      <xdr:nvCxnSpPr>
        <xdr:cNvPr id="1902" name="直線コネクタ 1901">
          <a:extLst>
            <a:ext uri="{FF2B5EF4-FFF2-40B4-BE49-F238E27FC236}">
              <a16:creationId xmlns:a16="http://schemas.microsoft.com/office/drawing/2014/main" id="{F3BE6E50-BC78-4DFC-8147-7E80E424CA20}"/>
            </a:ext>
          </a:extLst>
        </xdr:cNvPr>
        <xdr:cNvCxnSpPr/>
      </xdr:nvCxnSpPr>
      <xdr:spPr>
        <a:xfrm>
          <a:off x="1143098" y="52225575"/>
          <a:ext cx="0" cy="131445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236058</xdr:colOff>
      <xdr:row>318</xdr:row>
      <xdr:rowOff>2418</xdr:rowOff>
    </xdr:from>
    <xdr:to>
      <xdr:col>12</xdr:col>
      <xdr:colOff>278607</xdr:colOff>
      <xdr:row>322</xdr:row>
      <xdr:rowOff>2418</xdr:rowOff>
    </xdr:to>
    <xdr:cxnSp macro="">
      <xdr:nvCxnSpPr>
        <xdr:cNvPr id="1903" name="直線コネクタ 1902">
          <a:extLst>
            <a:ext uri="{FF2B5EF4-FFF2-40B4-BE49-F238E27FC236}">
              <a16:creationId xmlns:a16="http://schemas.microsoft.com/office/drawing/2014/main" id="{5EB4A65B-34B2-4889-94D0-5194D1BF1D49}"/>
            </a:ext>
          </a:extLst>
        </xdr:cNvPr>
        <xdr:cNvCxnSpPr/>
      </xdr:nvCxnSpPr>
      <xdr:spPr>
        <a:xfrm flipH="1" flipV="1">
          <a:off x="4808058" y="53742468"/>
          <a:ext cx="42549" cy="762000"/>
        </a:xfrm>
        <a:prstGeom prst="line">
          <a:avLst/>
        </a:prstGeom>
        <a:ln w="6350" cmpd="dbl">
          <a:solidFill>
            <a:schemeClr val="tx2"/>
          </a:solidFill>
          <a:prstDash val="sysDot"/>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33375</xdr:colOff>
      <xdr:row>318</xdr:row>
      <xdr:rowOff>2598</xdr:rowOff>
    </xdr:from>
    <xdr:to>
      <xdr:col>12</xdr:col>
      <xdr:colOff>228600</xdr:colOff>
      <xdr:row>318</xdr:row>
      <xdr:rowOff>2598</xdr:rowOff>
    </xdr:to>
    <xdr:cxnSp macro="">
      <xdr:nvCxnSpPr>
        <xdr:cNvPr id="1904" name="直線コネクタ 1903">
          <a:extLst>
            <a:ext uri="{FF2B5EF4-FFF2-40B4-BE49-F238E27FC236}">
              <a16:creationId xmlns:a16="http://schemas.microsoft.com/office/drawing/2014/main" id="{C232B441-5ADA-4D58-A1A6-380FCD1BB819}"/>
            </a:ext>
          </a:extLst>
        </xdr:cNvPr>
        <xdr:cNvCxnSpPr/>
      </xdr:nvCxnSpPr>
      <xdr:spPr>
        <a:xfrm>
          <a:off x="1176375" y="53742648"/>
          <a:ext cx="3624225" cy="0"/>
        </a:xfrm>
        <a:prstGeom prst="line">
          <a:avLst/>
        </a:prstGeom>
        <a:ln w="6350" cmpd="dbl">
          <a:solidFill>
            <a:schemeClr val="tx2"/>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268429</xdr:colOff>
      <xdr:row>309</xdr:row>
      <xdr:rowOff>185738</xdr:rowOff>
    </xdr:from>
    <xdr:to>
      <xdr:col>11</xdr:col>
      <xdr:colOff>268429</xdr:colOff>
      <xdr:row>322</xdr:row>
      <xdr:rowOff>0</xdr:rowOff>
    </xdr:to>
    <xdr:cxnSp macro="">
      <xdr:nvCxnSpPr>
        <xdr:cNvPr id="1905" name="直線コネクタ 1904">
          <a:extLst>
            <a:ext uri="{FF2B5EF4-FFF2-40B4-BE49-F238E27FC236}">
              <a16:creationId xmlns:a16="http://schemas.microsoft.com/office/drawing/2014/main" id="{25708A02-72CE-4D1E-AE83-661D2C3F5186}"/>
            </a:ext>
          </a:extLst>
        </xdr:cNvPr>
        <xdr:cNvCxnSpPr/>
      </xdr:nvCxnSpPr>
      <xdr:spPr>
        <a:xfrm>
          <a:off x="4459429" y="52211288"/>
          <a:ext cx="0" cy="2290762"/>
        </a:xfrm>
        <a:prstGeom prst="line">
          <a:avLst/>
        </a:prstGeom>
        <a:ln w="3175">
          <a:solidFill>
            <a:sysClr val="windowText" lastClr="000000"/>
          </a:solidFill>
          <a:prstDash val="lgDashDotDot"/>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269081</xdr:colOff>
      <xdr:row>310</xdr:row>
      <xdr:rowOff>446</xdr:rowOff>
    </xdr:from>
    <xdr:to>
      <xdr:col>12</xdr:col>
      <xdr:colOff>283369</xdr:colOff>
      <xdr:row>310</xdr:row>
      <xdr:rowOff>446</xdr:rowOff>
    </xdr:to>
    <xdr:cxnSp macro="">
      <xdr:nvCxnSpPr>
        <xdr:cNvPr id="1906" name="直線コネクタ 1905">
          <a:extLst>
            <a:ext uri="{FF2B5EF4-FFF2-40B4-BE49-F238E27FC236}">
              <a16:creationId xmlns:a16="http://schemas.microsoft.com/office/drawing/2014/main" id="{3A17B274-9BA2-4D2D-8226-F80FDE88B901}"/>
            </a:ext>
          </a:extLst>
        </xdr:cNvPr>
        <xdr:cNvCxnSpPr/>
      </xdr:nvCxnSpPr>
      <xdr:spPr>
        <a:xfrm>
          <a:off x="4460081" y="52216496"/>
          <a:ext cx="395288" cy="0"/>
        </a:xfrm>
        <a:prstGeom prst="line">
          <a:avLst/>
        </a:prstGeom>
        <a:ln w="317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4763</xdr:colOff>
      <xdr:row>301</xdr:row>
      <xdr:rowOff>190499</xdr:rowOff>
    </xdr:from>
    <xdr:to>
      <xdr:col>28</xdr:col>
      <xdr:colOff>369094</xdr:colOff>
      <xdr:row>301</xdr:row>
      <xdr:rowOff>190499</xdr:rowOff>
    </xdr:to>
    <xdr:cxnSp macro="">
      <xdr:nvCxnSpPr>
        <xdr:cNvPr id="1907" name="直線矢印コネクタ 1906">
          <a:extLst>
            <a:ext uri="{FF2B5EF4-FFF2-40B4-BE49-F238E27FC236}">
              <a16:creationId xmlns:a16="http://schemas.microsoft.com/office/drawing/2014/main" id="{1BB8E4D2-701E-4B5C-8DE1-7B6064E2D390}"/>
            </a:ext>
          </a:extLst>
        </xdr:cNvPr>
        <xdr:cNvCxnSpPr/>
      </xdr:nvCxnSpPr>
      <xdr:spPr>
        <a:xfrm>
          <a:off x="7624763" y="50692049"/>
          <a:ext cx="341233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378619</xdr:colOff>
      <xdr:row>318</xdr:row>
      <xdr:rowOff>2382</xdr:rowOff>
    </xdr:from>
    <xdr:to>
      <xdr:col>5</xdr:col>
      <xdr:colOff>378619</xdr:colOff>
      <xdr:row>322</xdr:row>
      <xdr:rowOff>0</xdr:rowOff>
    </xdr:to>
    <xdr:cxnSp macro="">
      <xdr:nvCxnSpPr>
        <xdr:cNvPr id="1908" name="直線矢印コネクタ 1907">
          <a:extLst>
            <a:ext uri="{FF2B5EF4-FFF2-40B4-BE49-F238E27FC236}">
              <a16:creationId xmlns:a16="http://schemas.microsoft.com/office/drawing/2014/main" id="{DB3E9E85-2725-403B-B3E8-26B6040C2CF8}"/>
            </a:ext>
          </a:extLst>
        </xdr:cNvPr>
        <xdr:cNvCxnSpPr/>
      </xdr:nvCxnSpPr>
      <xdr:spPr>
        <a:xfrm>
          <a:off x="2283619" y="53742432"/>
          <a:ext cx="0" cy="75961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2381</xdr:colOff>
      <xdr:row>299</xdr:row>
      <xdr:rowOff>188119</xdr:rowOff>
    </xdr:from>
    <xdr:to>
      <xdr:col>12</xdr:col>
      <xdr:colOff>2381</xdr:colOff>
      <xdr:row>301</xdr:row>
      <xdr:rowOff>2382</xdr:rowOff>
    </xdr:to>
    <xdr:cxnSp macro="">
      <xdr:nvCxnSpPr>
        <xdr:cNvPr id="1909" name="直線矢印コネクタ 1908">
          <a:extLst>
            <a:ext uri="{FF2B5EF4-FFF2-40B4-BE49-F238E27FC236}">
              <a16:creationId xmlns:a16="http://schemas.microsoft.com/office/drawing/2014/main" id="{5F23AF44-CCCC-4815-8803-57C836B7C879}"/>
            </a:ext>
          </a:extLst>
        </xdr:cNvPr>
        <xdr:cNvCxnSpPr/>
      </xdr:nvCxnSpPr>
      <xdr:spPr>
        <a:xfrm>
          <a:off x="4574381" y="50308669"/>
          <a:ext cx="0" cy="195263"/>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302</xdr:row>
      <xdr:rowOff>0</xdr:rowOff>
    </xdr:from>
    <xdr:to>
      <xdr:col>12</xdr:col>
      <xdr:colOff>0</xdr:colOff>
      <xdr:row>303</xdr:row>
      <xdr:rowOff>7144</xdr:rowOff>
    </xdr:to>
    <xdr:cxnSp macro="">
      <xdr:nvCxnSpPr>
        <xdr:cNvPr id="1910" name="直線矢印コネクタ 1909">
          <a:extLst>
            <a:ext uri="{FF2B5EF4-FFF2-40B4-BE49-F238E27FC236}">
              <a16:creationId xmlns:a16="http://schemas.microsoft.com/office/drawing/2014/main" id="{EFA05ECB-D5BE-40C4-8969-978C6C0D9BD1}"/>
            </a:ext>
          </a:extLst>
        </xdr:cNvPr>
        <xdr:cNvCxnSpPr/>
      </xdr:nvCxnSpPr>
      <xdr:spPr>
        <a:xfrm flipV="1">
          <a:off x="4572000" y="50692050"/>
          <a:ext cx="0" cy="197644"/>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285751</xdr:colOff>
      <xdr:row>302</xdr:row>
      <xdr:rowOff>1</xdr:rowOff>
    </xdr:from>
    <xdr:to>
      <xdr:col>12</xdr:col>
      <xdr:colOff>259556</xdr:colOff>
      <xdr:row>302</xdr:row>
      <xdr:rowOff>1</xdr:rowOff>
    </xdr:to>
    <xdr:cxnSp macro="">
      <xdr:nvCxnSpPr>
        <xdr:cNvPr id="1911" name="直線コネクタ 1910">
          <a:extLst>
            <a:ext uri="{FF2B5EF4-FFF2-40B4-BE49-F238E27FC236}">
              <a16:creationId xmlns:a16="http://schemas.microsoft.com/office/drawing/2014/main" id="{221AC81F-C13D-4AD1-A81F-FECD72FBAE2B}"/>
            </a:ext>
          </a:extLst>
        </xdr:cNvPr>
        <xdr:cNvCxnSpPr/>
      </xdr:nvCxnSpPr>
      <xdr:spPr>
        <a:xfrm>
          <a:off x="4476751" y="50692051"/>
          <a:ext cx="354805"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269081</xdr:colOff>
      <xdr:row>308</xdr:row>
      <xdr:rowOff>4763</xdr:rowOff>
    </xdr:from>
    <xdr:to>
      <xdr:col>11</xdr:col>
      <xdr:colOff>292897</xdr:colOff>
      <xdr:row>309</xdr:row>
      <xdr:rowOff>183356</xdr:rowOff>
    </xdr:to>
    <xdr:cxnSp macro="">
      <xdr:nvCxnSpPr>
        <xdr:cNvPr id="1912" name="直線コネクタ 1911">
          <a:extLst>
            <a:ext uri="{FF2B5EF4-FFF2-40B4-BE49-F238E27FC236}">
              <a16:creationId xmlns:a16="http://schemas.microsoft.com/office/drawing/2014/main" id="{2EA59BEB-B346-4024-8797-3B592B1A0ABC}"/>
            </a:ext>
          </a:extLst>
        </xdr:cNvPr>
        <xdr:cNvCxnSpPr/>
      </xdr:nvCxnSpPr>
      <xdr:spPr>
        <a:xfrm flipH="1">
          <a:off x="4460081" y="51839813"/>
          <a:ext cx="23816" cy="369093"/>
        </a:xfrm>
        <a:prstGeom prst="line">
          <a:avLst/>
        </a:prstGeom>
        <a:ln w="3175">
          <a:solidFill>
            <a:srgbClr val="C00000"/>
          </a:solidFill>
          <a:prstDash val="lgDashDot"/>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0</xdr:colOff>
      <xdr:row>312</xdr:row>
      <xdr:rowOff>2377</xdr:rowOff>
    </xdr:from>
    <xdr:to>
      <xdr:col>7</xdr:col>
      <xdr:colOff>366712</xdr:colOff>
      <xdr:row>321</xdr:row>
      <xdr:rowOff>190497</xdr:rowOff>
    </xdr:to>
    <xdr:sp macro="" textlink="">
      <xdr:nvSpPr>
        <xdr:cNvPr id="1913" name="円弧 1912">
          <a:extLst>
            <a:ext uri="{FF2B5EF4-FFF2-40B4-BE49-F238E27FC236}">
              <a16:creationId xmlns:a16="http://schemas.microsoft.com/office/drawing/2014/main" id="{F86983FC-F273-4313-9735-3BABCD24CAC2}"/>
            </a:ext>
          </a:extLst>
        </xdr:cNvPr>
        <xdr:cNvSpPr/>
      </xdr:nvSpPr>
      <xdr:spPr>
        <a:xfrm>
          <a:off x="1143000" y="52599427"/>
          <a:ext cx="1890712" cy="1902620"/>
        </a:xfrm>
        <a:prstGeom prst="arc">
          <a:avLst>
            <a:gd name="adj1" fmla="val 5370434"/>
            <a:gd name="adj2" fmla="val 10851131"/>
          </a:avLst>
        </a:prstGeom>
        <a:ln w="3175">
          <a:solidFill>
            <a:sysClr val="windowText" lastClr="000000"/>
          </a:solidFill>
          <a:prstDash val="solid"/>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378619</xdr:colOff>
      <xdr:row>305</xdr:row>
      <xdr:rowOff>95250</xdr:rowOff>
    </xdr:from>
    <xdr:to>
      <xdr:col>11</xdr:col>
      <xdr:colOff>295275</xdr:colOff>
      <xdr:row>305</xdr:row>
      <xdr:rowOff>95250</xdr:rowOff>
    </xdr:to>
    <xdr:cxnSp macro="">
      <xdr:nvCxnSpPr>
        <xdr:cNvPr id="1914" name="直線矢印コネクタ 1913">
          <a:extLst>
            <a:ext uri="{FF2B5EF4-FFF2-40B4-BE49-F238E27FC236}">
              <a16:creationId xmlns:a16="http://schemas.microsoft.com/office/drawing/2014/main" id="{815B41AD-F5F1-44F7-949B-BF8B5CAB9D19}"/>
            </a:ext>
          </a:extLst>
        </xdr:cNvPr>
        <xdr:cNvCxnSpPr/>
      </xdr:nvCxnSpPr>
      <xdr:spPr>
        <a:xfrm flipH="1">
          <a:off x="1140619" y="51358800"/>
          <a:ext cx="3345656"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4763</xdr:colOff>
      <xdr:row>302</xdr:row>
      <xdr:rowOff>0</xdr:rowOff>
    </xdr:from>
    <xdr:to>
      <xdr:col>11</xdr:col>
      <xdr:colOff>292894</xdr:colOff>
      <xdr:row>302</xdr:row>
      <xdr:rowOff>0</xdr:rowOff>
    </xdr:to>
    <xdr:cxnSp macro="">
      <xdr:nvCxnSpPr>
        <xdr:cNvPr id="1915" name="直線矢印コネクタ 1914">
          <a:extLst>
            <a:ext uri="{FF2B5EF4-FFF2-40B4-BE49-F238E27FC236}">
              <a16:creationId xmlns:a16="http://schemas.microsoft.com/office/drawing/2014/main" id="{6769A221-4203-476E-9108-2BD1BB7178EF}"/>
            </a:ext>
          </a:extLst>
        </xdr:cNvPr>
        <xdr:cNvCxnSpPr/>
      </xdr:nvCxnSpPr>
      <xdr:spPr>
        <a:xfrm flipH="1">
          <a:off x="1147763" y="50692050"/>
          <a:ext cx="333613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292893</xdr:colOff>
      <xdr:row>301</xdr:row>
      <xdr:rowOff>0</xdr:rowOff>
    </xdr:from>
    <xdr:to>
      <xdr:col>11</xdr:col>
      <xdr:colOff>292893</xdr:colOff>
      <xdr:row>308</xdr:row>
      <xdr:rowOff>2381</xdr:rowOff>
    </xdr:to>
    <xdr:cxnSp macro="">
      <xdr:nvCxnSpPr>
        <xdr:cNvPr id="1916" name="直線コネクタ 1915">
          <a:extLst>
            <a:ext uri="{FF2B5EF4-FFF2-40B4-BE49-F238E27FC236}">
              <a16:creationId xmlns:a16="http://schemas.microsoft.com/office/drawing/2014/main" id="{83A02E17-01EF-4BD4-9F65-9A504C3CA8F0}"/>
            </a:ext>
          </a:extLst>
        </xdr:cNvPr>
        <xdr:cNvCxnSpPr/>
      </xdr:nvCxnSpPr>
      <xdr:spPr>
        <a:xfrm>
          <a:off x="4483893" y="50501550"/>
          <a:ext cx="0" cy="1335881"/>
        </a:xfrm>
        <a:prstGeom prst="line">
          <a:avLst/>
        </a:prstGeom>
        <a:ln w="3175">
          <a:solidFill>
            <a:srgbClr val="C00000"/>
          </a:solidFill>
          <a:prstDash val="lgDashDot"/>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2381</xdr:colOff>
      <xdr:row>301</xdr:row>
      <xdr:rowOff>100012</xdr:rowOff>
    </xdr:from>
    <xdr:to>
      <xdr:col>12</xdr:col>
      <xdr:colOff>178593</xdr:colOff>
      <xdr:row>301</xdr:row>
      <xdr:rowOff>100012</xdr:rowOff>
    </xdr:to>
    <xdr:cxnSp macro="">
      <xdr:nvCxnSpPr>
        <xdr:cNvPr id="1917" name="直線コネクタ 1916">
          <a:extLst>
            <a:ext uri="{FF2B5EF4-FFF2-40B4-BE49-F238E27FC236}">
              <a16:creationId xmlns:a16="http://schemas.microsoft.com/office/drawing/2014/main" id="{A7227390-718D-489D-BC0B-50A31F8B21CA}"/>
            </a:ext>
          </a:extLst>
        </xdr:cNvPr>
        <xdr:cNvCxnSpPr/>
      </xdr:nvCxnSpPr>
      <xdr:spPr>
        <a:xfrm>
          <a:off x="4574381" y="50601562"/>
          <a:ext cx="176212" cy="0"/>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178594</xdr:colOff>
      <xdr:row>299</xdr:row>
      <xdr:rowOff>188119</xdr:rowOff>
    </xdr:from>
    <xdr:to>
      <xdr:col>12</xdr:col>
      <xdr:colOff>178594</xdr:colOff>
      <xdr:row>301</xdr:row>
      <xdr:rowOff>100013</xdr:rowOff>
    </xdr:to>
    <xdr:cxnSp macro="">
      <xdr:nvCxnSpPr>
        <xdr:cNvPr id="1918" name="直線矢印コネクタ 1917">
          <a:extLst>
            <a:ext uri="{FF2B5EF4-FFF2-40B4-BE49-F238E27FC236}">
              <a16:creationId xmlns:a16="http://schemas.microsoft.com/office/drawing/2014/main" id="{827807FA-6B39-4C23-AC13-A0FB16761707}"/>
            </a:ext>
          </a:extLst>
        </xdr:cNvPr>
        <xdr:cNvCxnSpPr/>
      </xdr:nvCxnSpPr>
      <xdr:spPr>
        <a:xfrm flipV="1">
          <a:off x="4750594" y="50308669"/>
          <a:ext cx="0" cy="29289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192881</xdr:colOff>
      <xdr:row>322</xdr:row>
      <xdr:rowOff>2382</xdr:rowOff>
    </xdr:from>
    <xdr:to>
      <xdr:col>29</xdr:col>
      <xdr:colOff>278606</xdr:colOff>
      <xdr:row>322</xdr:row>
      <xdr:rowOff>2382</xdr:rowOff>
    </xdr:to>
    <xdr:cxnSp macro="">
      <xdr:nvCxnSpPr>
        <xdr:cNvPr id="1919" name="直線コネクタ 1918">
          <a:extLst>
            <a:ext uri="{FF2B5EF4-FFF2-40B4-BE49-F238E27FC236}">
              <a16:creationId xmlns:a16="http://schemas.microsoft.com/office/drawing/2014/main" id="{388F1A83-6251-473F-99F9-CBC9C10DEBA1}"/>
            </a:ext>
          </a:extLst>
        </xdr:cNvPr>
        <xdr:cNvCxnSpPr/>
      </xdr:nvCxnSpPr>
      <xdr:spPr>
        <a:xfrm>
          <a:off x="8574881" y="54504432"/>
          <a:ext cx="2752725" cy="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98</xdr:colOff>
      <xdr:row>309</xdr:row>
      <xdr:rowOff>188119</xdr:rowOff>
    </xdr:from>
    <xdr:to>
      <xdr:col>20</xdr:col>
      <xdr:colOff>98</xdr:colOff>
      <xdr:row>316</xdr:row>
      <xdr:rowOff>188119</xdr:rowOff>
    </xdr:to>
    <xdr:cxnSp macro="">
      <xdr:nvCxnSpPr>
        <xdr:cNvPr id="1920" name="直線コネクタ 1919">
          <a:extLst>
            <a:ext uri="{FF2B5EF4-FFF2-40B4-BE49-F238E27FC236}">
              <a16:creationId xmlns:a16="http://schemas.microsoft.com/office/drawing/2014/main" id="{2593EA8E-F651-42F7-A8A6-259074A2E815}"/>
            </a:ext>
          </a:extLst>
        </xdr:cNvPr>
        <xdr:cNvCxnSpPr/>
      </xdr:nvCxnSpPr>
      <xdr:spPr>
        <a:xfrm>
          <a:off x="7620098" y="52213669"/>
          <a:ext cx="0" cy="13335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26194</xdr:colOff>
      <xdr:row>318</xdr:row>
      <xdr:rowOff>0</xdr:rowOff>
    </xdr:from>
    <xdr:to>
      <xdr:col>29</xdr:col>
      <xdr:colOff>226219</xdr:colOff>
      <xdr:row>318</xdr:row>
      <xdr:rowOff>0</xdr:rowOff>
    </xdr:to>
    <xdr:cxnSp macro="">
      <xdr:nvCxnSpPr>
        <xdr:cNvPr id="1921" name="直線コネクタ 1920">
          <a:extLst>
            <a:ext uri="{FF2B5EF4-FFF2-40B4-BE49-F238E27FC236}">
              <a16:creationId xmlns:a16="http://schemas.microsoft.com/office/drawing/2014/main" id="{285BDAEC-17C4-4807-BB80-6EE9FB0FADFC}"/>
            </a:ext>
          </a:extLst>
        </xdr:cNvPr>
        <xdr:cNvCxnSpPr/>
      </xdr:nvCxnSpPr>
      <xdr:spPr>
        <a:xfrm>
          <a:off x="7646194" y="53740050"/>
          <a:ext cx="3629025" cy="0"/>
        </a:xfrm>
        <a:prstGeom prst="line">
          <a:avLst/>
        </a:prstGeom>
        <a:ln w="6350" cmpd="dbl">
          <a:solidFill>
            <a:schemeClr val="tx2"/>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228915</xdr:colOff>
      <xdr:row>317</xdr:row>
      <xdr:rowOff>185774</xdr:rowOff>
    </xdr:from>
    <xdr:to>
      <xdr:col>29</xdr:col>
      <xdr:colOff>271464</xdr:colOff>
      <xdr:row>321</xdr:row>
      <xdr:rowOff>185774</xdr:rowOff>
    </xdr:to>
    <xdr:cxnSp macro="">
      <xdr:nvCxnSpPr>
        <xdr:cNvPr id="1922" name="直線コネクタ 1921">
          <a:extLst>
            <a:ext uri="{FF2B5EF4-FFF2-40B4-BE49-F238E27FC236}">
              <a16:creationId xmlns:a16="http://schemas.microsoft.com/office/drawing/2014/main" id="{7E5236BE-8C56-4D7D-BEC0-C8C9F17E0DB8}"/>
            </a:ext>
          </a:extLst>
        </xdr:cNvPr>
        <xdr:cNvCxnSpPr/>
      </xdr:nvCxnSpPr>
      <xdr:spPr>
        <a:xfrm flipH="1" flipV="1">
          <a:off x="11277915" y="53735324"/>
          <a:ext cx="42549" cy="762000"/>
        </a:xfrm>
        <a:prstGeom prst="line">
          <a:avLst/>
        </a:prstGeom>
        <a:ln w="6350" cmpd="dbl">
          <a:solidFill>
            <a:schemeClr val="tx2"/>
          </a:solidFill>
          <a:prstDash val="sysDot"/>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268429</xdr:colOff>
      <xdr:row>310</xdr:row>
      <xdr:rowOff>2381</xdr:rowOff>
    </xdr:from>
    <xdr:to>
      <xdr:col>28</xdr:col>
      <xdr:colOff>268429</xdr:colOff>
      <xdr:row>322</xdr:row>
      <xdr:rowOff>0</xdr:rowOff>
    </xdr:to>
    <xdr:cxnSp macro="">
      <xdr:nvCxnSpPr>
        <xdr:cNvPr id="1923" name="直線コネクタ 1922">
          <a:extLst>
            <a:ext uri="{FF2B5EF4-FFF2-40B4-BE49-F238E27FC236}">
              <a16:creationId xmlns:a16="http://schemas.microsoft.com/office/drawing/2014/main" id="{18991238-B393-4412-A359-2B79F5094C10}"/>
            </a:ext>
          </a:extLst>
        </xdr:cNvPr>
        <xdr:cNvCxnSpPr/>
      </xdr:nvCxnSpPr>
      <xdr:spPr>
        <a:xfrm>
          <a:off x="10936429" y="52218431"/>
          <a:ext cx="0" cy="2283619"/>
        </a:xfrm>
        <a:prstGeom prst="line">
          <a:avLst/>
        </a:prstGeom>
        <a:ln w="3175">
          <a:solidFill>
            <a:sysClr val="windowText" lastClr="000000"/>
          </a:solidFill>
          <a:prstDash val="lgDashDotDot"/>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269081</xdr:colOff>
      <xdr:row>310</xdr:row>
      <xdr:rowOff>2827</xdr:rowOff>
    </xdr:from>
    <xdr:to>
      <xdr:col>29</xdr:col>
      <xdr:colOff>276225</xdr:colOff>
      <xdr:row>310</xdr:row>
      <xdr:rowOff>2827</xdr:rowOff>
    </xdr:to>
    <xdr:cxnSp macro="">
      <xdr:nvCxnSpPr>
        <xdr:cNvPr id="1924" name="直線コネクタ 1923">
          <a:extLst>
            <a:ext uri="{FF2B5EF4-FFF2-40B4-BE49-F238E27FC236}">
              <a16:creationId xmlns:a16="http://schemas.microsoft.com/office/drawing/2014/main" id="{291B8DAF-268B-405D-BD19-1B819600D118}"/>
            </a:ext>
          </a:extLst>
        </xdr:cNvPr>
        <xdr:cNvCxnSpPr/>
      </xdr:nvCxnSpPr>
      <xdr:spPr>
        <a:xfrm>
          <a:off x="10937081" y="52218877"/>
          <a:ext cx="388144" cy="0"/>
        </a:xfrm>
        <a:prstGeom prst="line">
          <a:avLst/>
        </a:prstGeom>
        <a:ln w="3175">
          <a:solidFill>
            <a:sysClr val="windowText" lastClr="000000"/>
          </a:solidFill>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366750</xdr:colOff>
      <xdr:row>301</xdr:row>
      <xdr:rowOff>0</xdr:rowOff>
    </xdr:from>
    <xdr:to>
      <xdr:col>28</xdr:col>
      <xdr:colOff>366750</xdr:colOff>
      <xdr:row>302</xdr:row>
      <xdr:rowOff>0</xdr:rowOff>
    </xdr:to>
    <xdr:cxnSp macro="">
      <xdr:nvCxnSpPr>
        <xdr:cNvPr id="1925" name="直線コネクタ 1924">
          <a:extLst>
            <a:ext uri="{FF2B5EF4-FFF2-40B4-BE49-F238E27FC236}">
              <a16:creationId xmlns:a16="http://schemas.microsoft.com/office/drawing/2014/main" id="{1EC53305-B53A-4FBD-81CD-99F00C472F3C}"/>
            </a:ext>
          </a:extLst>
        </xdr:cNvPr>
        <xdr:cNvCxnSpPr/>
      </xdr:nvCxnSpPr>
      <xdr:spPr>
        <a:xfrm>
          <a:off x="11034750" y="50501550"/>
          <a:ext cx="0" cy="190500"/>
        </a:xfrm>
        <a:prstGeom prst="line">
          <a:avLst/>
        </a:prstGeom>
        <a:ln w="3175">
          <a:solidFill>
            <a:srgbClr val="C00000"/>
          </a:solidFill>
          <a:prstDash val="lgDashDot"/>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14288</xdr:colOff>
      <xdr:row>309</xdr:row>
      <xdr:rowOff>190499</xdr:rowOff>
    </xdr:from>
    <xdr:to>
      <xdr:col>20</xdr:col>
      <xdr:colOff>45244</xdr:colOff>
      <xdr:row>310</xdr:row>
      <xdr:rowOff>0</xdr:rowOff>
    </xdr:to>
    <xdr:cxnSp macro="">
      <xdr:nvCxnSpPr>
        <xdr:cNvPr id="1926" name="直線コネクタ 1925">
          <a:extLst>
            <a:ext uri="{FF2B5EF4-FFF2-40B4-BE49-F238E27FC236}">
              <a16:creationId xmlns:a16="http://schemas.microsoft.com/office/drawing/2014/main" id="{1FA5F8B9-038E-4CE9-9C48-A97A0D538C47}"/>
            </a:ext>
          </a:extLst>
        </xdr:cNvPr>
        <xdr:cNvCxnSpPr/>
      </xdr:nvCxnSpPr>
      <xdr:spPr>
        <a:xfrm>
          <a:off x="7634288" y="52216049"/>
          <a:ext cx="30956" cy="1"/>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317</xdr:row>
      <xdr:rowOff>185738</xdr:rowOff>
    </xdr:from>
    <xdr:to>
      <xdr:col>23</xdr:col>
      <xdr:colOff>0</xdr:colOff>
      <xdr:row>322</xdr:row>
      <xdr:rowOff>4764</xdr:rowOff>
    </xdr:to>
    <xdr:cxnSp macro="">
      <xdr:nvCxnSpPr>
        <xdr:cNvPr id="1927" name="直線矢印コネクタ 1926">
          <a:extLst>
            <a:ext uri="{FF2B5EF4-FFF2-40B4-BE49-F238E27FC236}">
              <a16:creationId xmlns:a16="http://schemas.microsoft.com/office/drawing/2014/main" id="{782917DC-97A8-4878-A851-D520750D84EE}"/>
            </a:ext>
          </a:extLst>
        </xdr:cNvPr>
        <xdr:cNvCxnSpPr/>
      </xdr:nvCxnSpPr>
      <xdr:spPr>
        <a:xfrm>
          <a:off x="8763000" y="53735288"/>
          <a:ext cx="0" cy="771526"/>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54768</xdr:colOff>
      <xdr:row>299</xdr:row>
      <xdr:rowOff>185738</xdr:rowOff>
    </xdr:from>
    <xdr:to>
      <xdr:col>29</xdr:col>
      <xdr:colOff>54768</xdr:colOff>
      <xdr:row>301</xdr:row>
      <xdr:rowOff>1</xdr:rowOff>
    </xdr:to>
    <xdr:cxnSp macro="">
      <xdr:nvCxnSpPr>
        <xdr:cNvPr id="1928" name="直線矢印コネクタ 1927">
          <a:extLst>
            <a:ext uri="{FF2B5EF4-FFF2-40B4-BE49-F238E27FC236}">
              <a16:creationId xmlns:a16="http://schemas.microsoft.com/office/drawing/2014/main" id="{332B8168-E8B0-4919-B979-5378A9036C32}"/>
            </a:ext>
          </a:extLst>
        </xdr:cNvPr>
        <xdr:cNvCxnSpPr/>
      </xdr:nvCxnSpPr>
      <xdr:spPr>
        <a:xfrm>
          <a:off x="11103768" y="50306288"/>
          <a:ext cx="0" cy="195263"/>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54768</xdr:colOff>
      <xdr:row>301</xdr:row>
      <xdr:rowOff>188119</xdr:rowOff>
    </xdr:from>
    <xdr:to>
      <xdr:col>29</xdr:col>
      <xdr:colOff>54768</xdr:colOff>
      <xdr:row>303</xdr:row>
      <xdr:rowOff>2381</xdr:rowOff>
    </xdr:to>
    <xdr:cxnSp macro="">
      <xdr:nvCxnSpPr>
        <xdr:cNvPr id="1929" name="直線矢印コネクタ 1928">
          <a:extLst>
            <a:ext uri="{FF2B5EF4-FFF2-40B4-BE49-F238E27FC236}">
              <a16:creationId xmlns:a16="http://schemas.microsoft.com/office/drawing/2014/main" id="{FEB36C76-4301-4AD2-9C97-F54C19B49D3B}"/>
            </a:ext>
          </a:extLst>
        </xdr:cNvPr>
        <xdr:cNvCxnSpPr/>
      </xdr:nvCxnSpPr>
      <xdr:spPr>
        <a:xfrm flipV="1">
          <a:off x="11103768" y="50689669"/>
          <a:ext cx="0" cy="195262"/>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376238</xdr:colOff>
      <xdr:row>302</xdr:row>
      <xdr:rowOff>1</xdr:rowOff>
    </xdr:from>
    <xdr:to>
      <xdr:col>29</xdr:col>
      <xdr:colOff>257175</xdr:colOff>
      <xdr:row>302</xdr:row>
      <xdr:rowOff>1</xdr:rowOff>
    </xdr:to>
    <xdr:cxnSp macro="">
      <xdr:nvCxnSpPr>
        <xdr:cNvPr id="1930" name="直線コネクタ 1929">
          <a:extLst>
            <a:ext uri="{FF2B5EF4-FFF2-40B4-BE49-F238E27FC236}">
              <a16:creationId xmlns:a16="http://schemas.microsoft.com/office/drawing/2014/main" id="{77C44814-5327-4D8A-9D32-CA58111E4A07}"/>
            </a:ext>
          </a:extLst>
        </xdr:cNvPr>
        <xdr:cNvCxnSpPr/>
      </xdr:nvCxnSpPr>
      <xdr:spPr>
        <a:xfrm>
          <a:off x="11044238" y="50692051"/>
          <a:ext cx="261937"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269081</xdr:colOff>
      <xdr:row>302</xdr:row>
      <xdr:rowOff>0</xdr:rowOff>
    </xdr:from>
    <xdr:to>
      <xdr:col>28</xdr:col>
      <xdr:colOff>366713</xdr:colOff>
      <xdr:row>310</xdr:row>
      <xdr:rowOff>0</xdr:rowOff>
    </xdr:to>
    <xdr:cxnSp macro="">
      <xdr:nvCxnSpPr>
        <xdr:cNvPr id="1931" name="直線コネクタ 1930">
          <a:extLst>
            <a:ext uri="{FF2B5EF4-FFF2-40B4-BE49-F238E27FC236}">
              <a16:creationId xmlns:a16="http://schemas.microsoft.com/office/drawing/2014/main" id="{64B3498D-BB0D-4FFF-81FA-BFB278B9A1A7}"/>
            </a:ext>
          </a:extLst>
        </xdr:cNvPr>
        <xdr:cNvCxnSpPr/>
      </xdr:nvCxnSpPr>
      <xdr:spPr>
        <a:xfrm flipH="1">
          <a:off x="10937081" y="50692050"/>
          <a:ext cx="97632" cy="1524000"/>
        </a:xfrm>
        <a:prstGeom prst="line">
          <a:avLst/>
        </a:prstGeom>
        <a:ln w="3175">
          <a:solidFill>
            <a:srgbClr val="C00000"/>
          </a:solidFill>
          <a:prstDash val="lgDashDot"/>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4763</xdr:colOff>
      <xdr:row>322</xdr:row>
      <xdr:rowOff>2381</xdr:rowOff>
    </xdr:from>
    <xdr:to>
      <xdr:col>22</xdr:col>
      <xdr:colOff>164307</xdr:colOff>
      <xdr:row>322</xdr:row>
      <xdr:rowOff>2381</xdr:rowOff>
    </xdr:to>
    <xdr:cxnSp macro="">
      <xdr:nvCxnSpPr>
        <xdr:cNvPr id="1932" name="直線コネクタ 1931">
          <a:extLst>
            <a:ext uri="{FF2B5EF4-FFF2-40B4-BE49-F238E27FC236}">
              <a16:creationId xmlns:a16="http://schemas.microsoft.com/office/drawing/2014/main" id="{6AEE06CB-62D2-41A4-BC58-104C0F8E665D}"/>
            </a:ext>
          </a:extLst>
        </xdr:cNvPr>
        <xdr:cNvCxnSpPr/>
      </xdr:nvCxnSpPr>
      <xdr:spPr>
        <a:xfrm>
          <a:off x="7243763" y="54504431"/>
          <a:ext cx="1302544"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312</xdr:row>
      <xdr:rowOff>4761</xdr:rowOff>
    </xdr:from>
    <xdr:to>
      <xdr:col>24</xdr:col>
      <xdr:colOff>366712</xdr:colOff>
      <xdr:row>322</xdr:row>
      <xdr:rowOff>2381</xdr:rowOff>
    </xdr:to>
    <xdr:sp macro="" textlink="">
      <xdr:nvSpPr>
        <xdr:cNvPr id="1933" name="円弧 1932">
          <a:extLst>
            <a:ext uri="{FF2B5EF4-FFF2-40B4-BE49-F238E27FC236}">
              <a16:creationId xmlns:a16="http://schemas.microsoft.com/office/drawing/2014/main" id="{79F22E1D-A861-470F-B4BC-BFD3451E9B5D}"/>
            </a:ext>
          </a:extLst>
        </xdr:cNvPr>
        <xdr:cNvSpPr/>
      </xdr:nvSpPr>
      <xdr:spPr>
        <a:xfrm>
          <a:off x="7620000" y="52601811"/>
          <a:ext cx="1890712" cy="1902620"/>
        </a:xfrm>
        <a:prstGeom prst="arc">
          <a:avLst>
            <a:gd name="adj1" fmla="val 5352887"/>
            <a:gd name="adj2" fmla="val 10842386"/>
          </a:avLst>
        </a:prstGeom>
        <a:ln w="3175">
          <a:solidFill>
            <a:sysClr val="windowText" lastClr="000000"/>
          </a:solidFill>
          <a:prstDash val="solid"/>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29</xdr:col>
      <xdr:colOff>59531</xdr:colOff>
      <xdr:row>301</xdr:row>
      <xdr:rowOff>100012</xdr:rowOff>
    </xdr:from>
    <xdr:to>
      <xdr:col>29</xdr:col>
      <xdr:colOff>178593</xdr:colOff>
      <xdr:row>301</xdr:row>
      <xdr:rowOff>100012</xdr:rowOff>
    </xdr:to>
    <xdr:cxnSp macro="">
      <xdr:nvCxnSpPr>
        <xdr:cNvPr id="1934" name="直線コネクタ 1933">
          <a:extLst>
            <a:ext uri="{FF2B5EF4-FFF2-40B4-BE49-F238E27FC236}">
              <a16:creationId xmlns:a16="http://schemas.microsoft.com/office/drawing/2014/main" id="{4ADDFDC0-8131-4928-AA72-E50D3078D740}"/>
            </a:ext>
          </a:extLst>
        </xdr:cNvPr>
        <xdr:cNvCxnSpPr/>
      </xdr:nvCxnSpPr>
      <xdr:spPr>
        <a:xfrm>
          <a:off x="11108531" y="50601562"/>
          <a:ext cx="119062" cy="0"/>
        </a:xfrm>
        <a:prstGeom prst="line">
          <a:avLst/>
        </a:prstGeom>
        <a:ln w="31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178594</xdr:colOff>
      <xdr:row>299</xdr:row>
      <xdr:rowOff>188119</xdr:rowOff>
    </xdr:from>
    <xdr:to>
      <xdr:col>29</xdr:col>
      <xdr:colOff>178594</xdr:colOff>
      <xdr:row>301</xdr:row>
      <xdr:rowOff>100013</xdr:rowOff>
    </xdr:to>
    <xdr:cxnSp macro="">
      <xdr:nvCxnSpPr>
        <xdr:cNvPr id="1935" name="直線矢印コネクタ 1934">
          <a:extLst>
            <a:ext uri="{FF2B5EF4-FFF2-40B4-BE49-F238E27FC236}">
              <a16:creationId xmlns:a16="http://schemas.microsoft.com/office/drawing/2014/main" id="{11E428D2-3424-4CF7-B96C-1FD28F63F430}"/>
            </a:ext>
          </a:extLst>
        </xdr:cNvPr>
        <xdr:cNvCxnSpPr/>
      </xdr:nvCxnSpPr>
      <xdr:spPr>
        <a:xfrm flipV="1">
          <a:off x="11227594" y="50308669"/>
          <a:ext cx="0" cy="292894"/>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4763</xdr:colOff>
      <xdr:row>305</xdr:row>
      <xdr:rowOff>92869</xdr:rowOff>
    </xdr:from>
    <xdr:to>
      <xdr:col>28</xdr:col>
      <xdr:colOff>333377</xdr:colOff>
      <xdr:row>305</xdr:row>
      <xdr:rowOff>92869</xdr:rowOff>
    </xdr:to>
    <xdr:cxnSp macro="">
      <xdr:nvCxnSpPr>
        <xdr:cNvPr id="1936" name="直線矢印コネクタ 1935">
          <a:extLst>
            <a:ext uri="{FF2B5EF4-FFF2-40B4-BE49-F238E27FC236}">
              <a16:creationId xmlns:a16="http://schemas.microsoft.com/office/drawing/2014/main" id="{98894FD0-894D-45A7-9E3E-935DBCF5ADD9}"/>
            </a:ext>
          </a:extLst>
        </xdr:cNvPr>
        <xdr:cNvCxnSpPr/>
      </xdr:nvCxnSpPr>
      <xdr:spPr>
        <a:xfrm>
          <a:off x="7624763" y="51356419"/>
          <a:ext cx="337661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283369</xdr:colOff>
      <xdr:row>301</xdr:row>
      <xdr:rowOff>2381</xdr:rowOff>
    </xdr:from>
    <xdr:to>
      <xdr:col>12</xdr:col>
      <xdr:colOff>283369</xdr:colOff>
      <xdr:row>322</xdr:row>
      <xdr:rowOff>2381</xdr:rowOff>
    </xdr:to>
    <xdr:cxnSp macro="">
      <xdr:nvCxnSpPr>
        <xdr:cNvPr id="1937" name="直線コネクタ 1936">
          <a:extLst>
            <a:ext uri="{FF2B5EF4-FFF2-40B4-BE49-F238E27FC236}">
              <a16:creationId xmlns:a16="http://schemas.microsoft.com/office/drawing/2014/main" id="{37A85733-00E9-4418-9C3D-94F674612E22}"/>
            </a:ext>
          </a:extLst>
        </xdr:cNvPr>
        <xdr:cNvCxnSpPr/>
      </xdr:nvCxnSpPr>
      <xdr:spPr>
        <a:xfrm>
          <a:off x="4855369" y="50503931"/>
          <a:ext cx="0" cy="4000500"/>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300</xdr:row>
      <xdr:rowOff>190499</xdr:rowOff>
    </xdr:from>
    <xdr:to>
      <xdr:col>12</xdr:col>
      <xdr:colOff>283369</xdr:colOff>
      <xdr:row>300</xdr:row>
      <xdr:rowOff>190499</xdr:rowOff>
    </xdr:to>
    <xdr:cxnSp macro="">
      <xdr:nvCxnSpPr>
        <xdr:cNvPr id="1938" name="直線コネクタ 1937">
          <a:extLst>
            <a:ext uri="{FF2B5EF4-FFF2-40B4-BE49-F238E27FC236}">
              <a16:creationId xmlns:a16="http://schemas.microsoft.com/office/drawing/2014/main" id="{AEB3DB08-80E1-4C91-B5ED-B766982A31BD}"/>
            </a:ext>
          </a:extLst>
        </xdr:cNvPr>
        <xdr:cNvCxnSpPr/>
      </xdr:nvCxnSpPr>
      <xdr:spPr>
        <a:xfrm>
          <a:off x="4572000" y="50501549"/>
          <a:ext cx="283369" cy="0"/>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276225</xdr:colOff>
      <xdr:row>301</xdr:row>
      <xdr:rowOff>2381</xdr:rowOff>
    </xdr:from>
    <xdr:to>
      <xdr:col>29</xdr:col>
      <xdr:colOff>276225</xdr:colOff>
      <xdr:row>321</xdr:row>
      <xdr:rowOff>183356</xdr:rowOff>
    </xdr:to>
    <xdr:cxnSp macro="">
      <xdr:nvCxnSpPr>
        <xdr:cNvPr id="1939" name="直線コネクタ 1938">
          <a:extLst>
            <a:ext uri="{FF2B5EF4-FFF2-40B4-BE49-F238E27FC236}">
              <a16:creationId xmlns:a16="http://schemas.microsoft.com/office/drawing/2014/main" id="{DFBB3217-A1E0-4C15-B3E9-BA3C90994275}"/>
            </a:ext>
          </a:extLst>
        </xdr:cNvPr>
        <xdr:cNvCxnSpPr/>
      </xdr:nvCxnSpPr>
      <xdr:spPr>
        <a:xfrm>
          <a:off x="11325225" y="50503931"/>
          <a:ext cx="0" cy="3990975"/>
        </a:xfrm>
        <a:prstGeom prst="line">
          <a:avLst/>
        </a:prstGeom>
        <a:ln w="6350" cmpd="dbl">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378618</xdr:colOff>
      <xdr:row>301</xdr:row>
      <xdr:rowOff>0</xdr:rowOff>
    </xdr:from>
    <xdr:to>
      <xdr:col>29</xdr:col>
      <xdr:colOff>273844</xdr:colOff>
      <xdr:row>301</xdr:row>
      <xdr:rowOff>0</xdr:rowOff>
    </xdr:to>
    <xdr:cxnSp macro="">
      <xdr:nvCxnSpPr>
        <xdr:cNvPr id="1940" name="直線コネクタ 1939">
          <a:extLst>
            <a:ext uri="{FF2B5EF4-FFF2-40B4-BE49-F238E27FC236}">
              <a16:creationId xmlns:a16="http://schemas.microsoft.com/office/drawing/2014/main" id="{48A6B34E-AD6D-452F-9C7D-A036994256E5}"/>
            </a:ext>
          </a:extLst>
        </xdr:cNvPr>
        <xdr:cNvCxnSpPr/>
      </xdr:nvCxnSpPr>
      <xdr:spPr>
        <a:xfrm>
          <a:off x="11046618" y="50501550"/>
          <a:ext cx="276226" cy="0"/>
        </a:xfrm>
        <a:prstGeom prst="line">
          <a:avLst/>
        </a:prstGeom>
        <a:ln w="31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271</xdr:row>
      <xdr:rowOff>0</xdr:rowOff>
    </xdr:from>
    <xdr:to>
      <xdr:col>19</xdr:col>
      <xdr:colOff>121444</xdr:colOff>
      <xdr:row>271</xdr:row>
      <xdr:rowOff>0</xdr:rowOff>
    </xdr:to>
    <xdr:cxnSp macro="">
      <xdr:nvCxnSpPr>
        <xdr:cNvPr id="1941" name="直線矢印コネクタ 1940">
          <a:extLst>
            <a:ext uri="{FF2B5EF4-FFF2-40B4-BE49-F238E27FC236}">
              <a16:creationId xmlns:a16="http://schemas.microsoft.com/office/drawing/2014/main" id="{12054A02-AE41-47D2-B7D1-73918E5119D9}"/>
            </a:ext>
          </a:extLst>
        </xdr:cNvPr>
        <xdr:cNvCxnSpPr/>
      </xdr:nvCxnSpPr>
      <xdr:spPr>
        <a:xfrm>
          <a:off x="762000" y="44767500"/>
          <a:ext cx="659844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376237</xdr:colOff>
      <xdr:row>292</xdr:row>
      <xdr:rowOff>0</xdr:rowOff>
    </xdr:from>
    <xdr:to>
      <xdr:col>11</xdr:col>
      <xdr:colOff>0</xdr:colOff>
      <xdr:row>292</xdr:row>
      <xdr:rowOff>35722</xdr:rowOff>
    </xdr:to>
    <xdr:cxnSp macro="">
      <xdr:nvCxnSpPr>
        <xdr:cNvPr id="1942" name="直線コネクタ 1941">
          <a:extLst>
            <a:ext uri="{FF2B5EF4-FFF2-40B4-BE49-F238E27FC236}">
              <a16:creationId xmlns:a16="http://schemas.microsoft.com/office/drawing/2014/main" id="{A6054CBD-B4CC-4592-9FA1-23E0FA0A4D20}"/>
            </a:ext>
          </a:extLst>
        </xdr:cNvPr>
        <xdr:cNvCxnSpPr/>
      </xdr:nvCxnSpPr>
      <xdr:spPr>
        <a:xfrm flipV="1">
          <a:off x="3424237" y="48787050"/>
          <a:ext cx="766763" cy="35722"/>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2381</xdr:colOff>
      <xdr:row>292</xdr:row>
      <xdr:rowOff>35718</xdr:rowOff>
    </xdr:from>
    <xdr:to>
      <xdr:col>8</xdr:col>
      <xdr:colOff>378619</xdr:colOff>
      <xdr:row>292</xdr:row>
      <xdr:rowOff>35718</xdr:rowOff>
    </xdr:to>
    <xdr:cxnSp macro="">
      <xdr:nvCxnSpPr>
        <xdr:cNvPr id="1943" name="直線コネクタ 1942">
          <a:extLst>
            <a:ext uri="{FF2B5EF4-FFF2-40B4-BE49-F238E27FC236}">
              <a16:creationId xmlns:a16="http://schemas.microsoft.com/office/drawing/2014/main" id="{144A6E02-4C89-4FB5-8A93-081FD5F962FD}"/>
            </a:ext>
          </a:extLst>
        </xdr:cNvPr>
        <xdr:cNvCxnSpPr/>
      </xdr:nvCxnSpPr>
      <xdr:spPr>
        <a:xfrm>
          <a:off x="764381" y="48822768"/>
          <a:ext cx="2662238"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288</xdr:row>
      <xdr:rowOff>76200</xdr:rowOff>
    </xdr:from>
    <xdr:to>
      <xdr:col>18</xdr:col>
      <xdr:colOff>0</xdr:colOff>
      <xdr:row>292</xdr:row>
      <xdr:rowOff>0</xdr:rowOff>
    </xdr:to>
    <xdr:cxnSp macro="">
      <xdr:nvCxnSpPr>
        <xdr:cNvPr id="1944" name="直線矢印コネクタ 1943">
          <a:extLst>
            <a:ext uri="{FF2B5EF4-FFF2-40B4-BE49-F238E27FC236}">
              <a16:creationId xmlns:a16="http://schemas.microsoft.com/office/drawing/2014/main" id="{BEFD6C17-21D7-4F4D-A0B0-54F64C247854}"/>
            </a:ext>
          </a:extLst>
        </xdr:cNvPr>
        <xdr:cNvCxnSpPr/>
      </xdr:nvCxnSpPr>
      <xdr:spPr>
        <a:xfrm>
          <a:off x="6858000" y="48101250"/>
          <a:ext cx="0" cy="6858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259</xdr:row>
      <xdr:rowOff>0</xdr:rowOff>
    </xdr:from>
    <xdr:to>
      <xdr:col>19</xdr:col>
      <xdr:colOff>104775</xdr:colOff>
      <xdr:row>259</xdr:row>
      <xdr:rowOff>0</xdr:rowOff>
    </xdr:to>
    <xdr:cxnSp macro="">
      <xdr:nvCxnSpPr>
        <xdr:cNvPr id="1945" name="直線矢印コネクタ 1944">
          <a:extLst>
            <a:ext uri="{FF2B5EF4-FFF2-40B4-BE49-F238E27FC236}">
              <a16:creationId xmlns:a16="http://schemas.microsoft.com/office/drawing/2014/main" id="{1114DEE6-99A3-4ED4-ACA1-D9A03147073E}"/>
            </a:ext>
          </a:extLst>
        </xdr:cNvPr>
        <xdr:cNvCxnSpPr/>
      </xdr:nvCxnSpPr>
      <xdr:spPr>
        <a:xfrm>
          <a:off x="762000" y="42481500"/>
          <a:ext cx="658177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262</xdr:row>
      <xdr:rowOff>0</xdr:rowOff>
    </xdr:from>
    <xdr:to>
      <xdr:col>10</xdr:col>
      <xdr:colOff>378619</xdr:colOff>
      <xdr:row>262</xdr:row>
      <xdr:rowOff>0</xdr:rowOff>
    </xdr:to>
    <xdr:cxnSp macro="">
      <xdr:nvCxnSpPr>
        <xdr:cNvPr id="1946" name="直線矢印コネクタ 1945">
          <a:extLst>
            <a:ext uri="{FF2B5EF4-FFF2-40B4-BE49-F238E27FC236}">
              <a16:creationId xmlns:a16="http://schemas.microsoft.com/office/drawing/2014/main" id="{9E0E4715-194F-4B95-8D78-4A2335E3D288}"/>
            </a:ext>
          </a:extLst>
        </xdr:cNvPr>
        <xdr:cNvCxnSpPr/>
      </xdr:nvCxnSpPr>
      <xdr:spPr>
        <a:xfrm>
          <a:off x="762000" y="43053000"/>
          <a:ext cx="34266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310</xdr:row>
      <xdr:rowOff>0</xdr:rowOff>
    </xdr:from>
    <xdr:to>
      <xdr:col>11</xdr:col>
      <xdr:colOff>269079</xdr:colOff>
      <xdr:row>310</xdr:row>
      <xdr:rowOff>0</xdr:rowOff>
    </xdr:to>
    <xdr:cxnSp macro="">
      <xdr:nvCxnSpPr>
        <xdr:cNvPr id="1947" name="直線矢印コネクタ 1946">
          <a:extLst>
            <a:ext uri="{FF2B5EF4-FFF2-40B4-BE49-F238E27FC236}">
              <a16:creationId xmlns:a16="http://schemas.microsoft.com/office/drawing/2014/main" id="{DA3A629E-A0F7-4086-895F-AE0FCCD09FF4}"/>
            </a:ext>
          </a:extLst>
        </xdr:cNvPr>
        <xdr:cNvCxnSpPr/>
      </xdr:nvCxnSpPr>
      <xdr:spPr>
        <a:xfrm flipH="1">
          <a:off x="1143000" y="52216050"/>
          <a:ext cx="331707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310</xdr:row>
      <xdr:rowOff>0</xdr:rowOff>
    </xdr:from>
    <xdr:to>
      <xdr:col>3</xdr:col>
      <xdr:colOff>30956</xdr:colOff>
      <xdr:row>310</xdr:row>
      <xdr:rowOff>1</xdr:rowOff>
    </xdr:to>
    <xdr:cxnSp macro="">
      <xdr:nvCxnSpPr>
        <xdr:cNvPr id="1948" name="直線コネクタ 1947">
          <a:extLst>
            <a:ext uri="{FF2B5EF4-FFF2-40B4-BE49-F238E27FC236}">
              <a16:creationId xmlns:a16="http://schemas.microsoft.com/office/drawing/2014/main" id="{6761D1E7-F7BB-4F91-87BB-6647DD9BA0CA}"/>
            </a:ext>
          </a:extLst>
        </xdr:cNvPr>
        <xdr:cNvCxnSpPr/>
      </xdr:nvCxnSpPr>
      <xdr:spPr>
        <a:xfrm>
          <a:off x="1143000" y="52216050"/>
          <a:ext cx="30956" cy="1"/>
        </a:xfrm>
        <a:prstGeom prst="line">
          <a:avLst/>
        </a:prstGeom>
        <a:ln w="952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301</xdr:row>
      <xdr:rowOff>0</xdr:rowOff>
    </xdr:from>
    <xdr:to>
      <xdr:col>2</xdr:col>
      <xdr:colOff>0</xdr:colOff>
      <xdr:row>310</xdr:row>
      <xdr:rowOff>0</xdr:rowOff>
    </xdr:to>
    <xdr:cxnSp macro="">
      <xdr:nvCxnSpPr>
        <xdr:cNvPr id="1949" name="直線矢印コネクタ 1948">
          <a:extLst>
            <a:ext uri="{FF2B5EF4-FFF2-40B4-BE49-F238E27FC236}">
              <a16:creationId xmlns:a16="http://schemas.microsoft.com/office/drawing/2014/main" id="{34C9C241-F685-4E93-BFEF-99967E7AE9F9}"/>
            </a:ext>
          </a:extLst>
        </xdr:cNvPr>
        <xdr:cNvCxnSpPr/>
      </xdr:nvCxnSpPr>
      <xdr:spPr>
        <a:xfrm>
          <a:off x="762000" y="50501550"/>
          <a:ext cx="0" cy="17145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310</xdr:row>
      <xdr:rowOff>0</xdr:rowOff>
    </xdr:from>
    <xdr:to>
      <xdr:col>2</xdr:col>
      <xdr:colOff>0</xdr:colOff>
      <xdr:row>322</xdr:row>
      <xdr:rowOff>2381</xdr:rowOff>
    </xdr:to>
    <xdr:cxnSp macro="">
      <xdr:nvCxnSpPr>
        <xdr:cNvPr id="1950" name="直線矢印コネクタ 1949">
          <a:extLst>
            <a:ext uri="{FF2B5EF4-FFF2-40B4-BE49-F238E27FC236}">
              <a16:creationId xmlns:a16="http://schemas.microsoft.com/office/drawing/2014/main" id="{716B0CED-9F08-4EDA-A642-E09C0599A6A3}"/>
            </a:ext>
          </a:extLst>
        </xdr:cNvPr>
        <xdr:cNvCxnSpPr/>
      </xdr:nvCxnSpPr>
      <xdr:spPr>
        <a:xfrm>
          <a:off x="762000" y="52216050"/>
          <a:ext cx="0" cy="22883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301</xdr:row>
      <xdr:rowOff>0</xdr:rowOff>
    </xdr:from>
    <xdr:to>
      <xdr:col>3</xdr:col>
      <xdr:colOff>0</xdr:colOff>
      <xdr:row>309</xdr:row>
      <xdr:rowOff>185738</xdr:rowOff>
    </xdr:to>
    <xdr:cxnSp macro="">
      <xdr:nvCxnSpPr>
        <xdr:cNvPr id="1951" name="直線コネクタ 1950">
          <a:extLst>
            <a:ext uri="{FF2B5EF4-FFF2-40B4-BE49-F238E27FC236}">
              <a16:creationId xmlns:a16="http://schemas.microsoft.com/office/drawing/2014/main" id="{0EA36034-E540-43AC-BD1F-1240EEDA3538}"/>
            </a:ext>
          </a:extLst>
        </xdr:cNvPr>
        <xdr:cNvCxnSpPr/>
      </xdr:nvCxnSpPr>
      <xdr:spPr>
        <a:xfrm>
          <a:off x="1143000" y="50501550"/>
          <a:ext cx="0" cy="1709738"/>
        </a:xfrm>
        <a:prstGeom prst="line">
          <a:avLst/>
        </a:prstGeom>
        <a:ln w="12700" cmpd="dbl">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307</xdr:row>
      <xdr:rowOff>185738</xdr:rowOff>
    </xdr:from>
    <xdr:to>
      <xdr:col>4</xdr:col>
      <xdr:colOff>0</xdr:colOff>
      <xdr:row>310</xdr:row>
      <xdr:rowOff>4763</xdr:rowOff>
    </xdr:to>
    <xdr:cxnSp macro="">
      <xdr:nvCxnSpPr>
        <xdr:cNvPr id="1952" name="直線矢印コネクタ 1951">
          <a:extLst>
            <a:ext uri="{FF2B5EF4-FFF2-40B4-BE49-F238E27FC236}">
              <a16:creationId xmlns:a16="http://schemas.microsoft.com/office/drawing/2014/main" id="{0415B589-2BCE-42DC-8528-F0EA168CC862}"/>
            </a:ext>
          </a:extLst>
        </xdr:cNvPr>
        <xdr:cNvCxnSpPr/>
      </xdr:nvCxnSpPr>
      <xdr:spPr>
        <a:xfrm>
          <a:off x="1524000" y="51830288"/>
          <a:ext cx="0" cy="39052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373859</xdr:colOff>
      <xdr:row>307</xdr:row>
      <xdr:rowOff>188119</xdr:rowOff>
    </xdr:from>
    <xdr:to>
      <xdr:col>11</xdr:col>
      <xdr:colOff>290513</xdr:colOff>
      <xdr:row>307</xdr:row>
      <xdr:rowOff>188119</xdr:rowOff>
    </xdr:to>
    <xdr:cxnSp macro="">
      <xdr:nvCxnSpPr>
        <xdr:cNvPr id="1953" name="直線矢印コネクタ 1952">
          <a:extLst>
            <a:ext uri="{FF2B5EF4-FFF2-40B4-BE49-F238E27FC236}">
              <a16:creationId xmlns:a16="http://schemas.microsoft.com/office/drawing/2014/main" id="{BC524D07-50D2-4E8D-A85C-06FAD9AA2674}"/>
            </a:ext>
          </a:extLst>
        </xdr:cNvPr>
        <xdr:cNvCxnSpPr/>
      </xdr:nvCxnSpPr>
      <xdr:spPr>
        <a:xfrm flipH="1">
          <a:off x="1135859" y="51832669"/>
          <a:ext cx="334565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305</xdr:row>
      <xdr:rowOff>90488</xdr:rowOff>
    </xdr:from>
    <xdr:to>
      <xdr:col>4</xdr:col>
      <xdr:colOff>0</xdr:colOff>
      <xdr:row>308</xdr:row>
      <xdr:rowOff>4763</xdr:rowOff>
    </xdr:to>
    <xdr:cxnSp macro="">
      <xdr:nvCxnSpPr>
        <xdr:cNvPr id="1954" name="直線矢印コネクタ 1953">
          <a:extLst>
            <a:ext uri="{FF2B5EF4-FFF2-40B4-BE49-F238E27FC236}">
              <a16:creationId xmlns:a16="http://schemas.microsoft.com/office/drawing/2014/main" id="{57832DD3-C32C-4D72-A6BC-4A5EDA719982}"/>
            </a:ext>
          </a:extLst>
        </xdr:cNvPr>
        <xdr:cNvCxnSpPr/>
      </xdr:nvCxnSpPr>
      <xdr:spPr>
        <a:xfrm>
          <a:off x="1524000" y="51354038"/>
          <a:ext cx="0" cy="485775"/>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301</xdr:row>
      <xdr:rowOff>0</xdr:rowOff>
    </xdr:from>
    <xdr:to>
      <xdr:col>4</xdr:col>
      <xdr:colOff>0</xdr:colOff>
      <xdr:row>305</xdr:row>
      <xdr:rowOff>95250</xdr:rowOff>
    </xdr:to>
    <xdr:cxnSp macro="">
      <xdr:nvCxnSpPr>
        <xdr:cNvPr id="1955" name="直線矢印コネクタ 1954">
          <a:extLst>
            <a:ext uri="{FF2B5EF4-FFF2-40B4-BE49-F238E27FC236}">
              <a16:creationId xmlns:a16="http://schemas.microsoft.com/office/drawing/2014/main" id="{2F5FCACD-65F6-4D2E-BBAB-016371C1183C}"/>
            </a:ext>
          </a:extLst>
        </xdr:cNvPr>
        <xdr:cNvCxnSpPr/>
      </xdr:nvCxnSpPr>
      <xdr:spPr>
        <a:xfrm>
          <a:off x="1524000" y="50501550"/>
          <a:ext cx="0" cy="85725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301</xdr:row>
      <xdr:rowOff>0</xdr:rowOff>
    </xdr:from>
    <xdr:to>
      <xdr:col>20</xdr:col>
      <xdr:colOff>0</xdr:colOff>
      <xdr:row>309</xdr:row>
      <xdr:rowOff>185738</xdr:rowOff>
    </xdr:to>
    <xdr:cxnSp macro="">
      <xdr:nvCxnSpPr>
        <xdr:cNvPr id="1956" name="直線コネクタ 1955">
          <a:extLst>
            <a:ext uri="{FF2B5EF4-FFF2-40B4-BE49-F238E27FC236}">
              <a16:creationId xmlns:a16="http://schemas.microsoft.com/office/drawing/2014/main" id="{4DA908CA-723C-4927-AC96-10CBE2BFC614}"/>
            </a:ext>
          </a:extLst>
        </xdr:cNvPr>
        <xdr:cNvCxnSpPr/>
      </xdr:nvCxnSpPr>
      <xdr:spPr>
        <a:xfrm>
          <a:off x="7620000" y="50501550"/>
          <a:ext cx="0" cy="1709738"/>
        </a:xfrm>
        <a:prstGeom prst="line">
          <a:avLst/>
        </a:prstGeom>
        <a:ln w="12700" cmpd="dbl">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0</xdr:colOff>
      <xdr:row>301</xdr:row>
      <xdr:rowOff>0</xdr:rowOff>
    </xdr:from>
    <xdr:to>
      <xdr:col>21</xdr:col>
      <xdr:colOff>0</xdr:colOff>
      <xdr:row>305</xdr:row>
      <xdr:rowOff>95250</xdr:rowOff>
    </xdr:to>
    <xdr:cxnSp macro="">
      <xdr:nvCxnSpPr>
        <xdr:cNvPr id="1957" name="直線矢印コネクタ 1956">
          <a:extLst>
            <a:ext uri="{FF2B5EF4-FFF2-40B4-BE49-F238E27FC236}">
              <a16:creationId xmlns:a16="http://schemas.microsoft.com/office/drawing/2014/main" id="{73FF1983-F63D-40CD-AE94-26AB946C898B}"/>
            </a:ext>
          </a:extLst>
        </xdr:cNvPr>
        <xdr:cNvCxnSpPr/>
      </xdr:nvCxnSpPr>
      <xdr:spPr>
        <a:xfrm>
          <a:off x="8001000" y="50501550"/>
          <a:ext cx="0" cy="85725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310</xdr:row>
      <xdr:rowOff>0</xdr:rowOff>
    </xdr:from>
    <xdr:to>
      <xdr:col>28</xdr:col>
      <xdr:colOff>269079</xdr:colOff>
      <xdr:row>310</xdr:row>
      <xdr:rowOff>0</xdr:rowOff>
    </xdr:to>
    <xdr:cxnSp macro="">
      <xdr:nvCxnSpPr>
        <xdr:cNvPr id="1958" name="直線矢印コネクタ 1957">
          <a:extLst>
            <a:ext uri="{FF2B5EF4-FFF2-40B4-BE49-F238E27FC236}">
              <a16:creationId xmlns:a16="http://schemas.microsoft.com/office/drawing/2014/main" id="{2E7C74F0-41CF-44BE-84A7-7138268AF980}"/>
            </a:ext>
          </a:extLst>
        </xdr:cNvPr>
        <xdr:cNvCxnSpPr/>
      </xdr:nvCxnSpPr>
      <xdr:spPr>
        <a:xfrm flipH="1">
          <a:off x="7620000" y="52216050"/>
          <a:ext cx="331707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0</xdr:colOff>
      <xdr:row>305</xdr:row>
      <xdr:rowOff>95250</xdr:rowOff>
    </xdr:from>
    <xdr:to>
      <xdr:col>21</xdr:col>
      <xdr:colOff>0</xdr:colOff>
      <xdr:row>310</xdr:row>
      <xdr:rowOff>2381</xdr:rowOff>
    </xdr:to>
    <xdr:cxnSp macro="">
      <xdr:nvCxnSpPr>
        <xdr:cNvPr id="1959" name="直線矢印コネクタ 1958">
          <a:extLst>
            <a:ext uri="{FF2B5EF4-FFF2-40B4-BE49-F238E27FC236}">
              <a16:creationId xmlns:a16="http://schemas.microsoft.com/office/drawing/2014/main" id="{453B8B89-7724-4318-AD65-DAC8A56230DC}"/>
            </a:ext>
          </a:extLst>
        </xdr:cNvPr>
        <xdr:cNvCxnSpPr/>
      </xdr:nvCxnSpPr>
      <xdr:spPr>
        <a:xfrm>
          <a:off x="8001000" y="51358800"/>
          <a:ext cx="0" cy="85963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301</xdr:row>
      <xdr:rowOff>0</xdr:rowOff>
    </xdr:from>
    <xdr:to>
      <xdr:col>19</xdr:col>
      <xdr:colOff>0</xdr:colOff>
      <xdr:row>310</xdr:row>
      <xdr:rowOff>2381</xdr:rowOff>
    </xdr:to>
    <xdr:cxnSp macro="">
      <xdr:nvCxnSpPr>
        <xdr:cNvPr id="1960" name="直線矢印コネクタ 1959">
          <a:extLst>
            <a:ext uri="{FF2B5EF4-FFF2-40B4-BE49-F238E27FC236}">
              <a16:creationId xmlns:a16="http://schemas.microsoft.com/office/drawing/2014/main" id="{0A467C2F-0020-455F-B9D8-9BC11DB9B97A}"/>
            </a:ext>
          </a:extLst>
        </xdr:cNvPr>
        <xdr:cNvCxnSpPr/>
      </xdr:nvCxnSpPr>
      <xdr:spPr>
        <a:xfrm>
          <a:off x="7239000" y="50501550"/>
          <a:ext cx="0" cy="17168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322</xdr:row>
      <xdr:rowOff>0</xdr:rowOff>
    </xdr:from>
    <xdr:to>
      <xdr:col>5</xdr:col>
      <xdr:colOff>157163</xdr:colOff>
      <xdr:row>322</xdr:row>
      <xdr:rowOff>0</xdr:rowOff>
    </xdr:to>
    <xdr:cxnSp macro="">
      <xdr:nvCxnSpPr>
        <xdr:cNvPr id="1961" name="直線コネクタ 1960">
          <a:extLst>
            <a:ext uri="{FF2B5EF4-FFF2-40B4-BE49-F238E27FC236}">
              <a16:creationId xmlns:a16="http://schemas.microsoft.com/office/drawing/2014/main" id="{F8162CEF-4874-434B-999B-3FDC25B18BA8}"/>
            </a:ext>
          </a:extLst>
        </xdr:cNvPr>
        <xdr:cNvCxnSpPr/>
      </xdr:nvCxnSpPr>
      <xdr:spPr>
        <a:xfrm>
          <a:off x="762000" y="54502050"/>
          <a:ext cx="1300163"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2382</xdr:colOff>
      <xdr:row>302</xdr:row>
      <xdr:rowOff>188119</xdr:rowOff>
    </xdr:from>
    <xdr:to>
      <xdr:col>3</xdr:col>
      <xdr:colOff>176213</xdr:colOff>
      <xdr:row>302</xdr:row>
      <xdr:rowOff>188119</xdr:rowOff>
    </xdr:to>
    <xdr:cxnSp macro="">
      <xdr:nvCxnSpPr>
        <xdr:cNvPr id="1962" name="直線矢印コネクタ 1961">
          <a:extLst>
            <a:ext uri="{FF2B5EF4-FFF2-40B4-BE49-F238E27FC236}">
              <a16:creationId xmlns:a16="http://schemas.microsoft.com/office/drawing/2014/main" id="{867F9A7C-9CCC-46CB-9496-477F0B973C7B}"/>
            </a:ext>
          </a:extLst>
        </xdr:cNvPr>
        <xdr:cNvCxnSpPr/>
      </xdr:nvCxnSpPr>
      <xdr:spPr>
        <a:xfrm flipH="1">
          <a:off x="1145382" y="50880169"/>
          <a:ext cx="173831"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209551</xdr:colOff>
      <xdr:row>302</xdr:row>
      <xdr:rowOff>188119</xdr:rowOff>
    </xdr:from>
    <xdr:to>
      <xdr:col>2</xdr:col>
      <xdr:colOff>376238</xdr:colOff>
      <xdr:row>302</xdr:row>
      <xdr:rowOff>188119</xdr:rowOff>
    </xdr:to>
    <xdr:cxnSp macro="">
      <xdr:nvCxnSpPr>
        <xdr:cNvPr id="1963" name="直線矢印コネクタ 1962">
          <a:extLst>
            <a:ext uri="{FF2B5EF4-FFF2-40B4-BE49-F238E27FC236}">
              <a16:creationId xmlns:a16="http://schemas.microsoft.com/office/drawing/2014/main" id="{969F327B-C49F-4DC7-B3E8-871E37FF146F}"/>
            </a:ext>
          </a:extLst>
        </xdr:cNvPr>
        <xdr:cNvCxnSpPr/>
      </xdr:nvCxnSpPr>
      <xdr:spPr>
        <a:xfrm>
          <a:off x="971551" y="50880169"/>
          <a:ext cx="166687"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2382</xdr:colOff>
      <xdr:row>302</xdr:row>
      <xdr:rowOff>188119</xdr:rowOff>
    </xdr:from>
    <xdr:to>
      <xdr:col>20</xdr:col>
      <xdr:colOff>176213</xdr:colOff>
      <xdr:row>302</xdr:row>
      <xdr:rowOff>188119</xdr:rowOff>
    </xdr:to>
    <xdr:cxnSp macro="">
      <xdr:nvCxnSpPr>
        <xdr:cNvPr id="1964" name="直線矢印コネクタ 1963">
          <a:extLst>
            <a:ext uri="{FF2B5EF4-FFF2-40B4-BE49-F238E27FC236}">
              <a16:creationId xmlns:a16="http://schemas.microsoft.com/office/drawing/2014/main" id="{4506460E-527E-43D2-A8FC-D9F89EAF569D}"/>
            </a:ext>
          </a:extLst>
        </xdr:cNvPr>
        <xdr:cNvCxnSpPr/>
      </xdr:nvCxnSpPr>
      <xdr:spPr>
        <a:xfrm flipH="1">
          <a:off x="7622382" y="50880169"/>
          <a:ext cx="173831"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219076</xdr:colOff>
      <xdr:row>302</xdr:row>
      <xdr:rowOff>188119</xdr:rowOff>
    </xdr:from>
    <xdr:to>
      <xdr:col>19</xdr:col>
      <xdr:colOff>385763</xdr:colOff>
      <xdr:row>302</xdr:row>
      <xdr:rowOff>188119</xdr:rowOff>
    </xdr:to>
    <xdr:cxnSp macro="">
      <xdr:nvCxnSpPr>
        <xdr:cNvPr id="1965" name="直線矢印コネクタ 1964">
          <a:extLst>
            <a:ext uri="{FF2B5EF4-FFF2-40B4-BE49-F238E27FC236}">
              <a16:creationId xmlns:a16="http://schemas.microsoft.com/office/drawing/2014/main" id="{F40A7E24-20CA-4A48-B5FC-7D4848CC3FB9}"/>
            </a:ext>
          </a:extLst>
        </xdr:cNvPr>
        <xdr:cNvCxnSpPr/>
      </xdr:nvCxnSpPr>
      <xdr:spPr>
        <a:xfrm>
          <a:off x="7458076" y="50880169"/>
          <a:ext cx="157162" cy="0"/>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285750</xdr:colOff>
      <xdr:row>301</xdr:row>
      <xdr:rowOff>0</xdr:rowOff>
    </xdr:from>
    <xdr:to>
      <xdr:col>13</xdr:col>
      <xdr:colOff>152400</xdr:colOff>
      <xdr:row>301</xdr:row>
      <xdr:rowOff>0</xdr:rowOff>
    </xdr:to>
    <xdr:cxnSp macro="">
      <xdr:nvCxnSpPr>
        <xdr:cNvPr id="1966" name="直線コネクタ 1965">
          <a:extLst>
            <a:ext uri="{FF2B5EF4-FFF2-40B4-BE49-F238E27FC236}">
              <a16:creationId xmlns:a16="http://schemas.microsoft.com/office/drawing/2014/main" id="{24BF571D-5F50-4889-AACF-75E463871C32}"/>
            </a:ext>
          </a:extLst>
        </xdr:cNvPr>
        <xdr:cNvCxnSpPr/>
      </xdr:nvCxnSpPr>
      <xdr:spPr>
        <a:xfrm>
          <a:off x="4857750" y="50501550"/>
          <a:ext cx="24765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285750</xdr:colOff>
      <xdr:row>309</xdr:row>
      <xdr:rowOff>188119</xdr:rowOff>
    </xdr:from>
    <xdr:to>
      <xdr:col>13</xdr:col>
      <xdr:colOff>152400</xdr:colOff>
      <xdr:row>309</xdr:row>
      <xdr:rowOff>188119</xdr:rowOff>
    </xdr:to>
    <xdr:cxnSp macro="">
      <xdr:nvCxnSpPr>
        <xdr:cNvPr id="1967" name="直線コネクタ 1966">
          <a:extLst>
            <a:ext uri="{FF2B5EF4-FFF2-40B4-BE49-F238E27FC236}">
              <a16:creationId xmlns:a16="http://schemas.microsoft.com/office/drawing/2014/main" id="{4BC60787-8AFF-480E-B5C3-650321903A8B}"/>
            </a:ext>
          </a:extLst>
        </xdr:cNvPr>
        <xdr:cNvCxnSpPr/>
      </xdr:nvCxnSpPr>
      <xdr:spPr>
        <a:xfrm>
          <a:off x="4857750" y="52213669"/>
          <a:ext cx="24765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301</xdr:row>
      <xdr:rowOff>0</xdr:rowOff>
    </xdr:from>
    <xdr:to>
      <xdr:col>13</xdr:col>
      <xdr:colOff>0</xdr:colOff>
      <xdr:row>310</xdr:row>
      <xdr:rowOff>0</xdr:rowOff>
    </xdr:to>
    <xdr:cxnSp macro="">
      <xdr:nvCxnSpPr>
        <xdr:cNvPr id="1968" name="直線矢印コネクタ 1967">
          <a:extLst>
            <a:ext uri="{FF2B5EF4-FFF2-40B4-BE49-F238E27FC236}">
              <a16:creationId xmlns:a16="http://schemas.microsoft.com/office/drawing/2014/main" id="{C4FF085D-09EF-4740-AA14-AE54450DC64B}"/>
            </a:ext>
          </a:extLst>
        </xdr:cNvPr>
        <xdr:cNvCxnSpPr/>
      </xdr:nvCxnSpPr>
      <xdr:spPr>
        <a:xfrm>
          <a:off x="4953000" y="50501550"/>
          <a:ext cx="0" cy="17145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285750</xdr:colOff>
      <xdr:row>322</xdr:row>
      <xdr:rowOff>0</xdr:rowOff>
    </xdr:from>
    <xdr:to>
      <xdr:col>13</xdr:col>
      <xdr:colOff>152400</xdr:colOff>
      <xdr:row>322</xdr:row>
      <xdr:rowOff>0</xdr:rowOff>
    </xdr:to>
    <xdr:cxnSp macro="">
      <xdr:nvCxnSpPr>
        <xdr:cNvPr id="1969" name="直線コネクタ 1968">
          <a:extLst>
            <a:ext uri="{FF2B5EF4-FFF2-40B4-BE49-F238E27FC236}">
              <a16:creationId xmlns:a16="http://schemas.microsoft.com/office/drawing/2014/main" id="{BE2D7F23-9532-487C-826F-189158E9E600}"/>
            </a:ext>
          </a:extLst>
        </xdr:cNvPr>
        <xdr:cNvCxnSpPr/>
      </xdr:nvCxnSpPr>
      <xdr:spPr>
        <a:xfrm>
          <a:off x="4857750" y="54502050"/>
          <a:ext cx="24765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309</xdr:row>
      <xdr:rowOff>188119</xdr:rowOff>
    </xdr:from>
    <xdr:to>
      <xdr:col>13</xdr:col>
      <xdr:colOff>0</xdr:colOff>
      <xdr:row>322</xdr:row>
      <xdr:rowOff>0</xdr:rowOff>
    </xdr:to>
    <xdr:cxnSp macro="">
      <xdr:nvCxnSpPr>
        <xdr:cNvPr id="1970" name="直線矢印コネクタ 1969">
          <a:extLst>
            <a:ext uri="{FF2B5EF4-FFF2-40B4-BE49-F238E27FC236}">
              <a16:creationId xmlns:a16="http://schemas.microsoft.com/office/drawing/2014/main" id="{A9727FDB-985B-4126-B074-9B9B3D06F99F}"/>
            </a:ext>
          </a:extLst>
        </xdr:cNvPr>
        <xdr:cNvCxnSpPr/>
      </xdr:nvCxnSpPr>
      <xdr:spPr>
        <a:xfrm>
          <a:off x="4953000" y="52213669"/>
          <a:ext cx="0" cy="22883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283369</xdr:colOff>
      <xdr:row>301</xdr:row>
      <xdr:rowOff>0</xdr:rowOff>
    </xdr:from>
    <xdr:to>
      <xdr:col>30</xdr:col>
      <xdr:colOff>150019</xdr:colOff>
      <xdr:row>301</xdr:row>
      <xdr:rowOff>0</xdr:rowOff>
    </xdr:to>
    <xdr:cxnSp macro="">
      <xdr:nvCxnSpPr>
        <xdr:cNvPr id="1971" name="直線コネクタ 1970">
          <a:extLst>
            <a:ext uri="{FF2B5EF4-FFF2-40B4-BE49-F238E27FC236}">
              <a16:creationId xmlns:a16="http://schemas.microsoft.com/office/drawing/2014/main" id="{AC91667D-B7B1-4CF6-9181-168EC0E594C3}"/>
            </a:ext>
          </a:extLst>
        </xdr:cNvPr>
        <xdr:cNvCxnSpPr/>
      </xdr:nvCxnSpPr>
      <xdr:spPr>
        <a:xfrm>
          <a:off x="11332369" y="50501550"/>
          <a:ext cx="24765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273844</xdr:colOff>
      <xdr:row>309</xdr:row>
      <xdr:rowOff>190499</xdr:rowOff>
    </xdr:from>
    <xdr:to>
      <xdr:col>30</xdr:col>
      <xdr:colOff>140494</xdr:colOff>
      <xdr:row>309</xdr:row>
      <xdr:rowOff>190499</xdr:rowOff>
    </xdr:to>
    <xdr:cxnSp macro="">
      <xdr:nvCxnSpPr>
        <xdr:cNvPr id="1972" name="直線コネクタ 1971">
          <a:extLst>
            <a:ext uri="{FF2B5EF4-FFF2-40B4-BE49-F238E27FC236}">
              <a16:creationId xmlns:a16="http://schemas.microsoft.com/office/drawing/2014/main" id="{36D02BEE-8617-4627-8BAA-D380FDD1D543}"/>
            </a:ext>
          </a:extLst>
        </xdr:cNvPr>
        <xdr:cNvCxnSpPr/>
      </xdr:nvCxnSpPr>
      <xdr:spPr>
        <a:xfrm>
          <a:off x="11322844" y="52216049"/>
          <a:ext cx="24765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271463</xdr:colOff>
      <xdr:row>322</xdr:row>
      <xdr:rowOff>2381</xdr:rowOff>
    </xdr:from>
    <xdr:to>
      <xdr:col>30</xdr:col>
      <xdr:colOff>138113</xdr:colOff>
      <xdr:row>322</xdr:row>
      <xdr:rowOff>2381</xdr:rowOff>
    </xdr:to>
    <xdr:cxnSp macro="">
      <xdr:nvCxnSpPr>
        <xdr:cNvPr id="1973" name="直線コネクタ 1972">
          <a:extLst>
            <a:ext uri="{FF2B5EF4-FFF2-40B4-BE49-F238E27FC236}">
              <a16:creationId xmlns:a16="http://schemas.microsoft.com/office/drawing/2014/main" id="{926A088C-FB8A-4CB0-9AED-F051CA52C7F7}"/>
            </a:ext>
          </a:extLst>
        </xdr:cNvPr>
        <xdr:cNvCxnSpPr/>
      </xdr:nvCxnSpPr>
      <xdr:spPr>
        <a:xfrm>
          <a:off x="11320463" y="54504431"/>
          <a:ext cx="247650"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0</xdr:colOff>
      <xdr:row>301</xdr:row>
      <xdr:rowOff>0</xdr:rowOff>
    </xdr:from>
    <xdr:to>
      <xdr:col>30</xdr:col>
      <xdr:colOff>0</xdr:colOff>
      <xdr:row>310</xdr:row>
      <xdr:rowOff>0</xdr:rowOff>
    </xdr:to>
    <xdr:cxnSp macro="">
      <xdr:nvCxnSpPr>
        <xdr:cNvPr id="1974" name="直線矢印コネクタ 1973">
          <a:extLst>
            <a:ext uri="{FF2B5EF4-FFF2-40B4-BE49-F238E27FC236}">
              <a16:creationId xmlns:a16="http://schemas.microsoft.com/office/drawing/2014/main" id="{58C8AE2D-82F2-4557-B586-F798BE28D15A}"/>
            </a:ext>
          </a:extLst>
        </xdr:cNvPr>
        <xdr:cNvCxnSpPr/>
      </xdr:nvCxnSpPr>
      <xdr:spPr>
        <a:xfrm>
          <a:off x="11430000" y="50501550"/>
          <a:ext cx="0" cy="17145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0</xdr:colOff>
      <xdr:row>310</xdr:row>
      <xdr:rowOff>0</xdr:rowOff>
    </xdr:from>
    <xdr:to>
      <xdr:col>30</xdr:col>
      <xdr:colOff>0</xdr:colOff>
      <xdr:row>322</xdr:row>
      <xdr:rowOff>7144</xdr:rowOff>
    </xdr:to>
    <xdr:cxnSp macro="">
      <xdr:nvCxnSpPr>
        <xdr:cNvPr id="1975" name="直線矢印コネクタ 1974">
          <a:extLst>
            <a:ext uri="{FF2B5EF4-FFF2-40B4-BE49-F238E27FC236}">
              <a16:creationId xmlns:a16="http://schemas.microsoft.com/office/drawing/2014/main" id="{31428CF1-1B9F-4F4F-86B2-7E706285E50C}"/>
            </a:ext>
          </a:extLst>
        </xdr:cNvPr>
        <xdr:cNvCxnSpPr/>
      </xdr:nvCxnSpPr>
      <xdr:spPr>
        <a:xfrm>
          <a:off x="11430000" y="52216050"/>
          <a:ext cx="0" cy="229314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241</xdr:row>
      <xdr:rowOff>0</xdr:rowOff>
    </xdr:from>
    <xdr:to>
      <xdr:col>37</xdr:col>
      <xdr:colOff>83344</xdr:colOff>
      <xdr:row>241</xdr:row>
      <xdr:rowOff>0</xdr:rowOff>
    </xdr:to>
    <xdr:cxnSp macro="">
      <xdr:nvCxnSpPr>
        <xdr:cNvPr id="1976" name="直線コネクタ 1975">
          <a:extLst>
            <a:ext uri="{FF2B5EF4-FFF2-40B4-BE49-F238E27FC236}">
              <a16:creationId xmlns:a16="http://schemas.microsoft.com/office/drawing/2014/main" id="{ABCDF8C4-8E4A-402D-8AED-1E603E691DD0}"/>
            </a:ext>
          </a:extLst>
        </xdr:cNvPr>
        <xdr:cNvCxnSpPr/>
      </xdr:nvCxnSpPr>
      <xdr:spPr>
        <a:xfrm>
          <a:off x="39243000" y="24003000"/>
          <a:ext cx="3512344"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241</xdr:row>
      <xdr:rowOff>23812</xdr:rowOff>
    </xdr:from>
    <xdr:to>
      <xdr:col>37</xdr:col>
      <xdr:colOff>83344</xdr:colOff>
      <xdr:row>241</xdr:row>
      <xdr:rowOff>23812</xdr:rowOff>
    </xdr:to>
    <xdr:cxnSp macro="">
      <xdr:nvCxnSpPr>
        <xdr:cNvPr id="1977" name="直線コネクタ 1976">
          <a:extLst>
            <a:ext uri="{FF2B5EF4-FFF2-40B4-BE49-F238E27FC236}">
              <a16:creationId xmlns:a16="http://schemas.microsoft.com/office/drawing/2014/main" id="{E40CFD6C-2231-4E3E-83C7-ADC9E73245DF}"/>
            </a:ext>
          </a:extLst>
        </xdr:cNvPr>
        <xdr:cNvCxnSpPr/>
      </xdr:nvCxnSpPr>
      <xdr:spPr>
        <a:xfrm>
          <a:off x="39243000" y="24026812"/>
          <a:ext cx="3512344"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0</xdr:colOff>
      <xdr:row>258</xdr:row>
      <xdr:rowOff>80960</xdr:rowOff>
    </xdr:from>
    <xdr:to>
      <xdr:col>45</xdr:col>
      <xdr:colOff>76200</xdr:colOff>
      <xdr:row>258</xdr:row>
      <xdr:rowOff>80960</xdr:rowOff>
    </xdr:to>
    <xdr:cxnSp macro="">
      <xdr:nvCxnSpPr>
        <xdr:cNvPr id="1978" name="直線コネクタ 1977">
          <a:extLst>
            <a:ext uri="{FF2B5EF4-FFF2-40B4-BE49-F238E27FC236}">
              <a16:creationId xmlns:a16="http://schemas.microsoft.com/office/drawing/2014/main" id="{B4DF3BE0-EA5D-449F-AE4C-078B620F1C73}"/>
            </a:ext>
          </a:extLst>
        </xdr:cNvPr>
        <xdr:cNvCxnSpPr/>
      </xdr:nvCxnSpPr>
      <xdr:spPr>
        <a:xfrm>
          <a:off x="42672000" y="27322460"/>
          <a:ext cx="3124200"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83344</xdr:colOff>
      <xdr:row>241</xdr:row>
      <xdr:rowOff>19050</xdr:rowOff>
    </xdr:from>
    <xdr:to>
      <xdr:col>45</xdr:col>
      <xdr:colOff>76200</xdr:colOff>
      <xdr:row>258</xdr:row>
      <xdr:rowOff>83346</xdr:rowOff>
    </xdr:to>
    <xdr:cxnSp macro="">
      <xdr:nvCxnSpPr>
        <xdr:cNvPr id="1979" name="直線コネクタ 1978">
          <a:extLst>
            <a:ext uri="{FF2B5EF4-FFF2-40B4-BE49-F238E27FC236}">
              <a16:creationId xmlns:a16="http://schemas.microsoft.com/office/drawing/2014/main" id="{AAE5BCBA-25B6-406A-AC92-4AEDC74D478C}"/>
            </a:ext>
          </a:extLst>
        </xdr:cNvPr>
        <xdr:cNvCxnSpPr/>
      </xdr:nvCxnSpPr>
      <xdr:spPr>
        <a:xfrm flipH="1" flipV="1">
          <a:off x="42755344" y="24022050"/>
          <a:ext cx="3040856" cy="3302796"/>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0</xdr:colOff>
      <xdr:row>258</xdr:row>
      <xdr:rowOff>83344</xdr:rowOff>
    </xdr:from>
    <xdr:to>
      <xdr:col>37</xdr:col>
      <xdr:colOff>0</xdr:colOff>
      <xdr:row>260</xdr:row>
      <xdr:rowOff>183358</xdr:rowOff>
    </xdr:to>
    <xdr:cxnSp macro="">
      <xdr:nvCxnSpPr>
        <xdr:cNvPr id="1980" name="直線コネクタ 1979">
          <a:extLst>
            <a:ext uri="{FF2B5EF4-FFF2-40B4-BE49-F238E27FC236}">
              <a16:creationId xmlns:a16="http://schemas.microsoft.com/office/drawing/2014/main" id="{53F3A58D-EEBC-4400-A81A-ACAB4ECA24E5}"/>
            </a:ext>
          </a:extLst>
        </xdr:cNvPr>
        <xdr:cNvCxnSpPr/>
      </xdr:nvCxnSpPr>
      <xdr:spPr>
        <a:xfrm flipV="1">
          <a:off x="42672000" y="27324844"/>
          <a:ext cx="0" cy="481014"/>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0</xdr:colOff>
      <xdr:row>258</xdr:row>
      <xdr:rowOff>40481</xdr:rowOff>
    </xdr:from>
    <xdr:to>
      <xdr:col>37</xdr:col>
      <xdr:colOff>1</xdr:colOff>
      <xdr:row>258</xdr:row>
      <xdr:rowOff>80963</xdr:rowOff>
    </xdr:to>
    <xdr:cxnSp macro="">
      <xdr:nvCxnSpPr>
        <xdr:cNvPr id="1981" name="直線コネクタ 1980">
          <a:extLst>
            <a:ext uri="{FF2B5EF4-FFF2-40B4-BE49-F238E27FC236}">
              <a16:creationId xmlns:a16="http://schemas.microsoft.com/office/drawing/2014/main" id="{030CD5AD-2C99-4A2E-B624-08CC8C3C683A}"/>
            </a:ext>
          </a:extLst>
        </xdr:cNvPr>
        <xdr:cNvCxnSpPr/>
      </xdr:nvCxnSpPr>
      <xdr:spPr>
        <a:xfrm>
          <a:off x="41910000" y="27281981"/>
          <a:ext cx="762001" cy="40482"/>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76200</xdr:colOff>
      <xdr:row>258</xdr:row>
      <xdr:rowOff>83345</xdr:rowOff>
    </xdr:from>
    <xdr:to>
      <xdr:col>45</xdr:col>
      <xdr:colOff>76200</xdr:colOff>
      <xdr:row>258</xdr:row>
      <xdr:rowOff>133350</xdr:rowOff>
    </xdr:to>
    <xdr:cxnSp macro="">
      <xdr:nvCxnSpPr>
        <xdr:cNvPr id="1982" name="直線コネクタ 1981">
          <a:extLst>
            <a:ext uri="{FF2B5EF4-FFF2-40B4-BE49-F238E27FC236}">
              <a16:creationId xmlns:a16="http://schemas.microsoft.com/office/drawing/2014/main" id="{7D526177-7E78-444F-8901-1336240E17C5}"/>
            </a:ext>
          </a:extLst>
        </xdr:cNvPr>
        <xdr:cNvCxnSpPr/>
      </xdr:nvCxnSpPr>
      <xdr:spPr>
        <a:xfrm>
          <a:off x="45796200" y="27324845"/>
          <a:ext cx="0" cy="50005"/>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241</xdr:row>
      <xdr:rowOff>19050</xdr:rowOff>
    </xdr:from>
    <xdr:to>
      <xdr:col>29</xdr:col>
      <xdr:colOff>0</xdr:colOff>
      <xdr:row>258</xdr:row>
      <xdr:rowOff>38100</xdr:rowOff>
    </xdr:to>
    <xdr:cxnSp macro="">
      <xdr:nvCxnSpPr>
        <xdr:cNvPr id="1983" name="直線矢印コネクタ 1982">
          <a:extLst>
            <a:ext uri="{FF2B5EF4-FFF2-40B4-BE49-F238E27FC236}">
              <a16:creationId xmlns:a16="http://schemas.microsoft.com/office/drawing/2014/main" id="{D53F93ED-5BD7-4796-B9EE-9BD0389C22C5}"/>
            </a:ext>
          </a:extLst>
        </xdr:cNvPr>
        <xdr:cNvCxnSpPr/>
      </xdr:nvCxnSpPr>
      <xdr:spPr>
        <a:xfrm>
          <a:off x="39624000" y="24022050"/>
          <a:ext cx="0" cy="325755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380999</xdr:colOff>
      <xdr:row>254</xdr:row>
      <xdr:rowOff>16668</xdr:rowOff>
    </xdr:from>
    <xdr:to>
      <xdr:col>43</xdr:col>
      <xdr:colOff>73818</xdr:colOff>
      <xdr:row>254</xdr:row>
      <xdr:rowOff>16668</xdr:rowOff>
    </xdr:to>
    <xdr:cxnSp macro="">
      <xdr:nvCxnSpPr>
        <xdr:cNvPr id="1984" name="直線矢印コネクタ 1983">
          <a:extLst>
            <a:ext uri="{FF2B5EF4-FFF2-40B4-BE49-F238E27FC236}">
              <a16:creationId xmlns:a16="http://schemas.microsoft.com/office/drawing/2014/main" id="{CB39A60E-3B1A-4E84-B6DE-15BCDB62CD54}"/>
            </a:ext>
          </a:extLst>
        </xdr:cNvPr>
        <xdr:cNvCxnSpPr/>
      </xdr:nvCxnSpPr>
      <xdr:spPr>
        <a:xfrm>
          <a:off x="39242999" y="26496168"/>
          <a:ext cx="57888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0</xdr:colOff>
      <xdr:row>241</xdr:row>
      <xdr:rowOff>26194</xdr:rowOff>
    </xdr:from>
    <xdr:to>
      <xdr:col>30</xdr:col>
      <xdr:colOff>0</xdr:colOff>
      <xdr:row>242</xdr:row>
      <xdr:rowOff>4762</xdr:rowOff>
    </xdr:to>
    <xdr:cxnSp macro="">
      <xdr:nvCxnSpPr>
        <xdr:cNvPr id="1985" name="直線矢印コネクタ 1984">
          <a:extLst>
            <a:ext uri="{FF2B5EF4-FFF2-40B4-BE49-F238E27FC236}">
              <a16:creationId xmlns:a16="http://schemas.microsoft.com/office/drawing/2014/main" id="{76A241EC-A85C-40B2-88D0-7BB15F58D42B}"/>
            </a:ext>
          </a:extLst>
        </xdr:cNvPr>
        <xdr:cNvCxnSpPr/>
      </xdr:nvCxnSpPr>
      <xdr:spPr>
        <a:xfrm flipV="1">
          <a:off x="40005000" y="24029194"/>
          <a:ext cx="0" cy="169068"/>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0</xdr:colOff>
      <xdr:row>241</xdr:row>
      <xdr:rowOff>11906</xdr:rowOff>
    </xdr:from>
    <xdr:to>
      <xdr:col>30</xdr:col>
      <xdr:colOff>373856</xdr:colOff>
      <xdr:row>242</xdr:row>
      <xdr:rowOff>0</xdr:rowOff>
    </xdr:to>
    <xdr:cxnSp macro="">
      <xdr:nvCxnSpPr>
        <xdr:cNvPr id="1986" name="カギ線コネクタ 2805">
          <a:extLst>
            <a:ext uri="{FF2B5EF4-FFF2-40B4-BE49-F238E27FC236}">
              <a16:creationId xmlns:a16="http://schemas.microsoft.com/office/drawing/2014/main" id="{CB804B06-B7A6-4BB2-9E6C-A81730F38ECC}"/>
            </a:ext>
          </a:extLst>
        </xdr:cNvPr>
        <xdr:cNvCxnSpPr/>
      </xdr:nvCxnSpPr>
      <xdr:spPr>
        <a:xfrm>
          <a:off x="40005000" y="24014906"/>
          <a:ext cx="373856" cy="178594"/>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258</xdr:row>
      <xdr:rowOff>80963</xdr:rowOff>
    </xdr:from>
    <xdr:to>
      <xdr:col>38</xdr:col>
      <xdr:colOff>0</xdr:colOff>
      <xdr:row>261</xdr:row>
      <xdr:rowOff>2381</xdr:rowOff>
    </xdr:to>
    <xdr:cxnSp macro="">
      <xdr:nvCxnSpPr>
        <xdr:cNvPr id="1987" name="直線矢印コネクタ 1986">
          <a:extLst>
            <a:ext uri="{FF2B5EF4-FFF2-40B4-BE49-F238E27FC236}">
              <a16:creationId xmlns:a16="http://schemas.microsoft.com/office/drawing/2014/main" id="{1D4BD9F8-1A9F-4BC0-93CD-025293B18FEF}"/>
            </a:ext>
          </a:extLst>
        </xdr:cNvPr>
        <xdr:cNvCxnSpPr/>
      </xdr:nvCxnSpPr>
      <xdr:spPr>
        <a:xfrm>
          <a:off x="43053000" y="27322463"/>
          <a:ext cx="0" cy="49291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xdr:colOff>
      <xdr:row>239</xdr:row>
      <xdr:rowOff>4762</xdr:rowOff>
    </xdr:from>
    <xdr:to>
      <xdr:col>30</xdr:col>
      <xdr:colOff>1</xdr:colOff>
      <xdr:row>240</xdr:row>
      <xdr:rowOff>0</xdr:rowOff>
    </xdr:to>
    <xdr:cxnSp macro="">
      <xdr:nvCxnSpPr>
        <xdr:cNvPr id="1988" name="直線矢印コネクタ 1987">
          <a:extLst>
            <a:ext uri="{FF2B5EF4-FFF2-40B4-BE49-F238E27FC236}">
              <a16:creationId xmlns:a16="http://schemas.microsoft.com/office/drawing/2014/main" id="{EC3498D5-7B95-4588-88CB-A7D2445AE52B}"/>
            </a:ext>
          </a:extLst>
        </xdr:cNvPr>
        <xdr:cNvCxnSpPr/>
      </xdr:nvCxnSpPr>
      <xdr:spPr>
        <a:xfrm>
          <a:off x="40005001" y="23626762"/>
          <a:ext cx="0" cy="185738"/>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2381</xdr:colOff>
      <xdr:row>239</xdr:row>
      <xdr:rowOff>188119</xdr:rowOff>
    </xdr:from>
    <xdr:to>
      <xdr:col>38</xdr:col>
      <xdr:colOff>2381</xdr:colOff>
      <xdr:row>241</xdr:row>
      <xdr:rowOff>0</xdr:rowOff>
    </xdr:to>
    <xdr:cxnSp macro="">
      <xdr:nvCxnSpPr>
        <xdr:cNvPr id="1989" name="直線矢印コネクタ 1988">
          <a:extLst>
            <a:ext uri="{FF2B5EF4-FFF2-40B4-BE49-F238E27FC236}">
              <a16:creationId xmlns:a16="http://schemas.microsoft.com/office/drawing/2014/main" id="{1D4C0A55-73CF-4256-9FD7-79D7C6EBF86E}"/>
            </a:ext>
          </a:extLst>
        </xdr:cNvPr>
        <xdr:cNvCxnSpPr/>
      </xdr:nvCxnSpPr>
      <xdr:spPr>
        <a:xfrm>
          <a:off x="43055381" y="23810119"/>
          <a:ext cx="0" cy="1928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2382</xdr:colOff>
      <xdr:row>238</xdr:row>
      <xdr:rowOff>188119</xdr:rowOff>
    </xdr:from>
    <xdr:to>
      <xdr:col>38</xdr:col>
      <xdr:colOff>376238</xdr:colOff>
      <xdr:row>240</xdr:row>
      <xdr:rowOff>80962</xdr:rowOff>
    </xdr:to>
    <xdr:cxnSp macro="">
      <xdr:nvCxnSpPr>
        <xdr:cNvPr id="1990" name="カギ線コネクタ 2813">
          <a:extLst>
            <a:ext uri="{FF2B5EF4-FFF2-40B4-BE49-F238E27FC236}">
              <a16:creationId xmlns:a16="http://schemas.microsoft.com/office/drawing/2014/main" id="{EE21A9CE-22C4-4226-B1BF-AC2CCF6E6ECD}"/>
            </a:ext>
          </a:extLst>
        </xdr:cNvPr>
        <xdr:cNvCxnSpPr/>
      </xdr:nvCxnSpPr>
      <xdr:spPr>
        <a:xfrm flipV="1">
          <a:off x="43055382" y="23619619"/>
          <a:ext cx="373856" cy="273843"/>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0</xdr:colOff>
      <xdr:row>240</xdr:row>
      <xdr:rowOff>0</xdr:rowOff>
    </xdr:from>
    <xdr:to>
      <xdr:col>49</xdr:col>
      <xdr:colOff>0</xdr:colOff>
      <xdr:row>261</xdr:row>
      <xdr:rowOff>0</xdr:rowOff>
    </xdr:to>
    <xdr:cxnSp macro="">
      <xdr:nvCxnSpPr>
        <xdr:cNvPr id="1991" name="直線矢印コネクタ 1990">
          <a:extLst>
            <a:ext uri="{FF2B5EF4-FFF2-40B4-BE49-F238E27FC236}">
              <a16:creationId xmlns:a16="http://schemas.microsoft.com/office/drawing/2014/main" id="{E999BA43-6058-45FA-B16E-C4D8AF01A72F}"/>
            </a:ext>
          </a:extLst>
        </xdr:cNvPr>
        <xdr:cNvCxnSpPr/>
      </xdr:nvCxnSpPr>
      <xdr:spPr>
        <a:xfrm>
          <a:off x="47244000" y="23812500"/>
          <a:ext cx="0" cy="40005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2381</xdr:colOff>
      <xdr:row>258</xdr:row>
      <xdr:rowOff>40482</xdr:rowOff>
    </xdr:from>
    <xdr:to>
      <xdr:col>35</xdr:col>
      <xdr:colOff>7144</xdr:colOff>
      <xdr:row>258</xdr:row>
      <xdr:rowOff>40482</xdr:rowOff>
    </xdr:to>
    <xdr:cxnSp macro="">
      <xdr:nvCxnSpPr>
        <xdr:cNvPr id="1992" name="直線コネクタ 1991">
          <a:extLst>
            <a:ext uri="{FF2B5EF4-FFF2-40B4-BE49-F238E27FC236}">
              <a16:creationId xmlns:a16="http://schemas.microsoft.com/office/drawing/2014/main" id="{BDA84EF5-4900-485C-8904-2FBEE5A08DFB}"/>
            </a:ext>
          </a:extLst>
        </xdr:cNvPr>
        <xdr:cNvCxnSpPr/>
      </xdr:nvCxnSpPr>
      <xdr:spPr>
        <a:xfrm>
          <a:off x="39245381" y="27281982"/>
          <a:ext cx="2671763"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245</xdr:row>
      <xdr:rowOff>83344</xdr:rowOff>
    </xdr:from>
    <xdr:to>
      <xdr:col>39</xdr:col>
      <xdr:colOff>88106</xdr:colOff>
      <xdr:row>245</xdr:row>
      <xdr:rowOff>83344</xdr:rowOff>
    </xdr:to>
    <xdr:cxnSp macro="">
      <xdr:nvCxnSpPr>
        <xdr:cNvPr id="1993" name="直線矢印コネクタ 1992">
          <a:extLst>
            <a:ext uri="{FF2B5EF4-FFF2-40B4-BE49-F238E27FC236}">
              <a16:creationId xmlns:a16="http://schemas.microsoft.com/office/drawing/2014/main" id="{AE9F5162-047F-4E29-AB65-CE3E137D8B95}"/>
            </a:ext>
          </a:extLst>
        </xdr:cNvPr>
        <xdr:cNvCxnSpPr/>
      </xdr:nvCxnSpPr>
      <xdr:spPr>
        <a:xfrm>
          <a:off x="39243000" y="24848344"/>
          <a:ext cx="4279106"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0</xdr:colOff>
      <xdr:row>241</xdr:row>
      <xdr:rowOff>19050</xdr:rowOff>
    </xdr:from>
    <xdr:to>
      <xdr:col>35</xdr:col>
      <xdr:colOff>0</xdr:colOff>
      <xdr:row>258</xdr:row>
      <xdr:rowOff>42863</xdr:rowOff>
    </xdr:to>
    <xdr:cxnSp macro="">
      <xdr:nvCxnSpPr>
        <xdr:cNvPr id="1994" name="直線矢印コネクタ 1993">
          <a:extLst>
            <a:ext uri="{FF2B5EF4-FFF2-40B4-BE49-F238E27FC236}">
              <a16:creationId xmlns:a16="http://schemas.microsoft.com/office/drawing/2014/main" id="{89293507-4463-40F1-BF0B-7547D30A7A0A}"/>
            </a:ext>
          </a:extLst>
        </xdr:cNvPr>
        <xdr:cNvCxnSpPr/>
      </xdr:nvCxnSpPr>
      <xdr:spPr>
        <a:xfrm>
          <a:off x="41910000" y="24022050"/>
          <a:ext cx="0" cy="326231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0</xdr:colOff>
      <xdr:row>241</xdr:row>
      <xdr:rowOff>21431</xdr:rowOff>
    </xdr:from>
    <xdr:to>
      <xdr:col>37</xdr:col>
      <xdr:colOff>0</xdr:colOff>
      <xdr:row>258</xdr:row>
      <xdr:rowOff>83344</xdr:rowOff>
    </xdr:to>
    <xdr:cxnSp macro="">
      <xdr:nvCxnSpPr>
        <xdr:cNvPr id="1995" name="直線矢印コネクタ 1994">
          <a:extLst>
            <a:ext uri="{FF2B5EF4-FFF2-40B4-BE49-F238E27FC236}">
              <a16:creationId xmlns:a16="http://schemas.microsoft.com/office/drawing/2014/main" id="{6491F978-6E78-4C28-98D7-DD0F4EB1BE18}"/>
            </a:ext>
          </a:extLst>
        </xdr:cNvPr>
        <xdr:cNvCxnSpPr/>
      </xdr:nvCxnSpPr>
      <xdr:spPr>
        <a:xfrm>
          <a:off x="42672000" y="24024431"/>
          <a:ext cx="0" cy="330041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2379</xdr:colOff>
      <xdr:row>288</xdr:row>
      <xdr:rowOff>1</xdr:rowOff>
    </xdr:from>
    <xdr:to>
      <xdr:col>37</xdr:col>
      <xdr:colOff>2380</xdr:colOff>
      <xdr:row>288</xdr:row>
      <xdr:rowOff>35720</xdr:rowOff>
    </xdr:to>
    <xdr:cxnSp macro="">
      <xdr:nvCxnSpPr>
        <xdr:cNvPr id="1996" name="直線コネクタ 1995">
          <a:extLst>
            <a:ext uri="{FF2B5EF4-FFF2-40B4-BE49-F238E27FC236}">
              <a16:creationId xmlns:a16="http://schemas.microsoft.com/office/drawing/2014/main" id="{E6B41C0C-F612-4CEE-A069-B026A709CA0D}"/>
            </a:ext>
          </a:extLst>
        </xdr:cNvPr>
        <xdr:cNvCxnSpPr/>
      </xdr:nvCxnSpPr>
      <xdr:spPr>
        <a:xfrm flipV="1">
          <a:off x="41912379" y="32956501"/>
          <a:ext cx="762001" cy="35719"/>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2381</xdr:colOff>
      <xdr:row>288</xdr:row>
      <xdr:rowOff>35718</xdr:rowOff>
    </xdr:from>
    <xdr:to>
      <xdr:col>35</xdr:col>
      <xdr:colOff>2382</xdr:colOff>
      <xdr:row>288</xdr:row>
      <xdr:rowOff>35718</xdr:rowOff>
    </xdr:to>
    <xdr:cxnSp macro="">
      <xdr:nvCxnSpPr>
        <xdr:cNvPr id="1997" name="直線コネクタ 1996">
          <a:extLst>
            <a:ext uri="{FF2B5EF4-FFF2-40B4-BE49-F238E27FC236}">
              <a16:creationId xmlns:a16="http://schemas.microsoft.com/office/drawing/2014/main" id="{6C1AF003-A174-4A0C-B4B7-0BB8E6EAF68D}"/>
            </a:ext>
          </a:extLst>
        </xdr:cNvPr>
        <xdr:cNvCxnSpPr/>
      </xdr:nvCxnSpPr>
      <xdr:spPr>
        <a:xfrm>
          <a:off x="39245381" y="32992218"/>
          <a:ext cx="2667001"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258</xdr:row>
      <xdr:rowOff>80962</xdr:rowOff>
    </xdr:from>
    <xdr:to>
      <xdr:col>45</xdr:col>
      <xdr:colOff>76200</xdr:colOff>
      <xdr:row>258</xdr:row>
      <xdr:rowOff>80962</xdr:rowOff>
    </xdr:to>
    <xdr:cxnSp macro="">
      <xdr:nvCxnSpPr>
        <xdr:cNvPr id="1998" name="直線矢印コネクタ 1997">
          <a:extLst>
            <a:ext uri="{FF2B5EF4-FFF2-40B4-BE49-F238E27FC236}">
              <a16:creationId xmlns:a16="http://schemas.microsoft.com/office/drawing/2014/main" id="{B4D5B00C-62CF-48BB-9E8A-A157A7C5FD4D}"/>
            </a:ext>
          </a:extLst>
        </xdr:cNvPr>
        <xdr:cNvCxnSpPr/>
      </xdr:nvCxnSpPr>
      <xdr:spPr>
        <a:xfrm>
          <a:off x="39243000" y="27322462"/>
          <a:ext cx="655320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83344</xdr:colOff>
      <xdr:row>240</xdr:row>
      <xdr:rowOff>2382</xdr:rowOff>
    </xdr:from>
    <xdr:to>
      <xdr:col>37</xdr:col>
      <xdr:colOff>83344</xdr:colOff>
      <xdr:row>241</xdr:row>
      <xdr:rowOff>23813</xdr:rowOff>
    </xdr:to>
    <xdr:cxnSp macro="">
      <xdr:nvCxnSpPr>
        <xdr:cNvPr id="1999" name="直線コネクタ 1998">
          <a:extLst>
            <a:ext uri="{FF2B5EF4-FFF2-40B4-BE49-F238E27FC236}">
              <a16:creationId xmlns:a16="http://schemas.microsoft.com/office/drawing/2014/main" id="{688E0386-6A27-4797-B161-F2546BA102A9}"/>
            </a:ext>
          </a:extLst>
        </xdr:cNvPr>
        <xdr:cNvCxnSpPr/>
      </xdr:nvCxnSpPr>
      <xdr:spPr>
        <a:xfrm flipV="1">
          <a:off x="42755344" y="23814882"/>
          <a:ext cx="0" cy="211931"/>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83343</xdr:colOff>
      <xdr:row>239</xdr:row>
      <xdr:rowOff>0</xdr:rowOff>
    </xdr:from>
    <xdr:to>
      <xdr:col>37</xdr:col>
      <xdr:colOff>83343</xdr:colOff>
      <xdr:row>239</xdr:row>
      <xdr:rowOff>188119</xdr:rowOff>
    </xdr:to>
    <xdr:cxnSp macro="">
      <xdr:nvCxnSpPr>
        <xdr:cNvPr id="2000" name="直線コネクタ 1999">
          <a:extLst>
            <a:ext uri="{FF2B5EF4-FFF2-40B4-BE49-F238E27FC236}">
              <a16:creationId xmlns:a16="http://schemas.microsoft.com/office/drawing/2014/main" id="{7654BD0D-61B9-4ECB-AD88-E9CA09744997}"/>
            </a:ext>
          </a:extLst>
        </xdr:cNvPr>
        <xdr:cNvCxnSpPr/>
      </xdr:nvCxnSpPr>
      <xdr:spPr>
        <a:xfrm flipV="1">
          <a:off x="42755343" y="23622000"/>
          <a:ext cx="0" cy="188119"/>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80963</xdr:colOff>
      <xdr:row>240</xdr:row>
      <xdr:rowOff>188121</xdr:rowOff>
    </xdr:from>
    <xdr:to>
      <xdr:col>39</xdr:col>
      <xdr:colOff>7144</xdr:colOff>
      <xdr:row>240</xdr:row>
      <xdr:rowOff>188122</xdr:rowOff>
    </xdr:to>
    <xdr:cxnSp macro="">
      <xdr:nvCxnSpPr>
        <xdr:cNvPr id="2001" name="直線コネクタ 2000">
          <a:extLst>
            <a:ext uri="{FF2B5EF4-FFF2-40B4-BE49-F238E27FC236}">
              <a16:creationId xmlns:a16="http://schemas.microsoft.com/office/drawing/2014/main" id="{5313F422-1A02-42DC-92A5-3FC9820328D2}"/>
            </a:ext>
          </a:extLst>
        </xdr:cNvPr>
        <xdr:cNvCxnSpPr/>
      </xdr:nvCxnSpPr>
      <xdr:spPr>
        <a:xfrm flipV="1">
          <a:off x="42752963" y="24000621"/>
          <a:ext cx="688181" cy="1"/>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2381</xdr:colOff>
      <xdr:row>249</xdr:row>
      <xdr:rowOff>138112</xdr:rowOff>
    </xdr:from>
    <xdr:to>
      <xdr:col>41</xdr:col>
      <xdr:colOff>69056</xdr:colOff>
      <xdr:row>249</xdr:row>
      <xdr:rowOff>138112</xdr:rowOff>
    </xdr:to>
    <xdr:cxnSp macro="">
      <xdr:nvCxnSpPr>
        <xdr:cNvPr id="2002" name="直線矢印コネクタ 2001">
          <a:extLst>
            <a:ext uri="{FF2B5EF4-FFF2-40B4-BE49-F238E27FC236}">
              <a16:creationId xmlns:a16="http://schemas.microsoft.com/office/drawing/2014/main" id="{C6A17123-DFB3-4467-8131-A19D5EC2EA82}"/>
            </a:ext>
          </a:extLst>
        </xdr:cNvPr>
        <xdr:cNvCxnSpPr/>
      </xdr:nvCxnSpPr>
      <xdr:spPr>
        <a:xfrm>
          <a:off x="39245381" y="25665112"/>
          <a:ext cx="501967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69056</xdr:colOff>
      <xdr:row>249</xdr:row>
      <xdr:rowOff>135730</xdr:rowOff>
    </xdr:from>
    <xdr:to>
      <xdr:col>42</xdr:col>
      <xdr:colOff>14288</xdr:colOff>
      <xdr:row>249</xdr:row>
      <xdr:rowOff>135730</xdr:rowOff>
    </xdr:to>
    <xdr:cxnSp macro="">
      <xdr:nvCxnSpPr>
        <xdr:cNvPr id="2003" name="直線コネクタ 2002">
          <a:extLst>
            <a:ext uri="{FF2B5EF4-FFF2-40B4-BE49-F238E27FC236}">
              <a16:creationId xmlns:a16="http://schemas.microsoft.com/office/drawing/2014/main" id="{D55F6DD8-B764-4A41-A6AB-1F9679680054}"/>
            </a:ext>
          </a:extLst>
        </xdr:cNvPr>
        <xdr:cNvCxnSpPr/>
      </xdr:nvCxnSpPr>
      <xdr:spPr>
        <a:xfrm>
          <a:off x="44265056" y="25662730"/>
          <a:ext cx="326232" cy="0"/>
        </a:xfrm>
        <a:prstGeom prst="line">
          <a:avLst/>
        </a:prstGeom>
        <a:noFill/>
        <a:ln w="3175" cap="flat" cmpd="sng" algn="ctr">
          <a:solidFill>
            <a:schemeClr val="accent1"/>
          </a:solidFill>
          <a:prstDash val="sysDash"/>
          <a:miter lim="800000"/>
        </a:ln>
        <a:effectLst/>
      </xdr:spPr>
    </xdr:cxnSp>
    <xdr:clientData/>
  </xdr:twoCellAnchor>
  <xdr:twoCellAnchor>
    <xdr:from>
      <xdr:col>43</xdr:col>
      <xdr:colOff>0</xdr:colOff>
      <xdr:row>254</xdr:row>
      <xdr:rowOff>14288</xdr:rowOff>
    </xdr:from>
    <xdr:to>
      <xdr:col>43</xdr:col>
      <xdr:colOff>0</xdr:colOff>
      <xdr:row>258</xdr:row>
      <xdr:rowOff>85725</xdr:rowOff>
    </xdr:to>
    <xdr:cxnSp macro="">
      <xdr:nvCxnSpPr>
        <xdr:cNvPr id="2004" name="直線矢印コネクタ 2003">
          <a:extLst>
            <a:ext uri="{FF2B5EF4-FFF2-40B4-BE49-F238E27FC236}">
              <a16:creationId xmlns:a16="http://schemas.microsoft.com/office/drawing/2014/main" id="{7193F0CC-161D-473E-AC6A-161E76CCACAE}"/>
            </a:ext>
          </a:extLst>
        </xdr:cNvPr>
        <xdr:cNvCxnSpPr/>
      </xdr:nvCxnSpPr>
      <xdr:spPr>
        <a:xfrm>
          <a:off x="44958000" y="26493788"/>
          <a:ext cx="0" cy="833437"/>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241</xdr:row>
      <xdr:rowOff>23813</xdr:rowOff>
    </xdr:from>
    <xdr:to>
      <xdr:col>38</xdr:col>
      <xdr:colOff>0</xdr:colOff>
      <xdr:row>245</xdr:row>
      <xdr:rowOff>88106</xdr:rowOff>
    </xdr:to>
    <xdr:cxnSp macro="">
      <xdr:nvCxnSpPr>
        <xdr:cNvPr id="2005" name="直線矢印コネクタ 2004">
          <a:extLst>
            <a:ext uri="{FF2B5EF4-FFF2-40B4-BE49-F238E27FC236}">
              <a16:creationId xmlns:a16="http://schemas.microsoft.com/office/drawing/2014/main" id="{B3261DE4-9C7D-4B83-A3C9-DD9DDF72A008}"/>
            </a:ext>
          </a:extLst>
        </xdr:cNvPr>
        <xdr:cNvCxnSpPr/>
      </xdr:nvCxnSpPr>
      <xdr:spPr>
        <a:xfrm>
          <a:off x="43053000" y="24026813"/>
          <a:ext cx="0" cy="82629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85725</xdr:colOff>
      <xdr:row>241</xdr:row>
      <xdr:rowOff>23812</xdr:rowOff>
    </xdr:from>
    <xdr:to>
      <xdr:col>41</xdr:col>
      <xdr:colOff>376238</xdr:colOff>
      <xdr:row>241</xdr:row>
      <xdr:rowOff>23812</xdr:rowOff>
    </xdr:to>
    <xdr:cxnSp macro="">
      <xdr:nvCxnSpPr>
        <xdr:cNvPr id="2006" name="直線コネクタ 2005">
          <a:extLst>
            <a:ext uri="{FF2B5EF4-FFF2-40B4-BE49-F238E27FC236}">
              <a16:creationId xmlns:a16="http://schemas.microsoft.com/office/drawing/2014/main" id="{1FE442EC-C71F-4848-8D0E-E0599AAA9835}"/>
            </a:ext>
          </a:extLst>
        </xdr:cNvPr>
        <xdr:cNvCxnSpPr/>
      </xdr:nvCxnSpPr>
      <xdr:spPr>
        <a:xfrm>
          <a:off x="42757725" y="24026812"/>
          <a:ext cx="1814513"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0</xdr:colOff>
      <xdr:row>241</xdr:row>
      <xdr:rowOff>23813</xdr:rowOff>
    </xdr:from>
    <xdr:to>
      <xdr:col>42</xdr:col>
      <xdr:colOff>0</xdr:colOff>
      <xdr:row>249</xdr:row>
      <xdr:rowOff>138113</xdr:rowOff>
    </xdr:to>
    <xdr:cxnSp macro="">
      <xdr:nvCxnSpPr>
        <xdr:cNvPr id="2007" name="直線矢印コネクタ 2006">
          <a:extLst>
            <a:ext uri="{FF2B5EF4-FFF2-40B4-BE49-F238E27FC236}">
              <a16:creationId xmlns:a16="http://schemas.microsoft.com/office/drawing/2014/main" id="{C094E103-4C6E-4664-9DF9-D56F3D798BAD}"/>
            </a:ext>
          </a:extLst>
        </xdr:cNvPr>
        <xdr:cNvCxnSpPr/>
      </xdr:nvCxnSpPr>
      <xdr:spPr>
        <a:xfrm>
          <a:off x="44577000" y="24026813"/>
          <a:ext cx="0" cy="16383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237</xdr:row>
      <xdr:rowOff>0</xdr:rowOff>
    </xdr:from>
    <xdr:to>
      <xdr:col>47</xdr:col>
      <xdr:colOff>378619</xdr:colOff>
      <xdr:row>237</xdr:row>
      <xdr:rowOff>0</xdr:rowOff>
    </xdr:to>
    <xdr:cxnSp macro="">
      <xdr:nvCxnSpPr>
        <xdr:cNvPr id="2008" name="直線矢印コネクタ 2007">
          <a:extLst>
            <a:ext uri="{FF2B5EF4-FFF2-40B4-BE49-F238E27FC236}">
              <a16:creationId xmlns:a16="http://schemas.microsoft.com/office/drawing/2014/main" id="{A438B738-C3FA-4D92-80A1-24939FB70362}"/>
            </a:ext>
          </a:extLst>
        </xdr:cNvPr>
        <xdr:cNvCxnSpPr/>
      </xdr:nvCxnSpPr>
      <xdr:spPr>
        <a:xfrm>
          <a:off x="39243000" y="23241000"/>
          <a:ext cx="76176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271</xdr:row>
      <xdr:rowOff>0</xdr:rowOff>
    </xdr:from>
    <xdr:to>
      <xdr:col>37</xdr:col>
      <xdr:colOff>83344</xdr:colOff>
      <xdr:row>271</xdr:row>
      <xdr:rowOff>0</xdr:rowOff>
    </xdr:to>
    <xdr:cxnSp macro="">
      <xdr:nvCxnSpPr>
        <xdr:cNvPr id="2009" name="直線コネクタ 2008">
          <a:extLst>
            <a:ext uri="{FF2B5EF4-FFF2-40B4-BE49-F238E27FC236}">
              <a16:creationId xmlns:a16="http://schemas.microsoft.com/office/drawing/2014/main" id="{448DAB5C-3694-447C-8E89-039C3E250876}"/>
            </a:ext>
          </a:extLst>
        </xdr:cNvPr>
        <xdr:cNvCxnSpPr/>
      </xdr:nvCxnSpPr>
      <xdr:spPr>
        <a:xfrm>
          <a:off x="39243000" y="29718000"/>
          <a:ext cx="3512344"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271</xdr:row>
      <xdr:rowOff>23812</xdr:rowOff>
    </xdr:from>
    <xdr:to>
      <xdr:col>37</xdr:col>
      <xdr:colOff>83344</xdr:colOff>
      <xdr:row>271</xdr:row>
      <xdr:rowOff>23812</xdr:rowOff>
    </xdr:to>
    <xdr:cxnSp macro="">
      <xdr:nvCxnSpPr>
        <xdr:cNvPr id="2010" name="直線コネクタ 2009">
          <a:extLst>
            <a:ext uri="{FF2B5EF4-FFF2-40B4-BE49-F238E27FC236}">
              <a16:creationId xmlns:a16="http://schemas.microsoft.com/office/drawing/2014/main" id="{686DD17A-0D9B-4A71-9611-A61D56B10C9F}"/>
            </a:ext>
          </a:extLst>
        </xdr:cNvPr>
        <xdr:cNvCxnSpPr/>
      </xdr:nvCxnSpPr>
      <xdr:spPr>
        <a:xfrm>
          <a:off x="39243000" y="29741812"/>
          <a:ext cx="3512344" cy="0"/>
        </a:xfrm>
        <a:prstGeom prst="line">
          <a:avLst/>
        </a:prstGeom>
        <a:ln w="3175">
          <a:solidFill>
            <a:sysClr val="windowText" lastClr="000000"/>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83344</xdr:colOff>
      <xdr:row>271</xdr:row>
      <xdr:rowOff>19050</xdr:rowOff>
    </xdr:from>
    <xdr:to>
      <xdr:col>45</xdr:col>
      <xdr:colOff>76200</xdr:colOff>
      <xdr:row>288</xdr:row>
      <xdr:rowOff>83346</xdr:rowOff>
    </xdr:to>
    <xdr:cxnSp macro="">
      <xdr:nvCxnSpPr>
        <xdr:cNvPr id="2011" name="直線コネクタ 2010">
          <a:extLst>
            <a:ext uri="{FF2B5EF4-FFF2-40B4-BE49-F238E27FC236}">
              <a16:creationId xmlns:a16="http://schemas.microsoft.com/office/drawing/2014/main" id="{1BDE6F48-1092-4882-BAE6-3FF37960FA07}"/>
            </a:ext>
          </a:extLst>
        </xdr:cNvPr>
        <xdr:cNvCxnSpPr/>
      </xdr:nvCxnSpPr>
      <xdr:spPr>
        <a:xfrm flipH="1" flipV="1">
          <a:off x="42755344" y="29737050"/>
          <a:ext cx="3040856" cy="3302796"/>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0</xdr:colOff>
      <xdr:row>288</xdr:row>
      <xdr:rowOff>83344</xdr:rowOff>
    </xdr:from>
    <xdr:to>
      <xdr:col>37</xdr:col>
      <xdr:colOff>0</xdr:colOff>
      <xdr:row>290</xdr:row>
      <xdr:rowOff>183358</xdr:rowOff>
    </xdr:to>
    <xdr:cxnSp macro="">
      <xdr:nvCxnSpPr>
        <xdr:cNvPr id="2012" name="直線コネクタ 2011">
          <a:extLst>
            <a:ext uri="{FF2B5EF4-FFF2-40B4-BE49-F238E27FC236}">
              <a16:creationId xmlns:a16="http://schemas.microsoft.com/office/drawing/2014/main" id="{8F01C4D4-E515-46F2-9B67-86BF76678875}"/>
            </a:ext>
          </a:extLst>
        </xdr:cNvPr>
        <xdr:cNvCxnSpPr/>
      </xdr:nvCxnSpPr>
      <xdr:spPr>
        <a:xfrm flipV="1">
          <a:off x="42672000" y="33039844"/>
          <a:ext cx="0" cy="481014"/>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76200</xdr:colOff>
      <xdr:row>288</xdr:row>
      <xdr:rowOff>83345</xdr:rowOff>
    </xdr:from>
    <xdr:to>
      <xdr:col>45</xdr:col>
      <xdr:colOff>76200</xdr:colOff>
      <xdr:row>288</xdr:row>
      <xdr:rowOff>133350</xdr:rowOff>
    </xdr:to>
    <xdr:cxnSp macro="">
      <xdr:nvCxnSpPr>
        <xdr:cNvPr id="2013" name="直線コネクタ 2012">
          <a:extLst>
            <a:ext uri="{FF2B5EF4-FFF2-40B4-BE49-F238E27FC236}">
              <a16:creationId xmlns:a16="http://schemas.microsoft.com/office/drawing/2014/main" id="{37196D12-22DC-48E1-B962-BBE4B46C97DB}"/>
            </a:ext>
          </a:extLst>
        </xdr:cNvPr>
        <xdr:cNvCxnSpPr/>
      </xdr:nvCxnSpPr>
      <xdr:spPr>
        <a:xfrm>
          <a:off x="45796200" y="33039845"/>
          <a:ext cx="0" cy="50005"/>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271</xdr:row>
      <xdr:rowOff>19050</xdr:rowOff>
    </xdr:from>
    <xdr:to>
      <xdr:col>29</xdr:col>
      <xdr:colOff>0</xdr:colOff>
      <xdr:row>288</xdr:row>
      <xdr:rowOff>38100</xdr:rowOff>
    </xdr:to>
    <xdr:cxnSp macro="">
      <xdr:nvCxnSpPr>
        <xdr:cNvPr id="2014" name="直線矢印コネクタ 2013">
          <a:extLst>
            <a:ext uri="{FF2B5EF4-FFF2-40B4-BE49-F238E27FC236}">
              <a16:creationId xmlns:a16="http://schemas.microsoft.com/office/drawing/2014/main" id="{D088F13B-B122-405B-8905-6926817785EC}"/>
            </a:ext>
          </a:extLst>
        </xdr:cNvPr>
        <xdr:cNvCxnSpPr/>
      </xdr:nvCxnSpPr>
      <xdr:spPr>
        <a:xfrm>
          <a:off x="39624000" y="29737050"/>
          <a:ext cx="0" cy="325755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380999</xdr:colOff>
      <xdr:row>284</xdr:row>
      <xdr:rowOff>16668</xdr:rowOff>
    </xdr:from>
    <xdr:to>
      <xdr:col>43</xdr:col>
      <xdr:colOff>73818</xdr:colOff>
      <xdr:row>284</xdr:row>
      <xdr:rowOff>16668</xdr:rowOff>
    </xdr:to>
    <xdr:cxnSp macro="">
      <xdr:nvCxnSpPr>
        <xdr:cNvPr id="2015" name="直線矢印コネクタ 2014">
          <a:extLst>
            <a:ext uri="{FF2B5EF4-FFF2-40B4-BE49-F238E27FC236}">
              <a16:creationId xmlns:a16="http://schemas.microsoft.com/office/drawing/2014/main" id="{C0CC0527-9DF6-4DB1-A63E-A174F428BFB1}"/>
            </a:ext>
          </a:extLst>
        </xdr:cNvPr>
        <xdr:cNvCxnSpPr/>
      </xdr:nvCxnSpPr>
      <xdr:spPr>
        <a:xfrm>
          <a:off x="39242999" y="32211168"/>
          <a:ext cx="57888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0</xdr:colOff>
      <xdr:row>271</xdr:row>
      <xdr:rowOff>26194</xdr:rowOff>
    </xdr:from>
    <xdr:to>
      <xdr:col>30</xdr:col>
      <xdr:colOff>0</xdr:colOff>
      <xdr:row>272</xdr:row>
      <xdr:rowOff>4762</xdr:rowOff>
    </xdr:to>
    <xdr:cxnSp macro="">
      <xdr:nvCxnSpPr>
        <xdr:cNvPr id="2016" name="直線矢印コネクタ 2015">
          <a:extLst>
            <a:ext uri="{FF2B5EF4-FFF2-40B4-BE49-F238E27FC236}">
              <a16:creationId xmlns:a16="http://schemas.microsoft.com/office/drawing/2014/main" id="{3030A28C-B88A-4DD1-B1FE-AAAACB501359}"/>
            </a:ext>
          </a:extLst>
        </xdr:cNvPr>
        <xdr:cNvCxnSpPr/>
      </xdr:nvCxnSpPr>
      <xdr:spPr>
        <a:xfrm flipV="1">
          <a:off x="40005000" y="29744194"/>
          <a:ext cx="0" cy="169068"/>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0</xdr:colOff>
      <xdr:row>271</xdr:row>
      <xdr:rowOff>11906</xdr:rowOff>
    </xdr:from>
    <xdr:to>
      <xdr:col>30</xdr:col>
      <xdr:colOff>373856</xdr:colOff>
      <xdr:row>272</xdr:row>
      <xdr:rowOff>0</xdr:rowOff>
    </xdr:to>
    <xdr:cxnSp macro="">
      <xdr:nvCxnSpPr>
        <xdr:cNvPr id="2017" name="カギ線コネクタ 2998">
          <a:extLst>
            <a:ext uri="{FF2B5EF4-FFF2-40B4-BE49-F238E27FC236}">
              <a16:creationId xmlns:a16="http://schemas.microsoft.com/office/drawing/2014/main" id="{7B8D9F60-3EEB-40A5-8F4B-FF576DAA390E}"/>
            </a:ext>
          </a:extLst>
        </xdr:cNvPr>
        <xdr:cNvCxnSpPr/>
      </xdr:nvCxnSpPr>
      <xdr:spPr>
        <a:xfrm>
          <a:off x="40005000" y="29729906"/>
          <a:ext cx="373856" cy="178594"/>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288</xdr:row>
      <xdr:rowOff>80963</xdr:rowOff>
    </xdr:from>
    <xdr:to>
      <xdr:col>38</xdr:col>
      <xdr:colOff>0</xdr:colOff>
      <xdr:row>291</xdr:row>
      <xdr:rowOff>2381</xdr:rowOff>
    </xdr:to>
    <xdr:cxnSp macro="">
      <xdr:nvCxnSpPr>
        <xdr:cNvPr id="2018" name="直線矢印コネクタ 2017">
          <a:extLst>
            <a:ext uri="{FF2B5EF4-FFF2-40B4-BE49-F238E27FC236}">
              <a16:creationId xmlns:a16="http://schemas.microsoft.com/office/drawing/2014/main" id="{2C2DDB3D-87A4-4D79-A005-AA367EEC4A22}"/>
            </a:ext>
          </a:extLst>
        </xdr:cNvPr>
        <xdr:cNvCxnSpPr/>
      </xdr:nvCxnSpPr>
      <xdr:spPr>
        <a:xfrm>
          <a:off x="43053000" y="33037463"/>
          <a:ext cx="0" cy="492918"/>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xdr:colOff>
      <xdr:row>269</xdr:row>
      <xdr:rowOff>4762</xdr:rowOff>
    </xdr:from>
    <xdr:to>
      <xdr:col>30</xdr:col>
      <xdr:colOff>1</xdr:colOff>
      <xdr:row>270</xdr:row>
      <xdr:rowOff>0</xdr:rowOff>
    </xdr:to>
    <xdr:cxnSp macro="">
      <xdr:nvCxnSpPr>
        <xdr:cNvPr id="2019" name="直線矢印コネクタ 2018">
          <a:extLst>
            <a:ext uri="{FF2B5EF4-FFF2-40B4-BE49-F238E27FC236}">
              <a16:creationId xmlns:a16="http://schemas.microsoft.com/office/drawing/2014/main" id="{C0C6DA72-9168-4B4A-9844-4043D052FE3F}"/>
            </a:ext>
          </a:extLst>
        </xdr:cNvPr>
        <xdr:cNvCxnSpPr/>
      </xdr:nvCxnSpPr>
      <xdr:spPr>
        <a:xfrm>
          <a:off x="40005001" y="29341762"/>
          <a:ext cx="0" cy="185738"/>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2381</xdr:colOff>
      <xdr:row>269</xdr:row>
      <xdr:rowOff>188119</xdr:rowOff>
    </xdr:from>
    <xdr:to>
      <xdr:col>38</xdr:col>
      <xdr:colOff>2381</xdr:colOff>
      <xdr:row>271</xdr:row>
      <xdr:rowOff>0</xdr:rowOff>
    </xdr:to>
    <xdr:cxnSp macro="">
      <xdr:nvCxnSpPr>
        <xdr:cNvPr id="2020" name="直線矢印コネクタ 2019">
          <a:extLst>
            <a:ext uri="{FF2B5EF4-FFF2-40B4-BE49-F238E27FC236}">
              <a16:creationId xmlns:a16="http://schemas.microsoft.com/office/drawing/2014/main" id="{A4CC8294-7A46-4237-ACD7-ED5888AC68E0}"/>
            </a:ext>
          </a:extLst>
        </xdr:cNvPr>
        <xdr:cNvCxnSpPr/>
      </xdr:nvCxnSpPr>
      <xdr:spPr>
        <a:xfrm>
          <a:off x="43055381" y="29525119"/>
          <a:ext cx="0" cy="1928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2382</xdr:colOff>
      <xdr:row>268</xdr:row>
      <xdr:rowOff>188119</xdr:rowOff>
    </xdr:from>
    <xdr:to>
      <xdr:col>38</xdr:col>
      <xdr:colOff>376238</xdr:colOff>
      <xdr:row>270</xdr:row>
      <xdr:rowOff>80962</xdr:rowOff>
    </xdr:to>
    <xdr:cxnSp macro="">
      <xdr:nvCxnSpPr>
        <xdr:cNvPr id="2021" name="カギ線コネクタ 3002">
          <a:extLst>
            <a:ext uri="{FF2B5EF4-FFF2-40B4-BE49-F238E27FC236}">
              <a16:creationId xmlns:a16="http://schemas.microsoft.com/office/drawing/2014/main" id="{D0A68E1A-072C-40DE-ADDC-0ED1DF4756A4}"/>
            </a:ext>
          </a:extLst>
        </xdr:cNvPr>
        <xdr:cNvCxnSpPr/>
      </xdr:nvCxnSpPr>
      <xdr:spPr>
        <a:xfrm flipV="1">
          <a:off x="43055382" y="29334619"/>
          <a:ext cx="373856" cy="273843"/>
        </a:xfrm>
        <a:prstGeom prst="bentConnector3">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0</xdr:colOff>
      <xdr:row>270</xdr:row>
      <xdr:rowOff>0</xdr:rowOff>
    </xdr:from>
    <xdr:to>
      <xdr:col>49</xdr:col>
      <xdr:colOff>0</xdr:colOff>
      <xdr:row>291</xdr:row>
      <xdr:rowOff>0</xdr:rowOff>
    </xdr:to>
    <xdr:cxnSp macro="">
      <xdr:nvCxnSpPr>
        <xdr:cNvPr id="2022" name="直線矢印コネクタ 2021">
          <a:extLst>
            <a:ext uri="{FF2B5EF4-FFF2-40B4-BE49-F238E27FC236}">
              <a16:creationId xmlns:a16="http://schemas.microsoft.com/office/drawing/2014/main" id="{1A96C552-199C-4497-B886-733E694AF6EF}"/>
            </a:ext>
          </a:extLst>
        </xdr:cNvPr>
        <xdr:cNvCxnSpPr/>
      </xdr:nvCxnSpPr>
      <xdr:spPr>
        <a:xfrm>
          <a:off x="47244000" y="29527500"/>
          <a:ext cx="0" cy="40005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275</xdr:row>
      <xdr:rowOff>83344</xdr:rowOff>
    </xdr:from>
    <xdr:to>
      <xdr:col>39</xdr:col>
      <xdr:colOff>88106</xdr:colOff>
      <xdr:row>275</xdr:row>
      <xdr:rowOff>83344</xdr:rowOff>
    </xdr:to>
    <xdr:cxnSp macro="">
      <xdr:nvCxnSpPr>
        <xdr:cNvPr id="2023" name="直線矢印コネクタ 2022">
          <a:extLst>
            <a:ext uri="{FF2B5EF4-FFF2-40B4-BE49-F238E27FC236}">
              <a16:creationId xmlns:a16="http://schemas.microsoft.com/office/drawing/2014/main" id="{A1271182-A292-408B-8477-2749DC9B59D6}"/>
            </a:ext>
          </a:extLst>
        </xdr:cNvPr>
        <xdr:cNvCxnSpPr/>
      </xdr:nvCxnSpPr>
      <xdr:spPr>
        <a:xfrm>
          <a:off x="39243000" y="30563344"/>
          <a:ext cx="4279106"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269</xdr:row>
      <xdr:rowOff>0</xdr:rowOff>
    </xdr:from>
    <xdr:to>
      <xdr:col>37</xdr:col>
      <xdr:colOff>85725</xdr:colOff>
      <xdr:row>269</xdr:row>
      <xdr:rowOff>0</xdr:rowOff>
    </xdr:to>
    <xdr:cxnSp macro="">
      <xdr:nvCxnSpPr>
        <xdr:cNvPr id="2024" name="直線矢印コネクタ 2023">
          <a:extLst>
            <a:ext uri="{FF2B5EF4-FFF2-40B4-BE49-F238E27FC236}">
              <a16:creationId xmlns:a16="http://schemas.microsoft.com/office/drawing/2014/main" id="{EBE2A04D-A01D-4995-BFEC-81D16161BEAE}"/>
            </a:ext>
          </a:extLst>
        </xdr:cNvPr>
        <xdr:cNvCxnSpPr/>
      </xdr:nvCxnSpPr>
      <xdr:spPr>
        <a:xfrm>
          <a:off x="39243000" y="29337000"/>
          <a:ext cx="351472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0</xdr:colOff>
      <xdr:row>271</xdr:row>
      <xdr:rowOff>19050</xdr:rowOff>
    </xdr:from>
    <xdr:to>
      <xdr:col>35</xdr:col>
      <xdr:colOff>0</xdr:colOff>
      <xdr:row>288</xdr:row>
      <xdr:rowOff>35719</xdr:rowOff>
    </xdr:to>
    <xdr:cxnSp macro="">
      <xdr:nvCxnSpPr>
        <xdr:cNvPr id="2025" name="直線矢印コネクタ 2024">
          <a:extLst>
            <a:ext uri="{FF2B5EF4-FFF2-40B4-BE49-F238E27FC236}">
              <a16:creationId xmlns:a16="http://schemas.microsoft.com/office/drawing/2014/main" id="{77FA11FD-B83B-4849-BBE2-14EA61CCA51D}"/>
            </a:ext>
          </a:extLst>
        </xdr:cNvPr>
        <xdr:cNvCxnSpPr/>
      </xdr:nvCxnSpPr>
      <xdr:spPr>
        <a:xfrm>
          <a:off x="41910000" y="29737050"/>
          <a:ext cx="0" cy="325516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2381</xdr:colOff>
      <xdr:row>288</xdr:row>
      <xdr:rowOff>80961</xdr:rowOff>
    </xdr:from>
    <xdr:to>
      <xdr:col>45</xdr:col>
      <xdr:colOff>76200</xdr:colOff>
      <xdr:row>288</xdr:row>
      <xdr:rowOff>80961</xdr:rowOff>
    </xdr:to>
    <xdr:cxnSp macro="">
      <xdr:nvCxnSpPr>
        <xdr:cNvPr id="2026" name="直線矢印コネクタ 2025">
          <a:extLst>
            <a:ext uri="{FF2B5EF4-FFF2-40B4-BE49-F238E27FC236}">
              <a16:creationId xmlns:a16="http://schemas.microsoft.com/office/drawing/2014/main" id="{ED1A26F6-0977-47BC-8A99-7603FAA00F66}"/>
            </a:ext>
          </a:extLst>
        </xdr:cNvPr>
        <xdr:cNvCxnSpPr/>
      </xdr:nvCxnSpPr>
      <xdr:spPr>
        <a:xfrm>
          <a:off x="39245381" y="33037461"/>
          <a:ext cx="65508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83344</xdr:colOff>
      <xdr:row>270</xdr:row>
      <xdr:rowOff>2382</xdr:rowOff>
    </xdr:from>
    <xdr:to>
      <xdr:col>37</xdr:col>
      <xdr:colOff>83344</xdr:colOff>
      <xdr:row>271</xdr:row>
      <xdr:rowOff>23813</xdr:rowOff>
    </xdr:to>
    <xdr:cxnSp macro="">
      <xdr:nvCxnSpPr>
        <xdr:cNvPr id="2027" name="直線コネクタ 2026">
          <a:extLst>
            <a:ext uri="{FF2B5EF4-FFF2-40B4-BE49-F238E27FC236}">
              <a16:creationId xmlns:a16="http://schemas.microsoft.com/office/drawing/2014/main" id="{3D787B76-4FD1-401A-B918-6B31F7973C90}"/>
            </a:ext>
          </a:extLst>
        </xdr:cNvPr>
        <xdr:cNvCxnSpPr/>
      </xdr:nvCxnSpPr>
      <xdr:spPr>
        <a:xfrm flipV="1">
          <a:off x="42755344" y="29529882"/>
          <a:ext cx="0" cy="211931"/>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83343</xdr:colOff>
      <xdr:row>269</xdr:row>
      <xdr:rowOff>0</xdr:rowOff>
    </xdr:from>
    <xdr:to>
      <xdr:col>37</xdr:col>
      <xdr:colOff>83343</xdr:colOff>
      <xdr:row>269</xdr:row>
      <xdr:rowOff>188119</xdr:rowOff>
    </xdr:to>
    <xdr:cxnSp macro="">
      <xdr:nvCxnSpPr>
        <xdr:cNvPr id="2028" name="直線コネクタ 2027">
          <a:extLst>
            <a:ext uri="{FF2B5EF4-FFF2-40B4-BE49-F238E27FC236}">
              <a16:creationId xmlns:a16="http://schemas.microsoft.com/office/drawing/2014/main" id="{B8015C8A-0E4B-407B-8EE1-6CB8A5B3423E}"/>
            </a:ext>
          </a:extLst>
        </xdr:cNvPr>
        <xdr:cNvCxnSpPr/>
      </xdr:nvCxnSpPr>
      <xdr:spPr>
        <a:xfrm flipV="1">
          <a:off x="42755343" y="29337000"/>
          <a:ext cx="0" cy="188119"/>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80963</xdr:colOff>
      <xdr:row>270</xdr:row>
      <xdr:rowOff>188121</xdr:rowOff>
    </xdr:from>
    <xdr:to>
      <xdr:col>39</xdr:col>
      <xdr:colOff>7144</xdr:colOff>
      <xdr:row>270</xdr:row>
      <xdr:rowOff>188122</xdr:rowOff>
    </xdr:to>
    <xdr:cxnSp macro="">
      <xdr:nvCxnSpPr>
        <xdr:cNvPr id="2029" name="直線コネクタ 2028">
          <a:extLst>
            <a:ext uri="{FF2B5EF4-FFF2-40B4-BE49-F238E27FC236}">
              <a16:creationId xmlns:a16="http://schemas.microsoft.com/office/drawing/2014/main" id="{6216A830-E726-4E9C-9B8D-91149BDE82D2}"/>
            </a:ext>
          </a:extLst>
        </xdr:cNvPr>
        <xdr:cNvCxnSpPr/>
      </xdr:nvCxnSpPr>
      <xdr:spPr>
        <a:xfrm flipV="1">
          <a:off x="42752963" y="29715621"/>
          <a:ext cx="688181" cy="1"/>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2381</xdr:colOff>
      <xdr:row>279</xdr:row>
      <xdr:rowOff>138112</xdr:rowOff>
    </xdr:from>
    <xdr:to>
      <xdr:col>41</xdr:col>
      <xdr:colOff>69056</xdr:colOff>
      <xdr:row>279</xdr:row>
      <xdr:rowOff>138112</xdr:rowOff>
    </xdr:to>
    <xdr:cxnSp macro="">
      <xdr:nvCxnSpPr>
        <xdr:cNvPr id="2030" name="直線矢印コネクタ 2029">
          <a:extLst>
            <a:ext uri="{FF2B5EF4-FFF2-40B4-BE49-F238E27FC236}">
              <a16:creationId xmlns:a16="http://schemas.microsoft.com/office/drawing/2014/main" id="{BE41C6B0-0A45-4940-B086-EEE97C89CCFC}"/>
            </a:ext>
          </a:extLst>
        </xdr:cNvPr>
        <xdr:cNvCxnSpPr/>
      </xdr:nvCxnSpPr>
      <xdr:spPr>
        <a:xfrm>
          <a:off x="39245381" y="31380112"/>
          <a:ext cx="501967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69056</xdr:colOff>
      <xdr:row>279</xdr:row>
      <xdr:rowOff>135730</xdr:rowOff>
    </xdr:from>
    <xdr:to>
      <xdr:col>42</xdr:col>
      <xdr:colOff>14288</xdr:colOff>
      <xdr:row>279</xdr:row>
      <xdr:rowOff>135730</xdr:rowOff>
    </xdr:to>
    <xdr:cxnSp macro="">
      <xdr:nvCxnSpPr>
        <xdr:cNvPr id="2031" name="直線コネクタ 2030">
          <a:extLst>
            <a:ext uri="{FF2B5EF4-FFF2-40B4-BE49-F238E27FC236}">
              <a16:creationId xmlns:a16="http://schemas.microsoft.com/office/drawing/2014/main" id="{E314EC6F-1228-4AB3-BFD0-09139C752202}"/>
            </a:ext>
          </a:extLst>
        </xdr:cNvPr>
        <xdr:cNvCxnSpPr/>
      </xdr:nvCxnSpPr>
      <xdr:spPr>
        <a:xfrm>
          <a:off x="44265056" y="31377730"/>
          <a:ext cx="326232" cy="0"/>
        </a:xfrm>
        <a:prstGeom prst="line">
          <a:avLst/>
        </a:prstGeom>
        <a:noFill/>
        <a:ln w="3175" cap="flat" cmpd="sng" algn="ctr">
          <a:solidFill>
            <a:schemeClr val="accent1"/>
          </a:solidFill>
          <a:prstDash val="sysDash"/>
          <a:miter lim="800000"/>
        </a:ln>
        <a:effectLst/>
      </xdr:spPr>
    </xdr:cxnSp>
    <xdr:clientData/>
  </xdr:twoCellAnchor>
  <xdr:twoCellAnchor>
    <xdr:from>
      <xdr:col>43</xdr:col>
      <xdr:colOff>0</xdr:colOff>
      <xdr:row>284</xdr:row>
      <xdr:rowOff>14288</xdr:rowOff>
    </xdr:from>
    <xdr:to>
      <xdr:col>43</xdr:col>
      <xdr:colOff>0</xdr:colOff>
      <xdr:row>288</xdr:row>
      <xdr:rowOff>85725</xdr:rowOff>
    </xdr:to>
    <xdr:cxnSp macro="">
      <xdr:nvCxnSpPr>
        <xdr:cNvPr id="2032" name="直線矢印コネクタ 2031">
          <a:extLst>
            <a:ext uri="{FF2B5EF4-FFF2-40B4-BE49-F238E27FC236}">
              <a16:creationId xmlns:a16="http://schemas.microsoft.com/office/drawing/2014/main" id="{73B56963-7432-4D02-82D9-73A8FF5FAF34}"/>
            </a:ext>
          </a:extLst>
        </xdr:cNvPr>
        <xdr:cNvCxnSpPr/>
      </xdr:nvCxnSpPr>
      <xdr:spPr>
        <a:xfrm>
          <a:off x="44958000" y="32208788"/>
          <a:ext cx="0" cy="833437"/>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271</xdr:row>
      <xdr:rowOff>23813</xdr:rowOff>
    </xdr:from>
    <xdr:to>
      <xdr:col>38</xdr:col>
      <xdr:colOff>0</xdr:colOff>
      <xdr:row>275</xdr:row>
      <xdr:rowOff>88106</xdr:rowOff>
    </xdr:to>
    <xdr:cxnSp macro="">
      <xdr:nvCxnSpPr>
        <xdr:cNvPr id="2033" name="直線矢印コネクタ 2032">
          <a:extLst>
            <a:ext uri="{FF2B5EF4-FFF2-40B4-BE49-F238E27FC236}">
              <a16:creationId xmlns:a16="http://schemas.microsoft.com/office/drawing/2014/main" id="{3CA7AFD1-7C51-47E5-8C39-E73BD8158C9F}"/>
            </a:ext>
          </a:extLst>
        </xdr:cNvPr>
        <xdr:cNvCxnSpPr/>
      </xdr:nvCxnSpPr>
      <xdr:spPr>
        <a:xfrm>
          <a:off x="43053000" y="29741813"/>
          <a:ext cx="0" cy="82629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85725</xdr:colOff>
      <xdr:row>271</xdr:row>
      <xdr:rowOff>23812</xdr:rowOff>
    </xdr:from>
    <xdr:to>
      <xdr:col>41</xdr:col>
      <xdr:colOff>376238</xdr:colOff>
      <xdr:row>271</xdr:row>
      <xdr:rowOff>23812</xdr:rowOff>
    </xdr:to>
    <xdr:cxnSp macro="">
      <xdr:nvCxnSpPr>
        <xdr:cNvPr id="2034" name="直線コネクタ 2033">
          <a:extLst>
            <a:ext uri="{FF2B5EF4-FFF2-40B4-BE49-F238E27FC236}">
              <a16:creationId xmlns:a16="http://schemas.microsoft.com/office/drawing/2014/main" id="{6BEA54C8-2893-44E9-AC21-349A9958A737}"/>
            </a:ext>
          </a:extLst>
        </xdr:cNvPr>
        <xdr:cNvCxnSpPr/>
      </xdr:nvCxnSpPr>
      <xdr:spPr>
        <a:xfrm>
          <a:off x="42757725" y="29741812"/>
          <a:ext cx="1814513"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0</xdr:colOff>
      <xdr:row>271</xdr:row>
      <xdr:rowOff>23813</xdr:rowOff>
    </xdr:from>
    <xdr:to>
      <xdr:col>42</xdr:col>
      <xdr:colOff>0</xdr:colOff>
      <xdr:row>279</xdr:row>
      <xdr:rowOff>138113</xdr:rowOff>
    </xdr:to>
    <xdr:cxnSp macro="">
      <xdr:nvCxnSpPr>
        <xdr:cNvPr id="2035" name="直線矢印コネクタ 2034">
          <a:extLst>
            <a:ext uri="{FF2B5EF4-FFF2-40B4-BE49-F238E27FC236}">
              <a16:creationId xmlns:a16="http://schemas.microsoft.com/office/drawing/2014/main" id="{3852E90A-265E-4B71-9DD0-1878FD561626}"/>
            </a:ext>
          </a:extLst>
        </xdr:cNvPr>
        <xdr:cNvCxnSpPr/>
      </xdr:nvCxnSpPr>
      <xdr:spPr>
        <a:xfrm>
          <a:off x="44577000" y="29741813"/>
          <a:ext cx="0" cy="16383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267</xdr:row>
      <xdr:rowOff>0</xdr:rowOff>
    </xdr:from>
    <xdr:to>
      <xdr:col>47</xdr:col>
      <xdr:colOff>378619</xdr:colOff>
      <xdr:row>267</xdr:row>
      <xdr:rowOff>0</xdr:rowOff>
    </xdr:to>
    <xdr:cxnSp macro="">
      <xdr:nvCxnSpPr>
        <xdr:cNvPr id="2036" name="直線矢印コネクタ 2035">
          <a:extLst>
            <a:ext uri="{FF2B5EF4-FFF2-40B4-BE49-F238E27FC236}">
              <a16:creationId xmlns:a16="http://schemas.microsoft.com/office/drawing/2014/main" id="{C698B6BC-D025-4191-985B-5BEE3786D0DF}"/>
            </a:ext>
          </a:extLst>
        </xdr:cNvPr>
        <xdr:cNvCxnSpPr/>
      </xdr:nvCxnSpPr>
      <xdr:spPr>
        <a:xfrm>
          <a:off x="39243000" y="28956000"/>
          <a:ext cx="76176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2381</xdr:colOff>
      <xdr:row>292</xdr:row>
      <xdr:rowOff>0</xdr:rowOff>
    </xdr:from>
    <xdr:to>
      <xdr:col>19</xdr:col>
      <xdr:colOff>107156</xdr:colOff>
      <xdr:row>292</xdr:row>
      <xdr:rowOff>0</xdr:rowOff>
    </xdr:to>
    <xdr:cxnSp macro="">
      <xdr:nvCxnSpPr>
        <xdr:cNvPr id="2037" name="直線コネクタ 2036">
          <a:extLst>
            <a:ext uri="{FF2B5EF4-FFF2-40B4-BE49-F238E27FC236}">
              <a16:creationId xmlns:a16="http://schemas.microsoft.com/office/drawing/2014/main" id="{8C2EE2D4-933E-4428-9EF7-C3A117D3B5D6}"/>
            </a:ext>
          </a:extLst>
        </xdr:cNvPr>
        <xdr:cNvCxnSpPr/>
      </xdr:nvCxnSpPr>
      <xdr:spPr>
        <a:xfrm>
          <a:off x="4193381" y="48787050"/>
          <a:ext cx="3152775"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292</xdr:row>
      <xdr:rowOff>0</xdr:rowOff>
    </xdr:from>
    <xdr:to>
      <xdr:col>19</xdr:col>
      <xdr:colOff>111919</xdr:colOff>
      <xdr:row>292</xdr:row>
      <xdr:rowOff>0</xdr:rowOff>
    </xdr:to>
    <xdr:cxnSp macro="">
      <xdr:nvCxnSpPr>
        <xdr:cNvPr id="2038" name="直線矢印コネクタ 2037">
          <a:extLst>
            <a:ext uri="{FF2B5EF4-FFF2-40B4-BE49-F238E27FC236}">
              <a16:creationId xmlns:a16="http://schemas.microsoft.com/office/drawing/2014/main" id="{E6AA1860-DB05-4128-82F9-F34824A0E52B}"/>
            </a:ext>
          </a:extLst>
        </xdr:cNvPr>
        <xdr:cNvCxnSpPr/>
      </xdr:nvCxnSpPr>
      <xdr:spPr>
        <a:xfrm>
          <a:off x="762000" y="48787050"/>
          <a:ext cx="65889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0</xdr:colOff>
      <xdr:row>271</xdr:row>
      <xdr:rowOff>23812</xdr:rowOff>
    </xdr:from>
    <xdr:to>
      <xdr:col>37</xdr:col>
      <xdr:colOff>0</xdr:colOff>
      <xdr:row>288</xdr:row>
      <xdr:rowOff>4762</xdr:rowOff>
    </xdr:to>
    <xdr:cxnSp macro="">
      <xdr:nvCxnSpPr>
        <xdr:cNvPr id="2039" name="直線矢印コネクタ 2038">
          <a:extLst>
            <a:ext uri="{FF2B5EF4-FFF2-40B4-BE49-F238E27FC236}">
              <a16:creationId xmlns:a16="http://schemas.microsoft.com/office/drawing/2014/main" id="{4BB0FB15-E91E-47C6-968D-2C4D947393F8}"/>
            </a:ext>
          </a:extLst>
        </xdr:cNvPr>
        <xdr:cNvCxnSpPr/>
      </xdr:nvCxnSpPr>
      <xdr:spPr>
        <a:xfrm>
          <a:off x="42672000" y="29741812"/>
          <a:ext cx="0" cy="321945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0</xdr:colOff>
      <xdr:row>288</xdr:row>
      <xdr:rowOff>0</xdr:rowOff>
    </xdr:from>
    <xdr:to>
      <xdr:col>44</xdr:col>
      <xdr:colOff>378619</xdr:colOff>
      <xdr:row>288</xdr:row>
      <xdr:rowOff>0</xdr:rowOff>
    </xdr:to>
    <xdr:cxnSp macro="">
      <xdr:nvCxnSpPr>
        <xdr:cNvPr id="2040" name="直線コネクタ 2039">
          <a:extLst>
            <a:ext uri="{FF2B5EF4-FFF2-40B4-BE49-F238E27FC236}">
              <a16:creationId xmlns:a16="http://schemas.microsoft.com/office/drawing/2014/main" id="{AC2EE2E7-2FDD-41EC-8EEF-9CBE99A4B8A2}"/>
            </a:ext>
          </a:extLst>
        </xdr:cNvPr>
        <xdr:cNvCxnSpPr/>
      </xdr:nvCxnSpPr>
      <xdr:spPr>
        <a:xfrm>
          <a:off x="42672000" y="32956500"/>
          <a:ext cx="3045619"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239</xdr:row>
      <xdr:rowOff>0</xdr:rowOff>
    </xdr:from>
    <xdr:to>
      <xdr:col>37</xdr:col>
      <xdr:colOff>85725</xdr:colOff>
      <xdr:row>239</xdr:row>
      <xdr:rowOff>0</xdr:rowOff>
    </xdr:to>
    <xdr:cxnSp macro="">
      <xdr:nvCxnSpPr>
        <xdr:cNvPr id="2041" name="直線矢印コネクタ 2040">
          <a:extLst>
            <a:ext uri="{FF2B5EF4-FFF2-40B4-BE49-F238E27FC236}">
              <a16:creationId xmlns:a16="http://schemas.microsoft.com/office/drawing/2014/main" id="{34B1E96C-03A9-40DE-A68C-606CF50FFF36}"/>
            </a:ext>
          </a:extLst>
        </xdr:cNvPr>
        <xdr:cNvCxnSpPr/>
      </xdr:nvCxnSpPr>
      <xdr:spPr>
        <a:xfrm>
          <a:off x="39243000" y="23622000"/>
          <a:ext cx="351472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290</xdr:row>
      <xdr:rowOff>0</xdr:rowOff>
    </xdr:from>
    <xdr:to>
      <xdr:col>36</xdr:col>
      <xdr:colOff>378619</xdr:colOff>
      <xdr:row>290</xdr:row>
      <xdr:rowOff>0</xdr:rowOff>
    </xdr:to>
    <xdr:cxnSp macro="">
      <xdr:nvCxnSpPr>
        <xdr:cNvPr id="2042" name="直線矢印コネクタ 2041">
          <a:extLst>
            <a:ext uri="{FF2B5EF4-FFF2-40B4-BE49-F238E27FC236}">
              <a16:creationId xmlns:a16="http://schemas.microsoft.com/office/drawing/2014/main" id="{1C54B341-F5C5-49FD-81D5-7779885126B7}"/>
            </a:ext>
          </a:extLst>
        </xdr:cNvPr>
        <xdr:cNvCxnSpPr/>
      </xdr:nvCxnSpPr>
      <xdr:spPr>
        <a:xfrm>
          <a:off x="39243000" y="33337500"/>
          <a:ext cx="34266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260</xdr:row>
      <xdr:rowOff>0</xdr:rowOff>
    </xdr:from>
    <xdr:to>
      <xdr:col>36</xdr:col>
      <xdr:colOff>378619</xdr:colOff>
      <xdr:row>260</xdr:row>
      <xdr:rowOff>0</xdr:rowOff>
    </xdr:to>
    <xdr:cxnSp macro="">
      <xdr:nvCxnSpPr>
        <xdr:cNvPr id="2043" name="直線矢印コネクタ 2042">
          <a:extLst>
            <a:ext uri="{FF2B5EF4-FFF2-40B4-BE49-F238E27FC236}">
              <a16:creationId xmlns:a16="http://schemas.microsoft.com/office/drawing/2014/main" id="{587F499B-429E-4D40-9775-CB3BB74270DB}"/>
            </a:ext>
          </a:extLst>
        </xdr:cNvPr>
        <xdr:cNvCxnSpPr/>
      </xdr:nvCxnSpPr>
      <xdr:spPr>
        <a:xfrm>
          <a:off x="39243000" y="27622500"/>
          <a:ext cx="34266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86</xdr:row>
      <xdr:rowOff>0</xdr:rowOff>
    </xdr:from>
    <xdr:to>
      <xdr:col>3</xdr:col>
      <xdr:colOff>0</xdr:colOff>
      <xdr:row>90</xdr:row>
      <xdr:rowOff>0</xdr:rowOff>
    </xdr:to>
    <xdr:cxnSp macro="">
      <xdr:nvCxnSpPr>
        <xdr:cNvPr id="2044" name="直線矢印コネクタ 2043">
          <a:extLst>
            <a:ext uri="{FF2B5EF4-FFF2-40B4-BE49-F238E27FC236}">
              <a16:creationId xmlns:a16="http://schemas.microsoft.com/office/drawing/2014/main" id="{8EDC6887-D862-449C-B797-41AB9FA25B53}"/>
            </a:ext>
          </a:extLst>
        </xdr:cNvPr>
        <xdr:cNvCxnSpPr/>
      </xdr:nvCxnSpPr>
      <xdr:spPr>
        <a:xfrm>
          <a:off x="1143000" y="9144000"/>
          <a:ext cx="0" cy="76200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81</xdr:row>
      <xdr:rowOff>0</xdr:rowOff>
    </xdr:from>
    <xdr:to>
      <xdr:col>3</xdr:col>
      <xdr:colOff>0</xdr:colOff>
      <xdr:row>86</xdr:row>
      <xdr:rowOff>4763</xdr:rowOff>
    </xdr:to>
    <xdr:cxnSp macro="">
      <xdr:nvCxnSpPr>
        <xdr:cNvPr id="2045" name="直線矢印コネクタ 2044">
          <a:extLst>
            <a:ext uri="{FF2B5EF4-FFF2-40B4-BE49-F238E27FC236}">
              <a16:creationId xmlns:a16="http://schemas.microsoft.com/office/drawing/2014/main" id="{884B83CD-519B-417D-95B5-D837E7C3D6D0}"/>
            </a:ext>
          </a:extLst>
        </xdr:cNvPr>
        <xdr:cNvCxnSpPr/>
      </xdr:nvCxnSpPr>
      <xdr:spPr>
        <a:xfrm>
          <a:off x="1143000" y="8191500"/>
          <a:ext cx="0" cy="95726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2381</xdr:colOff>
      <xdr:row>85</xdr:row>
      <xdr:rowOff>0</xdr:rowOff>
    </xdr:from>
    <xdr:to>
      <xdr:col>7</xdr:col>
      <xdr:colOff>302419</xdr:colOff>
      <xdr:row>85</xdr:row>
      <xdr:rowOff>0</xdr:rowOff>
    </xdr:to>
    <xdr:cxnSp macro="">
      <xdr:nvCxnSpPr>
        <xdr:cNvPr id="2046" name="直線矢印コネクタ 2045">
          <a:extLst>
            <a:ext uri="{FF2B5EF4-FFF2-40B4-BE49-F238E27FC236}">
              <a16:creationId xmlns:a16="http://schemas.microsoft.com/office/drawing/2014/main" id="{FBC46EF7-F2F5-42A8-9627-E3629A28D1CE}"/>
            </a:ext>
          </a:extLst>
        </xdr:cNvPr>
        <xdr:cNvCxnSpPr/>
      </xdr:nvCxnSpPr>
      <xdr:spPr>
        <a:xfrm flipH="1">
          <a:off x="2669381" y="8953500"/>
          <a:ext cx="300038"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211839</xdr:colOff>
      <xdr:row>89</xdr:row>
      <xdr:rowOff>190445</xdr:rowOff>
    </xdr:from>
    <xdr:to>
      <xdr:col>8</xdr:col>
      <xdr:colOff>176213</xdr:colOff>
      <xdr:row>90</xdr:row>
      <xdr:rowOff>0</xdr:rowOff>
    </xdr:to>
    <xdr:cxnSp macro="">
      <xdr:nvCxnSpPr>
        <xdr:cNvPr id="2047" name="直線コネクタ 2046">
          <a:extLst>
            <a:ext uri="{FF2B5EF4-FFF2-40B4-BE49-F238E27FC236}">
              <a16:creationId xmlns:a16="http://schemas.microsoft.com/office/drawing/2014/main" id="{CA59B4EC-FEB2-4A83-8A9E-06092D43BFA2}"/>
            </a:ext>
          </a:extLst>
        </xdr:cNvPr>
        <xdr:cNvCxnSpPr>
          <a:stCxn id="1308" idx="0"/>
        </xdr:cNvCxnSpPr>
      </xdr:nvCxnSpPr>
      <xdr:spPr>
        <a:xfrm>
          <a:off x="2116839" y="9905945"/>
          <a:ext cx="1107374" cy="55"/>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87</xdr:row>
      <xdr:rowOff>0</xdr:rowOff>
    </xdr:from>
    <xdr:to>
      <xdr:col>20</xdr:col>
      <xdr:colOff>178594</xdr:colOff>
      <xdr:row>87</xdr:row>
      <xdr:rowOff>0</xdr:rowOff>
    </xdr:to>
    <xdr:cxnSp macro="">
      <xdr:nvCxnSpPr>
        <xdr:cNvPr id="2048" name="直線矢印コネクタ 2047">
          <a:extLst>
            <a:ext uri="{FF2B5EF4-FFF2-40B4-BE49-F238E27FC236}">
              <a16:creationId xmlns:a16="http://schemas.microsoft.com/office/drawing/2014/main" id="{0D45B8E7-7E9B-42E6-B62E-4F597DB98F3B}"/>
            </a:ext>
          </a:extLst>
        </xdr:cNvPr>
        <xdr:cNvCxnSpPr/>
      </xdr:nvCxnSpPr>
      <xdr:spPr>
        <a:xfrm>
          <a:off x="6096000" y="9334500"/>
          <a:ext cx="170259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16670</xdr:colOff>
      <xdr:row>90</xdr:row>
      <xdr:rowOff>0</xdr:rowOff>
    </xdr:from>
    <xdr:to>
      <xdr:col>18</xdr:col>
      <xdr:colOff>378619</xdr:colOff>
      <xdr:row>90</xdr:row>
      <xdr:rowOff>0</xdr:rowOff>
    </xdr:to>
    <xdr:cxnSp macro="">
      <xdr:nvCxnSpPr>
        <xdr:cNvPr id="2049" name="直線コネクタ 2048">
          <a:extLst>
            <a:ext uri="{FF2B5EF4-FFF2-40B4-BE49-F238E27FC236}">
              <a16:creationId xmlns:a16="http://schemas.microsoft.com/office/drawing/2014/main" id="{FDDFDC6C-12F8-48A0-AE60-15EA3951C432}"/>
            </a:ext>
          </a:extLst>
        </xdr:cNvPr>
        <xdr:cNvCxnSpPr/>
      </xdr:nvCxnSpPr>
      <xdr:spPr>
        <a:xfrm flipH="1">
          <a:off x="6112670" y="9906000"/>
          <a:ext cx="1123949" cy="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0</xdr:colOff>
      <xdr:row>91</xdr:row>
      <xdr:rowOff>0</xdr:rowOff>
    </xdr:from>
    <xdr:to>
      <xdr:col>16</xdr:col>
      <xdr:colOff>373856</xdr:colOff>
      <xdr:row>91</xdr:row>
      <xdr:rowOff>0</xdr:rowOff>
    </xdr:to>
    <xdr:cxnSp macro="">
      <xdr:nvCxnSpPr>
        <xdr:cNvPr id="2050" name="直線矢印コネクタ 2049">
          <a:extLst>
            <a:ext uri="{FF2B5EF4-FFF2-40B4-BE49-F238E27FC236}">
              <a16:creationId xmlns:a16="http://schemas.microsoft.com/office/drawing/2014/main" id="{34DF8FBD-26E8-449C-A803-A2FB9E01CA44}"/>
            </a:ext>
          </a:extLst>
        </xdr:cNvPr>
        <xdr:cNvCxnSpPr/>
      </xdr:nvCxnSpPr>
      <xdr:spPr>
        <a:xfrm>
          <a:off x="5715000" y="10096500"/>
          <a:ext cx="754856" cy="0"/>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7145</xdr:colOff>
      <xdr:row>143</xdr:row>
      <xdr:rowOff>0</xdr:rowOff>
    </xdr:from>
    <xdr:to>
      <xdr:col>17</xdr:col>
      <xdr:colOff>333375</xdr:colOff>
      <xdr:row>143</xdr:row>
      <xdr:rowOff>0</xdr:rowOff>
    </xdr:to>
    <xdr:cxnSp macro="">
      <xdr:nvCxnSpPr>
        <xdr:cNvPr id="2051" name="直線コネクタ 2050">
          <a:extLst>
            <a:ext uri="{FF2B5EF4-FFF2-40B4-BE49-F238E27FC236}">
              <a16:creationId xmlns:a16="http://schemas.microsoft.com/office/drawing/2014/main" id="{F809C8B4-0DFA-43B8-9D7D-56FC94663145}"/>
            </a:ext>
          </a:extLst>
        </xdr:cNvPr>
        <xdr:cNvCxnSpPr/>
      </xdr:nvCxnSpPr>
      <xdr:spPr>
        <a:xfrm flipH="1">
          <a:off x="5722145" y="20002500"/>
          <a:ext cx="1088230" cy="0"/>
        </a:xfrm>
        <a:prstGeom prst="line">
          <a:avLst/>
        </a:prstGeom>
        <a:ln w="31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195263</xdr:colOff>
      <xdr:row>141</xdr:row>
      <xdr:rowOff>183356</xdr:rowOff>
    </xdr:from>
    <xdr:to>
      <xdr:col>19</xdr:col>
      <xdr:colOff>195263</xdr:colOff>
      <xdr:row>143</xdr:row>
      <xdr:rowOff>0</xdr:rowOff>
    </xdr:to>
    <xdr:cxnSp macro="">
      <xdr:nvCxnSpPr>
        <xdr:cNvPr id="2052" name="直線矢印コネクタ 2051">
          <a:extLst>
            <a:ext uri="{FF2B5EF4-FFF2-40B4-BE49-F238E27FC236}">
              <a16:creationId xmlns:a16="http://schemas.microsoft.com/office/drawing/2014/main" id="{8A5F3798-49FD-4C7C-8F37-8E7456CF0FD9}"/>
            </a:ext>
          </a:extLst>
        </xdr:cNvPr>
        <xdr:cNvCxnSpPr/>
      </xdr:nvCxnSpPr>
      <xdr:spPr>
        <a:xfrm>
          <a:off x="7434263" y="19804856"/>
          <a:ext cx="0" cy="197644"/>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21431</xdr:colOff>
      <xdr:row>141</xdr:row>
      <xdr:rowOff>188118</xdr:rowOff>
    </xdr:from>
    <xdr:to>
      <xdr:col>19</xdr:col>
      <xdr:colOff>376238</xdr:colOff>
      <xdr:row>141</xdr:row>
      <xdr:rowOff>188118</xdr:rowOff>
    </xdr:to>
    <xdr:cxnSp macro="">
      <xdr:nvCxnSpPr>
        <xdr:cNvPr id="2053" name="直線コネクタ 2052">
          <a:extLst>
            <a:ext uri="{FF2B5EF4-FFF2-40B4-BE49-F238E27FC236}">
              <a16:creationId xmlns:a16="http://schemas.microsoft.com/office/drawing/2014/main" id="{3A8C678E-FC1A-4E60-804F-D74F3223D5AF}"/>
            </a:ext>
          </a:extLst>
        </xdr:cNvPr>
        <xdr:cNvCxnSpPr/>
      </xdr:nvCxnSpPr>
      <xdr:spPr>
        <a:xfrm>
          <a:off x="7260431" y="19809618"/>
          <a:ext cx="354807"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143</xdr:row>
      <xdr:rowOff>0</xdr:rowOff>
    </xdr:from>
    <xdr:to>
      <xdr:col>19</xdr:col>
      <xdr:colOff>373856</xdr:colOff>
      <xdr:row>143</xdr:row>
      <xdr:rowOff>0</xdr:rowOff>
    </xdr:to>
    <xdr:cxnSp macro="">
      <xdr:nvCxnSpPr>
        <xdr:cNvPr id="2054" name="直線コネクタ 2053">
          <a:extLst>
            <a:ext uri="{FF2B5EF4-FFF2-40B4-BE49-F238E27FC236}">
              <a16:creationId xmlns:a16="http://schemas.microsoft.com/office/drawing/2014/main" id="{F34D40AA-0C64-43B4-AF97-C8FD67B58830}"/>
            </a:ext>
          </a:extLst>
        </xdr:cNvPr>
        <xdr:cNvCxnSpPr/>
      </xdr:nvCxnSpPr>
      <xdr:spPr>
        <a:xfrm>
          <a:off x="6858000" y="20002500"/>
          <a:ext cx="754856" cy="0"/>
        </a:xfrm>
        <a:prstGeom prst="line">
          <a:avLst/>
        </a:prstGeom>
        <a:ln w="3175">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140</xdr:row>
      <xdr:rowOff>0</xdr:rowOff>
    </xdr:from>
    <xdr:to>
      <xdr:col>7</xdr:col>
      <xdr:colOff>188119</xdr:colOff>
      <xdr:row>140</xdr:row>
      <xdr:rowOff>0</xdr:rowOff>
    </xdr:to>
    <xdr:cxnSp macro="">
      <xdr:nvCxnSpPr>
        <xdr:cNvPr id="2056" name="直線矢印コネクタ 2055">
          <a:extLst>
            <a:ext uri="{FF2B5EF4-FFF2-40B4-BE49-F238E27FC236}">
              <a16:creationId xmlns:a16="http://schemas.microsoft.com/office/drawing/2014/main" id="{7911433C-824A-4FCC-9202-FD38A4580E48}"/>
            </a:ext>
          </a:extLst>
        </xdr:cNvPr>
        <xdr:cNvCxnSpPr/>
      </xdr:nvCxnSpPr>
      <xdr:spPr>
        <a:xfrm>
          <a:off x="1143000" y="19431000"/>
          <a:ext cx="171211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209550</xdr:colOff>
      <xdr:row>143</xdr:row>
      <xdr:rowOff>0</xdr:rowOff>
    </xdr:from>
    <xdr:to>
      <xdr:col>7</xdr:col>
      <xdr:colOff>173831</xdr:colOff>
      <xdr:row>143</xdr:row>
      <xdr:rowOff>0</xdr:rowOff>
    </xdr:to>
    <xdr:cxnSp macro="">
      <xdr:nvCxnSpPr>
        <xdr:cNvPr id="2057" name="直線コネクタ 2056">
          <a:extLst>
            <a:ext uri="{FF2B5EF4-FFF2-40B4-BE49-F238E27FC236}">
              <a16:creationId xmlns:a16="http://schemas.microsoft.com/office/drawing/2014/main" id="{939F9C97-C388-4246-8402-5F34D1BAC2E2}"/>
            </a:ext>
          </a:extLst>
        </xdr:cNvPr>
        <xdr:cNvCxnSpPr/>
      </xdr:nvCxnSpPr>
      <xdr:spPr>
        <a:xfrm>
          <a:off x="1733550" y="20002500"/>
          <a:ext cx="1107281" cy="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215</xdr:row>
      <xdr:rowOff>0</xdr:rowOff>
    </xdr:from>
    <xdr:to>
      <xdr:col>23</xdr:col>
      <xdr:colOff>2378</xdr:colOff>
      <xdr:row>215</xdr:row>
      <xdr:rowOff>0</xdr:rowOff>
    </xdr:to>
    <xdr:cxnSp macro="">
      <xdr:nvCxnSpPr>
        <xdr:cNvPr id="2058" name="直線矢印コネクタ 2057">
          <a:extLst>
            <a:ext uri="{FF2B5EF4-FFF2-40B4-BE49-F238E27FC236}">
              <a16:creationId xmlns:a16="http://schemas.microsoft.com/office/drawing/2014/main" id="{C474CC69-6DED-462C-8542-8071A91DD4A1}"/>
            </a:ext>
          </a:extLst>
        </xdr:cNvPr>
        <xdr:cNvCxnSpPr/>
      </xdr:nvCxnSpPr>
      <xdr:spPr>
        <a:xfrm flipH="1">
          <a:off x="762000" y="33718500"/>
          <a:ext cx="8003378"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217</xdr:row>
      <xdr:rowOff>0</xdr:rowOff>
    </xdr:from>
    <xdr:to>
      <xdr:col>12</xdr:col>
      <xdr:colOff>196573</xdr:colOff>
      <xdr:row>217</xdr:row>
      <xdr:rowOff>0</xdr:rowOff>
    </xdr:to>
    <xdr:cxnSp macro="">
      <xdr:nvCxnSpPr>
        <xdr:cNvPr id="2059" name="直線矢印コネクタ 2058">
          <a:extLst>
            <a:ext uri="{FF2B5EF4-FFF2-40B4-BE49-F238E27FC236}">
              <a16:creationId xmlns:a16="http://schemas.microsoft.com/office/drawing/2014/main" id="{0773D911-FB66-4525-980F-8BF2F67EB805}"/>
            </a:ext>
          </a:extLst>
        </xdr:cNvPr>
        <xdr:cNvCxnSpPr/>
      </xdr:nvCxnSpPr>
      <xdr:spPr>
        <a:xfrm flipH="1">
          <a:off x="762000" y="34099500"/>
          <a:ext cx="4006573"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224</xdr:row>
      <xdr:rowOff>0</xdr:rowOff>
    </xdr:from>
    <xdr:to>
      <xdr:col>8</xdr:col>
      <xdr:colOff>371475</xdr:colOff>
      <xdr:row>224</xdr:row>
      <xdr:rowOff>0</xdr:rowOff>
    </xdr:to>
    <xdr:cxnSp macro="">
      <xdr:nvCxnSpPr>
        <xdr:cNvPr id="2060" name="直線矢印コネクタ 2059">
          <a:extLst>
            <a:ext uri="{FF2B5EF4-FFF2-40B4-BE49-F238E27FC236}">
              <a16:creationId xmlns:a16="http://schemas.microsoft.com/office/drawing/2014/main" id="{97932995-FE24-43FF-9D3D-D368CF6A4080}"/>
            </a:ext>
          </a:extLst>
        </xdr:cNvPr>
        <xdr:cNvCxnSpPr/>
      </xdr:nvCxnSpPr>
      <xdr:spPr>
        <a:xfrm>
          <a:off x="762000" y="35433000"/>
          <a:ext cx="265747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225</xdr:row>
      <xdr:rowOff>0</xdr:rowOff>
    </xdr:from>
    <xdr:to>
      <xdr:col>16</xdr:col>
      <xdr:colOff>2381</xdr:colOff>
      <xdr:row>225</xdr:row>
      <xdr:rowOff>0</xdr:rowOff>
    </xdr:to>
    <xdr:cxnSp macro="">
      <xdr:nvCxnSpPr>
        <xdr:cNvPr id="2061" name="直線矢印コネクタ 2060">
          <a:extLst>
            <a:ext uri="{FF2B5EF4-FFF2-40B4-BE49-F238E27FC236}">
              <a16:creationId xmlns:a16="http://schemas.microsoft.com/office/drawing/2014/main" id="{4810B637-5F78-42A4-9CF9-DE0F8E8591FD}"/>
            </a:ext>
          </a:extLst>
        </xdr:cNvPr>
        <xdr:cNvCxnSpPr/>
      </xdr:nvCxnSpPr>
      <xdr:spPr>
        <a:xfrm>
          <a:off x="762000" y="35623500"/>
          <a:ext cx="5336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224</xdr:row>
      <xdr:rowOff>0</xdr:rowOff>
    </xdr:from>
    <xdr:to>
      <xdr:col>19</xdr:col>
      <xdr:colOff>200025</xdr:colOff>
      <xdr:row>224</xdr:row>
      <xdr:rowOff>0</xdr:rowOff>
    </xdr:to>
    <xdr:cxnSp macro="">
      <xdr:nvCxnSpPr>
        <xdr:cNvPr id="2062" name="直線矢印コネクタ 2061">
          <a:extLst>
            <a:ext uri="{FF2B5EF4-FFF2-40B4-BE49-F238E27FC236}">
              <a16:creationId xmlns:a16="http://schemas.microsoft.com/office/drawing/2014/main" id="{B2549466-FFED-44DF-AD88-08FDE9F14466}"/>
            </a:ext>
          </a:extLst>
        </xdr:cNvPr>
        <xdr:cNvCxnSpPr/>
      </xdr:nvCxnSpPr>
      <xdr:spPr>
        <a:xfrm>
          <a:off x="6096000" y="35433000"/>
          <a:ext cx="134302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225</xdr:row>
      <xdr:rowOff>0</xdr:rowOff>
    </xdr:from>
    <xdr:to>
      <xdr:col>23</xdr:col>
      <xdr:colOff>9525</xdr:colOff>
      <xdr:row>225</xdr:row>
      <xdr:rowOff>0</xdr:rowOff>
    </xdr:to>
    <xdr:cxnSp macro="">
      <xdr:nvCxnSpPr>
        <xdr:cNvPr id="2063" name="直線矢印コネクタ 2062">
          <a:extLst>
            <a:ext uri="{FF2B5EF4-FFF2-40B4-BE49-F238E27FC236}">
              <a16:creationId xmlns:a16="http://schemas.microsoft.com/office/drawing/2014/main" id="{D9A2A14A-FFEC-43F8-9C25-951966385E42}"/>
            </a:ext>
          </a:extLst>
        </xdr:cNvPr>
        <xdr:cNvCxnSpPr/>
      </xdr:nvCxnSpPr>
      <xdr:spPr>
        <a:xfrm>
          <a:off x="6096000" y="35623500"/>
          <a:ext cx="2676525"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215</xdr:row>
      <xdr:rowOff>0</xdr:rowOff>
    </xdr:from>
    <xdr:to>
      <xdr:col>44</xdr:col>
      <xdr:colOff>378618</xdr:colOff>
      <xdr:row>215</xdr:row>
      <xdr:rowOff>0</xdr:rowOff>
    </xdr:to>
    <xdr:cxnSp macro="">
      <xdr:nvCxnSpPr>
        <xdr:cNvPr id="2064" name="直線矢印コネクタ 2063">
          <a:extLst>
            <a:ext uri="{FF2B5EF4-FFF2-40B4-BE49-F238E27FC236}">
              <a16:creationId xmlns:a16="http://schemas.microsoft.com/office/drawing/2014/main" id="{E352B522-445C-4495-B42E-A6BB7CC94737}"/>
            </a:ext>
          </a:extLst>
        </xdr:cNvPr>
        <xdr:cNvCxnSpPr/>
      </xdr:nvCxnSpPr>
      <xdr:spPr>
        <a:xfrm flipH="1">
          <a:off x="8763000" y="33718500"/>
          <a:ext cx="8379618" cy="0"/>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217</xdr:row>
      <xdr:rowOff>0</xdr:rowOff>
    </xdr:from>
    <xdr:to>
      <xdr:col>34</xdr:col>
      <xdr:colOff>7144</xdr:colOff>
      <xdr:row>217</xdr:row>
      <xdr:rowOff>0</xdr:rowOff>
    </xdr:to>
    <xdr:cxnSp macro="">
      <xdr:nvCxnSpPr>
        <xdr:cNvPr id="2065" name="直線矢印コネクタ 2064">
          <a:extLst>
            <a:ext uri="{FF2B5EF4-FFF2-40B4-BE49-F238E27FC236}">
              <a16:creationId xmlns:a16="http://schemas.microsoft.com/office/drawing/2014/main" id="{57582A99-7768-46D8-BF9F-11E6BC355803}"/>
            </a:ext>
          </a:extLst>
        </xdr:cNvPr>
        <xdr:cNvCxnSpPr/>
      </xdr:nvCxnSpPr>
      <xdr:spPr>
        <a:xfrm flipH="1">
          <a:off x="8763000" y="34099500"/>
          <a:ext cx="4198144" cy="0"/>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0</xdr:colOff>
      <xdr:row>215</xdr:row>
      <xdr:rowOff>0</xdr:rowOff>
    </xdr:from>
    <xdr:to>
      <xdr:col>66</xdr:col>
      <xdr:colOff>378618</xdr:colOff>
      <xdr:row>215</xdr:row>
      <xdr:rowOff>0</xdr:rowOff>
    </xdr:to>
    <xdr:cxnSp macro="">
      <xdr:nvCxnSpPr>
        <xdr:cNvPr id="2066" name="直線矢印コネクタ 2065">
          <a:extLst>
            <a:ext uri="{FF2B5EF4-FFF2-40B4-BE49-F238E27FC236}">
              <a16:creationId xmlns:a16="http://schemas.microsoft.com/office/drawing/2014/main" id="{87291A74-06E0-4771-AEE9-11B915F53A3C}"/>
            </a:ext>
          </a:extLst>
        </xdr:cNvPr>
        <xdr:cNvCxnSpPr/>
      </xdr:nvCxnSpPr>
      <xdr:spPr>
        <a:xfrm flipH="1">
          <a:off x="17145000" y="33718500"/>
          <a:ext cx="8379618" cy="0"/>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0</xdr:colOff>
      <xdr:row>217</xdr:row>
      <xdr:rowOff>0</xdr:rowOff>
    </xdr:from>
    <xdr:to>
      <xdr:col>56</xdr:col>
      <xdr:colOff>7144</xdr:colOff>
      <xdr:row>217</xdr:row>
      <xdr:rowOff>0</xdr:rowOff>
    </xdr:to>
    <xdr:cxnSp macro="">
      <xdr:nvCxnSpPr>
        <xdr:cNvPr id="2067" name="直線矢印コネクタ 2066">
          <a:extLst>
            <a:ext uri="{FF2B5EF4-FFF2-40B4-BE49-F238E27FC236}">
              <a16:creationId xmlns:a16="http://schemas.microsoft.com/office/drawing/2014/main" id="{CE4ECF77-1B61-4CDD-9A57-4B5071F32EEC}"/>
            </a:ext>
          </a:extLst>
        </xdr:cNvPr>
        <xdr:cNvCxnSpPr/>
      </xdr:nvCxnSpPr>
      <xdr:spPr>
        <a:xfrm flipH="1">
          <a:off x="17145000" y="34099500"/>
          <a:ext cx="4198144" cy="0"/>
        </a:xfrm>
        <a:prstGeom prst="straightConnector1">
          <a:avLst/>
        </a:prstGeom>
        <a:ln w="3175">
          <a:solidFill>
            <a:schemeClr val="accent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218</xdr:row>
      <xdr:rowOff>0</xdr:rowOff>
    </xdr:from>
    <xdr:to>
      <xdr:col>51</xdr:col>
      <xdr:colOff>0</xdr:colOff>
      <xdr:row>222</xdr:row>
      <xdr:rowOff>188119</xdr:rowOff>
    </xdr:to>
    <xdr:cxnSp macro="">
      <xdr:nvCxnSpPr>
        <xdr:cNvPr id="2068" name="直線矢印コネクタ 2067">
          <a:extLst>
            <a:ext uri="{FF2B5EF4-FFF2-40B4-BE49-F238E27FC236}">
              <a16:creationId xmlns:a16="http://schemas.microsoft.com/office/drawing/2014/main" id="{1C3A40D9-9B6C-476C-962C-2ED55CF3E7D1}"/>
            </a:ext>
          </a:extLst>
        </xdr:cNvPr>
        <xdr:cNvCxnSpPr/>
      </xdr:nvCxnSpPr>
      <xdr:spPr>
        <a:xfrm>
          <a:off x="19431000" y="34290000"/>
          <a:ext cx="0" cy="950119"/>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227</xdr:row>
      <xdr:rowOff>0</xdr:rowOff>
    </xdr:from>
    <xdr:to>
      <xdr:col>23</xdr:col>
      <xdr:colOff>2378</xdr:colOff>
      <xdr:row>227</xdr:row>
      <xdr:rowOff>0</xdr:rowOff>
    </xdr:to>
    <xdr:cxnSp macro="">
      <xdr:nvCxnSpPr>
        <xdr:cNvPr id="2069" name="直線矢印コネクタ 2068">
          <a:extLst>
            <a:ext uri="{FF2B5EF4-FFF2-40B4-BE49-F238E27FC236}">
              <a16:creationId xmlns:a16="http://schemas.microsoft.com/office/drawing/2014/main" id="{50BA27C3-0383-436E-8989-578D65FF6BE8}"/>
            </a:ext>
          </a:extLst>
        </xdr:cNvPr>
        <xdr:cNvCxnSpPr/>
      </xdr:nvCxnSpPr>
      <xdr:spPr>
        <a:xfrm flipH="1">
          <a:off x="762000" y="36004500"/>
          <a:ext cx="8003378"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213</xdr:row>
      <xdr:rowOff>0</xdr:rowOff>
    </xdr:from>
    <xdr:to>
      <xdr:col>83</xdr:col>
      <xdr:colOff>7144</xdr:colOff>
      <xdr:row>213</xdr:row>
      <xdr:rowOff>0</xdr:rowOff>
    </xdr:to>
    <xdr:cxnSp macro="">
      <xdr:nvCxnSpPr>
        <xdr:cNvPr id="2070" name="直線矢印コネクタ 2069">
          <a:extLst>
            <a:ext uri="{FF2B5EF4-FFF2-40B4-BE49-F238E27FC236}">
              <a16:creationId xmlns:a16="http://schemas.microsoft.com/office/drawing/2014/main" id="{B077AA87-3AE2-41BD-95BC-536AE3D7EC57}"/>
            </a:ext>
          </a:extLst>
        </xdr:cNvPr>
        <xdr:cNvCxnSpPr/>
      </xdr:nvCxnSpPr>
      <xdr:spPr>
        <a:xfrm>
          <a:off x="25527000" y="33337500"/>
          <a:ext cx="6103144"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215</xdr:row>
      <xdr:rowOff>0</xdr:rowOff>
    </xdr:from>
    <xdr:to>
      <xdr:col>74</xdr:col>
      <xdr:colOff>379712</xdr:colOff>
      <xdr:row>215</xdr:row>
      <xdr:rowOff>0</xdr:rowOff>
    </xdr:to>
    <xdr:cxnSp macro="">
      <xdr:nvCxnSpPr>
        <xdr:cNvPr id="2071" name="直線矢印コネクタ 2070">
          <a:extLst>
            <a:ext uri="{FF2B5EF4-FFF2-40B4-BE49-F238E27FC236}">
              <a16:creationId xmlns:a16="http://schemas.microsoft.com/office/drawing/2014/main" id="{EECFB5F8-8752-4742-8BFB-D444BB9FFE27}"/>
            </a:ext>
          </a:extLst>
        </xdr:cNvPr>
        <xdr:cNvCxnSpPr/>
      </xdr:nvCxnSpPr>
      <xdr:spPr>
        <a:xfrm>
          <a:off x="25527000" y="33718500"/>
          <a:ext cx="304671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217</xdr:row>
      <xdr:rowOff>0</xdr:rowOff>
    </xdr:from>
    <xdr:to>
      <xdr:col>70</xdr:col>
      <xdr:colOff>378620</xdr:colOff>
      <xdr:row>217</xdr:row>
      <xdr:rowOff>0</xdr:rowOff>
    </xdr:to>
    <xdr:cxnSp macro="">
      <xdr:nvCxnSpPr>
        <xdr:cNvPr id="2072" name="直線矢印コネクタ 2071">
          <a:extLst>
            <a:ext uri="{FF2B5EF4-FFF2-40B4-BE49-F238E27FC236}">
              <a16:creationId xmlns:a16="http://schemas.microsoft.com/office/drawing/2014/main" id="{8BD389C9-3A5F-4ACA-936C-BED95CDD1D72}"/>
            </a:ext>
          </a:extLst>
        </xdr:cNvPr>
        <xdr:cNvCxnSpPr/>
      </xdr:nvCxnSpPr>
      <xdr:spPr>
        <a:xfrm>
          <a:off x="25527000" y="34099500"/>
          <a:ext cx="1521620"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75</xdr:col>
      <xdr:colOff>0</xdr:colOff>
      <xdr:row>217</xdr:row>
      <xdr:rowOff>0</xdr:rowOff>
    </xdr:from>
    <xdr:to>
      <xdr:col>78</xdr:col>
      <xdr:colOff>379456</xdr:colOff>
      <xdr:row>217</xdr:row>
      <xdr:rowOff>0</xdr:rowOff>
    </xdr:to>
    <xdr:cxnSp macro="">
      <xdr:nvCxnSpPr>
        <xdr:cNvPr id="2073" name="直線矢印コネクタ 2072">
          <a:extLst>
            <a:ext uri="{FF2B5EF4-FFF2-40B4-BE49-F238E27FC236}">
              <a16:creationId xmlns:a16="http://schemas.microsoft.com/office/drawing/2014/main" id="{A3267A0B-2610-4B11-AE3E-CA0B362171C2}"/>
            </a:ext>
          </a:extLst>
        </xdr:cNvPr>
        <xdr:cNvCxnSpPr/>
      </xdr:nvCxnSpPr>
      <xdr:spPr>
        <a:xfrm>
          <a:off x="28575000" y="34099500"/>
          <a:ext cx="1522456"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75</xdr:col>
      <xdr:colOff>0</xdr:colOff>
      <xdr:row>215</xdr:row>
      <xdr:rowOff>0</xdr:rowOff>
    </xdr:from>
    <xdr:to>
      <xdr:col>83</xdr:col>
      <xdr:colOff>3089</xdr:colOff>
      <xdr:row>215</xdr:row>
      <xdr:rowOff>0</xdr:rowOff>
    </xdr:to>
    <xdr:cxnSp macro="">
      <xdr:nvCxnSpPr>
        <xdr:cNvPr id="2074" name="直線矢印コネクタ 2073">
          <a:extLst>
            <a:ext uri="{FF2B5EF4-FFF2-40B4-BE49-F238E27FC236}">
              <a16:creationId xmlns:a16="http://schemas.microsoft.com/office/drawing/2014/main" id="{765A3613-69A2-4A23-B6BF-6FA4EC22F18D}"/>
            </a:ext>
          </a:extLst>
        </xdr:cNvPr>
        <xdr:cNvCxnSpPr/>
      </xdr:nvCxnSpPr>
      <xdr:spPr>
        <a:xfrm>
          <a:off x="28575000" y="33718500"/>
          <a:ext cx="305108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310</xdr:row>
      <xdr:rowOff>0</xdr:rowOff>
    </xdr:from>
    <xdr:to>
      <xdr:col>19</xdr:col>
      <xdr:colOff>0</xdr:colOff>
      <xdr:row>322</xdr:row>
      <xdr:rowOff>2381</xdr:rowOff>
    </xdr:to>
    <xdr:cxnSp macro="">
      <xdr:nvCxnSpPr>
        <xdr:cNvPr id="2075" name="直線矢印コネクタ 2074">
          <a:extLst>
            <a:ext uri="{FF2B5EF4-FFF2-40B4-BE49-F238E27FC236}">
              <a16:creationId xmlns:a16="http://schemas.microsoft.com/office/drawing/2014/main" id="{582488B7-5A20-41E1-BBC2-C2FD2E81DF14}"/>
            </a:ext>
          </a:extLst>
        </xdr:cNvPr>
        <xdr:cNvCxnSpPr/>
      </xdr:nvCxnSpPr>
      <xdr:spPr>
        <a:xfrm>
          <a:off x="7239000" y="52216050"/>
          <a:ext cx="0" cy="22883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376238</xdr:colOff>
      <xdr:row>317</xdr:row>
      <xdr:rowOff>0</xdr:rowOff>
    </xdr:from>
    <xdr:to>
      <xdr:col>11</xdr:col>
      <xdr:colOff>266700</xdr:colOff>
      <xdr:row>317</xdr:row>
      <xdr:rowOff>0</xdr:rowOff>
    </xdr:to>
    <xdr:cxnSp macro="">
      <xdr:nvCxnSpPr>
        <xdr:cNvPr id="2076" name="直線矢印コネクタ 2075">
          <a:extLst>
            <a:ext uri="{FF2B5EF4-FFF2-40B4-BE49-F238E27FC236}">
              <a16:creationId xmlns:a16="http://schemas.microsoft.com/office/drawing/2014/main" id="{95103B2A-FE49-4665-A7BE-CBD55DEE69A3}"/>
            </a:ext>
          </a:extLst>
        </xdr:cNvPr>
        <xdr:cNvCxnSpPr/>
      </xdr:nvCxnSpPr>
      <xdr:spPr>
        <a:xfrm flipH="1">
          <a:off x="1138238" y="53549550"/>
          <a:ext cx="3319462"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317</xdr:row>
      <xdr:rowOff>0</xdr:rowOff>
    </xdr:from>
    <xdr:to>
      <xdr:col>28</xdr:col>
      <xdr:colOff>269079</xdr:colOff>
      <xdr:row>317</xdr:row>
      <xdr:rowOff>0</xdr:rowOff>
    </xdr:to>
    <xdr:cxnSp macro="">
      <xdr:nvCxnSpPr>
        <xdr:cNvPr id="2077" name="直線矢印コネクタ 2076">
          <a:extLst>
            <a:ext uri="{FF2B5EF4-FFF2-40B4-BE49-F238E27FC236}">
              <a16:creationId xmlns:a16="http://schemas.microsoft.com/office/drawing/2014/main" id="{62052AA7-86D8-45CE-A90D-34FEC1C2DE55}"/>
            </a:ext>
          </a:extLst>
        </xdr:cNvPr>
        <xdr:cNvCxnSpPr/>
      </xdr:nvCxnSpPr>
      <xdr:spPr>
        <a:xfrm flipH="1">
          <a:off x="7620000" y="53549550"/>
          <a:ext cx="3317079"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378</xdr:row>
      <xdr:rowOff>0</xdr:rowOff>
    </xdr:from>
    <xdr:to>
      <xdr:col>29</xdr:col>
      <xdr:colOff>1</xdr:colOff>
      <xdr:row>378</xdr:row>
      <xdr:rowOff>0</xdr:rowOff>
    </xdr:to>
    <xdr:cxnSp macro="">
      <xdr:nvCxnSpPr>
        <xdr:cNvPr id="2078" name="直線矢印コネクタ 2077">
          <a:extLst>
            <a:ext uri="{FF2B5EF4-FFF2-40B4-BE49-F238E27FC236}">
              <a16:creationId xmlns:a16="http://schemas.microsoft.com/office/drawing/2014/main" id="{7D6AF88D-8CB3-4943-9648-44CE0178A58F}"/>
            </a:ext>
          </a:extLst>
        </xdr:cNvPr>
        <xdr:cNvCxnSpPr/>
      </xdr:nvCxnSpPr>
      <xdr:spPr>
        <a:xfrm>
          <a:off x="14097000" y="46691550"/>
          <a:ext cx="952500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114300</xdr:colOff>
      <xdr:row>640</xdr:row>
      <xdr:rowOff>19050</xdr:rowOff>
    </xdr:from>
    <xdr:to>
      <xdr:col>9</xdr:col>
      <xdr:colOff>114300</xdr:colOff>
      <xdr:row>641</xdr:row>
      <xdr:rowOff>188120</xdr:rowOff>
    </xdr:to>
    <xdr:cxnSp macro="">
      <xdr:nvCxnSpPr>
        <xdr:cNvPr id="2080" name="直線コネクタ 2079">
          <a:extLst>
            <a:ext uri="{FF2B5EF4-FFF2-40B4-BE49-F238E27FC236}">
              <a16:creationId xmlns:a16="http://schemas.microsoft.com/office/drawing/2014/main" id="{8804BFE4-7DA8-4FFF-912E-5143DFE96823}"/>
            </a:ext>
          </a:extLst>
        </xdr:cNvPr>
        <xdr:cNvCxnSpPr/>
      </xdr:nvCxnSpPr>
      <xdr:spPr>
        <a:xfrm flipV="1">
          <a:off x="3543300" y="99107625"/>
          <a:ext cx="0" cy="359570"/>
        </a:xfrm>
        <a:prstGeom prst="line">
          <a:avLst/>
        </a:prstGeom>
        <a:ln w="3175">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378618</xdr:colOff>
      <xdr:row>639</xdr:row>
      <xdr:rowOff>4763</xdr:rowOff>
    </xdr:from>
    <xdr:to>
      <xdr:col>9</xdr:col>
      <xdr:colOff>378618</xdr:colOff>
      <xdr:row>640</xdr:row>
      <xdr:rowOff>7144</xdr:rowOff>
    </xdr:to>
    <xdr:cxnSp macro="">
      <xdr:nvCxnSpPr>
        <xdr:cNvPr id="2081" name="直線矢印コネクタ 2080">
          <a:extLst>
            <a:ext uri="{FF2B5EF4-FFF2-40B4-BE49-F238E27FC236}">
              <a16:creationId xmlns:a16="http://schemas.microsoft.com/office/drawing/2014/main" id="{975A20DD-D9A3-4173-A6E8-397BFFB45F05}"/>
            </a:ext>
          </a:extLst>
        </xdr:cNvPr>
        <xdr:cNvCxnSpPr/>
      </xdr:nvCxnSpPr>
      <xdr:spPr>
        <a:xfrm>
          <a:off x="3807618" y="98902838"/>
          <a:ext cx="0" cy="192881"/>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380999</xdr:colOff>
      <xdr:row>640</xdr:row>
      <xdr:rowOff>88105</xdr:rowOff>
    </xdr:from>
    <xdr:to>
      <xdr:col>9</xdr:col>
      <xdr:colOff>380999</xdr:colOff>
      <xdr:row>641</xdr:row>
      <xdr:rowOff>102393</xdr:rowOff>
    </xdr:to>
    <xdr:cxnSp macro="">
      <xdr:nvCxnSpPr>
        <xdr:cNvPr id="2082" name="直線矢印コネクタ 2081">
          <a:extLst>
            <a:ext uri="{FF2B5EF4-FFF2-40B4-BE49-F238E27FC236}">
              <a16:creationId xmlns:a16="http://schemas.microsoft.com/office/drawing/2014/main" id="{64620FA4-9A5A-45A5-A578-DEE04B2A369B}"/>
            </a:ext>
          </a:extLst>
        </xdr:cNvPr>
        <xdr:cNvCxnSpPr/>
      </xdr:nvCxnSpPr>
      <xdr:spPr>
        <a:xfrm flipV="1">
          <a:off x="3809999" y="99176680"/>
          <a:ext cx="0" cy="204788"/>
        </a:xfrm>
        <a:prstGeom prst="straightConnector1">
          <a:avLst/>
        </a:prstGeom>
        <a:ln w="31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261938</xdr:colOff>
      <xdr:row>640</xdr:row>
      <xdr:rowOff>42864</xdr:rowOff>
    </xdr:from>
    <xdr:to>
      <xdr:col>10</xdr:col>
      <xdr:colOff>1</xdr:colOff>
      <xdr:row>640</xdr:row>
      <xdr:rowOff>42864</xdr:rowOff>
    </xdr:to>
    <xdr:cxnSp macro="">
      <xdr:nvCxnSpPr>
        <xdr:cNvPr id="2083" name="直線コネクタ 2082">
          <a:extLst>
            <a:ext uri="{FF2B5EF4-FFF2-40B4-BE49-F238E27FC236}">
              <a16:creationId xmlns:a16="http://schemas.microsoft.com/office/drawing/2014/main" id="{901E9607-6E98-4734-900B-AAD39C02BD39}"/>
            </a:ext>
          </a:extLst>
        </xdr:cNvPr>
        <xdr:cNvCxnSpPr/>
      </xdr:nvCxnSpPr>
      <xdr:spPr>
        <a:xfrm flipH="1">
          <a:off x="3690938" y="99131439"/>
          <a:ext cx="119063"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261939</xdr:colOff>
      <xdr:row>639</xdr:row>
      <xdr:rowOff>7144</xdr:rowOff>
    </xdr:from>
    <xdr:to>
      <xdr:col>9</xdr:col>
      <xdr:colOff>261940</xdr:colOff>
      <xdr:row>640</xdr:row>
      <xdr:rowOff>42863</xdr:rowOff>
    </xdr:to>
    <xdr:cxnSp macro="">
      <xdr:nvCxnSpPr>
        <xdr:cNvPr id="2084" name="直線矢印コネクタ 2083">
          <a:extLst>
            <a:ext uri="{FF2B5EF4-FFF2-40B4-BE49-F238E27FC236}">
              <a16:creationId xmlns:a16="http://schemas.microsoft.com/office/drawing/2014/main" id="{E55C2FBB-5AC3-4D67-965C-463EF8183515}"/>
            </a:ext>
          </a:extLst>
        </xdr:cNvPr>
        <xdr:cNvCxnSpPr/>
      </xdr:nvCxnSpPr>
      <xdr:spPr>
        <a:xfrm flipV="1">
          <a:off x="3690939" y="98905219"/>
          <a:ext cx="1" cy="226219"/>
        </a:xfrm>
        <a:prstGeom prst="straightConnector1">
          <a:avLst/>
        </a:prstGeom>
        <a:ln w="3175">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192881</xdr:colOff>
      <xdr:row>638</xdr:row>
      <xdr:rowOff>180975</xdr:rowOff>
    </xdr:from>
    <xdr:to>
      <xdr:col>10</xdr:col>
      <xdr:colOff>192881</xdr:colOff>
      <xdr:row>641</xdr:row>
      <xdr:rowOff>173832</xdr:rowOff>
    </xdr:to>
    <xdr:cxnSp macro="">
      <xdr:nvCxnSpPr>
        <xdr:cNvPr id="2085" name="直線コネクタ 2084">
          <a:extLst>
            <a:ext uri="{FF2B5EF4-FFF2-40B4-BE49-F238E27FC236}">
              <a16:creationId xmlns:a16="http://schemas.microsoft.com/office/drawing/2014/main" id="{39D8E0D5-48D2-45F8-B5E0-7D9D700595B4}"/>
            </a:ext>
          </a:extLst>
        </xdr:cNvPr>
        <xdr:cNvCxnSpPr/>
      </xdr:nvCxnSpPr>
      <xdr:spPr>
        <a:xfrm flipV="1">
          <a:off x="4002881" y="98888550"/>
          <a:ext cx="0" cy="564357"/>
        </a:xfrm>
        <a:prstGeom prst="line">
          <a:avLst/>
        </a:prstGeom>
        <a:ln w="3175">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640</xdr:row>
      <xdr:rowOff>88106</xdr:rowOff>
    </xdr:from>
    <xdr:to>
      <xdr:col>10</xdr:col>
      <xdr:colOff>194508</xdr:colOff>
      <xdr:row>640</xdr:row>
      <xdr:rowOff>88106</xdr:rowOff>
    </xdr:to>
    <xdr:cxnSp macro="">
      <xdr:nvCxnSpPr>
        <xdr:cNvPr id="2086" name="直線コネクタ 2085">
          <a:extLst>
            <a:ext uri="{FF2B5EF4-FFF2-40B4-BE49-F238E27FC236}">
              <a16:creationId xmlns:a16="http://schemas.microsoft.com/office/drawing/2014/main" id="{C5CC42DF-2699-4D66-9B9B-E0F932A22C90}"/>
            </a:ext>
          </a:extLst>
        </xdr:cNvPr>
        <xdr:cNvCxnSpPr/>
      </xdr:nvCxnSpPr>
      <xdr:spPr>
        <a:xfrm>
          <a:off x="762000" y="99176681"/>
          <a:ext cx="3242508" cy="0"/>
        </a:xfrm>
        <a:prstGeom prst="line">
          <a:avLst/>
        </a:prstGeom>
        <a:ln w="3175">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378619</xdr:colOff>
      <xdr:row>623</xdr:row>
      <xdr:rowOff>16668</xdr:rowOff>
    </xdr:from>
    <xdr:to>
      <xdr:col>10</xdr:col>
      <xdr:colOff>188119</xdr:colOff>
      <xdr:row>623</xdr:row>
      <xdr:rowOff>16668</xdr:rowOff>
    </xdr:to>
    <xdr:cxnSp macro="">
      <xdr:nvCxnSpPr>
        <xdr:cNvPr id="2087" name="直線コネクタ 2086">
          <a:extLst>
            <a:ext uri="{FF2B5EF4-FFF2-40B4-BE49-F238E27FC236}">
              <a16:creationId xmlns:a16="http://schemas.microsoft.com/office/drawing/2014/main" id="{A4121E76-25A3-4C71-BAEF-323F7BD47E1D}"/>
            </a:ext>
          </a:extLst>
        </xdr:cNvPr>
        <xdr:cNvCxnSpPr/>
      </xdr:nvCxnSpPr>
      <xdr:spPr>
        <a:xfrm>
          <a:off x="759619" y="95866743"/>
          <a:ext cx="3238500" cy="0"/>
        </a:xfrm>
        <a:prstGeom prst="line">
          <a:avLst/>
        </a:prstGeom>
        <a:ln w="3175">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2381</xdr:colOff>
      <xdr:row>641</xdr:row>
      <xdr:rowOff>173831</xdr:rowOff>
    </xdr:from>
    <xdr:to>
      <xdr:col>10</xdr:col>
      <xdr:colOff>192881</xdr:colOff>
      <xdr:row>641</xdr:row>
      <xdr:rowOff>173831</xdr:rowOff>
    </xdr:to>
    <xdr:cxnSp macro="">
      <xdr:nvCxnSpPr>
        <xdr:cNvPr id="2088" name="直線コネクタ 2087">
          <a:extLst>
            <a:ext uri="{FF2B5EF4-FFF2-40B4-BE49-F238E27FC236}">
              <a16:creationId xmlns:a16="http://schemas.microsoft.com/office/drawing/2014/main" id="{A723E6B5-DC78-4B61-9714-01720792E11F}"/>
            </a:ext>
          </a:extLst>
        </xdr:cNvPr>
        <xdr:cNvCxnSpPr/>
      </xdr:nvCxnSpPr>
      <xdr:spPr>
        <a:xfrm>
          <a:off x="764381" y="99452906"/>
          <a:ext cx="3238500" cy="0"/>
        </a:xfrm>
        <a:prstGeom prst="line">
          <a:avLst/>
        </a:prstGeom>
        <a:ln w="3175">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188119</xdr:colOff>
      <xdr:row>623</xdr:row>
      <xdr:rowOff>16669</xdr:rowOff>
    </xdr:from>
    <xdr:to>
      <xdr:col>10</xdr:col>
      <xdr:colOff>188119</xdr:colOff>
      <xdr:row>638</xdr:row>
      <xdr:rowOff>26196</xdr:rowOff>
    </xdr:to>
    <xdr:cxnSp macro="">
      <xdr:nvCxnSpPr>
        <xdr:cNvPr id="2089" name="直線コネクタ 2088">
          <a:extLst>
            <a:ext uri="{FF2B5EF4-FFF2-40B4-BE49-F238E27FC236}">
              <a16:creationId xmlns:a16="http://schemas.microsoft.com/office/drawing/2014/main" id="{697F817F-C230-4617-A797-5A8D2BF88FC1}"/>
            </a:ext>
          </a:extLst>
        </xdr:cNvPr>
        <xdr:cNvCxnSpPr/>
      </xdr:nvCxnSpPr>
      <xdr:spPr>
        <a:xfrm flipV="1">
          <a:off x="3998119" y="95866744"/>
          <a:ext cx="0" cy="2867027"/>
        </a:xfrm>
        <a:prstGeom prst="line">
          <a:avLst/>
        </a:prstGeom>
        <a:ln w="3175">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764</xdr:row>
      <xdr:rowOff>88106</xdr:rowOff>
    </xdr:from>
    <xdr:to>
      <xdr:col>18</xdr:col>
      <xdr:colOff>0</xdr:colOff>
      <xdr:row>766</xdr:row>
      <xdr:rowOff>188119</xdr:rowOff>
    </xdr:to>
    <xdr:cxnSp macro="">
      <xdr:nvCxnSpPr>
        <xdr:cNvPr id="2090" name="直線矢印コネクタ 2089">
          <a:extLst>
            <a:ext uri="{FF2B5EF4-FFF2-40B4-BE49-F238E27FC236}">
              <a16:creationId xmlns:a16="http://schemas.microsoft.com/office/drawing/2014/main" id="{2FBE785B-6962-4C45-9A4B-7E2794FFF055}"/>
            </a:ext>
          </a:extLst>
        </xdr:cNvPr>
        <xdr:cNvCxnSpPr/>
      </xdr:nvCxnSpPr>
      <xdr:spPr>
        <a:xfrm flipV="1">
          <a:off x="6858000" y="122798681"/>
          <a:ext cx="0" cy="481013"/>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134</xdr:row>
      <xdr:rowOff>0</xdr:rowOff>
    </xdr:from>
    <xdr:to>
      <xdr:col>2</xdr:col>
      <xdr:colOff>0</xdr:colOff>
      <xdr:row>139</xdr:row>
      <xdr:rowOff>2381</xdr:rowOff>
    </xdr:to>
    <xdr:cxnSp macro="">
      <xdr:nvCxnSpPr>
        <xdr:cNvPr id="2092" name="直線矢印コネクタ 2091">
          <a:extLst>
            <a:ext uri="{FF2B5EF4-FFF2-40B4-BE49-F238E27FC236}">
              <a16:creationId xmlns:a16="http://schemas.microsoft.com/office/drawing/2014/main" id="{C4C7C373-9D3F-45C0-99B3-03AAB452AD2C}"/>
            </a:ext>
          </a:extLst>
        </xdr:cNvPr>
        <xdr:cNvCxnSpPr/>
      </xdr:nvCxnSpPr>
      <xdr:spPr>
        <a:xfrm>
          <a:off x="762000" y="25527000"/>
          <a:ext cx="0" cy="954881"/>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436</xdr:row>
      <xdr:rowOff>0</xdr:rowOff>
    </xdr:from>
    <xdr:to>
      <xdr:col>10</xdr:col>
      <xdr:colOff>2381</xdr:colOff>
      <xdr:row>436</xdr:row>
      <xdr:rowOff>0</xdr:rowOff>
    </xdr:to>
    <xdr:cxnSp macro="">
      <xdr:nvCxnSpPr>
        <xdr:cNvPr id="2093" name="直線矢印コネクタ 2092">
          <a:extLst>
            <a:ext uri="{FF2B5EF4-FFF2-40B4-BE49-F238E27FC236}">
              <a16:creationId xmlns:a16="http://schemas.microsoft.com/office/drawing/2014/main" id="{C8B6F59A-E8DF-4952-A911-7E8258075E85}"/>
            </a:ext>
          </a:extLst>
        </xdr:cNvPr>
        <xdr:cNvCxnSpPr/>
      </xdr:nvCxnSpPr>
      <xdr:spPr>
        <a:xfrm>
          <a:off x="762000" y="83058000"/>
          <a:ext cx="3050381" cy="0"/>
        </a:xfrm>
        <a:prstGeom prst="straightConnector1">
          <a:avLst/>
        </a:prstGeom>
        <a:ln w="31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380999</xdr:colOff>
      <xdr:row>6</xdr:row>
      <xdr:rowOff>54769</xdr:rowOff>
    </xdr:from>
    <xdr:to>
      <xdr:col>3</xdr:col>
      <xdr:colOff>185737</xdr:colOff>
      <xdr:row>6</xdr:row>
      <xdr:rowOff>54769</xdr:rowOff>
    </xdr:to>
    <xdr:cxnSp macro="">
      <xdr:nvCxnSpPr>
        <xdr:cNvPr id="2" name="直線コネクタ 1">
          <a:extLst>
            <a:ext uri="{FF2B5EF4-FFF2-40B4-BE49-F238E27FC236}">
              <a16:creationId xmlns:a16="http://schemas.microsoft.com/office/drawing/2014/main" id="{58E1F1B5-695D-41CD-BE7A-5551B6CADDC6}"/>
            </a:ext>
          </a:extLst>
        </xdr:cNvPr>
        <xdr:cNvCxnSpPr/>
      </xdr:nvCxnSpPr>
      <xdr:spPr>
        <a:xfrm>
          <a:off x="1142999" y="1197769"/>
          <a:ext cx="185738" cy="0"/>
        </a:xfrm>
        <a:prstGeom prst="line">
          <a:avLst/>
        </a:prstGeom>
        <a:ln w="3175">
          <a:no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380999</xdr:colOff>
      <xdr:row>14</xdr:row>
      <xdr:rowOff>54769</xdr:rowOff>
    </xdr:from>
    <xdr:to>
      <xdr:col>16</xdr:col>
      <xdr:colOff>185737</xdr:colOff>
      <xdr:row>14</xdr:row>
      <xdr:rowOff>54769</xdr:rowOff>
    </xdr:to>
    <xdr:cxnSp macro="">
      <xdr:nvCxnSpPr>
        <xdr:cNvPr id="3" name="直線コネクタ 2">
          <a:extLst>
            <a:ext uri="{FF2B5EF4-FFF2-40B4-BE49-F238E27FC236}">
              <a16:creationId xmlns:a16="http://schemas.microsoft.com/office/drawing/2014/main" id="{ABB3E80F-1C3E-421B-BDAA-4B80A2503748}"/>
            </a:ext>
          </a:extLst>
        </xdr:cNvPr>
        <xdr:cNvCxnSpPr/>
      </xdr:nvCxnSpPr>
      <xdr:spPr>
        <a:xfrm>
          <a:off x="6095999" y="2721769"/>
          <a:ext cx="185738" cy="0"/>
        </a:xfrm>
        <a:prstGeom prst="line">
          <a:avLst/>
        </a:prstGeom>
        <a:ln w="3175">
          <a:no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4763</xdr:colOff>
      <xdr:row>15</xdr:row>
      <xdr:rowOff>154781</xdr:rowOff>
    </xdr:from>
    <xdr:to>
      <xdr:col>16</xdr:col>
      <xdr:colOff>378619</xdr:colOff>
      <xdr:row>15</xdr:row>
      <xdr:rowOff>154781</xdr:rowOff>
    </xdr:to>
    <xdr:cxnSp macro="">
      <xdr:nvCxnSpPr>
        <xdr:cNvPr id="4" name="直線コネクタ 3">
          <a:extLst>
            <a:ext uri="{FF2B5EF4-FFF2-40B4-BE49-F238E27FC236}">
              <a16:creationId xmlns:a16="http://schemas.microsoft.com/office/drawing/2014/main" id="{7C710ED1-05B1-4088-901B-9BD2CC9C7BAB}"/>
            </a:ext>
          </a:extLst>
        </xdr:cNvPr>
        <xdr:cNvCxnSpPr/>
      </xdr:nvCxnSpPr>
      <xdr:spPr>
        <a:xfrm>
          <a:off x="6100763" y="3012281"/>
          <a:ext cx="373856" cy="0"/>
        </a:xfrm>
        <a:prstGeom prst="line">
          <a:avLst/>
        </a:prstGeom>
        <a:ln w="31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11906</xdr:colOff>
      <xdr:row>15</xdr:row>
      <xdr:rowOff>38099</xdr:rowOff>
    </xdr:from>
    <xdr:to>
      <xdr:col>16</xdr:col>
      <xdr:colOff>378619</xdr:colOff>
      <xdr:row>15</xdr:row>
      <xdr:rowOff>38099</xdr:rowOff>
    </xdr:to>
    <xdr:cxnSp macro="">
      <xdr:nvCxnSpPr>
        <xdr:cNvPr id="5" name="直線コネクタ 4">
          <a:extLst>
            <a:ext uri="{FF2B5EF4-FFF2-40B4-BE49-F238E27FC236}">
              <a16:creationId xmlns:a16="http://schemas.microsoft.com/office/drawing/2014/main" id="{173BBD19-5AC6-4650-968D-21C783DB8AD7}"/>
            </a:ext>
          </a:extLst>
        </xdr:cNvPr>
        <xdr:cNvCxnSpPr/>
      </xdr:nvCxnSpPr>
      <xdr:spPr>
        <a:xfrm>
          <a:off x="6107906" y="2895599"/>
          <a:ext cx="366713" cy="0"/>
        </a:xfrm>
        <a:prstGeom prst="line">
          <a:avLst/>
        </a:prstGeom>
        <a:ln w="31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15</xdr:row>
      <xdr:rowOff>73819</xdr:rowOff>
    </xdr:from>
    <xdr:to>
      <xdr:col>17</xdr:col>
      <xdr:colOff>2381</xdr:colOff>
      <xdr:row>15</xdr:row>
      <xdr:rowOff>73819</xdr:rowOff>
    </xdr:to>
    <xdr:cxnSp macro="">
      <xdr:nvCxnSpPr>
        <xdr:cNvPr id="6" name="直線コネクタ 5">
          <a:extLst>
            <a:ext uri="{FF2B5EF4-FFF2-40B4-BE49-F238E27FC236}">
              <a16:creationId xmlns:a16="http://schemas.microsoft.com/office/drawing/2014/main" id="{A041548D-44F2-4BEA-BE94-D43E44814F14}"/>
            </a:ext>
          </a:extLst>
        </xdr:cNvPr>
        <xdr:cNvCxnSpPr/>
      </xdr:nvCxnSpPr>
      <xdr:spPr>
        <a:xfrm>
          <a:off x="6096000" y="2931319"/>
          <a:ext cx="383381" cy="0"/>
        </a:xfrm>
        <a:prstGeom prst="line">
          <a:avLst/>
        </a:prstGeom>
        <a:ln w="31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4763</xdr:colOff>
      <xdr:row>15</xdr:row>
      <xdr:rowOff>114299</xdr:rowOff>
    </xdr:from>
    <xdr:to>
      <xdr:col>16</xdr:col>
      <xdr:colOff>376238</xdr:colOff>
      <xdr:row>15</xdr:row>
      <xdr:rowOff>114299</xdr:rowOff>
    </xdr:to>
    <xdr:cxnSp macro="">
      <xdr:nvCxnSpPr>
        <xdr:cNvPr id="7" name="直線コネクタ 6">
          <a:extLst>
            <a:ext uri="{FF2B5EF4-FFF2-40B4-BE49-F238E27FC236}">
              <a16:creationId xmlns:a16="http://schemas.microsoft.com/office/drawing/2014/main" id="{3C8E7AAE-8249-4458-828A-9B72F835C94F}"/>
            </a:ext>
          </a:extLst>
        </xdr:cNvPr>
        <xdr:cNvCxnSpPr/>
      </xdr:nvCxnSpPr>
      <xdr:spPr>
        <a:xfrm>
          <a:off x="6100763" y="2971799"/>
          <a:ext cx="371475"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35719</xdr:colOff>
      <xdr:row>14</xdr:row>
      <xdr:rowOff>2380</xdr:rowOff>
    </xdr:from>
    <xdr:to>
      <xdr:col>20</xdr:col>
      <xdr:colOff>35719</xdr:colOff>
      <xdr:row>14</xdr:row>
      <xdr:rowOff>185738</xdr:rowOff>
    </xdr:to>
    <xdr:cxnSp macro="">
      <xdr:nvCxnSpPr>
        <xdr:cNvPr id="8" name="直線コネクタ 7">
          <a:extLst>
            <a:ext uri="{FF2B5EF4-FFF2-40B4-BE49-F238E27FC236}">
              <a16:creationId xmlns:a16="http://schemas.microsoft.com/office/drawing/2014/main" id="{7FF1BC69-737E-41D1-B909-C2CAE3C6AF30}"/>
            </a:ext>
          </a:extLst>
        </xdr:cNvPr>
        <xdr:cNvCxnSpPr/>
      </xdr:nvCxnSpPr>
      <xdr:spPr>
        <a:xfrm flipV="1">
          <a:off x="7655719" y="2669380"/>
          <a:ext cx="0" cy="183358"/>
        </a:xfrm>
        <a:prstGeom prst="line">
          <a:avLst/>
        </a:prstGeom>
        <a:ln w="31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73818</xdr:colOff>
      <xdr:row>14</xdr:row>
      <xdr:rowOff>2381</xdr:rowOff>
    </xdr:from>
    <xdr:to>
      <xdr:col>20</xdr:col>
      <xdr:colOff>73818</xdr:colOff>
      <xdr:row>14</xdr:row>
      <xdr:rowOff>185739</xdr:rowOff>
    </xdr:to>
    <xdr:cxnSp macro="">
      <xdr:nvCxnSpPr>
        <xdr:cNvPr id="9" name="直線コネクタ 8">
          <a:extLst>
            <a:ext uri="{FF2B5EF4-FFF2-40B4-BE49-F238E27FC236}">
              <a16:creationId xmlns:a16="http://schemas.microsoft.com/office/drawing/2014/main" id="{1D3E4FB5-52FA-4992-ABFD-190B4919917A}"/>
            </a:ext>
          </a:extLst>
        </xdr:cNvPr>
        <xdr:cNvCxnSpPr/>
      </xdr:nvCxnSpPr>
      <xdr:spPr>
        <a:xfrm flipV="1">
          <a:off x="7693818" y="2669381"/>
          <a:ext cx="0" cy="183358"/>
        </a:xfrm>
        <a:prstGeom prst="line">
          <a:avLst/>
        </a:prstGeom>
        <a:ln w="31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111918</xdr:colOff>
      <xdr:row>14</xdr:row>
      <xdr:rowOff>7144</xdr:rowOff>
    </xdr:from>
    <xdr:to>
      <xdr:col>20</xdr:col>
      <xdr:colOff>111918</xdr:colOff>
      <xdr:row>15</xdr:row>
      <xdr:rowOff>2</xdr:rowOff>
    </xdr:to>
    <xdr:cxnSp macro="">
      <xdr:nvCxnSpPr>
        <xdr:cNvPr id="10" name="直線コネクタ 9">
          <a:extLst>
            <a:ext uri="{FF2B5EF4-FFF2-40B4-BE49-F238E27FC236}">
              <a16:creationId xmlns:a16="http://schemas.microsoft.com/office/drawing/2014/main" id="{F003AD58-17DF-4E63-BB7D-1580F6CBB344}"/>
            </a:ext>
          </a:extLst>
        </xdr:cNvPr>
        <xdr:cNvCxnSpPr/>
      </xdr:nvCxnSpPr>
      <xdr:spPr>
        <a:xfrm flipV="1">
          <a:off x="7731918" y="2674144"/>
          <a:ext cx="0" cy="183358"/>
        </a:xfrm>
        <a:prstGeom prst="line">
          <a:avLst/>
        </a:prstGeom>
        <a:ln w="31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150018</xdr:colOff>
      <xdr:row>14</xdr:row>
      <xdr:rowOff>0</xdr:rowOff>
    </xdr:from>
    <xdr:to>
      <xdr:col>20</xdr:col>
      <xdr:colOff>150018</xdr:colOff>
      <xdr:row>14</xdr:row>
      <xdr:rowOff>183358</xdr:rowOff>
    </xdr:to>
    <xdr:cxnSp macro="">
      <xdr:nvCxnSpPr>
        <xdr:cNvPr id="11" name="直線コネクタ 10">
          <a:extLst>
            <a:ext uri="{FF2B5EF4-FFF2-40B4-BE49-F238E27FC236}">
              <a16:creationId xmlns:a16="http://schemas.microsoft.com/office/drawing/2014/main" id="{70E777A2-CC5F-40A1-92D6-F0B56F1D8DC9}"/>
            </a:ext>
          </a:extLst>
        </xdr:cNvPr>
        <xdr:cNvCxnSpPr/>
      </xdr:nvCxnSpPr>
      <xdr:spPr>
        <a:xfrm flipV="1">
          <a:off x="7770018" y="2667000"/>
          <a:ext cx="0" cy="183358"/>
        </a:xfrm>
        <a:prstGeom prst="line">
          <a:avLst/>
        </a:prstGeom>
        <a:ln w="31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188119</xdr:colOff>
      <xdr:row>14</xdr:row>
      <xdr:rowOff>7143</xdr:rowOff>
    </xdr:from>
    <xdr:to>
      <xdr:col>20</xdr:col>
      <xdr:colOff>188119</xdr:colOff>
      <xdr:row>15</xdr:row>
      <xdr:rowOff>1</xdr:rowOff>
    </xdr:to>
    <xdr:cxnSp macro="">
      <xdr:nvCxnSpPr>
        <xdr:cNvPr id="12" name="直線コネクタ 11">
          <a:extLst>
            <a:ext uri="{FF2B5EF4-FFF2-40B4-BE49-F238E27FC236}">
              <a16:creationId xmlns:a16="http://schemas.microsoft.com/office/drawing/2014/main" id="{45E46F68-F3B7-47CB-B211-01A887BDE2E6}"/>
            </a:ext>
          </a:extLst>
        </xdr:cNvPr>
        <xdr:cNvCxnSpPr/>
      </xdr:nvCxnSpPr>
      <xdr:spPr>
        <a:xfrm flipV="1">
          <a:off x="7808119" y="2674143"/>
          <a:ext cx="0" cy="18335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226219</xdr:colOff>
      <xdr:row>14</xdr:row>
      <xdr:rowOff>7143</xdr:rowOff>
    </xdr:from>
    <xdr:to>
      <xdr:col>20</xdr:col>
      <xdr:colOff>226219</xdr:colOff>
      <xdr:row>15</xdr:row>
      <xdr:rowOff>1</xdr:rowOff>
    </xdr:to>
    <xdr:cxnSp macro="">
      <xdr:nvCxnSpPr>
        <xdr:cNvPr id="13" name="直線コネクタ 12">
          <a:extLst>
            <a:ext uri="{FF2B5EF4-FFF2-40B4-BE49-F238E27FC236}">
              <a16:creationId xmlns:a16="http://schemas.microsoft.com/office/drawing/2014/main" id="{FAC9C7C3-008A-4BF7-A6CF-14FA05EBD658}"/>
            </a:ext>
          </a:extLst>
        </xdr:cNvPr>
        <xdr:cNvCxnSpPr/>
      </xdr:nvCxnSpPr>
      <xdr:spPr>
        <a:xfrm flipV="1">
          <a:off x="7846219" y="2674143"/>
          <a:ext cx="0" cy="183358"/>
        </a:xfrm>
        <a:prstGeom prst="line">
          <a:avLst/>
        </a:prstGeom>
        <a:ln w="31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266700</xdr:colOff>
      <xdr:row>14</xdr:row>
      <xdr:rowOff>2381</xdr:rowOff>
    </xdr:from>
    <xdr:to>
      <xdr:col>20</xdr:col>
      <xdr:colOff>266700</xdr:colOff>
      <xdr:row>14</xdr:row>
      <xdr:rowOff>185739</xdr:rowOff>
    </xdr:to>
    <xdr:cxnSp macro="">
      <xdr:nvCxnSpPr>
        <xdr:cNvPr id="14" name="直線コネクタ 13">
          <a:extLst>
            <a:ext uri="{FF2B5EF4-FFF2-40B4-BE49-F238E27FC236}">
              <a16:creationId xmlns:a16="http://schemas.microsoft.com/office/drawing/2014/main" id="{78B61C2C-411C-4942-90EB-758AE5F53C25}"/>
            </a:ext>
          </a:extLst>
        </xdr:cNvPr>
        <xdr:cNvCxnSpPr/>
      </xdr:nvCxnSpPr>
      <xdr:spPr>
        <a:xfrm flipV="1">
          <a:off x="7886700" y="2669381"/>
          <a:ext cx="0" cy="183358"/>
        </a:xfrm>
        <a:prstGeom prst="line">
          <a:avLst/>
        </a:prstGeom>
        <a:ln w="31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304800</xdr:colOff>
      <xdr:row>14</xdr:row>
      <xdr:rowOff>4762</xdr:rowOff>
    </xdr:from>
    <xdr:to>
      <xdr:col>20</xdr:col>
      <xdr:colOff>304800</xdr:colOff>
      <xdr:row>14</xdr:row>
      <xdr:rowOff>188120</xdr:rowOff>
    </xdr:to>
    <xdr:cxnSp macro="">
      <xdr:nvCxnSpPr>
        <xdr:cNvPr id="15" name="直線コネクタ 14">
          <a:extLst>
            <a:ext uri="{FF2B5EF4-FFF2-40B4-BE49-F238E27FC236}">
              <a16:creationId xmlns:a16="http://schemas.microsoft.com/office/drawing/2014/main" id="{56111EBC-F1F3-4FA0-9E02-A7B71410B1ED}"/>
            </a:ext>
          </a:extLst>
        </xdr:cNvPr>
        <xdr:cNvCxnSpPr/>
      </xdr:nvCxnSpPr>
      <xdr:spPr>
        <a:xfrm flipV="1">
          <a:off x="7924800" y="2671762"/>
          <a:ext cx="0" cy="183358"/>
        </a:xfrm>
        <a:prstGeom prst="line">
          <a:avLst/>
        </a:prstGeom>
        <a:ln w="31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342900</xdr:colOff>
      <xdr:row>14</xdr:row>
      <xdr:rowOff>2382</xdr:rowOff>
    </xdr:from>
    <xdr:to>
      <xdr:col>20</xdr:col>
      <xdr:colOff>342900</xdr:colOff>
      <xdr:row>14</xdr:row>
      <xdr:rowOff>185740</xdr:rowOff>
    </xdr:to>
    <xdr:cxnSp macro="">
      <xdr:nvCxnSpPr>
        <xdr:cNvPr id="16" name="直線コネクタ 15">
          <a:extLst>
            <a:ext uri="{FF2B5EF4-FFF2-40B4-BE49-F238E27FC236}">
              <a16:creationId xmlns:a16="http://schemas.microsoft.com/office/drawing/2014/main" id="{AD8A8641-2B00-4FBE-AB16-E0C718EA4E97}"/>
            </a:ext>
          </a:extLst>
        </xdr:cNvPr>
        <xdr:cNvCxnSpPr/>
      </xdr:nvCxnSpPr>
      <xdr:spPr>
        <a:xfrm flipV="1">
          <a:off x="7962900" y="2669382"/>
          <a:ext cx="0" cy="183358"/>
        </a:xfrm>
        <a:prstGeom prst="line">
          <a:avLst/>
        </a:prstGeom>
        <a:ln w="31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73818</xdr:colOff>
      <xdr:row>14</xdr:row>
      <xdr:rowOff>2381</xdr:rowOff>
    </xdr:from>
    <xdr:to>
      <xdr:col>21</xdr:col>
      <xdr:colOff>73818</xdr:colOff>
      <xdr:row>14</xdr:row>
      <xdr:rowOff>185739</xdr:rowOff>
    </xdr:to>
    <xdr:cxnSp macro="">
      <xdr:nvCxnSpPr>
        <xdr:cNvPr id="17" name="直線コネクタ 16">
          <a:extLst>
            <a:ext uri="{FF2B5EF4-FFF2-40B4-BE49-F238E27FC236}">
              <a16:creationId xmlns:a16="http://schemas.microsoft.com/office/drawing/2014/main" id="{C60F17B9-86E0-4C1B-9D14-016F8E7CDA1C}"/>
            </a:ext>
          </a:extLst>
        </xdr:cNvPr>
        <xdr:cNvCxnSpPr/>
      </xdr:nvCxnSpPr>
      <xdr:spPr>
        <a:xfrm flipV="1">
          <a:off x="8074818" y="2669381"/>
          <a:ext cx="0" cy="183358"/>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150018</xdr:colOff>
      <xdr:row>14</xdr:row>
      <xdr:rowOff>0</xdr:rowOff>
    </xdr:from>
    <xdr:to>
      <xdr:col>21</xdr:col>
      <xdr:colOff>150018</xdr:colOff>
      <xdr:row>14</xdr:row>
      <xdr:rowOff>183358</xdr:rowOff>
    </xdr:to>
    <xdr:cxnSp macro="">
      <xdr:nvCxnSpPr>
        <xdr:cNvPr id="18" name="直線コネクタ 17">
          <a:extLst>
            <a:ext uri="{FF2B5EF4-FFF2-40B4-BE49-F238E27FC236}">
              <a16:creationId xmlns:a16="http://schemas.microsoft.com/office/drawing/2014/main" id="{5E5B6046-29EC-4F03-A86B-BA1DDE86AB27}"/>
            </a:ext>
          </a:extLst>
        </xdr:cNvPr>
        <xdr:cNvCxnSpPr/>
      </xdr:nvCxnSpPr>
      <xdr:spPr>
        <a:xfrm flipV="1">
          <a:off x="8151018" y="2667000"/>
          <a:ext cx="0" cy="183358"/>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xdr:colOff>
      <xdr:row>14</xdr:row>
      <xdr:rowOff>80963</xdr:rowOff>
    </xdr:from>
    <xdr:to>
      <xdr:col>21</xdr:col>
      <xdr:colOff>150019</xdr:colOff>
      <xdr:row>14</xdr:row>
      <xdr:rowOff>80963</xdr:rowOff>
    </xdr:to>
    <xdr:cxnSp macro="">
      <xdr:nvCxnSpPr>
        <xdr:cNvPr id="19" name="直線コネクタ 18">
          <a:extLst>
            <a:ext uri="{FF2B5EF4-FFF2-40B4-BE49-F238E27FC236}">
              <a16:creationId xmlns:a16="http://schemas.microsoft.com/office/drawing/2014/main" id="{EAD8A7D4-C4D7-4CF3-8A10-DE6EA0418587}"/>
            </a:ext>
          </a:extLst>
        </xdr:cNvPr>
        <xdr:cNvCxnSpPr/>
      </xdr:nvCxnSpPr>
      <xdr:spPr>
        <a:xfrm>
          <a:off x="8001003" y="2747963"/>
          <a:ext cx="150016"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226219</xdr:colOff>
      <xdr:row>14</xdr:row>
      <xdr:rowOff>7143</xdr:rowOff>
    </xdr:from>
    <xdr:to>
      <xdr:col>21</xdr:col>
      <xdr:colOff>226219</xdr:colOff>
      <xdr:row>15</xdr:row>
      <xdr:rowOff>1</xdr:rowOff>
    </xdr:to>
    <xdr:cxnSp macro="">
      <xdr:nvCxnSpPr>
        <xdr:cNvPr id="20" name="直線コネクタ 19">
          <a:extLst>
            <a:ext uri="{FF2B5EF4-FFF2-40B4-BE49-F238E27FC236}">
              <a16:creationId xmlns:a16="http://schemas.microsoft.com/office/drawing/2014/main" id="{9DE39293-6E01-4249-B10F-FBB44FD0457E}"/>
            </a:ext>
          </a:extLst>
        </xdr:cNvPr>
        <xdr:cNvCxnSpPr/>
      </xdr:nvCxnSpPr>
      <xdr:spPr>
        <a:xfrm flipV="1">
          <a:off x="8227219" y="2674143"/>
          <a:ext cx="0" cy="183358"/>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304800</xdr:colOff>
      <xdr:row>14</xdr:row>
      <xdr:rowOff>4762</xdr:rowOff>
    </xdr:from>
    <xdr:to>
      <xdr:col>21</xdr:col>
      <xdr:colOff>304800</xdr:colOff>
      <xdr:row>14</xdr:row>
      <xdr:rowOff>188120</xdr:rowOff>
    </xdr:to>
    <xdr:cxnSp macro="">
      <xdr:nvCxnSpPr>
        <xdr:cNvPr id="21" name="直線コネクタ 20">
          <a:extLst>
            <a:ext uri="{FF2B5EF4-FFF2-40B4-BE49-F238E27FC236}">
              <a16:creationId xmlns:a16="http://schemas.microsoft.com/office/drawing/2014/main" id="{821FCC6B-9AFD-46F5-97F8-0FCC18D6C3A3}"/>
            </a:ext>
          </a:extLst>
        </xdr:cNvPr>
        <xdr:cNvCxnSpPr/>
      </xdr:nvCxnSpPr>
      <xdr:spPr>
        <a:xfrm flipV="1">
          <a:off x="8305800" y="2671762"/>
          <a:ext cx="0" cy="183358"/>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7144</xdr:colOff>
      <xdr:row>15</xdr:row>
      <xdr:rowOff>38102</xdr:rowOff>
    </xdr:from>
    <xdr:to>
      <xdr:col>17</xdr:col>
      <xdr:colOff>376238</xdr:colOff>
      <xdr:row>15</xdr:row>
      <xdr:rowOff>38102</xdr:rowOff>
    </xdr:to>
    <xdr:cxnSp macro="">
      <xdr:nvCxnSpPr>
        <xdr:cNvPr id="22" name="直線コネクタ 21">
          <a:extLst>
            <a:ext uri="{FF2B5EF4-FFF2-40B4-BE49-F238E27FC236}">
              <a16:creationId xmlns:a16="http://schemas.microsoft.com/office/drawing/2014/main" id="{11013BB9-47B9-4BE6-9964-9FFC0275BE8F}"/>
            </a:ext>
          </a:extLst>
        </xdr:cNvPr>
        <xdr:cNvCxnSpPr/>
      </xdr:nvCxnSpPr>
      <xdr:spPr>
        <a:xfrm>
          <a:off x="6484144" y="2895602"/>
          <a:ext cx="369094"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378619</xdr:colOff>
      <xdr:row>14</xdr:row>
      <xdr:rowOff>152401</xdr:rowOff>
    </xdr:from>
    <xdr:to>
      <xdr:col>17</xdr:col>
      <xdr:colOff>373856</xdr:colOff>
      <xdr:row>14</xdr:row>
      <xdr:rowOff>152401</xdr:rowOff>
    </xdr:to>
    <xdr:cxnSp macro="">
      <xdr:nvCxnSpPr>
        <xdr:cNvPr id="23" name="直線コネクタ 22">
          <a:extLst>
            <a:ext uri="{FF2B5EF4-FFF2-40B4-BE49-F238E27FC236}">
              <a16:creationId xmlns:a16="http://schemas.microsoft.com/office/drawing/2014/main" id="{B657B724-6394-4A02-B54F-C250A3536B32}"/>
            </a:ext>
          </a:extLst>
        </xdr:cNvPr>
        <xdr:cNvCxnSpPr/>
      </xdr:nvCxnSpPr>
      <xdr:spPr>
        <a:xfrm>
          <a:off x="6474619" y="2819401"/>
          <a:ext cx="376237"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7144</xdr:colOff>
      <xdr:row>14</xdr:row>
      <xdr:rowOff>78581</xdr:rowOff>
    </xdr:from>
    <xdr:to>
      <xdr:col>17</xdr:col>
      <xdr:colOff>378620</xdr:colOff>
      <xdr:row>14</xdr:row>
      <xdr:rowOff>78581</xdr:rowOff>
    </xdr:to>
    <xdr:cxnSp macro="">
      <xdr:nvCxnSpPr>
        <xdr:cNvPr id="24" name="直線コネクタ 23">
          <a:extLst>
            <a:ext uri="{FF2B5EF4-FFF2-40B4-BE49-F238E27FC236}">
              <a16:creationId xmlns:a16="http://schemas.microsoft.com/office/drawing/2014/main" id="{F638C59F-5DFA-48B6-BEA8-23A69F58B90C}"/>
            </a:ext>
          </a:extLst>
        </xdr:cNvPr>
        <xdr:cNvCxnSpPr/>
      </xdr:nvCxnSpPr>
      <xdr:spPr>
        <a:xfrm>
          <a:off x="6484144" y="2745581"/>
          <a:ext cx="371476"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376238</xdr:colOff>
      <xdr:row>15</xdr:row>
      <xdr:rowOff>114300</xdr:rowOff>
    </xdr:from>
    <xdr:to>
      <xdr:col>17</xdr:col>
      <xdr:colOff>373858</xdr:colOff>
      <xdr:row>15</xdr:row>
      <xdr:rowOff>114300</xdr:rowOff>
    </xdr:to>
    <xdr:cxnSp macro="">
      <xdr:nvCxnSpPr>
        <xdr:cNvPr id="25" name="直線コネクタ 24">
          <a:extLst>
            <a:ext uri="{FF2B5EF4-FFF2-40B4-BE49-F238E27FC236}">
              <a16:creationId xmlns:a16="http://schemas.microsoft.com/office/drawing/2014/main" id="{522D1F10-C712-4803-B901-EBBE522C1F54}"/>
            </a:ext>
          </a:extLst>
        </xdr:cNvPr>
        <xdr:cNvCxnSpPr/>
      </xdr:nvCxnSpPr>
      <xdr:spPr>
        <a:xfrm>
          <a:off x="6472238" y="2971800"/>
          <a:ext cx="378620"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73818</xdr:colOff>
      <xdr:row>14</xdr:row>
      <xdr:rowOff>2381</xdr:rowOff>
    </xdr:from>
    <xdr:to>
      <xdr:col>22</xdr:col>
      <xdr:colOff>73818</xdr:colOff>
      <xdr:row>14</xdr:row>
      <xdr:rowOff>185739</xdr:rowOff>
    </xdr:to>
    <xdr:cxnSp macro="">
      <xdr:nvCxnSpPr>
        <xdr:cNvPr id="26" name="直線コネクタ 25">
          <a:extLst>
            <a:ext uri="{FF2B5EF4-FFF2-40B4-BE49-F238E27FC236}">
              <a16:creationId xmlns:a16="http://schemas.microsoft.com/office/drawing/2014/main" id="{6B75A7E9-DB92-4019-9ED5-BD7CB90AB542}"/>
            </a:ext>
          </a:extLst>
        </xdr:cNvPr>
        <xdr:cNvCxnSpPr/>
      </xdr:nvCxnSpPr>
      <xdr:spPr>
        <a:xfrm flipV="1">
          <a:off x="8455818" y="2669381"/>
          <a:ext cx="0" cy="183358"/>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150018</xdr:colOff>
      <xdr:row>14</xdr:row>
      <xdr:rowOff>0</xdr:rowOff>
    </xdr:from>
    <xdr:to>
      <xdr:col>22</xdr:col>
      <xdr:colOff>150018</xdr:colOff>
      <xdr:row>14</xdr:row>
      <xdr:rowOff>188119</xdr:rowOff>
    </xdr:to>
    <xdr:cxnSp macro="">
      <xdr:nvCxnSpPr>
        <xdr:cNvPr id="27" name="直線コネクタ 26">
          <a:extLst>
            <a:ext uri="{FF2B5EF4-FFF2-40B4-BE49-F238E27FC236}">
              <a16:creationId xmlns:a16="http://schemas.microsoft.com/office/drawing/2014/main" id="{CBC1AE16-03A3-4653-852C-D58C34EB7424}"/>
            </a:ext>
          </a:extLst>
        </xdr:cNvPr>
        <xdr:cNvCxnSpPr/>
      </xdr:nvCxnSpPr>
      <xdr:spPr>
        <a:xfrm flipV="1">
          <a:off x="8532018" y="2667000"/>
          <a:ext cx="0" cy="188119"/>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226219</xdr:colOff>
      <xdr:row>14</xdr:row>
      <xdr:rowOff>7143</xdr:rowOff>
    </xdr:from>
    <xdr:to>
      <xdr:col>22</xdr:col>
      <xdr:colOff>226219</xdr:colOff>
      <xdr:row>15</xdr:row>
      <xdr:rowOff>1</xdr:rowOff>
    </xdr:to>
    <xdr:cxnSp macro="">
      <xdr:nvCxnSpPr>
        <xdr:cNvPr id="28" name="直線コネクタ 27">
          <a:extLst>
            <a:ext uri="{FF2B5EF4-FFF2-40B4-BE49-F238E27FC236}">
              <a16:creationId xmlns:a16="http://schemas.microsoft.com/office/drawing/2014/main" id="{9C11F41F-0FE1-4B2A-9E38-1C9177A341D3}"/>
            </a:ext>
          </a:extLst>
        </xdr:cNvPr>
        <xdr:cNvCxnSpPr/>
      </xdr:nvCxnSpPr>
      <xdr:spPr>
        <a:xfrm flipV="1">
          <a:off x="8608219" y="2674143"/>
          <a:ext cx="0" cy="183358"/>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304800</xdr:colOff>
      <xdr:row>14</xdr:row>
      <xdr:rowOff>4762</xdr:rowOff>
    </xdr:from>
    <xdr:to>
      <xdr:col>22</xdr:col>
      <xdr:colOff>304800</xdr:colOff>
      <xdr:row>14</xdr:row>
      <xdr:rowOff>188120</xdr:rowOff>
    </xdr:to>
    <xdr:cxnSp macro="">
      <xdr:nvCxnSpPr>
        <xdr:cNvPr id="29" name="直線コネクタ 28">
          <a:extLst>
            <a:ext uri="{FF2B5EF4-FFF2-40B4-BE49-F238E27FC236}">
              <a16:creationId xmlns:a16="http://schemas.microsoft.com/office/drawing/2014/main" id="{E1D6DA4C-48A7-4519-AF50-874FDBACCB08}"/>
            </a:ext>
          </a:extLst>
        </xdr:cNvPr>
        <xdr:cNvCxnSpPr/>
      </xdr:nvCxnSpPr>
      <xdr:spPr>
        <a:xfrm flipV="1">
          <a:off x="8686800" y="2671762"/>
          <a:ext cx="0" cy="183358"/>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340519</xdr:colOff>
      <xdr:row>14</xdr:row>
      <xdr:rowOff>42860</xdr:rowOff>
    </xdr:from>
    <xdr:to>
      <xdr:col>20</xdr:col>
      <xdr:colOff>373858</xdr:colOff>
      <xdr:row>14</xdr:row>
      <xdr:rowOff>42860</xdr:rowOff>
    </xdr:to>
    <xdr:cxnSp macro="">
      <xdr:nvCxnSpPr>
        <xdr:cNvPr id="30" name="直線コネクタ 29">
          <a:extLst>
            <a:ext uri="{FF2B5EF4-FFF2-40B4-BE49-F238E27FC236}">
              <a16:creationId xmlns:a16="http://schemas.microsoft.com/office/drawing/2014/main" id="{0D6C867E-7F5D-413F-B0BF-2DC593B8D973}"/>
            </a:ext>
          </a:extLst>
        </xdr:cNvPr>
        <xdr:cNvCxnSpPr/>
      </xdr:nvCxnSpPr>
      <xdr:spPr>
        <a:xfrm>
          <a:off x="7960519" y="2709860"/>
          <a:ext cx="33339"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378617</xdr:colOff>
      <xdr:row>15</xdr:row>
      <xdr:rowOff>154780</xdr:rowOff>
    </xdr:from>
    <xdr:to>
      <xdr:col>17</xdr:col>
      <xdr:colOff>354805</xdr:colOff>
      <xdr:row>15</xdr:row>
      <xdr:rowOff>154780</xdr:rowOff>
    </xdr:to>
    <xdr:cxnSp macro="">
      <xdr:nvCxnSpPr>
        <xdr:cNvPr id="31" name="直線コネクタ 30">
          <a:extLst>
            <a:ext uri="{FF2B5EF4-FFF2-40B4-BE49-F238E27FC236}">
              <a16:creationId xmlns:a16="http://schemas.microsoft.com/office/drawing/2014/main" id="{261F39C5-87D1-4DF9-8DCC-5A8324AED813}"/>
            </a:ext>
          </a:extLst>
        </xdr:cNvPr>
        <xdr:cNvCxnSpPr/>
      </xdr:nvCxnSpPr>
      <xdr:spPr>
        <a:xfrm>
          <a:off x="6474617" y="3012280"/>
          <a:ext cx="357188" cy="0"/>
        </a:xfrm>
        <a:prstGeom prst="line">
          <a:avLst/>
        </a:prstGeom>
        <a:ln w="3175">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292894</xdr:colOff>
      <xdr:row>15</xdr:row>
      <xdr:rowOff>154781</xdr:rowOff>
    </xdr:from>
    <xdr:to>
      <xdr:col>17</xdr:col>
      <xdr:colOff>292894</xdr:colOff>
      <xdr:row>16</xdr:row>
      <xdr:rowOff>0</xdr:rowOff>
    </xdr:to>
    <xdr:cxnSp macro="">
      <xdr:nvCxnSpPr>
        <xdr:cNvPr id="32" name="直線コネクタ 31">
          <a:extLst>
            <a:ext uri="{FF2B5EF4-FFF2-40B4-BE49-F238E27FC236}">
              <a16:creationId xmlns:a16="http://schemas.microsoft.com/office/drawing/2014/main" id="{422954C8-62B1-41A1-8D64-23A424AC76F6}"/>
            </a:ext>
          </a:extLst>
        </xdr:cNvPr>
        <xdr:cNvCxnSpPr/>
      </xdr:nvCxnSpPr>
      <xdr:spPr>
        <a:xfrm>
          <a:off x="6769894" y="3012281"/>
          <a:ext cx="0" cy="35719"/>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2382</xdr:colOff>
      <xdr:row>14</xdr:row>
      <xdr:rowOff>14287</xdr:rowOff>
    </xdr:from>
    <xdr:to>
      <xdr:col>21</xdr:col>
      <xdr:colOff>73819</xdr:colOff>
      <xdr:row>14</xdr:row>
      <xdr:rowOff>14287</xdr:rowOff>
    </xdr:to>
    <xdr:cxnSp macro="">
      <xdr:nvCxnSpPr>
        <xdr:cNvPr id="34" name="直線コネクタ 33">
          <a:extLst>
            <a:ext uri="{FF2B5EF4-FFF2-40B4-BE49-F238E27FC236}">
              <a16:creationId xmlns:a16="http://schemas.microsoft.com/office/drawing/2014/main" id="{633E8326-4477-431D-9F90-38F0AF5AA998}"/>
            </a:ext>
          </a:extLst>
        </xdr:cNvPr>
        <xdr:cNvCxnSpPr/>
      </xdr:nvCxnSpPr>
      <xdr:spPr>
        <a:xfrm>
          <a:off x="8003382" y="2681287"/>
          <a:ext cx="71437"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12</xdr:row>
      <xdr:rowOff>0</xdr:rowOff>
    </xdr:from>
    <xdr:to>
      <xdr:col>28</xdr:col>
      <xdr:colOff>0</xdr:colOff>
      <xdr:row>16</xdr:row>
      <xdr:rowOff>2380</xdr:rowOff>
    </xdr:to>
    <xdr:cxnSp macro="">
      <xdr:nvCxnSpPr>
        <xdr:cNvPr id="35" name="直線コネクタ 34">
          <a:extLst>
            <a:ext uri="{FF2B5EF4-FFF2-40B4-BE49-F238E27FC236}">
              <a16:creationId xmlns:a16="http://schemas.microsoft.com/office/drawing/2014/main" id="{783F310A-DD49-4613-A067-465509BD6618}"/>
            </a:ext>
          </a:extLst>
        </xdr:cNvPr>
        <xdr:cNvCxnSpPr/>
      </xdr:nvCxnSpPr>
      <xdr:spPr>
        <a:xfrm flipV="1">
          <a:off x="10668000" y="2286000"/>
          <a:ext cx="0" cy="76438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16</xdr:row>
      <xdr:rowOff>0</xdr:rowOff>
    </xdr:from>
    <xdr:to>
      <xdr:col>7</xdr:col>
      <xdr:colOff>0</xdr:colOff>
      <xdr:row>26</xdr:row>
      <xdr:rowOff>0</xdr:rowOff>
    </xdr:to>
    <xdr:cxnSp macro="">
      <xdr:nvCxnSpPr>
        <xdr:cNvPr id="36" name="直線コネクタ 35">
          <a:extLst>
            <a:ext uri="{FF2B5EF4-FFF2-40B4-BE49-F238E27FC236}">
              <a16:creationId xmlns:a16="http://schemas.microsoft.com/office/drawing/2014/main" id="{300BB4D5-F790-449D-B751-99F0BCFE08DA}"/>
            </a:ext>
          </a:extLst>
        </xdr:cNvPr>
        <xdr:cNvCxnSpPr/>
      </xdr:nvCxnSpPr>
      <xdr:spPr>
        <a:xfrm flipV="1">
          <a:off x="2667000" y="3048000"/>
          <a:ext cx="0" cy="190500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10</xdr:row>
      <xdr:rowOff>0</xdr:rowOff>
    </xdr:from>
    <xdr:to>
      <xdr:col>10</xdr:col>
      <xdr:colOff>4763</xdr:colOff>
      <xdr:row>10</xdr:row>
      <xdr:rowOff>0</xdr:rowOff>
    </xdr:to>
    <xdr:cxnSp macro="">
      <xdr:nvCxnSpPr>
        <xdr:cNvPr id="37" name="直線コネクタ 36">
          <a:extLst>
            <a:ext uri="{FF2B5EF4-FFF2-40B4-BE49-F238E27FC236}">
              <a16:creationId xmlns:a16="http://schemas.microsoft.com/office/drawing/2014/main" id="{AD893A4B-489F-464C-99DD-7E4CCCC27299}"/>
            </a:ext>
          </a:extLst>
        </xdr:cNvPr>
        <xdr:cNvCxnSpPr/>
      </xdr:nvCxnSpPr>
      <xdr:spPr>
        <a:xfrm>
          <a:off x="3048000" y="1905000"/>
          <a:ext cx="766763"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10</xdr:row>
      <xdr:rowOff>0</xdr:rowOff>
    </xdr:from>
    <xdr:to>
      <xdr:col>6</xdr:col>
      <xdr:colOff>4763</xdr:colOff>
      <xdr:row>10</xdr:row>
      <xdr:rowOff>0</xdr:rowOff>
    </xdr:to>
    <xdr:cxnSp macro="">
      <xdr:nvCxnSpPr>
        <xdr:cNvPr id="38" name="直線コネクタ 37">
          <a:extLst>
            <a:ext uri="{FF2B5EF4-FFF2-40B4-BE49-F238E27FC236}">
              <a16:creationId xmlns:a16="http://schemas.microsoft.com/office/drawing/2014/main" id="{C86986A7-CDF1-4732-BB15-00E23D4D1300}"/>
            </a:ext>
          </a:extLst>
        </xdr:cNvPr>
        <xdr:cNvCxnSpPr/>
      </xdr:nvCxnSpPr>
      <xdr:spPr>
        <a:xfrm>
          <a:off x="1524000" y="1905000"/>
          <a:ext cx="766763"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9</xdr:row>
      <xdr:rowOff>0</xdr:rowOff>
    </xdr:from>
    <xdr:to>
      <xdr:col>8</xdr:col>
      <xdr:colOff>4763</xdr:colOff>
      <xdr:row>9</xdr:row>
      <xdr:rowOff>0</xdr:rowOff>
    </xdr:to>
    <xdr:cxnSp macro="">
      <xdr:nvCxnSpPr>
        <xdr:cNvPr id="39" name="直線コネクタ 38">
          <a:extLst>
            <a:ext uri="{FF2B5EF4-FFF2-40B4-BE49-F238E27FC236}">
              <a16:creationId xmlns:a16="http://schemas.microsoft.com/office/drawing/2014/main" id="{4EE2EE2C-B315-4AEB-A85A-605C2205D8BE}"/>
            </a:ext>
          </a:extLst>
        </xdr:cNvPr>
        <xdr:cNvCxnSpPr/>
      </xdr:nvCxnSpPr>
      <xdr:spPr>
        <a:xfrm>
          <a:off x="2286000" y="1714500"/>
          <a:ext cx="766763"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9</xdr:row>
      <xdr:rowOff>0</xdr:rowOff>
    </xdr:from>
    <xdr:to>
      <xdr:col>12</xdr:col>
      <xdr:colOff>4763</xdr:colOff>
      <xdr:row>9</xdr:row>
      <xdr:rowOff>0</xdr:rowOff>
    </xdr:to>
    <xdr:cxnSp macro="">
      <xdr:nvCxnSpPr>
        <xdr:cNvPr id="40" name="直線コネクタ 39">
          <a:extLst>
            <a:ext uri="{FF2B5EF4-FFF2-40B4-BE49-F238E27FC236}">
              <a16:creationId xmlns:a16="http://schemas.microsoft.com/office/drawing/2014/main" id="{6B1786FF-1D05-4BFB-A8C1-721DA3245480}"/>
            </a:ext>
          </a:extLst>
        </xdr:cNvPr>
        <xdr:cNvCxnSpPr/>
      </xdr:nvCxnSpPr>
      <xdr:spPr>
        <a:xfrm>
          <a:off x="3810000" y="1714500"/>
          <a:ext cx="766763"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10</xdr:row>
      <xdr:rowOff>0</xdr:rowOff>
    </xdr:from>
    <xdr:to>
      <xdr:col>14</xdr:col>
      <xdr:colOff>4763</xdr:colOff>
      <xdr:row>10</xdr:row>
      <xdr:rowOff>0</xdr:rowOff>
    </xdr:to>
    <xdr:cxnSp macro="">
      <xdr:nvCxnSpPr>
        <xdr:cNvPr id="41" name="直線コネクタ 40">
          <a:extLst>
            <a:ext uri="{FF2B5EF4-FFF2-40B4-BE49-F238E27FC236}">
              <a16:creationId xmlns:a16="http://schemas.microsoft.com/office/drawing/2014/main" id="{8934C561-62C7-4F80-B422-12B8E9798B55}"/>
            </a:ext>
          </a:extLst>
        </xdr:cNvPr>
        <xdr:cNvCxnSpPr/>
      </xdr:nvCxnSpPr>
      <xdr:spPr>
        <a:xfrm>
          <a:off x="4572000" y="1905000"/>
          <a:ext cx="766763"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9</xdr:row>
      <xdr:rowOff>0</xdr:rowOff>
    </xdr:from>
    <xdr:to>
      <xdr:col>16</xdr:col>
      <xdr:colOff>4763</xdr:colOff>
      <xdr:row>9</xdr:row>
      <xdr:rowOff>0</xdr:rowOff>
    </xdr:to>
    <xdr:cxnSp macro="">
      <xdr:nvCxnSpPr>
        <xdr:cNvPr id="42" name="直線コネクタ 41">
          <a:extLst>
            <a:ext uri="{FF2B5EF4-FFF2-40B4-BE49-F238E27FC236}">
              <a16:creationId xmlns:a16="http://schemas.microsoft.com/office/drawing/2014/main" id="{C38E915C-616E-4C7E-8B0B-B875D1C6BF15}"/>
            </a:ext>
          </a:extLst>
        </xdr:cNvPr>
        <xdr:cNvCxnSpPr/>
      </xdr:nvCxnSpPr>
      <xdr:spPr>
        <a:xfrm>
          <a:off x="5334000" y="1714500"/>
          <a:ext cx="766763"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10</xdr:row>
      <xdr:rowOff>0</xdr:rowOff>
    </xdr:from>
    <xdr:to>
      <xdr:col>18</xdr:col>
      <xdr:colOff>4763</xdr:colOff>
      <xdr:row>10</xdr:row>
      <xdr:rowOff>0</xdr:rowOff>
    </xdr:to>
    <xdr:cxnSp macro="">
      <xdr:nvCxnSpPr>
        <xdr:cNvPr id="43" name="直線コネクタ 42">
          <a:extLst>
            <a:ext uri="{FF2B5EF4-FFF2-40B4-BE49-F238E27FC236}">
              <a16:creationId xmlns:a16="http://schemas.microsoft.com/office/drawing/2014/main" id="{1C2F0A99-A79D-4DE2-8E77-4739E4332EA8}"/>
            </a:ext>
          </a:extLst>
        </xdr:cNvPr>
        <xdr:cNvCxnSpPr/>
      </xdr:nvCxnSpPr>
      <xdr:spPr>
        <a:xfrm>
          <a:off x="6096000" y="1905000"/>
          <a:ext cx="766763"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10</xdr:row>
      <xdr:rowOff>0</xdr:rowOff>
    </xdr:from>
    <xdr:to>
      <xdr:col>22</xdr:col>
      <xdr:colOff>4763</xdr:colOff>
      <xdr:row>10</xdr:row>
      <xdr:rowOff>0</xdr:rowOff>
    </xdr:to>
    <xdr:cxnSp macro="">
      <xdr:nvCxnSpPr>
        <xdr:cNvPr id="44" name="直線コネクタ 43">
          <a:extLst>
            <a:ext uri="{FF2B5EF4-FFF2-40B4-BE49-F238E27FC236}">
              <a16:creationId xmlns:a16="http://schemas.microsoft.com/office/drawing/2014/main" id="{0782C33B-184D-467F-99A9-6827F7BB84CC}"/>
            </a:ext>
          </a:extLst>
        </xdr:cNvPr>
        <xdr:cNvCxnSpPr/>
      </xdr:nvCxnSpPr>
      <xdr:spPr>
        <a:xfrm>
          <a:off x="7620000" y="1905000"/>
          <a:ext cx="766763"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16</xdr:row>
      <xdr:rowOff>0</xdr:rowOff>
    </xdr:from>
    <xdr:to>
      <xdr:col>29</xdr:col>
      <xdr:colOff>0</xdr:colOff>
      <xdr:row>20</xdr:row>
      <xdr:rowOff>2380</xdr:rowOff>
    </xdr:to>
    <xdr:cxnSp macro="">
      <xdr:nvCxnSpPr>
        <xdr:cNvPr id="45" name="直線コネクタ 44">
          <a:extLst>
            <a:ext uri="{FF2B5EF4-FFF2-40B4-BE49-F238E27FC236}">
              <a16:creationId xmlns:a16="http://schemas.microsoft.com/office/drawing/2014/main" id="{6D83C4FB-7F96-4B5C-ACB8-6C18255BC0B0}"/>
            </a:ext>
          </a:extLst>
        </xdr:cNvPr>
        <xdr:cNvCxnSpPr/>
      </xdr:nvCxnSpPr>
      <xdr:spPr>
        <a:xfrm flipV="1">
          <a:off x="11049000" y="3048000"/>
          <a:ext cx="0" cy="76438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20</xdr:row>
      <xdr:rowOff>0</xdr:rowOff>
    </xdr:from>
    <xdr:to>
      <xdr:col>28</xdr:col>
      <xdr:colOff>0</xdr:colOff>
      <xdr:row>24</xdr:row>
      <xdr:rowOff>2380</xdr:rowOff>
    </xdr:to>
    <xdr:cxnSp macro="">
      <xdr:nvCxnSpPr>
        <xdr:cNvPr id="46" name="直線コネクタ 45">
          <a:extLst>
            <a:ext uri="{FF2B5EF4-FFF2-40B4-BE49-F238E27FC236}">
              <a16:creationId xmlns:a16="http://schemas.microsoft.com/office/drawing/2014/main" id="{71B2430A-D2F7-4652-A6E4-1AFB9C106DFB}"/>
            </a:ext>
          </a:extLst>
        </xdr:cNvPr>
        <xdr:cNvCxnSpPr/>
      </xdr:nvCxnSpPr>
      <xdr:spPr>
        <a:xfrm flipV="1">
          <a:off x="10668000" y="3810000"/>
          <a:ext cx="0" cy="76438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24</xdr:row>
      <xdr:rowOff>0</xdr:rowOff>
    </xdr:from>
    <xdr:to>
      <xdr:col>29</xdr:col>
      <xdr:colOff>0</xdr:colOff>
      <xdr:row>28</xdr:row>
      <xdr:rowOff>2380</xdr:rowOff>
    </xdr:to>
    <xdr:cxnSp macro="">
      <xdr:nvCxnSpPr>
        <xdr:cNvPr id="47" name="直線コネクタ 46">
          <a:extLst>
            <a:ext uri="{FF2B5EF4-FFF2-40B4-BE49-F238E27FC236}">
              <a16:creationId xmlns:a16="http://schemas.microsoft.com/office/drawing/2014/main" id="{A8B41A16-CD35-453E-ADB6-F4C7DD84E19D}"/>
            </a:ext>
          </a:extLst>
        </xdr:cNvPr>
        <xdr:cNvCxnSpPr/>
      </xdr:nvCxnSpPr>
      <xdr:spPr>
        <a:xfrm flipV="1">
          <a:off x="11049000" y="4572000"/>
          <a:ext cx="0" cy="76438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28</xdr:row>
      <xdr:rowOff>0</xdr:rowOff>
    </xdr:from>
    <xdr:to>
      <xdr:col>28</xdr:col>
      <xdr:colOff>0</xdr:colOff>
      <xdr:row>32</xdr:row>
      <xdr:rowOff>6760</xdr:rowOff>
    </xdr:to>
    <xdr:cxnSp macro="">
      <xdr:nvCxnSpPr>
        <xdr:cNvPr id="48" name="直線コネクタ 47">
          <a:extLst>
            <a:ext uri="{FF2B5EF4-FFF2-40B4-BE49-F238E27FC236}">
              <a16:creationId xmlns:a16="http://schemas.microsoft.com/office/drawing/2014/main" id="{CFB0F38B-A8DF-4085-A738-B0E0224B6948}"/>
            </a:ext>
          </a:extLst>
        </xdr:cNvPr>
        <xdr:cNvCxnSpPr/>
      </xdr:nvCxnSpPr>
      <xdr:spPr>
        <a:xfrm flipV="1">
          <a:off x="10668000" y="5334000"/>
          <a:ext cx="0" cy="76876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32</xdr:row>
      <xdr:rowOff>0</xdr:rowOff>
    </xdr:from>
    <xdr:to>
      <xdr:col>29</xdr:col>
      <xdr:colOff>0</xdr:colOff>
      <xdr:row>36</xdr:row>
      <xdr:rowOff>2380</xdr:rowOff>
    </xdr:to>
    <xdr:cxnSp macro="">
      <xdr:nvCxnSpPr>
        <xdr:cNvPr id="49" name="直線コネクタ 48">
          <a:extLst>
            <a:ext uri="{FF2B5EF4-FFF2-40B4-BE49-F238E27FC236}">
              <a16:creationId xmlns:a16="http://schemas.microsoft.com/office/drawing/2014/main" id="{ECD751E7-0C9F-457D-8EB2-87E708D19237}"/>
            </a:ext>
          </a:extLst>
        </xdr:cNvPr>
        <xdr:cNvCxnSpPr/>
      </xdr:nvCxnSpPr>
      <xdr:spPr>
        <a:xfrm flipV="1">
          <a:off x="11049000" y="6096000"/>
          <a:ext cx="0" cy="76438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36</xdr:row>
      <xdr:rowOff>0</xdr:rowOff>
    </xdr:from>
    <xdr:to>
      <xdr:col>28</xdr:col>
      <xdr:colOff>0</xdr:colOff>
      <xdr:row>40</xdr:row>
      <xdr:rowOff>2380</xdr:rowOff>
    </xdr:to>
    <xdr:cxnSp macro="">
      <xdr:nvCxnSpPr>
        <xdr:cNvPr id="50" name="直線コネクタ 49">
          <a:extLst>
            <a:ext uri="{FF2B5EF4-FFF2-40B4-BE49-F238E27FC236}">
              <a16:creationId xmlns:a16="http://schemas.microsoft.com/office/drawing/2014/main" id="{DA2C77E6-8384-4E59-90C5-C96801CCA95F}"/>
            </a:ext>
          </a:extLst>
        </xdr:cNvPr>
        <xdr:cNvCxnSpPr/>
      </xdr:nvCxnSpPr>
      <xdr:spPr>
        <a:xfrm flipV="1">
          <a:off x="10668000" y="6858000"/>
          <a:ext cx="0" cy="76438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44</xdr:row>
      <xdr:rowOff>0</xdr:rowOff>
    </xdr:from>
    <xdr:to>
      <xdr:col>28</xdr:col>
      <xdr:colOff>0</xdr:colOff>
      <xdr:row>48</xdr:row>
      <xdr:rowOff>2380</xdr:rowOff>
    </xdr:to>
    <xdr:cxnSp macro="">
      <xdr:nvCxnSpPr>
        <xdr:cNvPr id="51" name="直線コネクタ 50">
          <a:extLst>
            <a:ext uri="{FF2B5EF4-FFF2-40B4-BE49-F238E27FC236}">
              <a16:creationId xmlns:a16="http://schemas.microsoft.com/office/drawing/2014/main" id="{2C8A247B-1F7C-4274-B458-C585ADCFD89A}"/>
            </a:ext>
          </a:extLst>
        </xdr:cNvPr>
        <xdr:cNvCxnSpPr/>
      </xdr:nvCxnSpPr>
      <xdr:spPr>
        <a:xfrm flipV="1">
          <a:off x="10668000" y="8382000"/>
          <a:ext cx="0" cy="76438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48</xdr:row>
      <xdr:rowOff>0</xdr:rowOff>
    </xdr:from>
    <xdr:to>
      <xdr:col>29</xdr:col>
      <xdr:colOff>0</xdr:colOff>
      <xdr:row>52</xdr:row>
      <xdr:rowOff>2380</xdr:rowOff>
    </xdr:to>
    <xdr:cxnSp macro="">
      <xdr:nvCxnSpPr>
        <xdr:cNvPr id="52" name="直線コネクタ 51">
          <a:extLst>
            <a:ext uri="{FF2B5EF4-FFF2-40B4-BE49-F238E27FC236}">
              <a16:creationId xmlns:a16="http://schemas.microsoft.com/office/drawing/2014/main" id="{7C771DCC-C328-4141-A380-20E126FA8183}"/>
            </a:ext>
          </a:extLst>
        </xdr:cNvPr>
        <xdr:cNvCxnSpPr/>
      </xdr:nvCxnSpPr>
      <xdr:spPr>
        <a:xfrm flipV="1">
          <a:off x="11049000" y="9144000"/>
          <a:ext cx="0" cy="76438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12</xdr:row>
      <xdr:rowOff>0</xdr:rowOff>
    </xdr:from>
    <xdr:to>
      <xdr:col>25</xdr:col>
      <xdr:colOff>0</xdr:colOff>
      <xdr:row>52</xdr:row>
      <xdr:rowOff>2385</xdr:rowOff>
    </xdr:to>
    <xdr:cxnSp macro="">
      <xdr:nvCxnSpPr>
        <xdr:cNvPr id="53" name="直線コネクタ 52">
          <a:extLst>
            <a:ext uri="{FF2B5EF4-FFF2-40B4-BE49-F238E27FC236}">
              <a16:creationId xmlns:a16="http://schemas.microsoft.com/office/drawing/2014/main" id="{A955504F-86A7-485F-9603-178CF17B1520}"/>
            </a:ext>
          </a:extLst>
        </xdr:cNvPr>
        <xdr:cNvCxnSpPr/>
      </xdr:nvCxnSpPr>
      <xdr:spPr>
        <a:xfrm flipV="1">
          <a:off x="9525000" y="2286000"/>
          <a:ext cx="0" cy="7622385"/>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0</xdr:colOff>
      <xdr:row>32</xdr:row>
      <xdr:rowOff>0</xdr:rowOff>
    </xdr:from>
    <xdr:to>
      <xdr:col>27</xdr:col>
      <xdr:colOff>0</xdr:colOff>
      <xdr:row>51</xdr:row>
      <xdr:rowOff>188119</xdr:rowOff>
    </xdr:to>
    <xdr:cxnSp macro="">
      <xdr:nvCxnSpPr>
        <xdr:cNvPr id="54" name="直線コネクタ 53">
          <a:extLst>
            <a:ext uri="{FF2B5EF4-FFF2-40B4-BE49-F238E27FC236}">
              <a16:creationId xmlns:a16="http://schemas.microsoft.com/office/drawing/2014/main" id="{8E53094A-E78A-4D49-9238-C0B4F173D2FA}"/>
            </a:ext>
          </a:extLst>
        </xdr:cNvPr>
        <xdr:cNvCxnSpPr/>
      </xdr:nvCxnSpPr>
      <xdr:spPr>
        <a:xfrm flipV="1">
          <a:off x="10287000" y="6096000"/>
          <a:ext cx="0" cy="3807619"/>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xdr:row>
      <xdr:rowOff>0</xdr:rowOff>
    </xdr:from>
    <xdr:to>
      <xdr:col>7</xdr:col>
      <xdr:colOff>2381</xdr:colOff>
      <xdr:row>20</xdr:row>
      <xdr:rowOff>0</xdr:rowOff>
    </xdr:to>
    <xdr:cxnSp macro="">
      <xdr:nvCxnSpPr>
        <xdr:cNvPr id="55" name="直線コネクタ 54">
          <a:extLst>
            <a:ext uri="{FF2B5EF4-FFF2-40B4-BE49-F238E27FC236}">
              <a16:creationId xmlns:a16="http://schemas.microsoft.com/office/drawing/2014/main" id="{7A002E27-4F0E-4643-BE4A-4610B41BD125}"/>
            </a:ext>
          </a:extLst>
        </xdr:cNvPr>
        <xdr:cNvCxnSpPr/>
      </xdr:nvCxnSpPr>
      <xdr:spPr>
        <a:xfrm>
          <a:off x="762000" y="3810000"/>
          <a:ext cx="1907381"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21</xdr:row>
      <xdr:rowOff>0</xdr:rowOff>
    </xdr:from>
    <xdr:to>
      <xdr:col>12</xdr:col>
      <xdr:colOff>2381</xdr:colOff>
      <xdr:row>21</xdr:row>
      <xdr:rowOff>0</xdr:rowOff>
    </xdr:to>
    <xdr:cxnSp macro="">
      <xdr:nvCxnSpPr>
        <xdr:cNvPr id="56" name="直線コネクタ 55">
          <a:extLst>
            <a:ext uri="{FF2B5EF4-FFF2-40B4-BE49-F238E27FC236}">
              <a16:creationId xmlns:a16="http://schemas.microsoft.com/office/drawing/2014/main" id="{204793D7-A2D1-4BBB-A026-7243B849C246}"/>
            </a:ext>
          </a:extLst>
        </xdr:cNvPr>
        <xdr:cNvCxnSpPr/>
      </xdr:nvCxnSpPr>
      <xdr:spPr>
        <a:xfrm>
          <a:off x="2667000" y="4000500"/>
          <a:ext cx="1907381"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22</xdr:row>
      <xdr:rowOff>0</xdr:rowOff>
    </xdr:from>
    <xdr:to>
      <xdr:col>11</xdr:col>
      <xdr:colOff>378619</xdr:colOff>
      <xdr:row>22</xdr:row>
      <xdr:rowOff>0</xdr:rowOff>
    </xdr:to>
    <xdr:cxnSp macro="">
      <xdr:nvCxnSpPr>
        <xdr:cNvPr id="57" name="直線コネクタ 56">
          <a:extLst>
            <a:ext uri="{FF2B5EF4-FFF2-40B4-BE49-F238E27FC236}">
              <a16:creationId xmlns:a16="http://schemas.microsoft.com/office/drawing/2014/main" id="{5ED189C9-CBDA-44CA-B46B-A984463E74DA}"/>
            </a:ext>
          </a:extLst>
        </xdr:cNvPr>
        <xdr:cNvCxnSpPr/>
      </xdr:nvCxnSpPr>
      <xdr:spPr>
        <a:xfrm>
          <a:off x="762000" y="4191000"/>
          <a:ext cx="3807619"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xdr:row>
      <xdr:rowOff>0</xdr:rowOff>
    </xdr:from>
    <xdr:to>
      <xdr:col>11</xdr:col>
      <xdr:colOff>371476</xdr:colOff>
      <xdr:row>2</xdr:row>
      <xdr:rowOff>0</xdr:rowOff>
    </xdr:to>
    <xdr:cxnSp macro="">
      <xdr:nvCxnSpPr>
        <xdr:cNvPr id="58" name="直線コネクタ 57">
          <a:extLst>
            <a:ext uri="{FF2B5EF4-FFF2-40B4-BE49-F238E27FC236}">
              <a16:creationId xmlns:a16="http://schemas.microsoft.com/office/drawing/2014/main" id="{5388E290-C08E-4494-9BC9-09BE41C1899D}"/>
            </a:ext>
          </a:extLst>
        </xdr:cNvPr>
        <xdr:cNvCxnSpPr/>
      </xdr:nvCxnSpPr>
      <xdr:spPr>
        <a:xfrm>
          <a:off x="762000" y="381000"/>
          <a:ext cx="3800476"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3</xdr:row>
      <xdr:rowOff>0</xdr:rowOff>
    </xdr:from>
    <xdr:to>
      <xdr:col>21</xdr:col>
      <xdr:colOff>371476</xdr:colOff>
      <xdr:row>3</xdr:row>
      <xdr:rowOff>0</xdr:rowOff>
    </xdr:to>
    <xdr:cxnSp macro="">
      <xdr:nvCxnSpPr>
        <xdr:cNvPr id="59" name="直線コネクタ 58">
          <a:extLst>
            <a:ext uri="{FF2B5EF4-FFF2-40B4-BE49-F238E27FC236}">
              <a16:creationId xmlns:a16="http://schemas.microsoft.com/office/drawing/2014/main" id="{EE2C50F5-A3A4-46CF-9046-2DB6CA8F6869}"/>
            </a:ext>
          </a:extLst>
        </xdr:cNvPr>
        <xdr:cNvCxnSpPr/>
      </xdr:nvCxnSpPr>
      <xdr:spPr>
        <a:xfrm>
          <a:off x="4572000" y="571500"/>
          <a:ext cx="3800476"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2</xdr:row>
      <xdr:rowOff>0</xdr:rowOff>
    </xdr:from>
    <xdr:to>
      <xdr:col>31</xdr:col>
      <xdr:colOff>371476</xdr:colOff>
      <xdr:row>2</xdr:row>
      <xdr:rowOff>0</xdr:rowOff>
    </xdr:to>
    <xdr:cxnSp macro="">
      <xdr:nvCxnSpPr>
        <xdr:cNvPr id="60" name="直線コネクタ 59">
          <a:extLst>
            <a:ext uri="{FF2B5EF4-FFF2-40B4-BE49-F238E27FC236}">
              <a16:creationId xmlns:a16="http://schemas.microsoft.com/office/drawing/2014/main" id="{7FE09B53-80C1-446B-BF40-38C16A02DD4F}"/>
            </a:ext>
          </a:extLst>
        </xdr:cNvPr>
        <xdr:cNvCxnSpPr/>
      </xdr:nvCxnSpPr>
      <xdr:spPr>
        <a:xfrm>
          <a:off x="8382000" y="381000"/>
          <a:ext cx="3800476"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3</xdr:row>
      <xdr:rowOff>0</xdr:rowOff>
    </xdr:from>
    <xdr:to>
      <xdr:col>41</xdr:col>
      <xdr:colOff>371476</xdr:colOff>
      <xdr:row>3</xdr:row>
      <xdr:rowOff>0</xdr:rowOff>
    </xdr:to>
    <xdr:cxnSp macro="">
      <xdr:nvCxnSpPr>
        <xdr:cNvPr id="61" name="直線コネクタ 60">
          <a:extLst>
            <a:ext uri="{FF2B5EF4-FFF2-40B4-BE49-F238E27FC236}">
              <a16:creationId xmlns:a16="http://schemas.microsoft.com/office/drawing/2014/main" id="{4CDBC707-E6BD-4F7B-8EB7-B7961072F0D6}"/>
            </a:ext>
          </a:extLst>
        </xdr:cNvPr>
        <xdr:cNvCxnSpPr/>
      </xdr:nvCxnSpPr>
      <xdr:spPr>
        <a:xfrm>
          <a:off x="12192000" y="571500"/>
          <a:ext cx="3800476"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0</xdr:colOff>
      <xdr:row>2</xdr:row>
      <xdr:rowOff>0</xdr:rowOff>
    </xdr:from>
    <xdr:to>
      <xdr:col>51</xdr:col>
      <xdr:colOff>371476</xdr:colOff>
      <xdr:row>2</xdr:row>
      <xdr:rowOff>0</xdr:rowOff>
    </xdr:to>
    <xdr:cxnSp macro="">
      <xdr:nvCxnSpPr>
        <xdr:cNvPr id="62" name="直線コネクタ 61">
          <a:extLst>
            <a:ext uri="{FF2B5EF4-FFF2-40B4-BE49-F238E27FC236}">
              <a16:creationId xmlns:a16="http://schemas.microsoft.com/office/drawing/2014/main" id="{E92857A6-37C5-42EC-AF69-E69539F883E9}"/>
            </a:ext>
          </a:extLst>
        </xdr:cNvPr>
        <xdr:cNvCxnSpPr/>
      </xdr:nvCxnSpPr>
      <xdr:spPr>
        <a:xfrm>
          <a:off x="16002000" y="381000"/>
          <a:ext cx="3800476"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4</xdr:row>
      <xdr:rowOff>0</xdr:rowOff>
    </xdr:from>
    <xdr:to>
      <xdr:col>6</xdr:col>
      <xdr:colOff>0</xdr:colOff>
      <xdr:row>4</xdr:row>
      <xdr:rowOff>0</xdr:rowOff>
    </xdr:to>
    <xdr:cxnSp macro="">
      <xdr:nvCxnSpPr>
        <xdr:cNvPr id="63" name="直線コネクタ 62">
          <a:extLst>
            <a:ext uri="{FF2B5EF4-FFF2-40B4-BE49-F238E27FC236}">
              <a16:creationId xmlns:a16="http://schemas.microsoft.com/office/drawing/2014/main" id="{3E92D34F-EAB4-4A8C-889B-FB27C314E7C5}"/>
            </a:ext>
          </a:extLst>
        </xdr:cNvPr>
        <xdr:cNvCxnSpPr/>
      </xdr:nvCxnSpPr>
      <xdr:spPr>
        <a:xfrm>
          <a:off x="762000" y="762000"/>
          <a:ext cx="1524000"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5</xdr:row>
      <xdr:rowOff>0</xdr:rowOff>
    </xdr:from>
    <xdr:to>
      <xdr:col>10</xdr:col>
      <xdr:colOff>0</xdr:colOff>
      <xdr:row>5</xdr:row>
      <xdr:rowOff>0</xdr:rowOff>
    </xdr:to>
    <xdr:cxnSp macro="">
      <xdr:nvCxnSpPr>
        <xdr:cNvPr id="64" name="直線コネクタ 63">
          <a:extLst>
            <a:ext uri="{FF2B5EF4-FFF2-40B4-BE49-F238E27FC236}">
              <a16:creationId xmlns:a16="http://schemas.microsoft.com/office/drawing/2014/main" id="{439DBACB-9ED0-47F1-A483-D524882086BA}"/>
            </a:ext>
          </a:extLst>
        </xdr:cNvPr>
        <xdr:cNvCxnSpPr/>
      </xdr:nvCxnSpPr>
      <xdr:spPr>
        <a:xfrm>
          <a:off x="2286000" y="952500"/>
          <a:ext cx="1524000"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4</xdr:row>
      <xdr:rowOff>0</xdr:rowOff>
    </xdr:from>
    <xdr:to>
      <xdr:col>14</xdr:col>
      <xdr:colOff>0</xdr:colOff>
      <xdr:row>4</xdr:row>
      <xdr:rowOff>0</xdr:rowOff>
    </xdr:to>
    <xdr:cxnSp macro="">
      <xdr:nvCxnSpPr>
        <xdr:cNvPr id="65" name="直線コネクタ 64">
          <a:extLst>
            <a:ext uri="{FF2B5EF4-FFF2-40B4-BE49-F238E27FC236}">
              <a16:creationId xmlns:a16="http://schemas.microsoft.com/office/drawing/2014/main" id="{C5C95E7D-DDCC-4B7E-A7E8-4914C74BE875}"/>
            </a:ext>
          </a:extLst>
        </xdr:cNvPr>
        <xdr:cNvCxnSpPr/>
      </xdr:nvCxnSpPr>
      <xdr:spPr>
        <a:xfrm>
          <a:off x="3810000" y="762000"/>
          <a:ext cx="1524000"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5</xdr:row>
      <xdr:rowOff>0</xdr:rowOff>
    </xdr:from>
    <xdr:to>
      <xdr:col>18</xdr:col>
      <xdr:colOff>0</xdr:colOff>
      <xdr:row>5</xdr:row>
      <xdr:rowOff>0</xdr:rowOff>
    </xdr:to>
    <xdr:cxnSp macro="">
      <xdr:nvCxnSpPr>
        <xdr:cNvPr id="66" name="直線コネクタ 65">
          <a:extLst>
            <a:ext uri="{FF2B5EF4-FFF2-40B4-BE49-F238E27FC236}">
              <a16:creationId xmlns:a16="http://schemas.microsoft.com/office/drawing/2014/main" id="{B75A4235-80D0-4367-A960-8966718DA6D9}"/>
            </a:ext>
          </a:extLst>
        </xdr:cNvPr>
        <xdr:cNvCxnSpPr/>
      </xdr:nvCxnSpPr>
      <xdr:spPr>
        <a:xfrm>
          <a:off x="5334000" y="952500"/>
          <a:ext cx="1524000"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4</xdr:row>
      <xdr:rowOff>0</xdr:rowOff>
    </xdr:from>
    <xdr:to>
      <xdr:col>22</xdr:col>
      <xdr:colOff>0</xdr:colOff>
      <xdr:row>4</xdr:row>
      <xdr:rowOff>0</xdr:rowOff>
    </xdr:to>
    <xdr:cxnSp macro="">
      <xdr:nvCxnSpPr>
        <xdr:cNvPr id="67" name="直線コネクタ 66">
          <a:extLst>
            <a:ext uri="{FF2B5EF4-FFF2-40B4-BE49-F238E27FC236}">
              <a16:creationId xmlns:a16="http://schemas.microsoft.com/office/drawing/2014/main" id="{87E20C89-F5EA-4329-97F2-40D01CF39026}"/>
            </a:ext>
          </a:extLst>
        </xdr:cNvPr>
        <xdr:cNvCxnSpPr/>
      </xdr:nvCxnSpPr>
      <xdr:spPr>
        <a:xfrm>
          <a:off x="6858000" y="762000"/>
          <a:ext cx="1524000"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6</xdr:row>
      <xdr:rowOff>0</xdr:rowOff>
    </xdr:from>
    <xdr:to>
      <xdr:col>11</xdr:col>
      <xdr:colOff>371476</xdr:colOff>
      <xdr:row>6</xdr:row>
      <xdr:rowOff>0</xdr:rowOff>
    </xdr:to>
    <xdr:cxnSp macro="">
      <xdr:nvCxnSpPr>
        <xdr:cNvPr id="68" name="直線コネクタ 67">
          <a:extLst>
            <a:ext uri="{FF2B5EF4-FFF2-40B4-BE49-F238E27FC236}">
              <a16:creationId xmlns:a16="http://schemas.microsoft.com/office/drawing/2014/main" id="{17795F19-EC77-437D-B504-F30B344A7C73}"/>
            </a:ext>
          </a:extLst>
        </xdr:cNvPr>
        <xdr:cNvCxnSpPr/>
      </xdr:nvCxnSpPr>
      <xdr:spPr>
        <a:xfrm>
          <a:off x="762000" y="1143000"/>
          <a:ext cx="3800476"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7</xdr:row>
      <xdr:rowOff>0</xdr:rowOff>
    </xdr:from>
    <xdr:to>
      <xdr:col>21</xdr:col>
      <xdr:colOff>371476</xdr:colOff>
      <xdr:row>7</xdr:row>
      <xdr:rowOff>0</xdr:rowOff>
    </xdr:to>
    <xdr:cxnSp macro="">
      <xdr:nvCxnSpPr>
        <xdr:cNvPr id="69" name="直線コネクタ 68">
          <a:extLst>
            <a:ext uri="{FF2B5EF4-FFF2-40B4-BE49-F238E27FC236}">
              <a16:creationId xmlns:a16="http://schemas.microsoft.com/office/drawing/2014/main" id="{B5801AF7-69EF-4BF0-85A3-CDC5BEABDA43}"/>
            </a:ext>
          </a:extLst>
        </xdr:cNvPr>
        <xdr:cNvCxnSpPr/>
      </xdr:nvCxnSpPr>
      <xdr:spPr>
        <a:xfrm>
          <a:off x="4572000" y="1333500"/>
          <a:ext cx="3800476"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8</xdr:row>
      <xdr:rowOff>0</xdr:rowOff>
    </xdr:from>
    <xdr:to>
      <xdr:col>22</xdr:col>
      <xdr:colOff>0</xdr:colOff>
      <xdr:row>8</xdr:row>
      <xdr:rowOff>0</xdr:rowOff>
    </xdr:to>
    <xdr:cxnSp macro="">
      <xdr:nvCxnSpPr>
        <xdr:cNvPr id="70" name="直線コネクタ 69">
          <a:extLst>
            <a:ext uri="{FF2B5EF4-FFF2-40B4-BE49-F238E27FC236}">
              <a16:creationId xmlns:a16="http://schemas.microsoft.com/office/drawing/2014/main" id="{82C92626-B5CC-4991-8362-46C01A25261E}"/>
            </a:ext>
          </a:extLst>
        </xdr:cNvPr>
        <xdr:cNvCxnSpPr/>
      </xdr:nvCxnSpPr>
      <xdr:spPr>
        <a:xfrm>
          <a:off x="762000" y="1524000"/>
          <a:ext cx="7620000"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28575</xdr:colOff>
      <xdr:row>16</xdr:row>
      <xdr:rowOff>9525</xdr:rowOff>
    </xdr:from>
    <xdr:to>
      <xdr:col>13</xdr:col>
      <xdr:colOff>28575</xdr:colOff>
      <xdr:row>40</xdr:row>
      <xdr:rowOff>4762</xdr:rowOff>
    </xdr:to>
    <xdr:sp macro="" textlink="">
      <xdr:nvSpPr>
        <xdr:cNvPr id="71" name="円弧 70">
          <a:extLst>
            <a:ext uri="{FF2B5EF4-FFF2-40B4-BE49-F238E27FC236}">
              <a16:creationId xmlns:a16="http://schemas.microsoft.com/office/drawing/2014/main" id="{04146FFD-04B8-4705-8AFE-CA6F3D45C8A2}"/>
            </a:ext>
          </a:extLst>
        </xdr:cNvPr>
        <xdr:cNvSpPr/>
      </xdr:nvSpPr>
      <xdr:spPr>
        <a:xfrm>
          <a:off x="409575" y="3057525"/>
          <a:ext cx="4572000" cy="4567237"/>
        </a:xfrm>
        <a:prstGeom prst="arc">
          <a:avLst>
            <a:gd name="adj1" fmla="val 16204199"/>
            <a:gd name="adj2" fmla="val 3567"/>
          </a:avLst>
        </a:prstGeom>
        <a:ln w="3175">
          <a:solidFill>
            <a:srgbClr val="C00000"/>
          </a:solidFill>
          <a:prstDash val="lgDashDot"/>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0</xdr:colOff>
      <xdr:row>16</xdr:row>
      <xdr:rowOff>0</xdr:rowOff>
    </xdr:from>
    <xdr:to>
      <xdr:col>5</xdr:col>
      <xdr:colOff>0</xdr:colOff>
      <xdr:row>20</xdr:row>
      <xdr:rowOff>2380</xdr:rowOff>
    </xdr:to>
    <xdr:cxnSp macro="">
      <xdr:nvCxnSpPr>
        <xdr:cNvPr id="72" name="直線コネクタ 71">
          <a:extLst>
            <a:ext uri="{FF2B5EF4-FFF2-40B4-BE49-F238E27FC236}">
              <a16:creationId xmlns:a16="http://schemas.microsoft.com/office/drawing/2014/main" id="{27BE2265-4B92-4A55-AC75-EF5DB96B091B}"/>
            </a:ext>
          </a:extLst>
        </xdr:cNvPr>
        <xdr:cNvCxnSpPr/>
      </xdr:nvCxnSpPr>
      <xdr:spPr>
        <a:xfrm flipV="1">
          <a:off x="1905000" y="3048000"/>
          <a:ext cx="0" cy="76438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20</xdr:row>
      <xdr:rowOff>0</xdr:rowOff>
    </xdr:from>
    <xdr:to>
      <xdr:col>4</xdr:col>
      <xdr:colOff>0</xdr:colOff>
      <xdr:row>23</xdr:row>
      <xdr:rowOff>187736</xdr:rowOff>
    </xdr:to>
    <xdr:cxnSp macro="">
      <xdr:nvCxnSpPr>
        <xdr:cNvPr id="73" name="直線コネクタ 72">
          <a:extLst>
            <a:ext uri="{FF2B5EF4-FFF2-40B4-BE49-F238E27FC236}">
              <a16:creationId xmlns:a16="http://schemas.microsoft.com/office/drawing/2014/main" id="{305D3698-86FD-475E-8E69-676BBDB57863}"/>
            </a:ext>
          </a:extLst>
        </xdr:cNvPr>
        <xdr:cNvCxnSpPr/>
      </xdr:nvCxnSpPr>
      <xdr:spPr>
        <a:xfrm flipV="1">
          <a:off x="1524000" y="3810000"/>
          <a:ext cx="0" cy="759236"/>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24</xdr:row>
      <xdr:rowOff>0</xdr:rowOff>
    </xdr:from>
    <xdr:to>
      <xdr:col>5</xdr:col>
      <xdr:colOff>0</xdr:colOff>
      <xdr:row>27</xdr:row>
      <xdr:rowOff>185739</xdr:rowOff>
    </xdr:to>
    <xdr:cxnSp macro="">
      <xdr:nvCxnSpPr>
        <xdr:cNvPr id="74" name="直線コネクタ 73">
          <a:extLst>
            <a:ext uri="{FF2B5EF4-FFF2-40B4-BE49-F238E27FC236}">
              <a16:creationId xmlns:a16="http://schemas.microsoft.com/office/drawing/2014/main" id="{3378C494-2D2A-4AD1-A0BD-DC49BA622C6E}"/>
            </a:ext>
          </a:extLst>
        </xdr:cNvPr>
        <xdr:cNvCxnSpPr/>
      </xdr:nvCxnSpPr>
      <xdr:spPr>
        <a:xfrm flipV="1">
          <a:off x="1905000" y="4572000"/>
          <a:ext cx="0" cy="757239"/>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261939</xdr:colOff>
      <xdr:row>14</xdr:row>
      <xdr:rowOff>78582</xdr:rowOff>
    </xdr:from>
    <xdr:to>
      <xdr:col>17</xdr:col>
      <xdr:colOff>261939</xdr:colOff>
      <xdr:row>14</xdr:row>
      <xdr:rowOff>154783</xdr:rowOff>
    </xdr:to>
    <xdr:cxnSp macro="">
      <xdr:nvCxnSpPr>
        <xdr:cNvPr id="75" name="直線コネクタ 74">
          <a:extLst>
            <a:ext uri="{FF2B5EF4-FFF2-40B4-BE49-F238E27FC236}">
              <a16:creationId xmlns:a16="http://schemas.microsoft.com/office/drawing/2014/main" id="{DFAB3074-A36B-4432-90B8-4627939B42DF}"/>
            </a:ext>
          </a:extLst>
        </xdr:cNvPr>
        <xdr:cNvCxnSpPr/>
      </xdr:nvCxnSpPr>
      <xdr:spPr>
        <a:xfrm flipV="1">
          <a:off x="6738939" y="2745582"/>
          <a:ext cx="0" cy="76201"/>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116681</xdr:colOff>
      <xdr:row>15</xdr:row>
      <xdr:rowOff>119062</xdr:rowOff>
    </xdr:from>
    <xdr:to>
      <xdr:col>17</xdr:col>
      <xdr:colOff>116681</xdr:colOff>
      <xdr:row>15</xdr:row>
      <xdr:rowOff>154781</xdr:rowOff>
    </xdr:to>
    <xdr:cxnSp macro="">
      <xdr:nvCxnSpPr>
        <xdr:cNvPr id="76" name="直線コネクタ 75">
          <a:extLst>
            <a:ext uri="{FF2B5EF4-FFF2-40B4-BE49-F238E27FC236}">
              <a16:creationId xmlns:a16="http://schemas.microsoft.com/office/drawing/2014/main" id="{3601822A-8FC1-44BD-9F52-A0D9937BE75F}"/>
            </a:ext>
          </a:extLst>
        </xdr:cNvPr>
        <xdr:cNvCxnSpPr/>
      </xdr:nvCxnSpPr>
      <xdr:spPr>
        <a:xfrm>
          <a:off x="6593681" y="2976562"/>
          <a:ext cx="0" cy="35719"/>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7144</xdr:colOff>
      <xdr:row>13</xdr:row>
      <xdr:rowOff>38102</xdr:rowOff>
    </xdr:from>
    <xdr:to>
      <xdr:col>17</xdr:col>
      <xdr:colOff>376238</xdr:colOff>
      <xdr:row>13</xdr:row>
      <xdr:rowOff>38102</xdr:rowOff>
    </xdr:to>
    <xdr:cxnSp macro="">
      <xdr:nvCxnSpPr>
        <xdr:cNvPr id="77" name="直線コネクタ 76">
          <a:extLst>
            <a:ext uri="{FF2B5EF4-FFF2-40B4-BE49-F238E27FC236}">
              <a16:creationId xmlns:a16="http://schemas.microsoft.com/office/drawing/2014/main" id="{CC92CB9F-4E77-466C-8678-E496A9BDE4B5}"/>
            </a:ext>
          </a:extLst>
        </xdr:cNvPr>
        <xdr:cNvCxnSpPr/>
      </xdr:nvCxnSpPr>
      <xdr:spPr>
        <a:xfrm>
          <a:off x="6484144" y="2514602"/>
          <a:ext cx="369094"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378619</xdr:colOff>
      <xdr:row>12</xdr:row>
      <xdr:rowOff>152401</xdr:rowOff>
    </xdr:from>
    <xdr:to>
      <xdr:col>17</xdr:col>
      <xdr:colOff>373856</xdr:colOff>
      <xdr:row>12</xdr:row>
      <xdr:rowOff>152401</xdr:rowOff>
    </xdr:to>
    <xdr:cxnSp macro="">
      <xdr:nvCxnSpPr>
        <xdr:cNvPr id="78" name="直線コネクタ 77">
          <a:extLst>
            <a:ext uri="{FF2B5EF4-FFF2-40B4-BE49-F238E27FC236}">
              <a16:creationId xmlns:a16="http://schemas.microsoft.com/office/drawing/2014/main" id="{8FF5D8B3-A4E9-4BF8-A87F-9D2646ACD33E}"/>
            </a:ext>
          </a:extLst>
        </xdr:cNvPr>
        <xdr:cNvCxnSpPr/>
      </xdr:nvCxnSpPr>
      <xdr:spPr>
        <a:xfrm>
          <a:off x="6474619" y="2438401"/>
          <a:ext cx="376237"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7144</xdr:colOff>
      <xdr:row>12</xdr:row>
      <xdr:rowOff>78581</xdr:rowOff>
    </xdr:from>
    <xdr:to>
      <xdr:col>17</xdr:col>
      <xdr:colOff>378620</xdr:colOff>
      <xdr:row>12</xdr:row>
      <xdr:rowOff>78581</xdr:rowOff>
    </xdr:to>
    <xdr:cxnSp macro="">
      <xdr:nvCxnSpPr>
        <xdr:cNvPr id="79" name="直線コネクタ 78">
          <a:extLst>
            <a:ext uri="{FF2B5EF4-FFF2-40B4-BE49-F238E27FC236}">
              <a16:creationId xmlns:a16="http://schemas.microsoft.com/office/drawing/2014/main" id="{44B66983-7707-4FB4-B88F-811D7C592A66}"/>
            </a:ext>
          </a:extLst>
        </xdr:cNvPr>
        <xdr:cNvCxnSpPr/>
      </xdr:nvCxnSpPr>
      <xdr:spPr>
        <a:xfrm>
          <a:off x="6484144" y="2364581"/>
          <a:ext cx="371476"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376238</xdr:colOff>
      <xdr:row>13</xdr:row>
      <xdr:rowOff>114300</xdr:rowOff>
    </xdr:from>
    <xdr:to>
      <xdr:col>17</xdr:col>
      <xdr:colOff>373858</xdr:colOff>
      <xdr:row>13</xdr:row>
      <xdr:rowOff>114300</xdr:rowOff>
    </xdr:to>
    <xdr:cxnSp macro="">
      <xdr:nvCxnSpPr>
        <xdr:cNvPr id="80" name="直線コネクタ 79">
          <a:extLst>
            <a:ext uri="{FF2B5EF4-FFF2-40B4-BE49-F238E27FC236}">
              <a16:creationId xmlns:a16="http://schemas.microsoft.com/office/drawing/2014/main" id="{294BB466-C6AF-4D41-9FC4-2FF184D76954}"/>
            </a:ext>
          </a:extLst>
        </xdr:cNvPr>
        <xdr:cNvCxnSpPr/>
      </xdr:nvCxnSpPr>
      <xdr:spPr>
        <a:xfrm>
          <a:off x="6472238" y="2590800"/>
          <a:ext cx="378620"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378617</xdr:colOff>
      <xdr:row>13</xdr:row>
      <xdr:rowOff>154780</xdr:rowOff>
    </xdr:from>
    <xdr:to>
      <xdr:col>17</xdr:col>
      <xdr:colOff>354805</xdr:colOff>
      <xdr:row>13</xdr:row>
      <xdr:rowOff>154780</xdr:rowOff>
    </xdr:to>
    <xdr:cxnSp macro="">
      <xdr:nvCxnSpPr>
        <xdr:cNvPr id="81" name="直線コネクタ 80">
          <a:extLst>
            <a:ext uri="{FF2B5EF4-FFF2-40B4-BE49-F238E27FC236}">
              <a16:creationId xmlns:a16="http://schemas.microsoft.com/office/drawing/2014/main" id="{DBD94A03-C4ED-452B-9F2A-75686C7C7B48}"/>
            </a:ext>
          </a:extLst>
        </xdr:cNvPr>
        <xdr:cNvCxnSpPr/>
      </xdr:nvCxnSpPr>
      <xdr:spPr>
        <a:xfrm>
          <a:off x="6474617" y="2631280"/>
          <a:ext cx="357188" cy="0"/>
        </a:xfrm>
        <a:prstGeom prst="line">
          <a:avLst/>
        </a:prstGeom>
        <a:ln w="3175">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292894</xdr:colOff>
      <xdr:row>13</xdr:row>
      <xdr:rowOff>154781</xdr:rowOff>
    </xdr:from>
    <xdr:to>
      <xdr:col>17</xdr:col>
      <xdr:colOff>292894</xdr:colOff>
      <xdr:row>14</xdr:row>
      <xdr:rowOff>0</xdr:rowOff>
    </xdr:to>
    <xdr:cxnSp macro="">
      <xdr:nvCxnSpPr>
        <xdr:cNvPr id="82" name="直線コネクタ 81">
          <a:extLst>
            <a:ext uri="{FF2B5EF4-FFF2-40B4-BE49-F238E27FC236}">
              <a16:creationId xmlns:a16="http://schemas.microsoft.com/office/drawing/2014/main" id="{C4E9CD38-898E-4D2C-9A0D-5AF3371E94D0}"/>
            </a:ext>
          </a:extLst>
        </xdr:cNvPr>
        <xdr:cNvCxnSpPr/>
      </xdr:nvCxnSpPr>
      <xdr:spPr>
        <a:xfrm>
          <a:off x="6769894" y="2631281"/>
          <a:ext cx="0" cy="35719"/>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261939</xdr:colOff>
      <xdr:row>12</xdr:row>
      <xdr:rowOff>78582</xdr:rowOff>
    </xdr:from>
    <xdr:to>
      <xdr:col>17</xdr:col>
      <xdr:colOff>261939</xdr:colOff>
      <xdr:row>12</xdr:row>
      <xdr:rowOff>154783</xdr:rowOff>
    </xdr:to>
    <xdr:cxnSp macro="">
      <xdr:nvCxnSpPr>
        <xdr:cNvPr id="83" name="直線コネクタ 82">
          <a:extLst>
            <a:ext uri="{FF2B5EF4-FFF2-40B4-BE49-F238E27FC236}">
              <a16:creationId xmlns:a16="http://schemas.microsoft.com/office/drawing/2014/main" id="{7A1B6B74-45CA-44E5-8A6A-2AD8C0433E8A}"/>
            </a:ext>
          </a:extLst>
        </xdr:cNvPr>
        <xdr:cNvCxnSpPr/>
      </xdr:nvCxnSpPr>
      <xdr:spPr>
        <a:xfrm flipV="1">
          <a:off x="6738939" y="2364582"/>
          <a:ext cx="0" cy="76201"/>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116681</xdr:colOff>
      <xdr:row>13</xdr:row>
      <xdr:rowOff>119062</xdr:rowOff>
    </xdr:from>
    <xdr:to>
      <xdr:col>17</xdr:col>
      <xdr:colOff>116681</xdr:colOff>
      <xdr:row>13</xdr:row>
      <xdr:rowOff>154781</xdr:rowOff>
    </xdr:to>
    <xdr:cxnSp macro="">
      <xdr:nvCxnSpPr>
        <xdr:cNvPr id="84" name="直線コネクタ 83">
          <a:extLst>
            <a:ext uri="{FF2B5EF4-FFF2-40B4-BE49-F238E27FC236}">
              <a16:creationId xmlns:a16="http://schemas.microsoft.com/office/drawing/2014/main" id="{6BB46F9E-F750-4AC1-AD1B-769C544E5562}"/>
            </a:ext>
          </a:extLst>
        </xdr:cNvPr>
        <xdr:cNvCxnSpPr/>
      </xdr:nvCxnSpPr>
      <xdr:spPr>
        <a:xfrm>
          <a:off x="6593681" y="2595562"/>
          <a:ext cx="0" cy="35719"/>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9</xdr:row>
      <xdr:rowOff>0</xdr:rowOff>
    </xdr:from>
    <xdr:to>
      <xdr:col>20</xdr:col>
      <xdr:colOff>4763</xdr:colOff>
      <xdr:row>9</xdr:row>
      <xdr:rowOff>0</xdr:rowOff>
    </xdr:to>
    <xdr:cxnSp macro="">
      <xdr:nvCxnSpPr>
        <xdr:cNvPr id="85" name="直線コネクタ 84">
          <a:extLst>
            <a:ext uri="{FF2B5EF4-FFF2-40B4-BE49-F238E27FC236}">
              <a16:creationId xmlns:a16="http://schemas.microsoft.com/office/drawing/2014/main" id="{4FA13FC5-E417-4069-9491-FEA42FE53E9E}"/>
            </a:ext>
          </a:extLst>
        </xdr:cNvPr>
        <xdr:cNvCxnSpPr/>
      </xdr:nvCxnSpPr>
      <xdr:spPr>
        <a:xfrm>
          <a:off x="6858000" y="1714500"/>
          <a:ext cx="766763"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0</xdr:colOff>
      <xdr:row>8</xdr:row>
      <xdr:rowOff>0</xdr:rowOff>
    </xdr:from>
    <xdr:to>
      <xdr:col>44</xdr:col>
      <xdr:colOff>4763</xdr:colOff>
      <xdr:row>8</xdr:row>
      <xdr:rowOff>0</xdr:rowOff>
    </xdr:to>
    <xdr:cxnSp macro="">
      <xdr:nvCxnSpPr>
        <xdr:cNvPr id="86" name="直線コネクタ 85">
          <a:extLst>
            <a:ext uri="{FF2B5EF4-FFF2-40B4-BE49-F238E27FC236}">
              <a16:creationId xmlns:a16="http://schemas.microsoft.com/office/drawing/2014/main" id="{67B8167A-0E47-430F-8044-4B669E4BD0B5}"/>
            </a:ext>
          </a:extLst>
        </xdr:cNvPr>
        <xdr:cNvCxnSpPr/>
      </xdr:nvCxnSpPr>
      <xdr:spPr>
        <a:xfrm>
          <a:off x="16002000" y="1524000"/>
          <a:ext cx="766763"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0</xdr:colOff>
      <xdr:row>7</xdr:row>
      <xdr:rowOff>0</xdr:rowOff>
    </xdr:from>
    <xdr:to>
      <xdr:col>46</xdr:col>
      <xdr:colOff>4763</xdr:colOff>
      <xdr:row>7</xdr:row>
      <xdr:rowOff>0</xdr:rowOff>
    </xdr:to>
    <xdr:cxnSp macro="">
      <xdr:nvCxnSpPr>
        <xdr:cNvPr id="87" name="直線コネクタ 86">
          <a:extLst>
            <a:ext uri="{FF2B5EF4-FFF2-40B4-BE49-F238E27FC236}">
              <a16:creationId xmlns:a16="http://schemas.microsoft.com/office/drawing/2014/main" id="{41339687-31EB-4915-A7AC-897378079222}"/>
            </a:ext>
          </a:extLst>
        </xdr:cNvPr>
        <xdr:cNvCxnSpPr/>
      </xdr:nvCxnSpPr>
      <xdr:spPr>
        <a:xfrm>
          <a:off x="16764000" y="1333500"/>
          <a:ext cx="766763"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0</xdr:colOff>
      <xdr:row>8</xdr:row>
      <xdr:rowOff>0</xdr:rowOff>
    </xdr:from>
    <xdr:to>
      <xdr:col>48</xdr:col>
      <xdr:colOff>4763</xdr:colOff>
      <xdr:row>8</xdr:row>
      <xdr:rowOff>0</xdr:rowOff>
    </xdr:to>
    <xdr:cxnSp macro="">
      <xdr:nvCxnSpPr>
        <xdr:cNvPr id="88" name="直線コネクタ 87">
          <a:extLst>
            <a:ext uri="{FF2B5EF4-FFF2-40B4-BE49-F238E27FC236}">
              <a16:creationId xmlns:a16="http://schemas.microsoft.com/office/drawing/2014/main" id="{E10BF3CA-09B9-481A-A115-1CBB073C50BE}"/>
            </a:ext>
          </a:extLst>
        </xdr:cNvPr>
        <xdr:cNvCxnSpPr/>
      </xdr:nvCxnSpPr>
      <xdr:spPr>
        <a:xfrm>
          <a:off x="17526000" y="1524000"/>
          <a:ext cx="766763"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0</xdr:colOff>
      <xdr:row>7</xdr:row>
      <xdr:rowOff>0</xdr:rowOff>
    </xdr:from>
    <xdr:to>
      <xdr:col>50</xdr:col>
      <xdr:colOff>4763</xdr:colOff>
      <xdr:row>7</xdr:row>
      <xdr:rowOff>0</xdr:rowOff>
    </xdr:to>
    <xdr:cxnSp macro="">
      <xdr:nvCxnSpPr>
        <xdr:cNvPr id="89" name="直線コネクタ 88">
          <a:extLst>
            <a:ext uri="{FF2B5EF4-FFF2-40B4-BE49-F238E27FC236}">
              <a16:creationId xmlns:a16="http://schemas.microsoft.com/office/drawing/2014/main" id="{74D9641E-1BAF-4ED6-BF13-1D0FFADA93B8}"/>
            </a:ext>
          </a:extLst>
        </xdr:cNvPr>
        <xdr:cNvCxnSpPr/>
      </xdr:nvCxnSpPr>
      <xdr:spPr>
        <a:xfrm>
          <a:off x="18288000" y="1333500"/>
          <a:ext cx="766763"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0</xdr:colOff>
      <xdr:row>8</xdr:row>
      <xdr:rowOff>0</xdr:rowOff>
    </xdr:from>
    <xdr:to>
      <xdr:col>52</xdr:col>
      <xdr:colOff>4763</xdr:colOff>
      <xdr:row>8</xdr:row>
      <xdr:rowOff>0</xdr:rowOff>
    </xdr:to>
    <xdr:cxnSp macro="">
      <xdr:nvCxnSpPr>
        <xdr:cNvPr id="90" name="直線コネクタ 89">
          <a:extLst>
            <a:ext uri="{FF2B5EF4-FFF2-40B4-BE49-F238E27FC236}">
              <a16:creationId xmlns:a16="http://schemas.microsoft.com/office/drawing/2014/main" id="{01DBF782-A8FF-4EC3-A270-EA940F03761E}"/>
            </a:ext>
          </a:extLst>
        </xdr:cNvPr>
        <xdr:cNvCxnSpPr/>
      </xdr:nvCxnSpPr>
      <xdr:spPr>
        <a:xfrm>
          <a:off x="19050000" y="1524000"/>
          <a:ext cx="766763"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0</xdr:colOff>
      <xdr:row>7</xdr:row>
      <xdr:rowOff>0</xdr:rowOff>
    </xdr:from>
    <xdr:to>
      <xdr:col>54</xdr:col>
      <xdr:colOff>4763</xdr:colOff>
      <xdr:row>7</xdr:row>
      <xdr:rowOff>0</xdr:rowOff>
    </xdr:to>
    <xdr:cxnSp macro="">
      <xdr:nvCxnSpPr>
        <xdr:cNvPr id="91" name="直線コネクタ 90">
          <a:extLst>
            <a:ext uri="{FF2B5EF4-FFF2-40B4-BE49-F238E27FC236}">
              <a16:creationId xmlns:a16="http://schemas.microsoft.com/office/drawing/2014/main" id="{D14C2549-81AD-4CF7-A325-03E52C70ACA1}"/>
            </a:ext>
          </a:extLst>
        </xdr:cNvPr>
        <xdr:cNvCxnSpPr/>
      </xdr:nvCxnSpPr>
      <xdr:spPr>
        <a:xfrm>
          <a:off x="19812000" y="1333500"/>
          <a:ext cx="766763"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xdr:row>
      <xdr:rowOff>0</xdr:rowOff>
    </xdr:from>
    <xdr:to>
      <xdr:col>4</xdr:col>
      <xdr:colOff>4763</xdr:colOff>
      <xdr:row>9</xdr:row>
      <xdr:rowOff>0</xdr:rowOff>
    </xdr:to>
    <xdr:cxnSp macro="">
      <xdr:nvCxnSpPr>
        <xdr:cNvPr id="92" name="直線コネクタ 91">
          <a:extLst>
            <a:ext uri="{FF2B5EF4-FFF2-40B4-BE49-F238E27FC236}">
              <a16:creationId xmlns:a16="http://schemas.microsoft.com/office/drawing/2014/main" id="{F0436A4A-FBF8-4F64-8DBF-AACB7DC0D882}"/>
            </a:ext>
          </a:extLst>
        </xdr:cNvPr>
        <xdr:cNvCxnSpPr/>
      </xdr:nvCxnSpPr>
      <xdr:spPr>
        <a:xfrm>
          <a:off x="762000" y="1714500"/>
          <a:ext cx="766763"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380999</xdr:colOff>
      <xdr:row>14</xdr:row>
      <xdr:rowOff>54769</xdr:rowOff>
    </xdr:from>
    <xdr:to>
      <xdr:col>15</xdr:col>
      <xdr:colOff>185737</xdr:colOff>
      <xdr:row>14</xdr:row>
      <xdr:rowOff>54769</xdr:rowOff>
    </xdr:to>
    <xdr:cxnSp macro="">
      <xdr:nvCxnSpPr>
        <xdr:cNvPr id="93" name="直線コネクタ 92">
          <a:extLst>
            <a:ext uri="{FF2B5EF4-FFF2-40B4-BE49-F238E27FC236}">
              <a16:creationId xmlns:a16="http://schemas.microsoft.com/office/drawing/2014/main" id="{EC2CC0B7-3633-4F0A-A94E-D8CEE5E28F2B}"/>
            </a:ext>
          </a:extLst>
        </xdr:cNvPr>
        <xdr:cNvCxnSpPr/>
      </xdr:nvCxnSpPr>
      <xdr:spPr>
        <a:xfrm>
          <a:off x="5714999" y="2721769"/>
          <a:ext cx="185738" cy="0"/>
        </a:xfrm>
        <a:prstGeom prst="line">
          <a:avLst/>
        </a:prstGeom>
        <a:ln w="3175">
          <a:no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4763</xdr:colOff>
      <xdr:row>15</xdr:row>
      <xdr:rowOff>154781</xdr:rowOff>
    </xdr:from>
    <xdr:to>
      <xdr:col>15</xdr:col>
      <xdr:colOff>378619</xdr:colOff>
      <xdr:row>15</xdr:row>
      <xdr:rowOff>154781</xdr:rowOff>
    </xdr:to>
    <xdr:cxnSp macro="">
      <xdr:nvCxnSpPr>
        <xdr:cNvPr id="94" name="直線コネクタ 93">
          <a:extLst>
            <a:ext uri="{FF2B5EF4-FFF2-40B4-BE49-F238E27FC236}">
              <a16:creationId xmlns:a16="http://schemas.microsoft.com/office/drawing/2014/main" id="{FD4F229D-D86B-4B5C-ADAF-C2770EF6D488}"/>
            </a:ext>
          </a:extLst>
        </xdr:cNvPr>
        <xdr:cNvCxnSpPr/>
      </xdr:nvCxnSpPr>
      <xdr:spPr>
        <a:xfrm>
          <a:off x="5719763" y="3012281"/>
          <a:ext cx="373856" cy="0"/>
        </a:xfrm>
        <a:prstGeom prst="line">
          <a:avLst/>
        </a:prstGeom>
        <a:ln w="31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11906</xdr:colOff>
      <xdr:row>15</xdr:row>
      <xdr:rowOff>38099</xdr:rowOff>
    </xdr:from>
    <xdr:to>
      <xdr:col>15</xdr:col>
      <xdr:colOff>378619</xdr:colOff>
      <xdr:row>15</xdr:row>
      <xdr:rowOff>38099</xdr:rowOff>
    </xdr:to>
    <xdr:cxnSp macro="">
      <xdr:nvCxnSpPr>
        <xdr:cNvPr id="95" name="直線コネクタ 94">
          <a:extLst>
            <a:ext uri="{FF2B5EF4-FFF2-40B4-BE49-F238E27FC236}">
              <a16:creationId xmlns:a16="http://schemas.microsoft.com/office/drawing/2014/main" id="{42780FD8-6C6F-4ED8-9CB7-6AE14213289C}"/>
            </a:ext>
          </a:extLst>
        </xdr:cNvPr>
        <xdr:cNvCxnSpPr/>
      </xdr:nvCxnSpPr>
      <xdr:spPr>
        <a:xfrm>
          <a:off x="5726906" y="2895599"/>
          <a:ext cx="366713" cy="0"/>
        </a:xfrm>
        <a:prstGeom prst="line">
          <a:avLst/>
        </a:prstGeom>
        <a:ln w="31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15</xdr:row>
      <xdr:rowOff>73819</xdr:rowOff>
    </xdr:from>
    <xdr:to>
      <xdr:col>16</xdr:col>
      <xdr:colOff>2381</xdr:colOff>
      <xdr:row>15</xdr:row>
      <xdr:rowOff>73819</xdr:rowOff>
    </xdr:to>
    <xdr:cxnSp macro="">
      <xdr:nvCxnSpPr>
        <xdr:cNvPr id="96" name="直線コネクタ 95">
          <a:extLst>
            <a:ext uri="{FF2B5EF4-FFF2-40B4-BE49-F238E27FC236}">
              <a16:creationId xmlns:a16="http://schemas.microsoft.com/office/drawing/2014/main" id="{64C56A10-3C8D-43AF-B34E-6103956BE14C}"/>
            </a:ext>
          </a:extLst>
        </xdr:cNvPr>
        <xdr:cNvCxnSpPr/>
      </xdr:nvCxnSpPr>
      <xdr:spPr>
        <a:xfrm>
          <a:off x="5715000" y="2931319"/>
          <a:ext cx="383381" cy="0"/>
        </a:xfrm>
        <a:prstGeom prst="line">
          <a:avLst/>
        </a:prstGeom>
        <a:ln w="31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4763</xdr:colOff>
      <xdr:row>15</xdr:row>
      <xdr:rowOff>114299</xdr:rowOff>
    </xdr:from>
    <xdr:to>
      <xdr:col>15</xdr:col>
      <xdr:colOff>376238</xdr:colOff>
      <xdr:row>15</xdr:row>
      <xdr:rowOff>114299</xdr:rowOff>
    </xdr:to>
    <xdr:cxnSp macro="">
      <xdr:nvCxnSpPr>
        <xdr:cNvPr id="97" name="直線コネクタ 96">
          <a:extLst>
            <a:ext uri="{FF2B5EF4-FFF2-40B4-BE49-F238E27FC236}">
              <a16:creationId xmlns:a16="http://schemas.microsoft.com/office/drawing/2014/main" id="{FBC5012D-8642-42CC-9201-733E6BF63621}"/>
            </a:ext>
          </a:extLst>
        </xdr:cNvPr>
        <xdr:cNvCxnSpPr/>
      </xdr:nvCxnSpPr>
      <xdr:spPr>
        <a:xfrm>
          <a:off x="5719763" y="2971799"/>
          <a:ext cx="371475"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7144</xdr:colOff>
      <xdr:row>15</xdr:row>
      <xdr:rowOff>38102</xdr:rowOff>
    </xdr:from>
    <xdr:to>
      <xdr:col>16</xdr:col>
      <xdr:colOff>376238</xdr:colOff>
      <xdr:row>15</xdr:row>
      <xdr:rowOff>38102</xdr:rowOff>
    </xdr:to>
    <xdr:cxnSp macro="">
      <xdr:nvCxnSpPr>
        <xdr:cNvPr id="98" name="直線コネクタ 97">
          <a:extLst>
            <a:ext uri="{FF2B5EF4-FFF2-40B4-BE49-F238E27FC236}">
              <a16:creationId xmlns:a16="http://schemas.microsoft.com/office/drawing/2014/main" id="{841EA8A5-11DD-4D2D-B3C6-BF1016F85512}"/>
            </a:ext>
          </a:extLst>
        </xdr:cNvPr>
        <xdr:cNvCxnSpPr/>
      </xdr:nvCxnSpPr>
      <xdr:spPr>
        <a:xfrm>
          <a:off x="6103144" y="2895602"/>
          <a:ext cx="369094"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378619</xdr:colOff>
      <xdr:row>14</xdr:row>
      <xdr:rowOff>152401</xdr:rowOff>
    </xdr:from>
    <xdr:to>
      <xdr:col>16</xdr:col>
      <xdr:colOff>373856</xdr:colOff>
      <xdr:row>14</xdr:row>
      <xdr:rowOff>152401</xdr:rowOff>
    </xdr:to>
    <xdr:cxnSp macro="">
      <xdr:nvCxnSpPr>
        <xdr:cNvPr id="99" name="直線コネクタ 98">
          <a:extLst>
            <a:ext uri="{FF2B5EF4-FFF2-40B4-BE49-F238E27FC236}">
              <a16:creationId xmlns:a16="http://schemas.microsoft.com/office/drawing/2014/main" id="{4E83A8F8-D808-4CF4-99FD-3E8D0AF33CB7}"/>
            </a:ext>
          </a:extLst>
        </xdr:cNvPr>
        <xdr:cNvCxnSpPr/>
      </xdr:nvCxnSpPr>
      <xdr:spPr>
        <a:xfrm>
          <a:off x="6093619" y="2819401"/>
          <a:ext cx="376237"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7144</xdr:colOff>
      <xdr:row>14</xdr:row>
      <xdr:rowOff>78581</xdr:rowOff>
    </xdr:from>
    <xdr:to>
      <xdr:col>16</xdr:col>
      <xdr:colOff>378620</xdr:colOff>
      <xdr:row>14</xdr:row>
      <xdr:rowOff>78581</xdr:rowOff>
    </xdr:to>
    <xdr:cxnSp macro="">
      <xdr:nvCxnSpPr>
        <xdr:cNvPr id="100" name="直線コネクタ 99">
          <a:extLst>
            <a:ext uri="{FF2B5EF4-FFF2-40B4-BE49-F238E27FC236}">
              <a16:creationId xmlns:a16="http://schemas.microsoft.com/office/drawing/2014/main" id="{E14B54DB-AEA6-4729-8AA1-99B80155730D}"/>
            </a:ext>
          </a:extLst>
        </xdr:cNvPr>
        <xdr:cNvCxnSpPr/>
      </xdr:nvCxnSpPr>
      <xdr:spPr>
        <a:xfrm>
          <a:off x="6103144" y="2745581"/>
          <a:ext cx="371476"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9526</xdr:colOff>
      <xdr:row>15</xdr:row>
      <xdr:rowOff>114300</xdr:rowOff>
    </xdr:from>
    <xdr:to>
      <xdr:col>17</xdr:col>
      <xdr:colOff>7146</xdr:colOff>
      <xdr:row>15</xdr:row>
      <xdr:rowOff>114300</xdr:rowOff>
    </xdr:to>
    <xdr:cxnSp macro="">
      <xdr:nvCxnSpPr>
        <xdr:cNvPr id="101" name="直線コネクタ 100">
          <a:extLst>
            <a:ext uri="{FF2B5EF4-FFF2-40B4-BE49-F238E27FC236}">
              <a16:creationId xmlns:a16="http://schemas.microsoft.com/office/drawing/2014/main" id="{F445DCB4-4C9E-4454-B535-02BDEFECAA80}"/>
            </a:ext>
          </a:extLst>
        </xdr:cNvPr>
        <xdr:cNvCxnSpPr/>
      </xdr:nvCxnSpPr>
      <xdr:spPr>
        <a:xfrm>
          <a:off x="6105526" y="2971800"/>
          <a:ext cx="378620"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378617</xdr:colOff>
      <xdr:row>15</xdr:row>
      <xdr:rowOff>154780</xdr:rowOff>
    </xdr:from>
    <xdr:to>
      <xdr:col>16</xdr:col>
      <xdr:colOff>354805</xdr:colOff>
      <xdr:row>15</xdr:row>
      <xdr:rowOff>154780</xdr:rowOff>
    </xdr:to>
    <xdr:cxnSp macro="">
      <xdr:nvCxnSpPr>
        <xdr:cNvPr id="102" name="直線コネクタ 101">
          <a:extLst>
            <a:ext uri="{FF2B5EF4-FFF2-40B4-BE49-F238E27FC236}">
              <a16:creationId xmlns:a16="http://schemas.microsoft.com/office/drawing/2014/main" id="{9CD6AF95-AD42-4876-92C7-F994C2006C58}"/>
            </a:ext>
          </a:extLst>
        </xdr:cNvPr>
        <xdr:cNvCxnSpPr/>
      </xdr:nvCxnSpPr>
      <xdr:spPr>
        <a:xfrm>
          <a:off x="6093617" y="3012280"/>
          <a:ext cx="357188" cy="0"/>
        </a:xfrm>
        <a:prstGeom prst="line">
          <a:avLst/>
        </a:prstGeom>
        <a:ln w="3175">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292894</xdr:colOff>
      <xdr:row>15</xdr:row>
      <xdr:rowOff>154781</xdr:rowOff>
    </xdr:from>
    <xdr:to>
      <xdr:col>16</xdr:col>
      <xdr:colOff>292894</xdr:colOff>
      <xdr:row>16</xdr:row>
      <xdr:rowOff>0</xdr:rowOff>
    </xdr:to>
    <xdr:cxnSp macro="">
      <xdr:nvCxnSpPr>
        <xdr:cNvPr id="103" name="直線コネクタ 102">
          <a:extLst>
            <a:ext uri="{FF2B5EF4-FFF2-40B4-BE49-F238E27FC236}">
              <a16:creationId xmlns:a16="http://schemas.microsoft.com/office/drawing/2014/main" id="{E45F1B43-551C-42BD-9D41-A5D29B9B00C8}"/>
            </a:ext>
          </a:extLst>
        </xdr:cNvPr>
        <xdr:cNvCxnSpPr/>
      </xdr:nvCxnSpPr>
      <xdr:spPr>
        <a:xfrm>
          <a:off x="6388894" y="3012281"/>
          <a:ext cx="0" cy="35719"/>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261939</xdr:colOff>
      <xdr:row>14</xdr:row>
      <xdr:rowOff>78582</xdr:rowOff>
    </xdr:from>
    <xdr:to>
      <xdr:col>16</xdr:col>
      <xdr:colOff>261939</xdr:colOff>
      <xdr:row>14</xdr:row>
      <xdr:rowOff>154783</xdr:rowOff>
    </xdr:to>
    <xdr:cxnSp macro="">
      <xdr:nvCxnSpPr>
        <xdr:cNvPr id="104" name="直線コネクタ 103">
          <a:extLst>
            <a:ext uri="{FF2B5EF4-FFF2-40B4-BE49-F238E27FC236}">
              <a16:creationId xmlns:a16="http://schemas.microsoft.com/office/drawing/2014/main" id="{BC548263-2B72-49F0-97D9-A132BB912447}"/>
            </a:ext>
          </a:extLst>
        </xdr:cNvPr>
        <xdr:cNvCxnSpPr/>
      </xdr:nvCxnSpPr>
      <xdr:spPr>
        <a:xfrm flipV="1">
          <a:off x="6357939" y="2745582"/>
          <a:ext cx="0" cy="76201"/>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116681</xdr:colOff>
      <xdr:row>15</xdr:row>
      <xdr:rowOff>119062</xdr:rowOff>
    </xdr:from>
    <xdr:to>
      <xdr:col>16</xdr:col>
      <xdr:colOff>116681</xdr:colOff>
      <xdr:row>15</xdr:row>
      <xdr:rowOff>154781</xdr:rowOff>
    </xdr:to>
    <xdr:cxnSp macro="">
      <xdr:nvCxnSpPr>
        <xdr:cNvPr id="105" name="直線コネクタ 104">
          <a:extLst>
            <a:ext uri="{FF2B5EF4-FFF2-40B4-BE49-F238E27FC236}">
              <a16:creationId xmlns:a16="http://schemas.microsoft.com/office/drawing/2014/main" id="{ADA413DF-AE4B-4D27-997F-AC1AEC77E4DF}"/>
            </a:ext>
          </a:extLst>
        </xdr:cNvPr>
        <xdr:cNvCxnSpPr/>
      </xdr:nvCxnSpPr>
      <xdr:spPr>
        <a:xfrm>
          <a:off x="6212681" y="2976562"/>
          <a:ext cx="0" cy="35719"/>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7144</xdr:colOff>
      <xdr:row>13</xdr:row>
      <xdr:rowOff>38102</xdr:rowOff>
    </xdr:from>
    <xdr:to>
      <xdr:col>16</xdr:col>
      <xdr:colOff>376238</xdr:colOff>
      <xdr:row>13</xdr:row>
      <xdr:rowOff>38102</xdr:rowOff>
    </xdr:to>
    <xdr:cxnSp macro="">
      <xdr:nvCxnSpPr>
        <xdr:cNvPr id="106" name="直線コネクタ 105">
          <a:extLst>
            <a:ext uri="{FF2B5EF4-FFF2-40B4-BE49-F238E27FC236}">
              <a16:creationId xmlns:a16="http://schemas.microsoft.com/office/drawing/2014/main" id="{67F84AF0-AB8E-42F0-9B8D-DB303296D347}"/>
            </a:ext>
          </a:extLst>
        </xdr:cNvPr>
        <xdr:cNvCxnSpPr/>
      </xdr:nvCxnSpPr>
      <xdr:spPr>
        <a:xfrm>
          <a:off x="6103144" y="2514602"/>
          <a:ext cx="369094"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378619</xdr:colOff>
      <xdr:row>12</xdr:row>
      <xdr:rowOff>152401</xdr:rowOff>
    </xdr:from>
    <xdr:to>
      <xdr:col>16</xdr:col>
      <xdr:colOff>373856</xdr:colOff>
      <xdr:row>12</xdr:row>
      <xdr:rowOff>152401</xdr:rowOff>
    </xdr:to>
    <xdr:cxnSp macro="">
      <xdr:nvCxnSpPr>
        <xdr:cNvPr id="107" name="直線コネクタ 106">
          <a:extLst>
            <a:ext uri="{FF2B5EF4-FFF2-40B4-BE49-F238E27FC236}">
              <a16:creationId xmlns:a16="http://schemas.microsoft.com/office/drawing/2014/main" id="{770FFF84-9C7B-465B-A067-045A125D8273}"/>
            </a:ext>
          </a:extLst>
        </xdr:cNvPr>
        <xdr:cNvCxnSpPr/>
      </xdr:nvCxnSpPr>
      <xdr:spPr>
        <a:xfrm>
          <a:off x="6093619" y="2438401"/>
          <a:ext cx="376237"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7144</xdr:colOff>
      <xdr:row>12</xdr:row>
      <xdr:rowOff>78581</xdr:rowOff>
    </xdr:from>
    <xdr:to>
      <xdr:col>16</xdr:col>
      <xdr:colOff>378620</xdr:colOff>
      <xdr:row>12</xdr:row>
      <xdr:rowOff>78581</xdr:rowOff>
    </xdr:to>
    <xdr:cxnSp macro="">
      <xdr:nvCxnSpPr>
        <xdr:cNvPr id="108" name="直線コネクタ 107">
          <a:extLst>
            <a:ext uri="{FF2B5EF4-FFF2-40B4-BE49-F238E27FC236}">
              <a16:creationId xmlns:a16="http://schemas.microsoft.com/office/drawing/2014/main" id="{56B20DE9-EAEE-4CE5-8F99-E3396C4C2F8A}"/>
            </a:ext>
          </a:extLst>
        </xdr:cNvPr>
        <xdr:cNvCxnSpPr/>
      </xdr:nvCxnSpPr>
      <xdr:spPr>
        <a:xfrm>
          <a:off x="6103144" y="2364581"/>
          <a:ext cx="371476"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376238</xdr:colOff>
      <xdr:row>13</xdr:row>
      <xdr:rowOff>114300</xdr:rowOff>
    </xdr:from>
    <xdr:to>
      <xdr:col>16</xdr:col>
      <xdr:colOff>373858</xdr:colOff>
      <xdr:row>13</xdr:row>
      <xdr:rowOff>114300</xdr:rowOff>
    </xdr:to>
    <xdr:cxnSp macro="">
      <xdr:nvCxnSpPr>
        <xdr:cNvPr id="109" name="直線コネクタ 108">
          <a:extLst>
            <a:ext uri="{FF2B5EF4-FFF2-40B4-BE49-F238E27FC236}">
              <a16:creationId xmlns:a16="http://schemas.microsoft.com/office/drawing/2014/main" id="{6802E81A-AB8F-4295-B56E-172FACB2939E}"/>
            </a:ext>
          </a:extLst>
        </xdr:cNvPr>
        <xdr:cNvCxnSpPr/>
      </xdr:nvCxnSpPr>
      <xdr:spPr>
        <a:xfrm>
          <a:off x="6091238" y="2590800"/>
          <a:ext cx="378620"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378617</xdr:colOff>
      <xdr:row>13</xdr:row>
      <xdr:rowOff>154780</xdr:rowOff>
    </xdr:from>
    <xdr:to>
      <xdr:col>16</xdr:col>
      <xdr:colOff>354805</xdr:colOff>
      <xdr:row>13</xdr:row>
      <xdr:rowOff>154780</xdr:rowOff>
    </xdr:to>
    <xdr:cxnSp macro="">
      <xdr:nvCxnSpPr>
        <xdr:cNvPr id="110" name="直線コネクタ 109">
          <a:extLst>
            <a:ext uri="{FF2B5EF4-FFF2-40B4-BE49-F238E27FC236}">
              <a16:creationId xmlns:a16="http://schemas.microsoft.com/office/drawing/2014/main" id="{8898D3B8-B9B8-4E9A-9FAE-DBEB7EF0A171}"/>
            </a:ext>
          </a:extLst>
        </xdr:cNvPr>
        <xdr:cNvCxnSpPr/>
      </xdr:nvCxnSpPr>
      <xdr:spPr>
        <a:xfrm>
          <a:off x="6093617" y="2631280"/>
          <a:ext cx="357188" cy="0"/>
        </a:xfrm>
        <a:prstGeom prst="line">
          <a:avLst/>
        </a:prstGeom>
        <a:ln w="3175">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292894</xdr:colOff>
      <xdr:row>13</xdr:row>
      <xdr:rowOff>154781</xdr:rowOff>
    </xdr:from>
    <xdr:to>
      <xdr:col>16</xdr:col>
      <xdr:colOff>292894</xdr:colOff>
      <xdr:row>14</xdr:row>
      <xdr:rowOff>0</xdr:rowOff>
    </xdr:to>
    <xdr:cxnSp macro="">
      <xdr:nvCxnSpPr>
        <xdr:cNvPr id="111" name="直線コネクタ 110">
          <a:extLst>
            <a:ext uri="{FF2B5EF4-FFF2-40B4-BE49-F238E27FC236}">
              <a16:creationId xmlns:a16="http://schemas.microsoft.com/office/drawing/2014/main" id="{7544A310-F113-427A-AFCC-DC11B20752AE}"/>
            </a:ext>
          </a:extLst>
        </xdr:cNvPr>
        <xdr:cNvCxnSpPr/>
      </xdr:nvCxnSpPr>
      <xdr:spPr>
        <a:xfrm>
          <a:off x="6388894" y="2631281"/>
          <a:ext cx="0" cy="35719"/>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261939</xdr:colOff>
      <xdr:row>12</xdr:row>
      <xdr:rowOff>78582</xdr:rowOff>
    </xdr:from>
    <xdr:to>
      <xdr:col>16</xdr:col>
      <xdr:colOff>261939</xdr:colOff>
      <xdr:row>12</xdr:row>
      <xdr:rowOff>154783</xdr:rowOff>
    </xdr:to>
    <xdr:cxnSp macro="">
      <xdr:nvCxnSpPr>
        <xdr:cNvPr id="112" name="直線コネクタ 111">
          <a:extLst>
            <a:ext uri="{FF2B5EF4-FFF2-40B4-BE49-F238E27FC236}">
              <a16:creationId xmlns:a16="http://schemas.microsoft.com/office/drawing/2014/main" id="{595F345A-4CCD-4663-969E-F3582A351524}"/>
            </a:ext>
          </a:extLst>
        </xdr:cNvPr>
        <xdr:cNvCxnSpPr/>
      </xdr:nvCxnSpPr>
      <xdr:spPr>
        <a:xfrm flipV="1">
          <a:off x="6357939" y="2364582"/>
          <a:ext cx="0" cy="76201"/>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116681</xdr:colOff>
      <xdr:row>13</xdr:row>
      <xdr:rowOff>119062</xdr:rowOff>
    </xdr:from>
    <xdr:to>
      <xdr:col>16</xdr:col>
      <xdr:colOff>116681</xdr:colOff>
      <xdr:row>13</xdr:row>
      <xdr:rowOff>154781</xdr:rowOff>
    </xdr:to>
    <xdr:cxnSp macro="">
      <xdr:nvCxnSpPr>
        <xdr:cNvPr id="113" name="直線コネクタ 112">
          <a:extLst>
            <a:ext uri="{FF2B5EF4-FFF2-40B4-BE49-F238E27FC236}">
              <a16:creationId xmlns:a16="http://schemas.microsoft.com/office/drawing/2014/main" id="{655A1645-6826-471A-BBD9-33E738910D8C}"/>
            </a:ext>
          </a:extLst>
        </xdr:cNvPr>
        <xdr:cNvCxnSpPr/>
      </xdr:nvCxnSpPr>
      <xdr:spPr>
        <a:xfrm>
          <a:off x="6212681" y="2595562"/>
          <a:ext cx="0" cy="35719"/>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0</xdr:colOff>
      <xdr:row>12</xdr:row>
      <xdr:rowOff>1</xdr:rowOff>
    </xdr:from>
    <xdr:to>
      <xdr:col>30</xdr:col>
      <xdr:colOff>0</xdr:colOff>
      <xdr:row>14</xdr:row>
      <xdr:rowOff>0</xdr:rowOff>
    </xdr:to>
    <xdr:cxnSp macro="">
      <xdr:nvCxnSpPr>
        <xdr:cNvPr id="114" name="直線コネクタ 113">
          <a:extLst>
            <a:ext uri="{FF2B5EF4-FFF2-40B4-BE49-F238E27FC236}">
              <a16:creationId xmlns:a16="http://schemas.microsoft.com/office/drawing/2014/main" id="{9E113FFC-4357-4F11-B03B-88FCE27313E2}"/>
            </a:ext>
          </a:extLst>
        </xdr:cNvPr>
        <xdr:cNvCxnSpPr/>
      </xdr:nvCxnSpPr>
      <xdr:spPr>
        <a:xfrm flipV="1">
          <a:off x="11430000" y="2286001"/>
          <a:ext cx="0" cy="380999"/>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0</xdr:colOff>
      <xdr:row>14</xdr:row>
      <xdr:rowOff>0</xdr:rowOff>
    </xdr:from>
    <xdr:to>
      <xdr:col>31</xdr:col>
      <xdr:colOff>0</xdr:colOff>
      <xdr:row>15</xdr:row>
      <xdr:rowOff>190499</xdr:rowOff>
    </xdr:to>
    <xdr:cxnSp macro="">
      <xdr:nvCxnSpPr>
        <xdr:cNvPr id="115" name="直線コネクタ 114">
          <a:extLst>
            <a:ext uri="{FF2B5EF4-FFF2-40B4-BE49-F238E27FC236}">
              <a16:creationId xmlns:a16="http://schemas.microsoft.com/office/drawing/2014/main" id="{6134CC07-0BC9-49CF-9954-D85D7A02CB49}"/>
            </a:ext>
          </a:extLst>
        </xdr:cNvPr>
        <xdr:cNvCxnSpPr/>
      </xdr:nvCxnSpPr>
      <xdr:spPr>
        <a:xfrm flipV="1">
          <a:off x="11811000" y="2667000"/>
          <a:ext cx="0" cy="380999"/>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0</xdr:colOff>
      <xdr:row>16</xdr:row>
      <xdr:rowOff>0</xdr:rowOff>
    </xdr:from>
    <xdr:to>
      <xdr:col>30</xdr:col>
      <xdr:colOff>0</xdr:colOff>
      <xdr:row>17</xdr:row>
      <xdr:rowOff>190499</xdr:rowOff>
    </xdr:to>
    <xdr:cxnSp macro="">
      <xdr:nvCxnSpPr>
        <xdr:cNvPr id="116" name="直線コネクタ 115">
          <a:extLst>
            <a:ext uri="{FF2B5EF4-FFF2-40B4-BE49-F238E27FC236}">
              <a16:creationId xmlns:a16="http://schemas.microsoft.com/office/drawing/2014/main" id="{27C328F5-D691-426E-B1C0-7B91063D268B}"/>
            </a:ext>
          </a:extLst>
        </xdr:cNvPr>
        <xdr:cNvCxnSpPr/>
      </xdr:nvCxnSpPr>
      <xdr:spPr>
        <a:xfrm flipV="1">
          <a:off x="11430000" y="3048000"/>
          <a:ext cx="0" cy="380999"/>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0</xdr:colOff>
      <xdr:row>18</xdr:row>
      <xdr:rowOff>0</xdr:rowOff>
    </xdr:from>
    <xdr:to>
      <xdr:col>31</xdr:col>
      <xdr:colOff>0</xdr:colOff>
      <xdr:row>19</xdr:row>
      <xdr:rowOff>190499</xdr:rowOff>
    </xdr:to>
    <xdr:cxnSp macro="">
      <xdr:nvCxnSpPr>
        <xdr:cNvPr id="117" name="直線コネクタ 116">
          <a:extLst>
            <a:ext uri="{FF2B5EF4-FFF2-40B4-BE49-F238E27FC236}">
              <a16:creationId xmlns:a16="http://schemas.microsoft.com/office/drawing/2014/main" id="{1E1BB901-6595-4B08-A40D-FE7EAEAF925F}"/>
            </a:ext>
          </a:extLst>
        </xdr:cNvPr>
        <xdr:cNvCxnSpPr/>
      </xdr:nvCxnSpPr>
      <xdr:spPr>
        <a:xfrm flipV="1">
          <a:off x="11811000" y="3429000"/>
          <a:ext cx="0" cy="380999"/>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0</xdr:colOff>
      <xdr:row>20</xdr:row>
      <xdr:rowOff>0</xdr:rowOff>
    </xdr:from>
    <xdr:to>
      <xdr:col>30</xdr:col>
      <xdr:colOff>0</xdr:colOff>
      <xdr:row>21</xdr:row>
      <xdr:rowOff>190499</xdr:rowOff>
    </xdr:to>
    <xdr:cxnSp macro="">
      <xdr:nvCxnSpPr>
        <xdr:cNvPr id="118" name="直線コネクタ 117">
          <a:extLst>
            <a:ext uri="{FF2B5EF4-FFF2-40B4-BE49-F238E27FC236}">
              <a16:creationId xmlns:a16="http://schemas.microsoft.com/office/drawing/2014/main" id="{DB2D166A-4543-4F87-84F3-C877AAA0BDC9}"/>
            </a:ext>
          </a:extLst>
        </xdr:cNvPr>
        <xdr:cNvCxnSpPr/>
      </xdr:nvCxnSpPr>
      <xdr:spPr>
        <a:xfrm flipV="1">
          <a:off x="11430000" y="3810000"/>
          <a:ext cx="0" cy="380999"/>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0</xdr:colOff>
      <xdr:row>22</xdr:row>
      <xdr:rowOff>0</xdr:rowOff>
    </xdr:from>
    <xdr:to>
      <xdr:col>31</xdr:col>
      <xdr:colOff>0</xdr:colOff>
      <xdr:row>23</xdr:row>
      <xdr:rowOff>190499</xdr:rowOff>
    </xdr:to>
    <xdr:cxnSp macro="">
      <xdr:nvCxnSpPr>
        <xdr:cNvPr id="119" name="直線コネクタ 118">
          <a:extLst>
            <a:ext uri="{FF2B5EF4-FFF2-40B4-BE49-F238E27FC236}">
              <a16:creationId xmlns:a16="http://schemas.microsoft.com/office/drawing/2014/main" id="{D20F0065-3392-4A49-A234-2EB9DDDB89C3}"/>
            </a:ext>
          </a:extLst>
        </xdr:cNvPr>
        <xdr:cNvCxnSpPr/>
      </xdr:nvCxnSpPr>
      <xdr:spPr>
        <a:xfrm flipV="1">
          <a:off x="11811000" y="4191000"/>
          <a:ext cx="0" cy="380999"/>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0</xdr:colOff>
      <xdr:row>24</xdr:row>
      <xdr:rowOff>0</xdr:rowOff>
    </xdr:from>
    <xdr:to>
      <xdr:col>30</xdr:col>
      <xdr:colOff>0</xdr:colOff>
      <xdr:row>25</xdr:row>
      <xdr:rowOff>190499</xdr:rowOff>
    </xdr:to>
    <xdr:cxnSp macro="">
      <xdr:nvCxnSpPr>
        <xdr:cNvPr id="120" name="直線コネクタ 119">
          <a:extLst>
            <a:ext uri="{FF2B5EF4-FFF2-40B4-BE49-F238E27FC236}">
              <a16:creationId xmlns:a16="http://schemas.microsoft.com/office/drawing/2014/main" id="{49BD13ED-BAF2-4AD7-93CE-FCDC1002FFDA}"/>
            </a:ext>
          </a:extLst>
        </xdr:cNvPr>
        <xdr:cNvCxnSpPr/>
      </xdr:nvCxnSpPr>
      <xdr:spPr>
        <a:xfrm flipV="1">
          <a:off x="11430000" y="4572000"/>
          <a:ext cx="0" cy="380999"/>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0</xdr:colOff>
      <xdr:row>26</xdr:row>
      <xdr:rowOff>0</xdr:rowOff>
    </xdr:from>
    <xdr:to>
      <xdr:col>31</xdr:col>
      <xdr:colOff>0</xdr:colOff>
      <xdr:row>27</xdr:row>
      <xdr:rowOff>190499</xdr:rowOff>
    </xdr:to>
    <xdr:cxnSp macro="">
      <xdr:nvCxnSpPr>
        <xdr:cNvPr id="121" name="直線コネクタ 120">
          <a:extLst>
            <a:ext uri="{FF2B5EF4-FFF2-40B4-BE49-F238E27FC236}">
              <a16:creationId xmlns:a16="http://schemas.microsoft.com/office/drawing/2014/main" id="{EC93F130-EE7C-47AB-B3E7-5B87096DF199}"/>
            </a:ext>
          </a:extLst>
        </xdr:cNvPr>
        <xdr:cNvCxnSpPr/>
      </xdr:nvCxnSpPr>
      <xdr:spPr>
        <a:xfrm flipV="1">
          <a:off x="11811000" y="4953000"/>
          <a:ext cx="0" cy="380999"/>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0</xdr:colOff>
      <xdr:row>28</xdr:row>
      <xdr:rowOff>0</xdr:rowOff>
    </xdr:from>
    <xdr:to>
      <xdr:col>30</xdr:col>
      <xdr:colOff>0</xdr:colOff>
      <xdr:row>29</xdr:row>
      <xdr:rowOff>190499</xdr:rowOff>
    </xdr:to>
    <xdr:cxnSp macro="">
      <xdr:nvCxnSpPr>
        <xdr:cNvPr id="122" name="直線コネクタ 121">
          <a:extLst>
            <a:ext uri="{FF2B5EF4-FFF2-40B4-BE49-F238E27FC236}">
              <a16:creationId xmlns:a16="http://schemas.microsoft.com/office/drawing/2014/main" id="{B79914F2-1DBC-41F0-AE2E-2DE9865CA8B0}"/>
            </a:ext>
          </a:extLst>
        </xdr:cNvPr>
        <xdr:cNvCxnSpPr/>
      </xdr:nvCxnSpPr>
      <xdr:spPr>
        <a:xfrm flipV="1">
          <a:off x="11430000" y="5334000"/>
          <a:ext cx="0" cy="380999"/>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0</xdr:colOff>
      <xdr:row>30</xdr:row>
      <xdr:rowOff>0</xdr:rowOff>
    </xdr:from>
    <xdr:to>
      <xdr:col>31</xdr:col>
      <xdr:colOff>0</xdr:colOff>
      <xdr:row>31</xdr:row>
      <xdr:rowOff>190499</xdr:rowOff>
    </xdr:to>
    <xdr:cxnSp macro="">
      <xdr:nvCxnSpPr>
        <xdr:cNvPr id="123" name="直線コネクタ 122">
          <a:extLst>
            <a:ext uri="{FF2B5EF4-FFF2-40B4-BE49-F238E27FC236}">
              <a16:creationId xmlns:a16="http://schemas.microsoft.com/office/drawing/2014/main" id="{56676774-FA42-4539-9767-B7F3ECA7C690}"/>
            </a:ext>
          </a:extLst>
        </xdr:cNvPr>
        <xdr:cNvCxnSpPr/>
      </xdr:nvCxnSpPr>
      <xdr:spPr>
        <a:xfrm flipV="1">
          <a:off x="11811000" y="5715000"/>
          <a:ext cx="0" cy="380999"/>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12</xdr:row>
      <xdr:rowOff>1</xdr:rowOff>
    </xdr:from>
    <xdr:to>
      <xdr:col>32</xdr:col>
      <xdr:colOff>0</xdr:colOff>
      <xdr:row>21</xdr:row>
      <xdr:rowOff>185738</xdr:rowOff>
    </xdr:to>
    <xdr:cxnSp macro="">
      <xdr:nvCxnSpPr>
        <xdr:cNvPr id="124" name="直線コネクタ 123">
          <a:extLst>
            <a:ext uri="{FF2B5EF4-FFF2-40B4-BE49-F238E27FC236}">
              <a16:creationId xmlns:a16="http://schemas.microsoft.com/office/drawing/2014/main" id="{0BC62245-3389-4F75-9CB5-835668D0CFF3}"/>
            </a:ext>
          </a:extLst>
        </xdr:cNvPr>
        <xdr:cNvCxnSpPr/>
      </xdr:nvCxnSpPr>
      <xdr:spPr>
        <a:xfrm flipV="1">
          <a:off x="12192000" y="2286001"/>
          <a:ext cx="0" cy="1900237"/>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0</xdr:colOff>
      <xdr:row>22</xdr:row>
      <xdr:rowOff>0</xdr:rowOff>
    </xdr:from>
    <xdr:to>
      <xdr:col>33</xdr:col>
      <xdr:colOff>0</xdr:colOff>
      <xdr:row>31</xdr:row>
      <xdr:rowOff>185737</xdr:rowOff>
    </xdr:to>
    <xdr:cxnSp macro="">
      <xdr:nvCxnSpPr>
        <xdr:cNvPr id="125" name="直線コネクタ 124">
          <a:extLst>
            <a:ext uri="{FF2B5EF4-FFF2-40B4-BE49-F238E27FC236}">
              <a16:creationId xmlns:a16="http://schemas.microsoft.com/office/drawing/2014/main" id="{76FC63CF-B329-4BBC-B788-7B763AB259C2}"/>
            </a:ext>
          </a:extLst>
        </xdr:cNvPr>
        <xdr:cNvCxnSpPr/>
      </xdr:nvCxnSpPr>
      <xdr:spPr>
        <a:xfrm flipV="1">
          <a:off x="12573000" y="4191000"/>
          <a:ext cx="0" cy="1900237"/>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xdr:row>
      <xdr:rowOff>0</xdr:rowOff>
    </xdr:from>
    <xdr:to>
      <xdr:col>11</xdr:col>
      <xdr:colOff>371476</xdr:colOff>
      <xdr:row>11</xdr:row>
      <xdr:rowOff>0</xdr:rowOff>
    </xdr:to>
    <xdr:cxnSp macro="">
      <xdr:nvCxnSpPr>
        <xdr:cNvPr id="126" name="直線コネクタ 125">
          <a:extLst>
            <a:ext uri="{FF2B5EF4-FFF2-40B4-BE49-F238E27FC236}">
              <a16:creationId xmlns:a16="http://schemas.microsoft.com/office/drawing/2014/main" id="{E9323139-E5FC-4548-BE71-60B8231B1A60}"/>
            </a:ext>
          </a:extLst>
        </xdr:cNvPr>
        <xdr:cNvCxnSpPr/>
      </xdr:nvCxnSpPr>
      <xdr:spPr>
        <a:xfrm>
          <a:off x="762000" y="2095500"/>
          <a:ext cx="3800476"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9</xdr:row>
      <xdr:rowOff>0</xdr:rowOff>
    </xdr:from>
    <xdr:to>
      <xdr:col>42</xdr:col>
      <xdr:colOff>0</xdr:colOff>
      <xdr:row>9</xdr:row>
      <xdr:rowOff>0</xdr:rowOff>
    </xdr:to>
    <xdr:cxnSp macro="">
      <xdr:nvCxnSpPr>
        <xdr:cNvPr id="127" name="直線コネクタ 126">
          <a:extLst>
            <a:ext uri="{FF2B5EF4-FFF2-40B4-BE49-F238E27FC236}">
              <a16:creationId xmlns:a16="http://schemas.microsoft.com/office/drawing/2014/main" id="{FA2B1832-8516-4836-9218-D6D10D50927C}"/>
            </a:ext>
          </a:extLst>
        </xdr:cNvPr>
        <xdr:cNvCxnSpPr/>
      </xdr:nvCxnSpPr>
      <xdr:spPr>
        <a:xfrm>
          <a:off x="8382000" y="1714500"/>
          <a:ext cx="7620000"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12</xdr:row>
      <xdr:rowOff>0</xdr:rowOff>
    </xdr:from>
    <xdr:to>
      <xdr:col>7</xdr:col>
      <xdr:colOff>0</xdr:colOff>
      <xdr:row>12</xdr:row>
      <xdr:rowOff>0</xdr:rowOff>
    </xdr:to>
    <xdr:cxnSp macro="">
      <xdr:nvCxnSpPr>
        <xdr:cNvPr id="128" name="直線コネクタ 127">
          <a:extLst>
            <a:ext uri="{FF2B5EF4-FFF2-40B4-BE49-F238E27FC236}">
              <a16:creationId xmlns:a16="http://schemas.microsoft.com/office/drawing/2014/main" id="{01394E32-7260-41C6-B8D6-FBFF21ACDC7F}"/>
            </a:ext>
          </a:extLst>
        </xdr:cNvPr>
        <xdr:cNvCxnSpPr/>
      </xdr:nvCxnSpPr>
      <xdr:spPr>
        <a:xfrm>
          <a:off x="762000" y="2286000"/>
          <a:ext cx="1905000"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13</xdr:row>
      <xdr:rowOff>0</xdr:rowOff>
    </xdr:from>
    <xdr:to>
      <xdr:col>12</xdr:col>
      <xdr:colOff>0</xdr:colOff>
      <xdr:row>13</xdr:row>
      <xdr:rowOff>0</xdr:rowOff>
    </xdr:to>
    <xdr:cxnSp macro="">
      <xdr:nvCxnSpPr>
        <xdr:cNvPr id="129" name="直線コネクタ 128">
          <a:extLst>
            <a:ext uri="{FF2B5EF4-FFF2-40B4-BE49-F238E27FC236}">
              <a16:creationId xmlns:a16="http://schemas.microsoft.com/office/drawing/2014/main" id="{2F1BDF37-8792-430A-B63A-C7C27FB34A37}"/>
            </a:ext>
          </a:extLst>
        </xdr:cNvPr>
        <xdr:cNvCxnSpPr/>
      </xdr:nvCxnSpPr>
      <xdr:spPr>
        <a:xfrm>
          <a:off x="2667000" y="2476500"/>
          <a:ext cx="1905000"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15</xdr:row>
      <xdr:rowOff>0</xdr:rowOff>
    </xdr:from>
    <xdr:to>
      <xdr:col>21</xdr:col>
      <xdr:colOff>376238</xdr:colOff>
      <xdr:row>15</xdr:row>
      <xdr:rowOff>0</xdr:rowOff>
    </xdr:to>
    <xdr:cxnSp macro="">
      <xdr:nvCxnSpPr>
        <xdr:cNvPr id="130" name="直線コネクタ 129">
          <a:extLst>
            <a:ext uri="{FF2B5EF4-FFF2-40B4-BE49-F238E27FC236}">
              <a16:creationId xmlns:a16="http://schemas.microsoft.com/office/drawing/2014/main" id="{ED57CB75-420B-4773-8542-137124E723B4}"/>
            </a:ext>
          </a:extLst>
        </xdr:cNvPr>
        <xdr:cNvCxnSpPr/>
      </xdr:nvCxnSpPr>
      <xdr:spPr>
        <a:xfrm>
          <a:off x="7620000" y="2857500"/>
          <a:ext cx="757238"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378619</xdr:colOff>
      <xdr:row>14</xdr:row>
      <xdr:rowOff>33337</xdr:rowOff>
    </xdr:from>
    <xdr:to>
      <xdr:col>20</xdr:col>
      <xdr:colOff>189027</xdr:colOff>
      <xdr:row>14</xdr:row>
      <xdr:rowOff>33337</xdr:rowOff>
    </xdr:to>
    <xdr:cxnSp macro="">
      <xdr:nvCxnSpPr>
        <xdr:cNvPr id="133" name="直線コネクタ 132">
          <a:extLst>
            <a:ext uri="{FF2B5EF4-FFF2-40B4-BE49-F238E27FC236}">
              <a16:creationId xmlns:a16="http://schemas.microsoft.com/office/drawing/2014/main" id="{83DBF115-3D8F-44F2-A928-E44F7346964E}"/>
            </a:ext>
          </a:extLst>
        </xdr:cNvPr>
        <xdr:cNvCxnSpPr/>
      </xdr:nvCxnSpPr>
      <xdr:spPr>
        <a:xfrm>
          <a:off x="7608290" y="2714084"/>
          <a:ext cx="190917"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15</xdr:row>
      <xdr:rowOff>0</xdr:rowOff>
    </xdr:from>
    <xdr:to>
      <xdr:col>23</xdr:col>
      <xdr:colOff>376238</xdr:colOff>
      <xdr:row>15</xdr:row>
      <xdr:rowOff>0</xdr:rowOff>
    </xdr:to>
    <xdr:cxnSp macro="">
      <xdr:nvCxnSpPr>
        <xdr:cNvPr id="165" name="直線コネクタ 164">
          <a:extLst>
            <a:ext uri="{FF2B5EF4-FFF2-40B4-BE49-F238E27FC236}">
              <a16:creationId xmlns:a16="http://schemas.microsoft.com/office/drawing/2014/main" id="{2B326D82-4BB6-4D64-95AC-61A7E371E028}"/>
            </a:ext>
          </a:extLst>
        </xdr:cNvPr>
        <xdr:cNvCxnSpPr/>
      </xdr:nvCxnSpPr>
      <xdr:spPr>
        <a:xfrm>
          <a:off x="8382000" y="2857500"/>
          <a:ext cx="757238" cy="0"/>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206212</xdr:colOff>
      <xdr:row>15</xdr:row>
      <xdr:rowOff>112926</xdr:rowOff>
    </xdr:from>
    <xdr:to>
      <xdr:col>16</xdr:col>
      <xdr:colOff>206212</xdr:colOff>
      <xdr:row>15</xdr:row>
      <xdr:rowOff>189127</xdr:rowOff>
    </xdr:to>
    <xdr:cxnSp macro="">
      <xdr:nvCxnSpPr>
        <xdr:cNvPr id="134" name="直線コネクタ 133">
          <a:extLst>
            <a:ext uri="{FF2B5EF4-FFF2-40B4-BE49-F238E27FC236}">
              <a16:creationId xmlns:a16="http://schemas.microsoft.com/office/drawing/2014/main" id="{DC021A46-5157-45FD-8A23-23A452C473E8}"/>
            </a:ext>
          </a:extLst>
        </xdr:cNvPr>
        <xdr:cNvCxnSpPr/>
      </xdr:nvCxnSpPr>
      <xdr:spPr>
        <a:xfrm flipV="1">
          <a:off x="6294356" y="2985155"/>
          <a:ext cx="0" cy="76201"/>
        </a:xfrm>
        <a:prstGeom prst="line">
          <a:avLst/>
        </a:prstGeom>
        <a:ln w="31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iwasa-wasai.com/shakusunbun.html" TargetMode="External"/><Relationship Id="rId1" Type="http://schemas.openxmlformats.org/officeDocument/2006/relationships/hyperlink" Target="https://www.iwasa-wasai.com/shakusunbun.html"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8" Type="http://schemas.openxmlformats.org/officeDocument/2006/relationships/hyperlink" Target="https://youtu.be/aASQJsotTAc" TargetMode="External"/><Relationship Id="rId3" Type="http://schemas.openxmlformats.org/officeDocument/2006/relationships/hyperlink" Target="http://astore.amazon.co.jp/3kurokuwaro-wasai-book-22/detail/4569811418" TargetMode="External"/><Relationship Id="rId7" Type="http://schemas.openxmlformats.org/officeDocument/2006/relationships/hyperlink" Target="https://www.nunogatari.co.jp/fs/kiji/c/cotton/1/3" TargetMode="External"/><Relationship Id="rId2" Type="http://schemas.openxmlformats.org/officeDocument/2006/relationships/hyperlink" Target="http://astore.amazon.co.jp/3kurokuwaro-wasai-book-22/detail/4879400165" TargetMode="External"/><Relationship Id="rId1" Type="http://schemas.openxmlformats.org/officeDocument/2006/relationships/hyperlink" Target="http://astore.amazon.co.jp/3kurokuwaro-wasai-book-22/detail/4569811418" TargetMode="External"/><Relationship Id="rId6" Type="http://schemas.openxmlformats.org/officeDocument/2006/relationships/hyperlink" Target="https://item.rakuten.co.jp/nukunuku/c/0000000505/?s=1&amp;i=1" TargetMode="External"/><Relationship Id="rId11" Type="http://schemas.openxmlformats.org/officeDocument/2006/relationships/drawing" Target="../drawings/drawing2.xml"/><Relationship Id="rId5" Type="http://schemas.openxmlformats.org/officeDocument/2006/relationships/hyperlink" Target="https://www.nunogatari.co.jp/" TargetMode="External"/><Relationship Id="rId10" Type="http://schemas.openxmlformats.org/officeDocument/2006/relationships/printerSettings" Target="../printerSettings/printerSettings2.bin"/><Relationship Id="rId4" Type="http://schemas.openxmlformats.org/officeDocument/2006/relationships/hyperlink" Target="https://www.nunogatari.co.jp/fs/kiji/cotton/180401" TargetMode="External"/><Relationship Id="rId9" Type="http://schemas.openxmlformats.org/officeDocument/2006/relationships/hyperlink" Target="https://www.rakuten.ne.jp/gold/suteteko/page/sizeguide/cd2.html"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962A2-8FC9-46BC-82DC-893F5D7D0ACB}">
  <dimension ref="A1:DO425"/>
  <sheetViews>
    <sheetView zoomScaleNormal="100" workbookViewId="0"/>
  </sheetViews>
  <sheetFormatPr defaultColWidth="5" defaultRowHeight="15" customHeight="1" x14ac:dyDescent="0.15"/>
  <cols>
    <col min="6" max="7" width="5" customWidth="1"/>
    <col min="9" max="12" width="5" customWidth="1"/>
    <col min="15" max="16" width="5" customWidth="1"/>
    <col min="24" max="24" width="5" customWidth="1"/>
    <col min="29" max="30" width="5" customWidth="1"/>
    <col min="32" max="35" width="5" customWidth="1"/>
    <col min="37" max="39" width="5" customWidth="1"/>
    <col min="44" max="45" width="5" customWidth="1"/>
    <col min="58" max="61" width="5.125" bestFit="1" customWidth="1"/>
    <col min="62" max="66" width="6" bestFit="1" customWidth="1"/>
    <col min="68" max="69" width="6" bestFit="1" customWidth="1"/>
    <col min="72" max="73" width="5.125" bestFit="1" customWidth="1"/>
    <col min="74" max="74" width="5" customWidth="1"/>
    <col min="78" max="78" width="5" customWidth="1"/>
  </cols>
  <sheetData>
    <row r="1" spans="1:28" ht="15" customHeight="1" x14ac:dyDescent="0.15">
      <c r="B1" s="600" t="s">
        <v>2601</v>
      </c>
      <c r="N1" t="s">
        <v>2950</v>
      </c>
    </row>
    <row r="2" spans="1:28" ht="15" customHeight="1" x14ac:dyDescent="0.15">
      <c r="B2" t="s">
        <v>360</v>
      </c>
    </row>
    <row r="3" spans="1:28" ht="15" customHeight="1" x14ac:dyDescent="0.15">
      <c r="B3" s="52" t="s">
        <v>9</v>
      </c>
      <c r="C3" s="52"/>
      <c r="D3" s="52"/>
      <c r="E3" s="52"/>
      <c r="F3" s="52"/>
      <c r="G3" s="52"/>
      <c r="H3" s="52"/>
      <c r="I3" s="52"/>
      <c r="J3" s="52"/>
      <c r="K3" s="52"/>
      <c r="L3" s="52"/>
      <c r="M3" s="52"/>
      <c r="N3" s="52"/>
      <c r="O3" s="52"/>
      <c r="P3" s="52"/>
      <c r="Q3" s="52"/>
      <c r="R3" s="52"/>
      <c r="S3" s="52"/>
      <c r="T3" s="52"/>
      <c r="U3" s="52"/>
    </row>
    <row r="4" spans="1:28" ht="15" customHeight="1" x14ac:dyDescent="0.15">
      <c r="A4" s="52"/>
      <c r="B4" s="53"/>
      <c r="C4" s="1" t="s">
        <v>1192</v>
      </c>
      <c r="I4" s="130"/>
      <c r="J4" s="601"/>
      <c r="K4" s="1" t="s">
        <v>1193</v>
      </c>
      <c r="R4" s="55"/>
      <c r="S4" t="s">
        <v>1127</v>
      </c>
    </row>
    <row r="5" spans="1:28" ht="15" customHeight="1" x14ac:dyDescent="0.15">
      <c r="B5" s="56" t="s">
        <v>115</v>
      </c>
      <c r="G5" s="57" t="s">
        <v>114</v>
      </c>
    </row>
    <row r="6" spans="1:28" ht="15" customHeight="1" x14ac:dyDescent="0.15">
      <c r="B6" s="58">
        <v>1</v>
      </c>
      <c r="C6" t="s">
        <v>116</v>
      </c>
      <c r="D6" s="12">
        <f>B6*2.64</f>
        <v>2.64</v>
      </c>
      <c r="G6" s="32">
        <v>3</v>
      </c>
      <c r="H6" s="60" t="s">
        <v>116</v>
      </c>
      <c r="I6" s="13">
        <f>G6/2.64</f>
        <v>1.1363636363636362</v>
      </c>
    </row>
    <row r="8" spans="1:28" ht="15" customHeight="1" x14ac:dyDescent="0.15">
      <c r="B8" s="30" t="s">
        <v>2647</v>
      </c>
    </row>
    <row r="9" spans="1:28" ht="15" customHeight="1" x14ac:dyDescent="0.15">
      <c r="C9" s="605"/>
      <c r="D9" s="3"/>
      <c r="E9" s="3"/>
      <c r="F9" s="3"/>
      <c r="G9" s="3"/>
      <c r="H9" s="3"/>
      <c r="I9" s="3"/>
      <c r="L9" s="3"/>
      <c r="M9" s="3"/>
      <c r="N9" s="3"/>
      <c r="O9" s="3"/>
      <c r="P9" s="3"/>
      <c r="Q9" s="3"/>
      <c r="R9" s="3"/>
      <c r="U9" s="705" t="s">
        <v>2672</v>
      </c>
      <c r="V9" s="706"/>
      <c r="W9" s="706"/>
      <c r="X9" s="706"/>
      <c r="Y9" s="3"/>
      <c r="Z9" s="3"/>
      <c r="AA9" s="3"/>
    </row>
    <row r="10" spans="1:28" ht="15" customHeight="1" x14ac:dyDescent="0.15">
      <c r="B10" s="7"/>
      <c r="C10" s="49" t="s">
        <v>492</v>
      </c>
      <c r="D10" s="3"/>
      <c r="E10" s="3"/>
      <c r="F10" s="3"/>
      <c r="G10" s="16"/>
      <c r="H10" s="49" t="s">
        <v>507</v>
      </c>
      <c r="I10" s="48"/>
      <c r="K10" s="7"/>
      <c r="L10" s="49" t="s">
        <v>492</v>
      </c>
      <c r="M10" s="3"/>
      <c r="N10" s="3"/>
      <c r="O10" s="3"/>
      <c r="P10" s="16"/>
      <c r="Q10" s="49" t="s">
        <v>514</v>
      </c>
      <c r="R10" s="48"/>
      <c r="T10" s="7"/>
      <c r="U10" s="49" t="s">
        <v>492</v>
      </c>
      <c r="V10" s="3"/>
      <c r="W10" s="3"/>
      <c r="X10" s="3"/>
      <c r="Y10" s="16"/>
      <c r="Z10" s="49" t="s">
        <v>2603</v>
      </c>
      <c r="AA10" s="48"/>
    </row>
    <row r="11" spans="1:28" ht="15" customHeight="1" x14ac:dyDescent="0.15">
      <c r="B11" s="7"/>
      <c r="C11" s="50" t="s">
        <v>493</v>
      </c>
      <c r="D11" s="47"/>
      <c r="E11" s="47"/>
      <c r="F11" s="47"/>
      <c r="G11" s="48"/>
      <c r="H11" s="47" t="s">
        <v>713</v>
      </c>
      <c r="I11" s="48"/>
      <c r="K11" s="7"/>
      <c r="L11" s="50" t="s">
        <v>493</v>
      </c>
      <c r="M11" s="47"/>
      <c r="N11" s="47"/>
      <c r="O11" s="47"/>
      <c r="P11" s="48"/>
      <c r="Q11" s="47" t="s">
        <v>507</v>
      </c>
      <c r="R11" s="48"/>
      <c r="T11" s="7"/>
      <c r="U11" s="50" t="s">
        <v>493</v>
      </c>
      <c r="V11" s="47"/>
      <c r="W11" s="47"/>
      <c r="X11" s="47"/>
      <c r="Y11" s="48"/>
      <c r="Z11" s="47" t="s">
        <v>2602</v>
      </c>
      <c r="AA11" s="48"/>
    </row>
    <row r="12" spans="1:28" ht="15" customHeight="1" x14ac:dyDescent="0.15">
      <c r="B12" s="7"/>
      <c r="C12" s="50" t="s">
        <v>494</v>
      </c>
      <c r="D12" s="47"/>
      <c r="E12" s="47"/>
      <c r="F12" s="47"/>
      <c r="G12" s="48"/>
      <c r="H12" t="s">
        <v>539</v>
      </c>
      <c r="I12" s="7"/>
      <c r="K12" s="7"/>
      <c r="L12" s="50" t="s">
        <v>494</v>
      </c>
      <c r="M12" s="47"/>
      <c r="N12" s="47"/>
      <c r="O12" s="47"/>
      <c r="P12" s="48"/>
      <c r="Q12" t="s">
        <v>515</v>
      </c>
      <c r="R12" s="7"/>
      <c r="T12" s="7"/>
      <c r="U12" s="50" t="s">
        <v>494</v>
      </c>
      <c r="V12" s="47"/>
      <c r="W12" s="47"/>
      <c r="X12" s="47"/>
      <c r="Y12" s="48"/>
      <c r="AA12" s="7"/>
    </row>
    <row r="13" spans="1:28" ht="15" customHeight="1" x14ac:dyDescent="0.15">
      <c r="B13" s="7"/>
      <c r="C13" s="50" t="s">
        <v>495</v>
      </c>
      <c r="D13" s="47"/>
      <c r="E13" s="47"/>
      <c r="F13" s="47"/>
      <c r="G13" s="48"/>
      <c r="H13" s="50">
        <v>80</v>
      </c>
      <c r="I13" s="48" t="s">
        <v>904</v>
      </c>
      <c r="K13" s="7"/>
      <c r="L13" s="50" t="s">
        <v>495</v>
      </c>
      <c r="M13" s="47"/>
      <c r="N13" s="47"/>
      <c r="O13" s="47"/>
      <c r="P13" s="48"/>
      <c r="Q13" s="50">
        <v>89</v>
      </c>
      <c r="R13" s="48" t="s">
        <v>904</v>
      </c>
      <c r="T13" s="7"/>
      <c r="U13" s="50" t="s">
        <v>495</v>
      </c>
      <c r="V13" s="47"/>
      <c r="W13" s="47"/>
      <c r="X13" s="47"/>
      <c r="Y13" s="48"/>
      <c r="Z13" s="50">
        <v>90</v>
      </c>
      <c r="AA13" s="48">
        <v>110</v>
      </c>
      <c r="AB13" t="s">
        <v>10</v>
      </c>
    </row>
    <row r="14" spans="1:28" ht="15" customHeight="1" thickBot="1" x14ac:dyDescent="0.2">
      <c r="B14" s="7"/>
      <c r="C14" s="61" t="s">
        <v>506</v>
      </c>
      <c r="D14" s="62"/>
      <c r="E14" s="62"/>
      <c r="F14" s="62"/>
      <c r="G14" s="63"/>
      <c r="H14" s="64" t="s">
        <v>90</v>
      </c>
      <c r="I14" s="65" t="s">
        <v>24</v>
      </c>
      <c r="K14" s="7"/>
      <c r="L14" s="61" t="s">
        <v>506</v>
      </c>
      <c r="M14" s="62"/>
      <c r="N14" s="62"/>
      <c r="O14" s="62"/>
      <c r="P14" s="63"/>
      <c r="Q14" s="64" t="s">
        <v>90</v>
      </c>
      <c r="R14" s="65" t="s">
        <v>24</v>
      </c>
      <c r="T14" s="7"/>
      <c r="U14" s="61" t="s">
        <v>506</v>
      </c>
      <c r="V14" s="62"/>
      <c r="W14" s="62"/>
      <c r="X14" s="62"/>
      <c r="Y14" s="63"/>
      <c r="Z14" s="64" t="s">
        <v>90</v>
      </c>
      <c r="AA14" s="65" t="s">
        <v>24</v>
      </c>
    </row>
    <row r="15" spans="1:28" ht="15" customHeight="1" thickTop="1" x14ac:dyDescent="0.15">
      <c r="B15" s="7"/>
      <c r="C15" s="50" t="s">
        <v>735</v>
      </c>
      <c r="D15" s="47"/>
      <c r="E15" s="47"/>
      <c r="F15" s="47"/>
      <c r="G15" s="48"/>
      <c r="H15" s="67">
        <v>252</v>
      </c>
      <c r="I15" s="68">
        <v>95.256</v>
      </c>
      <c r="K15" s="7"/>
      <c r="L15" s="50" t="s">
        <v>735</v>
      </c>
      <c r="M15" s="47"/>
      <c r="N15" s="47"/>
      <c r="O15" s="47"/>
      <c r="P15" s="48"/>
      <c r="Q15" s="67">
        <v>265</v>
      </c>
      <c r="R15" s="68">
        <v>100.17</v>
      </c>
      <c r="T15" s="7"/>
      <c r="U15" s="50" t="s">
        <v>735</v>
      </c>
      <c r="V15" s="47"/>
      <c r="W15" s="47"/>
      <c r="X15" s="47"/>
      <c r="Y15" s="48"/>
      <c r="Z15" s="67">
        <v>223</v>
      </c>
      <c r="AA15" s="68">
        <v>84.293999999999997</v>
      </c>
    </row>
    <row r="16" spans="1:28" ht="15" customHeight="1" x14ac:dyDescent="0.15">
      <c r="B16" s="7"/>
      <c r="C16" s="49" t="s">
        <v>739</v>
      </c>
      <c r="D16" s="3"/>
      <c r="E16" s="3"/>
      <c r="F16" s="3"/>
      <c r="G16" s="16"/>
      <c r="H16" s="71">
        <v>170</v>
      </c>
      <c r="I16" s="72">
        <v>64.260000000000005</v>
      </c>
      <c r="K16" s="7"/>
      <c r="L16" s="49" t="s">
        <v>738</v>
      </c>
      <c r="M16" s="3"/>
      <c r="N16" s="3"/>
      <c r="O16" s="3"/>
      <c r="P16" s="16"/>
      <c r="Q16" s="71">
        <v>178</v>
      </c>
      <c r="R16" s="72">
        <v>67.284000000000006</v>
      </c>
      <c r="T16" s="7"/>
      <c r="U16" s="49" t="s">
        <v>739</v>
      </c>
      <c r="V16" s="3"/>
      <c r="W16" s="3"/>
      <c r="X16" s="3"/>
      <c r="Y16" s="16"/>
      <c r="Z16" s="71">
        <v>160</v>
      </c>
      <c r="AA16" s="72">
        <v>60.48</v>
      </c>
    </row>
    <row r="17" spans="2:27" ht="15" customHeight="1" x14ac:dyDescent="0.15">
      <c r="B17" s="7"/>
      <c r="C17" s="50" t="s">
        <v>504</v>
      </c>
      <c r="D17" s="47"/>
      <c r="E17" s="47"/>
      <c r="F17" s="47"/>
      <c r="G17" s="16"/>
      <c r="H17" s="73">
        <f>H15-H16</f>
        <v>82</v>
      </c>
      <c r="I17" s="68">
        <f>I15-I16</f>
        <v>30.995999999999995</v>
      </c>
      <c r="K17" s="7"/>
      <c r="L17" s="50" t="s">
        <v>504</v>
      </c>
      <c r="M17" s="47"/>
      <c r="N17" s="47"/>
      <c r="O17" s="47"/>
      <c r="P17" s="16"/>
      <c r="Q17" s="73">
        <f>Q15-Q16</f>
        <v>87</v>
      </c>
      <c r="R17" s="68">
        <f>R15-R16</f>
        <v>32.885999999999996</v>
      </c>
      <c r="T17" s="7"/>
      <c r="U17" s="50" t="s">
        <v>504</v>
      </c>
      <c r="V17" s="47"/>
      <c r="W17" s="47"/>
      <c r="X17" s="47"/>
      <c r="Y17" s="16"/>
      <c r="Z17" s="73">
        <f>Z15-Z16</f>
        <v>63</v>
      </c>
      <c r="AA17" s="68">
        <f>AA15-AA16</f>
        <v>23.814</v>
      </c>
    </row>
    <row r="18" spans="2:27" ht="15" customHeight="1" x14ac:dyDescent="0.15">
      <c r="B18" s="7"/>
      <c r="C18" s="50" t="s">
        <v>41</v>
      </c>
      <c r="D18" s="47"/>
      <c r="E18" s="47"/>
      <c r="F18" s="47"/>
      <c r="G18" s="48"/>
      <c r="H18" s="73">
        <f>H21+H22</f>
        <v>115</v>
      </c>
      <c r="I18" s="68">
        <f>I21+I22</f>
        <v>43.47</v>
      </c>
      <c r="K18" s="7"/>
      <c r="L18" s="50" t="s">
        <v>41</v>
      </c>
      <c r="M18" s="47"/>
      <c r="N18" s="47"/>
      <c r="O18" s="47"/>
      <c r="P18" s="48"/>
      <c r="Q18" s="73">
        <f>Q21+Q22</f>
        <v>125</v>
      </c>
      <c r="R18" s="68">
        <f>R21+R22</f>
        <v>47.5</v>
      </c>
      <c r="T18" s="7"/>
      <c r="U18" s="50" t="s">
        <v>41</v>
      </c>
      <c r="V18" s="47"/>
      <c r="W18" s="47"/>
      <c r="X18" s="47"/>
      <c r="Y18" s="48"/>
      <c r="Z18" s="73">
        <f>Z21+Z22</f>
        <v>111</v>
      </c>
      <c r="AA18" s="68">
        <f>AA21+AA22</f>
        <v>41.957999999999998</v>
      </c>
    </row>
    <row r="19" spans="2:27" ht="15" customHeight="1" x14ac:dyDescent="0.15">
      <c r="B19" s="7"/>
      <c r="C19" s="50" t="s">
        <v>496</v>
      </c>
      <c r="D19" s="47"/>
      <c r="E19" s="47"/>
      <c r="F19" s="47"/>
      <c r="G19" s="48"/>
      <c r="H19" s="73">
        <f>H16/2+5</f>
        <v>90</v>
      </c>
      <c r="I19" s="68">
        <f>I16/2+1.89</f>
        <v>34.020000000000003</v>
      </c>
      <c r="K19" s="7"/>
      <c r="L19" s="50" t="s">
        <v>496</v>
      </c>
      <c r="M19" s="47"/>
      <c r="N19" s="47"/>
      <c r="O19" s="47"/>
      <c r="P19" s="48"/>
      <c r="Q19" s="73">
        <v>100</v>
      </c>
      <c r="R19" s="68">
        <v>37.799999999999997</v>
      </c>
      <c r="T19" s="7"/>
      <c r="U19" s="50" t="s">
        <v>496</v>
      </c>
      <c r="V19" s="47"/>
      <c r="W19" s="47"/>
      <c r="X19" s="47"/>
      <c r="Y19" s="48"/>
      <c r="Z19" s="73">
        <f>Z16/2+5</f>
        <v>85</v>
      </c>
      <c r="AA19" s="68">
        <f>AA16/2+1.89</f>
        <v>32.129999999999995</v>
      </c>
    </row>
    <row r="20" spans="2:27" ht="15" customHeight="1" x14ac:dyDescent="0.15">
      <c r="B20" s="7"/>
      <c r="C20" s="50" t="s">
        <v>497</v>
      </c>
      <c r="D20" s="47"/>
      <c r="E20" s="47"/>
      <c r="F20" s="47"/>
      <c r="G20" s="48"/>
      <c r="H20" s="73">
        <f>H18-H19</f>
        <v>25</v>
      </c>
      <c r="I20" s="68">
        <f>I18-I19</f>
        <v>9.4499999999999957</v>
      </c>
      <c r="K20" s="7"/>
      <c r="L20" s="50" t="s">
        <v>497</v>
      </c>
      <c r="M20" s="47"/>
      <c r="N20" s="47"/>
      <c r="O20" s="47"/>
      <c r="P20" s="48"/>
      <c r="Q20" s="73">
        <f>Q18-Q19</f>
        <v>25</v>
      </c>
      <c r="R20" s="68">
        <f>R18-R19</f>
        <v>9.7000000000000028</v>
      </c>
      <c r="T20" s="7"/>
      <c r="U20" s="50" t="s">
        <v>497</v>
      </c>
      <c r="V20" s="47"/>
      <c r="W20" s="47"/>
      <c r="X20" s="47"/>
      <c r="Y20" s="48"/>
      <c r="Z20" s="73">
        <f>Z18-Z19</f>
        <v>26</v>
      </c>
      <c r="AA20" s="68">
        <f>AA18-AA19</f>
        <v>9.828000000000003</v>
      </c>
    </row>
    <row r="21" spans="2:27" ht="15" customHeight="1" x14ac:dyDescent="0.15">
      <c r="B21" s="7"/>
      <c r="C21" s="50" t="s">
        <v>34</v>
      </c>
      <c r="D21" s="47"/>
      <c r="E21" s="47"/>
      <c r="F21" s="47"/>
      <c r="G21" s="48"/>
      <c r="H21" s="75">
        <f>H42</f>
        <v>50</v>
      </c>
      <c r="I21" s="76">
        <f>I42</f>
        <v>18.899999999999999</v>
      </c>
      <c r="K21" s="7"/>
      <c r="L21" s="50" t="s">
        <v>34</v>
      </c>
      <c r="M21" s="47"/>
      <c r="N21" s="47"/>
      <c r="O21" s="47"/>
      <c r="P21" s="48"/>
      <c r="Q21" s="75">
        <f>Q42</f>
        <v>55</v>
      </c>
      <c r="R21" s="76">
        <f>R42</f>
        <v>21</v>
      </c>
      <c r="T21" s="7"/>
      <c r="U21" s="50" t="s">
        <v>34</v>
      </c>
      <c r="V21" s="47"/>
      <c r="W21" s="47"/>
      <c r="X21" s="47"/>
      <c r="Y21" s="48"/>
      <c r="Z21" s="75">
        <f>Z42</f>
        <v>46</v>
      </c>
      <c r="AA21" s="76">
        <f>AA42</f>
        <v>17.387999999999998</v>
      </c>
    </row>
    <row r="22" spans="2:27" ht="15" customHeight="1" x14ac:dyDescent="0.15">
      <c r="B22" s="7"/>
      <c r="C22" s="50" t="s">
        <v>42</v>
      </c>
      <c r="D22" s="47"/>
      <c r="G22" s="48"/>
      <c r="H22" s="35">
        <v>65</v>
      </c>
      <c r="I22" s="78">
        <v>24.57</v>
      </c>
      <c r="K22" s="7"/>
      <c r="L22" s="50" t="s">
        <v>42</v>
      </c>
      <c r="M22" s="47"/>
      <c r="P22" s="48"/>
      <c r="Q22" s="35">
        <v>70</v>
      </c>
      <c r="R22" s="78">
        <v>26.5</v>
      </c>
      <c r="T22" s="7"/>
      <c r="U22" s="50" t="s">
        <v>42</v>
      </c>
      <c r="V22" s="47"/>
      <c r="Y22" s="48"/>
      <c r="Z22" s="35">
        <v>65</v>
      </c>
      <c r="AA22" s="78">
        <v>24.57</v>
      </c>
    </row>
    <row r="23" spans="2:27" ht="15" customHeight="1" x14ac:dyDescent="0.15">
      <c r="B23" s="7"/>
      <c r="C23" t="s">
        <v>513</v>
      </c>
      <c r="E23" s="50" t="s">
        <v>44</v>
      </c>
      <c r="F23" s="47"/>
      <c r="G23" s="48"/>
      <c r="H23" s="73">
        <v>40</v>
      </c>
      <c r="I23" s="68">
        <v>15.12</v>
      </c>
      <c r="K23" s="7"/>
      <c r="L23" t="s">
        <v>513</v>
      </c>
      <c r="N23" s="50" t="s">
        <v>44</v>
      </c>
      <c r="O23" s="47"/>
      <c r="P23" s="48"/>
      <c r="Q23" s="73">
        <v>40</v>
      </c>
      <c r="R23" s="68">
        <v>15.12</v>
      </c>
      <c r="T23" s="7"/>
      <c r="U23" t="s">
        <v>513</v>
      </c>
      <c r="W23" s="50" t="s">
        <v>44</v>
      </c>
      <c r="X23" s="47"/>
      <c r="Y23" s="48"/>
      <c r="Z23" s="73"/>
      <c r="AA23" s="68"/>
    </row>
    <row r="24" spans="2:27" ht="15" customHeight="1" x14ac:dyDescent="0.15">
      <c r="B24" s="7"/>
      <c r="E24" s="50" t="s">
        <v>35</v>
      </c>
      <c r="F24" s="47"/>
      <c r="G24" s="48"/>
      <c r="H24" s="73">
        <v>40</v>
      </c>
      <c r="I24" s="68">
        <v>15.12</v>
      </c>
      <c r="K24" s="7"/>
      <c r="N24" s="50" t="s">
        <v>35</v>
      </c>
      <c r="O24" s="47"/>
      <c r="P24" s="48"/>
      <c r="Q24" s="73">
        <v>40</v>
      </c>
      <c r="R24" s="68">
        <v>15.12</v>
      </c>
      <c r="T24" s="7"/>
      <c r="W24" s="50" t="s">
        <v>35</v>
      </c>
      <c r="X24" s="47"/>
      <c r="Y24" s="48"/>
      <c r="Z24" s="73"/>
      <c r="AA24" s="68"/>
    </row>
    <row r="25" spans="2:27" ht="15" customHeight="1" x14ac:dyDescent="0.15">
      <c r="B25" s="7"/>
      <c r="E25" s="50" t="s">
        <v>111</v>
      </c>
      <c r="F25" s="47"/>
      <c r="G25" s="48"/>
      <c r="H25" s="73">
        <v>130</v>
      </c>
      <c r="I25" s="68">
        <v>49.14</v>
      </c>
      <c r="K25" s="7"/>
      <c r="N25" s="50" t="s">
        <v>111</v>
      </c>
      <c r="O25" s="47"/>
      <c r="P25" s="48"/>
      <c r="Q25" s="73">
        <v>150</v>
      </c>
      <c r="R25" s="68">
        <v>56.7</v>
      </c>
      <c r="T25" s="7"/>
      <c r="W25" s="50" t="s">
        <v>111</v>
      </c>
      <c r="X25" s="47"/>
      <c r="Y25" s="48"/>
      <c r="Z25" s="73"/>
      <c r="AA25" s="68"/>
    </row>
    <row r="26" spans="2:27" ht="15" customHeight="1" x14ac:dyDescent="0.15">
      <c r="B26" s="7"/>
      <c r="C26" s="81"/>
      <c r="D26" s="7"/>
      <c r="E26" s="50" t="s">
        <v>106</v>
      </c>
      <c r="F26" s="47"/>
      <c r="G26" s="48"/>
      <c r="H26" s="73">
        <v>25</v>
      </c>
      <c r="I26" s="68">
        <v>9.4499999999999993</v>
      </c>
      <c r="K26" s="7"/>
      <c r="L26" s="81"/>
      <c r="M26" s="7"/>
      <c r="N26" s="50" t="s">
        <v>106</v>
      </c>
      <c r="O26" s="47"/>
      <c r="P26" s="48"/>
      <c r="Q26" s="73">
        <v>25</v>
      </c>
      <c r="R26" s="68">
        <v>9.4499999999999993</v>
      </c>
      <c r="T26" s="7"/>
      <c r="U26" s="81"/>
      <c r="V26" s="7"/>
      <c r="W26" s="50" t="s">
        <v>106</v>
      </c>
      <c r="X26" s="47"/>
      <c r="Y26" s="48"/>
      <c r="Z26" s="73"/>
      <c r="AA26" s="68"/>
    </row>
    <row r="27" spans="2:27" ht="15" customHeight="1" x14ac:dyDescent="0.15">
      <c r="B27" s="7"/>
      <c r="C27" s="49"/>
      <c r="D27" s="16"/>
      <c r="E27" s="47" t="s">
        <v>575</v>
      </c>
      <c r="F27" s="47"/>
      <c r="G27" s="89"/>
      <c r="H27" s="82">
        <f>H57-H24-10</f>
        <v>25</v>
      </c>
      <c r="I27" s="25">
        <f>I57-I24-3.78</f>
        <v>9.4500000000000028</v>
      </c>
      <c r="K27" s="7"/>
      <c r="L27" s="49"/>
      <c r="M27" s="16"/>
      <c r="N27" s="47" t="s">
        <v>575</v>
      </c>
      <c r="O27" s="47"/>
      <c r="P27" s="89"/>
      <c r="Q27" s="35">
        <f>Q57-Q24-10</f>
        <v>26</v>
      </c>
      <c r="R27" s="25">
        <f>R57-R24-3.78</f>
        <v>9.828000000000003</v>
      </c>
      <c r="T27" s="7"/>
      <c r="U27" s="49"/>
      <c r="V27" s="16"/>
      <c r="W27" s="47" t="s">
        <v>575</v>
      </c>
      <c r="X27" s="47"/>
      <c r="Y27" s="89"/>
      <c r="Z27" s="82"/>
      <c r="AA27" s="25"/>
    </row>
    <row r="28" spans="2:27" ht="15" customHeight="1" x14ac:dyDescent="0.15">
      <c r="B28" s="7"/>
      <c r="C28" t="s">
        <v>499</v>
      </c>
      <c r="E28" s="50" t="s">
        <v>44</v>
      </c>
      <c r="F28" s="47"/>
      <c r="G28" s="48"/>
      <c r="H28" s="73">
        <v>40</v>
      </c>
      <c r="I28" s="68">
        <v>15.12</v>
      </c>
      <c r="K28" s="7"/>
      <c r="L28" t="s">
        <v>499</v>
      </c>
      <c r="N28" s="50" t="s">
        <v>44</v>
      </c>
      <c r="O28" s="47"/>
      <c r="P28" s="48"/>
      <c r="Q28" s="73">
        <v>40</v>
      </c>
      <c r="R28" s="68">
        <v>15.12</v>
      </c>
      <c r="T28" s="7"/>
      <c r="U28" t="s">
        <v>499</v>
      </c>
      <c r="W28" s="50" t="s">
        <v>44</v>
      </c>
      <c r="X28" s="47"/>
      <c r="Y28" s="48"/>
      <c r="Z28" s="73">
        <v>35</v>
      </c>
      <c r="AA28" s="68">
        <v>13.23</v>
      </c>
    </row>
    <row r="29" spans="2:27" ht="15" customHeight="1" x14ac:dyDescent="0.15">
      <c r="B29" s="7"/>
      <c r="E29" s="50" t="s">
        <v>35</v>
      </c>
      <c r="F29" s="47"/>
      <c r="G29" s="48"/>
      <c r="H29" s="73">
        <v>40</v>
      </c>
      <c r="I29" s="68">
        <v>15.12</v>
      </c>
      <c r="K29" s="7"/>
      <c r="N29" s="50" t="s">
        <v>35</v>
      </c>
      <c r="O29" s="47"/>
      <c r="P29" s="48"/>
      <c r="Q29" s="73">
        <v>40</v>
      </c>
      <c r="R29" s="68">
        <v>15.12</v>
      </c>
      <c r="T29" s="7"/>
      <c r="W29" s="50" t="s">
        <v>35</v>
      </c>
      <c r="X29" s="47"/>
      <c r="Y29" s="48"/>
      <c r="Z29" s="73">
        <v>40</v>
      </c>
      <c r="AA29" s="68">
        <v>15.12</v>
      </c>
    </row>
    <row r="30" spans="2:27" ht="15" customHeight="1" x14ac:dyDescent="0.15">
      <c r="B30" s="7"/>
      <c r="E30" s="50" t="s">
        <v>111</v>
      </c>
      <c r="F30" s="47"/>
      <c r="G30" s="48"/>
      <c r="H30" s="75">
        <v>65</v>
      </c>
      <c r="I30" s="76">
        <v>24.948</v>
      </c>
      <c r="K30" s="7"/>
      <c r="N30" s="50" t="s">
        <v>111</v>
      </c>
      <c r="O30" s="47"/>
      <c r="P30" s="48"/>
      <c r="Q30" s="75">
        <v>70</v>
      </c>
      <c r="R30" s="76">
        <v>26.46</v>
      </c>
      <c r="T30" s="7"/>
      <c r="W30" s="50" t="s">
        <v>111</v>
      </c>
      <c r="X30" s="47"/>
      <c r="Y30" s="48"/>
      <c r="Z30" s="75">
        <v>60</v>
      </c>
      <c r="AA30" s="76">
        <v>22.68</v>
      </c>
    </row>
    <row r="31" spans="2:27" ht="15" customHeight="1" x14ac:dyDescent="0.15">
      <c r="B31" s="7"/>
      <c r="C31" s="81"/>
      <c r="D31" s="7"/>
      <c r="E31" s="50" t="s">
        <v>106</v>
      </c>
      <c r="F31" s="47"/>
      <c r="G31" s="48"/>
      <c r="H31" s="75">
        <v>30</v>
      </c>
      <c r="I31" s="76">
        <v>11.34</v>
      </c>
      <c r="K31" s="7"/>
      <c r="L31" s="81"/>
      <c r="M31" s="7"/>
      <c r="N31" s="50" t="s">
        <v>106</v>
      </c>
      <c r="O31" s="47"/>
      <c r="P31" s="48"/>
      <c r="Q31" s="75">
        <v>30</v>
      </c>
      <c r="R31" s="76">
        <v>11.34</v>
      </c>
      <c r="T31" s="7"/>
      <c r="U31" s="81"/>
      <c r="V31" s="7"/>
      <c r="W31" s="50" t="s">
        <v>106</v>
      </c>
      <c r="X31" s="47"/>
      <c r="Y31" s="48"/>
      <c r="Z31" s="75">
        <v>15</v>
      </c>
      <c r="AA31" s="76">
        <v>5.67</v>
      </c>
    </row>
    <row r="32" spans="2:27" ht="15" customHeight="1" x14ac:dyDescent="0.15">
      <c r="B32" s="7"/>
      <c r="C32" s="49"/>
      <c r="D32" s="16"/>
      <c r="E32" s="47" t="s">
        <v>575</v>
      </c>
      <c r="F32" s="47"/>
      <c r="G32" s="89"/>
      <c r="H32" s="82">
        <v>25</v>
      </c>
      <c r="I32" s="25">
        <v>9.4499999999999993</v>
      </c>
      <c r="K32" s="7"/>
      <c r="L32" s="49"/>
      <c r="M32" s="16"/>
      <c r="N32" s="47" t="s">
        <v>575</v>
      </c>
      <c r="O32" s="47"/>
      <c r="P32" s="89"/>
      <c r="Q32" s="82">
        <v>26</v>
      </c>
      <c r="R32" s="25">
        <v>9.8279999999999994</v>
      </c>
      <c r="T32" s="7"/>
      <c r="U32" s="49"/>
      <c r="V32" s="16"/>
      <c r="W32" s="47" t="s">
        <v>575</v>
      </c>
      <c r="X32" s="47"/>
      <c r="Y32" s="89"/>
      <c r="Z32" s="82">
        <v>25</v>
      </c>
      <c r="AA32" s="25">
        <v>9.4499999999999993</v>
      </c>
    </row>
    <row r="33" spans="2:27" ht="15" customHeight="1" x14ac:dyDescent="0.15">
      <c r="B33" s="7"/>
      <c r="C33" t="s">
        <v>505</v>
      </c>
      <c r="E33" s="50" t="s">
        <v>44</v>
      </c>
      <c r="F33" s="47"/>
      <c r="G33" s="48"/>
      <c r="H33" s="73">
        <v>40</v>
      </c>
      <c r="I33" s="68">
        <v>15.12</v>
      </c>
      <c r="K33" s="7"/>
      <c r="L33" t="s">
        <v>505</v>
      </c>
      <c r="N33" s="50" t="s">
        <v>44</v>
      </c>
      <c r="O33" s="47"/>
      <c r="P33" s="48"/>
      <c r="Q33" s="73">
        <v>40</v>
      </c>
      <c r="R33" s="68">
        <v>15.12</v>
      </c>
      <c r="T33" s="7"/>
      <c r="U33" t="s">
        <v>505</v>
      </c>
      <c r="W33" s="50" t="s">
        <v>44</v>
      </c>
      <c r="X33" s="47"/>
      <c r="Y33" s="48"/>
      <c r="Z33" s="73"/>
      <c r="AA33" s="68"/>
    </row>
    <row r="34" spans="2:27" ht="15" customHeight="1" x14ac:dyDescent="0.15">
      <c r="B34" s="7"/>
      <c r="D34" s="7"/>
      <c r="E34" s="81" t="s">
        <v>35</v>
      </c>
      <c r="G34" s="48"/>
      <c r="H34" s="82">
        <v>40</v>
      </c>
      <c r="I34" s="25">
        <v>15.12</v>
      </c>
      <c r="K34" s="7"/>
      <c r="M34" s="7"/>
      <c r="N34" s="81" t="s">
        <v>35</v>
      </c>
      <c r="P34" s="48"/>
      <c r="Q34" s="82">
        <v>40</v>
      </c>
      <c r="R34" s="25">
        <v>15.12</v>
      </c>
      <c r="T34" s="7"/>
      <c r="V34" s="7"/>
      <c r="W34" s="81" t="s">
        <v>35</v>
      </c>
      <c r="Y34" s="48"/>
      <c r="Z34" s="82"/>
      <c r="AA34" s="25"/>
    </row>
    <row r="35" spans="2:27" ht="15" customHeight="1" x14ac:dyDescent="0.15">
      <c r="B35" s="7"/>
      <c r="C35" s="81"/>
      <c r="D35" s="7"/>
      <c r="E35" s="50" t="s">
        <v>111</v>
      </c>
      <c r="F35" s="47"/>
      <c r="G35" s="48"/>
      <c r="H35" s="75">
        <v>65</v>
      </c>
      <c r="I35" s="76">
        <v>24.948</v>
      </c>
      <c r="K35" s="7"/>
      <c r="L35" s="81"/>
      <c r="M35" s="7"/>
      <c r="N35" s="50" t="s">
        <v>111</v>
      </c>
      <c r="O35" s="47"/>
      <c r="P35" s="48"/>
      <c r="Q35" s="75">
        <v>65</v>
      </c>
      <c r="R35" s="76">
        <v>24.948</v>
      </c>
      <c r="T35" s="7"/>
      <c r="U35" s="81"/>
      <c r="V35" s="7"/>
      <c r="W35" s="50" t="s">
        <v>111</v>
      </c>
      <c r="X35" s="47"/>
      <c r="Y35" s="48"/>
      <c r="Z35" s="75"/>
      <c r="AA35" s="76"/>
    </row>
    <row r="36" spans="2:27" ht="15" customHeight="1" x14ac:dyDescent="0.15">
      <c r="B36" s="7"/>
      <c r="C36" s="81"/>
      <c r="D36" s="7"/>
      <c r="E36" s="49" t="s">
        <v>106</v>
      </c>
      <c r="F36" s="3"/>
      <c r="G36" s="16"/>
      <c r="H36" s="84" t="s">
        <v>508</v>
      </c>
      <c r="I36" s="85"/>
      <c r="K36" s="7"/>
      <c r="L36" s="81"/>
      <c r="M36" s="7"/>
      <c r="N36" s="49" t="s">
        <v>106</v>
      </c>
      <c r="O36" s="3"/>
      <c r="P36" s="16"/>
      <c r="Q36" s="84" t="s">
        <v>508</v>
      </c>
      <c r="R36" s="85"/>
      <c r="T36" s="7"/>
      <c r="U36" s="81"/>
      <c r="V36" s="7"/>
      <c r="W36" s="49" t="s">
        <v>106</v>
      </c>
      <c r="X36" s="3"/>
      <c r="Y36" s="16"/>
      <c r="Z36" s="689"/>
      <c r="AA36" s="85"/>
    </row>
    <row r="37" spans="2:27" ht="15" customHeight="1" x14ac:dyDescent="0.15">
      <c r="C37" s="49"/>
      <c r="D37" s="16"/>
      <c r="E37" s="47" t="s">
        <v>575</v>
      </c>
      <c r="F37" s="47"/>
      <c r="G37" s="89"/>
      <c r="H37" s="82">
        <f>H57-H34-10</f>
        <v>25</v>
      </c>
      <c r="I37" s="25">
        <f>I57-I34-3.78</f>
        <v>9.4500000000000028</v>
      </c>
      <c r="K37" s="7"/>
      <c r="L37" s="49"/>
      <c r="M37" s="16"/>
      <c r="N37" s="47" t="s">
        <v>575</v>
      </c>
      <c r="O37" s="47"/>
      <c r="P37" s="89"/>
      <c r="Q37" s="82">
        <f>Q57-Q34-10</f>
        <v>26</v>
      </c>
      <c r="R37" s="25">
        <f>R57-R34-3.78</f>
        <v>9.828000000000003</v>
      </c>
      <c r="U37" s="49"/>
      <c r="V37" s="16"/>
      <c r="W37" s="47" t="s">
        <v>575</v>
      </c>
      <c r="X37" s="47"/>
      <c r="Y37" s="89"/>
      <c r="Z37" s="82"/>
      <c r="AA37" s="25"/>
    </row>
    <row r="38" spans="2:27" ht="15" customHeight="1" x14ac:dyDescent="0.15">
      <c r="B38" s="7"/>
      <c r="C38" t="s">
        <v>500</v>
      </c>
      <c r="E38" s="49" t="s">
        <v>44</v>
      </c>
      <c r="F38" s="3"/>
      <c r="G38" s="48"/>
      <c r="H38" s="73">
        <v>40</v>
      </c>
      <c r="I38" s="68">
        <v>15.12</v>
      </c>
      <c r="K38" s="7"/>
      <c r="L38" t="s">
        <v>500</v>
      </c>
      <c r="N38" s="49" t="s">
        <v>44</v>
      </c>
      <c r="O38" s="3"/>
      <c r="P38" s="48"/>
      <c r="Q38" s="73">
        <v>40</v>
      </c>
      <c r="R38" s="68">
        <v>15.12</v>
      </c>
      <c r="T38" s="7"/>
      <c r="U38" t="s">
        <v>500</v>
      </c>
      <c r="W38" s="49" t="s">
        <v>44</v>
      </c>
      <c r="X38" s="3"/>
      <c r="Y38" s="48"/>
      <c r="Z38" s="73">
        <v>35</v>
      </c>
      <c r="AA38" s="68">
        <v>13.23</v>
      </c>
    </row>
    <row r="39" spans="2:27" ht="15" customHeight="1" x14ac:dyDescent="0.15">
      <c r="B39" s="7"/>
      <c r="E39" s="50" t="s">
        <v>35</v>
      </c>
      <c r="F39" s="47"/>
      <c r="G39" s="48"/>
      <c r="H39" s="82">
        <v>40</v>
      </c>
      <c r="I39" s="25">
        <v>15.12</v>
      </c>
      <c r="K39" s="7"/>
      <c r="N39" s="50" t="s">
        <v>35</v>
      </c>
      <c r="O39" s="47"/>
      <c r="P39" s="48"/>
      <c r="Q39" s="82">
        <v>40</v>
      </c>
      <c r="R39" s="25">
        <v>15.12</v>
      </c>
      <c r="T39" s="7"/>
      <c r="W39" s="50" t="s">
        <v>35</v>
      </c>
      <c r="X39" s="47"/>
      <c r="Y39" s="48"/>
      <c r="Z39" s="82">
        <v>40</v>
      </c>
      <c r="AA39" s="25">
        <v>15.12</v>
      </c>
    </row>
    <row r="40" spans="2:27" ht="15" customHeight="1" x14ac:dyDescent="0.15">
      <c r="B40" s="7"/>
      <c r="C40" s="81"/>
      <c r="D40" s="7"/>
      <c r="E40" s="3" t="s">
        <v>111</v>
      </c>
      <c r="F40" s="3"/>
      <c r="G40" s="16"/>
      <c r="H40" s="75">
        <v>65</v>
      </c>
      <c r="I40" s="76">
        <v>24.57</v>
      </c>
      <c r="K40" s="7"/>
      <c r="L40" s="81"/>
      <c r="M40" s="7"/>
      <c r="N40" s="3" t="s">
        <v>111</v>
      </c>
      <c r="O40" s="3"/>
      <c r="P40" s="16"/>
      <c r="Q40" s="75">
        <v>65</v>
      </c>
      <c r="R40" s="76">
        <v>24.948</v>
      </c>
      <c r="T40" s="7"/>
      <c r="U40" s="81"/>
      <c r="V40" s="7"/>
      <c r="W40" s="3" t="s">
        <v>111</v>
      </c>
      <c r="X40" s="3"/>
      <c r="Y40" s="16"/>
      <c r="Z40" s="75">
        <v>60</v>
      </c>
      <c r="AA40" s="76">
        <v>22.68</v>
      </c>
    </row>
    <row r="41" spans="2:27" ht="15" customHeight="1" x14ac:dyDescent="0.15">
      <c r="B41" s="7"/>
      <c r="C41" s="49"/>
      <c r="D41" s="16"/>
      <c r="E41" s="47" t="s">
        <v>575</v>
      </c>
      <c r="F41" s="47"/>
      <c r="G41" s="89"/>
      <c r="H41" s="82">
        <f>H57-H39-10</f>
        <v>25</v>
      </c>
      <c r="I41" s="25">
        <f>I57-I39-3.78</f>
        <v>9.4500000000000028</v>
      </c>
      <c r="K41" s="7"/>
      <c r="L41" s="49"/>
      <c r="M41" s="16"/>
      <c r="N41" s="47" t="s">
        <v>575</v>
      </c>
      <c r="O41" s="47"/>
      <c r="P41" s="89"/>
      <c r="Q41" s="82">
        <f>Q57-Q39-10</f>
        <v>26</v>
      </c>
      <c r="R41" s="25">
        <f>R57-R39-3.78</f>
        <v>9.828000000000003</v>
      </c>
      <c r="T41" s="7"/>
      <c r="U41" s="49"/>
      <c r="V41" s="16"/>
      <c r="W41" s="47" t="s">
        <v>575</v>
      </c>
      <c r="X41" s="47"/>
      <c r="Y41" s="89"/>
      <c r="Z41" s="82">
        <f>Z57-Z39-10</f>
        <v>25</v>
      </c>
      <c r="AA41" s="25">
        <f>AA57-AA39-3.78</f>
        <v>9.4500000000000028</v>
      </c>
    </row>
    <row r="42" spans="2:27" ht="15" customHeight="1" x14ac:dyDescent="0.15">
      <c r="B42" s="7"/>
      <c r="C42" s="50" t="s">
        <v>105</v>
      </c>
      <c r="D42" s="47"/>
      <c r="E42" s="47"/>
      <c r="F42" s="47"/>
      <c r="G42" s="48"/>
      <c r="H42" s="75">
        <v>50</v>
      </c>
      <c r="I42" s="76">
        <v>18.899999999999999</v>
      </c>
      <c r="K42" s="7"/>
      <c r="L42" s="50" t="s">
        <v>105</v>
      </c>
      <c r="M42" s="47"/>
      <c r="N42" s="47"/>
      <c r="O42" s="47"/>
      <c r="P42" s="48"/>
      <c r="Q42" s="75">
        <v>55</v>
      </c>
      <c r="R42" s="76">
        <v>21</v>
      </c>
      <c r="T42" s="7"/>
      <c r="U42" s="50" t="s">
        <v>105</v>
      </c>
      <c r="V42" s="47"/>
      <c r="W42" s="47"/>
      <c r="X42" s="47"/>
      <c r="Y42" s="48"/>
      <c r="Z42" s="75">
        <f>V64/2-3</f>
        <v>46</v>
      </c>
      <c r="AA42" s="76">
        <f>W64/2-1.134</f>
        <v>17.387999999999998</v>
      </c>
    </row>
    <row r="43" spans="2:27" ht="15" customHeight="1" x14ac:dyDescent="0.15">
      <c r="B43" s="7"/>
      <c r="C43" s="50" t="s">
        <v>498</v>
      </c>
      <c r="D43" s="47"/>
      <c r="E43" s="47"/>
      <c r="F43" s="47"/>
      <c r="G43" s="48"/>
      <c r="H43" s="75">
        <v>43</v>
      </c>
      <c r="I43" s="76">
        <v>16.254000000000001</v>
      </c>
      <c r="K43" s="7"/>
      <c r="L43" s="50" t="s">
        <v>498</v>
      </c>
      <c r="M43" s="47"/>
      <c r="N43" s="47"/>
      <c r="O43" s="47"/>
      <c r="P43" s="48"/>
      <c r="Q43" s="75">
        <v>43</v>
      </c>
      <c r="R43" s="76">
        <v>16.254000000000001</v>
      </c>
      <c r="T43" s="7"/>
      <c r="U43" s="50" t="s">
        <v>498</v>
      </c>
      <c r="V43" s="47"/>
      <c r="W43" s="47"/>
      <c r="X43" s="47"/>
      <c r="Y43" s="48"/>
      <c r="Z43" s="75">
        <f>V64/2-3-3</f>
        <v>43</v>
      </c>
      <c r="AA43" s="76">
        <f>W64/2-1.134-1.134</f>
        <v>16.253999999999998</v>
      </c>
    </row>
    <row r="44" spans="2:27" ht="15" customHeight="1" x14ac:dyDescent="0.15">
      <c r="B44" s="7"/>
      <c r="C44" s="50" t="s">
        <v>37</v>
      </c>
      <c r="D44" s="47"/>
      <c r="E44" s="47"/>
      <c r="F44" s="47"/>
      <c r="G44" s="48"/>
      <c r="H44" s="75">
        <f>H43</f>
        <v>43</v>
      </c>
      <c r="I44" s="76">
        <f>I43</f>
        <v>16.254000000000001</v>
      </c>
      <c r="K44" s="7"/>
      <c r="L44" s="50" t="s">
        <v>37</v>
      </c>
      <c r="M44" s="47"/>
      <c r="N44" s="47"/>
      <c r="O44" s="47"/>
      <c r="P44" s="48"/>
      <c r="Q44" s="75">
        <f>Q43</f>
        <v>43</v>
      </c>
      <c r="R44" s="76">
        <f>R43</f>
        <v>16.254000000000001</v>
      </c>
      <c r="T44" s="7"/>
      <c r="U44" s="50" t="s">
        <v>37</v>
      </c>
      <c r="V44" s="47"/>
      <c r="W44" s="47"/>
      <c r="X44" s="47"/>
      <c r="Y44" s="48"/>
      <c r="Z44" s="75">
        <f>Z43</f>
        <v>43</v>
      </c>
      <c r="AA44" s="76">
        <f>AA43</f>
        <v>16.253999999999998</v>
      </c>
    </row>
    <row r="45" spans="2:27" ht="15" customHeight="1" x14ac:dyDescent="0.15">
      <c r="B45" s="7"/>
      <c r="C45" s="50" t="s">
        <v>15</v>
      </c>
      <c r="D45" s="47"/>
      <c r="E45" s="47"/>
      <c r="F45" s="47"/>
      <c r="G45" s="48"/>
      <c r="H45" s="75">
        <v>11</v>
      </c>
      <c r="I45" s="76">
        <v>4.1580000000000004</v>
      </c>
      <c r="K45" s="7"/>
      <c r="L45" s="50" t="s">
        <v>15</v>
      </c>
      <c r="M45" s="47"/>
      <c r="N45" s="47"/>
      <c r="O45" s="47"/>
      <c r="P45" s="48"/>
      <c r="Q45" s="75">
        <v>12</v>
      </c>
      <c r="R45" s="76">
        <v>4.5359999999999996</v>
      </c>
      <c r="T45" s="7"/>
      <c r="U45" s="50" t="s">
        <v>15</v>
      </c>
      <c r="V45" s="47"/>
      <c r="W45" s="47"/>
      <c r="X45" s="47"/>
      <c r="Y45" s="48"/>
      <c r="Z45" s="75">
        <v>10</v>
      </c>
      <c r="AA45" s="76">
        <v>3.78</v>
      </c>
    </row>
    <row r="46" spans="2:27" ht="15" customHeight="1" x14ac:dyDescent="0.15">
      <c r="B46" s="7"/>
      <c r="C46" s="50" t="s">
        <v>1</v>
      </c>
      <c r="D46" s="47"/>
      <c r="E46" s="47"/>
      <c r="F46" s="47"/>
      <c r="G46" s="48"/>
      <c r="H46" s="75">
        <v>0</v>
      </c>
      <c r="I46" s="76">
        <v>0</v>
      </c>
      <c r="K46" s="7"/>
      <c r="L46" s="50" t="s">
        <v>1</v>
      </c>
      <c r="M46" s="47"/>
      <c r="N46" s="47"/>
      <c r="O46" s="47"/>
      <c r="P46" s="48"/>
      <c r="Q46" s="75">
        <v>0</v>
      </c>
      <c r="R46" s="76">
        <v>0</v>
      </c>
      <c r="T46" s="7"/>
      <c r="U46" s="50" t="s">
        <v>1</v>
      </c>
      <c r="V46" s="47"/>
      <c r="W46" s="47"/>
      <c r="X46" s="47"/>
      <c r="Y46" s="48"/>
      <c r="Z46" s="75">
        <v>0</v>
      </c>
      <c r="AA46" s="76">
        <v>0</v>
      </c>
    </row>
    <row r="47" spans="2:27" ht="15" customHeight="1" x14ac:dyDescent="0.15">
      <c r="C47" s="50" t="s">
        <v>73</v>
      </c>
      <c r="D47" s="47"/>
      <c r="E47" s="47"/>
      <c r="F47" s="47"/>
      <c r="G47" s="48"/>
      <c r="H47" s="75">
        <v>2</v>
      </c>
      <c r="I47" s="76">
        <v>0.75600000000000001</v>
      </c>
      <c r="L47" s="50" t="s">
        <v>73</v>
      </c>
      <c r="M47" s="47"/>
      <c r="N47" s="47"/>
      <c r="O47" s="47"/>
      <c r="P47" s="48"/>
      <c r="Q47" s="77">
        <v>2</v>
      </c>
      <c r="R47" s="76">
        <v>0.75600000000000001</v>
      </c>
      <c r="U47" s="50" t="s">
        <v>73</v>
      </c>
      <c r="V47" s="47"/>
      <c r="W47" s="47"/>
      <c r="X47" s="47"/>
      <c r="Y47" s="48"/>
      <c r="Z47" s="75">
        <v>2</v>
      </c>
      <c r="AA47" s="76">
        <v>0.75600000000000001</v>
      </c>
    </row>
    <row r="48" spans="2:27" ht="15" customHeight="1" x14ac:dyDescent="0.15">
      <c r="B48" s="7"/>
      <c r="C48" s="88" t="s">
        <v>110</v>
      </c>
      <c r="D48" s="89"/>
      <c r="E48" s="47" t="s">
        <v>502</v>
      </c>
      <c r="F48" s="47"/>
      <c r="G48" s="48"/>
      <c r="H48" s="75">
        <v>35</v>
      </c>
      <c r="I48" s="76">
        <v>13.23</v>
      </c>
      <c r="K48" s="7"/>
      <c r="L48" s="88" t="s">
        <v>110</v>
      </c>
      <c r="M48" s="89"/>
      <c r="N48" s="47" t="s">
        <v>502</v>
      </c>
      <c r="O48" s="47"/>
      <c r="P48" s="48"/>
      <c r="Q48" s="75">
        <v>37</v>
      </c>
      <c r="R48" s="76">
        <v>13.986000000000001</v>
      </c>
      <c r="T48" s="7"/>
      <c r="U48" s="88" t="s">
        <v>110</v>
      </c>
      <c r="V48" s="89"/>
      <c r="W48" s="47" t="s">
        <v>502</v>
      </c>
      <c r="X48" s="47"/>
      <c r="Y48" s="48"/>
      <c r="Z48" s="75">
        <f>(V64-23)/2-3-4</f>
        <v>30.5</v>
      </c>
      <c r="AA48" s="76">
        <f>(W64-8.694)/2-1.134-1.512</f>
        <v>11.528999999999996</v>
      </c>
    </row>
    <row r="49" spans="1:62" ht="15" customHeight="1" x14ac:dyDescent="0.15">
      <c r="B49" s="7"/>
      <c r="C49" s="49"/>
      <c r="D49" s="16"/>
      <c r="E49" s="3" t="s">
        <v>503</v>
      </c>
      <c r="F49" s="3"/>
      <c r="G49" s="16"/>
      <c r="H49" s="84" t="s">
        <v>511</v>
      </c>
      <c r="I49" s="604"/>
      <c r="K49" s="7"/>
      <c r="L49" s="49"/>
      <c r="M49" s="16"/>
      <c r="N49" s="3" t="s">
        <v>503</v>
      </c>
      <c r="O49" s="3"/>
      <c r="P49" s="16"/>
      <c r="Q49" s="84" t="s">
        <v>511</v>
      </c>
      <c r="R49" s="604"/>
      <c r="T49" s="7"/>
      <c r="U49" s="49"/>
      <c r="V49" s="16"/>
      <c r="W49" s="3"/>
      <c r="X49" s="3"/>
      <c r="Y49" s="16"/>
      <c r="Z49" s="84"/>
      <c r="AA49" s="604"/>
    </row>
    <row r="50" spans="1:62" ht="15" customHeight="1" x14ac:dyDescent="0.15">
      <c r="C50" s="88" t="s">
        <v>510</v>
      </c>
      <c r="D50" s="89"/>
      <c r="E50" s="47" t="s">
        <v>501</v>
      </c>
      <c r="F50" s="47"/>
      <c r="G50" s="48"/>
      <c r="H50" s="75">
        <v>33</v>
      </c>
      <c r="I50" s="76">
        <v>12.474</v>
      </c>
      <c r="L50" s="88" t="s">
        <v>510</v>
      </c>
      <c r="M50" s="89"/>
      <c r="N50" s="47" t="s">
        <v>501</v>
      </c>
      <c r="O50" s="47"/>
      <c r="P50" s="48"/>
      <c r="Q50" s="75">
        <v>35</v>
      </c>
      <c r="R50" s="76">
        <v>13.23</v>
      </c>
      <c r="U50" s="88" t="s">
        <v>510</v>
      </c>
      <c r="V50" s="89"/>
      <c r="W50" s="47" t="s">
        <v>501</v>
      </c>
      <c r="X50" s="47"/>
      <c r="Y50" s="48"/>
      <c r="Z50" s="75">
        <f>Z48</f>
        <v>30.5</v>
      </c>
      <c r="AA50" s="76">
        <f>AA48</f>
        <v>11.528999999999996</v>
      </c>
    </row>
    <row r="51" spans="1:62" ht="15" customHeight="1" x14ac:dyDescent="0.15">
      <c r="B51" s="7"/>
      <c r="C51" s="3"/>
      <c r="D51" s="16"/>
      <c r="E51" s="3" t="s">
        <v>341</v>
      </c>
      <c r="F51" s="3"/>
      <c r="G51" s="16"/>
      <c r="H51" s="84" t="s">
        <v>512</v>
      </c>
      <c r="I51" s="85"/>
      <c r="K51" s="7"/>
      <c r="L51" s="3"/>
      <c r="M51" s="16"/>
      <c r="N51" s="3" t="s">
        <v>341</v>
      </c>
      <c r="O51" s="3"/>
      <c r="P51" s="16"/>
      <c r="Q51" s="84" t="s">
        <v>512</v>
      </c>
      <c r="R51" s="85"/>
      <c r="T51" s="7"/>
      <c r="U51" s="3"/>
      <c r="V51" s="16"/>
      <c r="W51" s="3"/>
      <c r="X51" s="3"/>
      <c r="Y51" s="16"/>
      <c r="Z51" s="84"/>
      <c r="AA51" s="85"/>
    </row>
    <row r="52" spans="1:62" ht="15" customHeight="1" x14ac:dyDescent="0.15">
      <c r="C52" s="50" t="s">
        <v>25</v>
      </c>
      <c r="D52" s="47"/>
      <c r="E52" s="47"/>
      <c r="F52" s="47"/>
      <c r="G52" s="48"/>
      <c r="H52" s="75">
        <v>30</v>
      </c>
      <c r="I52" s="76">
        <v>11.34</v>
      </c>
      <c r="L52" s="50" t="s">
        <v>25</v>
      </c>
      <c r="M52" s="47"/>
      <c r="N52" s="47"/>
      <c r="O52" s="47"/>
      <c r="P52" s="48"/>
      <c r="Q52" s="75">
        <v>30</v>
      </c>
      <c r="R52" s="76">
        <v>11.34</v>
      </c>
      <c r="U52" s="50" t="s">
        <v>25</v>
      </c>
      <c r="V52" s="47"/>
      <c r="W52" s="47"/>
      <c r="X52" s="47"/>
      <c r="Y52" s="48"/>
      <c r="Z52" s="75">
        <v>25</v>
      </c>
      <c r="AA52" s="76">
        <v>9.4499999999999993</v>
      </c>
    </row>
    <row r="53" spans="1:62" ht="15" customHeight="1" x14ac:dyDescent="0.15">
      <c r="C53" s="50" t="s">
        <v>207</v>
      </c>
      <c r="D53" s="47"/>
      <c r="E53" s="47"/>
      <c r="F53" s="47"/>
      <c r="G53" s="48"/>
      <c r="H53" s="75">
        <v>67</v>
      </c>
      <c r="I53" s="76">
        <v>25.326000000000001</v>
      </c>
      <c r="L53" s="50" t="s">
        <v>207</v>
      </c>
      <c r="M53" s="47"/>
      <c r="N53" s="47"/>
      <c r="O53" s="47"/>
      <c r="P53" s="48"/>
      <c r="Q53" s="75">
        <v>80</v>
      </c>
      <c r="R53" s="76">
        <v>30.24</v>
      </c>
      <c r="U53" s="50" t="s">
        <v>207</v>
      </c>
      <c r="V53" s="47"/>
      <c r="W53" s="47"/>
      <c r="X53" s="47"/>
      <c r="Y53" s="48"/>
      <c r="Z53" s="75">
        <v>60</v>
      </c>
      <c r="AA53" s="76">
        <v>22.68</v>
      </c>
    </row>
    <row r="54" spans="1:62" ht="15" customHeight="1" x14ac:dyDescent="0.15">
      <c r="C54" s="49" t="s">
        <v>333</v>
      </c>
      <c r="D54" s="3"/>
      <c r="E54" s="3"/>
      <c r="F54" s="3"/>
      <c r="G54" s="16"/>
      <c r="H54" s="90">
        <v>10</v>
      </c>
      <c r="I54" s="68">
        <v>3.78</v>
      </c>
      <c r="L54" s="49" t="s">
        <v>333</v>
      </c>
      <c r="M54" s="3"/>
      <c r="N54" s="3"/>
      <c r="O54" s="3"/>
      <c r="P54" s="16"/>
      <c r="Q54" s="90">
        <v>10.5</v>
      </c>
      <c r="R54" s="68">
        <v>3.9689999999999999</v>
      </c>
      <c r="U54" s="49" t="s">
        <v>333</v>
      </c>
      <c r="V54" s="3"/>
      <c r="W54" s="3"/>
      <c r="X54" s="3"/>
      <c r="Y54" s="16"/>
      <c r="Z54" s="90">
        <v>9</v>
      </c>
      <c r="AA54" s="68">
        <v>3.4020000000000001</v>
      </c>
    </row>
    <row r="55" spans="1:62" ht="15" customHeight="1" x14ac:dyDescent="0.15">
      <c r="C55" s="49" t="s">
        <v>108</v>
      </c>
      <c r="D55" s="3"/>
      <c r="E55" s="3"/>
      <c r="F55" s="3"/>
      <c r="G55" s="16"/>
      <c r="H55" s="90">
        <v>60</v>
      </c>
      <c r="I55" s="68">
        <v>22.68</v>
      </c>
      <c r="L55" s="49" t="s">
        <v>107</v>
      </c>
      <c r="M55" s="3"/>
      <c r="N55" s="3"/>
      <c r="O55" s="3"/>
      <c r="P55" s="16"/>
      <c r="Q55" s="90">
        <v>65</v>
      </c>
      <c r="R55" s="68">
        <v>24.57</v>
      </c>
      <c r="U55" s="49" t="s">
        <v>108</v>
      </c>
      <c r="V55" s="3"/>
      <c r="W55" s="3"/>
      <c r="X55" s="3"/>
      <c r="Y55" s="16"/>
      <c r="Z55" s="90">
        <v>75</v>
      </c>
      <c r="AA55" s="68">
        <v>28.35</v>
      </c>
    </row>
    <row r="56" spans="1:62" ht="15" customHeight="1" x14ac:dyDescent="0.15">
      <c r="C56" s="50" t="s">
        <v>509</v>
      </c>
      <c r="D56" s="47"/>
      <c r="E56" s="47"/>
      <c r="F56" s="47"/>
      <c r="G56" s="48"/>
      <c r="H56" s="35">
        <f>H29+H32</f>
        <v>65</v>
      </c>
      <c r="I56" s="37">
        <f>I29+I32</f>
        <v>24.57</v>
      </c>
      <c r="L56" s="50" t="s">
        <v>509</v>
      </c>
      <c r="M56" s="47"/>
      <c r="N56" s="47"/>
      <c r="O56" s="47"/>
      <c r="P56" s="48"/>
      <c r="Q56" s="35">
        <f>Q29+Q32</f>
        <v>66</v>
      </c>
      <c r="R56" s="37">
        <f>R29+R32</f>
        <v>24.948</v>
      </c>
      <c r="U56" s="50" t="s">
        <v>509</v>
      </c>
      <c r="V56" s="47"/>
      <c r="W56" s="47"/>
      <c r="X56" s="47"/>
      <c r="Y56" s="48"/>
      <c r="Z56" s="35">
        <f>Z29+Z32</f>
        <v>65</v>
      </c>
      <c r="AA56" s="37">
        <f>AA29+AA32</f>
        <v>24.57</v>
      </c>
    </row>
    <row r="57" spans="1:62" ht="15" customHeight="1" x14ac:dyDescent="0.15">
      <c r="C57" s="50" t="s">
        <v>902</v>
      </c>
      <c r="D57" s="47"/>
      <c r="E57" s="47"/>
      <c r="F57" s="47"/>
      <c r="G57" s="48"/>
      <c r="H57" s="35">
        <f>H29+H32+10</f>
        <v>75</v>
      </c>
      <c r="I57" s="37">
        <f>I29+I32+3.78</f>
        <v>28.35</v>
      </c>
      <c r="L57" s="50" t="s">
        <v>902</v>
      </c>
      <c r="M57" s="47"/>
      <c r="N57" s="47"/>
      <c r="O57" s="47"/>
      <c r="P57" s="48"/>
      <c r="Q57" s="35">
        <f>Q29+Q32+10</f>
        <v>76</v>
      </c>
      <c r="R57" s="37">
        <f>R29+R32+3.78</f>
        <v>28.728000000000002</v>
      </c>
      <c r="U57" s="50" t="s">
        <v>902</v>
      </c>
      <c r="V57" s="47"/>
      <c r="W57" s="47"/>
      <c r="X57" s="47"/>
      <c r="Y57" s="48"/>
      <c r="Z57" s="35">
        <f>Z29+Z32+10</f>
        <v>75</v>
      </c>
      <c r="AA57" s="37">
        <f>AA29+AA32+3.78</f>
        <v>28.35</v>
      </c>
    </row>
    <row r="59" spans="1:62" ht="15" customHeight="1" x14ac:dyDescent="0.15">
      <c r="B59" s="30" t="s">
        <v>2670</v>
      </c>
    </row>
    <row r="60" spans="1:62" ht="15" customHeight="1" x14ac:dyDescent="0.15">
      <c r="L60" s="3"/>
      <c r="M60" s="3"/>
      <c r="N60" s="3"/>
      <c r="O60" s="3"/>
      <c r="P60" s="3"/>
      <c r="Q60" s="3"/>
      <c r="R60" s="3"/>
      <c r="S60" s="3"/>
      <c r="T60" s="3"/>
      <c r="U60" s="3"/>
      <c r="Y60" s="3"/>
      <c r="Z60" s="3"/>
      <c r="AA60" s="3"/>
      <c r="AB60" s="3"/>
      <c r="AC60" s="3"/>
      <c r="AD60" s="3"/>
      <c r="AE60" s="3"/>
      <c r="AF60" s="3"/>
      <c r="AG60" s="3" t="s">
        <v>359</v>
      </c>
      <c r="AH60" s="228"/>
      <c r="AI60" s="605"/>
      <c r="AJ60" s="605"/>
      <c r="AK60" s="3"/>
      <c r="AL60" s="3"/>
      <c r="AM60" s="3"/>
      <c r="AN60" s="3"/>
      <c r="AO60" s="3"/>
      <c r="AP60" s="3"/>
      <c r="AU60" s="23"/>
      <c r="BC60" s="23"/>
      <c r="BD60" s="23"/>
      <c r="BE60" s="23"/>
      <c r="BF60" s="23"/>
      <c r="BG60" s="23"/>
      <c r="BH60" s="23"/>
      <c r="BI60" s="23"/>
      <c r="BJ60" s="23"/>
    </row>
    <row r="61" spans="1:62" ht="15" customHeight="1" x14ac:dyDescent="0.15">
      <c r="B61" s="588" t="s">
        <v>0</v>
      </c>
      <c r="C61" s="589"/>
      <c r="D61" s="92" t="s">
        <v>1</v>
      </c>
      <c r="E61" s="93"/>
      <c r="F61" s="92" t="s">
        <v>518</v>
      </c>
      <c r="G61" s="93"/>
      <c r="H61" s="50" t="s">
        <v>34</v>
      </c>
      <c r="I61" s="48"/>
      <c r="J61" s="50" t="s">
        <v>43</v>
      </c>
      <c r="K61" s="48"/>
      <c r="L61" s="92" t="s">
        <v>106</v>
      </c>
      <c r="M61" s="93"/>
      <c r="N61" s="92" t="s">
        <v>942</v>
      </c>
      <c r="O61" s="93"/>
      <c r="P61" s="92" t="s">
        <v>187</v>
      </c>
      <c r="Q61" s="93"/>
      <c r="R61" s="97" t="s">
        <v>52</v>
      </c>
      <c r="S61" s="93"/>
      <c r="T61" s="92" t="s">
        <v>37</v>
      </c>
      <c r="U61" s="93"/>
      <c r="V61" s="50" t="s">
        <v>112</v>
      </c>
      <c r="W61" s="48"/>
      <c r="X61" s="97" t="s">
        <v>108</v>
      </c>
      <c r="Y61" s="93"/>
      <c r="Z61" s="606" t="s">
        <v>353</v>
      </c>
      <c r="AA61" s="607"/>
      <c r="AB61" s="47" t="s">
        <v>351</v>
      </c>
      <c r="AC61" s="48"/>
      <c r="AD61" s="252" t="s">
        <v>349</v>
      </c>
      <c r="AE61" s="3"/>
      <c r="AF61" s="3"/>
      <c r="AG61" s="48"/>
      <c r="AH61" s="3" t="s">
        <v>357</v>
      </c>
      <c r="AI61" s="274"/>
      <c r="AJ61" s="48"/>
      <c r="AK61" t="s">
        <v>747</v>
      </c>
      <c r="AL61" s="101"/>
      <c r="AM61" s="101"/>
      <c r="AN61" s="101"/>
      <c r="AO61" s="92" t="s">
        <v>355</v>
      </c>
      <c r="AP61" s="120"/>
      <c r="AQ61" s="50" t="s">
        <v>356</v>
      </c>
      <c r="AR61" s="48"/>
      <c r="AS61" s="48"/>
      <c r="AU61" s="23"/>
      <c r="BC61" s="23"/>
      <c r="BD61" s="23"/>
      <c r="BE61" s="23"/>
      <c r="BF61" s="737"/>
      <c r="BG61" s="737"/>
      <c r="BH61" s="737"/>
      <c r="BI61" s="737"/>
      <c r="BJ61" s="23"/>
    </row>
    <row r="62" spans="1:62" ht="15" customHeight="1" x14ac:dyDescent="0.15">
      <c r="A62" s="7"/>
      <c r="B62" s="35">
        <f>B64-D62-D64</f>
        <v>221</v>
      </c>
      <c r="C62" s="124">
        <f>C64-E62-E64</f>
        <v>83.537999999999997</v>
      </c>
      <c r="D62" s="32">
        <f>Z46</f>
        <v>0</v>
      </c>
      <c r="E62" s="105">
        <f>AA46</f>
        <v>0</v>
      </c>
      <c r="F62" s="32">
        <f>Z45</f>
        <v>10</v>
      </c>
      <c r="G62" s="106">
        <f>AA45</f>
        <v>3.78</v>
      </c>
      <c r="H62" s="109">
        <f>F64-J62</f>
        <v>46</v>
      </c>
      <c r="I62" s="78">
        <f>G64-K62</f>
        <v>17.387999999999998</v>
      </c>
      <c r="J62" s="35">
        <f>H64</f>
        <v>65</v>
      </c>
      <c r="K62" s="124">
        <f>I64</f>
        <v>24.57</v>
      </c>
      <c r="L62" s="32">
        <f>Z31</f>
        <v>15</v>
      </c>
      <c r="M62" s="105">
        <f>AA31</f>
        <v>5.67</v>
      </c>
      <c r="N62" s="32">
        <f>Z29</f>
        <v>40</v>
      </c>
      <c r="O62" s="105">
        <f>AA29</f>
        <v>15.12</v>
      </c>
      <c r="P62" s="32">
        <f>Z32</f>
        <v>25</v>
      </c>
      <c r="Q62" s="105">
        <f>AA32</f>
        <v>9.4499999999999993</v>
      </c>
      <c r="R62" s="32">
        <f>Z42</f>
        <v>46</v>
      </c>
      <c r="S62" s="107">
        <f>AA42</f>
        <v>17.387999999999998</v>
      </c>
      <c r="T62" s="32">
        <f>Z44</f>
        <v>43</v>
      </c>
      <c r="U62" s="106">
        <f>AA44</f>
        <v>16.253999999999998</v>
      </c>
      <c r="V62" s="109">
        <f>Z50</f>
        <v>30.5</v>
      </c>
      <c r="W62" s="13">
        <f>AA50</f>
        <v>11.528999999999996</v>
      </c>
      <c r="X62" s="32">
        <f>Z55</f>
        <v>75</v>
      </c>
      <c r="Y62" s="105">
        <f>AA55</f>
        <v>28.35</v>
      </c>
      <c r="Z62" s="32">
        <f>Z19</f>
        <v>85</v>
      </c>
      <c r="AA62" s="106">
        <f>AA19</f>
        <v>32.129999999999995</v>
      </c>
      <c r="AB62" s="34">
        <f>F64-Z62</f>
        <v>26</v>
      </c>
      <c r="AC62" s="28">
        <f>G64-AA62</f>
        <v>9.828000000000003</v>
      </c>
      <c r="AD62" s="35">
        <f>AB64/2</f>
        <v>6.5</v>
      </c>
      <c r="AE62" s="28">
        <f>AC64/2</f>
        <v>2.4570000000000007</v>
      </c>
      <c r="AF62" s="47"/>
      <c r="AG62" s="48"/>
      <c r="AH62" s="35">
        <f>B64-AD64</f>
        <v>63</v>
      </c>
      <c r="AI62" s="44">
        <f>C64-AE64</f>
        <v>23.814</v>
      </c>
      <c r="AJ62" s="48"/>
      <c r="AK62" s="174">
        <f>Z57</f>
        <v>75</v>
      </c>
      <c r="AL62" s="108">
        <f>AA57</f>
        <v>28.35</v>
      </c>
      <c r="AM62" s="101" t="s">
        <v>10</v>
      </c>
      <c r="AN62" s="738"/>
      <c r="AO62" s="174">
        <f>5+3</f>
        <v>8</v>
      </c>
      <c r="AP62" s="106">
        <f>1.89+1.134</f>
        <v>3.024</v>
      </c>
      <c r="AQ62" s="40">
        <v>218</v>
      </c>
      <c r="AR62" s="28">
        <v>82.403999999999996</v>
      </c>
      <c r="AS62" s="48" t="s">
        <v>10</v>
      </c>
      <c r="AU62" s="23"/>
      <c r="BC62" s="23"/>
      <c r="BD62" s="23"/>
      <c r="BE62" s="23"/>
      <c r="BF62" s="23"/>
      <c r="BG62" s="23"/>
      <c r="BH62" s="23"/>
      <c r="BI62" s="23"/>
      <c r="BJ62" s="23"/>
    </row>
    <row r="63" spans="1:62" ht="15" customHeight="1" x14ac:dyDescent="0.15">
      <c r="A63" s="7"/>
      <c r="B63" s="23" t="s">
        <v>354</v>
      </c>
      <c r="C63" s="7"/>
      <c r="D63" s="308" t="s">
        <v>3</v>
      </c>
      <c r="E63" s="113"/>
      <c r="F63" s="114" t="s">
        <v>41</v>
      </c>
      <c r="G63" s="99"/>
      <c r="H63" s="100" t="s">
        <v>42</v>
      </c>
      <c r="I63" s="111"/>
      <c r="J63" s="100" t="s">
        <v>111</v>
      </c>
      <c r="K63" s="111"/>
      <c r="L63" s="114" t="s">
        <v>44</v>
      </c>
      <c r="M63" s="99"/>
      <c r="N63" s="98" t="s">
        <v>25</v>
      </c>
      <c r="O63" s="99"/>
      <c r="P63" s="98" t="s">
        <v>5</v>
      </c>
      <c r="Q63" s="99"/>
      <c r="R63" s="114" t="s">
        <v>51</v>
      </c>
      <c r="S63" s="93"/>
      <c r="T63" s="608" t="s">
        <v>109</v>
      </c>
      <c r="U63" s="16"/>
      <c r="V63" s="92" t="s">
        <v>4</v>
      </c>
      <c r="W63" s="93"/>
      <c r="X63" s="114" t="s">
        <v>333</v>
      </c>
      <c r="Y63" s="99"/>
      <c r="Z63" s="47" t="s">
        <v>352</v>
      </c>
      <c r="AA63" s="48"/>
      <c r="AB63" s="47" t="s">
        <v>350</v>
      </c>
      <c r="AC63" s="47"/>
      <c r="AD63" s="92" t="s">
        <v>358</v>
      </c>
      <c r="AE63" s="120"/>
      <c r="AF63" s="120"/>
      <c r="AG63" s="93"/>
      <c r="AH63" s="3" t="s">
        <v>1108</v>
      </c>
      <c r="AI63" s="47"/>
      <c r="AJ63" s="48"/>
      <c r="AK63" s="733" t="s">
        <v>1250</v>
      </c>
      <c r="AL63" s="734"/>
      <c r="AM63" s="734"/>
      <c r="AN63" s="739"/>
      <c r="AO63" s="736" t="s">
        <v>348</v>
      </c>
      <c r="AP63" s="111"/>
      <c r="AQ63" s="8"/>
      <c r="AR63" s="8"/>
      <c r="AU63" s="23"/>
      <c r="BC63" s="23"/>
      <c r="BD63" s="23"/>
      <c r="BE63" s="23"/>
      <c r="BF63" s="23"/>
      <c r="BG63" s="23"/>
      <c r="BH63" s="23"/>
      <c r="BI63" s="23"/>
      <c r="BJ63" s="23"/>
    </row>
    <row r="64" spans="1:62" ht="15" customHeight="1" x14ac:dyDescent="0.15">
      <c r="A64" s="59"/>
      <c r="B64" s="174">
        <f>Z15</f>
        <v>223</v>
      </c>
      <c r="C64" s="106">
        <f>AA15</f>
        <v>84.293999999999997</v>
      </c>
      <c r="D64" s="103">
        <f>Z47</f>
        <v>2</v>
      </c>
      <c r="E64" s="105">
        <f>AA47</f>
        <v>0.75600000000000001</v>
      </c>
      <c r="F64" s="32">
        <f>Z18</f>
        <v>111</v>
      </c>
      <c r="G64" s="105">
        <f>AA18</f>
        <v>41.957999999999998</v>
      </c>
      <c r="H64" s="103">
        <f>Z22</f>
        <v>65</v>
      </c>
      <c r="I64" s="104">
        <f>AA22</f>
        <v>24.57</v>
      </c>
      <c r="J64" s="32">
        <f>Z30</f>
        <v>60</v>
      </c>
      <c r="K64" s="105">
        <f>AA30</f>
        <v>22.68</v>
      </c>
      <c r="L64" s="32">
        <f>Z28</f>
        <v>35</v>
      </c>
      <c r="M64" s="105">
        <f>AA28</f>
        <v>13.23</v>
      </c>
      <c r="N64" s="122">
        <f>Z52</f>
        <v>25</v>
      </c>
      <c r="O64" s="107">
        <f>AA52</f>
        <v>9.4499999999999993</v>
      </c>
      <c r="P64" s="103">
        <f>Z53</f>
        <v>60</v>
      </c>
      <c r="Q64" s="105">
        <f>AA53</f>
        <v>22.68</v>
      </c>
      <c r="R64" s="103">
        <f>Z43</f>
        <v>43</v>
      </c>
      <c r="S64" s="126">
        <f>AA43</f>
        <v>16.253999999999998</v>
      </c>
      <c r="T64" s="109">
        <f>Z48</f>
        <v>30.5</v>
      </c>
      <c r="U64" s="124">
        <f>AA48</f>
        <v>11.528999999999996</v>
      </c>
      <c r="V64" s="122">
        <v>98</v>
      </c>
      <c r="W64" s="175">
        <v>37.043999999999997</v>
      </c>
      <c r="X64" s="32">
        <f>Z54</f>
        <v>9</v>
      </c>
      <c r="Y64" s="105">
        <f>AA54</f>
        <v>3.4020000000000001</v>
      </c>
      <c r="Z64" s="35">
        <f>H62/2</f>
        <v>23</v>
      </c>
      <c r="AA64" s="609">
        <f>I62/2</f>
        <v>8.6939999999999991</v>
      </c>
      <c r="AB64" s="35">
        <f>AB62/2</f>
        <v>13</v>
      </c>
      <c r="AC64" s="124">
        <f>AC62/2</f>
        <v>4.9140000000000015</v>
      </c>
      <c r="AD64" s="174">
        <f>Z16</f>
        <v>160</v>
      </c>
      <c r="AE64" s="127">
        <f>AA16</f>
        <v>60.48</v>
      </c>
      <c r="AF64" s="117"/>
      <c r="AG64" s="118"/>
      <c r="AH64" s="34">
        <f>AH62/2</f>
        <v>31.5</v>
      </c>
      <c r="AI64" s="43">
        <f>AI62/2</f>
        <v>11.907</v>
      </c>
      <c r="AJ64" s="610"/>
      <c r="AK64" s="109">
        <f>AH62</f>
        <v>63</v>
      </c>
      <c r="AL64" s="43">
        <f>AI62</f>
        <v>23.814</v>
      </c>
      <c r="AM64" s="47" t="s">
        <v>10</v>
      </c>
      <c r="AN64" s="280"/>
      <c r="AO64" s="174">
        <v>10</v>
      </c>
      <c r="AP64" s="106">
        <v>3.78</v>
      </c>
      <c r="AU64" s="23"/>
      <c r="BC64" s="23"/>
      <c r="BD64" s="23"/>
      <c r="BE64" s="23"/>
      <c r="BF64" s="23"/>
      <c r="BG64" s="23"/>
      <c r="BH64" s="23"/>
      <c r="BI64" s="23"/>
      <c r="BJ64" s="23"/>
    </row>
    <row r="65" spans="1:62" ht="15" customHeight="1" x14ac:dyDescent="0.15">
      <c r="B65" s="30"/>
      <c r="AU65" s="23"/>
      <c r="BC65" s="23"/>
      <c r="BD65" s="23"/>
      <c r="BE65" s="23"/>
      <c r="BF65" s="23"/>
      <c r="BG65" s="23"/>
      <c r="BH65" s="23"/>
      <c r="BI65" s="23"/>
      <c r="BJ65" s="23"/>
    </row>
    <row r="66" spans="1:62" ht="15" customHeight="1" x14ac:dyDescent="0.15">
      <c r="B66" s="6" t="s">
        <v>2496</v>
      </c>
    </row>
    <row r="67" spans="1:62" ht="15" customHeight="1" x14ac:dyDescent="0.15">
      <c r="B67" t="s">
        <v>384</v>
      </c>
      <c r="E67" s="332"/>
      <c r="F67" s="32">
        <v>238.1</v>
      </c>
      <c r="G67" s="106">
        <v>90</v>
      </c>
      <c r="H67" s="139" t="s">
        <v>10</v>
      </c>
      <c r="I67" t="s">
        <v>385</v>
      </c>
      <c r="K67" s="12">
        <f>F67*0.8</f>
        <v>190.48000000000002</v>
      </c>
      <c r="L67" s="13">
        <f>G67*0.8</f>
        <v>72</v>
      </c>
      <c r="M67" t="s">
        <v>177</v>
      </c>
    </row>
    <row r="68" spans="1:62" ht="15" customHeight="1" x14ac:dyDescent="0.15">
      <c r="B68" t="s">
        <v>1480</v>
      </c>
      <c r="D68" s="32">
        <f>K67</f>
        <v>190.48000000000002</v>
      </c>
      <c r="E68" s="107">
        <f>L67</f>
        <v>72</v>
      </c>
      <c r="F68" t="s">
        <v>1481</v>
      </c>
      <c r="H68" s="12">
        <v>5</v>
      </c>
      <c r="I68" s="13">
        <v>1.89</v>
      </c>
      <c r="J68" t="s">
        <v>1482</v>
      </c>
      <c r="Q68" s="12">
        <f>D68/2+H68</f>
        <v>100.24000000000001</v>
      </c>
      <c r="R68" s="13">
        <f>E68/2+I68</f>
        <v>37.89</v>
      </c>
      <c r="S68" t="s">
        <v>177</v>
      </c>
    </row>
    <row r="69" spans="1:62" ht="15" customHeight="1" x14ac:dyDescent="0.15">
      <c r="B69" t="s">
        <v>1483</v>
      </c>
      <c r="F69" s="32">
        <f>Q68</f>
        <v>100.24000000000001</v>
      </c>
      <c r="G69" s="106">
        <f>R68</f>
        <v>37.89</v>
      </c>
      <c r="H69" s="139" t="s">
        <v>2600</v>
      </c>
      <c r="J69" s="32">
        <f>AB62</f>
        <v>26</v>
      </c>
      <c r="K69" s="106">
        <f>AC62</f>
        <v>9.828000000000003</v>
      </c>
      <c r="L69" s="139" t="s">
        <v>1485</v>
      </c>
      <c r="N69" s="12">
        <f>F69+J69</f>
        <v>126.24000000000001</v>
      </c>
      <c r="O69" s="13">
        <f>G69+K69</f>
        <v>47.718000000000004</v>
      </c>
      <c r="P69" t="s">
        <v>177</v>
      </c>
    </row>
    <row r="70" spans="1:62" ht="15" customHeight="1" x14ac:dyDescent="0.15">
      <c r="AO70" s="128"/>
    </row>
    <row r="71" spans="1:62" ht="15" customHeight="1" x14ac:dyDescent="0.15">
      <c r="B71" s="30" t="s">
        <v>2671</v>
      </c>
    </row>
    <row r="72" spans="1:62" ht="15" customHeight="1" x14ac:dyDescent="0.15">
      <c r="B72" s="6" t="s">
        <v>1135</v>
      </c>
      <c r="M72" t="s">
        <v>129</v>
      </c>
      <c r="N72" t="s">
        <v>2625</v>
      </c>
    </row>
    <row r="73" spans="1:62" ht="15" customHeight="1" x14ac:dyDescent="0.15">
      <c r="O73" s="12">
        <f>X62</f>
        <v>75</v>
      </c>
      <c r="P73" s="13">
        <f>Y62</f>
        <v>28.35</v>
      </c>
      <c r="Q73" t="s">
        <v>10</v>
      </c>
    </row>
    <row r="74" spans="1:62" ht="15" customHeight="1" x14ac:dyDescent="0.15">
      <c r="C74" s="129" t="s">
        <v>2622</v>
      </c>
      <c r="I74" t="s">
        <v>89</v>
      </c>
      <c r="L74" t="s">
        <v>388</v>
      </c>
      <c r="Q74" t="s">
        <v>753</v>
      </c>
    </row>
    <row r="75" spans="1:62" ht="15" customHeight="1" x14ac:dyDescent="0.15">
      <c r="C75" s="103">
        <v>210</v>
      </c>
      <c r="D75" s="125">
        <v>79.38</v>
      </c>
      <c r="E75" t="s">
        <v>10</v>
      </c>
      <c r="I75" t="s">
        <v>409</v>
      </c>
      <c r="L75" s="12">
        <f>N64</f>
        <v>25</v>
      </c>
      <c r="Q75" s="12">
        <f>J62</f>
        <v>65</v>
      </c>
      <c r="R75" s="13">
        <f>K62</f>
        <v>24.57</v>
      </c>
      <c r="S75" t="s">
        <v>10</v>
      </c>
    </row>
    <row r="76" spans="1:62" ht="15" customHeight="1" x14ac:dyDescent="0.15">
      <c r="F76" s="12">
        <f>L64</f>
        <v>35</v>
      </c>
      <c r="G76" t="s">
        <v>193</v>
      </c>
      <c r="L76" s="13">
        <f>O64</f>
        <v>9.4499999999999993</v>
      </c>
      <c r="M76" t="s">
        <v>2621</v>
      </c>
      <c r="N76" t="s">
        <v>174</v>
      </c>
      <c r="P76" t="s">
        <v>2624</v>
      </c>
    </row>
    <row r="77" spans="1:62" ht="15" customHeight="1" x14ac:dyDescent="0.15">
      <c r="A77" s="3"/>
      <c r="B77" s="169" t="s">
        <v>387</v>
      </c>
      <c r="F77" s="13">
        <f>M64</f>
        <v>13.23</v>
      </c>
      <c r="G77" t="s">
        <v>10</v>
      </c>
      <c r="I77" t="s">
        <v>390</v>
      </c>
      <c r="N77" t="s">
        <v>174</v>
      </c>
      <c r="O77" t="s">
        <v>2620</v>
      </c>
      <c r="P77" s="12">
        <f>N62</f>
        <v>40</v>
      </c>
      <c r="Q77" s="13">
        <f>O62</f>
        <v>15.12</v>
      </c>
      <c r="R77" t="s">
        <v>2621</v>
      </c>
      <c r="T77" s="6" t="s">
        <v>396</v>
      </c>
    </row>
    <row r="78" spans="1:62" ht="15" customHeight="1" x14ac:dyDescent="0.15">
      <c r="A78" s="55"/>
      <c r="D78" s="611"/>
      <c r="F78" t="s">
        <v>61</v>
      </c>
      <c r="I78" s="12">
        <f>J64</f>
        <v>60</v>
      </c>
      <c r="J78" s="13">
        <f>K64</f>
        <v>22.68</v>
      </c>
      <c r="K78" t="s">
        <v>10</v>
      </c>
      <c r="M78" t="s">
        <v>2630</v>
      </c>
      <c r="N78" t="s">
        <v>406</v>
      </c>
      <c r="O78" t="s">
        <v>234</v>
      </c>
      <c r="Q78" t="s">
        <v>427</v>
      </c>
      <c r="T78" s="12">
        <f>N62+P62</f>
        <v>65</v>
      </c>
      <c r="U78" s="13">
        <f>O62+Q62</f>
        <v>24.57</v>
      </c>
      <c r="V78" t="s">
        <v>10</v>
      </c>
    </row>
    <row r="79" spans="1:62" ht="15" customHeight="1" x14ac:dyDescent="0.15">
      <c r="I79" t="s">
        <v>234</v>
      </c>
      <c r="M79" t="s">
        <v>2631</v>
      </c>
      <c r="N79" t="s">
        <v>129</v>
      </c>
      <c r="Q79" s="12">
        <f>H64</f>
        <v>65</v>
      </c>
      <c r="R79" s="13">
        <f>I64</f>
        <v>24.57</v>
      </c>
      <c r="S79" t="s">
        <v>10</v>
      </c>
      <c r="T79" s="198" t="s">
        <v>391</v>
      </c>
    </row>
    <row r="80" spans="1:62" ht="15" customHeight="1" x14ac:dyDescent="0.15">
      <c r="C80" t="s">
        <v>411</v>
      </c>
      <c r="G80" t="s">
        <v>366</v>
      </c>
      <c r="M80" t="s">
        <v>61</v>
      </c>
      <c r="O80" t="s">
        <v>408</v>
      </c>
      <c r="Q80" t="s">
        <v>328</v>
      </c>
      <c r="T80" s="12">
        <f>J64-L64</f>
        <v>25</v>
      </c>
      <c r="U80" s="13">
        <f>K64-M64</f>
        <v>9.4499999999999993</v>
      </c>
      <c r="V80" t="s">
        <v>10</v>
      </c>
    </row>
    <row r="81" spans="3:22" ht="15" customHeight="1" x14ac:dyDescent="0.15">
      <c r="C81" s="12">
        <f>AO64</f>
        <v>10</v>
      </c>
      <c r="D81" s="13">
        <f>AP64</f>
        <v>3.78</v>
      </c>
      <c r="E81" t="s">
        <v>10</v>
      </c>
      <c r="F81" s="12">
        <f>L62</f>
        <v>15</v>
      </c>
      <c r="G81" s="13">
        <f>M62</f>
        <v>5.67</v>
      </c>
      <c r="H81" t="s">
        <v>10</v>
      </c>
      <c r="Q81" t="s">
        <v>2623</v>
      </c>
    </row>
    <row r="82" spans="3:22" ht="15" customHeight="1" x14ac:dyDescent="0.15">
      <c r="H82" t="s">
        <v>1960</v>
      </c>
      <c r="N82" s="12">
        <f>T62</f>
        <v>43</v>
      </c>
      <c r="O82" s="13">
        <f>U62</f>
        <v>16.253999999999998</v>
      </c>
      <c r="P82" t="s">
        <v>2621</v>
      </c>
      <c r="Q82" s="12">
        <f>I78-P77</f>
        <v>20</v>
      </c>
      <c r="R82" s="13">
        <f>J78-Q77</f>
        <v>7.5600000000000005</v>
      </c>
      <c r="S82" t="s">
        <v>10</v>
      </c>
    </row>
    <row r="83" spans="3:22" ht="15" customHeight="1" x14ac:dyDescent="0.15">
      <c r="H83" s="12">
        <f>L177</f>
        <v>10</v>
      </c>
      <c r="I83" s="13">
        <f>M177</f>
        <v>1.1339999999999999</v>
      </c>
      <c r="J83" t="s">
        <v>10</v>
      </c>
      <c r="K83" s="1"/>
      <c r="L83" t="s">
        <v>413</v>
      </c>
      <c r="Q83" t="s">
        <v>205</v>
      </c>
    </row>
    <row r="84" spans="3:22" ht="15" customHeight="1" x14ac:dyDescent="0.15">
      <c r="L84" t="s">
        <v>891</v>
      </c>
      <c r="M84" t="s">
        <v>2626</v>
      </c>
      <c r="Q84" s="12">
        <f>O73-M174-L75-0.5</f>
        <v>39</v>
      </c>
      <c r="R84" s="13">
        <f>P73-N174-L76-0.189</f>
        <v>14.742000000000001</v>
      </c>
      <c r="S84" t="s">
        <v>10</v>
      </c>
    </row>
    <row r="85" spans="3:22" ht="15" customHeight="1" x14ac:dyDescent="0.15">
      <c r="E85" s="1"/>
      <c r="L85" t="s">
        <v>556</v>
      </c>
      <c r="M85" t="s">
        <v>2627</v>
      </c>
    </row>
    <row r="86" spans="3:22" ht="15" customHeight="1" x14ac:dyDescent="0.15">
      <c r="L86" t="s">
        <v>891</v>
      </c>
      <c r="M86" t="s">
        <v>2628</v>
      </c>
    </row>
    <row r="87" spans="3:22" ht="15" customHeight="1" x14ac:dyDescent="0.15">
      <c r="J87" t="s">
        <v>398</v>
      </c>
      <c r="L87" t="s">
        <v>2633</v>
      </c>
    </row>
    <row r="88" spans="3:22" ht="15" customHeight="1" x14ac:dyDescent="0.15">
      <c r="J88" s="1" t="s">
        <v>398</v>
      </c>
      <c r="L88" t="s">
        <v>2632</v>
      </c>
      <c r="M88" s="12">
        <f>X64</f>
        <v>9</v>
      </c>
    </row>
    <row r="89" spans="3:22" ht="15" customHeight="1" x14ac:dyDescent="0.15">
      <c r="M89" t="s">
        <v>333</v>
      </c>
      <c r="N89" s="13">
        <f>Y64</f>
        <v>3.4020000000000001</v>
      </c>
      <c r="O89" t="s">
        <v>2629</v>
      </c>
    </row>
    <row r="90" spans="3:22" ht="15" customHeight="1" x14ac:dyDescent="0.15">
      <c r="I90" t="s">
        <v>146</v>
      </c>
      <c r="M90" t="s">
        <v>397</v>
      </c>
    </row>
    <row r="91" spans="3:22" ht="15" customHeight="1" x14ac:dyDescent="0.15">
      <c r="F91" t="s">
        <v>63</v>
      </c>
      <c r="I91" s="12">
        <f>AC174</f>
        <v>10</v>
      </c>
      <c r="J91" s="13">
        <f>AD174</f>
        <v>5.67</v>
      </c>
      <c r="K91" t="s">
        <v>10</v>
      </c>
      <c r="M91" s="12">
        <f>V62</f>
        <v>30.5</v>
      </c>
      <c r="N91" s="13">
        <f>W62</f>
        <v>11.528999999999996</v>
      </c>
      <c r="O91" t="s">
        <v>10</v>
      </c>
      <c r="U91" s="9"/>
      <c r="V91" s="9"/>
    </row>
    <row r="93" spans="3:22" ht="15" customHeight="1" x14ac:dyDescent="0.15">
      <c r="J93" t="s">
        <v>207</v>
      </c>
    </row>
    <row r="94" spans="3:22" ht="15" customHeight="1" x14ac:dyDescent="0.15">
      <c r="I94" s="12">
        <f>P64</f>
        <v>60</v>
      </c>
      <c r="J94" s="13">
        <f>Q64</f>
        <v>22.68</v>
      </c>
      <c r="K94" t="s">
        <v>2629</v>
      </c>
    </row>
    <row r="95" spans="3:22" ht="15" customHeight="1" x14ac:dyDescent="0.15">
      <c r="I95" s="9"/>
      <c r="S95" s="9"/>
    </row>
    <row r="96" spans="3:22" ht="15" customHeight="1" x14ac:dyDescent="0.15">
      <c r="H96" s="9"/>
      <c r="I96" s="9"/>
      <c r="J96" s="9"/>
      <c r="L96" t="s">
        <v>22</v>
      </c>
      <c r="M96" t="s">
        <v>109</v>
      </c>
      <c r="O96" t="s">
        <v>191</v>
      </c>
      <c r="S96" s="9"/>
    </row>
    <row r="97" spans="1:25" ht="15" customHeight="1" x14ac:dyDescent="0.15">
      <c r="L97" s="12">
        <f>T64</f>
        <v>30.5</v>
      </c>
      <c r="M97" s="13">
        <f>U64</f>
        <v>11.528999999999996</v>
      </c>
      <c r="N97" t="s">
        <v>10</v>
      </c>
      <c r="O97" s="12">
        <f>R64</f>
        <v>43</v>
      </c>
      <c r="P97" s="13">
        <f>S64</f>
        <v>16.253999999999998</v>
      </c>
      <c r="Q97" t="s">
        <v>10</v>
      </c>
    </row>
    <row r="99" spans="1:25" ht="15" customHeight="1" x14ac:dyDescent="0.15">
      <c r="B99" s="6" t="s">
        <v>1130</v>
      </c>
    </row>
    <row r="100" spans="1:25" ht="15" customHeight="1" x14ac:dyDescent="0.15">
      <c r="B100" t="s">
        <v>2475</v>
      </c>
      <c r="J100" s="12">
        <f>AE114/2+5</f>
        <v>85</v>
      </c>
      <c r="K100" s="13">
        <f>AF114/2+1.89</f>
        <v>32.129999999999995</v>
      </c>
      <c r="L100" t="s">
        <v>10</v>
      </c>
      <c r="W100" s="9"/>
    </row>
    <row r="101" spans="1:25" ht="15" customHeight="1" x14ac:dyDescent="0.15">
      <c r="B101" t="s">
        <v>2476</v>
      </c>
      <c r="G101" s="12">
        <f>J100+24</f>
        <v>109</v>
      </c>
      <c r="H101" s="13">
        <f>K100+9.072</f>
        <v>41.201999999999998</v>
      </c>
      <c r="I101" t="s">
        <v>10</v>
      </c>
    </row>
    <row r="102" spans="1:25" ht="15" customHeight="1" x14ac:dyDescent="0.15">
      <c r="L102" t="s">
        <v>228</v>
      </c>
      <c r="O102" s="12"/>
      <c r="U102" t="s">
        <v>7</v>
      </c>
    </row>
    <row r="103" spans="1:25" ht="15" customHeight="1" x14ac:dyDescent="0.15">
      <c r="G103" t="s">
        <v>122</v>
      </c>
      <c r="H103" s="12">
        <f>F64</f>
        <v>111</v>
      </c>
      <c r="I103" s="13">
        <f>G64</f>
        <v>41.957999999999998</v>
      </c>
      <c r="J103" t="s">
        <v>10</v>
      </c>
      <c r="K103" s="12">
        <f>H62</f>
        <v>46</v>
      </c>
      <c r="L103" s="13">
        <f>I62</f>
        <v>17.387999999999998</v>
      </c>
      <c r="M103" t="s">
        <v>10</v>
      </c>
      <c r="Q103" t="s">
        <v>89</v>
      </c>
      <c r="U103" t="s">
        <v>1</v>
      </c>
      <c r="V103" s="12">
        <f>D62</f>
        <v>0</v>
      </c>
      <c r="W103" s="13">
        <f>E62</f>
        <v>0</v>
      </c>
      <c r="X103" t="s">
        <v>10</v>
      </c>
    </row>
    <row r="104" spans="1:25" ht="15" customHeight="1" x14ac:dyDescent="0.15">
      <c r="F104" s="12">
        <f>L64</f>
        <v>35</v>
      </c>
      <c r="G104" t="s">
        <v>193</v>
      </c>
      <c r="L104" s="12"/>
      <c r="Q104" s="9"/>
      <c r="R104" s="9"/>
      <c r="U104" t="s">
        <v>12</v>
      </c>
    </row>
    <row r="105" spans="1:25" ht="15" customHeight="1" x14ac:dyDescent="0.15">
      <c r="F105" s="13">
        <f>M64</f>
        <v>13.23</v>
      </c>
      <c r="G105" t="s">
        <v>10</v>
      </c>
      <c r="I105" t="s">
        <v>2643</v>
      </c>
      <c r="L105" s="12">
        <f>M174</f>
        <v>10.5</v>
      </c>
      <c r="M105" s="13">
        <f>N174</f>
        <v>3.9689999999999999</v>
      </c>
      <c r="N105" t="s">
        <v>10</v>
      </c>
      <c r="Q105" t="s">
        <v>328</v>
      </c>
      <c r="U105" s="1" t="s">
        <v>73</v>
      </c>
      <c r="W105" s="12">
        <f>D64</f>
        <v>2</v>
      </c>
      <c r="X105" s="13">
        <f>E64</f>
        <v>0.75600000000000001</v>
      </c>
      <c r="Y105" t="s">
        <v>10</v>
      </c>
    </row>
    <row r="106" spans="1:25" ht="15" customHeight="1" x14ac:dyDescent="0.15">
      <c r="A106" s="6" t="s">
        <v>234</v>
      </c>
      <c r="B106" t="s">
        <v>2638</v>
      </c>
      <c r="I106" t="s">
        <v>390</v>
      </c>
      <c r="N106" t="s">
        <v>174</v>
      </c>
      <c r="P106" t="s">
        <v>212</v>
      </c>
      <c r="U106" t="s">
        <v>113</v>
      </c>
    </row>
    <row r="107" spans="1:25" ht="15" customHeight="1" x14ac:dyDescent="0.15">
      <c r="D107" s="32">
        <v>66</v>
      </c>
      <c r="E107" s="106">
        <v>24.948</v>
      </c>
      <c r="F107" t="s">
        <v>10</v>
      </c>
      <c r="I107" s="12">
        <f>J64</f>
        <v>60</v>
      </c>
      <c r="J107" s="13">
        <f>K64</f>
        <v>22.68</v>
      </c>
      <c r="K107" t="s">
        <v>10</v>
      </c>
      <c r="N107" t="s">
        <v>2635</v>
      </c>
      <c r="Q107" t="s">
        <v>427</v>
      </c>
      <c r="T107" s="12"/>
    </row>
    <row r="108" spans="1:25" ht="15" customHeight="1" x14ac:dyDescent="0.15">
      <c r="F108" s="12">
        <f>J64-L64</f>
        <v>25</v>
      </c>
      <c r="G108" s="198" t="s">
        <v>391</v>
      </c>
      <c r="I108" t="s">
        <v>234</v>
      </c>
      <c r="O108" s="12">
        <f>P62</f>
        <v>25</v>
      </c>
      <c r="Q108" s="12">
        <f>H64</f>
        <v>65</v>
      </c>
      <c r="R108" s="13">
        <f>I64</f>
        <v>24.57</v>
      </c>
      <c r="S108" t="s">
        <v>10</v>
      </c>
    </row>
    <row r="109" spans="1:25" ht="15" customHeight="1" x14ac:dyDescent="0.15">
      <c r="F109" s="13">
        <f>K64-M64</f>
        <v>9.4499999999999993</v>
      </c>
      <c r="G109" t="s">
        <v>2634</v>
      </c>
      <c r="I109" t="s">
        <v>2642</v>
      </c>
      <c r="M109" t="s">
        <v>61</v>
      </c>
      <c r="N109" s="13">
        <f>Q62</f>
        <v>9.4499999999999993</v>
      </c>
      <c r="O109" t="s">
        <v>10</v>
      </c>
      <c r="S109" t="s">
        <v>2641</v>
      </c>
    </row>
    <row r="110" spans="1:25" ht="15" customHeight="1" x14ac:dyDescent="0.15">
      <c r="I110" t="s">
        <v>218</v>
      </c>
      <c r="S110" s="12">
        <f>L62</f>
        <v>15</v>
      </c>
      <c r="T110" s="13">
        <f>M62</f>
        <v>5.67</v>
      </c>
      <c r="U110" t="s">
        <v>10</v>
      </c>
    </row>
    <row r="111" spans="1:25" ht="15" customHeight="1" x14ac:dyDescent="0.15">
      <c r="I111" s="12">
        <f>K166</f>
        <v>10</v>
      </c>
      <c r="J111" s="13">
        <f>L166</f>
        <v>3.78</v>
      </c>
      <c r="K111" t="s">
        <v>10</v>
      </c>
      <c r="L111" t="s">
        <v>2637</v>
      </c>
      <c r="O111" t="s">
        <v>2636</v>
      </c>
    </row>
    <row r="112" spans="1:25" ht="15" customHeight="1" x14ac:dyDescent="0.15">
      <c r="H112" s="12"/>
      <c r="K112" s="1"/>
      <c r="L112" s="12">
        <f>B62</f>
        <v>221</v>
      </c>
      <c r="M112" s="13">
        <f>C62</f>
        <v>83.537999999999997</v>
      </c>
      <c r="N112" t="s">
        <v>10</v>
      </c>
      <c r="O112" s="12">
        <f>B64</f>
        <v>223</v>
      </c>
      <c r="P112" s="13">
        <f>C64</f>
        <v>84.293999999999997</v>
      </c>
      <c r="Q112" t="s">
        <v>10</v>
      </c>
      <c r="R112" s="6" t="s">
        <v>2496</v>
      </c>
    </row>
    <row r="113" spans="1:35" ht="15" customHeight="1" thickBot="1" x14ac:dyDescent="0.2">
      <c r="I113" s="6" t="s">
        <v>2639</v>
      </c>
      <c r="Q113" s="12"/>
      <c r="R113" t="s">
        <v>384</v>
      </c>
      <c r="V113" s="32">
        <f>F67</f>
        <v>238.1</v>
      </c>
      <c r="W113" s="106">
        <f>G67</f>
        <v>90</v>
      </c>
      <c r="X113" t="s">
        <v>10</v>
      </c>
      <c r="Y113" t="s">
        <v>385</v>
      </c>
      <c r="AA113" s="12">
        <f>V113*0.8</f>
        <v>190.48000000000002</v>
      </c>
      <c r="AB113" s="13">
        <f>W113*0.8</f>
        <v>72</v>
      </c>
      <c r="AC113" t="s">
        <v>177</v>
      </c>
    </row>
    <row r="114" spans="1:35" ht="15" customHeight="1" thickBot="1" x14ac:dyDescent="0.2">
      <c r="H114" s="12">
        <f>AH62</f>
        <v>63</v>
      </c>
      <c r="I114" s="13">
        <f>AI62</f>
        <v>23.814</v>
      </c>
      <c r="J114" t="s">
        <v>10</v>
      </c>
      <c r="R114" s="6" t="s">
        <v>2480</v>
      </c>
      <c r="V114" s="312"/>
      <c r="W114" s="20">
        <f>AH62</f>
        <v>63</v>
      </c>
      <c r="X114" s="313">
        <f>AI62</f>
        <v>23.814</v>
      </c>
      <c r="Y114" t="s">
        <v>10</v>
      </c>
      <c r="Z114" s="6" t="s">
        <v>370</v>
      </c>
      <c r="AE114" s="20">
        <f>AD64</f>
        <v>160</v>
      </c>
      <c r="AF114" s="314">
        <f>AE64</f>
        <v>60.48</v>
      </c>
      <c r="AG114" t="s">
        <v>10</v>
      </c>
    </row>
    <row r="115" spans="1:35" ht="15" customHeight="1" x14ac:dyDescent="0.15">
      <c r="R115" t="s">
        <v>578</v>
      </c>
      <c r="T115" s="12">
        <f>AE114</f>
        <v>160</v>
      </c>
      <c r="U115" s="138">
        <f>AF114</f>
        <v>60.48</v>
      </c>
      <c r="V115" t="s">
        <v>2481</v>
      </c>
      <c r="Y115" s="12">
        <f>W114</f>
        <v>63</v>
      </c>
      <c r="Z115" s="13">
        <f>X114</f>
        <v>23.814</v>
      </c>
      <c r="AA115" s="9" t="s">
        <v>369</v>
      </c>
      <c r="AD115" s="12">
        <f>T115+Y115</f>
        <v>223</v>
      </c>
      <c r="AE115" s="13">
        <f>U115+Z115</f>
        <v>84.293999999999997</v>
      </c>
      <c r="AF115" t="s">
        <v>10</v>
      </c>
    </row>
    <row r="116" spans="1:35" ht="15" customHeight="1" x14ac:dyDescent="0.15">
      <c r="J116" t="s">
        <v>398</v>
      </c>
      <c r="R116" t="s">
        <v>380</v>
      </c>
      <c r="T116" s="32">
        <f>B64</f>
        <v>223</v>
      </c>
      <c r="U116" s="175">
        <f>C64</f>
        <v>84.293999999999997</v>
      </c>
      <c r="V116" t="s">
        <v>2483</v>
      </c>
      <c r="AD116" s="12">
        <f>T116-AE114</f>
        <v>63</v>
      </c>
      <c r="AE116" s="13">
        <f>U116-AF114</f>
        <v>23.814</v>
      </c>
      <c r="AF116" t="s">
        <v>381</v>
      </c>
    </row>
    <row r="117" spans="1:35" ht="15" customHeight="1" x14ac:dyDescent="0.15">
      <c r="J117" s="1" t="s">
        <v>398</v>
      </c>
      <c r="M117" s="12"/>
    </row>
    <row r="118" spans="1:35" ht="15" customHeight="1" x14ac:dyDescent="0.15">
      <c r="M118" s="12"/>
      <c r="R118" t="s">
        <v>372</v>
      </c>
      <c r="U118" s="136">
        <f>B62</f>
        <v>221</v>
      </c>
      <c r="V118" s="13">
        <f>C62</f>
        <v>83.537999999999997</v>
      </c>
      <c r="W118" t="s">
        <v>373</v>
      </c>
      <c r="Y118" s="9"/>
      <c r="Z118" s="12">
        <f>U118+D62+D64</f>
        <v>223</v>
      </c>
      <c r="AA118" s="13">
        <f>V118+E62+E64</f>
        <v>84.293999999999997</v>
      </c>
      <c r="AB118" t="s">
        <v>374</v>
      </c>
    </row>
    <row r="119" spans="1:35" ht="15" customHeight="1" x14ac:dyDescent="0.15">
      <c r="R119" t="s">
        <v>375</v>
      </c>
      <c r="U119" s="136">
        <f>B64</f>
        <v>223</v>
      </c>
      <c r="V119" s="13">
        <f>C64</f>
        <v>84.293999999999997</v>
      </c>
      <c r="W119" t="s">
        <v>376</v>
      </c>
      <c r="Y119" s="9"/>
      <c r="Z119" s="12">
        <f>U119-D62-D64</f>
        <v>221</v>
      </c>
      <c r="AA119" s="13">
        <f>V119-E62-E64</f>
        <v>83.537999999999997</v>
      </c>
      <c r="AB119" t="s">
        <v>374</v>
      </c>
    </row>
    <row r="120" spans="1:35" ht="15" customHeight="1" x14ac:dyDescent="0.15">
      <c r="F120" s="6" t="s">
        <v>2640</v>
      </c>
      <c r="I120" s="12"/>
      <c r="L120" t="s">
        <v>2645</v>
      </c>
      <c r="M120" s="12"/>
      <c r="N120" t="s">
        <v>2646</v>
      </c>
    </row>
    <row r="121" spans="1:35" ht="15" customHeight="1" x14ac:dyDescent="0.15">
      <c r="H121" s="12">
        <f>AD64-D107</f>
        <v>94</v>
      </c>
      <c r="I121" s="13">
        <f>AE64-E107</f>
        <v>35.531999999999996</v>
      </c>
      <c r="J121" t="s">
        <v>2634</v>
      </c>
      <c r="L121" t="s">
        <v>2644</v>
      </c>
      <c r="N121" t="s">
        <v>1886</v>
      </c>
      <c r="R121" s="1" t="s">
        <v>2949</v>
      </c>
      <c r="AG121" s="731">
        <f>H121-AH64-D107</f>
        <v>-3.5</v>
      </c>
      <c r="AH121" s="732">
        <f>I121-AI64-E107</f>
        <v>-1.323000000000004</v>
      </c>
      <c r="AI121" s="317" t="s">
        <v>10</v>
      </c>
    </row>
    <row r="123" spans="1:35" ht="15" customHeight="1" x14ac:dyDescent="0.15">
      <c r="A123" s="9"/>
      <c r="I123" s="12"/>
    </row>
    <row r="124" spans="1:35" ht="15" customHeight="1" x14ac:dyDescent="0.15">
      <c r="I124" s="9"/>
      <c r="S124" s="9"/>
    </row>
    <row r="125" spans="1:35" ht="15" customHeight="1" x14ac:dyDescent="0.15">
      <c r="H125" s="9"/>
      <c r="I125" s="9"/>
      <c r="J125" s="9"/>
      <c r="M125" t="s">
        <v>22</v>
      </c>
      <c r="S125" s="9"/>
    </row>
    <row r="126" spans="1:35" ht="15" customHeight="1" x14ac:dyDescent="0.15">
      <c r="L126" s="12"/>
      <c r="M126" t="s">
        <v>377</v>
      </c>
      <c r="N126" s="12">
        <f>R62</f>
        <v>46</v>
      </c>
      <c r="O126" s="13">
        <f>S62</f>
        <v>17.387999999999998</v>
      </c>
      <c r="P126" t="s">
        <v>10</v>
      </c>
    </row>
    <row r="128" spans="1:35" ht="15" customHeight="1" x14ac:dyDescent="0.15">
      <c r="B128" s="6" t="s">
        <v>1190</v>
      </c>
      <c r="C128" s="3"/>
      <c r="D128" s="3"/>
      <c r="H128" s="3"/>
      <c r="I128" s="3"/>
      <c r="J128" s="3"/>
      <c r="K128" s="3"/>
      <c r="L128" s="3"/>
      <c r="M128" s="3"/>
      <c r="N128" s="3"/>
      <c r="O128" s="3"/>
      <c r="P128" s="3"/>
      <c r="Q128" s="3"/>
      <c r="R128" s="3"/>
      <c r="S128" s="3"/>
      <c r="T128" s="3"/>
      <c r="U128" s="3"/>
      <c r="V128" t="s">
        <v>1191</v>
      </c>
      <c r="X128" s="3"/>
      <c r="Y128" s="3"/>
      <c r="Z128" s="3"/>
      <c r="AA128" s="3"/>
      <c r="AB128" s="3"/>
      <c r="AC128" s="3"/>
      <c r="AE128" s="3"/>
      <c r="AF128" s="3"/>
    </row>
    <row r="129" spans="1:83" ht="15" customHeight="1" x14ac:dyDescent="0.15">
      <c r="B129" s="50" t="s">
        <v>1109</v>
      </c>
      <c r="C129" s="3"/>
      <c r="D129" s="3"/>
      <c r="E129" s="47"/>
      <c r="F129" s="47"/>
      <c r="G129" s="48"/>
      <c r="H129" s="49" t="s">
        <v>1111</v>
      </c>
      <c r="I129" s="3"/>
      <c r="J129" s="3"/>
      <c r="K129" s="3"/>
      <c r="L129" s="3"/>
      <c r="M129" s="3"/>
      <c r="O129" s="7"/>
      <c r="P129" s="3" t="s">
        <v>1113</v>
      </c>
      <c r="Q129" s="3"/>
      <c r="R129" s="3"/>
      <c r="S129" s="3"/>
      <c r="T129" s="3"/>
      <c r="U129" s="3"/>
      <c r="V129" s="47"/>
      <c r="W129" s="48"/>
      <c r="X129" s="3" t="s">
        <v>2514</v>
      </c>
      <c r="Y129" s="3"/>
      <c r="Z129" s="3"/>
      <c r="AA129" s="3"/>
      <c r="AB129" s="3"/>
      <c r="AC129" s="3"/>
      <c r="AD129" s="47"/>
      <c r="AE129" s="47"/>
      <c r="AF129" s="48"/>
    </row>
    <row r="130" spans="1:83" ht="15" customHeight="1" x14ac:dyDescent="0.15">
      <c r="A130" s="7"/>
      <c r="B130" s="40">
        <f>(B64-AH64)/2-AH64</f>
        <v>64.25</v>
      </c>
      <c r="C130" s="28">
        <f>(C64-AI64)/2-AI64</f>
        <v>24.2865</v>
      </c>
      <c r="D130" s="3"/>
      <c r="E130" s="3"/>
      <c r="F130" s="47"/>
      <c r="G130" s="48"/>
      <c r="H130" s="40">
        <f>(B64-(AH64+5))/2-AH64</f>
        <v>61.75</v>
      </c>
      <c r="I130" s="28">
        <f>(C64-(AI64+1.89))/2-AI64</f>
        <v>23.3415</v>
      </c>
      <c r="J130" s="3"/>
      <c r="K130" s="3"/>
      <c r="L130" s="47"/>
      <c r="M130" s="47"/>
      <c r="N130" s="47"/>
      <c r="O130" s="48"/>
      <c r="P130" s="40">
        <f>(B64-(AH64+10))/2-AH64</f>
        <v>59.25</v>
      </c>
      <c r="Q130" s="28">
        <f>(C64-(AI64+3.78))/2-AI64</f>
        <v>22.3965</v>
      </c>
      <c r="R130" s="3"/>
      <c r="S130" s="3"/>
      <c r="T130" s="47"/>
      <c r="U130" s="47"/>
      <c r="V130" s="47"/>
      <c r="W130" s="48"/>
      <c r="X130" s="40">
        <f>(B64-(AH64+15))/2-AH64</f>
        <v>56.75</v>
      </c>
      <c r="Y130" s="28">
        <f>(C64-(AI64+5.67))/2-AI64</f>
        <v>21.451499999999999</v>
      </c>
      <c r="Z130" s="3"/>
      <c r="AA130" s="3"/>
      <c r="AB130" s="47"/>
      <c r="AF130" s="7"/>
    </row>
    <row r="131" spans="1:83" ht="15" customHeight="1" x14ac:dyDescent="0.15">
      <c r="A131" s="7"/>
      <c r="B131" s="47" t="s">
        <v>1110</v>
      </c>
      <c r="C131" s="47"/>
      <c r="D131" s="47"/>
      <c r="E131" s="8"/>
      <c r="G131" s="7"/>
      <c r="H131" s="47" t="s">
        <v>1112</v>
      </c>
      <c r="I131" s="47"/>
      <c r="J131" s="47"/>
      <c r="K131" s="8"/>
      <c r="M131" s="3"/>
      <c r="N131" s="3"/>
      <c r="O131" s="16"/>
      <c r="P131" s="47" t="s">
        <v>1114</v>
      </c>
      <c r="Q131" s="47"/>
      <c r="R131" s="47"/>
      <c r="S131" s="8"/>
      <c r="V131" s="47"/>
      <c r="W131" s="48"/>
      <c r="X131" s="47" t="s">
        <v>1114</v>
      </c>
      <c r="Y131" s="47"/>
      <c r="Z131" s="47"/>
      <c r="AA131" s="8"/>
      <c r="AC131" s="50"/>
      <c r="AD131" s="47"/>
      <c r="AE131" s="47"/>
      <c r="AF131" s="48"/>
    </row>
    <row r="132" spans="1:83" ht="15" customHeight="1" x14ac:dyDescent="0.15">
      <c r="A132" s="7"/>
      <c r="B132" s="34">
        <f>AD64-B130</f>
        <v>95.75</v>
      </c>
      <c r="C132" s="28">
        <f>AE64-C130</f>
        <v>36.1935</v>
      </c>
      <c r="D132" s="47"/>
      <c r="E132" s="47"/>
      <c r="F132" s="47"/>
      <c r="G132" s="48"/>
      <c r="H132" s="34">
        <f>AD64-H130</f>
        <v>98.25</v>
      </c>
      <c r="I132" s="28">
        <f>AE64-I130</f>
        <v>37.138499999999993</v>
      </c>
      <c r="J132" s="47"/>
      <c r="K132" s="47"/>
      <c r="L132" s="47"/>
      <c r="M132" s="3"/>
      <c r="N132" s="47"/>
      <c r="O132" s="48"/>
      <c r="P132" s="34">
        <f>AD64-P130</f>
        <v>100.75</v>
      </c>
      <c r="Q132" s="28">
        <f>AE64-Q130</f>
        <v>38.083500000000001</v>
      </c>
      <c r="R132" s="47"/>
      <c r="S132" s="47"/>
      <c r="T132" s="47"/>
      <c r="U132" s="47"/>
      <c r="V132" s="3"/>
      <c r="W132" s="16"/>
      <c r="X132" s="34">
        <f>AD64-X130</f>
        <v>103.25</v>
      </c>
      <c r="Y132" s="28">
        <f>AE64-Y130</f>
        <v>39.028499999999994</v>
      </c>
      <c r="Z132" s="47"/>
      <c r="AA132" s="47"/>
      <c r="AB132" s="47"/>
      <c r="AC132" s="3"/>
      <c r="AD132" s="3"/>
      <c r="AE132" s="3"/>
      <c r="AF132" s="16"/>
    </row>
    <row r="134" spans="1:83" ht="15" customHeight="1" x14ac:dyDescent="0.15">
      <c r="B134" s="128" t="s">
        <v>1120</v>
      </c>
    </row>
    <row r="135" spans="1:83" ht="15" customHeight="1" x14ac:dyDescent="0.15">
      <c r="B135" s="128" t="s">
        <v>2607</v>
      </c>
      <c r="E135" s="143"/>
    </row>
    <row r="137" spans="1:83" ht="15" customHeight="1" x14ac:dyDescent="0.15">
      <c r="D137" s="12">
        <f>D185</f>
        <v>1004.6605738337061</v>
      </c>
      <c r="E137" s="13">
        <f>E185</f>
        <v>378.24969690914088</v>
      </c>
      <c r="F137" t="s">
        <v>10</v>
      </c>
    </row>
    <row r="138" spans="1:83" ht="15" customHeight="1" x14ac:dyDescent="0.15">
      <c r="B138" s="145"/>
    </row>
    <row r="139" spans="1:83" ht="15" customHeight="1" x14ac:dyDescent="0.15">
      <c r="B139" s="145"/>
      <c r="AA139" t="s">
        <v>2614</v>
      </c>
      <c r="AF139" s="12">
        <f>AI142+AQ146</f>
        <v>500</v>
      </c>
      <c r="AG139" s="13">
        <f>AJ142+AR146</f>
        <v>189</v>
      </c>
      <c r="AH139" t="s">
        <v>10</v>
      </c>
    </row>
    <row r="140" spans="1:83" ht="15" customHeight="1" x14ac:dyDescent="0.15">
      <c r="B140" s="145"/>
      <c r="Y140" s="145"/>
      <c r="AX140" s="145"/>
    </row>
    <row r="141" spans="1:83" ht="15" customHeight="1" x14ac:dyDescent="0.15">
      <c r="B141" s="145"/>
      <c r="Y141" s="145"/>
      <c r="AX141" s="145"/>
    </row>
    <row r="142" spans="1:83" ht="15" customHeight="1" x14ac:dyDescent="0.15">
      <c r="B142" s="145"/>
      <c r="D142" t="s">
        <v>2606</v>
      </c>
      <c r="J142" s="12">
        <f>E170+E171</f>
        <v>460</v>
      </c>
      <c r="K142" s="13">
        <f>F170+F171</f>
        <v>173.88</v>
      </c>
      <c r="L142" t="s">
        <v>10</v>
      </c>
      <c r="Y142" s="145"/>
      <c r="AF142" t="s">
        <v>321</v>
      </c>
      <c r="AI142" s="12">
        <f>E166*4</f>
        <v>280</v>
      </c>
      <c r="AJ142" s="13">
        <f>F166*4</f>
        <v>105.84</v>
      </c>
      <c r="AK142" t="s">
        <v>10</v>
      </c>
      <c r="AX142" s="145"/>
    </row>
    <row r="143" spans="1:83" ht="15" customHeight="1" x14ac:dyDescent="0.15">
      <c r="B143" s="145"/>
      <c r="Y143" s="145"/>
      <c r="Z143" s="30"/>
      <c r="AA143" s="30"/>
      <c r="AB143" s="30"/>
      <c r="AC143" s="30"/>
      <c r="AM143" s="145"/>
      <c r="AX143" s="145"/>
    </row>
    <row r="144" spans="1:83" ht="15" customHeight="1" x14ac:dyDescent="0.15">
      <c r="B144" s="145"/>
      <c r="W144" s="1"/>
      <c r="Y144" s="145"/>
      <c r="AA144" t="s">
        <v>262</v>
      </c>
      <c r="AD144" s="12">
        <f>E166*2</f>
        <v>140</v>
      </c>
      <c r="AE144" s="13">
        <f>F166*2</f>
        <v>52.92</v>
      </c>
      <c r="AM144" s="145"/>
      <c r="AX144" s="145"/>
      <c r="BI144" s="23"/>
      <c r="BJ144" s="23"/>
      <c r="BK144" s="23"/>
      <c r="BL144" s="23"/>
      <c r="BM144" s="23"/>
      <c r="BN144" s="23"/>
      <c r="BO144" s="23"/>
      <c r="BP144" s="23"/>
      <c r="BQ144" s="23"/>
      <c r="BR144" s="23"/>
      <c r="BS144" s="23"/>
      <c r="BT144" s="23"/>
      <c r="BU144" s="23"/>
      <c r="BV144" s="23"/>
      <c r="BW144" s="23"/>
      <c r="BX144" s="23"/>
      <c r="BY144" s="23"/>
      <c r="BZ144" s="23"/>
      <c r="CA144" s="23"/>
      <c r="CB144" s="23"/>
      <c r="CC144" s="23"/>
      <c r="CD144" s="23"/>
      <c r="CE144" s="23"/>
    </row>
    <row r="145" spans="2:83" ht="15" customHeight="1" x14ac:dyDescent="0.15">
      <c r="B145" s="145"/>
      <c r="Y145" s="145"/>
      <c r="AF145" s="145"/>
      <c r="AG145" s="151"/>
      <c r="AM145" s="145"/>
      <c r="AX145" s="145"/>
      <c r="AZ145" t="s">
        <v>519</v>
      </c>
      <c r="BI145" s="23"/>
      <c r="BJ145" s="23"/>
      <c r="BK145" s="23"/>
      <c r="BL145" s="23"/>
      <c r="BM145" s="23"/>
      <c r="BN145" s="23"/>
      <c r="BO145" s="23"/>
      <c r="BP145" s="23"/>
      <c r="BQ145" s="23"/>
      <c r="BR145" s="23"/>
      <c r="BS145" s="23"/>
      <c r="BT145" s="23"/>
      <c r="BU145" s="23"/>
      <c r="BV145" s="23"/>
      <c r="BW145" s="23"/>
      <c r="BX145" s="23"/>
      <c r="BY145" s="23"/>
      <c r="BZ145" s="23"/>
      <c r="CA145" s="23"/>
      <c r="CB145" s="23"/>
      <c r="CC145" s="23"/>
      <c r="CD145" s="23"/>
      <c r="CE145" s="23"/>
    </row>
    <row r="146" spans="2:83" ht="15" customHeight="1" x14ac:dyDescent="0.15">
      <c r="B146" s="145"/>
      <c r="D146" s="1" t="s">
        <v>2605</v>
      </c>
      <c r="G146" s="12">
        <f>E171</f>
        <v>230</v>
      </c>
      <c r="H146" s="13">
        <f>F171</f>
        <v>86.94</v>
      </c>
      <c r="I146" t="s">
        <v>10</v>
      </c>
      <c r="P146" s="1" t="s">
        <v>1478</v>
      </c>
      <c r="S146" s="12">
        <f>E170</f>
        <v>230</v>
      </c>
      <c r="T146" s="13">
        <f>F170</f>
        <v>86.94</v>
      </c>
      <c r="U146" t="s">
        <v>10</v>
      </c>
      <c r="Y146" s="145"/>
      <c r="Z146" t="s">
        <v>264</v>
      </c>
      <c r="AB146" s="12">
        <f>E166</f>
        <v>70</v>
      </c>
      <c r="AC146" s="13">
        <f>F166</f>
        <v>26.46</v>
      </c>
      <c r="AD146" t="s">
        <v>10</v>
      </c>
      <c r="AF146" s="145"/>
      <c r="AG146" s="688" t="s">
        <v>264</v>
      </c>
      <c r="AI146" s="12">
        <f>E166</f>
        <v>70</v>
      </c>
      <c r="AJ146" s="13">
        <f>F166</f>
        <v>26.46</v>
      </c>
      <c r="AK146" t="s">
        <v>10</v>
      </c>
      <c r="AM146" s="145"/>
      <c r="AO146" t="s">
        <v>2613</v>
      </c>
      <c r="AQ146" s="12">
        <f>E182</f>
        <v>220</v>
      </c>
      <c r="AR146" s="13">
        <f>F182</f>
        <v>83.16</v>
      </c>
      <c r="AS146" t="s">
        <v>177</v>
      </c>
      <c r="AX146" s="145"/>
      <c r="AY146" s="12">
        <f>D137-J142-AF139</f>
        <v>44.660573833706053</v>
      </c>
      <c r="AZ146" s="13">
        <f>E137-K142-AG139</f>
        <v>15.369696909140885</v>
      </c>
      <c r="BA146" t="s">
        <v>2773</v>
      </c>
      <c r="BE146" s="12">
        <f>AY146/4</f>
        <v>11.165143458426513</v>
      </c>
      <c r="BF146" s="13">
        <f>AZ146/4</f>
        <v>3.8424242272852211</v>
      </c>
      <c r="BG146" t="s">
        <v>2774</v>
      </c>
      <c r="BL146" s="23"/>
      <c r="BM146" s="23"/>
      <c r="BN146" s="23"/>
      <c r="BO146" s="23"/>
      <c r="BP146" s="23"/>
      <c r="BQ146" s="23"/>
      <c r="BR146" s="23"/>
      <c r="BS146" s="23"/>
      <c r="BT146" s="23"/>
      <c r="BU146" s="23"/>
      <c r="BV146" s="23"/>
      <c r="BW146" s="23"/>
      <c r="BX146" s="23"/>
      <c r="BY146" s="23"/>
      <c r="BZ146" s="23"/>
      <c r="CA146" s="23"/>
      <c r="CB146" s="23"/>
      <c r="CC146" s="23"/>
      <c r="CD146" s="23"/>
      <c r="CE146" s="23"/>
    </row>
    <row r="147" spans="2:83" ht="15" customHeight="1" x14ac:dyDescent="0.15">
      <c r="B147" s="145"/>
      <c r="H147" s="3"/>
      <c r="K147" s="3"/>
      <c r="L147" s="3"/>
      <c r="M147" s="3"/>
      <c r="N147" s="3"/>
      <c r="O147" s="3"/>
      <c r="P147" s="3"/>
      <c r="Q147" s="3"/>
      <c r="R147" s="3"/>
      <c r="S147" s="3"/>
      <c r="T147" s="3"/>
      <c r="U147" s="3"/>
      <c r="V147" s="3"/>
      <c r="W147" s="3"/>
      <c r="X147" s="3"/>
      <c r="Y147" s="147"/>
      <c r="Z147" s="146"/>
      <c r="AA147" s="3"/>
      <c r="AB147" s="3"/>
      <c r="AC147" s="3"/>
      <c r="AD147" s="3"/>
      <c r="AE147" s="3"/>
      <c r="AF147" s="147"/>
      <c r="AG147" s="212"/>
      <c r="AH147" s="3"/>
      <c r="AI147" s="3"/>
      <c r="AJ147" s="3"/>
      <c r="AK147" s="3"/>
      <c r="AL147" s="3"/>
      <c r="AM147" s="3"/>
      <c r="AN147" s="212"/>
      <c r="AO147" s="3"/>
      <c r="AP147" s="3"/>
      <c r="AQ147" s="3"/>
      <c r="AR147" s="3"/>
      <c r="AS147" s="3"/>
      <c r="AT147" s="3"/>
      <c r="AU147" s="3"/>
      <c r="AV147" s="3"/>
      <c r="AW147" s="3"/>
      <c r="AX147" s="147"/>
      <c r="AY147" s="212"/>
      <c r="AZ147" s="3"/>
      <c r="BB147" t="s">
        <v>2775</v>
      </c>
      <c r="BG147" s="12">
        <f>J64+BE146</f>
        <v>71.165143458426513</v>
      </c>
      <c r="BH147" s="13">
        <f>K64+AZ146</f>
        <v>38.049696909140884</v>
      </c>
      <c r="BI147" t="s">
        <v>177</v>
      </c>
      <c r="BJ147" s="23"/>
      <c r="BK147" s="23"/>
      <c r="BL147" s="23"/>
      <c r="BM147" s="23"/>
      <c r="BN147" s="23"/>
      <c r="BO147" s="23"/>
      <c r="BP147" s="23"/>
      <c r="BQ147" s="23"/>
      <c r="BR147" s="23"/>
      <c r="BS147" s="23"/>
      <c r="BT147" s="23"/>
      <c r="BU147" s="23"/>
      <c r="BV147" s="23"/>
      <c r="BW147" s="23"/>
      <c r="BX147" s="23"/>
      <c r="BY147" s="23"/>
      <c r="BZ147" s="23"/>
      <c r="CA147" s="23"/>
      <c r="CB147" s="23"/>
      <c r="CC147" s="23"/>
      <c r="CD147" s="23"/>
      <c r="CE147" s="23"/>
    </row>
    <row r="148" spans="2:83" ht="15" customHeight="1" x14ac:dyDescent="0.15">
      <c r="C148" s="152"/>
      <c r="D148" s="8" t="s">
        <v>415</v>
      </c>
      <c r="E148" s="8"/>
      <c r="F148" s="8"/>
      <c r="G148" s="8"/>
      <c r="I148" s="8"/>
      <c r="J148" s="8"/>
      <c r="X148" t="s">
        <v>26</v>
      </c>
      <c r="Y148" s="89"/>
      <c r="AA148" s="8"/>
      <c r="AB148" s="8"/>
      <c r="AC148" s="8"/>
      <c r="AF148" s="89"/>
      <c r="AJ148" s="8"/>
      <c r="AK148" s="8"/>
      <c r="AM148" s="89"/>
      <c r="AX148" s="89"/>
      <c r="BI148" s="23"/>
      <c r="BJ148" s="23"/>
      <c r="BK148" s="23"/>
      <c r="BL148" s="23"/>
      <c r="BM148" s="23"/>
      <c r="BN148" s="23"/>
      <c r="BO148" s="23"/>
      <c r="BP148" s="23"/>
      <c r="BQ148" s="23"/>
      <c r="BR148" s="23"/>
      <c r="BS148" s="23"/>
      <c r="BT148" s="23"/>
      <c r="BU148" s="23"/>
      <c r="BV148" s="23"/>
      <c r="BW148" s="23"/>
      <c r="BX148" s="23"/>
      <c r="BY148" s="23"/>
      <c r="BZ148" s="23"/>
      <c r="CA148" s="23"/>
      <c r="CB148" s="23"/>
      <c r="CC148" s="23"/>
      <c r="CD148" s="23"/>
      <c r="CE148" s="23"/>
    </row>
    <row r="149" spans="2:83" ht="15" customHeight="1" x14ac:dyDescent="0.15">
      <c r="B149" s="7"/>
      <c r="G149" s="154"/>
      <c r="H149" t="s">
        <v>63</v>
      </c>
      <c r="Y149" s="7"/>
      <c r="Z149" s="81"/>
      <c r="AA149" t="s">
        <v>2615</v>
      </c>
      <c r="AB149" s="1"/>
      <c r="AF149" s="7"/>
      <c r="AJ149" s="1"/>
      <c r="AM149" s="7"/>
      <c r="AO149" t="s">
        <v>2616</v>
      </c>
      <c r="AR149" t="s">
        <v>118</v>
      </c>
      <c r="AX149" s="7"/>
      <c r="BI149" s="23"/>
      <c r="BJ149" s="23"/>
      <c r="BK149" s="23"/>
      <c r="BL149" s="23"/>
      <c r="BM149" s="23"/>
      <c r="BN149" s="23"/>
      <c r="BO149" s="23"/>
      <c r="BP149" s="23"/>
      <c r="BQ149" s="23"/>
      <c r="BR149" s="23"/>
      <c r="BS149" s="23"/>
      <c r="BT149" s="23"/>
      <c r="BU149" s="23"/>
      <c r="BV149" s="23"/>
      <c r="BW149" s="23"/>
      <c r="BX149" s="23"/>
      <c r="BY149" s="23"/>
      <c r="BZ149" s="23"/>
      <c r="CA149" s="23"/>
      <c r="CB149" s="23"/>
      <c r="CC149" s="23"/>
      <c r="CD149" s="23"/>
      <c r="CE149" s="23"/>
    </row>
    <row r="150" spans="2:83" ht="15" customHeight="1" x14ac:dyDescent="0.15">
      <c r="B150" s="7"/>
      <c r="D150" t="s">
        <v>1886</v>
      </c>
      <c r="F150" t="s">
        <v>134</v>
      </c>
      <c r="G150" s="155"/>
      <c r="I150" s="12">
        <f>V64/2</f>
        <v>49</v>
      </c>
      <c r="J150" s="13">
        <f>W64/2</f>
        <v>18.521999999999998</v>
      </c>
      <c r="K150" t="s">
        <v>10</v>
      </c>
      <c r="X150" t="s">
        <v>1887</v>
      </c>
      <c r="Y150" s="7"/>
      <c r="Z150" s="81"/>
      <c r="AA150" s="12">
        <f>V64-AC156</f>
        <v>75</v>
      </c>
      <c r="AB150" s="13">
        <f>W64-AD156</f>
        <v>28.349999999999994</v>
      </c>
      <c r="AC150" t="s">
        <v>10</v>
      </c>
      <c r="AF150" s="7"/>
      <c r="AG150" s="81"/>
      <c r="AM150" s="7"/>
      <c r="AO150" s="12">
        <f>AA150/2</f>
        <v>37.5</v>
      </c>
      <c r="AP150" s="13">
        <f>AB150/2</f>
        <v>14.174999999999997</v>
      </c>
      <c r="AQ150" t="s">
        <v>10</v>
      </c>
      <c r="AX150" s="7"/>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row>
    <row r="151" spans="2:83" ht="15" customHeight="1" x14ac:dyDescent="0.15">
      <c r="B151" s="7"/>
      <c r="F151" s="12">
        <f>V64</f>
        <v>98</v>
      </c>
      <c r="G151" s="13">
        <f>W64</f>
        <v>37.043999999999997</v>
      </c>
      <c r="H151" t="s">
        <v>10</v>
      </c>
      <c r="M151" t="s">
        <v>2604</v>
      </c>
      <c r="Y151" s="7"/>
      <c r="AF151" s="7"/>
      <c r="AG151" s="81"/>
      <c r="AM151" s="7"/>
      <c r="AN151" s="5" t="s">
        <v>2738</v>
      </c>
      <c r="AX151" s="7"/>
      <c r="BI151" s="23"/>
      <c r="BJ151" s="23"/>
      <c r="BK151" s="23"/>
      <c r="BL151" s="23"/>
      <c r="BM151" s="23"/>
      <c r="BN151" s="23"/>
      <c r="BO151" s="23"/>
      <c r="BP151" s="23"/>
      <c r="BQ151" s="23"/>
      <c r="BR151" s="23"/>
      <c r="BS151" s="23"/>
      <c r="BT151" s="23"/>
      <c r="BU151" s="23"/>
      <c r="BV151" s="23"/>
      <c r="BW151" s="23"/>
      <c r="BX151" s="23"/>
      <c r="BY151" s="23"/>
      <c r="BZ151" s="23"/>
      <c r="CA151" s="23"/>
      <c r="CB151" s="23"/>
      <c r="CC151" s="23"/>
      <c r="CD151" s="23"/>
      <c r="CE151" s="23"/>
    </row>
    <row r="152" spans="2:83" ht="15" customHeight="1" x14ac:dyDescent="0.15">
      <c r="B152" s="7"/>
      <c r="C152" s="618" t="s">
        <v>478</v>
      </c>
      <c r="K152" s="12">
        <f>F62</f>
        <v>10</v>
      </c>
      <c r="L152" s="13">
        <f>G62</f>
        <v>3.78</v>
      </c>
      <c r="M152" t="s">
        <v>10</v>
      </c>
      <c r="O152" s="12">
        <f>K152*2</f>
        <v>20</v>
      </c>
      <c r="P152" s="13">
        <f>L152*2</f>
        <v>7.56</v>
      </c>
      <c r="Q152" t="s">
        <v>10</v>
      </c>
      <c r="Y152" s="192" t="s">
        <v>2608</v>
      </c>
      <c r="Z152" s="616"/>
      <c r="AA152" t="s">
        <v>244</v>
      </c>
      <c r="AD152" t="s">
        <v>328</v>
      </c>
      <c r="AF152" s="7"/>
      <c r="AG152" s="81"/>
      <c r="AH152" t="s">
        <v>361</v>
      </c>
      <c r="AJ152" s="9"/>
      <c r="AK152" t="s">
        <v>367</v>
      </c>
      <c r="AM152" s="7"/>
      <c r="AN152" s="5" t="s">
        <v>2738</v>
      </c>
      <c r="AX152" s="7"/>
      <c r="AZ152" t="s">
        <v>2772</v>
      </c>
      <c r="BJ152" s="23"/>
      <c r="BK152" s="23"/>
      <c r="BL152" s="23"/>
      <c r="BM152" s="23"/>
      <c r="BN152" s="23"/>
      <c r="BO152" s="23"/>
      <c r="BP152" s="23"/>
      <c r="BQ152" s="23"/>
      <c r="BR152" s="23"/>
      <c r="BS152" s="23"/>
      <c r="BT152" s="23"/>
      <c r="BU152" s="23"/>
      <c r="BV152" s="23"/>
      <c r="BW152" s="23"/>
      <c r="BX152" s="23"/>
      <c r="BY152" s="23"/>
      <c r="BZ152" s="23"/>
      <c r="CA152" s="23"/>
      <c r="CB152" s="23"/>
      <c r="CC152" s="23"/>
      <c r="CD152" s="23"/>
      <c r="CE152" s="23"/>
    </row>
    <row r="153" spans="2:83" ht="15" customHeight="1" x14ac:dyDescent="0.15">
      <c r="B153" s="7"/>
      <c r="C153" s="618" t="s">
        <v>478</v>
      </c>
      <c r="S153" s="5"/>
      <c r="Y153" s="192" t="s">
        <v>2608</v>
      </c>
      <c r="AC153" s="9"/>
      <c r="AF153" s="7"/>
      <c r="AG153" s="81"/>
      <c r="AM153" s="7"/>
      <c r="AO153" t="s">
        <v>2616</v>
      </c>
      <c r="AR153" t="s">
        <v>118</v>
      </c>
      <c r="AX153" s="7"/>
      <c r="BJ153" s="23"/>
      <c r="BK153" s="23"/>
      <c r="BL153" s="23"/>
      <c r="BM153" s="23"/>
      <c r="BN153" s="23"/>
      <c r="BO153" s="23"/>
      <c r="BP153" s="23"/>
      <c r="BQ153" s="23"/>
      <c r="BR153" s="23"/>
      <c r="BS153" s="23"/>
      <c r="BT153" s="23"/>
      <c r="BU153" s="23"/>
      <c r="BV153" s="23"/>
      <c r="BW153" s="23"/>
      <c r="BX153" s="23"/>
      <c r="BY153" s="23"/>
      <c r="BZ153" s="23"/>
      <c r="CA153" s="23"/>
      <c r="CB153" s="23"/>
      <c r="CC153" s="23"/>
      <c r="CD153" s="23"/>
      <c r="CE153" s="23"/>
    </row>
    <row r="154" spans="2:83" ht="15" customHeight="1" x14ac:dyDescent="0.15">
      <c r="B154" s="7"/>
      <c r="Y154" s="7"/>
      <c r="Z154" s="6" t="s">
        <v>412</v>
      </c>
      <c r="AA154" t="s">
        <v>243</v>
      </c>
      <c r="AC154" s="9"/>
      <c r="AF154" s="7"/>
      <c r="AG154" s="81"/>
      <c r="AL154" s="9"/>
      <c r="AM154" s="425" t="s">
        <v>2737</v>
      </c>
      <c r="AO154" s="12">
        <f>AA150/2</f>
        <v>37.5</v>
      </c>
      <c r="AP154" s="13">
        <f>AB150/2</f>
        <v>14.174999999999997</v>
      </c>
      <c r="AQ154" t="s">
        <v>10</v>
      </c>
      <c r="AX154" s="7"/>
    </row>
    <row r="155" spans="2:83" ht="15" customHeight="1" x14ac:dyDescent="0.15">
      <c r="B155" s="7"/>
      <c r="D155" t="s">
        <v>1886</v>
      </c>
      <c r="I155" s="12">
        <f>V64/2</f>
        <v>49</v>
      </c>
      <c r="J155" s="13">
        <f>W64/2</f>
        <v>18.521999999999998</v>
      </c>
      <c r="K155" t="s">
        <v>10</v>
      </c>
      <c r="X155" t="s">
        <v>1887</v>
      </c>
      <c r="Y155" s="7"/>
    </row>
    <row r="156" spans="2:83" ht="15" customHeight="1" x14ac:dyDescent="0.15">
      <c r="B156" s="7"/>
      <c r="Y156" s="7"/>
      <c r="AA156" t="s">
        <v>2716</v>
      </c>
      <c r="AC156" s="12">
        <v>23</v>
      </c>
      <c r="AD156" s="13">
        <v>8.6940000000000008</v>
      </c>
      <c r="AE156" t="s">
        <v>10</v>
      </c>
      <c r="AJ156" t="s">
        <v>327</v>
      </c>
      <c r="AT156" t="s">
        <v>29</v>
      </c>
    </row>
    <row r="157" spans="2:83" ht="15" customHeight="1" x14ac:dyDescent="0.15">
      <c r="B157" s="7"/>
      <c r="C157" s="3"/>
      <c r="D157" s="3" t="s">
        <v>26</v>
      </c>
      <c r="E157" s="3"/>
      <c r="F157" s="3"/>
      <c r="G157" s="3"/>
      <c r="H157" s="3"/>
      <c r="I157" s="3"/>
      <c r="J157" s="3"/>
      <c r="K157" s="3"/>
      <c r="L157" s="3"/>
      <c r="M157" s="3"/>
      <c r="N157" s="3"/>
      <c r="O157" s="3"/>
      <c r="P157" s="3"/>
      <c r="Q157" s="3"/>
      <c r="R157" s="3"/>
      <c r="S157" s="3"/>
      <c r="T157" s="3"/>
      <c r="U157" s="3"/>
      <c r="V157" s="3"/>
      <c r="W157" s="3"/>
      <c r="X157" s="3" t="s">
        <v>26</v>
      </c>
      <c r="Y157" s="16"/>
      <c r="Z157" s="158" t="s">
        <v>2738</v>
      </c>
      <c r="AA157" s="3"/>
      <c r="AB157" s="3"/>
      <c r="AC157" s="3"/>
      <c r="AD157" s="3"/>
      <c r="AE157" s="3"/>
      <c r="AF157" s="3"/>
      <c r="AG157" s="3"/>
      <c r="AH157" s="3"/>
      <c r="AI157" s="3"/>
      <c r="AJ157" s="3"/>
      <c r="AK157" s="3"/>
      <c r="AL157" s="3"/>
      <c r="AM157" s="3"/>
      <c r="AN157" s="3"/>
      <c r="AO157" s="3"/>
      <c r="AP157" s="3"/>
      <c r="AQ157" s="3"/>
      <c r="AR157" s="3"/>
      <c r="AS157" s="158" t="s">
        <v>2738</v>
      </c>
      <c r="AT157" s="3"/>
      <c r="AU157" s="3"/>
      <c r="AV157" s="3"/>
      <c r="AW157" s="3"/>
      <c r="AX157" s="3"/>
      <c r="AY157" s="3"/>
      <c r="AZ157" s="3"/>
    </row>
    <row r="158" spans="2:83" ht="15" customHeight="1" x14ac:dyDescent="0.15">
      <c r="Y158" s="164"/>
      <c r="AR158" s="164"/>
    </row>
    <row r="159" spans="2:83" ht="15" customHeight="1" x14ac:dyDescent="0.15">
      <c r="C159" s="1" t="s">
        <v>2739</v>
      </c>
      <c r="M159" s="23"/>
      <c r="Y159" s="145"/>
      <c r="AA159" s="1" t="s">
        <v>181</v>
      </c>
      <c r="AC159" s="12">
        <f>E174</f>
        <v>187.33028691685303</v>
      </c>
      <c r="AD159" s="13">
        <f>F174</f>
        <v>72.700848454570448</v>
      </c>
      <c r="AE159" t="s">
        <v>10</v>
      </c>
      <c r="AR159" s="145"/>
      <c r="AS159" t="s">
        <v>2618</v>
      </c>
      <c r="AU159" s="12">
        <f>E177</f>
        <v>85</v>
      </c>
      <c r="AV159" s="13">
        <f>F177</f>
        <v>29.484000000000002</v>
      </c>
      <c r="AW159" t="s">
        <v>10</v>
      </c>
    </row>
    <row r="160" spans="2:83" ht="15" customHeight="1" x14ac:dyDescent="0.15">
      <c r="B160" s="9"/>
      <c r="C160" s="30"/>
      <c r="D160" s="30"/>
      <c r="E160" s="30"/>
      <c r="F160" s="30"/>
      <c r="R160" s="1"/>
      <c r="Y160" s="145"/>
      <c r="AD160" s="571"/>
      <c r="AE160" s="571"/>
      <c r="AF160" s="571"/>
      <c r="AG160" s="571"/>
      <c r="AH160" s="571"/>
      <c r="AI160" s="571"/>
      <c r="AJ160" s="571"/>
      <c r="AK160" s="571"/>
      <c r="AL160" s="571"/>
      <c r="AR160" s="145"/>
    </row>
    <row r="161" spans="2:78" ht="15" customHeight="1" x14ac:dyDescent="0.15">
      <c r="Y161" s="145"/>
      <c r="AA161" s="1" t="s">
        <v>312</v>
      </c>
      <c r="AD161" s="12">
        <f>E175</f>
        <v>374.66057383370605</v>
      </c>
      <c r="AE161" s="13">
        <f>F175</f>
        <v>145.4016969091409</v>
      </c>
      <c r="AF161" t="s">
        <v>177</v>
      </c>
      <c r="AG161" s="571"/>
      <c r="AH161" s="571"/>
      <c r="AI161" s="571"/>
      <c r="AJ161" s="571"/>
      <c r="AK161" s="571"/>
      <c r="AL161" s="571"/>
      <c r="AR161" t="s">
        <v>313</v>
      </c>
      <c r="AU161" s="12">
        <f>E178</f>
        <v>170</v>
      </c>
      <c r="AV161" s="13">
        <f>F178</f>
        <v>58.968000000000004</v>
      </c>
      <c r="AW161" t="s">
        <v>177</v>
      </c>
    </row>
    <row r="162" spans="2:78" ht="15" customHeight="1" x14ac:dyDescent="0.15">
      <c r="Y162" s="145"/>
    </row>
    <row r="163" spans="2:78" ht="15" customHeight="1" x14ac:dyDescent="0.15">
      <c r="AA163" t="s">
        <v>2610</v>
      </c>
      <c r="AG163" s="12">
        <f>H179</f>
        <v>544.66057383370605</v>
      </c>
      <c r="AH163" s="13">
        <f>I179</f>
        <v>204.36969690914088</v>
      </c>
      <c r="AI163" t="s">
        <v>177</v>
      </c>
    </row>
    <row r="165" spans="2:78" ht="15" customHeight="1" x14ac:dyDescent="0.15">
      <c r="B165" s="128" t="s">
        <v>2673</v>
      </c>
      <c r="C165" s="30"/>
      <c r="D165" s="30"/>
      <c r="E165" s="30"/>
      <c r="F165" s="30"/>
    </row>
    <row r="166" spans="2:78" ht="15" customHeight="1" x14ac:dyDescent="0.15">
      <c r="B166" t="s">
        <v>60</v>
      </c>
      <c r="E166" s="12">
        <f>J64+K166</f>
        <v>70</v>
      </c>
      <c r="F166" s="13">
        <f>K64+L166</f>
        <v>26.46</v>
      </c>
      <c r="G166" s="1" t="s">
        <v>425</v>
      </c>
      <c r="K166" s="32">
        <v>10</v>
      </c>
      <c r="L166" s="106">
        <v>3.78</v>
      </c>
      <c r="M166" t="s">
        <v>1427</v>
      </c>
    </row>
    <row r="168" spans="2:78" ht="15" customHeight="1" x14ac:dyDescent="0.15">
      <c r="B168" t="s">
        <v>723</v>
      </c>
      <c r="E168" s="12">
        <f>L168+Q168+V168</f>
        <v>7</v>
      </c>
      <c r="F168" s="13">
        <f>M168+R168+W168</f>
        <v>2.6459999999999999</v>
      </c>
      <c r="G168" t="s">
        <v>725</v>
      </c>
      <c r="L168" s="32">
        <v>3</v>
      </c>
      <c r="M168" s="106">
        <v>1.1339999999999999</v>
      </c>
      <c r="N168" t="s">
        <v>1412</v>
      </c>
      <c r="Q168" s="32">
        <v>2</v>
      </c>
      <c r="R168" s="106">
        <v>0.75600000000000001</v>
      </c>
      <c r="S168" t="s">
        <v>1410</v>
      </c>
      <c r="V168" s="32">
        <v>2</v>
      </c>
      <c r="W168" s="106">
        <v>0.75600000000000001</v>
      </c>
      <c r="X168" t="s">
        <v>10</v>
      </c>
    </row>
    <row r="169" spans="2:78" ht="15" customHeight="1" x14ac:dyDescent="0.15">
      <c r="B169" s="1" t="s">
        <v>339</v>
      </c>
      <c r="E169" s="12">
        <f>B64+E168</f>
        <v>230</v>
      </c>
      <c r="F169" s="13">
        <f>C64+F168</f>
        <v>86.94</v>
      </c>
      <c r="G169" t="s">
        <v>424</v>
      </c>
    </row>
    <row r="170" spans="2:78" ht="15" customHeight="1" x14ac:dyDescent="0.15">
      <c r="B170" s="1" t="s">
        <v>1220</v>
      </c>
      <c r="E170" s="12">
        <f>E169+N170</f>
        <v>230</v>
      </c>
      <c r="F170" s="13">
        <f>F169+O170</f>
        <v>86.94</v>
      </c>
      <c r="G170" s="1" t="s">
        <v>423</v>
      </c>
      <c r="N170" s="121">
        <v>0</v>
      </c>
      <c r="O170" s="106">
        <v>0</v>
      </c>
      <c r="P170" t="s">
        <v>1421</v>
      </c>
    </row>
    <row r="171" spans="2:78" ht="15" customHeight="1" x14ac:dyDescent="0.15">
      <c r="B171" s="1" t="s">
        <v>1221</v>
      </c>
      <c r="E171" s="12">
        <f>E169+N170</f>
        <v>230</v>
      </c>
      <c r="F171" s="13">
        <f>F169+O170</f>
        <v>86.94</v>
      </c>
      <c r="G171" s="1" t="s">
        <v>2609</v>
      </c>
    </row>
    <row r="172" spans="2:78" ht="15" customHeight="1" x14ac:dyDescent="0.15">
      <c r="B172" t="s">
        <v>421</v>
      </c>
      <c r="E172" s="12">
        <f>P64+M172+R172+W172</f>
        <v>67</v>
      </c>
      <c r="F172" s="13">
        <f>Q64+N172+S172+X172</f>
        <v>25.326000000000001</v>
      </c>
      <c r="G172" s="1" t="s">
        <v>1413</v>
      </c>
      <c r="M172" s="12">
        <f>L168</f>
        <v>3</v>
      </c>
      <c r="N172" s="13">
        <f>M168</f>
        <v>1.1339999999999999</v>
      </c>
      <c r="O172" t="s">
        <v>1411</v>
      </c>
      <c r="R172" s="12">
        <f>Q168</f>
        <v>2</v>
      </c>
      <c r="S172" s="13">
        <f>R168</f>
        <v>0.75600000000000001</v>
      </c>
      <c r="T172" t="s">
        <v>1414</v>
      </c>
      <c r="V172" s="59"/>
      <c r="W172" s="32">
        <v>2</v>
      </c>
      <c r="X172" s="106">
        <v>0.75600000000000001</v>
      </c>
      <c r="Y172" t="s">
        <v>10</v>
      </c>
    </row>
    <row r="173" spans="2:78" ht="15" customHeight="1" x14ac:dyDescent="0.15">
      <c r="B173" t="s">
        <v>2484</v>
      </c>
      <c r="E173" s="12">
        <f>SQRT((E169-N64-E172)^2+(V62)^2)</f>
        <v>141.33028691685303</v>
      </c>
      <c r="F173" s="13">
        <f>SQRT((F169-O64-F172)^2+(W62)^2)</f>
        <v>53.422848454570442</v>
      </c>
      <c r="G173" t="s">
        <v>338</v>
      </c>
      <c r="H173" t="s">
        <v>426</v>
      </c>
    </row>
    <row r="174" spans="2:78" ht="15" customHeight="1" x14ac:dyDescent="0.15">
      <c r="B174" s="1" t="s">
        <v>181</v>
      </c>
      <c r="E174" s="12">
        <f>M174+R174+X174+AC174</f>
        <v>187.33028691685303</v>
      </c>
      <c r="F174" s="13">
        <f>N174+S174+Y174+AD174</f>
        <v>72.700848454570448</v>
      </c>
      <c r="G174" t="s">
        <v>1423</v>
      </c>
      <c r="M174" s="12">
        <f>F62+D62+0.5+(D64-2)</f>
        <v>10.5</v>
      </c>
      <c r="N174" s="13">
        <f>G62+E62+0.189+(E64-0.756)</f>
        <v>3.9689999999999999</v>
      </c>
      <c r="O174" t="s">
        <v>1424</v>
      </c>
      <c r="R174" s="136">
        <f>N64+0.5</f>
        <v>25.5</v>
      </c>
      <c r="S174" s="160">
        <f>O64+0.189</f>
        <v>9.6389999999999993</v>
      </c>
      <c r="T174" t="s">
        <v>1425</v>
      </c>
      <c r="X174" s="12">
        <f>E173</f>
        <v>141.33028691685303</v>
      </c>
      <c r="Y174" s="13">
        <f>F173</f>
        <v>53.422848454570442</v>
      </c>
      <c r="Z174" t="s">
        <v>1426</v>
      </c>
      <c r="AC174" s="32">
        <v>10</v>
      </c>
      <c r="AD174" s="106">
        <v>5.67</v>
      </c>
      <c r="AE174" t="s">
        <v>2619</v>
      </c>
    </row>
    <row r="175" spans="2:78" ht="15" customHeight="1" x14ac:dyDescent="0.15">
      <c r="B175" s="1" t="s">
        <v>312</v>
      </c>
      <c r="E175" s="12">
        <f>E174*2</f>
        <v>374.66057383370605</v>
      </c>
      <c r="F175" s="13">
        <f>F174*2</f>
        <v>145.4016969091409</v>
      </c>
      <c r="G175" t="s">
        <v>177</v>
      </c>
      <c r="H175" t="s">
        <v>2946</v>
      </c>
      <c r="K175" s="12">
        <f>M174+R174+X174</f>
        <v>177.33028691685303</v>
      </c>
      <c r="L175" s="13">
        <f>N174+S174+Y174</f>
        <v>67.030848454570446</v>
      </c>
      <c r="M175" t="s">
        <v>177</v>
      </c>
    </row>
    <row r="176" spans="2:78" ht="15" customHeight="1" x14ac:dyDescent="0.15">
      <c r="B176" t="s">
        <v>2705</v>
      </c>
      <c r="C176" s="4"/>
      <c r="G176" s="12">
        <f>E174+E177</f>
        <v>272.33028691685303</v>
      </c>
      <c r="H176" s="13">
        <f>F174+F177</f>
        <v>102.18484845457044</v>
      </c>
      <c r="I176" t="s">
        <v>177</v>
      </c>
      <c r="K176" s="128"/>
      <c r="AI176" s="23"/>
      <c r="AJ176" s="23"/>
      <c r="AK176" s="23"/>
      <c r="AL176" s="23"/>
      <c r="AM176" s="23"/>
      <c r="AN176" s="23"/>
      <c r="AO176" s="23"/>
      <c r="AP176" s="23"/>
      <c r="AQ176" s="23"/>
      <c r="AR176" s="23"/>
      <c r="AS176" s="23"/>
      <c r="AT176" s="23"/>
      <c r="AU176" s="23"/>
      <c r="AV176" s="23"/>
      <c r="AW176" s="23"/>
      <c r="AX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row>
    <row r="177" spans="2:78" ht="15" customHeight="1" x14ac:dyDescent="0.15">
      <c r="B177" s="1" t="s">
        <v>178</v>
      </c>
      <c r="E177" s="12">
        <f>X62+L177</f>
        <v>85</v>
      </c>
      <c r="F177" s="13">
        <f>Y62+M177</f>
        <v>29.484000000000002</v>
      </c>
      <c r="G177" s="1" t="s">
        <v>310</v>
      </c>
      <c r="H177" s="1"/>
      <c r="L177" s="32">
        <v>10</v>
      </c>
      <c r="M177" s="106">
        <v>1.1339999999999999</v>
      </c>
      <c r="N177" t="s">
        <v>2486</v>
      </c>
      <c r="AI177" s="23"/>
      <c r="AJ177" s="23"/>
      <c r="AK177" s="23"/>
      <c r="AL177" s="23"/>
      <c r="AM177" s="23"/>
      <c r="AN177" s="23"/>
      <c r="AO177" s="23"/>
      <c r="AP177" s="23"/>
      <c r="AQ177" s="23"/>
      <c r="AR177" s="23"/>
      <c r="AS177" s="23"/>
      <c r="AT177" s="23"/>
      <c r="AU177" s="23"/>
      <c r="AV177" s="23"/>
      <c r="AW177" s="23"/>
      <c r="AX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row>
    <row r="178" spans="2:78" ht="15" customHeight="1" x14ac:dyDescent="0.15">
      <c r="B178" t="s">
        <v>313</v>
      </c>
      <c r="E178" s="12">
        <f>E177*2</f>
        <v>170</v>
      </c>
      <c r="F178" s="13">
        <f>F177*2</f>
        <v>58.968000000000004</v>
      </c>
      <c r="G178" t="s">
        <v>177</v>
      </c>
      <c r="K178" s="23"/>
      <c r="AI178" s="23"/>
      <c r="AJ178" s="23"/>
      <c r="AK178" s="23"/>
      <c r="AL178" s="23"/>
      <c r="AM178" s="23"/>
      <c r="AN178" s="23"/>
      <c r="AO178" s="23"/>
      <c r="AP178" s="23"/>
      <c r="AQ178" s="23"/>
      <c r="AR178" s="23"/>
      <c r="AS178" s="23"/>
      <c r="AT178" s="23"/>
      <c r="AU178" s="23"/>
      <c r="AV178" s="23"/>
      <c r="AW178" s="23"/>
      <c r="AX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row>
    <row r="179" spans="2:78" ht="15" customHeight="1" x14ac:dyDescent="0.15">
      <c r="B179" t="s">
        <v>2617</v>
      </c>
      <c r="H179" s="12">
        <f>E175+E178</f>
        <v>544.66057383370605</v>
      </c>
      <c r="I179" s="13">
        <f>F175+F178</f>
        <v>204.36969690914088</v>
      </c>
      <c r="J179" t="s">
        <v>177</v>
      </c>
      <c r="AI179" s="23"/>
      <c r="AJ179" s="23"/>
      <c r="AK179" s="23"/>
      <c r="AL179" s="23"/>
      <c r="AM179" s="23"/>
      <c r="AN179" s="23"/>
      <c r="AO179" s="23"/>
      <c r="AP179" s="23"/>
      <c r="AQ179" s="23"/>
      <c r="AR179" s="23"/>
      <c r="AS179" s="23"/>
      <c r="AT179" s="23"/>
      <c r="AU179" s="23"/>
      <c r="AV179" s="23"/>
      <c r="AW179" s="23"/>
      <c r="AX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row>
    <row r="180" spans="2:78" ht="15" customHeight="1" x14ac:dyDescent="0.15">
      <c r="AI180" s="23"/>
      <c r="AJ180" s="23"/>
      <c r="AK180" s="23"/>
      <c r="AL180" s="23"/>
      <c r="AM180" s="23"/>
      <c r="AN180" s="23"/>
      <c r="AO180" s="23"/>
      <c r="AP180" s="23"/>
      <c r="AQ180" s="23"/>
      <c r="AR180" s="23"/>
      <c r="AS180" s="23"/>
      <c r="AT180" s="23"/>
      <c r="AU180" s="23"/>
      <c r="AV180" s="23"/>
      <c r="AW180" s="23"/>
      <c r="AX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row>
    <row r="181" spans="2:78" ht="15" customHeight="1" x14ac:dyDescent="0.15">
      <c r="B181" t="s">
        <v>1372</v>
      </c>
      <c r="E181" s="12">
        <f>E169-N64</f>
        <v>205</v>
      </c>
      <c r="F181" s="13">
        <f>F169-O64</f>
        <v>77.489999999999995</v>
      </c>
      <c r="G181" t="s">
        <v>177</v>
      </c>
      <c r="AI181" s="23"/>
      <c r="AJ181" s="23"/>
      <c r="AK181" s="23"/>
      <c r="AL181" s="23"/>
      <c r="AM181" s="23"/>
      <c r="AN181" s="23"/>
      <c r="AO181" s="23"/>
      <c r="AP181" s="23"/>
      <c r="AQ181" s="23"/>
      <c r="AR181" s="23"/>
      <c r="AS181" s="23"/>
      <c r="AT181" s="23"/>
      <c r="AU181" s="23"/>
      <c r="AV181" s="23"/>
      <c r="AW181" s="23"/>
      <c r="AX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row>
    <row r="182" spans="2:78" ht="15" customHeight="1" x14ac:dyDescent="0.15">
      <c r="B182" t="s">
        <v>2611</v>
      </c>
      <c r="E182" s="12">
        <f>E170-N64+N182</f>
        <v>220</v>
      </c>
      <c r="F182" s="13">
        <f>F170-O64+O182</f>
        <v>83.16</v>
      </c>
      <c r="G182" t="s">
        <v>2612</v>
      </c>
      <c r="N182" s="32">
        <v>15</v>
      </c>
      <c r="O182" s="106">
        <v>5.67</v>
      </c>
      <c r="P182" t="s">
        <v>177</v>
      </c>
      <c r="AI182" s="23"/>
      <c r="AJ182" s="23"/>
      <c r="AK182" s="23"/>
      <c r="AL182" s="23"/>
      <c r="AM182" s="23"/>
      <c r="AN182" s="23"/>
      <c r="AO182" s="23"/>
      <c r="AP182" s="23"/>
      <c r="AQ182" s="23"/>
      <c r="AR182" s="23"/>
      <c r="AS182" s="23"/>
      <c r="AT182" s="23"/>
      <c r="AU182" s="23"/>
      <c r="AV182" s="23"/>
      <c r="AW182" s="23"/>
      <c r="AX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row>
    <row r="183" spans="2:78" ht="15" customHeight="1" x14ac:dyDescent="0.15">
      <c r="AI183" s="23"/>
      <c r="AJ183" s="23"/>
      <c r="AK183" s="23"/>
      <c r="AL183" s="23"/>
      <c r="AM183" s="23"/>
      <c r="AN183" s="23"/>
      <c r="AO183" s="23"/>
      <c r="AP183" s="23"/>
      <c r="AQ183" s="23"/>
      <c r="AR183" s="23"/>
      <c r="AS183" s="23"/>
      <c r="AT183" s="23"/>
      <c r="AU183" s="23"/>
      <c r="AV183" s="23"/>
      <c r="AW183" s="23"/>
      <c r="AX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row>
    <row r="184" spans="2:78" ht="15" customHeight="1" x14ac:dyDescent="0.15">
      <c r="B184" s="128" t="s">
        <v>2756</v>
      </c>
      <c r="C184" s="30"/>
      <c r="D184" s="30"/>
      <c r="E184" s="30"/>
      <c r="F184" s="30"/>
      <c r="G184" s="30"/>
      <c r="H184" s="30"/>
      <c r="I184" s="30"/>
      <c r="J184" s="30"/>
      <c r="AI184" s="23"/>
      <c r="AJ184" s="23"/>
      <c r="AK184" s="23"/>
      <c r="AL184" s="23"/>
      <c r="AM184" s="23"/>
      <c r="AN184" s="23"/>
      <c r="AO184" s="23"/>
      <c r="AP184" s="23"/>
      <c r="AQ184" s="23"/>
      <c r="AR184" s="23"/>
      <c r="AS184" s="23"/>
      <c r="AT184" s="23"/>
      <c r="AU184" s="23"/>
      <c r="AV184" s="23"/>
      <c r="AW184" s="23"/>
      <c r="AX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row>
    <row r="185" spans="2:78" ht="15" customHeight="1" x14ac:dyDescent="0.15">
      <c r="B185" s="23" t="s">
        <v>340</v>
      </c>
      <c r="D185" s="12">
        <f>E170+E171+H179</f>
        <v>1004.6605738337061</v>
      </c>
      <c r="E185" s="13">
        <f>F170+F171+I179</f>
        <v>378.24969690914088</v>
      </c>
      <c r="F185" t="s">
        <v>2779</v>
      </c>
      <c r="AI185" s="23"/>
      <c r="AJ185" s="23"/>
      <c r="AK185" s="23"/>
      <c r="AL185" s="23"/>
      <c r="AM185" s="23"/>
      <c r="AN185" s="23"/>
      <c r="AO185" s="23"/>
      <c r="AP185" s="23"/>
      <c r="AQ185" s="23"/>
      <c r="AR185" s="23"/>
      <c r="AS185" s="23"/>
      <c r="AT185" s="23"/>
      <c r="AU185" s="23"/>
      <c r="AV185" s="23"/>
      <c r="AW185" s="23"/>
      <c r="AX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row>
    <row r="186" spans="2:78" ht="15" customHeight="1" x14ac:dyDescent="0.15">
      <c r="P186" s="726" t="s">
        <v>2920</v>
      </c>
      <c r="Q186" s="571"/>
      <c r="R186" s="571"/>
      <c r="S186" s="571"/>
      <c r="T186" s="571"/>
      <c r="U186" s="571"/>
      <c r="V186" s="571"/>
      <c r="W186" s="571"/>
      <c r="X186" s="571"/>
      <c r="Y186" s="571"/>
      <c r="Z186" s="571"/>
      <c r="AA186" s="571"/>
      <c r="AB186" s="571"/>
      <c r="AC186" s="571"/>
      <c r="AD186" s="571"/>
      <c r="AE186" s="571"/>
      <c r="AF186" s="571"/>
      <c r="AG186" s="571"/>
      <c r="AH186" s="571"/>
      <c r="AI186" s="23"/>
      <c r="AJ186" s="23"/>
      <c r="AK186" s="23"/>
      <c r="AL186" s="23"/>
      <c r="AM186" s="23"/>
      <c r="AN186" s="23"/>
      <c r="AO186" s="23"/>
      <c r="AP186" s="23"/>
      <c r="AQ186" s="23"/>
      <c r="AR186" s="23"/>
      <c r="AS186" s="23"/>
      <c r="AT186" s="23"/>
      <c r="AU186" s="23"/>
      <c r="AV186" s="23"/>
      <c r="AW186" s="23"/>
      <c r="AX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row>
    <row r="187" spans="2:78" ht="15" customHeight="1" x14ac:dyDescent="0.15">
      <c r="B187" t="s">
        <v>1239</v>
      </c>
      <c r="G187" s="121">
        <v>761</v>
      </c>
      <c r="H187" s="106">
        <v>287.65800000000002</v>
      </c>
      <c r="I187" t="s">
        <v>1238</v>
      </c>
      <c r="M187" s="12">
        <f>G187*4</f>
        <v>3044</v>
      </c>
      <c r="N187" s="13">
        <f>H187*4</f>
        <v>1150.6320000000001</v>
      </c>
      <c r="O187" t="s">
        <v>10</v>
      </c>
      <c r="P187" s="571" t="s">
        <v>2921</v>
      </c>
      <c r="Q187" s="571"/>
      <c r="R187" s="571"/>
      <c r="S187" s="12">
        <v>200</v>
      </c>
      <c r="T187" s="13">
        <v>75.599999999999994</v>
      </c>
      <c r="U187" t="s">
        <v>177</v>
      </c>
      <c r="V187" s="571" t="s">
        <v>2922</v>
      </c>
      <c r="W187" s="571"/>
      <c r="X187" s="571"/>
      <c r="Y187" s="121"/>
      <c r="Z187" s="106"/>
      <c r="AA187" t="s">
        <v>177</v>
      </c>
      <c r="AB187" s="571" t="s">
        <v>2923</v>
      </c>
      <c r="AC187" s="571"/>
      <c r="AD187" s="571"/>
      <c r="AE187" s="571"/>
      <c r="AF187" s="121"/>
      <c r="AG187" s="106"/>
      <c r="AH187" t="s">
        <v>177</v>
      </c>
      <c r="AI187" s="23"/>
      <c r="AJ187" s="23"/>
      <c r="AK187" s="23"/>
      <c r="AL187" s="23"/>
      <c r="AM187" s="23"/>
      <c r="AN187" s="23"/>
      <c r="AO187" s="23"/>
      <c r="AP187" s="23"/>
      <c r="AQ187" s="23"/>
      <c r="AR187" s="23"/>
      <c r="AS187" s="23"/>
      <c r="AT187" s="23"/>
      <c r="AU187" s="23"/>
      <c r="AV187" s="23"/>
      <c r="AW187" s="23"/>
      <c r="AX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row>
    <row r="188" spans="2:78" ht="15" customHeight="1" x14ac:dyDescent="0.15">
      <c r="B188" t="s">
        <v>332</v>
      </c>
      <c r="F188" s="136"/>
      <c r="G188" s="13"/>
      <c r="J188" s="12">
        <f>M187-D185</f>
        <v>2039.3394261662938</v>
      </c>
      <c r="K188" s="13">
        <f>N187-E185</f>
        <v>772.38230309085918</v>
      </c>
      <c r="L188" t="s">
        <v>10</v>
      </c>
      <c r="P188" s="571" t="s">
        <v>2921</v>
      </c>
      <c r="Q188" s="571"/>
      <c r="R188" s="571"/>
      <c r="S188" s="12">
        <v>0</v>
      </c>
      <c r="T188" s="13">
        <v>0</v>
      </c>
      <c r="U188" s="571" t="s">
        <v>2924</v>
      </c>
      <c r="V188" s="571"/>
      <c r="W188" s="571"/>
      <c r="X188" s="571"/>
      <c r="Y188" s="571"/>
      <c r="Z188" s="12">
        <v>0</v>
      </c>
      <c r="AA188" s="13">
        <v>0</v>
      </c>
      <c r="AB188" t="s">
        <v>338</v>
      </c>
      <c r="AC188" s="12">
        <f>S188-Z188</f>
        <v>0</v>
      </c>
      <c r="AD188" s="13">
        <f>T188-AA188</f>
        <v>0</v>
      </c>
      <c r="AE188" t="s">
        <v>177</v>
      </c>
      <c r="AF188" s="571"/>
      <c r="AG188" s="571"/>
      <c r="AH188" s="571"/>
      <c r="AI188" s="23"/>
      <c r="AJ188" s="23"/>
      <c r="AK188" s="23"/>
      <c r="AL188" s="23"/>
      <c r="AM188" s="23"/>
      <c r="AN188" s="23"/>
      <c r="AO188" s="23"/>
      <c r="AP188" s="23"/>
      <c r="AQ188" s="23"/>
      <c r="AR188" s="23"/>
      <c r="AS188" s="23"/>
      <c r="AT188" s="23"/>
      <c r="AU188" s="23"/>
      <c r="AV188" s="23"/>
      <c r="AW188" s="23"/>
      <c r="AX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row>
    <row r="189" spans="2:78" ht="15" customHeight="1" x14ac:dyDescent="0.15">
      <c r="AI189" s="23"/>
      <c r="AJ189" s="23"/>
      <c r="AK189" s="23"/>
      <c r="AL189" s="23"/>
      <c r="AM189" s="23"/>
      <c r="AN189" s="23"/>
      <c r="AO189" s="23"/>
      <c r="AP189" s="23"/>
      <c r="AQ189" s="23"/>
      <c r="AR189" s="23"/>
      <c r="AS189" s="23"/>
      <c r="AT189" s="23"/>
      <c r="AU189" s="23"/>
      <c r="AV189" s="23"/>
      <c r="AW189" s="23"/>
      <c r="AX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row>
    <row r="190" spans="2:78" ht="15" customHeight="1" x14ac:dyDescent="0.15">
      <c r="B190" s="128" t="s">
        <v>2680</v>
      </c>
      <c r="C190" s="30"/>
      <c r="D190" s="30"/>
      <c r="E190" s="30"/>
      <c r="F190" s="30"/>
      <c r="G190" s="30"/>
      <c r="H190" s="30"/>
      <c r="I190" s="30"/>
      <c r="J190" s="30"/>
      <c r="K190" s="30"/>
      <c r="L190" s="30"/>
      <c r="AI190" s="23"/>
      <c r="AJ190" s="23"/>
      <c r="AK190" s="23"/>
      <c r="AL190" s="23"/>
      <c r="AM190" s="23"/>
      <c r="AN190" s="23"/>
      <c r="AO190" s="23"/>
      <c r="AP190" s="23"/>
      <c r="AQ190" s="23"/>
      <c r="AR190" s="23"/>
      <c r="AS190" s="23"/>
      <c r="AT190" s="23"/>
      <c r="AU190" s="23"/>
      <c r="AV190" s="23"/>
      <c r="AW190" s="23"/>
      <c r="AX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row>
    <row r="191" spans="2:78" ht="15" customHeight="1" x14ac:dyDescent="0.15">
      <c r="B191" t="s">
        <v>453</v>
      </c>
      <c r="AI191" s="23"/>
      <c r="AJ191" s="23"/>
      <c r="AK191" s="23"/>
      <c r="AL191" s="23"/>
      <c r="AM191" s="23"/>
      <c r="AN191" s="23"/>
      <c r="AO191" s="23"/>
      <c r="AP191" s="23"/>
      <c r="AQ191" s="23"/>
      <c r="AR191" s="23"/>
      <c r="AS191" s="23"/>
      <c r="AT191" s="23"/>
      <c r="AU191" s="23"/>
      <c r="AV191" s="23"/>
      <c r="AW191" s="23"/>
      <c r="AX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row>
    <row r="192" spans="2:78" ht="15" customHeight="1" x14ac:dyDescent="0.15">
      <c r="B192" t="s">
        <v>125</v>
      </c>
      <c r="AI192" s="23"/>
      <c r="AJ192" s="23"/>
      <c r="AK192" s="23"/>
      <c r="AL192" s="23"/>
      <c r="AM192" s="23"/>
      <c r="AN192" s="23"/>
      <c r="AO192" s="23"/>
      <c r="AP192" s="23"/>
      <c r="AQ192" s="23"/>
      <c r="AR192" s="23"/>
      <c r="AS192" s="23"/>
      <c r="AT192" s="23"/>
      <c r="AU192" s="23"/>
      <c r="AV192" s="23"/>
      <c r="AW192" s="23"/>
      <c r="AX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row>
    <row r="193" spans="2:119" ht="15" customHeight="1" x14ac:dyDescent="0.15">
      <c r="B193" t="s">
        <v>123</v>
      </c>
      <c r="AI193" s="23"/>
      <c r="AJ193" s="23"/>
      <c r="AK193" s="23"/>
      <c r="AL193" s="23"/>
      <c r="AM193" s="23"/>
      <c r="AN193" s="23"/>
      <c r="AO193" s="23"/>
      <c r="AP193" s="23"/>
      <c r="AQ193" s="23"/>
      <c r="AR193" s="23"/>
      <c r="AS193" s="23"/>
      <c r="AT193" s="23"/>
      <c r="AU193" s="23"/>
      <c r="AV193" s="23"/>
      <c r="AW193" s="23"/>
      <c r="AX193" s="23"/>
    </row>
    <row r="194" spans="2:119" ht="15" customHeight="1" x14ac:dyDescent="0.15">
      <c r="B194" s="30" t="s">
        <v>800</v>
      </c>
      <c r="N194" s="30" t="s">
        <v>2759</v>
      </c>
      <c r="AN194" s="30" t="s">
        <v>1177</v>
      </c>
      <c r="BB194" s="30" t="s">
        <v>2542</v>
      </c>
      <c r="BE194" s="145"/>
    </row>
    <row r="195" spans="2:119" ht="15" customHeight="1" x14ac:dyDescent="0.15">
      <c r="E195" t="s">
        <v>439</v>
      </c>
      <c r="G195" s="12">
        <f>E166</f>
        <v>70</v>
      </c>
      <c r="H195" s="13">
        <f>F166</f>
        <v>26.46</v>
      </c>
      <c r="I195" s="188" t="s">
        <v>10</v>
      </c>
      <c r="BD195" s="145"/>
      <c r="BK195" t="s">
        <v>2312</v>
      </c>
      <c r="BM195" s="12">
        <f>E166</f>
        <v>70</v>
      </c>
      <c r="BN195" s="13">
        <f>F166</f>
        <v>26.46</v>
      </c>
      <c r="BO195" t="s">
        <v>10</v>
      </c>
      <c r="CQ195" s="6" t="s">
        <v>2316</v>
      </c>
    </row>
    <row r="196" spans="2:119" ht="15" customHeight="1" x14ac:dyDescent="0.15">
      <c r="B196" s="145"/>
      <c r="I196" s="188"/>
      <c r="K196" s="145"/>
      <c r="S196" s="1"/>
      <c r="T196" s="2"/>
      <c r="U196" t="s">
        <v>429</v>
      </c>
      <c r="W196" s="12">
        <f>(Q203+Q201)-0.3</f>
        <v>2.2000000000000002</v>
      </c>
      <c r="X196" s="13">
        <f>(R203+R201)-0.1134</f>
        <v>0.83159999999999989</v>
      </c>
      <c r="Y196" t="s">
        <v>10</v>
      </c>
      <c r="AB196" s="12">
        <f>W196+L68+10</f>
        <v>12.2</v>
      </c>
      <c r="AC196" s="13">
        <f>X196+M68+3.78</f>
        <v>4.6115999999999993</v>
      </c>
      <c r="AD196" t="s">
        <v>24</v>
      </c>
      <c r="AP196" s="168"/>
      <c r="AQ196" s="3"/>
      <c r="AR196" s="3"/>
      <c r="AS196" s="3"/>
      <c r="AT196" s="3"/>
      <c r="AU196" s="3" t="s">
        <v>11</v>
      </c>
      <c r="AV196" s="3"/>
      <c r="AW196" s="3"/>
      <c r="AX196" s="168"/>
      <c r="AY196" s="168"/>
      <c r="BD196" s="145"/>
      <c r="BK196" s="101"/>
      <c r="CT196" s="168"/>
      <c r="CU196" s="3"/>
      <c r="CV196" s="3"/>
      <c r="CW196" s="3"/>
      <c r="CX196" s="3"/>
      <c r="CY196" s="3"/>
      <c r="CZ196" s="3"/>
      <c r="DA196" s="3"/>
      <c r="DB196" s="3" t="s">
        <v>89</v>
      </c>
      <c r="DC196" s="3"/>
      <c r="DD196" s="3"/>
      <c r="DE196" s="3"/>
      <c r="DF196" s="3"/>
      <c r="DG196" s="3"/>
      <c r="DH196" s="3"/>
      <c r="DI196" s="3"/>
      <c r="DJ196" s="168"/>
      <c r="DK196" s="168"/>
      <c r="DL196" s="168"/>
    </row>
    <row r="197" spans="2:119" ht="15" customHeight="1" x14ac:dyDescent="0.15">
      <c r="B197" s="145"/>
      <c r="C197" t="s">
        <v>448</v>
      </c>
      <c r="E197" s="12">
        <f>L64</f>
        <v>35</v>
      </c>
      <c r="F197" s="13">
        <f>M64</f>
        <v>13.23</v>
      </c>
      <c r="G197" t="s">
        <v>10</v>
      </c>
      <c r="I197" s="188"/>
      <c r="K197" s="145"/>
      <c r="O197" t="s">
        <v>1258</v>
      </c>
      <c r="AB197" s="1" t="s">
        <v>442</v>
      </c>
      <c r="AP197" s="238"/>
      <c r="AQ197" s="12">
        <v>5</v>
      </c>
      <c r="AR197" s="13">
        <v>1.89</v>
      </c>
      <c r="AS197" t="s">
        <v>10</v>
      </c>
      <c r="BD197" s="145"/>
      <c r="BE197" t="s">
        <v>1243</v>
      </c>
      <c r="BI197" s="59"/>
      <c r="BJ197" s="174">
        <v>1</v>
      </c>
      <c r="BK197" s="175">
        <v>0.378</v>
      </c>
      <c r="BL197" t="s">
        <v>10</v>
      </c>
      <c r="BQ197" s="129"/>
      <c r="BR197" s="101"/>
      <c r="CT197" s="171"/>
      <c r="CU197" s="12">
        <v>5</v>
      </c>
      <c r="CV197" s="13">
        <v>1.89</v>
      </c>
      <c r="CW197" t="s">
        <v>10</v>
      </c>
      <c r="DI197" s="702"/>
    </row>
    <row r="198" spans="2:119" ht="15" customHeight="1" thickBot="1" x14ac:dyDescent="0.2">
      <c r="B198" s="145"/>
      <c r="C198" s="17"/>
      <c r="D198" s="17"/>
      <c r="E198" s="17"/>
      <c r="F198" s="167"/>
      <c r="G198" s="17"/>
      <c r="H198" s="17"/>
      <c r="I198" s="579"/>
      <c r="J198" s="17"/>
      <c r="K198" s="167"/>
      <c r="N198" s="3"/>
      <c r="O198" s="3"/>
      <c r="P198" s="3"/>
      <c r="Q198" s="3"/>
      <c r="R198" s="3"/>
      <c r="S198" s="3"/>
      <c r="T198" s="3"/>
      <c r="U198" s="3"/>
      <c r="V198" s="185"/>
      <c r="W198" s="226">
        <f>U208</f>
        <v>8</v>
      </c>
      <c r="X198" s="44">
        <f>V208</f>
        <v>3.0240000000000009</v>
      </c>
      <c r="Y198" s="168" t="s">
        <v>10</v>
      </c>
      <c r="Z198" s="168"/>
      <c r="AA198" s="168"/>
      <c r="AB198" s="163" t="s">
        <v>441</v>
      </c>
      <c r="AC198" s="3"/>
      <c r="AD198" s="3"/>
      <c r="AE198" s="3"/>
      <c r="AF198" s="3"/>
      <c r="AG198" s="3"/>
      <c r="AH198" s="3"/>
      <c r="AI198" s="3"/>
      <c r="AP198" s="171"/>
      <c r="AR198" t="s">
        <v>443</v>
      </c>
      <c r="AU198" s="12">
        <f>J62+0.5</f>
        <v>65.5</v>
      </c>
      <c r="AV198" s="13">
        <f>K62+0.189</f>
        <v>24.759</v>
      </c>
      <c r="AW198" t="s">
        <v>10</v>
      </c>
      <c r="BD198" s="145"/>
      <c r="BF198" t="s">
        <v>129</v>
      </c>
      <c r="BG198" t="s">
        <v>2485</v>
      </c>
      <c r="BJ198" s="32">
        <v>0.5</v>
      </c>
      <c r="BK198" s="125">
        <v>0.189</v>
      </c>
      <c r="BL198" t="s">
        <v>10</v>
      </c>
      <c r="BO198" t="s">
        <v>534</v>
      </c>
      <c r="BP198" s="59"/>
      <c r="BQ198" s="32">
        <v>1.5</v>
      </c>
      <c r="BR198" s="140">
        <v>0.56699999999999995</v>
      </c>
      <c r="BS198" s="141" t="s">
        <v>10</v>
      </c>
      <c r="CT198" s="171"/>
      <c r="DA198" t="s">
        <v>443</v>
      </c>
      <c r="DD198" s="12">
        <f>J62+0.5</f>
        <v>65.5</v>
      </c>
      <c r="DE198" s="13">
        <f>K62+0.189</f>
        <v>24.759</v>
      </c>
      <c r="DF198" t="s">
        <v>10</v>
      </c>
      <c r="DI198" s="171"/>
    </row>
    <row r="199" spans="2:119" ht="15" customHeight="1" thickTop="1" x14ac:dyDescent="0.15">
      <c r="B199" s="170"/>
      <c r="I199" s="188"/>
      <c r="K199" s="171"/>
      <c r="O199" s="621"/>
      <c r="V199" s="188"/>
      <c r="X199" s="7"/>
      <c r="AA199" s="7"/>
      <c r="AC199" s="186"/>
      <c r="AO199" t="s">
        <v>444</v>
      </c>
      <c r="AP199" s="171"/>
      <c r="AW199" s="135"/>
      <c r="BD199" s="145"/>
      <c r="BE199" t="s">
        <v>2317</v>
      </c>
      <c r="BI199" s="12">
        <f>Z38+BJ198+BJ197</f>
        <v>36.5</v>
      </c>
      <c r="BJ199" s="13">
        <f>AA38+BK198+BK197</f>
        <v>13.797000000000001</v>
      </c>
      <c r="BK199" s="693" t="s">
        <v>10</v>
      </c>
      <c r="BO199" t="s">
        <v>2487</v>
      </c>
      <c r="BQ199" s="142"/>
      <c r="BR199" s="32">
        <v>1</v>
      </c>
      <c r="BS199" s="106">
        <v>0.378</v>
      </c>
      <c r="BT199" t="s">
        <v>10</v>
      </c>
      <c r="BW199" t="s">
        <v>2323</v>
      </c>
      <c r="CC199" t="s">
        <v>2324</v>
      </c>
      <c r="CT199" s="171"/>
      <c r="DA199" s="135"/>
      <c r="DI199" s="171"/>
    </row>
    <row r="200" spans="2:119" ht="15" customHeight="1" x14ac:dyDescent="0.15">
      <c r="B200" s="170"/>
      <c r="C200" s="1" t="s">
        <v>1246</v>
      </c>
      <c r="E200" s="101"/>
      <c r="H200" t="s">
        <v>1247</v>
      </c>
      <c r="I200" s="188"/>
      <c r="K200" s="171"/>
      <c r="O200" s="622"/>
      <c r="Q200" s="129" t="s">
        <v>534</v>
      </c>
      <c r="R200" s="187"/>
      <c r="V200" s="188"/>
      <c r="X200" s="7"/>
      <c r="AA200" s="7"/>
      <c r="AB200" s="12">
        <f>W198</f>
        <v>8</v>
      </c>
      <c r="AC200" s="188"/>
      <c r="AE200" s="1"/>
      <c r="AN200" s="12">
        <f>L64</f>
        <v>35</v>
      </c>
      <c r="AO200" s="13">
        <f>M64</f>
        <v>13.23</v>
      </c>
      <c r="AP200" s="171" t="s">
        <v>10</v>
      </c>
      <c r="AQ200" s="12">
        <f>AY201-AQ197-AQ203</f>
        <v>25</v>
      </c>
      <c r="AR200" s="13">
        <f>AZ201-AR197-AR203</f>
        <v>9.4499999999999993</v>
      </c>
      <c r="AS200" t="s">
        <v>10</v>
      </c>
      <c r="AY200" t="s">
        <v>2655</v>
      </c>
      <c r="BD200" s="623"/>
      <c r="BE200" s="151"/>
      <c r="BK200" s="188"/>
      <c r="BQ200" t="s">
        <v>2488</v>
      </c>
      <c r="BS200" s="12">
        <f>BR199+BQ198</f>
        <v>2.5</v>
      </c>
      <c r="BT200" s="13">
        <f>BS199+BR198</f>
        <v>0.94499999999999995</v>
      </c>
      <c r="BU200" t="s">
        <v>10</v>
      </c>
      <c r="CG200" t="s">
        <v>791</v>
      </c>
      <c r="CT200" s="171"/>
      <c r="DI200" s="171"/>
    </row>
    <row r="201" spans="2:119" ht="15" customHeight="1" x14ac:dyDescent="0.15">
      <c r="B201" s="170"/>
      <c r="C201" s="59"/>
      <c r="D201" s="174">
        <v>1.5</v>
      </c>
      <c r="E201" s="175">
        <v>0.56699999999999995</v>
      </c>
      <c r="F201" t="s">
        <v>10</v>
      </c>
      <c r="H201" s="12">
        <f>J64+D201</f>
        <v>61.5</v>
      </c>
      <c r="I201" s="429">
        <f>K64+E201</f>
        <v>23.247</v>
      </c>
      <c r="J201" t="s">
        <v>10</v>
      </c>
      <c r="K201" s="171"/>
      <c r="O201" s="622"/>
      <c r="P201" s="59"/>
      <c r="Q201" s="32">
        <v>1.5</v>
      </c>
      <c r="R201" s="106">
        <v>0.56699999999999995</v>
      </c>
      <c r="S201" t="s">
        <v>10</v>
      </c>
      <c r="T201" t="s">
        <v>63</v>
      </c>
      <c r="U201" t="s">
        <v>433</v>
      </c>
      <c r="V201" s="188"/>
      <c r="X201" s="7"/>
      <c r="AA201" s="7"/>
      <c r="AB201" s="13">
        <f>X198</f>
        <v>3.0240000000000009</v>
      </c>
      <c r="AC201" s="188"/>
      <c r="AD201" t="s">
        <v>438</v>
      </c>
      <c r="AP201" s="171"/>
      <c r="AS201" s="135"/>
      <c r="AT201" s="2"/>
      <c r="AY201" s="12">
        <f>N62</f>
        <v>40</v>
      </c>
      <c r="AZ201" s="13">
        <f>O62</f>
        <v>15.12</v>
      </c>
      <c r="BA201" t="s">
        <v>10</v>
      </c>
      <c r="BD201" s="170"/>
      <c r="BE201" s="173"/>
      <c r="BK201" s="188"/>
      <c r="BX201" s="7"/>
      <c r="CT201" s="171"/>
      <c r="CU201" s="12">
        <f>(CR205-CU197)/2</f>
        <v>15</v>
      </c>
      <c r="CV201" s="13">
        <f>(CS205-CV197)/2</f>
        <v>5.67</v>
      </c>
      <c r="CW201" t="s">
        <v>10</v>
      </c>
      <c r="CX201" s="2"/>
      <c r="DC201" s="2"/>
      <c r="DI201" s="171"/>
    </row>
    <row r="202" spans="2:119" ht="15" customHeight="1" x14ac:dyDescent="0.15">
      <c r="B202" s="170"/>
      <c r="C202" s="162"/>
      <c r="F202" t="s">
        <v>59</v>
      </c>
      <c r="H202" s="12">
        <f>J70+G205</f>
        <v>1</v>
      </c>
      <c r="I202" s="429">
        <f>K70+H205</f>
        <v>0.378</v>
      </c>
      <c r="J202" s="9" t="s">
        <v>10</v>
      </c>
      <c r="K202" s="171"/>
      <c r="O202" s="622"/>
      <c r="Q202" s="57" t="s">
        <v>285</v>
      </c>
      <c r="R202" s="117"/>
      <c r="V202" s="188"/>
      <c r="X202" s="7"/>
      <c r="AA202" s="7"/>
      <c r="AB202" t="s">
        <v>436</v>
      </c>
      <c r="AC202" s="188"/>
      <c r="AP202" s="235"/>
      <c r="AS202" t="s">
        <v>217</v>
      </c>
      <c r="AU202" s="12">
        <f>H64+0.5</f>
        <v>65.5</v>
      </c>
      <c r="AV202" s="13">
        <f>I64+0.189</f>
        <v>24.759</v>
      </c>
      <c r="AW202" t="s">
        <v>10</v>
      </c>
      <c r="BD202" s="170"/>
      <c r="BE202" s="1"/>
      <c r="BK202" s="188" t="s">
        <v>234</v>
      </c>
      <c r="BT202" s="348">
        <f>(BM195-BI199)/2-0.5</f>
        <v>16.25</v>
      </c>
      <c r="BX202" s="7"/>
      <c r="CT202" s="171"/>
      <c r="DI202" s="171"/>
    </row>
    <row r="203" spans="2:119" ht="15" customHeight="1" x14ac:dyDescent="0.15">
      <c r="B203" s="170"/>
      <c r="I203" s="188"/>
      <c r="K203" s="171"/>
      <c r="O203" s="622"/>
      <c r="P203" s="59"/>
      <c r="Q203" s="32">
        <v>1</v>
      </c>
      <c r="R203" s="106">
        <v>0.378</v>
      </c>
      <c r="S203" t="s">
        <v>10</v>
      </c>
      <c r="V203" s="188"/>
      <c r="X203" s="7"/>
      <c r="AA203" s="7"/>
      <c r="AC203" s="188"/>
      <c r="AO203" t="s">
        <v>2653</v>
      </c>
      <c r="AP203" s="624"/>
      <c r="AQ203" s="12">
        <v>10</v>
      </c>
      <c r="AR203" s="13">
        <v>3.78</v>
      </c>
      <c r="AS203" t="s">
        <v>10</v>
      </c>
      <c r="AV203" s="9"/>
      <c r="AW203" s="9"/>
      <c r="AY203" s="9"/>
      <c r="BD203" s="170"/>
      <c r="BE203" s="173"/>
      <c r="BI203" s="4"/>
      <c r="BK203" s="188"/>
      <c r="BO203" s="12">
        <f>(BM195-BI199)/2+0.5</f>
        <v>17.25</v>
      </c>
      <c r="BP203" s="13">
        <f>(BN195-BJ199)/2+0.189</f>
        <v>6.5205000000000002</v>
      </c>
      <c r="BQ203" t="s">
        <v>10</v>
      </c>
      <c r="BT203" s="13">
        <f>(BN195-BJ199)/2-0.189</f>
        <v>6.1425000000000001</v>
      </c>
      <c r="BU203" t="s">
        <v>10</v>
      </c>
      <c r="BX203" s="7"/>
      <c r="BZ203" s="12">
        <f>BT202+1</f>
        <v>17.25</v>
      </c>
      <c r="CD203" s="12">
        <f>BO203-1</f>
        <v>16.25</v>
      </c>
      <c r="CE203" s="13">
        <f>BP203-0.378</f>
        <v>6.1425000000000001</v>
      </c>
      <c r="CF203" t="s">
        <v>10</v>
      </c>
      <c r="CT203" s="171"/>
      <c r="CZ203" s="9"/>
      <c r="DA203" s="9"/>
      <c r="DB203" s="6" t="s">
        <v>130</v>
      </c>
      <c r="DC203" s="9"/>
      <c r="DI203" s="171"/>
    </row>
    <row r="204" spans="2:119" ht="15" customHeight="1" x14ac:dyDescent="0.15">
      <c r="B204" s="170"/>
      <c r="I204" s="188"/>
      <c r="K204" s="171"/>
      <c r="O204" s="622"/>
      <c r="R204" t="s">
        <v>2490</v>
      </c>
      <c r="V204" s="188"/>
      <c r="X204" s="7"/>
      <c r="AA204" s="7"/>
      <c r="AC204" s="188"/>
      <c r="AE204" s="30"/>
      <c r="AN204" s="12">
        <f>J64-L64</f>
        <v>25</v>
      </c>
      <c r="AO204" s="13">
        <f>K64-M64</f>
        <v>9.4499999999999993</v>
      </c>
      <c r="AP204" s="7" t="s">
        <v>10</v>
      </c>
      <c r="AS204" t="s">
        <v>217</v>
      </c>
      <c r="AU204" s="12">
        <f>H64</f>
        <v>65</v>
      </c>
      <c r="AV204" s="13">
        <f>I64</f>
        <v>24.57</v>
      </c>
      <c r="AW204" t="s">
        <v>10</v>
      </c>
      <c r="BD204" s="170"/>
      <c r="BF204" s="10"/>
      <c r="BK204" s="188"/>
      <c r="BX204" s="7"/>
      <c r="BY204" s="13">
        <f>BT203+0.378</f>
        <v>6.5205000000000002</v>
      </c>
      <c r="BZ204" t="s">
        <v>10</v>
      </c>
      <c r="CS204" t="s">
        <v>444</v>
      </c>
      <c r="CT204" s="171"/>
      <c r="DB204" t="s">
        <v>217</v>
      </c>
      <c r="DD204" s="12">
        <f>H64+0.5-(J62-H64)/2</f>
        <v>65.5</v>
      </c>
      <c r="DE204" s="13">
        <f>I64+0.189-(K62-I64)/2</f>
        <v>24.759</v>
      </c>
      <c r="DF204" t="s">
        <v>10</v>
      </c>
      <c r="DI204" s="171"/>
      <c r="DJ204" t="s">
        <v>2</v>
      </c>
      <c r="DM204" t="s">
        <v>111</v>
      </c>
    </row>
    <row r="205" spans="2:119" ht="15" customHeight="1" x14ac:dyDescent="0.15">
      <c r="B205" s="170"/>
      <c r="C205" t="s">
        <v>1244</v>
      </c>
      <c r="E205" s="59"/>
      <c r="G205" s="32">
        <v>1</v>
      </c>
      <c r="H205" s="106">
        <v>0.378</v>
      </c>
      <c r="I205" s="188" t="s">
        <v>10</v>
      </c>
      <c r="K205" s="171"/>
      <c r="O205" s="622"/>
      <c r="Q205" s="12">
        <f>Q203+Q201</f>
        <v>2.5</v>
      </c>
      <c r="R205" s="13">
        <f>R203+R201</f>
        <v>0.94499999999999995</v>
      </c>
      <c r="S205" t="s">
        <v>10</v>
      </c>
      <c r="V205" s="697"/>
      <c r="X205" s="7"/>
      <c r="AA205" s="7"/>
      <c r="AC205" s="188"/>
      <c r="AE205" s="190"/>
      <c r="AP205" s="7"/>
      <c r="AT205" s="6" t="s">
        <v>2654</v>
      </c>
      <c r="BD205" s="170"/>
      <c r="BF205" t="s">
        <v>294</v>
      </c>
      <c r="BK205" s="188"/>
      <c r="BX205" s="7"/>
      <c r="CR205" s="12">
        <f>Z38</f>
        <v>35</v>
      </c>
      <c r="CS205" s="13">
        <f>AA38</f>
        <v>13.23</v>
      </c>
      <c r="CT205" s="171" t="s">
        <v>10</v>
      </c>
      <c r="CZ205" t="s">
        <v>553</v>
      </c>
      <c r="DI205" s="171"/>
      <c r="DJ205" s="12">
        <f>N62</f>
        <v>40</v>
      </c>
      <c r="DK205" s="13">
        <f>O62</f>
        <v>15.12</v>
      </c>
      <c r="DL205" t="s">
        <v>10</v>
      </c>
      <c r="DM205" s="12">
        <f>Z40</f>
        <v>60</v>
      </c>
      <c r="DN205" s="13">
        <f>AA40</f>
        <v>22.68</v>
      </c>
      <c r="DO205" t="s">
        <v>10</v>
      </c>
    </row>
    <row r="206" spans="2:119" ht="15" customHeight="1" x14ac:dyDescent="0.15">
      <c r="B206" s="170"/>
      <c r="F206" t="s">
        <v>59</v>
      </c>
      <c r="H206" s="12">
        <f>J64+G205</f>
        <v>61</v>
      </c>
      <c r="I206" s="429">
        <f>K64+H205</f>
        <v>23.058</v>
      </c>
      <c r="J206" t="s">
        <v>10</v>
      </c>
      <c r="K206" s="171"/>
      <c r="O206" s="622"/>
      <c r="V206" s="188"/>
      <c r="X206" s="7"/>
      <c r="Z206" s="162"/>
      <c r="AA206" s="7"/>
      <c r="AC206" s="188"/>
      <c r="AD206" t="s">
        <v>437</v>
      </c>
      <c r="AS206" t="s">
        <v>217</v>
      </c>
      <c r="AU206" s="12">
        <f>H64</f>
        <v>65</v>
      </c>
      <c r="AV206" s="13">
        <f>I64</f>
        <v>24.57</v>
      </c>
      <c r="AW206" t="s">
        <v>10</v>
      </c>
      <c r="AY206" s="9"/>
      <c r="BD206" s="170"/>
      <c r="BE206" s="6"/>
      <c r="BK206" s="188"/>
      <c r="BO206" s="4"/>
      <c r="BX206" s="7"/>
      <c r="CT206" s="171"/>
      <c r="DC206" s="9"/>
      <c r="DI206" s="171"/>
    </row>
    <row r="207" spans="2:119" ht="15" customHeight="1" x14ac:dyDescent="0.15">
      <c r="B207" s="170"/>
      <c r="I207" s="188"/>
      <c r="K207" s="171"/>
      <c r="O207" s="622"/>
      <c r="S207" t="s">
        <v>427</v>
      </c>
      <c r="V207" s="188"/>
      <c r="X207" s="7"/>
      <c r="AA207" s="7"/>
      <c r="AC207" s="188"/>
      <c r="AD207" t="s">
        <v>435</v>
      </c>
      <c r="AT207" t="s">
        <v>2652</v>
      </c>
      <c r="BD207" s="170"/>
      <c r="BE207" s="6" t="s">
        <v>61</v>
      </c>
      <c r="BF207" s="30"/>
      <c r="BK207" s="188"/>
      <c r="BO207" s="2"/>
      <c r="BX207" s="7"/>
      <c r="CT207" s="171"/>
      <c r="CU207" s="12">
        <f>(CR205-CU197)/2</f>
        <v>15</v>
      </c>
      <c r="CV207" s="13">
        <f>(CS205-CV197)/2</f>
        <v>5.67</v>
      </c>
      <c r="CW207" t="s">
        <v>10</v>
      </c>
      <c r="DI207" s="171"/>
    </row>
    <row r="208" spans="2:119" ht="15" customHeight="1" x14ac:dyDescent="0.15">
      <c r="B208" s="170" t="s">
        <v>449</v>
      </c>
      <c r="C208" s="4"/>
      <c r="D208" s="6" t="s">
        <v>452</v>
      </c>
      <c r="E208" s="6"/>
      <c r="I208" s="696"/>
      <c r="K208" s="171"/>
      <c r="L208" t="s">
        <v>71</v>
      </c>
      <c r="O208" s="622"/>
      <c r="Q208" s="136">
        <f>H64</f>
        <v>65</v>
      </c>
      <c r="R208" s="160">
        <f>I64</f>
        <v>24.57</v>
      </c>
      <c r="S208" s="1" t="s">
        <v>10</v>
      </c>
      <c r="U208" s="12">
        <f>E166-(J64+G205)-1</f>
        <v>8</v>
      </c>
      <c r="V208" s="429">
        <f>F166-(K64+H205)-0.378</f>
        <v>3.0240000000000009</v>
      </c>
      <c r="W208" t="s">
        <v>10</v>
      </c>
      <c r="X208" s="7"/>
      <c r="Y208" s="12">
        <f>V64-23</f>
        <v>75</v>
      </c>
      <c r="Z208" s="13">
        <f>W64-8.694</f>
        <v>28.349999999999994</v>
      </c>
      <c r="AA208" s="7" t="s">
        <v>10</v>
      </c>
      <c r="AB208" s="12">
        <f>U208-1</f>
        <v>7</v>
      </c>
      <c r="AC208" s="188"/>
      <c r="AD208" t="s">
        <v>434</v>
      </c>
      <c r="AP208" s="168"/>
      <c r="AQ208" s="168"/>
      <c r="AR208" s="466"/>
      <c r="AS208" s="9"/>
      <c r="AT208" s="12">
        <f>K166</f>
        <v>10</v>
      </c>
      <c r="AU208" s="13">
        <f>L166</f>
        <v>3.78</v>
      </c>
      <c r="AV208" t="s">
        <v>10</v>
      </c>
      <c r="BD208" s="170"/>
      <c r="BK208" s="188"/>
      <c r="BX208" s="7"/>
      <c r="CT208" s="171"/>
      <c r="CV208" s="9"/>
      <c r="CW208" s="9"/>
      <c r="CX208" s="9"/>
      <c r="DI208" s="171"/>
    </row>
    <row r="209" spans="2:116" ht="15" customHeight="1" thickBot="1" x14ac:dyDescent="0.2">
      <c r="B209" s="349"/>
      <c r="C209" s="199"/>
      <c r="D209" s="199"/>
      <c r="E209" s="199"/>
      <c r="F209" s="695"/>
      <c r="G209" s="695"/>
      <c r="H209" s="695"/>
      <c r="I209" s="578"/>
      <c r="J209" s="199"/>
      <c r="K209" s="247"/>
      <c r="L209" s="199"/>
      <c r="O209" s="699"/>
      <c r="P209" s="199"/>
      <c r="Q209" s="199"/>
      <c r="R209" s="199"/>
      <c r="S209" s="199"/>
      <c r="T209" s="199" t="s">
        <v>450</v>
      </c>
      <c r="U209" s="199"/>
      <c r="V209" s="578"/>
      <c r="W209" s="199"/>
      <c r="X209" s="269"/>
      <c r="Y209" s="700"/>
      <c r="Z209" s="199"/>
      <c r="AA209" s="269"/>
      <c r="AB209" s="351">
        <f>V208-0.378</f>
        <v>2.6460000000000008</v>
      </c>
      <c r="AC209" s="578" t="s">
        <v>10</v>
      </c>
      <c r="AD209" s="199"/>
      <c r="AE209" s="199" t="s">
        <v>212</v>
      </c>
      <c r="AF209" s="199"/>
      <c r="AG209" s="199"/>
      <c r="AH209" s="199"/>
      <c r="AI209" s="199"/>
      <c r="AR209" t="s">
        <v>106</v>
      </c>
      <c r="AT209" t="s">
        <v>324</v>
      </c>
      <c r="AY209" s="198"/>
      <c r="BD209" s="170"/>
      <c r="BK209" s="188"/>
      <c r="BT209" s="128"/>
      <c r="BX209" s="7"/>
      <c r="CT209" s="171"/>
      <c r="DC209" s="198"/>
      <c r="DI209" s="171"/>
    </row>
    <row r="210" spans="2:116" ht="15" customHeight="1" x14ac:dyDescent="0.15">
      <c r="B210" s="170"/>
      <c r="F210" t="s">
        <v>59</v>
      </c>
      <c r="H210" s="12">
        <f>J64+G205</f>
        <v>61</v>
      </c>
      <c r="I210" s="429">
        <f>K64+H205</f>
        <v>23.058</v>
      </c>
      <c r="J210" t="s">
        <v>10</v>
      </c>
      <c r="K210" s="171"/>
      <c r="N210" s="6" t="s">
        <v>432</v>
      </c>
      <c r="O210" s="622"/>
      <c r="P210" t="s">
        <v>89</v>
      </c>
      <c r="V210" s="698" t="s">
        <v>214</v>
      </c>
      <c r="X210" s="7"/>
      <c r="AA210" s="7"/>
      <c r="AB210" s="13"/>
      <c r="AC210" s="188"/>
      <c r="AD210" s="6" t="s">
        <v>431</v>
      </c>
      <c r="AQ210" s="12">
        <f>L62</f>
        <v>15</v>
      </c>
      <c r="AR210" s="13">
        <f>M62</f>
        <v>5.67</v>
      </c>
      <c r="AS210" t="s">
        <v>10</v>
      </c>
      <c r="BD210" s="177"/>
      <c r="BF210" s="12">
        <f>H64/2</f>
        <v>32.5</v>
      </c>
      <c r="BG210" s="13">
        <f>I64/2</f>
        <v>12.285</v>
      </c>
      <c r="BH210" t="s">
        <v>10</v>
      </c>
      <c r="BK210" s="188"/>
      <c r="BX210" s="7"/>
      <c r="CT210" s="235"/>
      <c r="CU210" s="701"/>
      <c r="CV210" s="9"/>
      <c r="DB210" t="s">
        <v>217</v>
      </c>
      <c r="DD210" s="12">
        <f>H64+0.5</f>
        <v>65.5</v>
      </c>
      <c r="DE210" s="13">
        <f>I64+0.189</f>
        <v>24.759</v>
      </c>
      <c r="DF210" t="s">
        <v>10</v>
      </c>
      <c r="DI210" s="171"/>
    </row>
    <row r="211" spans="2:116" ht="15" customHeight="1" x14ac:dyDescent="0.15">
      <c r="B211" s="318"/>
      <c r="C211" s="4"/>
      <c r="I211" s="188"/>
      <c r="K211" s="171"/>
      <c r="O211" s="622"/>
      <c r="R211" s="6" t="s">
        <v>451</v>
      </c>
      <c r="U211" s="1"/>
      <c r="V211" s="188"/>
      <c r="X211" s="7"/>
      <c r="AA211" s="7"/>
      <c r="AC211" s="188"/>
      <c r="AE211" s="1"/>
      <c r="AF211" s="6" t="s">
        <v>451</v>
      </c>
      <c r="BD211" s="170"/>
      <c r="BK211" s="188"/>
      <c r="BX211" s="7"/>
      <c r="CT211" s="625"/>
      <c r="DI211" s="171"/>
    </row>
    <row r="212" spans="2:116" ht="15" customHeight="1" x14ac:dyDescent="0.15">
      <c r="B212" s="170"/>
      <c r="I212" s="690"/>
      <c r="K212" s="171"/>
      <c r="O212" s="622"/>
      <c r="V212" s="188"/>
      <c r="X212" s="7"/>
      <c r="AA212" s="7"/>
      <c r="AC212" s="188"/>
      <c r="AE212" s="6"/>
      <c r="AI212" s="6"/>
      <c r="BD212" s="170"/>
      <c r="BG212" t="s">
        <v>2330</v>
      </c>
      <c r="BK212" s="188"/>
      <c r="BM212" t="s">
        <v>2331</v>
      </c>
      <c r="BT212" s="23"/>
      <c r="BX212" s="7"/>
      <c r="BY212" s="23"/>
      <c r="CT212" s="145"/>
      <c r="DB212" t="s">
        <v>217</v>
      </c>
      <c r="DD212" s="12">
        <f>H64</f>
        <v>65</v>
      </c>
      <c r="DE212" s="13">
        <f>I64</f>
        <v>24.57</v>
      </c>
      <c r="DF212" t="s">
        <v>10</v>
      </c>
      <c r="DI212" s="171"/>
      <c r="DJ212" s="168"/>
    </row>
    <row r="213" spans="2:116" ht="15" customHeight="1" x14ac:dyDescent="0.15">
      <c r="B213" s="318"/>
      <c r="C213" t="s">
        <v>447</v>
      </c>
      <c r="E213" s="12">
        <f>N62</f>
        <v>40</v>
      </c>
      <c r="F213" s="13">
        <f>O62</f>
        <v>15.12</v>
      </c>
      <c r="G213" t="s">
        <v>10</v>
      </c>
      <c r="H213" t="s">
        <v>440</v>
      </c>
      <c r="K213" s="171"/>
      <c r="O213" s="622"/>
      <c r="V213" s="188"/>
      <c r="X213" s="7"/>
      <c r="AA213" s="7"/>
      <c r="AC213" s="188"/>
      <c r="AT213" s="135"/>
      <c r="BD213" s="170"/>
      <c r="BH213" s="12">
        <f>H64+0.5</f>
        <v>65.5</v>
      </c>
      <c r="BI213" s="13">
        <f>I64+0.189</f>
        <v>24.759</v>
      </c>
      <c r="BJ213" t="s">
        <v>10</v>
      </c>
      <c r="BK213" s="188"/>
      <c r="BM213" s="12">
        <f>H64</f>
        <v>65</v>
      </c>
      <c r="BN213" s="13">
        <f>I64</f>
        <v>24.57</v>
      </c>
      <c r="BO213" t="s">
        <v>10</v>
      </c>
      <c r="BT213" s="12">
        <f>H70+BS200</f>
        <v>2.5</v>
      </c>
      <c r="BX213" s="7"/>
      <c r="BY213" s="12">
        <f>H70+BS200</f>
        <v>2.5</v>
      </c>
      <c r="BZ213" s="13">
        <f>I70+BR198</f>
        <v>0.56699999999999995</v>
      </c>
      <c r="CA213" t="s">
        <v>10</v>
      </c>
      <c r="CW213" s="135"/>
      <c r="DI213" s="171"/>
    </row>
    <row r="214" spans="2:116" ht="15" customHeight="1" x14ac:dyDescent="0.15">
      <c r="B214" s="170"/>
      <c r="H214" s="12">
        <f>J64+D217</f>
        <v>61.5</v>
      </c>
      <c r="I214" s="429">
        <f>K64+E217</f>
        <v>23.247</v>
      </c>
      <c r="J214" t="s">
        <v>10</v>
      </c>
      <c r="K214" s="171"/>
      <c r="O214" s="622"/>
      <c r="Q214" s="2"/>
      <c r="V214" s="188"/>
      <c r="X214" s="7"/>
      <c r="AA214" s="7"/>
      <c r="AC214" s="188"/>
      <c r="AT214" s="626"/>
      <c r="BD214" s="170"/>
      <c r="BK214" s="188"/>
      <c r="BL214" s="2"/>
      <c r="BP214" s="4"/>
      <c r="BT214" s="13">
        <f>I70+BR198</f>
        <v>0.56699999999999995</v>
      </c>
      <c r="BU214" t="s">
        <v>10</v>
      </c>
      <c r="BX214" s="7"/>
      <c r="CE214" t="s">
        <v>174</v>
      </c>
      <c r="CW214" s="626"/>
      <c r="DC214" t="s">
        <v>324</v>
      </c>
      <c r="DI214" s="171"/>
      <c r="DK214" s="131"/>
    </row>
    <row r="215" spans="2:116" ht="15" customHeight="1" x14ac:dyDescent="0.15">
      <c r="B215" s="170"/>
      <c r="I215" s="188"/>
      <c r="K215" s="171"/>
      <c r="O215" s="622"/>
      <c r="Q215" s="2"/>
      <c r="S215" t="s">
        <v>428</v>
      </c>
      <c r="T215" s="30"/>
      <c r="U215" s="23"/>
      <c r="V215" s="188"/>
      <c r="X215" s="7"/>
      <c r="AA215" s="7"/>
      <c r="AC215" s="188"/>
      <c r="AE215" s="30"/>
      <c r="BD215" s="170"/>
      <c r="BK215" s="188"/>
      <c r="BO215" t="s">
        <v>234</v>
      </c>
      <c r="BX215" s="7"/>
      <c r="DI215" s="171"/>
    </row>
    <row r="216" spans="2:116" ht="15" customHeight="1" x14ac:dyDescent="0.15">
      <c r="B216" s="170"/>
      <c r="C216" s="1" t="s">
        <v>1243</v>
      </c>
      <c r="E216" s="101"/>
      <c r="I216" s="188"/>
      <c r="K216" s="171"/>
      <c r="O216" s="622"/>
      <c r="V216" s="188"/>
      <c r="X216" s="7"/>
      <c r="Z216" s="191"/>
      <c r="AA216" s="7"/>
      <c r="AC216" s="188"/>
      <c r="AE216" t="s">
        <v>216</v>
      </c>
      <c r="AT216" s="135"/>
      <c r="AU216" s="2"/>
      <c r="BD216" s="170"/>
      <c r="BK216" s="188"/>
      <c r="BX216" s="7"/>
      <c r="BY216" s="12">
        <f>BU217+1</f>
        <v>9.7423076923076923</v>
      </c>
      <c r="CB216" s="12">
        <f>BQ217-1</f>
        <v>11.257692307692308</v>
      </c>
      <c r="DI216" s="171"/>
    </row>
    <row r="217" spans="2:116" ht="15" customHeight="1" x14ac:dyDescent="0.15">
      <c r="B217" s="170"/>
      <c r="C217" s="59"/>
      <c r="D217" s="174">
        <v>1.5</v>
      </c>
      <c r="E217" s="175">
        <v>0.56699999999999995</v>
      </c>
      <c r="F217" t="s">
        <v>10</v>
      </c>
      <c r="H217" s="12">
        <f>J64+D217</f>
        <v>61.5</v>
      </c>
      <c r="I217" s="429">
        <f>K64+E217</f>
        <v>23.247</v>
      </c>
      <c r="J217" s="9" t="s">
        <v>10</v>
      </c>
      <c r="K217" s="627" t="s">
        <v>282</v>
      </c>
      <c r="O217" s="622"/>
      <c r="V217" s="188"/>
      <c r="X217" s="192" t="s">
        <v>282</v>
      </c>
      <c r="AA217" s="7"/>
      <c r="AB217" s="9"/>
      <c r="AC217" s="188"/>
      <c r="AE217" s="12">
        <f>Y208-Q205-Q208</f>
        <v>7.5</v>
      </c>
      <c r="AF217" s="13">
        <f>Z208-R205-R208</f>
        <v>2.8349999999999937</v>
      </c>
      <c r="AG217" t="s">
        <v>10</v>
      </c>
      <c r="BD217" s="170"/>
      <c r="BF217" s="131" t="s">
        <v>1551</v>
      </c>
      <c r="BG217" s="131"/>
      <c r="BH217" s="345">
        <f>BI199+(BQ232-BI199)/2</f>
        <v>49</v>
      </c>
      <c r="BI217" s="311">
        <f>BJ199+(BR232-BJ199)/2</f>
        <v>18.521999999999998</v>
      </c>
      <c r="BJ217" s="131" t="s">
        <v>10</v>
      </c>
      <c r="BK217" s="188"/>
      <c r="BQ217" s="345">
        <f>BM195-BH217-BU217</f>
        <v>12.257692307692308</v>
      </c>
      <c r="BR217" s="311">
        <f>BN195-BI217-BU218</f>
        <v>4.6334076923076939</v>
      </c>
      <c r="BS217" s="131" t="s">
        <v>10</v>
      </c>
      <c r="BU217" s="345">
        <f>BE225*TAN(RADIANS(BW233))+1</f>
        <v>8.7423076923076923</v>
      </c>
      <c r="BX217" s="7"/>
      <c r="BY217" s="311">
        <f>BU218+0.378</f>
        <v>3.6825923076923082</v>
      </c>
      <c r="BZ217" s="131" t="s">
        <v>10</v>
      </c>
      <c r="CB217" s="311">
        <f>BR217-0.378</f>
        <v>4.2554076923076938</v>
      </c>
      <c r="CC217" s="131" t="s">
        <v>10</v>
      </c>
      <c r="DI217" s="171"/>
      <c r="DJ217" s="168"/>
      <c r="DK217" s="168"/>
      <c r="DL217" s="168"/>
    </row>
    <row r="218" spans="2:116" ht="15" customHeight="1" thickBot="1" x14ac:dyDescent="0.2">
      <c r="B218" s="170"/>
      <c r="C218" s="296"/>
      <c r="D218" s="17"/>
      <c r="E218" s="17"/>
      <c r="F218" s="17"/>
      <c r="G218" s="17"/>
      <c r="H218" s="17"/>
      <c r="I218" s="579"/>
      <c r="J218" s="17"/>
      <c r="K218" s="628" t="s">
        <v>305</v>
      </c>
      <c r="N218" s="3"/>
      <c r="O218" s="629"/>
      <c r="P218" s="3"/>
      <c r="Q218" s="3"/>
      <c r="R218" s="3"/>
      <c r="S218" s="3"/>
      <c r="T218" s="3"/>
      <c r="U218" s="3"/>
      <c r="V218" s="185"/>
      <c r="X218" s="195" t="s">
        <v>305</v>
      </c>
      <c r="Y218" s="196"/>
      <c r="Z218" s="168"/>
      <c r="AA218" s="197"/>
      <c r="AB218" s="19"/>
      <c r="AC218" s="185"/>
      <c r="AD218" s="3"/>
      <c r="AE218" s="3"/>
      <c r="AF218" s="3"/>
      <c r="AG218" s="3"/>
      <c r="AH218" s="3"/>
      <c r="AI218" s="3"/>
      <c r="AO218" t="s">
        <v>445</v>
      </c>
      <c r="AW218" s="9"/>
      <c r="AX218" s="9"/>
      <c r="AY218" s="9"/>
      <c r="BD218" s="170"/>
      <c r="BE218" s="173" t="s">
        <v>212</v>
      </c>
      <c r="BK218" s="188"/>
      <c r="BL218" s="6"/>
      <c r="BU218" s="13">
        <f>BF225*TAN(RADIANS(BW234))+0.378</f>
        <v>3.3045923076923081</v>
      </c>
      <c r="BX218" s="7"/>
      <c r="CE218" t="s">
        <v>2335</v>
      </c>
    </row>
    <row r="219" spans="2:116" ht="15" customHeight="1" thickTop="1" x14ac:dyDescent="0.15">
      <c r="I219" s="188"/>
      <c r="V219" s="188"/>
      <c r="W219" s="11"/>
      <c r="AC219" s="188"/>
      <c r="BD219" s="170"/>
      <c r="BE219" s="172"/>
      <c r="BK219" s="188"/>
      <c r="BU219" t="s">
        <v>2489</v>
      </c>
      <c r="BX219" s="7"/>
    </row>
    <row r="220" spans="2:116" ht="15" customHeight="1" x14ac:dyDescent="0.15">
      <c r="I220" s="6" t="s">
        <v>1252</v>
      </c>
      <c r="R220" t="s">
        <v>535</v>
      </c>
      <c r="T220" s="101"/>
      <c r="U220" t="s">
        <v>148</v>
      </c>
      <c r="Y220" s="12">
        <f>AE217+(V221-2)</f>
        <v>10</v>
      </c>
      <c r="Z220" s="13">
        <f>AF217+(W221-0.756)</f>
        <v>3.7799999999999878</v>
      </c>
      <c r="AA220" t="s">
        <v>10</v>
      </c>
      <c r="BB220" s="12">
        <f>V64-23</f>
        <v>75</v>
      </c>
      <c r="BC220" s="13">
        <f>W64-8.694</f>
        <v>28.349999999999994</v>
      </c>
      <c r="BD220" t="s">
        <v>10</v>
      </c>
      <c r="BE220" s="172" t="s">
        <v>89</v>
      </c>
      <c r="BK220" s="188"/>
      <c r="BX220" s="7"/>
    </row>
    <row r="221" spans="2:116" ht="15" customHeight="1" thickBot="1" x14ac:dyDescent="0.2">
      <c r="S221" s="32">
        <v>3</v>
      </c>
      <c r="T221" s="106">
        <v>1.1339999999999999</v>
      </c>
      <c r="U221" t="s">
        <v>10</v>
      </c>
      <c r="V221" s="12">
        <f>AE217-S221</f>
        <v>4.5</v>
      </c>
      <c r="W221" s="13">
        <f>AF217-T221</f>
        <v>1.7009999999999939</v>
      </c>
      <c r="X221" t="s">
        <v>10</v>
      </c>
      <c r="Y221" t="s">
        <v>1254</v>
      </c>
      <c r="BD221" s="349"/>
      <c r="BE221" s="691"/>
      <c r="BF221" s="199"/>
      <c r="BG221" s="199"/>
      <c r="BH221" s="199"/>
      <c r="BI221" s="199"/>
      <c r="BJ221" s="199"/>
      <c r="BK221" s="578"/>
      <c r="BL221" s="199"/>
      <c r="BM221" s="199"/>
      <c r="BN221" s="199"/>
      <c r="BO221" s="199"/>
      <c r="BP221" s="199"/>
      <c r="BQ221" s="199"/>
      <c r="BR221" s="199"/>
      <c r="BS221" s="199"/>
      <c r="BT221" s="692"/>
      <c r="BU221" s="199"/>
      <c r="BV221" s="199"/>
      <c r="BW221" s="199"/>
      <c r="BX221" s="269"/>
      <c r="BY221" s="199"/>
      <c r="BZ221" s="199"/>
      <c r="CA221" s="199"/>
      <c r="CB221" s="199"/>
      <c r="CC221" s="199"/>
      <c r="CD221" s="199"/>
      <c r="CE221" s="199"/>
      <c r="CF221" s="199"/>
      <c r="CG221" s="199"/>
      <c r="CH221" s="199"/>
      <c r="CI221" s="199"/>
      <c r="CJ221" s="199"/>
      <c r="CK221" s="199"/>
    </row>
    <row r="222" spans="2:116" ht="15" customHeight="1" x14ac:dyDescent="0.15">
      <c r="Q222" t="s">
        <v>430</v>
      </c>
      <c r="Z222" s="1"/>
      <c r="BD222" s="170"/>
      <c r="BK222" s="694"/>
      <c r="BX222" s="7"/>
    </row>
    <row r="223" spans="2:116" ht="15" customHeight="1" x14ac:dyDescent="0.15">
      <c r="BD223" s="170"/>
      <c r="BK223" s="188"/>
      <c r="BX223" s="7"/>
    </row>
    <row r="224" spans="2:116" ht="15" customHeight="1" x14ac:dyDescent="0.15">
      <c r="B224" s="30" t="s">
        <v>2761</v>
      </c>
      <c r="BD224" s="170"/>
      <c r="BK224" s="188"/>
      <c r="BX224" s="7"/>
    </row>
    <row r="225" spans="2:89" ht="15" customHeight="1" x14ac:dyDescent="0.15">
      <c r="S225" s="12">
        <f>M273</f>
        <v>5</v>
      </c>
      <c r="T225" s="13">
        <f>N273</f>
        <v>1.89</v>
      </c>
      <c r="U225" t="s">
        <v>10</v>
      </c>
      <c r="V225" s="12">
        <f>M273</f>
        <v>5</v>
      </c>
      <c r="W225" s="13">
        <f>N273</f>
        <v>1.89</v>
      </c>
      <c r="X225" t="s">
        <v>10</v>
      </c>
      <c r="BD225" s="170"/>
      <c r="BE225" s="12">
        <f>BM213+0.5-BF210</f>
        <v>33</v>
      </c>
      <c r="BF225" s="13">
        <f>BN213+0.189-BG210</f>
        <v>12.474</v>
      </c>
      <c r="BG225" t="s">
        <v>10</v>
      </c>
      <c r="BK225" s="188"/>
      <c r="BX225" s="7"/>
    </row>
    <row r="226" spans="2:89" ht="15" customHeight="1" x14ac:dyDescent="0.15">
      <c r="D226" s="101"/>
      <c r="F226" s="168"/>
      <c r="G226" s="3"/>
      <c r="H226" s="3"/>
      <c r="I226" s="3"/>
      <c r="J226" s="185"/>
      <c r="K226" s="3"/>
      <c r="L226" s="3"/>
      <c r="M226" s="3"/>
      <c r="N226" s="3"/>
      <c r="O226" s="3"/>
      <c r="P226" s="3"/>
      <c r="Q226" s="3"/>
      <c r="R226" s="3"/>
      <c r="S226" s="3"/>
      <c r="T226" s="3"/>
      <c r="U226" s="3"/>
      <c r="V226" s="3"/>
      <c r="W226" s="3"/>
      <c r="X226" s="3"/>
      <c r="Y226" s="3"/>
      <c r="Z226" s="3"/>
      <c r="AA226" s="3"/>
      <c r="AB226" s="3"/>
      <c r="AC226" s="3"/>
      <c r="AD226" s="3"/>
      <c r="AE226" s="185"/>
      <c r="AF226" s="3"/>
      <c r="AG226" s="3"/>
      <c r="AH226" s="3"/>
      <c r="AI226" s="3"/>
      <c r="AJ226" s="3"/>
      <c r="AK226" s="168"/>
      <c r="AL226" s="168"/>
      <c r="AM226" s="168"/>
      <c r="BD226" s="170"/>
      <c r="BK226" s="188"/>
      <c r="BX226" s="7"/>
    </row>
    <row r="227" spans="2:89" ht="15" customHeight="1" x14ac:dyDescent="0.15">
      <c r="B227" s="59"/>
      <c r="C227" s="174">
        <v>3</v>
      </c>
      <c r="D227" s="175">
        <v>1.1339999999999999</v>
      </c>
      <c r="E227" t="s">
        <v>10</v>
      </c>
      <c r="F227" s="7"/>
      <c r="J227" s="188"/>
      <c r="U227" s="170"/>
      <c r="AE227" s="188"/>
      <c r="AJ227" s="89"/>
      <c r="BD227" s="170"/>
      <c r="BK227" s="188"/>
      <c r="BX227" s="7"/>
    </row>
    <row r="228" spans="2:89" ht="15" customHeight="1" x14ac:dyDescent="0.15">
      <c r="F228" s="7"/>
      <c r="J228" s="188"/>
      <c r="P228" t="s">
        <v>2674</v>
      </c>
      <c r="S228" t="s">
        <v>2675</v>
      </c>
      <c r="U228" s="170"/>
      <c r="W228" t="s">
        <v>284</v>
      </c>
      <c r="Z228" t="s">
        <v>575</v>
      </c>
      <c r="AE228" s="188"/>
      <c r="AJ228" s="7"/>
      <c r="BD228" s="170"/>
      <c r="BK228" s="188"/>
      <c r="BX228" s="7"/>
    </row>
    <row r="229" spans="2:89" ht="15" customHeight="1" x14ac:dyDescent="0.15">
      <c r="C229" s="593" t="s">
        <v>2690</v>
      </c>
      <c r="D229" s="271"/>
      <c r="E229" s="271"/>
      <c r="F229" s="707"/>
      <c r="J229" s="188"/>
      <c r="P229" s="12">
        <f>P62</f>
        <v>25</v>
      </c>
      <c r="Q229" s="13">
        <f>Q62</f>
        <v>9.4499999999999993</v>
      </c>
      <c r="R229" t="s">
        <v>10</v>
      </c>
      <c r="S229" s="12">
        <f>N62</f>
        <v>40</v>
      </c>
      <c r="T229" s="13">
        <f>O62</f>
        <v>15.12</v>
      </c>
      <c r="U229" s="170" t="s">
        <v>10</v>
      </c>
      <c r="W229" s="12">
        <f>N62</f>
        <v>40</v>
      </c>
      <c r="X229" s="13">
        <f>O62</f>
        <v>15.12</v>
      </c>
      <c r="Y229" s="170" t="s">
        <v>10</v>
      </c>
      <c r="Z229" s="12">
        <f>P62</f>
        <v>25</v>
      </c>
      <c r="AA229" s="13">
        <f>Q62</f>
        <v>9.4499999999999993</v>
      </c>
      <c r="AB229" t="s">
        <v>10</v>
      </c>
      <c r="AE229" s="188"/>
      <c r="AJ229" s="7"/>
      <c r="BD229" s="170"/>
      <c r="BK229" s="188"/>
      <c r="BX229" s="7"/>
    </row>
    <row r="230" spans="2:89" ht="15" customHeight="1" x14ac:dyDescent="0.15">
      <c r="C230" s="12">
        <f>V64/2-3</f>
        <v>46</v>
      </c>
      <c r="D230" s="13">
        <f>W64/2-1.134</f>
        <v>17.387999999999998</v>
      </c>
      <c r="E230" t="s">
        <v>10</v>
      </c>
      <c r="F230" s="7"/>
      <c r="H230" t="s">
        <v>23</v>
      </c>
      <c r="J230" s="188"/>
      <c r="K230" t="s">
        <v>2678</v>
      </c>
      <c r="M230" t="s">
        <v>2676</v>
      </c>
      <c r="R230" s="12">
        <f>P229+S229</f>
        <v>65</v>
      </c>
      <c r="S230" s="13">
        <f>Q229+T229</f>
        <v>24.57</v>
      </c>
      <c r="T230" t="s">
        <v>10</v>
      </c>
      <c r="U230" s="170"/>
      <c r="W230" s="12">
        <f>W229+Z229</f>
        <v>65</v>
      </c>
      <c r="X230" s="13">
        <f>X229+AA229</f>
        <v>24.57</v>
      </c>
      <c r="Y230" t="s">
        <v>10</v>
      </c>
      <c r="AE230" s="188"/>
      <c r="AJ230" s="7"/>
      <c r="BD230" s="170"/>
      <c r="BK230" s="188"/>
      <c r="BX230" s="7"/>
    </row>
    <row r="231" spans="2:89" ht="15" customHeight="1" x14ac:dyDescent="0.15">
      <c r="F231" s="7"/>
      <c r="H231" s="12">
        <f>R62+0.5</f>
        <v>46.5</v>
      </c>
      <c r="I231" s="13">
        <f>S62+0.189</f>
        <v>17.576999999999998</v>
      </c>
      <c r="J231" s="188" t="s">
        <v>10</v>
      </c>
      <c r="K231" s="571"/>
      <c r="L231" s="571"/>
      <c r="M231" s="12">
        <f>R62+0.5</f>
        <v>46.5</v>
      </c>
      <c r="N231" s="13">
        <f>S62+0.189</f>
        <v>17.576999999999998</v>
      </c>
      <c r="O231" t="s">
        <v>10</v>
      </c>
      <c r="U231" s="170"/>
      <c r="W231" s="12">
        <f>Q262</f>
        <v>44.404157598234299</v>
      </c>
      <c r="AC231" t="s">
        <v>2681</v>
      </c>
      <c r="AE231" s="188"/>
      <c r="AF231" t="s">
        <v>2689</v>
      </c>
      <c r="AH231" t="s">
        <v>2682</v>
      </c>
      <c r="AJ231" s="7"/>
      <c r="AK231" s="12">
        <f>AM236/2</f>
        <v>49</v>
      </c>
      <c r="AL231" s="13">
        <f>AN236/2</f>
        <v>18.521999999999998</v>
      </c>
      <c r="AM231" t="s">
        <v>10</v>
      </c>
      <c r="BD231" s="170"/>
      <c r="BK231" s="188"/>
      <c r="BT231" s="12">
        <f>BM195-BQ232-1</f>
        <v>7.5</v>
      </c>
      <c r="BX231" s="7"/>
      <c r="BZ231" s="12">
        <f>BT231-1</f>
        <v>6.5</v>
      </c>
    </row>
    <row r="232" spans="2:89" ht="15" customHeight="1" x14ac:dyDescent="0.15">
      <c r="F232" s="7"/>
      <c r="J232" s="188"/>
      <c r="K232" s="571"/>
      <c r="L232" s="571"/>
      <c r="M232" s="571"/>
      <c r="N232" s="571"/>
      <c r="Q232" s="12">
        <f>K263</f>
        <v>46.634719199411435</v>
      </c>
      <c r="R232" s="13">
        <f>L263</f>
        <v>17.627923857377521</v>
      </c>
      <c r="S232" t="s">
        <v>10</v>
      </c>
      <c r="U232" s="170"/>
      <c r="W232" s="13">
        <f>Q263</f>
        <v>16.784771572132563</v>
      </c>
      <c r="X232" t="s">
        <v>10</v>
      </c>
      <c r="Y232" s="12">
        <f>T263</f>
        <v>46.64598021435728</v>
      </c>
      <c r="Z232" s="13">
        <f>T264</f>
        <v>17.632180521027053</v>
      </c>
      <c r="AA232" t="s">
        <v>10</v>
      </c>
      <c r="AC232" s="12">
        <f>T62+0.5</f>
        <v>43.5</v>
      </c>
      <c r="AD232" s="13">
        <f>U62+0.189</f>
        <v>16.442999999999998</v>
      </c>
      <c r="AE232" s="188" t="s">
        <v>10</v>
      </c>
      <c r="AH232" s="12">
        <f>R64+0.5</f>
        <v>43.5</v>
      </c>
      <c r="AI232" s="13">
        <f>S64+0.189</f>
        <v>16.442999999999998</v>
      </c>
      <c r="AJ232" s="7" t="s">
        <v>10</v>
      </c>
      <c r="BD232" s="170"/>
      <c r="BK232" s="188"/>
      <c r="BM232" t="s">
        <v>2337</v>
      </c>
      <c r="BQ232" s="12">
        <f>Z40+BF235</f>
        <v>61.5</v>
      </c>
      <c r="BR232" s="13">
        <f>AA40+BG235</f>
        <v>23.247</v>
      </c>
      <c r="BS232" t="s">
        <v>10</v>
      </c>
      <c r="BT232" s="311">
        <f>BN195-BR232-0.378</f>
        <v>2.8350000000000009</v>
      </c>
      <c r="BU232" s="131" t="s">
        <v>10</v>
      </c>
      <c r="BW232" t="s">
        <v>2338</v>
      </c>
      <c r="BX232" s="7"/>
      <c r="BZ232" s="311">
        <f>BT232-0.378</f>
        <v>2.4570000000000007</v>
      </c>
      <c r="CA232" s="131" t="s">
        <v>10</v>
      </c>
    </row>
    <row r="233" spans="2:89" ht="15" customHeight="1" x14ac:dyDescent="0.15">
      <c r="F233" s="7"/>
      <c r="J233" s="188"/>
      <c r="K233" s="571"/>
      <c r="L233" t="s">
        <v>2677</v>
      </c>
      <c r="M233" s="571"/>
      <c r="N233" s="571"/>
      <c r="U233" s="170"/>
      <c r="AE233" s="188"/>
      <c r="AJ233" s="7"/>
      <c r="BD233" s="170"/>
      <c r="BK233" s="188"/>
      <c r="BW233" s="4">
        <f>DEGREES(ATAN((BT202-1)/BM213))</f>
        <v>13.203665859691105</v>
      </c>
      <c r="BX233" s="7"/>
    </row>
    <row r="234" spans="2:89" ht="15" customHeight="1" x14ac:dyDescent="0.15">
      <c r="F234" s="7"/>
      <c r="J234" s="188"/>
      <c r="K234" s="571"/>
      <c r="L234" s="12">
        <f>E169</f>
        <v>230</v>
      </c>
      <c r="M234" s="13">
        <f>F169</f>
        <v>86.94</v>
      </c>
      <c r="N234" t="s">
        <v>10</v>
      </c>
      <c r="U234" s="170"/>
      <c r="AE234" s="188"/>
      <c r="AJ234" s="7"/>
      <c r="BD234" s="170"/>
      <c r="BF234" t="s">
        <v>1243</v>
      </c>
      <c r="BK234" s="188"/>
      <c r="BW234" s="4">
        <f>DEGREES(ATAN((BT203-0.378)/BN213))</f>
        <v>13.203665859691105</v>
      </c>
      <c r="BX234" s="7"/>
      <c r="BY234" s="12">
        <f>BQ236+(BQ237-2)</f>
        <v>10</v>
      </c>
      <c r="BZ234" s="13">
        <f>BR236+(BR237-0.756)</f>
        <v>3.7799999999999878</v>
      </c>
      <c r="CA234" t="s">
        <v>10</v>
      </c>
      <c r="CH234" t="s">
        <v>2339</v>
      </c>
    </row>
    <row r="235" spans="2:89" ht="15" customHeight="1" x14ac:dyDescent="0.15">
      <c r="F235" s="7"/>
      <c r="J235" s="188"/>
      <c r="K235" s="571"/>
      <c r="L235" s="571"/>
      <c r="M235" s="571"/>
      <c r="N235" s="571"/>
      <c r="R235" s="12">
        <v>1</v>
      </c>
      <c r="S235" s="13">
        <v>0.378</v>
      </c>
      <c r="T235" t="s">
        <v>10</v>
      </c>
      <c r="U235" s="7"/>
      <c r="AE235" s="188"/>
      <c r="AJ235" s="7"/>
      <c r="BD235" s="170"/>
      <c r="BE235" s="630"/>
      <c r="BF235" s="174">
        <v>1.5</v>
      </c>
      <c r="BG235" s="106">
        <v>0.56699999999999995</v>
      </c>
      <c r="BH235" t="s">
        <v>10</v>
      </c>
      <c r="BJ235" s="12">
        <v>10</v>
      </c>
      <c r="BK235" s="429">
        <v>3.78</v>
      </c>
      <c r="BL235" t="s">
        <v>10</v>
      </c>
      <c r="BX235" s="7"/>
      <c r="CB235" t="s">
        <v>2340</v>
      </c>
    </row>
    <row r="236" spans="2:89" ht="15" customHeight="1" x14ac:dyDescent="0.15">
      <c r="F236" s="7"/>
      <c r="G236" s="456"/>
      <c r="H236" s="224"/>
      <c r="I236" s="224"/>
      <c r="J236" s="493"/>
      <c r="K236" s="704"/>
      <c r="L236" s="224" t="s">
        <v>2688</v>
      </c>
      <c r="M236" s="704"/>
      <c r="N236" s="704"/>
      <c r="O236" s="224"/>
      <c r="P236" s="224"/>
      <c r="Q236" s="224"/>
      <c r="R236" s="491">
        <f>F62</f>
        <v>10</v>
      </c>
      <c r="S236" s="492">
        <f>G62</f>
        <v>3.78</v>
      </c>
      <c r="T236" s="224" t="s">
        <v>10</v>
      </c>
      <c r="U236" s="260"/>
      <c r="V236" s="49"/>
      <c r="W236" s="3"/>
      <c r="X236" s="3"/>
      <c r="Y236" s="3"/>
      <c r="Z236" s="3"/>
      <c r="AA236" s="3"/>
      <c r="AB236" s="3"/>
      <c r="AC236" s="3"/>
      <c r="AD236" s="3"/>
      <c r="AE236" s="185"/>
      <c r="AF236" s="3"/>
      <c r="AG236" s="3"/>
      <c r="AH236" s="3"/>
      <c r="AI236" s="3"/>
      <c r="AJ236" s="16"/>
      <c r="AK236" s="196"/>
      <c r="AM236" s="12">
        <f>V64</f>
        <v>98</v>
      </c>
      <c r="AN236" s="13">
        <f>W64</f>
        <v>37.043999999999997</v>
      </c>
      <c r="AO236" t="s">
        <v>10</v>
      </c>
      <c r="BD236" s="170"/>
      <c r="BK236" s="188"/>
      <c r="BO236" s="9" t="s">
        <v>2341</v>
      </c>
      <c r="BP236" s="6"/>
      <c r="BQ236" s="12">
        <f>BB220-BS200-BM213</f>
        <v>7.5</v>
      </c>
      <c r="BR236" s="13">
        <f>BC220-BT200-BN213</f>
        <v>2.8349999999999937</v>
      </c>
      <c r="BS236" s="9" t="s">
        <v>10</v>
      </c>
      <c r="BX236" s="7"/>
    </row>
    <row r="237" spans="2:89" ht="15" customHeight="1" x14ac:dyDescent="0.15">
      <c r="F237" s="7"/>
      <c r="J237" s="188"/>
      <c r="K237" s="571"/>
      <c r="L237" s="571"/>
      <c r="M237" s="571"/>
      <c r="N237" s="571"/>
      <c r="S237" t="s">
        <v>221</v>
      </c>
      <c r="U237" s="667"/>
      <c r="AE237" s="188"/>
      <c r="AJ237" s="89"/>
      <c r="BD237" s="170"/>
      <c r="BF237" t="s">
        <v>284</v>
      </c>
      <c r="BH237" s="12">
        <f>N62</f>
        <v>40</v>
      </c>
      <c r="BI237" s="13">
        <f>O62</f>
        <v>15.12</v>
      </c>
      <c r="BJ237" t="s">
        <v>10</v>
      </c>
      <c r="BK237" s="188"/>
      <c r="BM237" t="s">
        <v>2342</v>
      </c>
      <c r="BQ237" s="12">
        <f>BQ236-BQ240</f>
        <v>4.5</v>
      </c>
      <c r="BR237" s="13">
        <f>BR236-BR240</f>
        <v>1.7009999999999939</v>
      </c>
      <c r="BS237" t="s">
        <v>10</v>
      </c>
      <c r="BX237" s="7"/>
      <c r="CA237" t="s">
        <v>2343</v>
      </c>
    </row>
    <row r="238" spans="2:89" ht="15" customHeight="1" x14ac:dyDescent="0.15">
      <c r="F238" s="7"/>
      <c r="J238" s="188"/>
      <c r="K238" s="571"/>
      <c r="L238" s="571"/>
      <c r="M238" s="571"/>
      <c r="N238" s="571"/>
      <c r="U238" s="7"/>
      <c r="V238" t="s">
        <v>2687</v>
      </c>
      <c r="Z238" s="12">
        <v>3</v>
      </c>
      <c r="AA238" s="13">
        <v>1.1339999999999999</v>
      </c>
      <c r="AB238" t="s">
        <v>10</v>
      </c>
      <c r="AD238" s="12">
        <v>1</v>
      </c>
      <c r="AE238" s="429">
        <v>0.378</v>
      </c>
      <c r="AF238" t="s">
        <v>10</v>
      </c>
      <c r="AH238" s="12">
        <v>2</v>
      </c>
      <c r="AI238" s="13">
        <v>0.56699999999999995</v>
      </c>
      <c r="AJ238" s="7" t="s">
        <v>10</v>
      </c>
      <c r="BD238" s="170"/>
      <c r="BK238" s="188"/>
      <c r="BX238" s="7"/>
    </row>
    <row r="239" spans="2:89" ht="15" customHeight="1" x14ac:dyDescent="0.15">
      <c r="F239" s="7"/>
      <c r="J239" s="188"/>
      <c r="K239" s="571"/>
      <c r="L239" s="571"/>
      <c r="M239" s="571"/>
      <c r="N239" s="571"/>
      <c r="U239" s="170"/>
      <c r="W239" s="12">
        <f>N64</f>
        <v>25</v>
      </c>
      <c r="Y239" t="s">
        <v>2683</v>
      </c>
      <c r="AE239" s="188"/>
      <c r="AJ239" s="7"/>
      <c r="BD239" s="170"/>
      <c r="BK239" s="188"/>
      <c r="BX239" s="7"/>
    </row>
    <row r="240" spans="2:89" ht="15" customHeight="1" x14ac:dyDescent="0.15">
      <c r="F240" s="7"/>
      <c r="J240" s="188"/>
      <c r="K240" s="571" t="s">
        <v>1886</v>
      </c>
      <c r="L240" s="571"/>
      <c r="M240" s="571"/>
      <c r="N240" s="571"/>
      <c r="S240" t="s">
        <v>2679</v>
      </c>
      <c r="U240" s="170"/>
      <c r="W240" s="13">
        <f>O64</f>
        <v>9.4499999999999993</v>
      </c>
      <c r="X240" t="s">
        <v>10</v>
      </c>
      <c r="Y240" t="s">
        <v>2684</v>
      </c>
      <c r="AJ240" s="7"/>
      <c r="BD240" s="233"/>
      <c r="BE240" s="173"/>
      <c r="BK240" s="188"/>
      <c r="BN240" t="s">
        <v>2344</v>
      </c>
      <c r="BP240" s="631"/>
      <c r="BQ240" s="32">
        <v>3</v>
      </c>
      <c r="BR240" s="106">
        <v>1.1339999999999999</v>
      </c>
      <c r="BS240" s="139" t="s">
        <v>10</v>
      </c>
      <c r="BU240" s="6" t="s">
        <v>2491</v>
      </c>
      <c r="BX240" s="7"/>
      <c r="BY240" s="49"/>
      <c r="BZ240" s="3"/>
      <c r="CA240" s="3"/>
      <c r="CB240" s="3"/>
      <c r="CC240" s="3"/>
      <c r="CD240" s="3"/>
      <c r="CE240" s="3"/>
      <c r="CF240" s="3"/>
      <c r="CG240" s="3"/>
      <c r="CH240" s="3"/>
      <c r="CI240" s="3"/>
      <c r="CJ240" s="3"/>
      <c r="CK240" s="3"/>
    </row>
    <row r="241" spans="2:73" ht="15" customHeight="1" x14ac:dyDescent="0.15">
      <c r="F241" s="7"/>
      <c r="J241" s="188"/>
      <c r="K241" s="571"/>
      <c r="L241" s="571"/>
      <c r="M241" s="571"/>
      <c r="N241" s="571"/>
      <c r="S241" s="12">
        <f>M265</f>
        <v>47</v>
      </c>
      <c r="T241" s="13">
        <f>N265</f>
        <v>17.765999999999998</v>
      </c>
      <c r="U241" s="170" t="s">
        <v>10</v>
      </c>
      <c r="Y241" t="s">
        <v>2685</v>
      </c>
      <c r="AJ241" s="7"/>
      <c r="BK241" s="188"/>
      <c r="BO241" t="s">
        <v>2347</v>
      </c>
      <c r="BR241" s="6"/>
      <c r="BU241" s="6" t="s">
        <v>1252</v>
      </c>
    </row>
    <row r="242" spans="2:73" ht="15" customHeight="1" x14ac:dyDescent="0.15">
      <c r="F242" s="7"/>
      <c r="J242" s="188"/>
      <c r="K242" s="571"/>
      <c r="L242" s="571"/>
      <c r="M242" s="571"/>
      <c r="N242" s="571"/>
      <c r="U242" s="170"/>
      <c r="Y242" t="s">
        <v>2686</v>
      </c>
      <c r="AE242" s="188"/>
      <c r="AJ242" s="7"/>
    </row>
    <row r="243" spans="2:73" ht="15" customHeight="1" x14ac:dyDescent="0.15">
      <c r="F243" s="7"/>
      <c r="J243" s="188"/>
      <c r="U243" s="170"/>
      <c r="AE243" s="188"/>
      <c r="AF243" t="s">
        <v>2689</v>
      </c>
      <c r="AJ243" s="7"/>
    </row>
    <row r="244" spans="2:73" ht="15" customHeight="1" x14ac:dyDescent="0.15">
      <c r="F244" s="7"/>
      <c r="J244" s="188"/>
      <c r="U244" s="170"/>
      <c r="AE244" s="188"/>
      <c r="AJ244" s="7"/>
    </row>
    <row r="245" spans="2:73" ht="15" customHeight="1" x14ac:dyDescent="0.15">
      <c r="F245" s="7"/>
      <c r="J245" s="188"/>
      <c r="U245" s="170"/>
      <c r="AE245" s="188"/>
      <c r="AJ245" s="7"/>
    </row>
    <row r="246" spans="2:73" ht="15" customHeight="1" x14ac:dyDescent="0.15">
      <c r="F246" s="7"/>
      <c r="G246" s="49"/>
      <c r="H246" s="3"/>
      <c r="I246" s="3"/>
      <c r="J246" s="185"/>
      <c r="K246" s="3"/>
      <c r="L246" s="3"/>
      <c r="M246" s="3"/>
      <c r="N246" s="3"/>
      <c r="O246" s="3"/>
      <c r="P246" s="3"/>
      <c r="Q246" s="3"/>
      <c r="R246" s="3"/>
      <c r="S246" s="3"/>
      <c r="T246" s="3"/>
      <c r="U246" s="193"/>
      <c r="V246" s="355"/>
      <c r="W246" s="3"/>
      <c r="X246" s="3"/>
      <c r="Y246" s="3"/>
      <c r="Z246" s="3"/>
      <c r="AA246" s="3"/>
      <c r="AB246" s="3"/>
      <c r="AC246" s="3"/>
      <c r="AD246" s="3"/>
      <c r="AE246" s="185"/>
      <c r="AF246" s="3"/>
      <c r="AG246" s="3"/>
      <c r="AH246" s="3"/>
      <c r="AI246" s="3"/>
      <c r="AJ246" s="16"/>
      <c r="AK246" s="196"/>
      <c r="AL246" s="168"/>
      <c r="AM246" s="168"/>
    </row>
    <row r="247" spans="2:73" ht="15" customHeight="1" x14ac:dyDescent="0.15">
      <c r="F247" s="145"/>
      <c r="J247" s="186"/>
      <c r="U247" s="164"/>
      <c r="AE247" s="188"/>
      <c r="AJ247" s="164"/>
    </row>
    <row r="248" spans="2:73" ht="15" customHeight="1" x14ac:dyDescent="0.15">
      <c r="F248" s="145"/>
      <c r="J248" s="188"/>
      <c r="N248" s="12">
        <f>E171</f>
        <v>230</v>
      </c>
      <c r="O248" s="13">
        <f>F171</f>
        <v>86.94</v>
      </c>
      <c r="P248" t="s">
        <v>10</v>
      </c>
      <c r="AE248" s="188"/>
      <c r="AJ248" s="145"/>
    </row>
    <row r="249" spans="2:73" ht="15" customHeight="1" x14ac:dyDescent="0.15">
      <c r="J249" s="188"/>
      <c r="U249" s="12">
        <f>N248*2</f>
        <v>460</v>
      </c>
      <c r="V249" s="13">
        <f>O248*2</f>
        <v>173.88</v>
      </c>
      <c r="W249" t="s">
        <v>10</v>
      </c>
      <c r="AE249" s="188"/>
    </row>
    <row r="250" spans="2:73" ht="15" customHeight="1" x14ac:dyDescent="0.15">
      <c r="B250" s="593" t="s">
        <v>2691</v>
      </c>
      <c r="C250" s="271"/>
      <c r="D250" s="271"/>
      <c r="E250" s="271"/>
      <c r="F250" s="271"/>
      <c r="G250" s="271"/>
      <c r="H250" s="271"/>
      <c r="I250" s="271"/>
      <c r="J250" s="271"/>
      <c r="K250" s="271"/>
      <c r="L250" s="271"/>
      <c r="M250" s="271"/>
      <c r="N250" s="271"/>
      <c r="O250" s="271"/>
      <c r="P250" s="593" t="s">
        <v>2692</v>
      </c>
      <c r="Q250" s="271"/>
      <c r="R250" s="271"/>
      <c r="S250" t="s">
        <v>2693</v>
      </c>
    </row>
    <row r="252" spans="2:73" ht="15" customHeight="1" x14ac:dyDescent="0.15">
      <c r="B252" s="30" t="s">
        <v>2764</v>
      </c>
    </row>
    <row r="253" spans="2:73" ht="15" customHeight="1" x14ac:dyDescent="0.15">
      <c r="T253" s="9"/>
      <c r="U253" s="23"/>
      <c r="V253" s="23"/>
      <c r="W253" s="23"/>
      <c r="X253" s="23"/>
      <c r="Y253" s="23"/>
    </row>
    <row r="254" spans="2:73" ht="15" customHeight="1" x14ac:dyDescent="0.15">
      <c r="I254" t="s">
        <v>637</v>
      </c>
      <c r="L254" t="s">
        <v>284</v>
      </c>
      <c r="O254" t="s">
        <v>922</v>
      </c>
      <c r="Q254" t="s">
        <v>284</v>
      </c>
      <c r="T254" t="s">
        <v>637</v>
      </c>
    </row>
    <row r="255" spans="2:73" ht="15" customHeight="1" x14ac:dyDescent="0.15">
      <c r="I255" s="12">
        <f>E295</f>
        <v>25</v>
      </c>
      <c r="J255" s="13">
        <f>F295</f>
        <v>9.4499999999999993</v>
      </c>
      <c r="K255" t="s">
        <v>10</v>
      </c>
      <c r="L255" s="12">
        <f>E294</f>
        <v>40</v>
      </c>
      <c r="M255" s="13">
        <f>F294</f>
        <v>15.12</v>
      </c>
      <c r="N255" t="s">
        <v>2651</v>
      </c>
      <c r="Q255" s="12">
        <f>E294</f>
        <v>40</v>
      </c>
      <c r="R255" s="13">
        <f>F294</f>
        <v>15.12</v>
      </c>
      <c r="S255" t="s">
        <v>2651</v>
      </c>
      <c r="T255" s="12">
        <f>E295</f>
        <v>25</v>
      </c>
      <c r="U255" s="13">
        <f>F295</f>
        <v>9.4499999999999993</v>
      </c>
      <c r="V255" t="s">
        <v>10</v>
      </c>
    </row>
    <row r="256" spans="2:73" ht="15" customHeight="1" x14ac:dyDescent="0.15">
      <c r="K256" s="475"/>
      <c r="L256" s="9"/>
      <c r="M256" s="9"/>
      <c r="O256" s="145"/>
      <c r="S256" s="475"/>
      <c r="T256" s="9"/>
      <c r="U256" s="9"/>
      <c r="Y256" s="9"/>
      <c r="Z256" s="9"/>
    </row>
    <row r="257" spans="2:29" ht="15" customHeight="1" x14ac:dyDescent="0.15">
      <c r="E257" s="9"/>
      <c r="F257" s="9"/>
      <c r="K257" s="145"/>
      <c r="M257" s="12">
        <f>M273</f>
        <v>5</v>
      </c>
      <c r="N257" s="13">
        <f>N273</f>
        <v>1.89</v>
      </c>
      <c r="O257" s="145" t="s">
        <v>10</v>
      </c>
      <c r="P257" s="12">
        <f>P273</f>
        <v>5</v>
      </c>
      <c r="Q257" s="13">
        <f>Q273</f>
        <v>1.89</v>
      </c>
      <c r="R257" t="s">
        <v>10</v>
      </c>
      <c r="S257" s="145"/>
    </row>
    <row r="258" spans="2:29" ht="15" customHeight="1" thickBot="1" x14ac:dyDescent="0.2">
      <c r="F258" s="17"/>
      <c r="G258" s="17"/>
      <c r="H258" s="17"/>
      <c r="I258" s="565" t="s">
        <v>398</v>
      </c>
      <c r="J258" s="17"/>
      <c r="K258" s="167"/>
      <c r="L258" s="17"/>
      <c r="M258" s="17"/>
      <c r="N258" s="17"/>
      <c r="O258" s="167"/>
      <c r="P258" s="17"/>
      <c r="Q258" s="17"/>
      <c r="R258" s="17"/>
      <c r="S258" s="167" t="s">
        <v>398</v>
      </c>
      <c r="T258" s="17"/>
      <c r="U258" s="17"/>
      <c r="V258" s="17"/>
      <c r="W258" s="17"/>
      <c r="X258" s="17"/>
      <c r="Y258" s="17"/>
    </row>
    <row r="259" spans="2:29" ht="15" customHeight="1" thickTop="1" x14ac:dyDescent="0.15">
      <c r="D259" t="s">
        <v>2657</v>
      </c>
      <c r="O259" s="170"/>
      <c r="Y259" t="s">
        <v>76</v>
      </c>
    </row>
    <row r="260" spans="2:29" ht="15" customHeight="1" x14ac:dyDescent="0.15">
      <c r="J260" s="1"/>
      <c r="O260" s="170"/>
      <c r="S260" t="s">
        <v>10</v>
      </c>
      <c r="W260" t="s">
        <v>234</v>
      </c>
    </row>
    <row r="261" spans="2:29" ht="15" customHeight="1" x14ac:dyDescent="0.15">
      <c r="B261" t="s">
        <v>63</v>
      </c>
      <c r="C261" s="23"/>
      <c r="D261" s="23"/>
      <c r="E261" s="23"/>
      <c r="F261" s="23"/>
      <c r="O261" s="170"/>
      <c r="AA261" s="9"/>
      <c r="AB261" s="9"/>
      <c r="AC261" s="9"/>
    </row>
    <row r="262" spans="2:29" ht="15" customHeight="1" x14ac:dyDescent="0.15">
      <c r="G262" t="s">
        <v>1229</v>
      </c>
      <c r="O262" s="170"/>
      <c r="Q262" s="12">
        <f>O299</f>
        <v>44.404157598234299</v>
      </c>
      <c r="W262" t="s">
        <v>234</v>
      </c>
    </row>
    <row r="263" spans="2:29" ht="15" customHeight="1" x14ac:dyDescent="0.15">
      <c r="G263" s="12">
        <f>G281</f>
        <v>46.5</v>
      </c>
      <c r="H263" s="13">
        <f>H281</f>
        <v>17.576999999999998</v>
      </c>
      <c r="I263" t="s">
        <v>10</v>
      </c>
      <c r="J263" s="9"/>
      <c r="K263" s="12">
        <f>J292-J293</f>
        <v>46.634719199411435</v>
      </c>
      <c r="L263" s="13">
        <f>K292-K293</f>
        <v>17.627923857377521</v>
      </c>
      <c r="M263" t="s">
        <v>10</v>
      </c>
      <c r="O263" s="170"/>
      <c r="Q263" s="13">
        <f>P299</f>
        <v>16.784771572132563</v>
      </c>
      <c r="R263" t="s">
        <v>10</v>
      </c>
      <c r="T263" s="12">
        <f>J298</f>
        <v>46.64598021435728</v>
      </c>
      <c r="W263" t="s">
        <v>473</v>
      </c>
    </row>
    <row r="264" spans="2:29" ht="15" customHeight="1" x14ac:dyDescent="0.15">
      <c r="M264" t="s">
        <v>230</v>
      </c>
      <c r="O264" s="170"/>
      <c r="Q264" s="12">
        <f>J296+O298</f>
        <v>37.604157598234302</v>
      </c>
      <c r="T264" s="13">
        <f>K298</f>
        <v>17.632180521027053</v>
      </c>
      <c r="U264" t="s">
        <v>10</v>
      </c>
      <c r="W264" s="12">
        <f>W281</f>
        <v>43.5</v>
      </c>
      <c r="X264" s="13">
        <f>X281</f>
        <v>16.442999999999998</v>
      </c>
      <c r="Y264" t="s">
        <v>10</v>
      </c>
    </row>
    <row r="265" spans="2:29" ht="15" customHeight="1" x14ac:dyDescent="0.15">
      <c r="M265" s="12">
        <f>J290</f>
        <v>47</v>
      </c>
      <c r="N265" s="13">
        <f>K290</f>
        <v>17.765999999999998</v>
      </c>
      <c r="O265" s="170" t="s">
        <v>10</v>
      </c>
      <c r="Q265" s="13">
        <f>K296+P298</f>
        <v>14.214371572132563</v>
      </c>
      <c r="R265" t="s">
        <v>10</v>
      </c>
      <c r="T265" s="9"/>
      <c r="U265" s="9"/>
      <c r="V265" s="9"/>
    </row>
    <row r="266" spans="2:29" ht="15" customHeight="1" x14ac:dyDescent="0.15">
      <c r="C266" t="s">
        <v>398</v>
      </c>
      <c r="O266" s="170"/>
      <c r="P266" s="173"/>
      <c r="W266" t="s">
        <v>2649</v>
      </c>
    </row>
    <row r="267" spans="2:29" ht="15" customHeight="1" x14ac:dyDescent="0.15">
      <c r="N267" t="s">
        <v>221</v>
      </c>
      <c r="O267" s="651"/>
      <c r="P267" s="9"/>
      <c r="Q267" s="9"/>
      <c r="R267" s="9"/>
      <c r="Y267" t="s">
        <v>154</v>
      </c>
    </row>
    <row r="268" spans="2:29" ht="15" customHeight="1" thickBot="1" x14ac:dyDescent="0.2">
      <c r="F268" s="224"/>
      <c r="G268" s="224"/>
      <c r="H268" s="224"/>
      <c r="I268" s="224"/>
      <c r="J268" s="224"/>
      <c r="K268" s="224"/>
      <c r="L268" s="570"/>
      <c r="M268" s="570"/>
      <c r="N268" s="570"/>
      <c r="O268" s="237"/>
      <c r="P268" s="253"/>
      <c r="Q268" s="17"/>
      <c r="R268" s="17"/>
      <c r="S268" s="17"/>
      <c r="T268" s="17"/>
      <c r="U268" s="17"/>
      <c r="V268" s="17"/>
      <c r="W268" s="17"/>
      <c r="X268" s="17"/>
      <c r="Y268" s="17"/>
      <c r="Z268" t="s">
        <v>2650</v>
      </c>
    </row>
    <row r="269" spans="2:29" ht="15" customHeight="1" thickTop="1" x14ac:dyDescent="0.15">
      <c r="Q269" s="319"/>
      <c r="R269" s="319" t="s">
        <v>906</v>
      </c>
      <c r="T269" s="9"/>
      <c r="U269" s="9"/>
      <c r="V269" s="9"/>
    </row>
    <row r="270" spans="2:29" ht="15" customHeight="1" x14ac:dyDescent="0.15">
      <c r="P270" s="12">
        <f>P287</f>
        <v>5</v>
      </c>
      <c r="Q270" s="13">
        <f>Q287</f>
        <v>1.89</v>
      </c>
      <c r="R270" t="s">
        <v>2651</v>
      </c>
    </row>
    <row r="272" spans="2:29" ht="15" customHeight="1" x14ac:dyDescent="0.15">
      <c r="O272" t="s">
        <v>922</v>
      </c>
    </row>
    <row r="273" spans="2:31" ht="15" customHeight="1" x14ac:dyDescent="0.15">
      <c r="H273" t="s">
        <v>637</v>
      </c>
      <c r="K273" s="9" t="s">
        <v>284</v>
      </c>
      <c r="L273" s="9"/>
      <c r="M273" s="12">
        <v>5</v>
      </c>
      <c r="N273" s="13">
        <v>1.89</v>
      </c>
      <c r="O273" t="s">
        <v>10</v>
      </c>
      <c r="P273" s="12">
        <f>M273</f>
        <v>5</v>
      </c>
      <c r="Q273" s="13">
        <f>N273</f>
        <v>1.89</v>
      </c>
      <c r="R273" t="s">
        <v>10</v>
      </c>
      <c r="S273" s="9" t="s">
        <v>284</v>
      </c>
      <c r="T273" s="9"/>
      <c r="U273" s="9"/>
      <c r="V273" t="s">
        <v>637</v>
      </c>
      <c r="Y273" s="9"/>
      <c r="Z273" s="9"/>
    </row>
    <row r="274" spans="2:31" ht="15" customHeight="1" x14ac:dyDescent="0.15">
      <c r="E274" s="9"/>
      <c r="F274" s="9"/>
      <c r="M274" t="s">
        <v>2659</v>
      </c>
      <c r="R274" t="s">
        <v>2659</v>
      </c>
    </row>
    <row r="275" spans="2:31" ht="15" customHeight="1" thickBot="1" x14ac:dyDescent="0.2">
      <c r="F275" s="17"/>
      <c r="G275" s="17" t="s">
        <v>1227</v>
      </c>
      <c r="H275" s="17"/>
      <c r="I275" s="565" t="s">
        <v>398</v>
      </c>
      <c r="J275" s="17" t="s">
        <v>785</v>
      </c>
      <c r="K275" s="17"/>
      <c r="L275" s="17"/>
      <c r="M275" s="17" t="s">
        <v>212</v>
      </c>
      <c r="N275" s="17"/>
      <c r="O275" s="17"/>
      <c r="P275" s="17"/>
      <c r="Q275" s="17"/>
      <c r="R275" s="17"/>
      <c r="S275" s="17" t="s">
        <v>398</v>
      </c>
      <c r="T275" s="17"/>
      <c r="U275" s="17" t="s">
        <v>2664</v>
      </c>
      <c r="V275" s="17"/>
      <c r="W275" s="17"/>
      <c r="X275" s="17"/>
      <c r="Y275" s="17"/>
    </row>
    <row r="276" spans="2:31" ht="15" customHeight="1" thickTop="1" x14ac:dyDescent="0.15">
      <c r="D276" t="s">
        <v>76</v>
      </c>
      <c r="J276" s="1"/>
      <c r="O276" s="170" t="s">
        <v>2658</v>
      </c>
      <c r="Y276" t="s">
        <v>76</v>
      </c>
    </row>
    <row r="277" spans="2:31" ht="15" customHeight="1" x14ac:dyDescent="0.15">
      <c r="N277" t="s">
        <v>2656</v>
      </c>
      <c r="O277" s="170"/>
      <c r="U277" t="s">
        <v>2668</v>
      </c>
      <c r="W277" t="s">
        <v>234</v>
      </c>
    </row>
    <row r="278" spans="2:31" ht="15" customHeight="1" x14ac:dyDescent="0.15">
      <c r="B278" s="9"/>
      <c r="C278" s="23"/>
      <c r="D278" s="23"/>
      <c r="F278" s="23"/>
      <c r="O278" s="170"/>
      <c r="AA278" s="9"/>
      <c r="AB278" s="9"/>
      <c r="AC278" s="9"/>
    </row>
    <row r="279" spans="2:31" ht="15" customHeight="1" x14ac:dyDescent="0.15">
      <c r="N279" t="s">
        <v>930</v>
      </c>
      <c r="O279" s="170"/>
      <c r="U279" t="s">
        <v>2667</v>
      </c>
      <c r="W279" t="s">
        <v>234</v>
      </c>
      <c r="AE279" s="9"/>
    </row>
    <row r="280" spans="2:31" ht="15" customHeight="1" x14ac:dyDescent="0.15">
      <c r="G280" t="s">
        <v>1229</v>
      </c>
      <c r="H280" s="23"/>
      <c r="J280" s="9"/>
      <c r="K280" s="9"/>
      <c r="L280" s="9"/>
      <c r="O280" s="170"/>
      <c r="P280" t="s">
        <v>2660</v>
      </c>
      <c r="Q280" s="9" t="s">
        <v>2661</v>
      </c>
      <c r="R280" t="s">
        <v>2665</v>
      </c>
      <c r="S280" t="s">
        <v>965</v>
      </c>
      <c r="T280" t="s">
        <v>2666</v>
      </c>
      <c r="W280" t="s">
        <v>473</v>
      </c>
    </row>
    <row r="281" spans="2:31" ht="15" customHeight="1" x14ac:dyDescent="0.15">
      <c r="G281" s="12">
        <f>E292</f>
        <v>46.5</v>
      </c>
      <c r="H281" s="13">
        <f>F292</f>
        <v>17.576999999999998</v>
      </c>
      <c r="I281" t="s">
        <v>10</v>
      </c>
      <c r="N281" t="s">
        <v>779</v>
      </c>
      <c r="O281" s="170"/>
      <c r="Q281" t="s">
        <v>236</v>
      </c>
      <c r="W281" s="12">
        <f>T62+0.5</f>
        <v>43.5</v>
      </c>
      <c r="X281" s="13">
        <f>U62+0.189</f>
        <v>16.442999999999998</v>
      </c>
      <c r="Y281" t="s">
        <v>10</v>
      </c>
    </row>
    <row r="282" spans="2:31" ht="15" customHeight="1" x14ac:dyDescent="0.15">
      <c r="O282" s="170"/>
      <c r="S282" s="131" t="s">
        <v>2663</v>
      </c>
      <c r="T282" s="9"/>
      <c r="U282" s="9"/>
      <c r="V282" s="9"/>
    </row>
    <row r="283" spans="2:31" ht="15" customHeight="1" x14ac:dyDescent="0.15">
      <c r="C283" t="s">
        <v>398</v>
      </c>
      <c r="N283" t="s">
        <v>934</v>
      </c>
      <c r="O283" s="170"/>
      <c r="P283" s="173"/>
      <c r="S283" t="s">
        <v>2662</v>
      </c>
      <c r="W283" t="s">
        <v>2648</v>
      </c>
    </row>
    <row r="284" spans="2:31" ht="15" customHeight="1" x14ac:dyDescent="0.15">
      <c r="N284" t="s">
        <v>518</v>
      </c>
      <c r="O284" s="651"/>
      <c r="P284" s="9"/>
      <c r="Q284" s="9"/>
      <c r="R284" s="9"/>
      <c r="Y284" t="s">
        <v>923</v>
      </c>
    </row>
    <row r="285" spans="2:31" ht="15" customHeight="1" thickBot="1" x14ac:dyDescent="0.2">
      <c r="F285" s="224"/>
      <c r="G285" s="224"/>
      <c r="H285" s="224"/>
      <c r="I285" s="224"/>
      <c r="J285" s="224"/>
      <c r="K285" s="224"/>
      <c r="L285" s="570"/>
      <c r="M285" s="570"/>
      <c r="N285" s="570"/>
      <c r="O285" s="237"/>
      <c r="P285" s="253"/>
      <c r="Q285" s="17"/>
      <c r="R285" s="17"/>
      <c r="S285" s="17"/>
      <c r="T285" s="17"/>
      <c r="U285" s="17"/>
      <c r="V285" s="17"/>
      <c r="W285" s="17"/>
      <c r="X285" s="17"/>
      <c r="Y285" s="17"/>
      <c r="Z285" t="s">
        <v>2650</v>
      </c>
    </row>
    <row r="286" spans="2:31" ht="15" customHeight="1" thickTop="1" x14ac:dyDescent="0.15">
      <c r="O286" s="9"/>
      <c r="P286" s="703"/>
      <c r="Q286" s="703"/>
      <c r="R286" s="635" t="s">
        <v>906</v>
      </c>
      <c r="T286" s="9"/>
      <c r="U286" s="9"/>
      <c r="V286" s="9"/>
    </row>
    <row r="287" spans="2:31" ht="15" customHeight="1" x14ac:dyDescent="0.15">
      <c r="P287" s="12">
        <f>M273</f>
        <v>5</v>
      </c>
      <c r="Q287" s="13">
        <f>N273</f>
        <v>1.89</v>
      </c>
      <c r="R287" t="s">
        <v>10</v>
      </c>
    </row>
    <row r="288" spans="2:31" ht="15" customHeight="1" x14ac:dyDescent="0.15">
      <c r="O288" t="s">
        <v>2669</v>
      </c>
      <c r="P288" s="9"/>
    </row>
    <row r="289" spans="1:21" ht="15" customHeight="1" x14ac:dyDescent="0.15">
      <c r="D289" s="3"/>
      <c r="E289" s="3"/>
      <c r="F289" s="3"/>
      <c r="G289" s="3"/>
      <c r="H289" s="3"/>
      <c r="I289" s="3"/>
      <c r="J289" s="3"/>
      <c r="K289" s="3"/>
      <c r="L289" s="3"/>
      <c r="M289" s="3"/>
      <c r="N289" s="3"/>
      <c r="O289" s="3"/>
      <c r="P289" s="3"/>
      <c r="U289" s="9"/>
    </row>
    <row r="290" spans="1:21" ht="15" customHeight="1" x14ac:dyDescent="0.15">
      <c r="B290" s="7"/>
      <c r="C290" s="47"/>
      <c r="D290" s="7" t="s">
        <v>34</v>
      </c>
      <c r="E290" s="45">
        <f>H62</f>
        <v>46</v>
      </c>
      <c r="F290" s="246">
        <f>I62</f>
        <v>17.387999999999998</v>
      </c>
      <c r="G290" s="16" t="s">
        <v>10</v>
      </c>
      <c r="H290" s="49" t="s">
        <v>947</v>
      </c>
      <c r="I290" s="16"/>
      <c r="J290" s="45">
        <f>E290+1</f>
        <v>47</v>
      </c>
      <c r="K290" s="44">
        <f>F290+0.378</f>
        <v>17.765999999999998</v>
      </c>
      <c r="L290" s="16" t="s">
        <v>10</v>
      </c>
      <c r="M290" s="49"/>
      <c r="N290" s="16" t="s">
        <v>69</v>
      </c>
      <c r="O290" s="31">
        <f>J296-O295</f>
        <v>0.40415759823429909</v>
      </c>
      <c r="P290" s="28">
        <f>K296-P295</f>
        <v>0.15277157213256665</v>
      </c>
      <c r="Q290" s="48" t="s">
        <v>10</v>
      </c>
    </row>
    <row r="291" spans="1:21" ht="15" customHeight="1" x14ac:dyDescent="0.15">
      <c r="B291" s="7"/>
      <c r="C291" s="47"/>
      <c r="D291" s="48" t="s">
        <v>36</v>
      </c>
      <c r="E291" s="45">
        <f>T62</f>
        <v>43</v>
      </c>
      <c r="F291" s="28">
        <f>U62</f>
        <v>16.253999999999998</v>
      </c>
      <c r="G291" s="48" t="s">
        <v>10</v>
      </c>
      <c r="H291" s="49" t="s">
        <v>946</v>
      </c>
      <c r="I291" s="16"/>
      <c r="J291" s="45">
        <f>J292-E292</f>
        <v>0.40415759823429909</v>
      </c>
      <c r="K291" s="13">
        <f>K292-F292</f>
        <v>0.15277157213256487</v>
      </c>
      <c r="L291" s="7" t="s">
        <v>10</v>
      </c>
      <c r="M291" s="49" t="s">
        <v>957</v>
      </c>
      <c r="N291" s="16"/>
      <c r="O291" s="35">
        <f>1+(E296-3)+0.5</f>
        <v>8.5</v>
      </c>
      <c r="P291" s="28">
        <f>0.378+(F296-1.134)+0.189</f>
        <v>3.2130000000000001</v>
      </c>
      <c r="Q291" s="48" t="s">
        <v>10</v>
      </c>
    </row>
    <row r="292" spans="1:21" ht="15" customHeight="1" x14ac:dyDescent="0.15">
      <c r="B292" s="7"/>
      <c r="C292" s="50" t="s">
        <v>1229</v>
      </c>
      <c r="D292" s="48"/>
      <c r="E292" s="12">
        <f>R62+0.5</f>
        <v>46.5</v>
      </c>
      <c r="F292" s="28">
        <f>S62+0.189</f>
        <v>17.576999999999998</v>
      </c>
      <c r="G292" s="48" t="s">
        <v>10</v>
      </c>
      <c r="H292" s="50" t="s">
        <v>944</v>
      </c>
      <c r="I292" s="48"/>
      <c r="J292" s="45">
        <f>SQRT(J290^2-O294^2)</f>
        <v>46.904157598234299</v>
      </c>
      <c r="K292" s="28">
        <f>SQRT(K290^2-P294^2)</f>
        <v>17.729771572132563</v>
      </c>
      <c r="L292" s="48" t="s">
        <v>10</v>
      </c>
      <c r="M292" s="49" t="s">
        <v>958</v>
      </c>
      <c r="N292" s="16"/>
      <c r="O292" s="35">
        <f>E295*TAN(RADIANS(O293))</f>
        <v>0.1683989992642913</v>
      </c>
      <c r="P292" s="28">
        <f>F295*TAN(RADIANS(P293))</f>
        <v>6.365482172190276E-2</v>
      </c>
      <c r="Q292" s="48" t="s">
        <v>10</v>
      </c>
    </row>
    <row r="293" spans="1:21" ht="15" customHeight="1" x14ac:dyDescent="0.15">
      <c r="B293" s="7"/>
      <c r="C293" s="50" t="s">
        <v>1234</v>
      </c>
      <c r="D293" s="48"/>
      <c r="E293" s="35">
        <f>N64</f>
        <v>25</v>
      </c>
      <c r="F293" s="28">
        <f>O64</f>
        <v>9.4499999999999993</v>
      </c>
      <c r="G293" s="48" t="s">
        <v>10</v>
      </c>
      <c r="H293" s="50" t="s">
        <v>945</v>
      </c>
      <c r="I293" s="48"/>
      <c r="J293" s="45">
        <f>E294*TAN(RADIANS(J294))</f>
        <v>0.26943839882286608</v>
      </c>
      <c r="K293" s="43">
        <f>F294*TAN(RADIANS(K294))</f>
        <v>0.10184771475504326</v>
      </c>
      <c r="L293" s="48" t="s">
        <v>10</v>
      </c>
      <c r="M293" s="49" t="s">
        <v>960</v>
      </c>
      <c r="N293" s="16"/>
      <c r="O293" s="272">
        <f>DEGREES(ATAN(O290/O296))</f>
        <v>0.38593624030493984</v>
      </c>
      <c r="P293" s="273">
        <f>DEGREES(ATAN(P290/P296))</f>
        <v>0.38593624030494383</v>
      </c>
      <c r="Q293" s="48"/>
    </row>
    <row r="294" spans="1:21" ht="15" customHeight="1" x14ac:dyDescent="0.15">
      <c r="B294" s="7"/>
      <c r="C294" s="50"/>
      <c r="D294" s="48" t="s">
        <v>35</v>
      </c>
      <c r="E294" s="45">
        <f>N62</f>
        <v>40</v>
      </c>
      <c r="F294" s="44">
        <f>O62</f>
        <v>15.12</v>
      </c>
      <c r="G294" s="16" t="s">
        <v>10</v>
      </c>
      <c r="H294" t="s">
        <v>949</v>
      </c>
      <c r="J294" s="272">
        <f>DEGREES(ATAN(J291/O296))</f>
        <v>0.38593624030493984</v>
      </c>
      <c r="K294" s="258">
        <f>DEGREES(ATAN(K291/P296))</f>
        <v>0.38593624030493939</v>
      </c>
      <c r="L294" s="16"/>
      <c r="M294" s="49" t="s">
        <v>961</v>
      </c>
      <c r="N294" s="16"/>
      <c r="O294" s="35">
        <f>P273-(E297+E298)</f>
        <v>3</v>
      </c>
      <c r="P294" s="28">
        <f>N273-(F297+F298)</f>
        <v>1.1339999999999999</v>
      </c>
      <c r="Q294" s="48" t="s">
        <v>10</v>
      </c>
    </row>
    <row r="295" spans="1:21" ht="15" customHeight="1" x14ac:dyDescent="0.15">
      <c r="B295" s="7"/>
      <c r="C295" s="50" t="s">
        <v>1235</v>
      </c>
      <c r="D295" s="48"/>
      <c r="E295" s="45">
        <f>P62</f>
        <v>25</v>
      </c>
      <c r="F295" s="28">
        <f>Q62</f>
        <v>9.4499999999999993</v>
      </c>
      <c r="G295" s="48" t="s">
        <v>10</v>
      </c>
      <c r="H295" s="47" t="s">
        <v>950</v>
      </c>
      <c r="I295" s="48"/>
      <c r="J295" s="272">
        <f>DEGREES(ATAN(O291/E293))</f>
        <v>18.778033222445544</v>
      </c>
      <c r="K295" s="274">
        <f>DEGREES(ATAN(P291/F293))</f>
        <v>18.778033222445544</v>
      </c>
      <c r="L295" s="48"/>
      <c r="M295" s="49"/>
      <c r="N295" s="16" t="s">
        <v>963</v>
      </c>
      <c r="O295" s="35">
        <f>J297-O291</f>
        <v>35.5</v>
      </c>
      <c r="P295" s="28">
        <f>K297-P291</f>
        <v>13.418999999999997</v>
      </c>
      <c r="Q295" s="48" t="s">
        <v>10</v>
      </c>
    </row>
    <row r="296" spans="1:21" ht="15" customHeight="1" x14ac:dyDescent="0.15">
      <c r="B296" s="7"/>
      <c r="C296" s="50" t="s">
        <v>1236</v>
      </c>
      <c r="D296" s="48"/>
      <c r="E296" s="45">
        <f>F62</f>
        <v>10</v>
      </c>
      <c r="F296" s="28">
        <f>G62</f>
        <v>3.78</v>
      </c>
      <c r="G296" s="48" t="s">
        <v>10</v>
      </c>
      <c r="H296" s="47"/>
      <c r="I296" s="48" t="s">
        <v>951</v>
      </c>
      <c r="J296" s="35">
        <f>J292-(E296+1)</f>
        <v>35.904157598234299</v>
      </c>
      <c r="K296" s="43">
        <f>K292-(F296+0.378)</f>
        <v>13.571771572132564</v>
      </c>
      <c r="L296" s="48" t="s">
        <v>10</v>
      </c>
      <c r="M296" s="636"/>
      <c r="N296" t="s">
        <v>964</v>
      </c>
      <c r="O296" s="75">
        <f>E294+E295-M273</f>
        <v>60</v>
      </c>
      <c r="P296" s="637">
        <f>F294+F295-N273</f>
        <v>22.68</v>
      </c>
      <c r="Q296" s="48" t="s">
        <v>10</v>
      </c>
    </row>
    <row r="297" spans="1:21" ht="15" customHeight="1" x14ac:dyDescent="0.15">
      <c r="B297" s="7"/>
      <c r="C297" s="50"/>
      <c r="D297" s="48" t="s">
        <v>1</v>
      </c>
      <c r="E297" s="45">
        <f>D62</f>
        <v>0</v>
      </c>
      <c r="F297" s="28">
        <f>E62</f>
        <v>0</v>
      </c>
      <c r="G297" s="48" t="s">
        <v>10</v>
      </c>
      <c r="I297" s="7" t="s">
        <v>67</v>
      </c>
      <c r="J297" s="31">
        <f>W281+0.5</f>
        <v>44</v>
      </c>
      <c r="K297" s="13">
        <f>X281+0.189</f>
        <v>16.631999999999998</v>
      </c>
      <c r="L297" s="7" t="s">
        <v>10</v>
      </c>
      <c r="M297" s="636"/>
      <c r="N297" s="638" t="s">
        <v>965</v>
      </c>
      <c r="O297" s="75">
        <f>J297+O292</f>
        <v>44.168398999264291</v>
      </c>
      <c r="P297" s="637">
        <f>K297+P292</f>
        <v>16.695654821721902</v>
      </c>
      <c r="Q297" s="48" t="s">
        <v>10</v>
      </c>
    </row>
    <row r="298" spans="1:21" ht="15" customHeight="1" x14ac:dyDescent="0.15">
      <c r="B298" s="7"/>
      <c r="C298" s="50" t="s">
        <v>219</v>
      </c>
      <c r="D298" s="16"/>
      <c r="E298" s="45">
        <f>D64</f>
        <v>2</v>
      </c>
      <c r="F298" s="28">
        <f>E64</f>
        <v>0.75600000000000001</v>
      </c>
      <c r="G298" s="48" t="s">
        <v>10</v>
      </c>
      <c r="H298" s="47"/>
      <c r="I298" s="48" t="s">
        <v>834</v>
      </c>
      <c r="J298" s="35">
        <f>SQRT(O297^2+J299^2)</f>
        <v>46.64598021435728</v>
      </c>
      <c r="K298" s="43">
        <f>SQRT(P297^2+K299^2)</f>
        <v>17.632180521027053</v>
      </c>
      <c r="L298" s="48" t="s">
        <v>10</v>
      </c>
      <c r="M298" s="636"/>
      <c r="N298" s="638" t="s">
        <v>827</v>
      </c>
      <c r="O298" s="75">
        <f>P287*TAN(RADIANS(J295))</f>
        <v>1.7000000000000004</v>
      </c>
      <c r="P298" s="637">
        <f>Q287*TAN(RADIANS(K295))</f>
        <v>0.64260000000000017</v>
      </c>
      <c r="Q298" s="48" t="s">
        <v>10</v>
      </c>
    </row>
    <row r="299" spans="1:21" ht="15" customHeight="1" x14ac:dyDescent="0.15">
      <c r="H299" s="50"/>
      <c r="I299" s="48" t="s">
        <v>68</v>
      </c>
      <c r="J299" s="35">
        <f>E294-E293</f>
        <v>15</v>
      </c>
      <c r="K299" s="28">
        <f>F294-F293</f>
        <v>5.67</v>
      </c>
      <c r="L299" s="48" t="s">
        <v>10</v>
      </c>
      <c r="M299" s="636"/>
      <c r="N299" s="638" t="s">
        <v>826</v>
      </c>
      <c r="O299" s="75">
        <f>J296+O291</f>
        <v>44.404157598234299</v>
      </c>
      <c r="P299" s="637">
        <f>K296+P291</f>
        <v>16.784771572132563</v>
      </c>
      <c r="Q299" s="48" t="s">
        <v>10</v>
      </c>
    </row>
    <row r="301" spans="1:21" ht="15" customHeight="1" x14ac:dyDescent="0.15">
      <c r="A301" s="134"/>
      <c r="B301" s="134"/>
      <c r="C301" s="134"/>
      <c r="D301" s="134"/>
      <c r="E301" s="134"/>
      <c r="F301" s="134"/>
      <c r="G301" s="134"/>
      <c r="H301" s="134"/>
      <c r="I301" s="134"/>
      <c r="J301" s="134"/>
      <c r="K301" s="134"/>
      <c r="L301" s="134"/>
      <c r="M301" s="134"/>
      <c r="N301" s="134"/>
      <c r="O301" s="134"/>
      <c r="P301" s="134"/>
      <c r="Q301" s="134"/>
      <c r="R301" s="134"/>
      <c r="S301" s="134"/>
    </row>
    <row r="307" spans="2:53" ht="15" customHeight="1" x14ac:dyDescent="0.15">
      <c r="B307" s="30" t="s">
        <v>2766</v>
      </c>
    </row>
    <row r="309" spans="2:53" ht="15" customHeight="1" x14ac:dyDescent="0.15">
      <c r="C309" t="s">
        <v>2745</v>
      </c>
      <c r="G309" t="s">
        <v>2700</v>
      </c>
      <c r="I309" s="12">
        <f>E182</f>
        <v>220</v>
      </c>
      <c r="J309" s="13">
        <f>F182</f>
        <v>83.16</v>
      </c>
      <c r="K309" t="s">
        <v>10</v>
      </c>
    </row>
    <row r="310" spans="2:53" ht="15" customHeight="1" x14ac:dyDescent="0.15">
      <c r="B310" s="145"/>
      <c r="C310" s="12">
        <f>N182</f>
        <v>15</v>
      </c>
      <c r="D310" s="13">
        <f>O182</f>
        <v>5.67</v>
      </c>
      <c r="E310" t="s">
        <v>2694</v>
      </c>
      <c r="G310" t="s">
        <v>2697</v>
      </c>
      <c r="I310" s="12">
        <f>E181</f>
        <v>205</v>
      </c>
      <c r="J310" s="13">
        <f>F181</f>
        <v>77.489999999999995</v>
      </c>
      <c r="K310" t="s">
        <v>10</v>
      </c>
      <c r="AT310" s="145"/>
    </row>
    <row r="311" spans="2:53" ht="15" customHeight="1" x14ac:dyDescent="0.15">
      <c r="B311" s="145"/>
      <c r="E311" s="145"/>
      <c r="AN311" t="s">
        <v>2696</v>
      </c>
      <c r="AT311" s="145"/>
    </row>
    <row r="312" spans="2:53" ht="15" customHeight="1" x14ac:dyDescent="0.15">
      <c r="B312" s="145"/>
      <c r="E312" s="145"/>
      <c r="AO312" s="12">
        <v>1</v>
      </c>
      <c r="AP312" s="13">
        <v>0.378</v>
      </c>
      <c r="AQ312" t="s">
        <v>2695</v>
      </c>
      <c r="AT312" s="145"/>
    </row>
    <row r="313" spans="2:53" ht="15" customHeight="1" x14ac:dyDescent="0.15">
      <c r="B313" s="145"/>
      <c r="C313" s="3"/>
      <c r="D313" s="3" t="s">
        <v>2701</v>
      </c>
      <c r="E313" s="147"/>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226">
        <v>3</v>
      </c>
      <c r="AO313" s="44">
        <v>1.1339999999999999</v>
      </c>
      <c r="AP313" s="3" t="s">
        <v>2694</v>
      </c>
      <c r="AQ313" s="3"/>
      <c r="AR313" s="3"/>
      <c r="AS313" s="3"/>
      <c r="AT313" s="147"/>
      <c r="AU313" s="276"/>
    </row>
    <row r="314" spans="2:53" ht="15" customHeight="1" x14ac:dyDescent="0.15">
      <c r="B314" s="7"/>
      <c r="AT314" s="89"/>
    </row>
    <row r="315" spans="2:53" ht="15" customHeight="1" x14ac:dyDescent="0.15">
      <c r="B315" s="7"/>
      <c r="E315" s="145"/>
      <c r="AT315" s="7"/>
      <c r="BA315">
        <f>23-18</f>
        <v>5</v>
      </c>
    </row>
    <row r="316" spans="2:53" ht="15" customHeight="1" x14ac:dyDescent="0.15">
      <c r="B316" s="7"/>
      <c r="E316" s="145"/>
      <c r="AT316" s="7"/>
    </row>
    <row r="317" spans="2:53" ht="15" customHeight="1" x14ac:dyDescent="0.15">
      <c r="B317" s="7"/>
      <c r="E317" s="145"/>
      <c r="AT317" s="7"/>
    </row>
    <row r="318" spans="2:53" ht="15" customHeight="1" x14ac:dyDescent="0.15">
      <c r="B318" s="7"/>
      <c r="E318" s="145"/>
      <c r="AT318" s="7"/>
    </row>
    <row r="319" spans="2:53" ht="15" customHeight="1" x14ac:dyDescent="0.15">
      <c r="B319" s="7"/>
      <c r="E319" s="145"/>
      <c r="I319" s="571"/>
      <c r="Q319" s="12">
        <v>3</v>
      </c>
      <c r="R319" s="13">
        <v>1.1339999999999999</v>
      </c>
      <c r="S319" t="s">
        <v>2694</v>
      </c>
      <c r="AT319" s="7"/>
    </row>
    <row r="320" spans="2:53" ht="15" customHeight="1" x14ac:dyDescent="0.15">
      <c r="B320" s="7"/>
      <c r="E320" s="145"/>
      <c r="I320" s="571"/>
      <c r="AH320" t="s">
        <v>2699</v>
      </c>
      <c r="AP320" t="s">
        <v>2698</v>
      </c>
      <c r="AT320" s="7"/>
      <c r="AV320" t="s">
        <v>2704</v>
      </c>
    </row>
    <row r="321" spans="1:78" ht="15" customHeight="1" x14ac:dyDescent="0.15">
      <c r="B321" s="7"/>
      <c r="E321" s="145"/>
      <c r="AH321" s="12">
        <f>V62+0.5</f>
        <v>31</v>
      </c>
      <c r="AI321" s="13">
        <f>W62+0.189</f>
        <v>11.717999999999996</v>
      </c>
      <c r="AJ321" t="s">
        <v>10</v>
      </c>
      <c r="AO321" s="12">
        <f>T64+0.5</f>
        <v>31</v>
      </c>
      <c r="AP321" s="13">
        <f>U64+0.189</f>
        <v>11.717999999999996</v>
      </c>
      <c r="AQ321" t="s">
        <v>10</v>
      </c>
      <c r="AT321" s="7"/>
      <c r="AV321" s="12">
        <f>AO150</f>
        <v>37.5</v>
      </c>
      <c r="AW321" s="13">
        <f>AP150</f>
        <v>14.174999999999997</v>
      </c>
      <c r="AX321" t="s">
        <v>10</v>
      </c>
    </row>
    <row r="322" spans="1:78" ht="15" customHeight="1" x14ac:dyDescent="0.15">
      <c r="B322" s="7"/>
      <c r="M322" s="12">
        <v>50</v>
      </c>
      <c r="N322" s="13">
        <v>18.899999999999999</v>
      </c>
      <c r="O322" t="s">
        <v>2694</v>
      </c>
      <c r="AT322" s="7"/>
    </row>
    <row r="323" spans="1:78" ht="15" customHeight="1" x14ac:dyDescent="0.15">
      <c r="B323" s="7"/>
      <c r="D323" t="s">
        <v>2746</v>
      </c>
      <c r="R323" t="s">
        <v>2703</v>
      </c>
      <c r="AT323" s="7"/>
    </row>
    <row r="324" spans="1:78" ht="15" customHeight="1" x14ac:dyDescent="0.15">
      <c r="B324" s="7"/>
      <c r="Q324" s="12">
        <f>X174</f>
        <v>141.33028691685303</v>
      </c>
      <c r="R324" s="13">
        <f>Y174</f>
        <v>53.422848454570442</v>
      </c>
      <c r="S324" t="s">
        <v>2694</v>
      </c>
      <c r="AT324" s="7"/>
    </row>
    <row r="325" spans="1:78" ht="15" customHeight="1" x14ac:dyDescent="0.15">
      <c r="B325" s="7"/>
      <c r="AT325" s="7"/>
    </row>
    <row r="326" spans="1:78" ht="15" customHeight="1" x14ac:dyDescent="0.15">
      <c r="B326" s="7"/>
      <c r="AS326" s="12">
        <f>L168+Q168</f>
        <v>5</v>
      </c>
      <c r="AT326" s="41">
        <f>M168+R168</f>
        <v>1.89</v>
      </c>
      <c r="AU326" t="s">
        <v>2694</v>
      </c>
    </row>
    <row r="327" spans="1:78" ht="15" customHeight="1" x14ac:dyDescent="0.15">
      <c r="B327" s="7"/>
      <c r="AS327" s="9"/>
      <c r="AT327" s="7"/>
    </row>
    <row r="328" spans="1:78" ht="15" customHeight="1" x14ac:dyDescent="0.15">
      <c r="B328" s="7"/>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226">
        <v>4</v>
      </c>
      <c r="AS328" s="44">
        <v>1.512</v>
      </c>
      <c r="AT328" s="16" t="s">
        <v>2694</v>
      </c>
      <c r="AU328" s="196"/>
    </row>
    <row r="329" spans="1:78" ht="15" customHeight="1" x14ac:dyDescent="0.15">
      <c r="AT329" s="164"/>
    </row>
    <row r="330" spans="1:78" ht="15" customHeight="1" x14ac:dyDescent="0.15">
      <c r="AL330" t="s">
        <v>2702</v>
      </c>
      <c r="AN330" s="12">
        <f>E172</f>
        <v>67</v>
      </c>
      <c r="AO330" s="13">
        <f>F172</f>
        <v>25.326000000000001</v>
      </c>
      <c r="AP330" t="s">
        <v>10</v>
      </c>
    </row>
    <row r="331" spans="1:78" ht="15" customHeight="1" x14ac:dyDescent="0.15">
      <c r="BD331" s="23"/>
      <c r="BE331" s="23"/>
      <c r="BF331" s="23"/>
      <c r="BG331" s="23"/>
      <c r="BH331" s="23"/>
      <c r="BI331" s="23"/>
      <c r="BJ331" s="23"/>
      <c r="BK331" s="23"/>
      <c r="BL331" s="23"/>
      <c r="BM331" s="23"/>
      <c r="BN331" s="23"/>
      <c r="BO331" s="23"/>
      <c r="BP331" s="23"/>
      <c r="BQ331" s="23"/>
      <c r="BR331" s="23"/>
      <c r="BS331" s="23"/>
      <c r="BT331" s="23"/>
      <c r="BU331" s="23"/>
      <c r="BV331" s="23"/>
      <c r="BW331" s="23"/>
      <c r="BX331" s="23"/>
      <c r="BY331" s="23"/>
      <c r="BZ331" s="23"/>
    </row>
    <row r="332" spans="1:78" ht="15" customHeight="1" x14ac:dyDescent="0.15">
      <c r="A332" s="134"/>
      <c r="B332" s="134"/>
      <c r="C332" s="134"/>
      <c r="D332" s="134"/>
      <c r="E332" s="134"/>
      <c r="F332" s="134"/>
      <c r="G332" s="134"/>
      <c r="H332" s="134"/>
      <c r="I332" s="134"/>
      <c r="J332" s="134"/>
      <c r="K332" s="134"/>
      <c r="L332" s="134"/>
      <c r="M332" s="134"/>
      <c r="N332" s="134"/>
      <c r="O332" s="134"/>
      <c r="P332" s="134"/>
      <c r="Q332" s="134"/>
      <c r="R332" s="134"/>
      <c r="S332" s="134"/>
      <c r="T332" s="134"/>
      <c r="U332" s="134"/>
      <c r="V332" s="134"/>
      <c r="W332" s="134"/>
      <c r="X332" s="134"/>
      <c r="Y332" s="134"/>
      <c r="Z332" s="134"/>
      <c r="AA332" s="134"/>
      <c r="AB332" s="134"/>
      <c r="AC332" s="134"/>
      <c r="AD332" s="134"/>
      <c r="AE332" s="134"/>
      <c r="AF332" s="134"/>
      <c r="AG332" s="134"/>
      <c r="AH332" s="134"/>
      <c r="AI332" s="134"/>
      <c r="AJ332" s="134"/>
      <c r="AK332" s="134"/>
      <c r="AL332" s="134"/>
      <c r="AM332" s="134"/>
      <c r="AN332" s="134"/>
      <c r="BD332" s="23"/>
      <c r="BE332" s="23"/>
      <c r="BF332" s="23"/>
      <c r="BG332" s="23"/>
      <c r="BH332" s="23"/>
      <c r="BI332" s="23"/>
      <c r="BJ332" s="23"/>
      <c r="BK332" s="23"/>
      <c r="BL332" s="23"/>
      <c r="BM332" s="23"/>
      <c r="BN332" s="23"/>
      <c r="BO332" s="23"/>
      <c r="BP332" s="23"/>
      <c r="BQ332" s="23"/>
      <c r="BR332" s="23"/>
      <c r="BS332" s="23"/>
      <c r="BT332" s="23"/>
      <c r="BU332" s="23"/>
      <c r="BV332" s="23"/>
      <c r="BW332" s="23"/>
      <c r="BX332" s="23"/>
      <c r="BY332" s="23"/>
      <c r="BZ332" s="23"/>
    </row>
    <row r="333" spans="1:78" ht="15" customHeight="1" x14ac:dyDescent="0.15">
      <c r="BD333" s="23"/>
      <c r="BE333" s="23"/>
      <c r="BF333" s="23"/>
      <c r="BG333" s="23"/>
      <c r="BH333" s="23"/>
      <c r="BI333" s="23"/>
      <c r="BJ333" s="23"/>
      <c r="BK333" s="23"/>
      <c r="BL333" s="23"/>
      <c r="BM333" s="23"/>
      <c r="BN333" s="23"/>
      <c r="BO333" s="23"/>
      <c r="BP333" s="23"/>
      <c r="BQ333" s="23"/>
      <c r="BR333" s="23"/>
      <c r="BS333" s="23"/>
      <c r="BT333" s="23"/>
      <c r="BU333" s="23"/>
      <c r="BV333" s="23"/>
      <c r="BW333" s="23"/>
      <c r="BX333" s="23"/>
      <c r="BY333" s="23"/>
      <c r="BZ333" s="23"/>
    </row>
    <row r="334" spans="1:78" ht="15" customHeight="1" x14ac:dyDescent="0.15">
      <c r="B334" s="30" t="s">
        <v>2768</v>
      </c>
      <c r="BD334" s="23"/>
      <c r="BE334" s="23"/>
      <c r="BF334" s="23"/>
      <c r="BG334" s="23"/>
      <c r="BH334" s="23"/>
      <c r="BI334" s="23"/>
      <c r="BJ334" s="23"/>
      <c r="BK334" s="23"/>
      <c r="BL334" s="23"/>
      <c r="BM334" s="23"/>
      <c r="BN334" s="23"/>
      <c r="BO334" s="23"/>
      <c r="BP334" s="23"/>
      <c r="BQ334" s="23"/>
      <c r="BR334" s="23"/>
      <c r="BS334" s="23"/>
      <c r="BT334" s="23"/>
      <c r="BU334" s="23"/>
      <c r="BV334" s="23"/>
      <c r="BW334" s="23"/>
      <c r="BX334" s="23"/>
      <c r="BY334" s="23"/>
      <c r="BZ334" s="23"/>
    </row>
    <row r="335" spans="1:78" ht="15" customHeight="1" x14ac:dyDescent="0.15">
      <c r="B335" s="6" t="s">
        <v>2718</v>
      </c>
      <c r="BD335" s="23"/>
      <c r="BE335" s="23"/>
      <c r="BF335" s="23"/>
      <c r="BG335" s="23"/>
      <c r="BH335" s="23"/>
      <c r="BI335" s="23"/>
      <c r="BJ335" s="23"/>
      <c r="BK335" s="23"/>
      <c r="BL335" s="23"/>
      <c r="BM335" s="23"/>
      <c r="BN335" s="23"/>
      <c r="BO335" s="23"/>
      <c r="BP335" s="23"/>
      <c r="BQ335" s="23"/>
      <c r="BR335" s="23"/>
      <c r="BS335" s="23"/>
      <c r="BT335" s="23"/>
      <c r="BU335" s="23"/>
      <c r="BV335" s="23"/>
      <c r="BW335" s="23"/>
      <c r="BX335" s="23"/>
      <c r="BY335" s="23"/>
      <c r="BZ335" s="23"/>
    </row>
    <row r="336" spans="1:78" ht="15" customHeight="1" x14ac:dyDescent="0.15">
      <c r="BD336" s="23"/>
      <c r="BE336" s="23"/>
      <c r="BF336" s="23"/>
      <c r="BG336" s="23"/>
      <c r="BH336" s="23"/>
      <c r="BI336" s="23"/>
      <c r="BJ336" s="23"/>
      <c r="BK336" s="23"/>
      <c r="BL336" s="23"/>
      <c r="BM336" s="23"/>
      <c r="BN336" s="23"/>
      <c r="BO336" s="23"/>
      <c r="BP336" s="23"/>
      <c r="BQ336" s="23"/>
      <c r="BR336" s="23"/>
      <c r="BS336" s="23"/>
      <c r="BT336" s="23"/>
      <c r="BU336" s="23"/>
      <c r="BV336" s="23"/>
      <c r="BW336" s="23"/>
      <c r="BX336" s="23"/>
      <c r="BY336" s="23"/>
      <c r="BZ336" s="23"/>
    </row>
    <row r="337" spans="3:78" ht="15" customHeight="1" x14ac:dyDescent="0.15">
      <c r="C337" s="3"/>
      <c r="D337" s="3"/>
      <c r="E337" s="3"/>
      <c r="F337" s="3"/>
      <c r="G337" s="3"/>
      <c r="H337" s="3"/>
      <c r="I337" s="3"/>
      <c r="J337" s="226">
        <f>(F62+15)*2</f>
        <v>50</v>
      </c>
      <c r="K337" s="44">
        <f>(G62+5.67)*2</f>
        <v>18.899999999999999</v>
      </c>
      <c r="L337" s="3" t="s">
        <v>2706</v>
      </c>
      <c r="M337" s="3"/>
      <c r="N337" s="3"/>
      <c r="O337" s="3"/>
      <c r="P337" s="3"/>
      <c r="Q337" s="3"/>
      <c r="R337" s="3"/>
      <c r="S337" s="3" t="s">
        <v>2721</v>
      </c>
      <c r="T337" s="3"/>
      <c r="U337" s="3"/>
      <c r="V337" s="3"/>
      <c r="W337" s="3"/>
      <c r="X337" s="3"/>
      <c r="Y337" s="3"/>
      <c r="Z337" s="3"/>
      <c r="AA337" s="185"/>
      <c r="AB337" s="3"/>
      <c r="AC337" s="3"/>
      <c r="AD337" s="3"/>
      <c r="AE337" s="3"/>
      <c r="AF337" s="3"/>
      <c r="AG337" s="3"/>
      <c r="AH337" s="3"/>
      <c r="AI337" s="168"/>
      <c r="BD337" s="23"/>
      <c r="BE337" s="23"/>
      <c r="BF337" s="23"/>
      <c r="BG337" s="23"/>
      <c r="BH337" s="23"/>
      <c r="BI337" s="23"/>
      <c r="BJ337" s="23"/>
      <c r="BK337" s="23"/>
      <c r="BL337" s="23"/>
      <c r="BM337" s="23"/>
      <c r="BN337" s="23"/>
      <c r="BO337" s="23"/>
      <c r="BP337" s="23"/>
      <c r="BQ337" s="23"/>
      <c r="BR337" s="23"/>
      <c r="BS337" s="23"/>
      <c r="BT337" s="23"/>
      <c r="BU337" s="23"/>
      <c r="BV337" s="23"/>
      <c r="BW337" s="23"/>
      <c r="BX337" s="23"/>
      <c r="BY337" s="23"/>
      <c r="BZ337" s="23"/>
    </row>
    <row r="338" spans="3:78" ht="15" customHeight="1" x14ac:dyDescent="0.15">
      <c r="C338" s="709"/>
      <c r="D338" s="709"/>
      <c r="E338" s="709"/>
      <c r="F338" s="709"/>
      <c r="G338" s="709"/>
      <c r="H338" s="709"/>
      <c r="I338" s="709"/>
      <c r="J338" s="710"/>
      <c r="K338" s="709"/>
      <c r="L338" s="709"/>
      <c r="M338" s="709"/>
      <c r="N338" s="709"/>
      <c r="O338" s="709"/>
      <c r="P338" s="709"/>
      <c r="Q338" s="709"/>
      <c r="R338" s="709"/>
      <c r="S338" s="713">
        <f>(AC156-X64*2)/2</f>
        <v>2.5</v>
      </c>
      <c r="T338" s="712">
        <f>(AD156-Y64*2)/2</f>
        <v>0.94500000000000028</v>
      </c>
      <c r="U338" s="709" t="s">
        <v>2706</v>
      </c>
      <c r="V338" s="709"/>
      <c r="W338" s="709"/>
      <c r="X338" s="709"/>
      <c r="Y338" s="711"/>
      <c r="Z338" s="709"/>
      <c r="AA338" s="716"/>
      <c r="AB338" s="709"/>
      <c r="AC338" s="709"/>
      <c r="AD338" s="709"/>
      <c r="AE338" s="709"/>
      <c r="AF338" s="711"/>
      <c r="AH338" s="89"/>
      <c r="BD338" s="23"/>
      <c r="BE338" s="23"/>
      <c r="BF338" s="23"/>
      <c r="BG338" s="23"/>
      <c r="BH338" s="23"/>
      <c r="BI338" s="23"/>
      <c r="BJ338" s="23"/>
      <c r="BK338" s="23"/>
      <c r="BL338" s="23"/>
      <c r="BM338" s="23"/>
      <c r="BN338" s="23"/>
      <c r="BO338" s="23"/>
      <c r="BP338" s="23"/>
      <c r="BQ338" s="23"/>
      <c r="BR338" s="23"/>
      <c r="BS338" s="23"/>
      <c r="BT338" s="23"/>
      <c r="BU338" s="23"/>
      <c r="BV338" s="23"/>
      <c r="BW338" s="23"/>
      <c r="BX338" s="23"/>
      <c r="BY338" s="23"/>
      <c r="BZ338" s="23"/>
    </row>
    <row r="339" spans="3:78" ht="15" customHeight="1" x14ac:dyDescent="0.15">
      <c r="G339" s="12">
        <f>F62+15</f>
        <v>25</v>
      </c>
      <c r="H339" s="13">
        <f>G62+5.67</f>
        <v>9.4499999999999993</v>
      </c>
      <c r="I339" t="s">
        <v>2706</v>
      </c>
      <c r="J339" s="170"/>
      <c r="Y339" s="257"/>
      <c r="AA339" s="188"/>
      <c r="AF339" s="257"/>
      <c r="AH339" s="7"/>
      <c r="BD339" s="23"/>
      <c r="BE339" s="23"/>
      <c r="BF339" s="23"/>
      <c r="BG339" s="23"/>
      <c r="BH339" s="23"/>
      <c r="BI339" s="23"/>
      <c r="BJ339" s="23"/>
      <c r="BK339" s="23"/>
      <c r="BL339" s="23"/>
      <c r="BM339" s="23"/>
      <c r="BN339" s="23"/>
      <c r="BO339" s="23"/>
      <c r="BP339" s="23"/>
      <c r="BQ339" s="23"/>
      <c r="BR339" s="23"/>
      <c r="BS339" s="23"/>
      <c r="BT339" s="23"/>
      <c r="BU339" s="23"/>
      <c r="BV339" s="23"/>
      <c r="BW339" s="23"/>
      <c r="BX339" s="23"/>
      <c r="BY339" s="23"/>
      <c r="BZ339" s="23"/>
    </row>
    <row r="340" spans="3:78" ht="15" customHeight="1" x14ac:dyDescent="0.15">
      <c r="J340" s="170"/>
      <c r="Y340" s="257"/>
      <c r="AA340" s="188"/>
      <c r="AF340" s="257"/>
      <c r="AH340" s="7"/>
      <c r="BD340" s="23"/>
      <c r="BE340" s="23"/>
      <c r="BF340" s="23"/>
      <c r="BG340" s="23"/>
      <c r="BH340" s="23"/>
      <c r="BI340" s="23"/>
      <c r="BJ340" s="23"/>
      <c r="BK340" s="23"/>
      <c r="BL340" s="23"/>
      <c r="BM340" s="23"/>
      <c r="BN340" s="23"/>
      <c r="BO340" s="23"/>
      <c r="BP340" s="23"/>
      <c r="BQ340" s="23"/>
      <c r="BR340" s="23"/>
      <c r="BS340" s="23"/>
      <c r="BT340" s="23"/>
      <c r="BU340" s="23"/>
      <c r="BV340" s="23"/>
      <c r="BW340" s="23"/>
      <c r="BX340" s="23"/>
      <c r="BY340" s="23"/>
      <c r="BZ340" s="23"/>
    </row>
    <row r="341" spans="3:78" ht="15" customHeight="1" x14ac:dyDescent="0.15">
      <c r="J341" s="170"/>
      <c r="Q341" t="s">
        <v>2724</v>
      </c>
      <c r="Y341" s="257"/>
      <c r="AA341" s="188"/>
      <c r="AF341" s="257"/>
      <c r="AH341" s="7"/>
      <c r="AJ341" t="s">
        <v>2743</v>
      </c>
      <c r="BD341" s="23"/>
      <c r="BE341" s="23"/>
      <c r="BF341" s="23"/>
      <c r="BG341" s="23"/>
      <c r="BH341" s="23"/>
      <c r="BI341" s="23"/>
      <c r="BJ341" s="23"/>
      <c r="BK341" s="23"/>
      <c r="BL341" s="23"/>
      <c r="BM341" s="23"/>
      <c r="BN341" s="23"/>
      <c r="BO341" s="23"/>
      <c r="BP341" s="23"/>
      <c r="BQ341" s="23"/>
      <c r="BR341" s="23"/>
      <c r="BS341" s="23"/>
      <c r="BT341" s="23"/>
      <c r="BU341" s="23"/>
      <c r="BV341" s="23"/>
      <c r="BW341" s="23"/>
      <c r="BX341" s="23"/>
      <c r="BY341" s="23"/>
      <c r="BZ341" s="23"/>
    </row>
    <row r="342" spans="3:78" ht="15" customHeight="1" x14ac:dyDescent="0.15">
      <c r="F342" s="490" t="s">
        <v>2708</v>
      </c>
      <c r="J342" s="170" t="s">
        <v>2744</v>
      </c>
      <c r="L342" s="490" t="s">
        <v>2707</v>
      </c>
      <c r="Q342" s="12">
        <f>X64*2</f>
        <v>18</v>
      </c>
      <c r="R342" s="13">
        <f>Y64*2</f>
        <v>6.8040000000000003</v>
      </c>
      <c r="S342" t="s">
        <v>2706</v>
      </c>
      <c r="Y342" s="257"/>
      <c r="AA342" s="188"/>
      <c r="AF342" s="257"/>
      <c r="AH342" s="7"/>
      <c r="AJ342" s="12">
        <f>AC156</f>
        <v>23</v>
      </c>
      <c r="AK342" s="13">
        <f>AD156</f>
        <v>8.6940000000000008</v>
      </c>
      <c r="AL342" t="s">
        <v>10</v>
      </c>
      <c r="BD342" s="23"/>
      <c r="BE342" s="23"/>
      <c r="BF342" s="23"/>
      <c r="BG342" s="23"/>
      <c r="BH342" s="23"/>
      <c r="BI342" s="23"/>
      <c r="BJ342" s="23"/>
      <c r="BK342" s="23"/>
      <c r="BL342" s="23"/>
      <c r="BM342" s="23"/>
      <c r="BN342" s="23"/>
      <c r="BO342" s="23"/>
      <c r="BP342" s="23"/>
      <c r="BQ342" s="23"/>
      <c r="BR342" s="23"/>
      <c r="BS342" s="23"/>
      <c r="BT342" s="23"/>
      <c r="BU342" s="23"/>
      <c r="BV342" s="23"/>
      <c r="BW342" s="23"/>
      <c r="BX342" s="23"/>
      <c r="BY342" s="23"/>
      <c r="BZ342" s="23"/>
    </row>
    <row r="343" spans="3:78" ht="15" customHeight="1" x14ac:dyDescent="0.15">
      <c r="F343" s="12">
        <f>X64+6</f>
        <v>15</v>
      </c>
      <c r="G343" s="13">
        <f>Y64*2+2.268</f>
        <v>9.0719999999999992</v>
      </c>
      <c r="H343" t="s">
        <v>2706</v>
      </c>
      <c r="J343" s="170"/>
      <c r="Y343" s="257"/>
      <c r="AA343" s="188"/>
      <c r="AB343" s="12">
        <f>N351-N350</f>
        <v>102.33028691685303</v>
      </c>
      <c r="AC343" s="13">
        <f>O351-O350</f>
        <v>38.680848454570445</v>
      </c>
      <c r="AD343" t="s">
        <v>2706</v>
      </c>
      <c r="AF343" s="257"/>
      <c r="AH343" s="7"/>
      <c r="BD343" s="23"/>
      <c r="BE343" s="23"/>
      <c r="BF343" s="23"/>
      <c r="BG343" s="23"/>
      <c r="BH343" s="23"/>
      <c r="BI343" s="23"/>
      <c r="BJ343" s="23"/>
      <c r="BK343" s="23"/>
      <c r="BL343" s="23"/>
      <c r="BM343" s="23"/>
      <c r="BN343" s="23"/>
      <c r="BO343" s="23"/>
      <c r="BP343" s="23"/>
      <c r="BQ343" s="23"/>
      <c r="BR343" s="23"/>
      <c r="BS343" s="23"/>
      <c r="BT343" s="23"/>
      <c r="BU343" s="23"/>
      <c r="BV343" s="23"/>
      <c r="BW343" s="23"/>
      <c r="BX343" s="23"/>
      <c r="BY343" s="23"/>
      <c r="BZ343" s="23"/>
    </row>
    <row r="344" spans="3:78" ht="15" customHeight="1" x14ac:dyDescent="0.15">
      <c r="J344" s="170"/>
      <c r="Y344" s="257"/>
      <c r="AA344" s="188"/>
      <c r="AF344" s="257"/>
      <c r="AH344" s="7"/>
      <c r="BD344" s="23"/>
      <c r="BE344" s="23"/>
      <c r="BF344" s="23"/>
      <c r="BG344" s="23"/>
      <c r="BH344" s="23"/>
      <c r="BI344" s="23"/>
      <c r="BJ344" s="23"/>
      <c r="BK344" s="23"/>
      <c r="BL344" s="23"/>
      <c r="BM344" s="23"/>
      <c r="BN344" s="23"/>
      <c r="BO344" s="23"/>
      <c r="BP344" s="23"/>
      <c r="BQ344" s="23"/>
      <c r="BR344" s="23"/>
      <c r="BS344" s="23"/>
      <c r="BT344" s="23"/>
      <c r="BU344" s="23"/>
      <c r="BV344" s="23"/>
      <c r="BW344" s="23"/>
      <c r="BX344" s="23"/>
      <c r="BY344" s="23"/>
      <c r="BZ344" s="23"/>
    </row>
    <row r="345" spans="3:78" ht="15" customHeight="1" x14ac:dyDescent="0.15">
      <c r="C345" s="224"/>
      <c r="D345" s="224"/>
      <c r="E345" s="224"/>
      <c r="F345" s="224"/>
      <c r="G345" s="224"/>
      <c r="H345" s="224"/>
      <c r="I345" s="224"/>
      <c r="J345" s="498"/>
      <c r="K345" s="224"/>
      <c r="L345" s="224"/>
      <c r="M345" s="224"/>
      <c r="N345" s="224"/>
      <c r="O345" s="224"/>
      <c r="P345" s="224"/>
      <c r="Q345" s="224"/>
      <c r="R345" s="224"/>
      <c r="S345" s="224" t="s">
        <v>1086</v>
      </c>
      <c r="T345" s="224"/>
      <c r="U345" s="224"/>
      <c r="V345" s="224"/>
      <c r="W345" s="224"/>
      <c r="X345" s="224"/>
      <c r="Y345" s="224" t="s">
        <v>2715</v>
      </c>
      <c r="Z345" s="224"/>
      <c r="AA345" s="493"/>
      <c r="AB345" s="224"/>
      <c r="AC345" s="224"/>
      <c r="AD345" s="224"/>
      <c r="AE345" s="224"/>
      <c r="AF345" s="224" t="s">
        <v>2714</v>
      </c>
      <c r="AH345" s="7"/>
      <c r="BD345" s="23"/>
      <c r="BE345" s="23"/>
      <c r="BF345" s="23"/>
      <c r="BG345" s="23"/>
      <c r="BH345" s="23"/>
      <c r="BI345" s="23"/>
      <c r="BJ345" s="23"/>
      <c r="BK345" s="23"/>
      <c r="BL345" s="23"/>
      <c r="BM345" s="23"/>
      <c r="BN345" s="23"/>
      <c r="BO345" s="23"/>
      <c r="BP345" s="23"/>
      <c r="BQ345" s="23"/>
      <c r="BR345" s="23"/>
      <c r="BS345" s="23"/>
      <c r="BT345" s="23"/>
      <c r="BU345" s="23"/>
      <c r="BV345" s="23"/>
      <c r="BW345" s="23"/>
      <c r="BX345" s="23"/>
      <c r="BY345" s="23"/>
      <c r="BZ345" s="23"/>
    </row>
    <row r="346" spans="3:78" ht="15" customHeight="1" x14ac:dyDescent="0.15">
      <c r="C346" s="3"/>
      <c r="D346" s="3"/>
      <c r="E346" s="3"/>
      <c r="F346" s="3"/>
      <c r="G346" s="3"/>
      <c r="H346" s="3"/>
      <c r="I346" s="3"/>
      <c r="J346" s="193"/>
      <c r="K346" s="3"/>
      <c r="L346" s="3"/>
      <c r="M346" s="3"/>
      <c r="N346" s="3"/>
      <c r="O346" s="3"/>
      <c r="P346" s="3"/>
      <c r="Q346" s="3"/>
      <c r="R346" s="3"/>
      <c r="S346" s="226">
        <f>(AC156-X64*2)/2</f>
        <v>2.5</v>
      </c>
      <c r="T346" s="714">
        <f>(AD156-Y64*2)/2</f>
        <v>0.94500000000000028</v>
      </c>
      <c r="U346" s="3" t="s">
        <v>2706</v>
      </c>
      <c r="V346" s="3"/>
      <c r="W346" s="3"/>
      <c r="X346" s="3"/>
      <c r="Y346" s="481"/>
      <c r="Z346" s="3"/>
      <c r="AA346" s="185"/>
      <c r="AB346" s="3"/>
      <c r="AC346" s="3"/>
      <c r="AD346" s="3"/>
      <c r="AE346" s="3"/>
      <c r="AF346" s="481"/>
      <c r="AG346" s="3"/>
      <c r="AH346" s="16"/>
      <c r="AI346" s="196"/>
      <c r="BD346" s="23"/>
      <c r="BE346" s="23"/>
      <c r="BF346" s="23"/>
      <c r="BG346" s="23"/>
      <c r="BH346" s="23"/>
      <c r="BI346" s="23"/>
      <c r="BJ346" s="23"/>
      <c r="BK346" s="23"/>
      <c r="BL346" s="23"/>
      <c r="BM346" s="23"/>
      <c r="BN346" s="23"/>
      <c r="BO346" s="23"/>
      <c r="BP346" s="23"/>
      <c r="BQ346" s="23"/>
      <c r="BR346" s="23"/>
      <c r="BS346" s="23"/>
      <c r="BT346" s="23"/>
      <c r="BU346" s="23"/>
      <c r="BV346" s="23"/>
      <c r="BW346" s="23"/>
      <c r="BX346" s="23"/>
      <c r="BY346" s="23"/>
      <c r="BZ346" s="23"/>
    </row>
    <row r="347" spans="3:78" ht="15" customHeight="1" x14ac:dyDescent="0.15">
      <c r="J347" s="164"/>
      <c r="Y347" s="164"/>
      <c r="AA347" s="188"/>
      <c r="AF347" s="164"/>
      <c r="AH347" s="164"/>
      <c r="BD347" s="23"/>
      <c r="BE347" s="23"/>
      <c r="BF347" s="23"/>
      <c r="BG347" s="23"/>
      <c r="BH347" s="23"/>
      <c r="BI347" s="23"/>
      <c r="BJ347" s="23"/>
      <c r="BK347" s="23"/>
      <c r="BL347" s="23"/>
      <c r="BM347" s="23"/>
      <c r="BN347" s="23"/>
      <c r="BO347" s="23"/>
      <c r="BP347" s="23"/>
      <c r="BQ347" s="23"/>
      <c r="BR347" s="23"/>
      <c r="BS347" s="23"/>
      <c r="BT347" s="23"/>
      <c r="BU347" s="23"/>
      <c r="BV347" s="23"/>
      <c r="BW347" s="23"/>
      <c r="BX347" s="23"/>
      <c r="BY347" s="23"/>
      <c r="BZ347" s="23"/>
    </row>
    <row r="348" spans="3:78" ht="15" customHeight="1" x14ac:dyDescent="0.15">
      <c r="H348" t="s">
        <v>1061</v>
      </c>
      <c r="N348" t="s">
        <v>144</v>
      </c>
      <c r="S348" t="s">
        <v>2713</v>
      </c>
      <c r="V348" s="12">
        <f>X174</f>
        <v>141.33028691685303</v>
      </c>
      <c r="W348" s="13">
        <f>Y174</f>
        <v>53.422848454570442</v>
      </c>
      <c r="X348" t="s">
        <v>2706</v>
      </c>
      <c r="Y348" s="145"/>
      <c r="AA348" s="188"/>
      <c r="AF348" s="145"/>
      <c r="AG348" t="s">
        <v>2712</v>
      </c>
      <c r="AH348" s="145"/>
      <c r="BD348" s="23"/>
      <c r="BE348" s="23"/>
      <c r="BF348" s="23"/>
      <c r="BG348" s="23"/>
      <c r="BH348" s="23"/>
      <c r="BI348" s="23"/>
      <c r="BJ348" s="23"/>
      <c r="BK348" s="23"/>
      <c r="BL348" s="23"/>
      <c r="BM348" s="23"/>
      <c r="BN348" s="23"/>
      <c r="BO348" s="23"/>
      <c r="BP348" s="23"/>
      <c r="BQ348" s="23"/>
      <c r="BR348" s="23"/>
      <c r="BS348" s="23"/>
      <c r="BT348" s="23"/>
      <c r="BU348" s="23"/>
      <c r="BV348" s="23"/>
      <c r="BW348" s="23"/>
      <c r="BX348" s="23"/>
      <c r="BY348" s="23"/>
      <c r="BZ348" s="23"/>
    </row>
    <row r="349" spans="3:78" ht="15" customHeight="1" x14ac:dyDescent="0.15">
      <c r="J349" s="304">
        <f>M174</f>
        <v>10.5</v>
      </c>
      <c r="K349" s="13">
        <f>N174</f>
        <v>3.9689999999999999</v>
      </c>
      <c r="L349" t="s">
        <v>2706</v>
      </c>
      <c r="N349" s="12">
        <f>R174</f>
        <v>25.5</v>
      </c>
      <c r="O349" s="13">
        <f>S174</f>
        <v>9.6389999999999993</v>
      </c>
      <c r="P349" t="s">
        <v>2706</v>
      </c>
      <c r="Y349" s="145"/>
      <c r="AA349" s="188"/>
      <c r="AF349" s="145"/>
      <c r="AG349" s="12">
        <f>AC174</f>
        <v>10</v>
      </c>
      <c r="AH349" s="421">
        <f>AD174</f>
        <v>5.67</v>
      </c>
      <c r="AI349" t="s">
        <v>2706</v>
      </c>
      <c r="BD349" s="23"/>
      <c r="BE349" s="23"/>
      <c r="BF349" s="23"/>
      <c r="BG349" s="23"/>
      <c r="BH349" s="23"/>
      <c r="BI349" s="23"/>
      <c r="BJ349" s="23"/>
      <c r="BK349" s="23"/>
      <c r="BL349" s="23"/>
      <c r="BM349" s="23"/>
      <c r="BN349" s="23"/>
      <c r="BO349" s="23"/>
      <c r="BP349" s="23"/>
      <c r="BQ349" s="23"/>
      <c r="BR349" s="23"/>
      <c r="BS349" s="23"/>
      <c r="BT349" s="23"/>
      <c r="BU349" s="23"/>
      <c r="BV349" s="23"/>
      <c r="BW349" s="23"/>
      <c r="BX349" s="23"/>
      <c r="BY349" s="23"/>
      <c r="BZ349" s="23"/>
    </row>
    <row r="350" spans="3:78" ht="15" customHeight="1" x14ac:dyDescent="0.15">
      <c r="J350" s="145"/>
      <c r="K350" t="s">
        <v>2710</v>
      </c>
      <c r="N350" s="12">
        <f>X62</f>
        <v>75</v>
      </c>
      <c r="O350" s="13">
        <f>Y62</f>
        <v>28.35</v>
      </c>
      <c r="P350" t="s">
        <v>2706</v>
      </c>
      <c r="AA350" s="188"/>
      <c r="AF350" s="145"/>
      <c r="AH350" s="145"/>
      <c r="BD350" s="23"/>
      <c r="BE350" s="23"/>
      <c r="BF350" s="23"/>
      <c r="BG350" s="23"/>
      <c r="BH350" s="23"/>
      <c r="BI350" s="23"/>
      <c r="BJ350" s="23"/>
      <c r="BK350" s="23"/>
      <c r="BL350" s="23"/>
      <c r="BM350" s="23"/>
      <c r="BN350" s="23"/>
      <c r="BO350" s="23"/>
      <c r="BP350" s="23"/>
      <c r="BQ350" s="23"/>
      <c r="BR350" s="23"/>
      <c r="BS350" s="23"/>
      <c r="BT350" s="23"/>
      <c r="BU350" s="23"/>
      <c r="BV350" s="23"/>
      <c r="BW350" s="23"/>
      <c r="BX350" s="23"/>
      <c r="BY350" s="23"/>
      <c r="BZ350" s="23"/>
    </row>
    <row r="351" spans="3:78" ht="15" customHeight="1" x14ac:dyDescent="0.15">
      <c r="J351" s="145"/>
      <c r="L351" t="s">
        <v>2747</v>
      </c>
      <c r="N351" s="12">
        <f>M174+R174+X174</f>
        <v>177.33028691685303</v>
      </c>
      <c r="O351" s="13">
        <f>N174+S174+Y174</f>
        <v>67.030848454570446</v>
      </c>
      <c r="P351" t="s">
        <v>2706</v>
      </c>
      <c r="AA351" s="188"/>
      <c r="AH351" s="145"/>
      <c r="BD351" s="23"/>
      <c r="BE351" s="23"/>
      <c r="BF351" s="23"/>
      <c r="BG351" s="23"/>
      <c r="BH351" s="23"/>
      <c r="BI351" s="23"/>
      <c r="BJ351" s="23"/>
      <c r="BK351" s="23"/>
      <c r="BL351" s="23"/>
      <c r="BM351" s="23"/>
      <c r="BN351" s="23"/>
      <c r="BO351" s="23"/>
      <c r="BP351" s="23"/>
      <c r="BQ351" s="23"/>
      <c r="BR351" s="23"/>
      <c r="BS351" s="23"/>
      <c r="BT351" s="23"/>
      <c r="BU351" s="23"/>
      <c r="BV351" s="23"/>
      <c r="BW351" s="23"/>
      <c r="BX351" s="23"/>
      <c r="BY351" s="23"/>
      <c r="BZ351" s="23"/>
    </row>
    <row r="352" spans="3:78" ht="15" customHeight="1" x14ac:dyDescent="0.15">
      <c r="L352" t="s">
        <v>2711</v>
      </c>
      <c r="N352" s="12">
        <f>E174</f>
        <v>187.33028691685303</v>
      </c>
      <c r="O352" s="13">
        <f>F174</f>
        <v>72.700848454570448</v>
      </c>
      <c r="P352" t="s">
        <v>2706</v>
      </c>
      <c r="AA352" s="188"/>
      <c r="BD352" s="23"/>
      <c r="BE352" s="23"/>
      <c r="BF352" s="23"/>
      <c r="BG352" s="23"/>
      <c r="BH352" s="23"/>
      <c r="BI352" s="23"/>
      <c r="BJ352" s="23"/>
      <c r="BK352" s="23"/>
      <c r="BL352" s="23"/>
      <c r="BM352" s="23"/>
      <c r="BN352" s="23"/>
      <c r="BO352" s="23"/>
      <c r="BP352" s="23"/>
      <c r="BQ352" s="23"/>
      <c r="BR352" s="23"/>
      <c r="BS352" s="23"/>
      <c r="BT352" s="23"/>
      <c r="BU352" s="23"/>
      <c r="BV352" s="23"/>
      <c r="BW352" s="23"/>
      <c r="BX352" s="23"/>
      <c r="BY352" s="23"/>
      <c r="BZ352" s="23"/>
    </row>
    <row r="353" spans="2:78" ht="15" customHeight="1" x14ac:dyDescent="0.15">
      <c r="BD353" s="23"/>
      <c r="BE353" s="23"/>
      <c r="BF353" s="23"/>
      <c r="BG353" s="23"/>
      <c r="BH353" s="23"/>
      <c r="BI353" s="23"/>
      <c r="BJ353" s="23"/>
      <c r="BK353" s="23"/>
      <c r="BL353" s="23"/>
      <c r="BM353" s="23"/>
      <c r="BN353" s="23"/>
      <c r="BO353" s="23"/>
      <c r="BP353" s="23"/>
      <c r="BQ353" s="23"/>
      <c r="BR353" s="23"/>
      <c r="BS353" s="23"/>
      <c r="BT353" s="23"/>
      <c r="BU353" s="23"/>
      <c r="BV353" s="23"/>
      <c r="BW353" s="23"/>
      <c r="BX353" s="23"/>
      <c r="BY353" s="23"/>
      <c r="BZ353" s="23"/>
    </row>
    <row r="354" spans="2:78" ht="15" customHeight="1" x14ac:dyDescent="0.15">
      <c r="B354" s="6" t="s">
        <v>2769</v>
      </c>
      <c r="BD354" s="23"/>
      <c r="BE354" s="23"/>
      <c r="BF354" s="23"/>
      <c r="BG354" s="23"/>
      <c r="BH354" s="23"/>
      <c r="BI354" s="23"/>
      <c r="BJ354" s="23"/>
      <c r="BK354" s="23"/>
      <c r="BL354" s="23"/>
      <c r="BM354" s="23"/>
      <c r="BN354" s="23"/>
      <c r="BO354" s="23"/>
      <c r="BP354" s="23"/>
      <c r="BQ354" s="23"/>
      <c r="BR354" s="23"/>
      <c r="BS354" s="23"/>
      <c r="BT354" s="23"/>
      <c r="BU354" s="23"/>
      <c r="BV354" s="23"/>
      <c r="BW354" s="23"/>
      <c r="BX354" s="23"/>
      <c r="BY354" s="23"/>
      <c r="BZ354" s="23"/>
    </row>
    <row r="355" spans="2:78" ht="15" customHeight="1" x14ac:dyDescent="0.15">
      <c r="C355" s="3"/>
      <c r="D355" s="3"/>
      <c r="E355" s="3"/>
      <c r="F355" s="3"/>
      <c r="G355" s="3"/>
      <c r="H355" s="3"/>
      <c r="I355" s="3"/>
      <c r="J355" s="3"/>
      <c r="K355" s="3"/>
      <c r="L355" s="3" t="s">
        <v>2723</v>
      </c>
      <c r="M355" s="3"/>
      <c r="N355" s="3"/>
      <c r="O355" s="3"/>
      <c r="P355" s="3"/>
      <c r="Q355" s="3"/>
      <c r="R355" s="3"/>
      <c r="S355" s="3"/>
      <c r="T355" s="3"/>
      <c r="U355" s="3"/>
      <c r="V355" s="3"/>
      <c r="W355" s="3"/>
      <c r="X355" s="3"/>
      <c r="Y355" s="3"/>
      <c r="Z355" s="3"/>
      <c r="AA355" s="3"/>
      <c r="AB355" s="168"/>
      <c r="BD355" s="23"/>
      <c r="BE355" s="23"/>
      <c r="BF355" s="23"/>
      <c r="BG355" s="23"/>
      <c r="BH355" s="23"/>
      <c r="BI355" s="23"/>
      <c r="BJ355" s="23"/>
      <c r="BK355" s="23"/>
      <c r="BL355" s="23"/>
      <c r="BM355" s="23"/>
      <c r="BN355" s="23"/>
      <c r="BO355" s="23"/>
      <c r="BP355" s="23"/>
      <c r="BQ355" s="23"/>
      <c r="BR355" s="23"/>
      <c r="BS355" s="23"/>
      <c r="BT355" s="23"/>
      <c r="BU355" s="23"/>
      <c r="BV355" s="23"/>
      <c r="BW355" s="23"/>
      <c r="BX355" s="23"/>
      <c r="BY355" s="23"/>
      <c r="BZ355" s="23"/>
    </row>
    <row r="356" spans="2:78" ht="15" customHeight="1" x14ac:dyDescent="0.15">
      <c r="C356" s="709"/>
      <c r="D356" s="709"/>
      <c r="E356" s="709"/>
      <c r="F356" s="709"/>
      <c r="G356" s="709"/>
      <c r="H356" s="709"/>
      <c r="I356" s="709"/>
      <c r="J356" s="710"/>
      <c r="K356" s="709"/>
      <c r="L356" s="713">
        <f>(AC156-X64*2)/2-0.5</f>
        <v>2</v>
      </c>
      <c r="M356" s="712">
        <f>(AD156-Y64*2)/2-0.189</f>
        <v>0.75600000000000023</v>
      </c>
      <c r="N356" s="709" t="s">
        <v>2706</v>
      </c>
      <c r="O356" s="709"/>
      <c r="P356" s="709"/>
      <c r="Q356" s="709"/>
      <c r="R356" s="709"/>
      <c r="S356" s="709"/>
      <c r="T356" s="709"/>
      <c r="U356" s="709"/>
      <c r="V356" s="709"/>
      <c r="W356" s="709"/>
      <c r="X356" s="709"/>
      <c r="Y356" s="711"/>
      <c r="AA356" s="89"/>
      <c r="BD356" s="23"/>
      <c r="BE356" s="23"/>
      <c r="BF356" s="23"/>
      <c r="BG356" s="23"/>
      <c r="BH356" s="23"/>
      <c r="BI356" s="23"/>
      <c r="BJ356" s="23"/>
      <c r="BK356" s="23"/>
      <c r="BL356" s="23"/>
      <c r="BM356" s="23"/>
      <c r="BN356" s="23"/>
      <c r="BO356" s="23"/>
      <c r="BP356" s="23"/>
      <c r="BQ356" s="23"/>
      <c r="BR356" s="23"/>
      <c r="BS356" s="23"/>
      <c r="BT356" s="23"/>
      <c r="BU356" s="23"/>
      <c r="BV356" s="23"/>
      <c r="BW356" s="23"/>
      <c r="BX356" s="23"/>
      <c r="BY356" s="23"/>
      <c r="BZ356" s="23"/>
    </row>
    <row r="357" spans="2:78" ht="15" customHeight="1" x14ac:dyDescent="0.15">
      <c r="J357" s="170"/>
      <c r="Y357" s="257"/>
      <c r="AA357" s="7"/>
      <c r="BD357" s="23"/>
      <c r="BE357" s="23"/>
      <c r="BF357" s="23"/>
      <c r="BG357" s="23"/>
      <c r="BH357" s="23"/>
      <c r="BI357" s="23"/>
      <c r="BJ357" s="23"/>
      <c r="BK357" s="23"/>
      <c r="BL357" s="715"/>
      <c r="BM357" s="23"/>
      <c r="BN357" s="23"/>
      <c r="BO357" s="23"/>
      <c r="BP357" s="23"/>
      <c r="BQ357" s="23"/>
      <c r="BR357" s="23"/>
      <c r="BS357" s="23"/>
      <c r="BT357" s="23"/>
      <c r="BU357" s="23"/>
      <c r="BV357" s="23"/>
      <c r="BW357" s="23"/>
      <c r="BX357" s="23"/>
      <c r="BY357" s="23"/>
      <c r="BZ357" s="23"/>
    </row>
    <row r="358" spans="2:78" ht="15" customHeight="1" x14ac:dyDescent="0.15">
      <c r="J358" s="170"/>
      <c r="Y358" s="257"/>
      <c r="AA358" s="7"/>
      <c r="BD358" s="23"/>
      <c r="BE358" s="23"/>
      <c r="BF358" s="23"/>
      <c r="BG358" s="23"/>
      <c r="BH358" s="23"/>
      <c r="BI358" s="23"/>
      <c r="BJ358" s="23"/>
      <c r="BK358" s="23"/>
      <c r="BL358" s="23"/>
      <c r="BM358" s="23"/>
      <c r="BN358" s="23"/>
      <c r="BO358" s="23"/>
      <c r="BP358" s="23"/>
      <c r="BQ358" s="23"/>
      <c r="BR358" s="23"/>
      <c r="BS358" s="23"/>
      <c r="BT358" s="23"/>
      <c r="BU358" s="23"/>
      <c r="BV358" s="23"/>
      <c r="BW358" s="23"/>
      <c r="BX358" s="23"/>
      <c r="BY358" s="23"/>
      <c r="BZ358" s="23"/>
    </row>
    <row r="359" spans="2:78" ht="15" customHeight="1" x14ac:dyDescent="0.15">
      <c r="J359" s="170"/>
      <c r="L359" t="s">
        <v>2720</v>
      </c>
      <c r="Y359" s="257"/>
      <c r="AA359" s="7"/>
      <c r="AC359" t="s">
        <v>2742</v>
      </c>
      <c r="BD359" s="23"/>
      <c r="BE359" s="23"/>
      <c r="BF359" s="23"/>
      <c r="BG359" s="23"/>
      <c r="BH359" s="23"/>
      <c r="BI359" s="23"/>
      <c r="BJ359" s="23"/>
      <c r="BK359" s="23"/>
      <c r="BL359" s="23"/>
      <c r="BM359" s="23"/>
      <c r="BN359" s="23"/>
      <c r="BO359" s="23"/>
      <c r="BP359" s="23"/>
      <c r="BQ359" s="23"/>
      <c r="BR359" s="23"/>
      <c r="BS359" s="23"/>
      <c r="BT359" s="23"/>
      <c r="BU359" s="23"/>
      <c r="BV359" s="23"/>
      <c r="BW359" s="23"/>
      <c r="BX359" s="23"/>
      <c r="BY359" s="23"/>
      <c r="BZ359" s="23"/>
    </row>
    <row r="360" spans="2:78" ht="15" customHeight="1" x14ac:dyDescent="0.15">
      <c r="J360" s="170" t="s">
        <v>2744</v>
      </c>
      <c r="L360" s="12">
        <f>X64*2+0.5</f>
        <v>18.5</v>
      </c>
      <c r="M360" s="13">
        <f>Y64*2+0.189</f>
        <v>6.9930000000000003</v>
      </c>
      <c r="N360" t="s">
        <v>2741</v>
      </c>
      <c r="Y360" s="257"/>
      <c r="AA360" s="7"/>
      <c r="AC360" s="12">
        <f>AC156</f>
        <v>23</v>
      </c>
      <c r="AD360" s="13">
        <f>AD156</f>
        <v>8.6940000000000008</v>
      </c>
      <c r="AE360" t="s">
        <v>10</v>
      </c>
      <c r="BD360" s="23"/>
      <c r="BE360" s="23"/>
      <c r="BF360" s="23"/>
      <c r="BG360" s="23"/>
      <c r="BH360" s="23"/>
      <c r="BI360" s="23"/>
      <c r="BJ360" s="23"/>
      <c r="BK360" s="23"/>
      <c r="BL360" s="23"/>
      <c r="BM360" s="23"/>
      <c r="BN360" s="23"/>
      <c r="BO360" s="23"/>
      <c r="BP360" s="23"/>
      <c r="BQ360" s="23"/>
      <c r="BR360" s="23"/>
      <c r="BS360" s="23"/>
      <c r="BT360" s="23"/>
      <c r="BU360" s="23"/>
      <c r="BV360" s="23"/>
      <c r="BW360" s="23"/>
      <c r="BX360" s="23"/>
      <c r="BY360" s="23"/>
      <c r="BZ360" s="23"/>
    </row>
    <row r="361" spans="2:78" ht="15" customHeight="1" x14ac:dyDescent="0.15">
      <c r="J361" s="170"/>
      <c r="Y361" s="257"/>
      <c r="AA361" s="7"/>
      <c r="BD361" s="23"/>
      <c r="BE361" s="23"/>
      <c r="BF361" s="23"/>
      <c r="BG361" s="23"/>
      <c r="BH361" s="23"/>
      <c r="BI361" s="23"/>
      <c r="BJ361" s="23"/>
      <c r="BK361" s="23"/>
      <c r="BL361" s="23"/>
      <c r="BM361" s="23"/>
      <c r="BN361" s="23"/>
      <c r="BO361" s="23"/>
      <c r="BP361" s="23"/>
      <c r="BQ361" s="23"/>
      <c r="BR361" s="23"/>
      <c r="BS361" s="23"/>
      <c r="BT361" s="23"/>
      <c r="BU361" s="23"/>
      <c r="BV361" s="23"/>
      <c r="BW361" s="23"/>
      <c r="BX361" s="23"/>
      <c r="BY361" s="23"/>
      <c r="BZ361" s="23"/>
    </row>
    <row r="362" spans="2:78" ht="15" customHeight="1" x14ac:dyDescent="0.15">
      <c r="J362" s="170"/>
      <c r="Y362" s="257"/>
      <c r="Z362" t="s">
        <v>2719</v>
      </c>
      <c r="BD362" s="23"/>
      <c r="BE362" s="23"/>
      <c r="BF362" s="23"/>
      <c r="BG362" s="23"/>
      <c r="BH362" s="23"/>
      <c r="BI362" s="23"/>
      <c r="BJ362" s="23"/>
      <c r="BK362" s="23"/>
      <c r="BL362" s="23"/>
      <c r="BM362" s="23"/>
      <c r="BN362" s="23"/>
      <c r="BO362" s="23"/>
      <c r="BP362" s="23"/>
      <c r="BQ362" s="23"/>
      <c r="BR362" s="23"/>
      <c r="BS362" s="23"/>
      <c r="BT362" s="23"/>
      <c r="BU362" s="23"/>
      <c r="BV362" s="23"/>
      <c r="BW362" s="23"/>
      <c r="BX362" s="23"/>
      <c r="BY362" s="23"/>
      <c r="BZ362" s="23"/>
    </row>
    <row r="363" spans="2:78" ht="15" customHeight="1" x14ac:dyDescent="0.15">
      <c r="C363" s="224"/>
      <c r="D363" s="224"/>
      <c r="E363" s="224"/>
      <c r="F363" s="224"/>
      <c r="G363" s="224"/>
      <c r="H363" s="224"/>
      <c r="I363" s="224"/>
      <c r="J363" s="498"/>
      <c r="K363" s="224"/>
      <c r="L363" s="224" t="s">
        <v>2722</v>
      </c>
      <c r="M363" s="224"/>
      <c r="N363" s="224"/>
      <c r="O363" s="224"/>
      <c r="P363" s="224"/>
      <c r="Q363" s="224"/>
      <c r="R363" s="224"/>
      <c r="S363" s="224"/>
      <c r="T363" s="224"/>
      <c r="U363" s="224"/>
      <c r="V363" s="224"/>
      <c r="W363" s="224"/>
      <c r="X363" s="224"/>
      <c r="Y363" s="708"/>
      <c r="Z363" s="12">
        <f>L177</f>
        <v>10</v>
      </c>
      <c r="AA363" s="41">
        <f>M177</f>
        <v>1.1339999999999999</v>
      </c>
      <c r="AB363" t="s">
        <v>2706</v>
      </c>
      <c r="BD363" s="23"/>
      <c r="BE363" s="23"/>
      <c r="BF363" s="23"/>
      <c r="BG363" s="23"/>
      <c r="BH363" s="23"/>
      <c r="BI363" s="23"/>
      <c r="BJ363" s="23"/>
      <c r="BK363" s="23"/>
      <c r="BL363" s="23"/>
      <c r="BM363" s="23"/>
      <c r="BN363" s="23"/>
      <c r="BO363" s="23"/>
      <c r="BP363" s="23"/>
      <c r="BQ363" s="23"/>
      <c r="BR363" s="23"/>
      <c r="BS363" s="23"/>
      <c r="BT363" s="23"/>
      <c r="BU363" s="23"/>
      <c r="BV363" s="23"/>
      <c r="BW363" s="23"/>
      <c r="BX363" s="23"/>
      <c r="BY363" s="23"/>
      <c r="BZ363" s="23"/>
    </row>
    <row r="364" spans="2:78" ht="15" customHeight="1" x14ac:dyDescent="0.15">
      <c r="C364" s="3"/>
      <c r="D364" s="3"/>
      <c r="E364" s="3"/>
      <c r="F364" s="3"/>
      <c r="G364" s="3"/>
      <c r="H364" s="3"/>
      <c r="I364" s="3"/>
      <c r="J364" s="193"/>
      <c r="K364" s="3"/>
      <c r="L364" s="226">
        <f>(AC156-X64*2)/2</f>
        <v>2.5</v>
      </c>
      <c r="M364" s="44"/>
      <c r="N364" s="3" t="s">
        <v>2706</v>
      </c>
      <c r="O364" s="3"/>
      <c r="P364" s="3"/>
      <c r="Q364" s="3"/>
      <c r="R364" s="3"/>
      <c r="S364" s="3"/>
      <c r="T364" s="3"/>
      <c r="U364" s="3"/>
      <c r="V364" s="3"/>
      <c r="W364" s="3"/>
      <c r="X364" s="3"/>
      <c r="Y364" s="481"/>
      <c r="Z364" s="3"/>
      <c r="AA364" s="16"/>
      <c r="AB364" s="196"/>
    </row>
    <row r="365" spans="2:78" ht="15" customHeight="1" x14ac:dyDescent="0.15">
      <c r="J365" s="164"/>
      <c r="K365" t="s">
        <v>2710</v>
      </c>
      <c r="N365" s="12">
        <f>X62</f>
        <v>75</v>
      </c>
      <c r="O365" s="13">
        <f>Y62</f>
        <v>28.35</v>
      </c>
      <c r="P365" t="s">
        <v>2706</v>
      </c>
      <c r="Y365" s="164"/>
      <c r="AA365" s="164"/>
    </row>
    <row r="366" spans="2:78" ht="15" customHeight="1" x14ac:dyDescent="0.15">
      <c r="J366" s="145"/>
      <c r="L366" t="s">
        <v>2618</v>
      </c>
      <c r="N366" s="12">
        <f>E177</f>
        <v>85</v>
      </c>
      <c r="O366" s="13">
        <f>F177</f>
        <v>29.484000000000002</v>
      </c>
      <c r="P366" t="s">
        <v>2706</v>
      </c>
      <c r="AA366" s="145"/>
    </row>
    <row r="368" spans="2:78" ht="15" customHeight="1" x14ac:dyDescent="0.15">
      <c r="B368" t="s">
        <v>2736</v>
      </c>
    </row>
    <row r="369" spans="2:50" ht="15" customHeight="1" x14ac:dyDescent="0.15">
      <c r="B369" t="s">
        <v>2740</v>
      </c>
    </row>
    <row r="371" spans="2:50" ht="15" customHeight="1" x14ac:dyDescent="0.15">
      <c r="B371" s="6" t="s">
        <v>2728</v>
      </c>
    </row>
    <row r="373" spans="2:50" ht="15" customHeight="1" x14ac:dyDescent="0.15">
      <c r="L373" s="12">
        <f>S338</f>
        <v>2.5</v>
      </c>
      <c r="M373" s="13">
        <f>T338</f>
        <v>0.94500000000000028</v>
      </c>
      <c r="N373" t="s">
        <v>10</v>
      </c>
      <c r="R373" s="304">
        <v>1</v>
      </c>
      <c r="S373" s="13">
        <v>3.78E-2</v>
      </c>
      <c r="T373" t="s">
        <v>10</v>
      </c>
    </row>
    <row r="374" spans="2:50" ht="15" customHeight="1" x14ac:dyDescent="0.15">
      <c r="S374" t="s">
        <v>664</v>
      </c>
    </row>
    <row r="375" spans="2:50" ht="15" customHeight="1" x14ac:dyDescent="0.15">
      <c r="S375" s="12">
        <v>3</v>
      </c>
      <c r="T375" s="13">
        <v>1.1339999999999999</v>
      </c>
      <c r="U375" t="s">
        <v>10</v>
      </c>
    </row>
    <row r="377" spans="2:50" ht="15" customHeight="1" x14ac:dyDescent="0.15">
      <c r="AE377" s="23"/>
      <c r="AF377" s="23"/>
      <c r="AG377" s="23"/>
      <c r="AH377" s="23"/>
      <c r="AI377" s="23"/>
      <c r="AJ377" s="23"/>
      <c r="AK377" s="23"/>
      <c r="AL377" s="23"/>
      <c r="AM377" s="23"/>
      <c r="AN377" s="23"/>
      <c r="AO377" s="23"/>
      <c r="AP377" s="23"/>
      <c r="AQ377" s="23"/>
      <c r="AR377" s="23"/>
      <c r="AS377" s="23"/>
      <c r="AT377" s="23"/>
      <c r="AU377" s="23"/>
      <c r="AV377" s="23"/>
      <c r="AW377" s="23"/>
      <c r="AX377" s="23"/>
    </row>
    <row r="378" spans="2:50" ht="15" customHeight="1" x14ac:dyDescent="0.15">
      <c r="L378" t="s">
        <v>333</v>
      </c>
      <c r="AE378" s="23"/>
      <c r="AF378" s="23"/>
      <c r="AG378" s="23"/>
      <c r="AH378" s="23"/>
      <c r="AI378" s="23"/>
      <c r="AJ378" s="23"/>
      <c r="AK378" s="23"/>
      <c r="AL378" s="23"/>
      <c r="AM378" s="23"/>
      <c r="AN378" s="23"/>
      <c r="AO378" s="23"/>
      <c r="AP378" s="23"/>
      <c r="AQ378" s="23"/>
      <c r="AR378" s="23"/>
      <c r="AS378" s="23"/>
      <c r="AT378" s="23"/>
      <c r="AU378" s="23"/>
      <c r="AV378" s="23"/>
      <c r="AW378" s="23"/>
      <c r="AX378" s="23"/>
    </row>
    <row r="379" spans="2:50" ht="15" customHeight="1" x14ac:dyDescent="0.15">
      <c r="G379" t="s">
        <v>416</v>
      </c>
      <c r="L379" s="12">
        <f>X64</f>
        <v>9</v>
      </c>
      <c r="N379" s="12">
        <v>0.5</v>
      </c>
      <c r="O379" s="13">
        <v>0.189</v>
      </c>
      <c r="P379" t="s">
        <v>10</v>
      </c>
      <c r="AE379" s="23"/>
      <c r="AF379" s="23"/>
      <c r="AG379" s="23"/>
      <c r="AH379" s="23"/>
      <c r="AI379" s="23"/>
      <c r="AJ379" s="23"/>
      <c r="AK379" s="23"/>
      <c r="AL379" s="23"/>
      <c r="AM379" s="23"/>
      <c r="AN379" s="23"/>
      <c r="AO379" s="23"/>
      <c r="AP379" s="23"/>
      <c r="AQ379" s="23"/>
      <c r="AR379" s="23"/>
      <c r="AS379" s="23"/>
      <c r="AT379" s="23"/>
      <c r="AU379" s="23"/>
      <c r="AV379" s="23"/>
      <c r="AW379" s="23"/>
      <c r="AX379" s="23"/>
    </row>
    <row r="380" spans="2:50" ht="15" customHeight="1" x14ac:dyDescent="0.15">
      <c r="F380" s="12">
        <f>AC156</f>
        <v>23</v>
      </c>
      <c r="G380" s="13">
        <f>AD156</f>
        <v>8.6940000000000008</v>
      </c>
      <c r="H380" t="s">
        <v>10</v>
      </c>
      <c r="L380" s="13">
        <f>Y64</f>
        <v>3.4020000000000001</v>
      </c>
      <c r="M380" t="s">
        <v>10</v>
      </c>
      <c r="AE380" s="23"/>
      <c r="AF380" s="23"/>
      <c r="AG380" s="23"/>
      <c r="AH380" s="23"/>
      <c r="AI380" s="23"/>
      <c r="AJ380" s="23"/>
      <c r="AK380" s="23"/>
      <c r="AL380" s="23"/>
      <c r="AM380" s="23"/>
      <c r="AN380" s="23"/>
      <c r="AO380" s="23"/>
      <c r="AP380" s="23"/>
      <c r="AQ380" s="23"/>
      <c r="AR380" s="23"/>
      <c r="AS380" s="23"/>
      <c r="AT380" s="23"/>
      <c r="AU380" s="23"/>
      <c r="AV380" s="23"/>
      <c r="AW380" s="23"/>
      <c r="AX380" s="23"/>
    </row>
    <row r="381" spans="2:50" ht="15" customHeight="1" x14ac:dyDescent="0.15">
      <c r="AE381" s="23"/>
      <c r="AF381" s="23"/>
      <c r="AG381" s="23"/>
      <c r="AH381" s="23"/>
      <c r="AI381" s="23"/>
      <c r="AJ381" s="23"/>
      <c r="AK381" s="23"/>
      <c r="AL381" s="23"/>
      <c r="AM381" s="23"/>
      <c r="AN381" s="23"/>
      <c r="AO381" s="23"/>
      <c r="AP381" s="23"/>
      <c r="AQ381" s="23"/>
      <c r="AR381" s="23"/>
      <c r="AS381" s="23"/>
      <c r="AT381" s="23"/>
      <c r="AU381" s="23"/>
      <c r="AV381" s="23"/>
      <c r="AW381" s="23"/>
      <c r="AX381" s="23"/>
    </row>
    <row r="382" spans="2:50" ht="15" customHeight="1" x14ac:dyDescent="0.15">
      <c r="AE382" s="23"/>
      <c r="AF382" s="23"/>
      <c r="AG382" s="23"/>
      <c r="AH382" s="23"/>
      <c r="AI382" s="23"/>
      <c r="AJ382" s="23"/>
      <c r="AK382" s="23"/>
      <c r="AL382" s="23"/>
      <c r="AM382" s="23"/>
      <c r="AN382" s="23"/>
      <c r="AO382" s="23"/>
      <c r="AP382" s="23"/>
      <c r="AQ382" s="23"/>
      <c r="AR382" s="23"/>
      <c r="AS382" s="23"/>
      <c r="AT382" s="23"/>
      <c r="AU382" s="23"/>
      <c r="AV382" s="23"/>
      <c r="AW382" s="23"/>
      <c r="AX382" s="23"/>
    </row>
    <row r="383" spans="2:50" ht="15" customHeight="1" x14ac:dyDescent="0.15">
      <c r="C383" t="s">
        <v>2730</v>
      </c>
      <c r="S383" s="12">
        <v>3</v>
      </c>
      <c r="T383" s="13">
        <v>1.1339999999999999</v>
      </c>
      <c r="U383" t="s">
        <v>10</v>
      </c>
      <c r="AE383" s="23"/>
      <c r="AF383" s="23"/>
      <c r="AG383" s="23"/>
      <c r="AH383" s="23"/>
      <c r="AI383" s="23"/>
      <c r="AJ383" s="23"/>
      <c r="AK383" s="23"/>
      <c r="AL383" s="23"/>
      <c r="AM383" s="23"/>
      <c r="AN383" s="23"/>
      <c r="AO383" s="23"/>
      <c r="AP383" s="23"/>
      <c r="AQ383" s="23"/>
      <c r="AR383" s="23"/>
      <c r="AS383" s="23"/>
      <c r="AT383" s="23"/>
      <c r="AU383" s="23"/>
      <c r="AV383" s="23"/>
      <c r="AW383" s="23"/>
      <c r="AX383" s="23"/>
    </row>
    <row r="384" spans="2:50" ht="15" customHeight="1" x14ac:dyDescent="0.15">
      <c r="B384" t="s">
        <v>174</v>
      </c>
      <c r="F384" s="12">
        <f>L390+L379</f>
        <v>18.5</v>
      </c>
      <c r="G384" s="13">
        <f>M390+L380</f>
        <v>6.9930000000000003</v>
      </c>
      <c r="H384" t="s">
        <v>10</v>
      </c>
      <c r="AE384" s="23"/>
      <c r="AF384" s="23"/>
      <c r="AG384" s="23"/>
      <c r="AH384" s="23"/>
      <c r="AI384" s="23"/>
      <c r="AJ384" s="23"/>
      <c r="AK384" s="23"/>
      <c r="AL384" s="23"/>
      <c r="AM384" s="23"/>
      <c r="AN384" s="23"/>
      <c r="AO384" s="23"/>
      <c r="AP384" s="23"/>
      <c r="AQ384" s="23"/>
      <c r="AR384" s="23"/>
      <c r="AS384" s="23"/>
      <c r="AT384" s="23"/>
      <c r="AU384" s="23"/>
      <c r="AV384" s="23"/>
      <c r="AW384" s="23"/>
      <c r="AX384" s="23"/>
    </row>
    <row r="385" spans="10:50" ht="15" customHeight="1" x14ac:dyDescent="0.15">
      <c r="S385" t="s">
        <v>1093</v>
      </c>
      <c r="AE385" s="23"/>
      <c r="AF385" s="23"/>
      <c r="AG385" s="23"/>
      <c r="AH385" s="23"/>
      <c r="AI385" s="23"/>
      <c r="AJ385" s="23"/>
      <c r="AK385" s="23"/>
      <c r="AL385" s="23"/>
      <c r="AM385" s="23"/>
      <c r="AN385" s="23"/>
      <c r="AO385" s="23"/>
      <c r="AP385" s="23"/>
      <c r="AQ385" s="23"/>
      <c r="AR385" s="23"/>
      <c r="AS385" s="23"/>
      <c r="AT385" s="23"/>
      <c r="AU385" s="23"/>
      <c r="AV385" s="23"/>
      <c r="AW385" s="23"/>
      <c r="AX385" s="23"/>
    </row>
    <row r="386" spans="10:50" ht="15" customHeight="1" x14ac:dyDescent="0.15">
      <c r="AE386" s="23"/>
      <c r="AF386" s="23"/>
      <c r="AG386" s="23"/>
      <c r="AH386" s="23"/>
      <c r="AI386" s="23"/>
      <c r="AJ386" s="23"/>
      <c r="AK386" s="23"/>
      <c r="AL386" s="23"/>
      <c r="AM386" s="23"/>
      <c r="AN386" s="23"/>
      <c r="AO386" s="23"/>
      <c r="AP386" s="23"/>
      <c r="AQ386" s="23"/>
      <c r="AR386" s="23"/>
      <c r="AS386" s="23"/>
      <c r="AT386" s="23"/>
      <c r="AU386" s="23"/>
      <c r="AV386" s="23"/>
      <c r="AW386" s="23"/>
      <c r="AX386" s="23"/>
    </row>
    <row r="387" spans="10:50" ht="15" customHeight="1" x14ac:dyDescent="0.15">
      <c r="AE387" s="23"/>
      <c r="AF387" s="23"/>
      <c r="AG387" s="23"/>
      <c r="AH387" s="23"/>
      <c r="AI387" s="23"/>
      <c r="AJ387" s="23"/>
      <c r="AK387" s="23"/>
      <c r="AL387" s="23"/>
      <c r="AM387" s="23"/>
      <c r="AN387" s="23"/>
      <c r="AO387" s="23"/>
      <c r="AP387" s="23"/>
      <c r="AQ387" s="23"/>
      <c r="AR387" s="23"/>
      <c r="AS387" s="23"/>
      <c r="AT387" s="23"/>
      <c r="AU387" s="23"/>
      <c r="AV387" s="23"/>
      <c r="AW387" s="23"/>
      <c r="AX387" s="23"/>
    </row>
    <row r="388" spans="10:50" ht="15" customHeight="1" x14ac:dyDescent="0.15">
      <c r="AE388" s="23"/>
      <c r="AF388" s="23"/>
      <c r="AG388" s="23"/>
      <c r="AH388" s="23"/>
      <c r="AI388" s="23"/>
      <c r="AJ388" s="23"/>
      <c r="AK388" s="23"/>
      <c r="AL388" s="23"/>
      <c r="AM388" s="23"/>
      <c r="AN388" s="23"/>
      <c r="AO388" s="23"/>
      <c r="AP388" s="23"/>
      <c r="AQ388" s="23"/>
      <c r="AR388" s="23"/>
      <c r="AS388" s="23"/>
      <c r="AT388" s="23"/>
      <c r="AU388" s="23"/>
      <c r="AV388" s="23"/>
      <c r="AW388" s="23"/>
      <c r="AX388" s="23"/>
    </row>
    <row r="389" spans="10:50" ht="15" customHeight="1" x14ac:dyDescent="0.15">
      <c r="L389" t="s">
        <v>2725</v>
      </c>
      <c r="AE389" s="23"/>
      <c r="AF389" s="23"/>
      <c r="AG389" s="23"/>
      <c r="AH389" s="23"/>
      <c r="AI389" s="23"/>
      <c r="AJ389" s="23"/>
      <c r="AK389" s="23"/>
      <c r="AL389" s="23"/>
      <c r="AM389" s="23"/>
      <c r="AN389" s="23"/>
      <c r="AO389" s="23"/>
      <c r="AP389" s="23"/>
      <c r="AQ389" s="23"/>
      <c r="AR389" s="23"/>
      <c r="AS389" s="23"/>
      <c r="AT389" s="23"/>
      <c r="AU389" s="23"/>
      <c r="AV389" s="23"/>
      <c r="AW389" s="23"/>
      <c r="AX389" s="23"/>
    </row>
    <row r="390" spans="10:50" ht="15" customHeight="1" x14ac:dyDescent="0.15">
      <c r="L390" s="12">
        <f>X64+0.5</f>
        <v>9.5</v>
      </c>
      <c r="M390" s="13">
        <f>Y64+0.189</f>
        <v>3.5910000000000002</v>
      </c>
      <c r="N390" t="s">
        <v>10</v>
      </c>
      <c r="AE390" s="23"/>
      <c r="AF390" s="23"/>
      <c r="AG390" s="23"/>
      <c r="AH390" s="23"/>
      <c r="AI390" s="23"/>
      <c r="AJ390" s="23"/>
      <c r="AK390" s="23"/>
      <c r="AL390" s="23"/>
      <c r="AM390" s="23"/>
      <c r="AN390" s="23"/>
      <c r="AO390" s="23"/>
      <c r="AP390" s="23"/>
      <c r="AQ390" s="23"/>
      <c r="AR390" s="23"/>
      <c r="AS390" s="23"/>
      <c r="AT390" s="23"/>
      <c r="AU390" s="23"/>
      <c r="AV390" s="23"/>
      <c r="AW390" s="23"/>
      <c r="AX390" s="23"/>
    </row>
    <row r="391" spans="10:50" ht="15" customHeight="1" x14ac:dyDescent="0.15">
      <c r="N391" s="12">
        <f>1</f>
        <v>1</v>
      </c>
      <c r="O391" s="13">
        <v>0.378</v>
      </c>
      <c r="P391" t="s">
        <v>10</v>
      </c>
      <c r="AT391" s="23"/>
      <c r="AU391" s="23"/>
      <c r="AV391" s="23"/>
      <c r="AW391" s="23"/>
      <c r="AX391" s="23"/>
    </row>
    <row r="392" spans="10:50" ht="15" customHeight="1" x14ac:dyDescent="0.15">
      <c r="AT392" s="23"/>
      <c r="AU392" s="23"/>
      <c r="AV392" s="23"/>
      <c r="AW392" s="23"/>
      <c r="AX392" s="23"/>
    </row>
    <row r="393" spans="10:50" ht="15" customHeight="1" x14ac:dyDescent="0.15">
      <c r="AT393" s="23"/>
      <c r="AU393" s="23"/>
      <c r="AV393" s="23"/>
      <c r="AW393" s="23"/>
      <c r="AX393" s="23"/>
    </row>
    <row r="394" spans="10:50" ht="15" customHeight="1" x14ac:dyDescent="0.15">
      <c r="AT394" s="23"/>
      <c r="AU394" s="23"/>
      <c r="AV394" s="23"/>
      <c r="AW394" s="23"/>
      <c r="AX394" s="23"/>
    </row>
    <row r="395" spans="10:50" ht="15" customHeight="1" x14ac:dyDescent="0.15">
      <c r="AT395" s="23"/>
      <c r="AU395" s="23"/>
      <c r="AV395" s="23"/>
      <c r="AW395" s="23"/>
      <c r="AX395" s="23"/>
    </row>
    <row r="396" spans="10:50" ht="15" customHeight="1" x14ac:dyDescent="0.15">
      <c r="J396" s="168"/>
      <c r="K396" s="291"/>
      <c r="L396" s="291"/>
      <c r="M396" s="291"/>
      <c r="N396" s="291"/>
      <c r="O396" s="291"/>
      <c r="P396" s="291"/>
      <c r="S396" t="s">
        <v>692</v>
      </c>
      <c r="AT396" s="23"/>
      <c r="AU396" s="23"/>
      <c r="AV396" s="23"/>
      <c r="AW396" s="23"/>
      <c r="AX396" s="23"/>
    </row>
    <row r="397" spans="10:50" ht="15" customHeight="1" x14ac:dyDescent="0.15">
      <c r="Q397" t="s">
        <v>2731</v>
      </c>
      <c r="AT397" s="23"/>
      <c r="AU397" s="23"/>
      <c r="AV397" s="23"/>
      <c r="AW397" s="23"/>
      <c r="AX397" s="23"/>
    </row>
    <row r="398" spans="10:50" ht="15" customHeight="1" x14ac:dyDescent="0.15">
      <c r="AT398" s="23"/>
      <c r="AU398" s="23"/>
      <c r="AV398" s="23"/>
      <c r="AW398" s="23"/>
      <c r="AX398" s="23"/>
    </row>
    <row r="399" spans="10:50" ht="15" customHeight="1" x14ac:dyDescent="0.15">
      <c r="K399" t="s">
        <v>2729</v>
      </c>
      <c r="P399" t="s">
        <v>672</v>
      </c>
      <c r="U399" t="s">
        <v>694</v>
      </c>
      <c r="AT399" s="23"/>
      <c r="AU399" s="23"/>
      <c r="AV399" s="23"/>
      <c r="AW399" s="23"/>
      <c r="AX399" s="23"/>
    </row>
    <row r="400" spans="10:50" ht="15" customHeight="1" x14ac:dyDescent="0.15">
      <c r="K400" s="12">
        <f>S346-0.5</f>
        <v>2</v>
      </c>
      <c r="L400" s="13">
        <f>T346-0.189</f>
        <v>0.75600000000000023</v>
      </c>
      <c r="M400" t="s">
        <v>10</v>
      </c>
      <c r="U400" s="12">
        <f>AC174</f>
        <v>10</v>
      </c>
      <c r="V400" s="13">
        <f>AD174</f>
        <v>5.67</v>
      </c>
      <c r="W400" t="s">
        <v>10</v>
      </c>
      <c r="AT400" s="23"/>
      <c r="AU400" s="23"/>
      <c r="AV400" s="23"/>
      <c r="AW400" s="23"/>
      <c r="AX400" s="23"/>
    </row>
    <row r="402" spans="2:15" ht="15" customHeight="1" x14ac:dyDescent="0.15">
      <c r="B402" s="30" t="s">
        <v>2771</v>
      </c>
    </row>
    <row r="404" spans="2:15" ht="15" customHeight="1" x14ac:dyDescent="0.15">
      <c r="C404" s="18" t="s">
        <v>2732</v>
      </c>
      <c r="D404" s="18"/>
      <c r="E404" s="18"/>
      <c r="L404" s="18" t="s">
        <v>2733</v>
      </c>
      <c r="M404" s="18"/>
      <c r="N404" s="18"/>
      <c r="O404" s="18"/>
    </row>
    <row r="424" spans="2:2" ht="15" customHeight="1" x14ac:dyDescent="0.15">
      <c r="B424" t="s">
        <v>2735</v>
      </c>
    </row>
    <row r="425" spans="2:2" ht="15" customHeight="1" x14ac:dyDescent="0.15">
      <c r="B425" t="s">
        <v>2734</v>
      </c>
    </row>
  </sheetData>
  <phoneticPr fontId="1"/>
  <hyperlinks>
    <hyperlink ref="B61:C61" location="四つ身裁ちの単衣の着物と羽織!BD67" display="身丈（背）" xr:uid="{2C42A977-9048-4DD1-AF16-7C5692415A4E}"/>
    <hyperlink ref="P250:R250" location="一つ身裁ちの浴衣!B9" display="一つ身裁ちの寸法" xr:uid="{AB0F703E-EB6D-49A5-92BD-469CE0D1FA6F}"/>
    <hyperlink ref="U9:X9" location="一つ身裁ちの浴衣!P250" display="1、一つ身裁ちの寸法" xr:uid="{2476C3FC-3DFB-40CC-9072-9B9FC4AE66BE}"/>
    <hyperlink ref="C229:F229" location="一つ身裁ちの浴衣!B250" display="※、計算上の後幅のへら" xr:uid="{A8DED03A-F00E-4AE5-BE7D-D50891D6B400}"/>
    <hyperlink ref="B250" location="一つ身裁ちの浴衣!C229" display="※、計算上の後幅のへら→後幅は脇縫いの縫代を3分(1.134cm)程度にして、出来るだけ" xr:uid="{6A57F402-6B16-43F7-AD4E-166F18D48A6E}"/>
    <hyperlink ref="B250:O250" location="一つ身裁ちの浴衣!C229" display="※、計算上の後幅のへら→後幅は脇縫いの縫代を3分(1.134cm)程度にして、出来るだけ" xr:uid="{7143C14A-54D6-42AC-A0E1-ACE1476D0D57}"/>
    <hyperlink ref="C404:E404" r:id="rId1" display="きものの仕立て方" xr:uid="{08C07CB8-E64B-4F7E-BC7E-FB63FC8F8412}"/>
    <hyperlink ref="L404:O404" r:id="rId2" display="続きものの仕立て方" xr:uid="{FABE7EC4-379C-4700-8892-F7A5C3E71F58}"/>
    <hyperlink ref="AK63:AN63" location="一つ身裁ちの浴衣!A61" display="身丈(肩) =着丈+腰揚代" xr:uid="{D79EF42A-76C7-4050-BE7A-1AB7AC85527D}"/>
    <hyperlink ref="AT61" location="四つ身裁ちの単衣の着物と羽織!A67" display="身丈(肩) =着丈+腰揚代" xr:uid="{A5DFC6E6-AE74-46DA-8A6E-0A8286357ABD}"/>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ED1C1-1FD6-46D4-8AAC-844856540F77}">
  <dimension ref="B2:M22"/>
  <sheetViews>
    <sheetView workbookViewId="0">
      <selection activeCell="B2" sqref="B2"/>
    </sheetView>
  </sheetViews>
  <sheetFormatPr defaultRowHeight="13.5" x14ac:dyDescent="0.15"/>
  <sheetData>
    <row r="2" spans="2:9" ht="14.25" x14ac:dyDescent="0.15">
      <c r="B2" s="591" t="s">
        <v>2748</v>
      </c>
      <c r="C2" s="591"/>
    </row>
    <row r="3" spans="2:9" x14ac:dyDescent="0.15">
      <c r="B3" s="18" t="s">
        <v>2749</v>
      </c>
      <c r="C3" s="18"/>
      <c r="D3" s="18"/>
    </row>
    <row r="4" spans="2:9" x14ac:dyDescent="0.15">
      <c r="B4" s="18" t="s">
        <v>2750</v>
      </c>
      <c r="C4" s="18"/>
    </row>
    <row r="5" spans="2:9" x14ac:dyDescent="0.15">
      <c r="B5" s="18" t="s">
        <v>2776</v>
      </c>
      <c r="C5" s="18"/>
      <c r="E5" s="18" t="s">
        <v>2751</v>
      </c>
      <c r="F5" s="18"/>
      <c r="G5" s="18"/>
      <c r="H5" s="18"/>
      <c r="I5" s="18"/>
    </row>
    <row r="6" spans="2:9" x14ac:dyDescent="0.15">
      <c r="B6" s="18" t="s">
        <v>2777</v>
      </c>
      <c r="D6" s="18" t="s">
        <v>2451</v>
      </c>
      <c r="F6" s="18" t="s">
        <v>2452</v>
      </c>
    </row>
    <row r="8" spans="2:9" x14ac:dyDescent="0.15">
      <c r="B8" s="18" t="s">
        <v>2752</v>
      </c>
      <c r="C8" s="18"/>
    </row>
    <row r="9" spans="2:9" x14ac:dyDescent="0.15">
      <c r="B9" s="18" t="s">
        <v>2753</v>
      </c>
      <c r="C9" s="18"/>
      <c r="D9" s="18"/>
    </row>
    <row r="10" spans="2:9" x14ac:dyDescent="0.15">
      <c r="B10" s="18" t="s">
        <v>2754</v>
      </c>
      <c r="C10" s="18"/>
      <c r="E10" s="18" t="s">
        <v>2755</v>
      </c>
      <c r="F10" s="18"/>
      <c r="G10" s="18"/>
      <c r="H10" s="18"/>
    </row>
    <row r="12" spans="2:9" x14ac:dyDescent="0.15">
      <c r="B12" s="18" t="s">
        <v>2757</v>
      </c>
      <c r="C12" s="18"/>
      <c r="D12" s="18"/>
    </row>
    <row r="13" spans="2:9" x14ac:dyDescent="0.15">
      <c r="B13" s="18" t="s">
        <v>799</v>
      </c>
      <c r="C13" s="18"/>
      <c r="D13" s="18"/>
    </row>
    <row r="14" spans="2:9" x14ac:dyDescent="0.15">
      <c r="B14" s="18" t="s">
        <v>2758</v>
      </c>
      <c r="C14" s="18"/>
      <c r="D14" s="18"/>
      <c r="E14" s="18"/>
      <c r="F14" s="18"/>
      <c r="G14" s="18"/>
      <c r="H14" s="18"/>
    </row>
    <row r="15" spans="2:9" x14ac:dyDescent="0.15">
      <c r="B15" s="18" t="s">
        <v>872</v>
      </c>
      <c r="C15" s="18"/>
    </row>
    <row r="16" spans="2:9" x14ac:dyDescent="0.15">
      <c r="B16" s="18" t="s">
        <v>2760</v>
      </c>
      <c r="C16" s="18"/>
      <c r="E16" s="18" t="s">
        <v>2465</v>
      </c>
      <c r="F16" s="18"/>
      <c r="G16" s="18"/>
    </row>
    <row r="17" spans="2:13" x14ac:dyDescent="0.15">
      <c r="B17" s="18" t="s">
        <v>2762</v>
      </c>
      <c r="C17" s="18"/>
    </row>
    <row r="18" spans="2:13" x14ac:dyDescent="0.15">
      <c r="B18" s="18" t="s">
        <v>2763</v>
      </c>
      <c r="C18" s="18"/>
      <c r="D18" s="18"/>
      <c r="E18" s="18"/>
      <c r="F18" s="18"/>
      <c r="G18" s="18"/>
      <c r="H18" s="18"/>
    </row>
    <row r="19" spans="2:13" x14ac:dyDescent="0.15">
      <c r="B19" s="18" t="s">
        <v>2765</v>
      </c>
      <c r="C19" s="18"/>
    </row>
    <row r="20" spans="2:13" x14ac:dyDescent="0.15">
      <c r="B20" s="18" t="s">
        <v>2767</v>
      </c>
      <c r="C20" s="18"/>
      <c r="E20" s="18" t="s">
        <v>2717</v>
      </c>
      <c r="F20" s="18"/>
      <c r="H20" s="18" t="s">
        <v>2726</v>
      </c>
      <c r="I20" s="18"/>
      <c r="K20" s="18" t="s">
        <v>2727</v>
      </c>
      <c r="L20" s="18"/>
      <c r="M20" s="18"/>
    </row>
    <row r="22" spans="2:13" x14ac:dyDescent="0.15">
      <c r="B22" s="18" t="s">
        <v>2770</v>
      </c>
      <c r="C22" s="18"/>
    </row>
  </sheetData>
  <phoneticPr fontId="1"/>
  <hyperlinks>
    <hyperlink ref="B2:C2" location="一つ身裁ちの浴衣!A1" display="一つ身裁ちの浴衣" xr:uid="{E564497D-8FEA-40B4-A761-9C368076404F}"/>
    <hyperlink ref="B3:D3" location="一つ身裁ちの浴衣!A8" display="Ⅰ、一つ身裁ちの浴衣の寸法" xr:uid="{AA4742D1-E666-4214-97CA-CCD9A60495B1}"/>
    <hyperlink ref="B4:C4" location="一つ身裁ちの浴衣!U9" display="1、一つ身裁ちの寸法" xr:uid="{D3AFBA9E-5092-4FFD-B536-D097F892A0D8}"/>
    <hyperlink ref="B5:C5" location="一つ身裁ちの浴衣!A59" display="3、寸法の記入欄" xr:uid="{ADE7F5A9-D077-4DCD-80B4-F93FA56A2570}"/>
    <hyperlink ref="E5:I5" location="一つ身裁ちの浴衣!A66" display="※、着丈（肩）=身長×0.8の計算式で割出せます。" xr:uid="{3B72C042-696D-403A-A72E-1FC64965D491}"/>
    <hyperlink ref="B6" location="一つ身裁ちの浴衣!A71" display="4、元禄袖" xr:uid="{489D9941-0DDB-4A86-B0A9-CA7BD55EB4CD}"/>
    <hyperlink ref="C6:D6" location="一つ身裁ちの浴衣!A72" display="①、前身頃" xr:uid="{CC1504C3-257F-4A28-BDF1-37A2B8A2BBA4}"/>
    <hyperlink ref="F6" location="一つ身裁ちの浴衣!A99" display="②、後身頃" xr:uid="{3AB29097-5DF3-4E2A-B5AE-0DC95431C6E9}"/>
    <hyperlink ref="B8:C8" location="一つ身裁ちの浴衣!A134" display="Ⅱ、裁断図と見積り" xr:uid="{33B3DEA6-3136-40D7-B36C-630608C659C5}"/>
    <hyperlink ref="B9:D9" location="一つ身裁ちの浴衣!A135" display="1、一つ身の浴衣の裁断図" xr:uid="{AD1BDADD-39C3-4C70-8334-E23A9EFD7B44}"/>
    <hyperlink ref="B10:C10" location="一つ身裁ちの浴衣!A165" display="2、反物の見積り" xr:uid="{41DBB240-1BDA-4CF2-B552-C55F60450494}"/>
    <hyperlink ref="E10:H10" location="一つ身裁ちの浴衣!A184" display="※、希望の寸法に仕立てる為に必要な要尺" xr:uid="{005E4106-2DB8-4014-A9E0-BBEA639EF65C}"/>
    <hyperlink ref="B12:D12" location="一つ身裁ちの浴衣!A190" display="Ⅲ、袖と身頃と衽と衿のへら付け" xr:uid="{813DFA0E-54C5-494B-8416-286E1AA359F8}"/>
    <hyperlink ref="B13:D13" location="一つ身裁ちの浴衣!A194" display="1、袖丈と袖口と袖付のへら付け" xr:uid="{50650EA7-2116-46CE-9E62-B5A10CDF09F2}"/>
    <hyperlink ref="B14:H14" location="一つ身裁ちの浴衣!N194" display="2、袖口くけの折り、口下、袖下、袖丸味、たこ縫い（袋縫い）の印付け" xr:uid="{44CC7553-4F77-470D-8869-273BE0A02648}"/>
    <hyperlink ref="B15:C15" location="一つ身裁ちの浴衣!AN194" display="3、袖幅のへら付け" xr:uid="{1E65E200-EB8B-49A8-8579-E0FA206B6C9B}"/>
    <hyperlink ref="B16:C16" location="一つ身裁ちの浴衣!BB194" display="4、筒袖のへら付け" xr:uid="{22B7821D-58B5-41A4-8B33-D2EFE06FFF38}"/>
    <hyperlink ref="E16:G16" location="一つ身裁ちの浴衣!CQ195" display="①、筒袖の袖幅のへら付け" xr:uid="{47D399B1-9C9B-4D59-ADB6-3A4B1F3E7695}"/>
    <hyperlink ref="B17:C17" location="一つ身裁ちの浴衣!A224" display="2、身頃のへら付け" xr:uid="{B6EFD674-976A-4105-AA3A-83520A6F1896}"/>
    <hyperlink ref="B18:H18" location="一つ身裁ちの浴衣!A252" display="6、後身頃と前身頃の身八っ口の止めから肩山までの身幅のへら付け" xr:uid="{57DABB69-B291-4733-838C-52ADA343C988}"/>
    <hyperlink ref="B19:C19" location="一つ身裁ちの浴衣!A307" display="7、衽のへら付け" xr:uid="{5B2C39B7-DDB5-4AE0-A326-D9E00C4B0831}"/>
    <hyperlink ref="B20:C20" location="一つ身裁ちの浴衣!A334" display="8、衿のへら付け" xr:uid="{29721D35-6FCD-4DA7-AE19-FE9863F8399C}"/>
    <hyperlink ref="E20:F20" location="一つ身裁ちの浴衣!A335" display="①、地衿のへら付け" xr:uid="{2C0AED9D-829E-4BC3-8BE5-E9188410D631}"/>
    <hyperlink ref="H20:I20" location="一つ身裁ちの浴衣!A354" display="②、共衿のへら付け" xr:uid="{35CC8306-BC99-426F-91A2-336FD14A54BC}"/>
    <hyperlink ref="K20:M20" location="一つ身裁ちの浴衣!A371" display="③、衿先の縫いの拡大図" xr:uid="{3DF42E9C-F753-4995-B875-0E416F111EF7}"/>
    <hyperlink ref="B22:C22" location="一つ身裁ちの浴衣!A402" display="Ⅳ、和裁の教科書" xr:uid="{EB1689E1-A1EA-4667-B17B-0542C10A0F45}"/>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1F91D-90D3-4A6B-A804-74D2A972E5A7}">
  <dimension ref="A1:GF1063"/>
  <sheetViews>
    <sheetView tabSelected="1" zoomScaleNormal="100" workbookViewId="0"/>
  </sheetViews>
  <sheetFormatPr defaultColWidth="5" defaultRowHeight="15" customHeight="1" x14ac:dyDescent="0.15"/>
  <cols>
    <col min="7" max="7" width="5" customWidth="1"/>
    <col min="9" max="9" width="5" customWidth="1"/>
    <col min="22" max="22" width="5" customWidth="1"/>
    <col min="26" max="26" width="5" customWidth="1"/>
    <col min="30" max="30" width="5" customWidth="1"/>
    <col min="34" max="34" width="5" customWidth="1"/>
  </cols>
  <sheetData>
    <row r="1" spans="1:148" ht="15" customHeight="1" x14ac:dyDescent="0.15">
      <c r="B1" s="600" t="s">
        <v>2495</v>
      </c>
      <c r="N1" t="s">
        <v>2950</v>
      </c>
      <c r="CM1" s="30" t="s">
        <v>2804</v>
      </c>
      <c r="CT1" t="s">
        <v>2384</v>
      </c>
      <c r="CV1" s="12">
        <f>DZ4-0.5</f>
        <v>92.5</v>
      </c>
      <c r="CW1" s="13">
        <f>EA4-0.189</f>
        <v>34.964999999999996</v>
      </c>
      <c r="CX1" t="s">
        <v>10</v>
      </c>
      <c r="DX1" s="3"/>
      <c r="DY1" s="3"/>
      <c r="DZ1" s="3"/>
      <c r="EA1" s="3"/>
      <c r="EB1" s="3"/>
      <c r="EE1" s="30" t="s">
        <v>2805</v>
      </c>
    </row>
    <row r="2" spans="1:148" ht="15" customHeight="1" x14ac:dyDescent="0.15">
      <c r="B2" t="s">
        <v>360</v>
      </c>
      <c r="BN2" s="705" t="s">
        <v>2806</v>
      </c>
      <c r="BO2" s="706"/>
      <c r="BP2" s="3"/>
      <c r="BQ2" s="3"/>
      <c r="BR2" s="3"/>
      <c r="BS2" s="3"/>
      <c r="BT2" s="3"/>
      <c r="BU2" s="3"/>
      <c r="CO2" s="168"/>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147"/>
      <c r="DW2" s="7"/>
      <c r="DX2" t="s">
        <v>2807</v>
      </c>
      <c r="DY2" s="89" t="s">
        <v>27</v>
      </c>
      <c r="DZ2" s="12">
        <v>13</v>
      </c>
      <c r="EA2" s="13">
        <v>4.9139999999999997</v>
      </c>
      <c r="EB2" s="89" t="s">
        <v>10</v>
      </c>
      <c r="EI2" t="s">
        <v>2808</v>
      </c>
      <c r="EK2" s="12">
        <f>BZ6</f>
        <v>150</v>
      </c>
      <c r="EL2" s="13">
        <f>CA6</f>
        <v>56.7</v>
      </c>
      <c r="EM2" t="s">
        <v>10</v>
      </c>
    </row>
    <row r="3" spans="1:148" ht="15" customHeight="1" x14ac:dyDescent="0.15">
      <c r="B3" s="52" t="s">
        <v>9</v>
      </c>
      <c r="C3" s="52"/>
      <c r="D3" s="52"/>
      <c r="E3" s="52"/>
      <c r="F3" s="52"/>
      <c r="G3" s="52"/>
      <c r="H3" s="52"/>
      <c r="I3" s="52"/>
      <c r="J3" s="52"/>
      <c r="K3" s="52"/>
      <c r="L3" s="52"/>
      <c r="M3" s="52"/>
      <c r="N3" s="52"/>
      <c r="O3" s="52"/>
      <c r="P3" s="52"/>
      <c r="Q3" s="52"/>
      <c r="R3" s="52"/>
      <c r="S3" s="52"/>
      <c r="T3" s="52"/>
      <c r="U3" s="52"/>
      <c r="BM3" s="7"/>
      <c r="BN3" t="s">
        <v>2809</v>
      </c>
      <c r="BQ3" t="s">
        <v>2810</v>
      </c>
      <c r="BS3" s="12">
        <f>Z22</f>
        <v>200</v>
      </c>
      <c r="BT3" s="13">
        <f>AA22</f>
        <v>75.599999999999994</v>
      </c>
      <c r="BU3" t="s">
        <v>10</v>
      </c>
      <c r="BV3" s="89"/>
      <c r="BX3" t="s">
        <v>2811</v>
      </c>
      <c r="BZ3" t="s">
        <v>2812</v>
      </c>
      <c r="CA3" s="12">
        <f>BR5+BP11+5</f>
        <v>205</v>
      </c>
      <c r="CB3" s="13">
        <f>BS5+BQ11+1.89</f>
        <v>77.489999999999995</v>
      </c>
      <c r="CC3" t="s">
        <v>10</v>
      </c>
      <c r="CD3" t="s">
        <v>2813</v>
      </c>
      <c r="CJ3" s="12">
        <f>CA3+CA4</f>
        <v>426</v>
      </c>
      <c r="CK3" s="13">
        <f>CB3+CB4</f>
        <v>161.02799999999999</v>
      </c>
      <c r="CL3" t="s">
        <v>10</v>
      </c>
      <c r="CO3" s="7"/>
      <c r="DW3" s="7"/>
      <c r="DX3" t="s">
        <v>2814</v>
      </c>
      <c r="DY3" s="7" t="s">
        <v>28</v>
      </c>
      <c r="DZ3" s="12">
        <v>7</v>
      </c>
      <c r="EA3" s="13">
        <v>2.6459999999999999</v>
      </c>
      <c r="EB3" s="7" t="s">
        <v>10</v>
      </c>
      <c r="EG3" s="623"/>
      <c r="EP3" t="s">
        <v>2815</v>
      </c>
    </row>
    <row r="4" spans="1:148" ht="15" customHeight="1" x14ac:dyDescent="0.15">
      <c r="A4" s="52"/>
      <c r="B4" s="53"/>
      <c r="C4" s="1" t="s">
        <v>1192</v>
      </c>
      <c r="I4" s="130"/>
      <c r="J4" s="601"/>
      <c r="K4" s="1" t="s">
        <v>1193</v>
      </c>
      <c r="R4" s="55"/>
      <c r="S4" t="s">
        <v>1127</v>
      </c>
      <c r="BM4" s="7"/>
      <c r="BN4" s="357">
        <v>35</v>
      </c>
      <c r="BO4" s="13">
        <v>58.59</v>
      </c>
      <c r="BP4" t="s">
        <v>2816</v>
      </c>
      <c r="BR4" s="12">
        <f>BS3-BN4</f>
        <v>165</v>
      </c>
      <c r="BS4" s="13">
        <f>BT3-BO4</f>
        <v>17.009999999999991</v>
      </c>
      <c r="BT4" t="s">
        <v>10</v>
      </c>
      <c r="BV4" s="7"/>
      <c r="BZ4" t="s">
        <v>119</v>
      </c>
      <c r="CA4" s="12">
        <f>CA3+(BP19+3)*2</f>
        <v>221</v>
      </c>
      <c r="CB4" s="13">
        <f>CB3+(BQ19+1.134)*2</f>
        <v>83.537999999999997</v>
      </c>
      <c r="CC4" t="s">
        <v>10</v>
      </c>
      <c r="CO4" s="7"/>
      <c r="CT4" t="s">
        <v>2817</v>
      </c>
      <c r="CW4" s="12">
        <f>CV1/3</f>
        <v>30.833333333333332</v>
      </c>
      <c r="CX4" s="13">
        <f>CW1/3</f>
        <v>11.654999999999999</v>
      </c>
      <c r="CY4" t="s">
        <v>10</v>
      </c>
      <c r="DT4" s="12">
        <f>CM14-DT22-DQ15</f>
        <v>4</v>
      </c>
      <c r="DU4" s="13">
        <f>CN14-DU22-DR15</f>
        <v>1.5120000000000005</v>
      </c>
      <c r="DV4" t="s">
        <v>10</v>
      </c>
      <c r="DW4" s="7"/>
      <c r="DX4" t="s">
        <v>2818</v>
      </c>
      <c r="DY4" s="7"/>
      <c r="DZ4" s="12">
        <f>BP18</f>
        <v>93</v>
      </c>
      <c r="EA4" s="13">
        <f>BQ18</f>
        <v>35.153999999999996</v>
      </c>
      <c r="EB4" s="7" t="s">
        <v>10</v>
      </c>
      <c r="EE4" t="s">
        <v>2819</v>
      </c>
      <c r="EG4" s="7"/>
      <c r="EP4" s="12">
        <v>5</v>
      </c>
      <c r="EQ4" s="13">
        <v>1.89</v>
      </c>
      <c r="ER4" t="s">
        <v>10</v>
      </c>
    </row>
    <row r="5" spans="1:148" ht="15" customHeight="1" x14ac:dyDescent="0.15">
      <c r="B5" s="56" t="s">
        <v>115</v>
      </c>
      <c r="G5" s="57" t="s">
        <v>114</v>
      </c>
      <c r="BM5" s="7"/>
      <c r="BN5" s="720">
        <v>40</v>
      </c>
      <c r="BO5" s="44">
        <v>15.12</v>
      </c>
      <c r="BP5" s="3" t="s">
        <v>2820</v>
      </c>
      <c r="BQ5" s="3"/>
      <c r="BR5" s="226">
        <f>BS3-BN5</f>
        <v>160</v>
      </c>
      <c r="BS5" s="44">
        <f>BT3-BO5</f>
        <v>60.48</v>
      </c>
      <c r="BT5" s="3" t="s">
        <v>2821</v>
      </c>
      <c r="BU5" s="3"/>
      <c r="BV5" s="16"/>
      <c r="BX5" t="s">
        <v>2822</v>
      </c>
      <c r="BZ5" s="12">
        <f>BP14+5</f>
        <v>65</v>
      </c>
      <c r="CA5" s="13">
        <f>BQ14+1.89</f>
        <v>24.57</v>
      </c>
      <c r="CB5" t="s">
        <v>10</v>
      </c>
      <c r="CO5" s="7"/>
      <c r="DW5" s="7"/>
      <c r="DX5" t="s">
        <v>2266</v>
      </c>
      <c r="DY5" s="7"/>
      <c r="DZ5" s="12">
        <f>BZ9</f>
        <v>143</v>
      </c>
      <c r="EA5" s="13">
        <f>CA9</f>
        <v>54.053999999999995</v>
      </c>
      <c r="EB5" s="7" t="s">
        <v>10</v>
      </c>
      <c r="EE5" s="12">
        <v>10</v>
      </c>
      <c r="EF5" s="13">
        <v>3.78</v>
      </c>
      <c r="EG5" s="7" t="s">
        <v>10</v>
      </c>
      <c r="EI5" t="s">
        <v>2823</v>
      </c>
    </row>
    <row r="6" spans="1:148" ht="15" customHeight="1" x14ac:dyDescent="0.15">
      <c r="B6" s="58">
        <v>1</v>
      </c>
      <c r="C6" t="s">
        <v>116</v>
      </c>
      <c r="D6" s="12">
        <f>B6*2.64</f>
        <v>2.64</v>
      </c>
      <c r="G6" s="32">
        <v>3</v>
      </c>
      <c r="H6" s="60" t="s">
        <v>116</v>
      </c>
      <c r="I6" s="13">
        <f>G6/2.64</f>
        <v>1.1363636363636362</v>
      </c>
      <c r="Z6" s="12"/>
      <c r="AA6" s="13"/>
      <c r="BN6" s="88" t="s">
        <v>1</v>
      </c>
      <c r="BO6" s="89"/>
      <c r="BP6" s="325">
        <v>3</v>
      </c>
      <c r="BQ6" s="326">
        <v>1.1339999999999999</v>
      </c>
      <c r="BR6" s="89" t="s">
        <v>10</v>
      </c>
      <c r="BX6" t="s">
        <v>2824</v>
      </c>
      <c r="BZ6" s="12">
        <f>BP21+10*2</f>
        <v>150</v>
      </c>
      <c r="CA6" s="13">
        <f>BQ21+3.78*2</f>
        <v>56.7</v>
      </c>
      <c r="CB6" t="s">
        <v>10</v>
      </c>
      <c r="CO6" s="7"/>
      <c r="DW6" s="7"/>
      <c r="DX6" s="49" t="s">
        <v>2825</v>
      </c>
      <c r="DY6" s="16"/>
      <c r="DZ6" s="226">
        <f>BZ10</f>
        <v>21</v>
      </c>
      <c r="EA6" s="44">
        <f>CA10</f>
        <v>7.9379999999999997</v>
      </c>
      <c r="EB6" s="16" t="s">
        <v>10</v>
      </c>
      <c r="EG6" s="7"/>
      <c r="EI6" s="12">
        <f>BP21</f>
        <v>130</v>
      </c>
      <c r="EJ6" s="13">
        <f>BQ21</f>
        <v>49.14</v>
      </c>
      <c r="EK6" t="s">
        <v>10</v>
      </c>
      <c r="EP6" t="s">
        <v>2826</v>
      </c>
    </row>
    <row r="7" spans="1:148" ht="15" customHeight="1" x14ac:dyDescent="0.15">
      <c r="B7" s="18" t="s">
        <v>2916</v>
      </c>
      <c r="C7" s="18"/>
      <c r="D7" s="18"/>
      <c r="E7" s="18"/>
      <c r="F7" s="18"/>
      <c r="G7" s="18"/>
      <c r="H7" s="18"/>
      <c r="I7" s="18"/>
      <c r="J7" s="18"/>
      <c r="K7" s="18"/>
      <c r="L7" s="18"/>
      <c r="M7" s="18"/>
      <c r="N7" s="18"/>
      <c r="O7" s="18"/>
      <c r="P7" s="18"/>
      <c r="BN7" s="81" t="s">
        <v>15</v>
      </c>
      <c r="BO7" s="7"/>
      <c r="BP7" s="12">
        <f>Z51+1</f>
        <v>14</v>
      </c>
      <c r="BQ7" s="13">
        <f>AA51+0.378</f>
        <v>5.2919999999999998</v>
      </c>
      <c r="BR7" s="7" t="s">
        <v>10</v>
      </c>
      <c r="BX7" t="s">
        <v>2827</v>
      </c>
      <c r="BZ7" s="12">
        <f>BP22+5</f>
        <v>40</v>
      </c>
      <c r="CA7" s="13">
        <f>BQ22+1.89</f>
        <v>15.120000000000001</v>
      </c>
      <c r="CB7" t="s">
        <v>10</v>
      </c>
      <c r="CM7" s="168"/>
      <c r="CN7" s="168"/>
      <c r="CO7" s="197"/>
      <c r="CP7" s="81"/>
      <c r="CQ7" s="145"/>
      <c r="CT7" s="9"/>
      <c r="CU7" s="9"/>
      <c r="CV7" s="9"/>
      <c r="EE7" t="s">
        <v>2828</v>
      </c>
      <c r="EG7" s="7"/>
      <c r="EM7" t="s">
        <v>2829</v>
      </c>
      <c r="EP7" s="12">
        <v>10</v>
      </c>
      <c r="EQ7" s="13">
        <v>3.78</v>
      </c>
      <c r="ER7" t="s">
        <v>10</v>
      </c>
    </row>
    <row r="8" spans="1:148" ht="15" customHeight="1" x14ac:dyDescent="0.15">
      <c r="B8" s="30" t="s">
        <v>2203</v>
      </c>
      <c r="BN8" s="81" t="s">
        <v>35</v>
      </c>
      <c r="BO8" s="7"/>
      <c r="BP8" s="12">
        <f>Z30</f>
        <v>40</v>
      </c>
      <c r="BQ8" s="13">
        <f>AA30</f>
        <v>15.12</v>
      </c>
      <c r="BR8" s="7" t="s">
        <v>10</v>
      </c>
      <c r="BX8" t="s">
        <v>2830</v>
      </c>
      <c r="CA8" s="12">
        <f>BZ7*2</f>
        <v>80</v>
      </c>
      <c r="CB8" s="13">
        <f>CA7*2</f>
        <v>30.240000000000002</v>
      </c>
      <c r="CC8" t="s">
        <v>10</v>
      </c>
      <c r="CO8" s="7"/>
      <c r="CP8" t="s">
        <v>2264</v>
      </c>
      <c r="DL8" s="9"/>
      <c r="DM8" s="9"/>
      <c r="DN8" s="9"/>
      <c r="DQ8" s="12">
        <f>DY9-CW11</f>
        <v>4</v>
      </c>
      <c r="DR8" s="13">
        <f>DZ10-CX12</f>
        <v>1.512</v>
      </c>
      <c r="DS8" t="s">
        <v>10</v>
      </c>
      <c r="EE8" s="12">
        <f>CA8</f>
        <v>80</v>
      </c>
      <c r="EF8" s="13">
        <f>CB8</f>
        <v>30.240000000000002</v>
      </c>
      <c r="EG8" s="7" t="s">
        <v>10</v>
      </c>
      <c r="EJ8" t="s">
        <v>2831</v>
      </c>
      <c r="EL8" s="12">
        <f>EJ9*2</f>
        <v>70</v>
      </c>
      <c r="EM8" s="13">
        <f>EK9*2</f>
        <v>26.46</v>
      </c>
      <c r="EN8" t="s">
        <v>10</v>
      </c>
    </row>
    <row r="9" spans="1:148" ht="15" customHeight="1" x14ac:dyDescent="0.15">
      <c r="B9" s="6" t="s">
        <v>2497</v>
      </c>
      <c r="H9" s="129"/>
      <c r="I9" s="101"/>
      <c r="P9" s="129"/>
      <c r="Q9" s="101"/>
      <c r="BN9" s="81" t="s">
        <v>187</v>
      </c>
      <c r="BO9" s="7"/>
      <c r="BP9" s="12">
        <f>Z33</f>
        <v>27</v>
      </c>
      <c r="BQ9" s="13">
        <f>AA33</f>
        <v>10.206000000000003</v>
      </c>
      <c r="BR9" s="7" t="s">
        <v>10</v>
      </c>
      <c r="BX9" t="s">
        <v>2266</v>
      </c>
      <c r="BZ9" s="12">
        <f>BP18+5+BP11+5</f>
        <v>143</v>
      </c>
      <c r="CA9" s="13">
        <f>BQ18+1.89+BQ11+1.89</f>
        <v>54.053999999999995</v>
      </c>
      <c r="CB9" t="s">
        <v>10</v>
      </c>
      <c r="CC9" t="s">
        <v>2832</v>
      </c>
      <c r="CE9" s="12">
        <f>(BP18+10)*2</f>
        <v>206</v>
      </c>
      <c r="CF9" s="13">
        <f>(BQ18+3.78)*2</f>
        <v>77.867999999999995</v>
      </c>
      <c r="CG9" t="s">
        <v>10</v>
      </c>
      <c r="CO9" s="7"/>
      <c r="CP9" s="12">
        <v>5</v>
      </c>
      <c r="CQ9" s="13">
        <v>1.89</v>
      </c>
      <c r="CR9" t="s">
        <v>10</v>
      </c>
      <c r="CT9" t="s">
        <v>2360</v>
      </c>
      <c r="CU9" s="4">
        <f>DEGREES(ATAN(DQ8/CV1))</f>
        <v>2.4761126737087129</v>
      </c>
      <c r="CV9" s="721">
        <f>DEGREES(ATAN(DR8/CW1))</f>
        <v>2.4761126737087129</v>
      </c>
      <c r="DL9" s="348">
        <f>CW4*2*TAN(RADIANS(CU9))</f>
        <v>2.6666666666666665</v>
      </c>
      <c r="DM9" s="334">
        <f>CX4*2*TAN(RADIANS(CV9))</f>
        <v>1.008</v>
      </c>
      <c r="DN9" t="s">
        <v>10</v>
      </c>
      <c r="DU9" t="s">
        <v>2387</v>
      </c>
      <c r="DY9" s="12">
        <f>(DZ2+1)/2+0.5</f>
        <v>7.5</v>
      </c>
      <c r="EG9" s="7"/>
      <c r="EJ9" s="12">
        <f>BP22</f>
        <v>35</v>
      </c>
      <c r="EK9" s="13">
        <f>BQ22</f>
        <v>13.23</v>
      </c>
      <c r="EL9" t="s">
        <v>10</v>
      </c>
    </row>
    <row r="10" spans="1:148" ht="15" customHeight="1" x14ac:dyDescent="0.15">
      <c r="B10" t="s">
        <v>2204</v>
      </c>
      <c r="G10" s="59"/>
      <c r="H10" s="32">
        <f>D218</f>
        <v>1600.3606573795942</v>
      </c>
      <c r="I10" s="106">
        <f>E218</f>
        <v>605.4763284894866</v>
      </c>
      <c r="J10" t="s">
        <v>2205</v>
      </c>
      <c r="O10" s="59"/>
      <c r="P10" s="32">
        <f>F701</f>
        <v>1190.5444389448269</v>
      </c>
      <c r="Q10" s="106">
        <f>G701</f>
        <v>450.38579792114456</v>
      </c>
      <c r="R10" t="s">
        <v>338</v>
      </c>
      <c r="S10" s="12">
        <f>H10+P10</f>
        <v>2790.9050963244208</v>
      </c>
      <c r="T10" s="13">
        <f>I10+Q10</f>
        <v>1055.8621264106312</v>
      </c>
      <c r="U10" t="s">
        <v>10</v>
      </c>
      <c r="BN10" s="81" t="s">
        <v>2833</v>
      </c>
      <c r="BO10" s="7"/>
      <c r="BP10" s="12">
        <f>BP8+BP9</f>
        <v>67</v>
      </c>
      <c r="BQ10" s="13">
        <f>BQ8+BQ9</f>
        <v>25.326000000000001</v>
      </c>
      <c r="BR10" s="7" t="s">
        <v>10</v>
      </c>
      <c r="BX10" t="s">
        <v>2825</v>
      </c>
      <c r="BZ10" s="12">
        <f>BP16+4*2</f>
        <v>21</v>
      </c>
      <c r="CA10" s="13">
        <f>BQ16+1.512*2</f>
        <v>7.9379999999999997</v>
      </c>
      <c r="CB10" t="s">
        <v>10</v>
      </c>
      <c r="CO10" s="7"/>
      <c r="DC10" s="345">
        <f>CW4*TAN(RADIANS(CU9))</f>
        <v>1.3333333333333333</v>
      </c>
      <c r="DD10" s="311">
        <f>CX4*TAN(RADIANS(CV9))</f>
        <v>0.504</v>
      </c>
      <c r="DE10" s="131" t="s">
        <v>10</v>
      </c>
      <c r="DU10" t="s">
        <v>2389</v>
      </c>
      <c r="DZ10" s="13">
        <f>(EA2+0.378)/2+0.189</f>
        <v>2.835</v>
      </c>
      <c r="EA10" t="s">
        <v>10</v>
      </c>
      <c r="EG10" s="7"/>
    </row>
    <row r="11" spans="1:148" ht="15" customHeight="1" x14ac:dyDescent="0.15">
      <c r="BN11" s="81" t="s">
        <v>2834</v>
      </c>
      <c r="BO11" s="7"/>
      <c r="BP11" s="12">
        <v>40</v>
      </c>
      <c r="BQ11" s="13">
        <v>15.12</v>
      </c>
      <c r="BR11" s="7" t="s">
        <v>10</v>
      </c>
      <c r="CO11" s="7"/>
      <c r="CS11" t="s">
        <v>2385</v>
      </c>
      <c r="CV11" s="9"/>
      <c r="CW11" s="12">
        <f>(DZ3+1)/2-0.5</f>
        <v>3.5</v>
      </c>
      <c r="EG11" s="197"/>
      <c r="EP11" t="s">
        <v>2835</v>
      </c>
    </row>
    <row r="12" spans="1:148" ht="15" customHeight="1" x14ac:dyDescent="0.15">
      <c r="B12" s="30" t="s">
        <v>2512</v>
      </c>
      <c r="BN12" s="81" t="s">
        <v>2836</v>
      </c>
      <c r="BO12" s="7"/>
      <c r="BP12" s="12">
        <v>30</v>
      </c>
      <c r="BQ12" s="13">
        <v>11.34</v>
      </c>
      <c r="BR12" s="7" t="s">
        <v>10</v>
      </c>
      <c r="BX12" t="s">
        <v>2837</v>
      </c>
      <c r="BZ12" s="12">
        <f>BP23+3</f>
        <v>83</v>
      </c>
      <c r="CA12" s="13">
        <f>BQ23+1.134</f>
        <v>31.373999999999999</v>
      </c>
      <c r="CB12" t="s">
        <v>10</v>
      </c>
      <c r="CO12" s="7"/>
      <c r="CS12" t="s">
        <v>2386</v>
      </c>
      <c r="CW12" s="9"/>
      <c r="CX12" s="13">
        <f>(EA3+0.378)/2-0.189</f>
        <v>1.323</v>
      </c>
      <c r="CY12" t="s">
        <v>10</v>
      </c>
      <c r="EP12" s="12">
        <v>5</v>
      </c>
      <c r="EQ12" s="13">
        <v>1.89</v>
      </c>
      <c r="ER12" t="s">
        <v>10</v>
      </c>
    </row>
    <row r="13" spans="1:148" ht="15" customHeight="1" x14ac:dyDescent="0.15">
      <c r="B13" t="s">
        <v>703</v>
      </c>
      <c r="BN13" s="81" t="s">
        <v>2838</v>
      </c>
      <c r="BO13" s="7"/>
      <c r="BP13" s="12">
        <v>45</v>
      </c>
      <c r="BQ13" s="13">
        <v>17.010000000000002</v>
      </c>
      <c r="BR13" s="7" t="s">
        <v>10</v>
      </c>
      <c r="BX13" t="s">
        <v>2839</v>
      </c>
      <c r="CA13" s="12">
        <f>BZ12*2</f>
        <v>166</v>
      </c>
      <c r="CB13" s="13">
        <f>CA12*2</f>
        <v>62.747999999999998</v>
      </c>
      <c r="CC13" t="s">
        <v>10</v>
      </c>
      <c r="CM13" t="s">
        <v>2388</v>
      </c>
      <c r="CO13" s="7"/>
    </row>
    <row r="14" spans="1:148" ht="15" customHeight="1" x14ac:dyDescent="0.15">
      <c r="U14" s="30" t="s">
        <v>1209</v>
      </c>
      <c r="BN14" s="81" t="s">
        <v>2840</v>
      </c>
      <c r="BO14" s="7"/>
      <c r="BP14" s="12">
        <v>60</v>
      </c>
      <c r="BQ14" s="13">
        <v>22.68</v>
      </c>
      <c r="BR14" s="7" t="s">
        <v>10</v>
      </c>
      <c r="BX14" t="s">
        <v>2841</v>
      </c>
      <c r="BZ14" s="12">
        <v>35</v>
      </c>
      <c r="CA14" s="13">
        <v>13.23</v>
      </c>
      <c r="CB14" t="s">
        <v>10</v>
      </c>
      <c r="CM14" s="12">
        <f>DZ6</f>
        <v>21</v>
      </c>
      <c r="CN14" s="13">
        <f>EA6</f>
        <v>7.9379999999999997</v>
      </c>
      <c r="CO14" s="7" t="s">
        <v>10</v>
      </c>
    </row>
    <row r="15" spans="1:148" ht="15" customHeight="1" x14ac:dyDescent="0.15">
      <c r="C15" s="3"/>
      <c r="D15" s="3"/>
      <c r="E15" s="3"/>
      <c r="F15" s="3"/>
      <c r="G15" s="3"/>
      <c r="H15" s="3"/>
      <c r="I15" s="3"/>
      <c r="L15" s="3"/>
      <c r="M15" s="3"/>
      <c r="N15" s="3"/>
      <c r="O15" s="3"/>
      <c r="P15" s="3"/>
      <c r="Q15" s="3"/>
      <c r="R15" s="3"/>
      <c r="U15" s="722" t="s">
        <v>2895</v>
      </c>
      <c r="V15" s="723"/>
      <c r="W15" s="3"/>
      <c r="X15" s="3"/>
      <c r="Y15" s="3"/>
      <c r="Z15" s="3"/>
      <c r="AA15" s="3"/>
      <c r="AD15" s="3"/>
      <c r="AE15" s="3"/>
      <c r="AF15" s="3"/>
      <c r="AG15" s="3"/>
      <c r="AH15" s="3"/>
      <c r="AI15" s="3"/>
      <c r="AJ15" s="3"/>
      <c r="AM15" s="3"/>
      <c r="AN15" s="3"/>
      <c r="AO15" s="3"/>
      <c r="AP15" s="3"/>
      <c r="AQ15" s="3"/>
      <c r="AR15" s="3"/>
      <c r="AS15" s="3"/>
      <c r="AV15" s="3"/>
      <c r="AW15" s="3"/>
      <c r="AX15" s="3"/>
      <c r="AY15" s="3"/>
      <c r="AZ15" s="3"/>
      <c r="BA15" s="3"/>
      <c r="BB15" s="3"/>
      <c r="BN15" s="81" t="s">
        <v>34</v>
      </c>
      <c r="BO15" s="7"/>
      <c r="BP15" s="12">
        <f>BP14</f>
        <v>60</v>
      </c>
      <c r="BQ15" s="13">
        <f>BQ14</f>
        <v>22.68</v>
      </c>
      <c r="BR15" s="7" t="s">
        <v>10</v>
      </c>
      <c r="CO15" s="7"/>
      <c r="CP15" t="s">
        <v>2842</v>
      </c>
      <c r="DB15" s="348">
        <f>DB18+CP16+DC10</f>
        <v>10</v>
      </c>
      <c r="DC15" s="334">
        <f>DC18+CQ16+DD10</f>
        <v>3.78</v>
      </c>
      <c r="DD15" t="s">
        <v>10</v>
      </c>
      <c r="DK15" s="348">
        <f>DL19+CP16+DL9</f>
        <v>12</v>
      </c>
      <c r="DL15" s="334">
        <f>DM19+CQ16+DM9</f>
        <v>4.5359999999999996</v>
      </c>
      <c r="DM15" t="s">
        <v>10</v>
      </c>
      <c r="DN15" s="198" t="s">
        <v>2391</v>
      </c>
      <c r="DQ15" s="348">
        <f>DZ2+1</f>
        <v>14</v>
      </c>
      <c r="DR15" s="334">
        <f>EA2+0.378</f>
        <v>5.2919999999999998</v>
      </c>
      <c r="DS15" t="s">
        <v>10</v>
      </c>
    </row>
    <row r="16" spans="1:148" ht="15" customHeight="1" x14ac:dyDescent="0.15">
      <c r="B16" s="7"/>
      <c r="C16" s="49" t="s">
        <v>492</v>
      </c>
      <c r="D16" s="3"/>
      <c r="E16" s="3"/>
      <c r="F16" s="3"/>
      <c r="G16" s="16"/>
      <c r="H16" s="49" t="s">
        <v>507</v>
      </c>
      <c r="I16" s="48"/>
      <c r="K16" s="7"/>
      <c r="L16" s="49" t="s">
        <v>492</v>
      </c>
      <c r="M16" s="3"/>
      <c r="N16" s="3"/>
      <c r="O16" s="3"/>
      <c r="P16" s="16"/>
      <c r="Q16" s="49" t="s">
        <v>514</v>
      </c>
      <c r="R16" s="48"/>
      <c r="U16" s="602" t="s">
        <v>492</v>
      </c>
      <c r="V16" s="598"/>
      <c r="W16" s="598"/>
      <c r="X16" s="598"/>
      <c r="Y16" s="603"/>
      <c r="Z16" s="49" t="s">
        <v>714</v>
      </c>
      <c r="AA16" s="16"/>
      <c r="AD16" s="49" t="s">
        <v>492</v>
      </c>
      <c r="AE16" s="3"/>
      <c r="AF16" s="3"/>
      <c r="AG16" s="3"/>
      <c r="AH16" s="16"/>
      <c r="AI16" s="49" t="s">
        <v>537</v>
      </c>
      <c r="AJ16" s="16"/>
      <c r="AM16" s="49" t="s">
        <v>492</v>
      </c>
      <c r="AN16" s="3"/>
      <c r="AO16" s="3"/>
      <c r="AP16" s="3"/>
      <c r="AQ16" s="16"/>
      <c r="AR16" s="49" t="s">
        <v>715</v>
      </c>
      <c r="AS16" s="16"/>
      <c r="AV16" s="49" t="s">
        <v>492</v>
      </c>
      <c r="AW16" s="3"/>
      <c r="AX16" s="3"/>
      <c r="AY16" s="3"/>
      <c r="AZ16" s="16"/>
      <c r="BA16" s="49" t="s">
        <v>716</v>
      </c>
      <c r="BB16" s="16"/>
      <c r="BE16" s="50" t="s">
        <v>493</v>
      </c>
      <c r="BF16" s="47"/>
      <c r="BG16" s="47"/>
      <c r="BH16" s="47"/>
      <c r="BI16" s="48"/>
      <c r="BJ16" s="47" t="s">
        <v>719</v>
      </c>
      <c r="BK16" s="48"/>
      <c r="BN16" s="81" t="s">
        <v>2807</v>
      </c>
      <c r="BO16" s="7" t="s">
        <v>27</v>
      </c>
      <c r="BP16" s="12">
        <v>13</v>
      </c>
      <c r="BQ16" s="13">
        <v>4.9139999999999997</v>
      </c>
      <c r="BR16" s="7" t="s">
        <v>10</v>
      </c>
      <c r="BX16" t="s">
        <v>2843</v>
      </c>
      <c r="CA16" s="12">
        <f>CA18+10</f>
        <v>130</v>
      </c>
      <c r="CB16" s="13">
        <f>CB18+3.78</f>
        <v>49.14</v>
      </c>
      <c r="CC16" t="s">
        <v>10</v>
      </c>
      <c r="CO16" s="7"/>
      <c r="CP16" s="12">
        <f>DZ3+1</f>
        <v>8</v>
      </c>
      <c r="CQ16" s="13">
        <f>EA3+0.378</f>
        <v>3.024</v>
      </c>
      <c r="CR16" t="s">
        <v>10</v>
      </c>
    </row>
    <row r="17" spans="2:151" ht="15" customHeight="1" x14ac:dyDescent="0.15">
      <c r="B17" s="7"/>
      <c r="C17" s="50" t="s">
        <v>493</v>
      </c>
      <c r="D17" s="47"/>
      <c r="E17" s="47"/>
      <c r="F17" s="47"/>
      <c r="G17" s="48"/>
      <c r="H17" s="47" t="s">
        <v>713</v>
      </c>
      <c r="I17" s="48"/>
      <c r="K17" s="7"/>
      <c r="L17" s="50" t="s">
        <v>493</v>
      </c>
      <c r="M17" s="47"/>
      <c r="N17" s="47"/>
      <c r="O17" s="47"/>
      <c r="P17" s="48"/>
      <c r="Q17" s="47" t="s">
        <v>507</v>
      </c>
      <c r="R17" s="48"/>
      <c r="U17" s="50" t="s">
        <v>493</v>
      </c>
      <c r="V17" s="47"/>
      <c r="W17" s="47"/>
      <c r="X17" s="47"/>
      <c r="Y17" s="48"/>
      <c r="Z17" s="47" t="s">
        <v>514</v>
      </c>
      <c r="AA17" s="48"/>
      <c r="AD17" s="50" t="s">
        <v>493</v>
      </c>
      <c r="AE17" s="47"/>
      <c r="AF17" s="47"/>
      <c r="AG17" s="47"/>
      <c r="AH17" s="48"/>
      <c r="AI17" s="47" t="s">
        <v>536</v>
      </c>
      <c r="AJ17" s="48"/>
      <c r="AM17" s="50" t="s">
        <v>493</v>
      </c>
      <c r="AN17" s="47"/>
      <c r="AO17" s="47"/>
      <c r="AP17" s="47"/>
      <c r="AQ17" s="48"/>
      <c r="AR17" s="47" t="s">
        <v>714</v>
      </c>
      <c r="AS17" s="48"/>
      <c r="AV17" s="50" t="s">
        <v>493</v>
      </c>
      <c r="AW17" s="47"/>
      <c r="AX17" s="47"/>
      <c r="AY17" s="47"/>
      <c r="AZ17" s="48"/>
      <c r="BA17" s="47" t="s">
        <v>715</v>
      </c>
      <c r="BB17" s="48"/>
      <c r="BE17" s="50" t="s">
        <v>494</v>
      </c>
      <c r="BF17" s="47"/>
      <c r="BG17" s="47"/>
      <c r="BH17" s="47"/>
      <c r="BI17" s="48"/>
      <c r="BJ17">
        <v>20</v>
      </c>
      <c r="BK17" s="7" t="s">
        <v>705</v>
      </c>
      <c r="BN17" s="81" t="s">
        <v>2814</v>
      </c>
      <c r="BO17" s="7" t="s">
        <v>28</v>
      </c>
      <c r="BP17" s="12">
        <v>7</v>
      </c>
      <c r="BQ17" s="13">
        <v>2.6459999999999999</v>
      </c>
      <c r="BR17" s="7" t="s">
        <v>10</v>
      </c>
      <c r="BX17" t="s">
        <v>2844</v>
      </c>
      <c r="CA17" s="12">
        <f>BP14+5+CA20</f>
        <v>65</v>
      </c>
      <c r="CB17" s="13">
        <f>BQ14+1.89+CB20</f>
        <v>24.57</v>
      </c>
      <c r="CC17" t="s">
        <v>10</v>
      </c>
      <c r="CP17" s="81"/>
      <c r="CS17" t="s">
        <v>2396</v>
      </c>
      <c r="CV17" s="9"/>
      <c r="CW17" s="12">
        <f>(DZ3+1)/2+0.5</f>
        <v>4.5</v>
      </c>
      <c r="DU17" t="s">
        <v>2397</v>
      </c>
      <c r="DY17" s="12">
        <f>(DZ2+1)/2-0.5</f>
        <v>6.5</v>
      </c>
    </row>
    <row r="18" spans="2:151" ht="15" customHeight="1" x14ac:dyDescent="0.15">
      <c r="B18" s="7"/>
      <c r="C18" s="50" t="s">
        <v>494</v>
      </c>
      <c r="D18" s="47"/>
      <c r="E18" s="47"/>
      <c r="F18" s="47"/>
      <c r="G18" s="48"/>
      <c r="H18" t="s">
        <v>539</v>
      </c>
      <c r="I18" s="7"/>
      <c r="K18" s="7"/>
      <c r="L18" s="50" t="s">
        <v>494</v>
      </c>
      <c r="M18" s="47"/>
      <c r="N18" s="47"/>
      <c r="O18" s="47"/>
      <c r="P18" s="48"/>
      <c r="Q18" t="s">
        <v>515</v>
      </c>
      <c r="R18" s="7"/>
      <c r="U18" s="50" t="s">
        <v>494</v>
      </c>
      <c r="V18" s="47"/>
      <c r="W18" s="47"/>
      <c r="X18" s="47"/>
      <c r="Y18" s="48"/>
      <c r="Z18" t="s">
        <v>516</v>
      </c>
      <c r="AA18" s="7"/>
      <c r="AD18" s="50" t="s">
        <v>494</v>
      </c>
      <c r="AE18" s="47"/>
      <c r="AF18" s="47"/>
      <c r="AG18" s="47"/>
      <c r="AH18" s="48"/>
      <c r="AI18" t="s">
        <v>517</v>
      </c>
      <c r="AJ18" s="7"/>
      <c r="AM18" s="50" t="s">
        <v>494</v>
      </c>
      <c r="AN18" s="47"/>
      <c r="AO18" s="47"/>
      <c r="AP18" s="47"/>
      <c r="AQ18" s="48"/>
      <c r="AR18" t="s">
        <v>540</v>
      </c>
      <c r="AS18" s="7"/>
      <c r="AV18" s="50" t="s">
        <v>494</v>
      </c>
      <c r="AW18" s="47"/>
      <c r="AX18" s="47"/>
      <c r="AY18" s="47"/>
      <c r="AZ18" s="48"/>
      <c r="BA18" t="s">
        <v>538</v>
      </c>
      <c r="BB18" s="7"/>
      <c r="BE18" s="50" t="s">
        <v>495</v>
      </c>
      <c r="BF18" s="47"/>
      <c r="BG18" s="47"/>
      <c r="BH18" s="47"/>
      <c r="BI18" s="48"/>
      <c r="BJ18" s="50">
        <v>115</v>
      </c>
      <c r="BK18" s="48" t="s">
        <v>10</v>
      </c>
      <c r="BN18" s="81" t="s">
        <v>2818</v>
      </c>
      <c r="BO18" s="7"/>
      <c r="BP18" s="12">
        <f>BR5-BP10</f>
        <v>93</v>
      </c>
      <c r="BQ18" s="13">
        <f>BS5-BQ10</f>
        <v>35.153999999999996</v>
      </c>
      <c r="BR18" s="7" t="s">
        <v>10</v>
      </c>
      <c r="BX18" t="s">
        <v>2845</v>
      </c>
      <c r="CA18" s="12">
        <f>BR5-BP11</f>
        <v>120</v>
      </c>
      <c r="CB18" s="13">
        <f>BS5-BQ11</f>
        <v>45.36</v>
      </c>
      <c r="CC18" t="s">
        <v>10</v>
      </c>
      <c r="CO18" s="7"/>
      <c r="CP18" s="81"/>
      <c r="CS18" t="s">
        <v>2398</v>
      </c>
      <c r="CW18" s="9"/>
      <c r="CX18" s="13">
        <f>(EA3+0.378)/2+0.189</f>
        <v>1.7010000000000001</v>
      </c>
      <c r="CY18" t="s">
        <v>10</v>
      </c>
      <c r="DB18" s="348">
        <f>CW4*TAN(RADIANS(CT20))</f>
        <v>0.66666666666666663</v>
      </c>
      <c r="DC18" s="334">
        <f>CX4*TAN(RADIANS(CU20))</f>
        <v>0.25199999999999995</v>
      </c>
      <c r="DD18" s="198" t="s">
        <v>10</v>
      </c>
      <c r="DU18" t="s">
        <v>2399</v>
      </c>
      <c r="DZ18" s="13">
        <f>(EA2+0.378)/2-0.189</f>
        <v>2.4569999999999999</v>
      </c>
      <c r="EA18" t="s">
        <v>10</v>
      </c>
    </row>
    <row r="19" spans="2:151" ht="15" customHeight="1" thickBot="1" x14ac:dyDescent="0.2">
      <c r="B19" s="7"/>
      <c r="C19" s="50" t="s">
        <v>495</v>
      </c>
      <c r="D19" s="47"/>
      <c r="E19" s="47"/>
      <c r="F19" s="47"/>
      <c r="G19" s="48"/>
      <c r="H19" s="50">
        <v>80</v>
      </c>
      <c r="I19" s="48" t="s">
        <v>904</v>
      </c>
      <c r="K19" s="7"/>
      <c r="L19" s="50" t="s">
        <v>495</v>
      </c>
      <c r="M19" s="47"/>
      <c r="N19" s="47"/>
      <c r="O19" s="47"/>
      <c r="P19" s="48"/>
      <c r="Q19" s="50">
        <v>89</v>
      </c>
      <c r="R19" s="48" t="s">
        <v>904</v>
      </c>
      <c r="U19" s="50" t="s">
        <v>495</v>
      </c>
      <c r="V19" s="47"/>
      <c r="W19" s="47"/>
      <c r="X19" s="47"/>
      <c r="Y19" s="48"/>
      <c r="Z19" s="50">
        <v>95.5</v>
      </c>
      <c r="AA19" s="48" t="s">
        <v>904</v>
      </c>
      <c r="AD19" s="50" t="s">
        <v>495</v>
      </c>
      <c r="AE19" s="47"/>
      <c r="AF19" s="47"/>
      <c r="AG19" s="47"/>
      <c r="AH19" s="48"/>
      <c r="AI19" s="50">
        <v>99.3</v>
      </c>
      <c r="AJ19" s="48" t="s">
        <v>904</v>
      </c>
      <c r="AM19" s="50" t="s">
        <v>495</v>
      </c>
      <c r="AN19" s="47"/>
      <c r="AO19" s="47"/>
      <c r="AP19" s="47"/>
      <c r="AQ19" s="48"/>
      <c r="AR19" s="50">
        <v>105</v>
      </c>
      <c r="AS19" s="48" t="s">
        <v>904</v>
      </c>
      <c r="AV19" s="50" t="s">
        <v>495</v>
      </c>
      <c r="AW19" s="47"/>
      <c r="AX19" s="47"/>
      <c r="AY19" s="47"/>
      <c r="AZ19" s="48"/>
      <c r="BA19" s="50">
        <v>109</v>
      </c>
      <c r="BB19" s="48" t="s">
        <v>904</v>
      </c>
      <c r="BE19" s="61" t="s">
        <v>506</v>
      </c>
      <c r="BF19" s="62"/>
      <c r="BG19" s="62"/>
      <c r="BH19" s="62"/>
      <c r="BI19" s="63"/>
      <c r="BJ19" s="64" t="s">
        <v>90</v>
      </c>
      <c r="BK19" s="65" t="s">
        <v>24</v>
      </c>
      <c r="BN19" s="81" t="s">
        <v>2209</v>
      </c>
      <c r="BO19" s="7"/>
      <c r="BP19" s="12">
        <v>5</v>
      </c>
      <c r="BQ19" s="13">
        <v>1.89</v>
      </c>
      <c r="BR19" s="7" t="s">
        <v>10</v>
      </c>
      <c r="BX19" t="s">
        <v>2846</v>
      </c>
      <c r="CA19" s="12">
        <f>BP18-BP11+5+10</f>
        <v>68</v>
      </c>
      <c r="CB19" s="13">
        <f>BQ18-BQ11+1.89+3.78</f>
        <v>25.704000000000001</v>
      </c>
      <c r="CC19" t="s">
        <v>10</v>
      </c>
      <c r="CO19" s="7"/>
      <c r="CP19" s="81"/>
      <c r="DL19" s="348">
        <f>CW4*2*TAN(RADIANS(CT20))</f>
        <v>1.3333333333333333</v>
      </c>
      <c r="DM19" s="334">
        <f>CX4*2*TAN(RADIANS(CU20))</f>
        <v>0.50399999999999989</v>
      </c>
      <c r="DN19" t="s">
        <v>10</v>
      </c>
      <c r="DQ19" s="12">
        <f>DY17-CW17</f>
        <v>2</v>
      </c>
      <c r="DR19" s="13">
        <f>DZ18-CX18</f>
        <v>0.75599999999999978</v>
      </c>
      <c r="DS19" t="s">
        <v>10</v>
      </c>
    </row>
    <row r="20" spans="2:151" ht="15" customHeight="1" thickTop="1" thickBot="1" x14ac:dyDescent="0.2">
      <c r="B20" s="7"/>
      <c r="C20" s="61" t="s">
        <v>506</v>
      </c>
      <c r="D20" s="62"/>
      <c r="E20" s="62"/>
      <c r="F20" s="62"/>
      <c r="G20" s="63"/>
      <c r="H20" s="64" t="s">
        <v>90</v>
      </c>
      <c r="I20" s="65" t="s">
        <v>24</v>
      </c>
      <c r="K20" s="7"/>
      <c r="L20" s="61" t="s">
        <v>506</v>
      </c>
      <c r="M20" s="62"/>
      <c r="N20" s="62"/>
      <c r="O20" s="62"/>
      <c r="P20" s="63"/>
      <c r="Q20" s="64" t="s">
        <v>90</v>
      </c>
      <c r="R20" s="65" t="s">
        <v>24</v>
      </c>
      <c r="U20" s="61" t="s">
        <v>506</v>
      </c>
      <c r="V20" s="62"/>
      <c r="W20" s="62"/>
      <c r="X20" s="62"/>
      <c r="Y20" s="63"/>
      <c r="Z20" s="64" t="s">
        <v>90</v>
      </c>
      <c r="AA20" s="65" t="s">
        <v>24</v>
      </c>
      <c r="AD20" s="61" t="s">
        <v>506</v>
      </c>
      <c r="AE20" s="62"/>
      <c r="AF20" s="62"/>
      <c r="AG20" s="62"/>
      <c r="AH20" s="63"/>
      <c r="AI20" s="64" t="s">
        <v>90</v>
      </c>
      <c r="AJ20" s="65" t="s">
        <v>24</v>
      </c>
      <c r="AM20" s="61" t="s">
        <v>506</v>
      </c>
      <c r="AN20" s="62"/>
      <c r="AO20" s="62"/>
      <c r="AP20" s="62"/>
      <c r="AQ20" s="63"/>
      <c r="AR20" s="64" t="s">
        <v>90</v>
      </c>
      <c r="AS20" s="65" t="s">
        <v>24</v>
      </c>
      <c r="AV20" s="61" t="s">
        <v>506</v>
      </c>
      <c r="AW20" s="62"/>
      <c r="AX20" s="62"/>
      <c r="AY20" s="62"/>
      <c r="AZ20" s="63"/>
      <c r="BA20" s="64" t="s">
        <v>90</v>
      </c>
      <c r="BB20" s="65" t="s">
        <v>24</v>
      </c>
      <c r="BE20" s="50" t="s">
        <v>735</v>
      </c>
      <c r="BF20" s="47"/>
      <c r="BG20" s="47"/>
      <c r="BH20" s="47"/>
      <c r="BI20" s="48"/>
      <c r="BJ20" s="67">
        <v>344</v>
      </c>
      <c r="BK20" s="68">
        <v>130.03200000000001</v>
      </c>
      <c r="BN20" s="81" t="s">
        <v>2847</v>
      </c>
      <c r="BO20" s="7"/>
      <c r="BP20" s="12">
        <v>35</v>
      </c>
      <c r="BQ20" s="13">
        <v>13.23</v>
      </c>
      <c r="BR20" s="7" t="s">
        <v>10</v>
      </c>
      <c r="BX20" t="s">
        <v>1803</v>
      </c>
      <c r="CA20" s="12">
        <v>0</v>
      </c>
      <c r="CB20" s="13">
        <v>0</v>
      </c>
      <c r="CC20" t="s">
        <v>10</v>
      </c>
      <c r="CO20" s="7"/>
      <c r="CP20" s="81"/>
      <c r="CS20" t="s">
        <v>2338</v>
      </c>
      <c r="CT20" s="4">
        <f>DEGREES(ATAN(DQ19/CV1))</f>
        <v>1.2386346708968874</v>
      </c>
      <c r="CU20" s="4">
        <f>DEGREES(ATAN(DR19/CW1))</f>
        <v>1.2386346708968872</v>
      </c>
      <c r="DN20" s="9"/>
      <c r="DO20" s="9"/>
      <c r="DP20" s="9"/>
      <c r="EC20" s="30" t="s">
        <v>2848</v>
      </c>
      <c r="EF20" t="s">
        <v>2849</v>
      </c>
      <c r="EJ20" s="12">
        <f>EI23*4</f>
        <v>520</v>
      </c>
      <c r="EK20" s="13">
        <f>EJ23*4</f>
        <v>196.56</v>
      </c>
      <c r="EL20" t="s">
        <v>10</v>
      </c>
    </row>
    <row r="21" spans="2:151" ht="15" customHeight="1" thickTop="1" x14ac:dyDescent="0.15">
      <c r="B21" s="7"/>
      <c r="C21" s="50" t="s">
        <v>735</v>
      </c>
      <c r="D21" s="47"/>
      <c r="E21" s="47"/>
      <c r="F21" s="47"/>
      <c r="G21" s="48"/>
      <c r="H21" s="67">
        <v>252</v>
      </c>
      <c r="I21" s="68">
        <v>95.256</v>
      </c>
      <c r="K21" s="7"/>
      <c r="L21" s="50" t="s">
        <v>735</v>
      </c>
      <c r="M21" s="47"/>
      <c r="N21" s="47"/>
      <c r="O21" s="47"/>
      <c r="P21" s="48"/>
      <c r="Q21" s="67">
        <v>265</v>
      </c>
      <c r="R21" s="68">
        <v>100.17</v>
      </c>
      <c r="U21" s="50" t="s">
        <v>735</v>
      </c>
      <c r="V21" s="47"/>
      <c r="W21" s="47"/>
      <c r="X21" s="47"/>
      <c r="Y21" s="48"/>
      <c r="Z21" s="67">
        <v>280</v>
      </c>
      <c r="AA21" s="68">
        <v>105.84</v>
      </c>
      <c r="AD21" s="50" t="s">
        <v>735</v>
      </c>
      <c r="AE21" s="47"/>
      <c r="AF21" s="47"/>
      <c r="AG21" s="47"/>
      <c r="AH21" s="48"/>
      <c r="AI21" s="67">
        <v>290</v>
      </c>
      <c r="AJ21" s="68">
        <v>109.62</v>
      </c>
      <c r="AM21" s="50" t="s">
        <v>735</v>
      </c>
      <c r="AN21" s="47"/>
      <c r="AO21" s="47"/>
      <c r="AP21" s="47"/>
      <c r="AQ21" s="48"/>
      <c r="AR21" s="67">
        <v>320</v>
      </c>
      <c r="AS21" s="68">
        <v>120.96</v>
      </c>
      <c r="AV21" s="50" t="s">
        <v>735</v>
      </c>
      <c r="AW21" s="47"/>
      <c r="AX21" s="47"/>
      <c r="AY21" s="47"/>
      <c r="AZ21" s="48"/>
      <c r="BA21" s="67">
        <v>330</v>
      </c>
      <c r="BB21" s="68">
        <v>124.74</v>
      </c>
      <c r="BE21" s="49" t="s">
        <v>738</v>
      </c>
      <c r="BF21" s="3"/>
      <c r="BG21" s="3"/>
      <c r="BH21" s="3"/>
      <c r="BI21" s="16"/>
      <c r="BJ21" s="71">
        <v>241</v>
      </c>
      <c r="BK21" s="72">
        <v>91.097999999999999</v>
      </c>
      <c r="BM21" s="7"/>
      <c r="BN21" t="s">
        <v>2850</v>
      </c>
      <c r="BO21" s="7"/>
      <c r="BP21" s="12">
        <f>BR5-BP20+BP19</f>
        <v>130</v>
      </c>
      <c r="BQ21" s="13">
        <f>BS5-BQ20+BQ19</f>
        <v>49.14</v>
      </c>
      <c r="BR21" s="7" t="s">
        <v>10</v>
      </c>
      <c r="CO21" s="7"/>
      <c r="CP21" s="12">
        <f>DT22+(DY17-CW17)</f>
        <v>5</v>
      </c>
      <c r="CQ21" s="13">
        <f>DU22+(DZ18-CX18)</f>
        <v>1.8899999999999997</v>
      </c>
      <c r="CR21" t="s">
        <v>904</v>
      </c>
      <c r="CY21" s="12">
        <f>DT22+(DQ19-DB18)</f>
        <v>4.3333333333333339</v>
      </c>
      <c r="CZ21" s="13">
        <f>DU22+(DR19-DC18)</f>
        <v>1.6379999999999997</v>
      </c>
      <c r="DA21" t="s">
        <v>10</v>
      </c>
      <c r="EF21" t="s">
        <v>2851</v>
      </c>
      <c r="EJ21" s="12">
        <f>EI23*2</f>
        <v>260</v>
      </c>
      <c r="EK21" s="13">
        <f>EJ23*2</f>
        <v>98.28</v>
      </c>
      <c r="EL21" t="s">
        <v>10</v>
      </c>
    </row>
    <row r="22" spans="2:151" ht="15" customHeight="1" x14ac:dyDescent="0.15">
      <c r="B22" s="7"/>
      <c r="C22" s="49" t="s">
        <v>739</v>
      </c>
      <c r="D22" s="3"/>
      <c r="E22" s="3"/>
      <c r="F22" s="3"/>
      <c r="G22" s="16"/>
      <c r="H22" s="71">
        <v>170</v>
      </c>
      <c r="I22" s="72">
        <v>64.260000000000005</v>
      </c>
      <c r="K22" s="7"/>
      <c r="L22" s="49" t="s">
        <v>738</v>
      </c>
      <c r="M22" s="3"/>
      <c r="N22" s="3"/>
      <c r="O22" s="3"/>
      <c r="P22" s="16"/>
      <c r="Q22" s="71">
        <v>187</v>
      </c>
      <c r="R22" s="72">
        <v>70.686000000000007</v>
      </c>
      <c r="U22" s="49" t="s">
        <v>738</v>
      </c>
      <c r="V22" s="3"/>
      <c r="W22" s="3"/>
      <c r="X22" s="3"/>
      <c r="Y22" s="16"/>
      <c r="Z22" s="71">
        <v>200</v>
      </c>
      <c r="AA22" s="72">
        <v>75.599999999999994</v>
      </c>
      <c r="AD22" s="49" t="s">
        <v>738</v>
      </c>
      <c r="AE22" s="3"/>
      <c r="AF22" s="3"/>
      <c r="AG22" s="3"/>
      <c r="AH22" s="16"/>
      <c r="AI22" s="71">
        <v>209</v>
      </c>
      <c r="AJ22" s="72">
        <v>79.001999999999995</v>
      </c>
      <c r="AM22" s="49" t="s">
        <v>738</v>
      </c>
      <c r="AN22" s="3"/>
      <c r="AO22" s="3"/>
      <c r="AP22" s="3"/>
      <c r="AQ22" s="16"/>
      <c r="AR22" s="71">
        <v>225</v>
      </c>
      <c r="AS22" s="72">
        <v>85.05</v>
      </c>
      <c r="AV22" s="49" t="s">
        <v>738</v>
      </c>
      <c r="AW22" s="3"/>
      <c r="AX22" s="3"/>
      <c r="AY22" s="3"/>
      <c r="AZ22" s="16"/>
      <c r="BA22" s="71">
        <v>230</v>
      </c>
      <c r="BB22" s="72">
        <v>86.94</v>
      </c>
      <c r="BE22" s="50" t="s">
        <v>722</v>
      </c>
      <c r="BF22" s="8"/>
      <c r="BG22" s="48"/>
      <c r="BH22" s="47" t="s">
        <v>731</v>
      </c>
      <c r="BI22" s="48"/>
      <c r="BJ22" s="73">
        <f>BJ20-BJ21</f>
        <v>103</v>
      </c>
      <c r="BK22" s="68">
        <f>BK20-BK21</f>
        <v>38.934000000000012</v>
      </c>
      <c r="BN22" s="81" t="s">
        <v>2831</v>
      </c>
      <c r="BO22" s="7"/>
      <c r="BP22" s="12">
        <v>35</v>
      </c>
      <c r="BQ22" s="13">
        <v>13.23</v>
      </c>
      <c r="BR22" s="7" t="s">
        <v>10</v>
      </c>
      <c r="CL22" s="23"/>
      <c r="CO22" s="7"/>
      <c r="CP22" s="81"/>
      <c r="DK22" s="348">
        <f>DT22+(DQ19-DL19)</f>
        <v>3.666666666666667</v>
      </c>
      <c r="DL22" s="334">
        <f>DU22+(DR19-DM19)</f>
        <v>1.3859999999999997</v>
      </c>
      <c r="DM22" t="s">
        <v>10</v>
      </c>
      <c r="DT22" s="32">
        <v>3</v>
      </c>
      <c r="DU22" s="106">
        <v>1.1339999999999999</v>
      </c>
      <c r="DV22" t="s">
        <v>10</v>
      </c>
    </row>
    <row r="23" spans="2:151" ht="15" customHeight="1" x14ac:dyDescent="0.15">
      <c r="B23" s="7"/>
      <c r="C23" s="50" t="s">
        <v>504</v>
      </c>
      <c r="D23" s="47"/>
      <c r="E23" s="47"/>
      <c r="F23" s="47"/>
      <c r="G23" s="16"/>
      <c r="H23" s="73">
        <f>H21-H22</f>
        <v>82</v>
      </c>
      <c r="I23" s="68">
        <f>I21-I22</f>
        <v>30.995999999999995</v>
      </c>
      <c r="K23" s="7"/>
      <c r="L23" s="50" t="s">
        <v>504</v>
      </c>
      <c r="M23" s="47"/>
      <c r="N23" s="47"/>
      <c r="O23" s="47"/>
      <c r="P23" s="16"/>
      <c r="Q23" s="73">
        <f>Q21-Q22</f>
        <v>78</v>
      </c>
      <c r="R23" s="68">
        <f>R21-R22</f>
        <v>29.483999999999995</v>
      </c>
      <c r="U23" s="50" t="s">
        <v>504</v>
      </c>
      <c r="V23" s="47"/>
      <c r="W23" s="47"/>
      <c r="X23" s="47"/>
      <c r="Y23" s="16"/>
      <c r="Z23" s="73">
        <f>Z21-Z22</f>
        <v>80</v>
      </c>
      <c r="AA23" s="68">
        <f>AA21-AA22</f>
        <v>30.240000000000009</v>
      </c>
      <c r="AD23" s="50" t="s">
        <v>504</v>
      </c>
      <c r="AE23" s="47"/>
      <c r="AF23" s="47"/>
      <c r="AG23" s="47"/>
      <c r="AH23" s="16"/>
      <c r="AI23" s="73">
        <f>AI21-AI22</f>
        <v>81</v>
      </c>
      <c r="AJ23" s="68">
        <f>AJ21-AJ22</f>
        <v>30.618000000000009</v>
      </c>
      <c r="AM23" s="50" t="s">
        <v>504</v>
      </c>
      <c r="AN23" s="47"/>
      <c r="AO23" s="47"/>
      <c r="AP23" s="47"/>
      <c r="AQ23" s="16"/>
      <c r="AR23" s="73">
        <f>AR21-AR22</f>
        <v>95</v>
      </c>
      <c r="AS23" s="68">
        <f>AS21-AS22</f>
        <v>35.909999999999997</v>
      </c>
      <c r="AV23" s="50" t="s">
        <v>504</v>
      </c>
      <c r="AW23" s="47"/>
      <c r="AX23" s="47"/>
      <c r="AY23" s="47"/>
      <c r="AZ23" s="16"/>
      <c r="BA23" s="73">
        <f>BA21-BA22</f>
        <v>100</v>
      </c>
      <c r="BB23" s="68">
        <f>BB21-BB22</f>
        <v>37.799999999999997</v>
      </c>
      <c r="BD23" s="7"/>
      <c r="BE23" s="50" t="s">
        <v>721</v>
      </c>
      <c r="BF23" s="47"/>
      <c r="BG23" s="48"/>
      <c r="BH23" s="3" t="s">
        <v>734</v>
      </c>
      <c r="BI23" s="16"/>
      <c r="BJ23" s="73">
        <f>BJ20-BJ21</f>
        <v>103</v>
      </c>
      <c r="BK23" s="68">
        <f>BK20-BK21</f>
        <v>38.934000000000012</v>
      </c>
      <c r="BN23" s="49" t="s">
        <v>2852</v>
      </c>
      <c r="BO23" s="16"/>
      <c r="BP23" s="226">
        <v>80</v>
      </c>
      <c r="BQ23" s="44">
        <v>30.24</v>
      </c>
      <c r="BR23" s="16" t="s">
        <v>10</v>
      </c>
      <c r="BU23" s="30" t="s">
        <v>2853</v>
      </c>
      <c r="BX23" s="129"/>
      <c r="BY23" s="101"/>
      <c r="CO23" s="197"/>
      <c r="CP23" s="49"/>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661"/>
      <c r="EF23" t="s">
        <v>2854</v>
      </c>
      <c r="EI23" s="12">
        <f>CA16</f>
        <v>130</v>
      </c>
      <c r="EJ23" s="13">
        <f>CB16</f>
        <v>49.14</v>
      </c>
      <c r="EK23" t="s">
        <v>10</v>
      </c>
    </row>
    <row r="24" spans="2:151" ht="15" customHeight="1" x14ac:dyDescent="0.15">
      <c r="B24" s="7"/>
      <c r="C24" s="50" t="s">
        <v>41</v>
      </c>
      <c r="D24" s="47"/>
      <c r="E24" s="47"/>
      <c r="F24" s="47"/>
      <c r="G24" s="48"/>
      <c r="H24" s="73">
        <f>H27+H28</f>
        <v>115</v>
      </c>
      <c r="I24" s="68">
        <f>I27+I28</f>
        <v>43.47</v>
      </c>
      <c r="K24" s="7"/>
      <c r="L24" s="50" t="s">
        <v>41</v>
      </c>
      <c r="M24" s="47"/>
      <c r="N24" s="47"/>
      <c r="O24" s="47"/>
      <c r="P24" s="48"/>
      <c r="Q24" s="73">
        <f>Q27+Q28</f>
        <v>125</v>
      </c>
      <c r="R24" s="68">
        <f>R27+R28</f>
        <v>47.5</v>
      </c>
      <c r="U24" s="50" t="s">
        <v>41</v>
      </c>
      <c r="V24" s="47"/>
      <c r="W24" s="47"/>
      <c r="X24" s="47"/>
      <c r="Y24" s="48"/>
      <c r="Z24" s="73">
        <f>Z27+Z28</f>
        <v>133</v>
      </c>
      <c r="AA24" s="68">
        <f>AA27+AA28</f>
        <v>50.274000000000001</v>
      </c>
      <c r="AD24" s="50" t="s">
        <v>41</v>
      </c>
      <c r="AE24" s="47"/>
      <c r="AF24" s="47"/>
      <c r="AG24" s="47"/>
      <c r="AH24" s="48"/>
      <c r="AI24" s="73">
        <f>AI27+AI28</f>
        <v>137</v>
      </c>
      <c r="AJ24" s="68">
        <f>AJ27+AJ28</f>
        <v>51.786000000000001</v>
      </c>
      <c r="AM24" s="50" t="s">
        <v>41</v>
      </c>
      <c r="AN24" s="47"/>
      <c r="AO24" s="47"/>
      <c r="AP24" s="47"/>
      <c r="AQ24" s="48"/>
      <c r="AR24" s="73">
        <v>140</v>
      </c>
      <c r="AS24" s="68">
        <v>52.92</v>
      </c>
      <c r="AV24" s="50" t="s">
        <v>41</v>
      </c>
      <c r="AW24" s="47"/>
      <c r="AX24" s="47"/>
      <c r="AY24" s="47"/>
      <c r="AZ24" s="48"/>
      <c r="BA24" s="73">
        <v>145</v>
      </c>
      <c r="BB24" s="68">
        <v>54.81</v>
      </c>
      <c r="BE24" s="50" t="s">
        <v>41</v>
      </c>
      <c r="BF24" s="47"/>
      <c r="BG24" s="47"/>
      <c r="BH24" s="47"/>
      <c r="BI24" s="48"/>
      <c r="BJ24" s="73">
        <v>153</v>
      </c>
      <c r="BK24" s="68">
        <v>57.834000000000003</v>
      </c>
      <c r="BW24" s="59" t="s">
        <v>2855</v>
      </c>
      <c r="BX24" s="32">
        <v>449.7</v>
      </c>
      <c r="BY24" s="106">
        <v>170</v>
      </c>
      <c r="BZ24" t="s">
        <v>2856</v>
      </c>
      <c r="CF24" s="12">
        <f>BX24-CC25</f>
        <v>23.699999999999989</v>
      </c>
      <c r="CG24" s="13">
        <f>BY24-CD25</f>
        <v>8.9720000000000084</v>
      </c>
      <c r="CH24" t="s">
        <v>10</v>
      </c>
    </row>
    <row r="25" spans="2:151" ht="15" customHeight="1" x14ac:dyDescent="0.15">
      <c r="B25" s="7"/>
      <c r="C25" s="50" t="s">
        <v>496</v>
      </c>
      <c r="D25" s="47"/>
      <c r="E25" s="47"/>
      <c r="F25" s="47"/>
      <c r="G25" s="48"/>
      <c r="H25" s="73">
        <f>H22/2+5</f>
        <v>90</v>
      </c>
      <c r="I25" s="68">
        <f>I22/2+1.89</f>
        <v>34.020000000000003</v>
      </c>
      <c r="K25" s="7"/>
      <c r="L25" s="50" t="s">
        <v>496</v>
      </c>
      <c r="M25" s="47"/>
      <c r="N25" s="47"/>
      <c r="O25" s="47"/>
      <c r="P25" s="48"/>
      <c r="Q25" s="73">
        <v>100</v>
      </c>
      <c r="R25" s="68">
        <v>37.799999999999997</v>
      </c>
      <c r="U25" s="50" t="s">
        <v>496</v>
      </c>
      <c r="V25" s="47"/>
      <c r="W25" s="47"/>
      <c r="X25" s="47"/>
      <c r="Y25" s="48"/>
      <c r="Z25" s="73">
        <f>Z22/2+5</f>
        <v>105</v>
      </c>
      <c r="AA25" s="68">
        <f>AA22/2+1.89</f>
        <v>39.69</v>
      </c>
      <c r="AD25" s="50" t="s">
        <v>496</v>
      </c>
      <c r="AE25" s="47"/>
      <c r="AF25" s="47"/>
      <c r="AG25" s="47"/>
      <c r="AH25" s="48"/>
      <c r="AI25" s="73">
        <v>113</v>
      </c>
      <c r="AJ25" s="68">
        <v>42.713999999999999</v>
      </c>
      <c r="AM25" s="50" t="s">
        <v>496</v>
      </c>
      <c r="AN25" s="47"/>
      <c r="AO25" s="47"/>
      <c r="AP25" s="47"/>
      <c r="AQ25" s="48"/>
      <c r="AR25" s="73">
        <v>116</v>
      </c>
      <c r="AS25" s="68">
        <v>43.847999999999999</v>
      </c>
      <c r="AV25" s="50" t="s">
        <v>496</v>
      </c>
      <c r="AW25" s="47"/>
      <c r="AX25" s="47"/>
      <c r="AY25" s="47"/>
      <c r="AZ25" s="48"/>
      <c r="BA25" s="73">
        <f>BA22/2+5</f>
        <v>120</v>
      </c>
      <c r="BB25" s="68">
        <f>BB22/2+1.89</f>
        <v>45.36</v>
      </c>
      <c r="BE25" s="50" t="s">
        <v>496</v>
      </c>
      <c r="BF25" s="47"/>
      <c r="BG25" s="47"/>
      <c r="BH25" s="47"/>
      <c r="BI25" s="48"/>
      <c r="BJ25" s="73">
        <f>BJ21/2+5</f>
        <v>125.5</v>
      </c>
      <c r="BK25" s="68">
        <f>BK21/2+1.89</f>
        <v>47.439</v>
      </c>
      <c r="BW25" t="s">
        <v>2813</v>
      </c>
      <c r="CC25" s="12">
        <f>CJ3</f>
        <v>426</v>
      </c>
      <c r="CD25" s="13">
        <f>CK3</f>
        <v>161.02799999999999</v>
      </c>
      <c r="CE25" t="s">
        <v>10</v>
      </c>
      <c r="EF25" t="s">
        <v>2857</v>
      </c>
      <c r="EI25" s="12">
        <f>CA18</f>
        <v>120</v>
      </c>
      <c r="EJ25" s="13">
        <f>CB18</f>
        <v>45.36</v>
      </c>
      <c r="EK25" t="s">
        <v>10</v>
      </c>
      <c r="EM25" t="s">
        <v>2857</v>
      </c>
      <c r="EP25" s="12">
        <f>CA18</f>
        <v>120</v>
      </c>
      <c r="EQ25" s="13">
        <f>CB18</f>
        <v>45.36</v>
      </c>
      <c r="ER25" t="s">
        <v>10</v>
      </c>
    </row>
    <row r="26" spans="2:151" ht="15" customHeight="1" x14ac:dyDescent="0.15">
      <c r="B26" s="7"/>
      <c r="C26" s="50" t="s">
        <v>497</v>
      </c>
      <c r="D26" s="47"/>
      <c r="E26" s="47"/>
      <c r="F26" s="47"/>
      <c r="G26" s="48"/>
      <c r="H26" s="73">
        <f>H24-H25</f>
        <v>25</v>
      </c>
      <c r="I26" s="68">
        <f>I24-I25</f>
        <v>9.4499999999999957</v>
      </c>
      <c r="K26" s="7"/>
      <c r="L26" s="50" t="s">
        <v>497</v>
      </c>
      <c r="M26" s="47"/>
      <c r="N26" s="47"/>
      <c r="O26" s="47"/>
      <c r="P26" s="48"/>
      <c r="Q26" s="73">
        <f>Q24-Q25</f>
        <v>25</v>
      </c>
      <c r="R26" s="68">
        <f>R24-R25</f>
        <v>9.7000000000000028</v>
      </c>
      <c r="U26" s="50" t="s">
        <v>497</v>
      </c>
      <c r="V26" s="47"/>
      <c r="W26" s="47"/>
      <c r="X26" s="47"/>
      <c r="Y26" s="48"/>
      <c r="Z26" s="73">
        <f>Z24-Z25</f>
        <v>28</v>
      </c>
      <c r="AA26" s="68">
        <f>AA24-AA25</f>
        <v>10.584000000000003</v>
      </c>
      <c r="AD26" s="50" t="s">
        <v>497</v>
      </c>
      <c r="AE26" s="47"/>
      <c r="AF26" s="47"/>
      <c r="AG26" s="47"/>
      <c r="AH26" s="48"/>
      <c r="AI26" s="73">
        <f>AI24-AI25</f>
        <v>24</v>
      </c>
      <c r="AJ26" s="68">
        <f>AJ24-AJ25</f>
        <v>9.0720000000000027</v>
      </c>
      <c r="AM26" s="50" t="s">
        <v>497</v>
      </c>
      <c r="AN26" s="47"/>
      <c r="AO26" s="47"/>
      <c r="AP26" s="47"/>
      <c r="AQ26" s="48"/>
      <c r="AR26" s="73">
        <f>AR24-AR25</f>
        <v>24</v>
      </c>
      <c r="AS26" s="68">
        <f>AS24-AS25</f>
        <v>9.0720000000000027</v>
      </c>
      <c r="AV26" s="50" t="s">
        <v>497</v>
      </c>
      <c r="AW26" s="47"/>
      <c r="AX26" s="47"/>
      <c r="AY26" s="47"/>
      <c r="AZ26" s="48"/>
      <c r="BA26" s="73">
        <f>BA24-BA25</f>
        <v>25</v>
      </c>
      <c r="BB26" s="68">
        <f>BB24-BB25</f>
        <v>9.4500000000000028</v>
      </c>
      <c r="BE26" s="50" t="s">
        <v>497</v>
      </c>
      <c r="BF26" s="47"/>
      <c r="BG26" s="47"/>
      <c r="BH26" s="47"/>
      <c r="BI26" s="48"/>
      <c r="BJ26" s="73">
        <f>BJ24-BJ25</f>
        <v>27.5</v>
      </c>
      <c r="BK26" s="68">
        <f>BK24-BK25</f>
        <v>10.395000000000003</v>
      </c>
      <c r="BU26" s="145"/>
      <c r="CP26" s="145"/>
      <c r="CV26" s="30" t="s">
        <v>2858</v>
      </c>
    </row>
    <row r="27" spans="2:151" ht="15" customHeight="1" x14ac:dyDescent="0.15">
      <c r="B27" s="7"/>
      <c r="C27" s="50" t="s">
        <v>34</v>
      </c>
      <c r="D27" s="47"/>
      <c r="E27" s="47"/>
      <c r="F27" s="47"/>
      <c r="G27" s="48"/>
      <c r="H27" s="75">
        <f>H48</f>
        <v>50</v>
      </c>
      <c r="I27" s="76">
        <f>I48</f>
        <v>18.899999999999999</v>
      </c>
      <c r="K27" s="7"/>
      <c r="L27" s="50" t="s">
        <v>34</v>
      </c>
      <c r="M27" s="47"/>
      <c r="N27" s="47"/>
      <c r="O27" s="47"/>
      <c r="P27" s="48"/>
      <c r="Q27" s="75">
        <f>Q48</f>
        <v>55</v>
      </c>
      <c r="R27" s="76">
        <f>R48</f>
        <v>21</v>
      </c>
      <c r="U27" s="50" t="s">
        <v>34</v>
      </c>
      <c r="V27" s="47"/>
      <c r="W27" s="47"/>
      <c r="X27" s="47"/>
      <c r="Y27" s="48"/>
      <c r="Z27" s="75">
        <f>Z48</f>
        <v>58</v>
      </c>
      <c r="AA27" s="76">
        <f>AA48</f>
        <v>21.923999999999999</v>
      </c>
      <c r="AD27" s="50" t="s">
        <v>34</v>
      </c>
      <c r="AE27" s="47"/>
      <c r="AF27" s="47"/>
      <c r="AG27" s="47"/>
      <c r="AH27" s="48"/>
      <c r="AI27" s="75">
        <f>AI48</f>
        <v>60</v>
      </c>
      <c r="AJ27" s="76">
        <f>AJ48</f>
        <v>22.68</v>
      </c>
      <c r="AM27" s="50" t="s">
        <v>34</v>
      </c>
      <c r="AN27" s="47"/>
      <c r="AO27" s="47"/>
      <c r="AP27" s="47"/>
      <c r="AQ27" s="48"/>
      <c r="AR27" s="75">
        <f>AR24-AR28</f>
        <v>62</v>
      </c>
      <c r="AS27" s="76">
        <f>AS24-AS28</f>
        <v>23.436</v>
      </c>
      <c r="AV27" s="50" t="s">
        <v>34</v>
      </c>
      <c r="AW27" s="47"/>
      <c r="AX27" s="47"/>
      <c r="AY27" s="47"/>
      <c r="AZ27" s="48"/>
      <c r="BA27" s="75">
        <f>BA24-BA28</f>
        <v>65</v>
      </c>
      <c r="BB27" s="76">
        <f>BB24-BB28</f>
        <v>24.570000000000004</v>
      </c>
      <c r="BE27" s="50" t="s">
        <v>34</v>
      </c>
      <c r="BF27" s="47"/>
      <c r="BG27" s="47"/>
      <c r="BH27" s="47"/>
      <c r="BI27" s="48"/>
      <c r="BJ27" s="75">
        <f>BJ24-BJ29</f>
        <v>71</v>
      </c>
      <c r="BK27" s="76">
        <f>BK24-BK29</f>
        <v>26.838000000000005</v>
      </c>
      <c r="BU27" s="145"/>
      <c r="BW27" t="s">
        <v>2859</v>
      </c>
      <c r="BZ27" s="12">
        <f>CA3</f>
        <v>205</v>
      </c>
      <c r="CA27" s="13">
        <f>CB3</f>
        <v>77.489999999999995</v>
      </c>
      <c r="CB27" t="s">
        <v>10</v>
      </c>
      <c r="CG27" t="s">
        <v>2860</v>
      </c>
      <c r="CJ27" s="12">
        <f>CA4</f>
        <v>221</v>
      </c>
      <c r="CK27" s="13">
        <f>CB4</f>
        <v>83.537999999999997</v>
      </c>
      <c r="CL27" t="s">
        <v>10</v>
      </c>
      <c r="CP27" s="145"/>
      <c r="CU27" s="168"/>
      <c r="CV27" s="3"/>
      <c r="CW27" s="3"/>
      <c r="CX27" s="3"/>
      <c r="CY27" s="3"/>
      <c r="CZ27" s="3"/>
      <c r="DA27" s="3"/>
      <c r="DB27" s="3"/>
      <c r="DC27" s="3"/>
      <c r="DD27" s="3"/>
      <c r="DE27" s="3"/>
      <c r="DF27" s="3" t="s">
        <v>2861</v>
      </c>
      <c r="DG27" s="226">
        <f>BP10</f>
        <v>67</v>
      </c>
      <c r="DH27" s="44">
        <f>BQ10</f>
        <v>25.326000000000001</v>
      </c>
      <c r="DI27" s="3" t="s">
        <v>10</v>
      </c>
      <c r="DJ27" s="3"/>
      <c r="DK27" s="3"/>
      <c r="DL27" s="3"/>
      <c r="DM27" s="3"/>
      <c r="DN27" s="3"/>
      <c r="DO27" s="3"/>
      <c r="DP27" s="3"/>
      <c r="DT27" t="s">
        <v>2897</v>
      </c>
      <c r="EF27" s="3"/>
      <c r="EG27" s="3"/>
      <c r="EH27" s="3"/>
      <c r="EI27" s="3"/>
      <c r="EJ27" s="3"/>
      <c r="EK27" s="3"/>
      <c r="EL27" s="3"/>
      <c r="EM27" s="3" t="s">
        <v>2861</v>
      </c>
      <c r="EN27" s="226">
        <f>BP10</f>
        <v>67</v>
      </c>
      <c r="EO27" s="44">
        <f>BQ10</f>
        <v>25.326000000000001</v>
      </c>
      <c r="EP27" s="3" t="s">
        <v>10</v>
      </c>
      <c r="EQ27" s="3"/>
    </row>
    <row r="28" spans="2:151" ht="15" customHeight="1" x14ac:dyDescent="0.15">
      <c r="B28" s="7"/>
      <c r="C28" s="50" t="s">
        <v>42</v>
      </c>
      <c r="D28" s="47"/>
      <c r="G28" s="48"/>
      <c r="H28" s="35">
        <v>65</v>
      </c>
      <c r="I28" s="78">
        <v>24.57</v>
      </c>
      <c r="K28" s="7"/>
      <c r="L28" s="50" t="s">
        <v>42</v>
      </c>
      <c r="M28" s="47"/>
      <c r="P28" s="48"/>
      <c r="Q28" s="35">
        <v>70</v>
      </c>
      <c r="R28" s="78">
        <v>26.5</v>
      </c>
      <c r="T28" s="7"/>
      <c r="U28" s="47" t="s">
        <v>42</v>
      </c>
      <c r="V28" s="47"/>
      <c r="Y28" s="48"/>
      <c r="Z28" s="35">
        <v>75</v>
      </c>
      <c r="AA28" s="78">
        <v>28.35</v>
      </c>
      <c r="AC28" s="7"/>
      <c r="AD28" s="47" t="s">
        <v>42</v>
      </c>
      <c r="AE28" s="47"/>
      <c r="AH28" s="48"/>
      <c r="AI28" s="35">
        <v>77</v>
      </c>
      <c r="AJ28" s="78">
        <v>29.106000000000002</v>
      </c>
      <c r="AL28" s="7"/>
      <c r="AM28" s="47" t="s">
        <v>42</v>
      </c>
      <c r="AN28" s="47"/>
      <c r="AQ28" s="48"/>
      <c r="AR28" s="35">
        <v>78</v>
      </c>
      <c r="AS28" s="78">
        <v>29.484000000000002</v>
      </c>
      <c r="AU28" s="7"/>
      <c r="AV28" s="47" t="s">
        <v>42</v>
      </c>
      <c r="AW28" s="47"/>
      <c r="AZ28" s="48"/>
      <c r="BA28" s="35">
        <v>80</v>
      </c>
      <c r="BB28" s="78">
        <v>30.24</v>
      </c>
      <c r="BD28" s="7"/>
      <c r="BE28" s="47" t="s">
        <v>42</v>
      </c>
      <c r="BF28" s="47"/>
      <c r="BG28" s="47"/>
      <c r="BH28" s="47"/>
      <c r="BI28" s="48"/>
      <c r="BJ28" s="35">
        <v>82</v>
      </c>
      <c r="BK28" s="78">
        <v>30.995999999999999</v>
      </c>
      <c r="BU28" s="623"/>
      <c r="BV28" s="3"/>
      <c r="BW28" s="3"/>
      <c r="BX28" s="3"/>
      <c r="BY28" s="3"/>
      <c r="BZ28" s="3"/>
      <c r="CA28" s="3"/>
      <c r="CB28" s="3"/>
      <c r="CC28" s="3"/>
      <c r="CD28" s="3"/>
      <c r="CE28" s="3"/>
      <c r="CF28" s="3"/>
      <c r="CG28" s="3"/>
      <c r="CH28" s="3"/>
      <c r="CI28" s="3"/>
      <c r="CJ28" s="3"/>
      <c r="CK28" s="3"/>
      <c r="CL28" s="3"/>
      <c r="CM28" s="3"/>
      <c r="CN28" s="3"/>
      <c r="CO28" s="3"/>
      <c r="CP28" s="147"/>
      <c r="CQ28" s="276"/>
      <c r="CR28" s="168"/>
      <c r="CU28" s="7"/>
      <c r="DP28" s="8"/>
      <c r="DU28" s="12">
        <f>BP19+DU34</f>
        <v>8</v>
      </c>
      <c r="DV28" s="13">
        <f>BQ19+DV34</f>
        <v>3.024</v>
      </c>
      <c r="DW28" t="s">
        <v>10</v>
      </c>
    </row>
    <row r="29" spans="2:151" ht="15" customHeight="1" x14ac:dyDescent="0.15">
      <c r="B29" s="7"/>
      <c r="C29" t="s">
        <v>513</v>
      </c>
      <c r="E29" s="50" t="s">
        <v>44</v>
      </c>
      <c r="F29" s="47"/>
      <c r="G29" s="48"/>
      <c r="H29" s="73">
        <v>40</v>
      </c>
      <c r="I29" s="68">
        <v>15.12</v>
      </c>
      <c r="K29" s="7"/>
      <c r="L29" t="s">
        <v>513</v>
      </c>
      <c r="N29" s="50" t="s">
        <v>44</v>
      </c>
      <c r="O29" s="47"/>
      <c r="P29" s="48"/>
      <c r="Q29" s="73">
        <v>40</v>
      </c>
      <c r="R29" s="68">
        <v>15.12</v>
      </c>
      <c r="T29" s="7"/>
      <c r="U29" t="s">
        <v>513</v>
      </c>
      <c r="W29" s="50" t="s">
        <v>44</v>
      </c>
      <c r="X29" s="47"/>
      <c r="Y29" s="48"/>
      <c r="Z29" s="73">
        <v>40</v>
      </c>
      <c r="AA29" s="68">
        <v>15.12</v>
      </c>
      <c r="AC29" s="7"/>
      <c r="AD29" t="s">
        <v>513</v>
      </c>
      <c r="AF29" s="50" t="s">
        <v>44</v>
      </c>
      <c r="AG29" s="47"/>
      <c r="AH29" s="48"/>
      <c r="AI29" s="73">
        <v>43</v>
      </c>
      <c r="AJ29" s="68">
        <v>16.254000000000001</v>
      </c>
      <c r="AL29" s="7"/>
      <c r="AM29" t="s">
        <v>513</v>
      </c>
      <c r="AO29" s="50" t="s">
        <v>44</v>
      </c>
      <c r="AP29" s="47"/>
      <c r="AQ29" s="48"/>
      <c r="AR29" s="73">
        <v>45</v>
      </c>
      <c r="AS29" s="68">
        <v>17.010000000000002</v>
      </c>
      <c r="AU29" s="7"/>
      <c r="AV29" t="s">
        <v>513</v>
      </c>
      <c r="AX29" s="50" t="s">
        <v>44</v>
      </c>
      <c r="AY29" s="47"/>
      <c r="AZ29" s="48"/>
      <c r="BA29" s="73">
        <v>45</v>
      </c>
      <c r="BB29" s="68">
        <v>17.010000000000002</v>
      </c>
      <c r="BD29" s="7"/>
      <c r="BE29" s="47" t="s">
        <v>43</v>
      </c>
      <c r="BF29" s="47"/>
      <c r="BG29" s="47"/>
      <c r="BI29" s="48"/>
      <c r="BJ29" s="35">
        <v>82</v>
      </c>
      <c r="BK29" s="78">
        <v>30.995999999999999</v>
      </c>
      <c r="BU29" s="7"/>
      <c r="CP29" s="89"/>
      <c r="CU29" s="7"/>
      <c r="CV29" t="s">
        <v>1779</v>
      </c>
      <c r="CZ29" t="s">
        <v>2896</v>
      </c>
      <c r="DD29" t="s">
        <v>2863</v>
      </c>
      <c r="DH29" t="s">
        <v>2899</v>
      </c>
      <c r="DN29" t="s">
        <v>2898</v>
      </c>
      <c r="EC29" t="s">
        <v>2864</v>
      </c>
      <c r="EJ29" t="s">
        <v>2865</v>
      </c>
      <c r="ES29" t="s">
        <v>1775</v>
      </c>
    </row>
    <row r="30" spans="2:151" ht="15" customHeight="1" x14ac:dyDescent="0.15">
      <c r="B30" s="7"/>
      <c r="E30" s="50" t="s">
        <v>35</v>
      </c>
      <c r="F30" s="47"/>
      <c r="G30" s="48"/>
      <c r="H30" s="73">
        <v>40</v>
      </c>
      <c r="I30" s="68">
        <v>15.12</v>
      </c>
      <c r="K30" s="7"/>
      <c r="N30" s="50" t="s">
        <v>35</v>
      </c>
      <c r="O30" s="47"/>
      <c r="P30" s="48"/>
      <c r="Q30" s="73">
        <v>40</v>
      </c>
      <c r="R30" s="68">
        <v>15.12</v>
      </c>
      <c r="T30" s="7"/>
      <c r="W30" s="50" t="s">
        <v>35</v>
      </c>
      <c r="X30" s="47"/>
      <c r="Y30" s="48"/>
      <c r="Z30" s="73">
        <v>40</v>
      </c>
      <c r="AA30" s="68">
        <v>15.12</v>
      </c>
      <c r="AC30" s="7"/>
      <c r="AF30" s="50" t="s">
        <v>35</v>
      </c>
      <c r="AG30" s="47"/>
      <c r="AH30" s="48"/>
      <c r="AI30" s="73">
        <v>40</v>
      </c>
      <c r="AJ30" s="68">
        <v>15.12</v>
      </c>
      <c r="AL30" s="7"/>
      <c r="AO30" s="50" t="s">
        <v>35</v>
      </c>
      <c r="AP30" s="47"/>
      <c r="AQ30" s="48"/>
      <c r="AR30" s="73">
        <v>40</v>
      </c>
      <c r="AS30" s="68">
        <v>15.12</v>
      </c>
      <c r="AU30" s="7"/>
      <c r="AX30" s="50" t="s">
        <v>35</v>
      </c>
      <c r="AY30" s="47"/>
      <c r="AZ30" s="48"/>
      <c r="BA30" s="73">
        <v>42</v>
      </c>
      <c r="BB30" s="68">
        <v>15.875999999999999</v>
      </c>
      <c r="BD30" s="7"/>
      <c r="BE30" s="79" t="s">
        <v>717</v>
      </c>
      <c r="BF30" t="s">
        <v>513</v>
      </c>
      <c r="BH30" s="50" t="s">
        <v>44</v>
      </c>
      <c r="BI30" s="48"/>
      <c r="BJ30" s="73">
        <v>45</v>
      </c>
      <c r="BK30" s="68">
        <v>17.010000000000002</v>
      </c>
      <c r="BN30" t="s">
        <v>2866</v>
      </c>
      <c r="BU30" s="7"/>
      <c r="BV30" t="s">
        <v>2862</v>
      </c>
      <c r="CP30" s="7"/>
      <c r="CR30" t="s">
        <v>2867</v>
      </c>
      <c r="CU30" s="7"/>
      <c r="CV30" s="12">
        <v>5</v>
      </c>
      <c r="CW30" s="13">
        <v>1.89</v>
      </c>
      <c r="CX30" t="s">
        <v>10</v>
      </c>
      <c r="CZ30" s="12">
        <f>BY38</f>
        <v>160</v>
      </c>
      <c r="DA30" s="13">
        <f>BZ38</f>
        <v>60.48</v>
      </c>
      <c r="DB30" t="s">
        <v>10</v>
      </c>
      <c r="DC30" s="12">
        <f>CC37</f>
        <v>8</v>
      </c>
      <c r="DD30" s="13">
        <f>CD37</f>
        <v>3.024</v>
      </c>
      <c r="DE30" t="s">
        <v>10</v>
      </c>
      <c r="DH30" s="12">
        <f>CH38</f>
        <v>168</v>
      </c>
      <c r="DI30" s="13">
        <f>CI38</f>
        <v>63.503999999999998</v>
      </c>
      <c r="DJ30" t="s">
        <v>10</v>
      </c>
      <c r="DK30" t="s">
        <v>2682</v>
      </c>
      <c r="DO30" s="12">
        <f>CO38</f>
        <v>53</v>
      </c>
      <c r="DP30" s="13">
        <f>CP38</f>
        <v>20.033999999999999</v>
      </c>
      <c r="DQ30" t="s">
        <v>10</v>
      </c>
      <c r="DR30" s="6" t="s">
        <v>2869</v>
      </c>
      <c r="DX30" s="12">
        <f>DK31-DK34</f>
        <v>42.5</v>
      </c>
      <c r="DY30" s="13">
        <f>DL31-0.189</f>
        <v>17.010000000000002</v>
      </c>
      <c r="DZ30" t="s">
        <v>10</v>
      </c>
      <c r="EC30" s="12">
        <v>10</v>
      </c>
      <c r="ED30" s="13">
        <v>3.78</v>
      </c>
      <c r="EE30" t="s">
        <v>10</v>
      </c>
      <c r="EG30" t="s">
        <v>2868</v>
      </c>
      <c r="EI30" s="12">
        <f>CC37</f>
        <v>8</v>
      </c>
      <c r="EJ30" s="13">
        <f>CD37</f>
        <v>3.024</v>
      </c>
      <c r="EK30" t="s">
        <v>10</v>
      </c>
      <c r="EP30" t="s">
        <v>2682</v>
      </c>
      <c r="ES30" s="12">
        <v>10</v>
      </c>
      <c r="ET30" s="13">
        <v>3.78</v>
      </c>
      <c r="EU30" t="s">
        <v>10</v>
      </c>
    </row>
    <row r="31" spans="2:151" ht="15" customHeight="1" x14ac:dyDescent="0.15">
      <c r="B31" s="7"/>
      <c r="E31" s="50" t="s">
        <v>111</v>
      </c>
      <c r="F31" s="47"/>
      <c r="G31" s="48"/>
      <c r="H31" s="73">
        <v>130</v>
      </c>
      <c r="I31" s="68">
        <v>49.14</v>
      </c>
      <c r="K31" s="7"/>
      <c r="N31" s="50" t="s">
        <v>111</v>
      </c>
      <c r="O31" s="47"/>
      <c r="P31" s="48"/>
      <c r="Q31" s="73">
        <v>150</v>
      </c>
      <c r="R31" s="68">
        <v>56.7</v>
      </c>
      <c r="T31" s="7"/>
      <c r="W31" s="50" t="s">
        <v>111</v>
      </c>
      <c r="X31" s="47"/>
      <c r="Y31" s="48"/>
      <c r="Z31" s="73">
        <v>160</v>
      </c>
      <c r="AA31" s="68">
        <v>60.48</v>
      </c>
      <c r="AC31" s="7"/>
      <c r="AF31" s="50" t="s">
        <v>111</v>
      </c>
      <c r="AG31" s="47"/>
      <c r="AH31" s="48"/>
      <c r="AI31" s="73">
        <v>165</v>
      </c>
      <c r="AJ31" s="68">
        <v>62.37</v>
      </c>
      <c r="AL31" s="7"/>
      <c r="AO31" s="50" t="s">
        <v>111</v>
      </c>
      <c r="AP31" s="47"/>
      <c r="AQ31" s="48"/>
      <c r="AR31" s="73">
        <v>170</v>
      </c>
      <c r="AS31" s="68">
        <v>64.260000000000005</v>
      </c>
      <c r="AU31" s="7"/>
      <c r="AX31" s="50" t="s">
        <v>111</v>
      </c>
      <c r="AY31" s="47"/>
      <c r="AZ31" s="48"/>
      <c r="BA31" s="73">
        <v>180</v>
      </c>
      <c r="BB31" s="68">
        <v>68.040000000000006</v>
      </c>
      <c r="BD31" s="7"/>
      <c r="BE31" s="80"/>
      <c r="BH31" s="50" t="s">
        <v>35</v>
      </c>
      <c r="BI31" s="48"/>
      <c r="BJ31" s="73">
        <v>45</v>
      </c>
      <c r="BK31" s="68">
        <v>17.010000000000002</v>
      </c>
      <c r="BR31" s="12">
        <f>CB32+BV48</f>
        <v>290</v>
      </c>
      <c r="BS31" s="13">
        <f>CC32+BW48</f>
        <v>109.62</v>
      </c>
      <c r="BT31" t="s">
        <v>10</v>
      </c>
      <c r="BU31" s="7"/>
      <c r="BV31" s="12">
        <f>BV34+5</f>
        <v>45</v>
      </c>
      <c r="BW31" s="13">
        <f>BW34+1.89</f>
        <v>17.009999999999998</v>
      </c>
      <c r="BX31" t="s">
        <v>10</v>
      </c>
      <c r="BY31" t="s">
        <v>2870</v>
      </c>
      <c r="CB31" t="s">
        <v>2871</v>
      </c>
      <c r="CI31" t="s">
        <v>2872</v>
      </c>
      <c r="CP31" s="7"/>
      <c r="CR31" s="12">
        <v>291</v>
      </c>
      <c r="CS31" s="13">
        <v>110</v>
      </c>
      <c r="CT31" t="s">
        <v>10</v>
      </c>
      <c r="CU31" s="7"/>
      <c r="CY31" t="s">
        <v>2868</v>
      </c>
      <c r="DE31" t="s">
        <v>1</v>
      </c>
      <c r="DG31" t="s">
        <v>2873</v>
      </c>
      <c r="DK31" s="12">
        <f>BP13+0.5</f>
        <v>45.5</v>
      </c>
      <c r="DL31" s="13">
        <f>BQ13+0.189</f>
        <v>17.199000000000002</v>
      </c>
      <c r="DM31" t="s">
        <v>10</v>
      </c>
      <c r="DU31" s="12">
        <f>BP19/2+DU34</f>
        <v>5.5</v>
      </c>
      <c r="DV31" s="13">
        <f>BQ19/2+DV34</f>
        <v>2.0789999999999997</v>
      </c>
      <c r="DW31" t="s">
        <v>10</v>
      </c>
      <c r="EG31" s="12">
        <f>BP14+0.5</f>
        <v>60.5</v>
      </c>
      <c r="EH31" s="13">
        <f>BQ14+0.189</f>
        <v>22.869</v>
      </c>
      <c r="EI31" t="s">
        <v>10</v>
      </c>
      <c r="EK31" t="s">
        <v>1</v>
      </c>
      <c r="EM31" t="s">
        <v>2873</v>
      </c>
      <c r="EP31" s="12">
        <f>BP13+0.5</f>
        <v>45.5</v>
      </c>
      <c r="EQ31" s="13">
        <f>BQ13+0.189</f>
        <v>17.199000000000002</v>
      </c>
      <c r="ER31" t="s">
        <v>10</v>
      </c>
    </row>
    <row r="32" spans="2:151" ht="15" customHeight="1" x14ac:dyDescent="0.15">
      <c r="B32" s="7"/>
      <c r="C32" s="81"/>
      <c r="D32" s="7"/>
      <c r="E32" s="50" t="s">
        <v>106</v>
      </c>
      <c r="F32" s="47"/>
      <c r="G32" s="48"/>
      <c r="H32" s="73">
        <v>25</v>
      </c>
      <c r="I32" s="68">
        <v>9.4499999999999993</v>
      </c>
      <c r="K32" s="7"/>
      <c r="L32" s="81"/>
      <c r="M32" s="7"/>
      <c r="N32" s="50" t="s">
        <v>106</v>
      </c>
      <c r="O32" s="47"/>
      <c r="P32" s="48"/>
      <c r="Q32" s="73">
        <v>25</v>
      </c>
      <c r="R32" s="68">
        <v>9.4499999999999993</v>
      </c>
      <c r="T32" s="7"/>
      <c r="U32" s="81"/>
      <c r="V32" s="7"/>
      <c r="W32" s="50" t="s">
        <v>106</v>
      </c>
      <c r="X32" s="47"/>
      <c r="Y32" s="48"/>
      <c r="Z32" s="73">
        <v>25</v>
      </c>
      <c r="AA32" s="68">
        <v>9.4499999999999993</v>
      </c>
      <c r="AC32" s="7"/>
      <c r="AD32" s="81"/>
      <c r="AE32" s="7"/>
      <c r="AF32" s="50" t="s">
        <v>106</v>
      </c>
      <c r="AG32" s="47"/>
      <c r="AH32" s="48"/>
      <c r="AI32" s="73">
        <v>25</v>
      </c>
      <c r="AJ32" s="68">
        <v>9.4499999999999993</v>
      </c>
      <c r="AL32" s="7"/>
      <c r="AM32" s="81"/>
      <c r="AN32" s="7"/>
      <c r="AO32" s="50" t="s">
        <v>106</v>
      </c>
      <c r="AP32" s="47"/>
      <c r="AQ32" s="48"/>
      <c r="AR32" s="73">
        <v>25</v>
      </c>
      <c r="AS32" s="68">
        <v>64.260000000000005</v>
      </c>
      <c r="AU32" s="7"/>
      <c r="AV32" s="81"/>
      <c r="AW32" s="7"/>
      <c r="AX32" s="50" t="s">
        <v>106</v>
      </c>
      <c r="AY32" s="47"/>
      <c r="AZ32" s="48"/>
      <c r="BA32" s="73">
        <v>25</v>
      </c>
      <c r="BB32" s="68">
        <v>64.260000000000005</v>
      </c>
      <c r="BD32" s="7"/>
      <c r="BE32" s="80"/>
      <c r="BH32" s="50" t="s">
        <v>111</v>
      </c>
      <c r="BI32" s="48"/>
      <c r="BJ32" s="73">
        <v>190</v>
      </c>
      <c r="BK32" s="68">
        <v>71.819999999999993</v>
      </c>
      <c r="BU32" s="7"/>
      <c r="BY32" s="12">
        <f>BZ5</f>
        <v>65</v>
      </c>
      <c r="BZ32" s="13">
        <f>CA5</f>
        <v>24.57</v>
      </c>
      <c r="CA32" t="s">
        <v>10</v>
      </c>
      <c r="CB32" s="12">
        <f>BY32*2</f>
        <v>130</v>
      </c>
      <c r="CC32" s="13">
        <f>BZ32*2</f>
        <v>49.14</v>
      </c>
      <c r="CD32" t="s">
        <v>10</v>
      </c>
      <c r="CE32" t="s">
        <v>1</v>
      </c>
      <c r="CI32" s="12">
        <f>BY32-CH34</f>
        <v>51</v>
      </c>
      <c r="CJ32" s="13">
        <f>BZ32-CI34</f>
        <v>19.277999999999999</v>
      </c>
      <c r="CK32" t="s">
        <v>10</v>
      </c>
      <c r="CP32" s="7"/>
      <c r="CU32" s="7"/>
      <c r="CV32" t="s">
        <v>2874</v>
      </c>
      <c r="CY32" s="12">
        <f>BP14+0.5</f>
        <v>60.5</v>
      </c>
      <c r="CZ32" s="13">
        <f>BQ14+0.189</f>
        <v>22.869</v>
      </c>
      <c r="DA32" t="s">
        <v>10</v>
      </c>
      <c r="DC32" s="12">
        <f>BP6</f>
        <v>3</v>
      </c>
      <c r="DD32" s="13">
        <f>BQ6</f>
        <v>1.1339999999999999</v>
      </c>
      <c r="DE32" t="s">
        <v>10</v>
      </c>
      <c r="DG32" s="345">
        <f>BP20</f>
        <v>35</v>
      </c>
      <c r="DH32" s="311">
        <f>BQ20</f>
        <v>13.23</v>
      </c>
      <c r="DI32" s="131" t="s">
        <v>10</v>
      </c>
      <c r="DR32" s="12">
        <f>(DK31-DK34)/2</f>
        <v>21.25</v>
      </c>
      <c r="DS32" s="13">
        <f>(DL31-0.189)/2</f>
        <v>8.5050000000000008</v>
      </c>
      <c r="DT32" t="s">
        <v>10</v>
      </c>
      <c r="EI32" s="12">
        <f>BP6</f>
        <v>3</v>
      </c>
      <c r="EJ32" s="13">
        <f>BQ6</f>
        <v>1.1339999999999999</v>
      </c>
      <c r="EK32" t="s">
        <v>10</v>
      </c>
      <c r="EM32" s="345">
        <f>BP20</f>
        <v>35</v>
      </c>
      <c r="EN32" s="311">
        <f>BQ20</f>
        <v>13.23</v>
      </c>
      <c r="EO32" s="131" t="s">
        <v>10</v>
      </c>
    </row>
    <row r="33" spans="2:151" ht="15" customHeight="1" x14ac:dyDescent="0.15">
      <c r="B33" s="7"/>
      <c r="C33" s="49"/>
      <c r="D33" s="16"/>
      <c r="E33" s="47" t="s">
        <v>575</v>
      </c>
      <c r="F33" s="47"/>
      <c r="G33" s="89"/>
      <c r="H33" s="82">
        <f>H63-H30-10</f>
        <v>25</v>
      </c>
      <c r="I33" s="25">
        <f>I63-I30-3.78</f>
        <v>9.4500000000000028</v>
      </c>
      <c r="K33" s="7"/>
      <c r="L33" s="49"/>
      <c r="M33" s="16"/>
      <c r="N33" s="47" t="s">
        <v>575</v>
      </c>
      <c r="O33" s="47"/>
      <c r="P33" s="89"/>
      <c r="Q33" s="35">
        <f>Q63-Q30-10</f>
        <v>26</v>
      </c>
      <c r="R33" s="25">
        <f>R63-R30-3.78</f>
        <v>9.828000000000003</v>
      </c>
      <c r="U33" s="49"/>
      <c r="V33" s="16"/>
      <c r="W33" s="47" t="s">
        <v>575</v>
      </c>
      <c r="X33" s="47"/>
      <c r="Y33" s="89"/>
      <c r="Z33" s="82">
        <f>Z63-Z30-10</f>
        <v>27</v>
      </c>
      <c r="AA33" s="25">
        <f>AA63-AA30-3.78</f>
        <v>10.206000000000003</v>
      </c>
      <c r="AD33" s="49"/>
      <c r="AE33" s="16"/>
      <c r="AF33" s="47" t="s">
        <v>575</v>
      </c>
      <c r="AG33" s="47"/>
      <c r="AH33" s="89"/>
      <c r="AI33" s="82">
        <f>AI63-AI30-10</f>
        <v>30</v>
      </c>
      <c r="AJ33" s="25">
        <f>AJ63-AJ30-3.78</f>
        <v>11.340000000000003</v>
      </c>
      <c r="AM33" s="49"/>
      <c r="AN33" s="16"/>
      <c r="AO33" s="47" t="s">
        <v>575</v>
      </c>
      <c r="AP33" s="47"/>
      <c r="AQ33" s="89"/>
      <c r="AR33" s="82">
        <f>AR63-AR30-10</f>
        <v>30</v>
      </c>
      <c r="AS33" s="25">
        <f>AS63-AS30-3.78</f>
        <v>11.340000000000003</v>
      </c>
      <c r="AV33" s="49"/>
      <c r="AW33" s="16"/>
      <c r="AX33" s="47" t="s">
        <v>575</v>
      </c>
      <c r="AY33" s="47"/>
      <c r="AZ33" s="89"/>
      <c r="BA33" s="82">
        <f>BA63-BA30-10</f>
        <v>30</v>
      </c>
      <c r="BB33" s="25">
        <f>BB63-BB30-3.78</f>
        <v>11.340000000000003</v>
      </c>
      <c r="BD33" s="7"/>
      <c r="BE33" s="80"/>
      <c r="BF33" s="81"/>
      <c r="BG33" s="7"/>
      <c r="BH33" s="50" t="s">
        <v>106</v>
      </c>
      <c r="BI33" s="48"/>
      <c r="BJ33" s="73">
        <v>30</v>
      </c>
      <c r="BK33" s="68">
        <v>11.34</v>
      </c>
      <c r="BU33" s="7"/>
      <c r="BV33" t="s">
        <v>2874</v>
      </c>
      <c r="CC33" s="12">
        <f>BP6</f>
        <v>3</v>
      </c>
      <c r="CD33" s="13">
        <f>BQ6</f>
        <v>1.1339999999999999</v>
      </c>
      <c r="CE33" t="s">
        <v>10</v>
      </c>
      <c r="CP33" s="7"/>
      <c r="CU33" s="7"/>
      <c r="CV33" s="12">
        <f>BP11</f>
        <v>40</v>
      </c>
      <c r="CW33" s="13">
        <f>BQ11</f>
        <v>15.12</v>
      </c>
      <c r="CX33" t="s">
        <v>10</v>
      </c>
      <c r="DB33" s="12">
        <f>CB34</f>
        <v>6</v>
      </c>
      <c r="DC33" s="13">
        <f>CC34</f>
        <v>2.2679999999999998</v>
      </c>
      <c r="DD33" t="s">
        <v>10</v>
      </c>
      <c r="DH33" s="348">
        <f>BP7</f>
        <v>14</v>
      </c>
      <c r="DI33" s="334">
        <f>BQ7</f>
        <v>5.2919999999999998</v>
      </c>
      <c r="DJ33" t="s">
        <v>10</v>
      </c>
      <c r="DL33" t="s">
        <v>2875</v>
      </c>
      <c r="DQ33" s="12">
        <f>DK34</f>
        <v>3</v>
      </c>
      <c r="DR33" s="13">
        <f>DL34</f>
        <v>1.1339999999999999</v>
      </c>
      <c r="DS33" t="s">
        <v>10</v>
      </c>
      <c r="EH33" s="12">
        <f>CB34+CA20</f>
        <v>6</v>
      </c>
      <c r="EI33" s="13">
        <f>CC34+CB20</f>
        <v>2.2679999999999998</v>
      </c>
      <c r="EJ33" t="s">
        <v>10</v>
      </c>
      <c r="EN33" s="348">
        <f>BP7+EF37</f>
        <v>14</v>
      </c>
      <c r="EO33" s="334">
        <f>BQ7+EG37</f>
        <v>5.2919999999999998</v>
      </c>
      <c r="EP33" t="s">
        <v>10</v>
      </c>
      <c r="ER33" t="s">
        <v>2875</v>
      </c>
    </row>
    <row r="34" spans="2:151" ht="15" customHeight="1" x14ac:dyDescent="0.15">
      <c r="B34" s="7"/>
      <c r="C34" t="s">
        <v>499</v>
      </c>
      <c r="E34" s="50" t="s">
        <v>44</v>
      </c>
      <c r="F34" s="47"/>
      <c r="G34" s="48"/>
      <c r="H34" s="73">
        <v>40</v>
      </c>
      <c r="I34" s="68">
        <v>15.12</v>
      </c>
      <c r="K34" s="7"/>
      <c r="L34" t="s">
        <v>499</v>
      </c>
      <c r="N34" s="50" t="s">
        <v>44</v>
      </c>
      <c r="O34" s="47"/>
      <c r="P34" s="48"/>
      <c r="Q34" s="73">
        <v>40</v>
      </c>
      <c r="R34" s="68">
        <v>15.12</v>
      </c>
      <c r="T34" s="7"/>
      <c r="U34" t="s">
        <v>499</v>
      </c>
      <c r="W34" s="50" t="s">
        <v>44</v>
      </c>
      <c r="X34" s="47"/>
      <c r="Y34" s="48"/>
      <c r="Z34" s="73">
        <v>40</v>
      </c>
      <c r="AA34" s="68">
        <v>15.12</v>
      </c>
      <c r="AC34" s="7"/>
      <c r="AD34" t="s">
        <v>499</v>
      </c>
      <c r="AF34" s="50" t="s">
        <v>44</v>
      </c>
      <c r="AG34" s="47"/>
      <c r="AH34" s="48"/>
      <c r="AI34" s="73">
        <v>43</v>
      </c>
      <c r="AJ34" s="68">
        <v>16.254000000000001</v>
      </c>
      <c r="AL34" s="7"/>
      <c r="AM34" t="s">
        <v>499</v>
      </c>
      <c r="AO34" s="50" t="s">
        <v>44</v>
      </c>
      <c r="AP34" s="47"/>
      <c r="AQ34" s="48"/>
      <c r="AR34" s="73">
        <v>45</v>
      </c>
      <c r="AS34" s="68">
        <v>17.010000000000002</v>
      </c>
      <c r="AU34" s="7"/>
      <c r="AV34" t="s">
        <v>499</v>
      </c>
      <c r="AX34" s="50" t="s">
        <v>44</v>
      </c>
      <c r="AY34" s="47"/>
      <c r="AZ34" s="48"/>
      <c r="BA34" s="73">
        <v>45</v>
      </c>
      <c r="BB34" s="68">
        <v>17.010000000000002</v>
      </c>
      <c r="BD34" s="7"/>
      <c r="BE34" s="80"/>
      <c r="BF34" s="3"/>
      <c r="BG34" s="16"/>
      <c r="BH34" s="47" t="s">
        <v>575</v>
      </c>
      <c r="BI34" s="48"/>
      <c r="BJ34" s="75">
        <v>30</v>
      </c>
      <c r="BK34" s="68">
        <v>11.34</v>
      </c>
      <c r="BU34" s="7"/>
      <c r="BV34" s="12">
        <f>BP11</f>
        <v>40</v>
      </c>
      <c r="BW34" s="13">
        <f>BQ11</f>
        <v>15.12</v>
      </c>
      <c r="BX34" t="s">
        <v>10</v>
      </c>
      <c r="CB34" s="12">
        <f>BP7-CC37</f>
        <v>6</v>
      </c>
      <c r="CC34" s="13">
        <f>BQ7-CD37</f>
        <v>2.2679999999999998</v>
      </c>
      <c r="CD34" t="s">
        <v>10</v>
      </c>
      <c r="CH34" s="348">
        <f>BP7</f>
        <v>14</v>
      </c>
      <c r="CI34" s="334">
        <f>BQ7</f>
        <v>5.2919999999999998</v>
      </c>
      <c r="CJ34" t="s">
        <v>10</v>
      </c>
      <c r="CP34" s="7"/>
      <c r="CU34" s="7"/>
      <c r="DH34" t="s">
        <v>518</v>
      </c>
      <c r="DK34" s="12">
        <v>3</v>
      </c>
      <c r="DL34" s="13">
        <v>1.1339999999999999</v>
      </c>
      <c r="DM34" t="s">
        <v>10</v>
      </c>
      <c r="DQ34" t="s">
        <v>2900</v>
      </c>
      <c r="DU34" s="12">
        <v>3</v>
      </c>
      <c r="DV34" s="13">
        <v>1.1339999999999999</v>
      </c>
      <c r="DW34" t="s">
        <v>10</v>
      </c>
      <c r="EN34" t="s">
        <v>518</v>
      </c>
      <c r="EQ34" s="12">
        <v>3</v>
      </c>
      <c r="ER34" s="13">
        <v>1.1339999999999999</v>
      </c>
      <c r="ES34" t="s">
        <v>10</v>
      </c>
    </row>
    <row r="35" spans="2:151" ht="15" customHeight="1" x14ac:dyDescent="0.15">
      <c r="B35" s="7"/>
      <c r="E35" s="50" t="s">
        <v>35</v>
      </c>
      <c r="F35" s="47"/>
      <c r="G35" s="48"/>
      <c r="H35" s="73">
        <v>40</v>
      </c>
      <c r="I35" s="68">
        <v>15.12</v>
      </c>
      <c r="K35" s="7"/>
      <c r="N35" s="50" t="s">
        <v>35</v>
      </c>
      <c r="O35" s="47"/>
      <c r="P35" s="48"/>
      <c r="Q35" s="73">
        <v>40</v>
      </c>
      <c r="R35" s="68">
        <v>15.12</v>
      </c>
      <c r="T35" s="7"/>
      <c r="W35" s="50" t="s">
        <v>35</v>
      </c>
      <c r="X35" s="47"/>
      <c r="Y35" s="48"/>
      <c r="Z35" s="73">
        <v>40</v>
      </c>
      <c r="AA35" s="68">
        <v>15.12</v>
      </c>
      <c r="AC35" s="7"/>
      <c r="AF35" s="50" t="s">
        <v>35</v>
      </c>
      <c r="AG35" s="47"/>
      <c r="AH35" s="48"/>
      <c r="AI35" s="73">
        <v>40</v>
      </c>
      <c r="AJ35" s="68">
        <v>15.12</v>
      </c>
      <c r="AL35" s="7"/>
      <c r="AO35" s="50" t="s">
        <v>35</v>
      </c>
      <c r="AP35" s="47"/>
      <c r="AQ35" s="48"/>
      <c r="AR35" s="73">
        <v>40</v>
      </c>
      <c r="AS35" s="68">
        <v>15.12</v>
      </c>
      <c r="AU35" s="7"/>
      <c r="AX35" s="50" t="s">
        <v>35</v>
      </c>
      <c r="AY35" s="47"/>
      <c r="AZ35" s="48"/>
      <c r="BA35" s="73">
        <v>42</v>
      </c>
      <c r="BB35" s="68">
        <v>15.875999999999999</v>
      </c>
      <c r="BE35" s="80"/>
      <c r="BF35" t="s">
        <v>499</v>
      </c>
      <c r="BH35" s="50" t="s">
        <v>44</v>
      </c>
      <c r="BI35" s="48"/>
      <c r="BJ35" s="73">
        <v>45</v>
      </c>
      <c r="BK35" s="68">
        <v>17.010000000000002</v>
      </c>
      <c r="BU35" s="7"/>
      <c r="CH35" t="s">
        <v>221</v>
      </c>
      <c r="CK35" s="12">
        <f>CH34*2</f>
        <v>28</v>
      </c>
      <c r="CL35" s="13">
        <f>CI34*2</f>
        <v>10.584</v>
      </c>
      <c r="CM35" t="s">
        <v>10</v>
      </c>
      <c r="CP35" s="7"/>
      <c r="CV35" s="30" t="s">
        <v>2876</v>
      </c>
      <c r="ED35" t="s">
        <v>2877</v>
      </c>
      <c r="EG35" t="s">
        <v>2878</v>
      </c>
    </row>
    <row r="36" spans="2:151" ht="15" customHeight="1" x14ac:dyDescent="0.15">
      <c r="B36" s="7"/>
      <c r="E36" s="50" t="s">
        <v>111</v>
      </c>
      <c r="F36" s="47"/>
      <c r="G36" s="48"/>
      <c r="H36" s="75">
        <v>65</v>
      </c>
      <c r="I36" s="76">
        <v>24.948</v>
      </c>
      <c r="K36" s="7"/>
      <c r="N36" s="50" t="s">
        <v>111</v>
      </c>
      <c r="O36" s="47"/>
      <c r="P36" s="48"/>
      <c r="Q36" s="75">
        <v>70</v>
      </c>
      <c r="R36" s="76">
        <v>26.46</v>
      </c>
      <c r="T36" s="7"/>
      <c r="W36" s="50" t="s">
        <v>111</v>
      </c>
      <c r="X36" s="47"/>
      <c r="Y36" s="48"/>
      <c r="Z36" s="75">
        <v>75</v>
      </c>
      <c r="AA36" s="76">
        <v>28.35</v>
      </c>
      <c r="AC36" s="7"/>
      <c r="AF36" s="50" t="s">
        <v>111</v>
      </c>
      <c r="AG36" s="47"/>
      <c r="AH36" s="48"/>
      <c r="AI36" s="75">
        <v>78</v>
      </c>
      <c r="AJ36" s="76">
        <v>29.5</v>
      </c>
      <c r="AL36" s="7"/>
      <c r="AO36" s="50" t="s">
        <v>111</v>
      </c>
      <c r="AP36" s="47"/>
      <c r="AQ36" s="48"/>
      <c r="AR36" s="75">
        <v>80</v>
      </c>
      <c r="AS36" s="76">
        <v>30.24</v>
      </c>
      <c r="AU36" s="7"/>
      <c r="AX36" s="50" t="s">
        <v>111</v>
      </c>
      <c r="AY36" s="47"/>
      <c r="AZ36" s="48"/>
      <c r="BA36" s="75">
        <v>85</v>
      </c>
      <c r="BB36" s="76">
        <v>32.130000000000003</v>
      </c>
      <c r="BD36" s="7"/>
      <c r="BE36" s="80"/>
      <c r="BH36" s="50" t="s">
        <v>35</v>
      </c>
      <c r="BI36" s="48"/>
      <c r="BJ36" s="73">
        <v>45</v>
      </c>
      <c r="BK36" s="68">
        <v>17.010000000000002</v>
      </c>
      <c r="BU36" s="7"/>
      <c r="CD36" t="s">
        <v>2879</v>
      </c>
      <c r="CP36" s="7"/>
      <c r="ED36" s="12">
        <f>CA17</f>
        <v>65</v>
      </c>
      <c r="EE36" s="13">
        <f>CB17</f>
        <v>24.57</v>
      </c>
      <c r="EF36" t="s">
        <v>10</v>
      </c>
      <c r="EG36" s="12">
        <f>(BP14+5)*2</f>
        <v>130</v>
      </c>
      <c r="EH36" s="13">
        <f>(BQ14+1.89)*2</f>
        <v>49.14</v>
      </c>
      <c r="EI36" t="s">
        <v>2880</v>
      </c>
    </row>
    <row r="37" spans="2:151" ht="15" customHeight="1" x14ac:dyDescent="0.15">
      <c r="B37" s="7"/>
      <c r="C37" s="81"/>
      <c r="D37" s="7"/>
      <c r="E37" s="50" t="s">
        <v>106</v>
      </c>
      <c r="F37" s="47"/>
      <c r="G37" s="48"/>
      <c r="H37" s="75">
        <v>30</v>
      </c>
      <c r="I37" s="76">
        <v>11.34</v>
      </c>
      <c r="K37" s="7"/>
      <c r="L37" s="81"/>
      <c r="M37" s="7"/>
      <c r="N37" s="50" t="s">
        <v>106</v>
      </c>
      <c r="O37" s="47"/>
      <c r="P37" s="48"/>
      <c r="Q37" s="75">
        <v>30</v>
      </c>
      <c r="R37" s="76">
        <v>11.34</v>
      </c>
      <c r="T37" s="7"/>
      <c r="V37" s="7"/>
      <c r="W37" s="50" t="s">
        <v>106</v>
      </c>
      <c r="X37" s="47"/>
      <c r="Y37" s="48"/>
      <c r="Z37" s="75">
        <v>30</v>
      </c>
      <c r="AA37" s="76">
        <v>11.34</v>
      </c>
      <c r="AC37" s="7"/>
      <c r="AD37" s="81"/>
      <c r="AE37" s="7"/>
      <c r="AF37" s="50" t="s">
        <v>106</v>
      </c>
      <c r="AG37" s="47"/>
      <c r="AH37" s="48"/>
      <c r="AI37" s="75">
        <v>30</v>
      </c>
      <c r="AJ37" s="76">
        <v>11.34</v>
      </c>
      <c r="AL37" s="7"/>
      <c r="AM37" s="81"/>
      <c r="AN37" s="7"/>
      <c r="AO37" s="50" t="s">
        <v>106</v>
      </c>
      <c r="AP37" s="47"/>
      <c r="AQ37" s="48"/>
      <c r="AR37" s="75">
        <v>30</v>
      </c>
      <c r="AS37" s="76">
        <v>11.34</v>
      </c>
      <c r="AU37" s="7"/>
      <c r="AV37" s="81"/>
      <c r="AW37" s="7"/>
      <c r="AX37" s="50" t="s">
        <v>106</v>
      </c>
      <c r="AY37" s="47"/>
      <c r="AZ37" s="48"/>
      <c r="BA37" s="75">
        <v>30</v>
      </c>
      <c r="BB37" s="76">
        <v>11.34</v>
      </c>
      <c r="BD37" s="7"/>
      <c r="BE37" s="80"/>
      <c r="BH37" s="50" t="s">
        <v>111</v>
      </c>
      <c r="BI37" s="48"/>
      <c r="BJ37" s="75">
        <v>90</v>
      </c>
      <c r="BK37" s="76">
        <v>34.020000000000003</v>
      </c>
      <c r="BU37" s="7"/>
      <c r="BY37" t="s">
        <v>2881</v>
      </c>
      <c r="CC37" s="12">
        <v>8</v>
      </c>
      <c r="CD37" s="13">
        <v>3.024</v>
      </c>
      <c r="CE37" t="s">
        <v>10</v>
      </c>
      <c r="CF37" t="s">
        <v>2882</v>
      </c>
      <c r="CH37" t="s">
        <v>2883</v>
      </c>
      <c r="CP37" s="7"/>
      <c r="ED37" t="s">
        <v>1803</v>
      </c>
      <c r="EF37" s="12">
        <f>CA20</f>
        <v>0</v>
      </c>
      <c r="EG37" s="13">
        <f>CB20</f>
        <v>0</v>
      </c>
      <c r="EH37" t="s">
        <v>10</v>
      </c>
    </row>
    <row r="38" spans="2:151" ht="15" customHeight="1" x14ac:dyDescent="0.15">
      <c r="B38" s="7"/>
      <c r="C38" s="49"/>
      <c r="D38" s="16"/>
      <c r="E38" s="47" t="s">
        <v>575</v>
      </c>
      <c r="F38" s="47"/>
      <c r="G38" s="89"/>
      <c r="H38" s="82">
        <v>25</v>
      </c>
      <c r="I38" s="25">
        <v>9.4499999999999993</v>
      </c>
      <c r="K38" s="7"/>
      <c r="L38" s="49"/>
      <c r="M38" s="16"/>
      <c r="N38" s="47" t="s">
        <v>575</v>
      </c>
      <c r="O38" s="47"/>
      <c r="P38" s="89"/>
      <c r="Q38" s="82">
        <v>26</v>
      </c>
      <c r="R38" s="25">
        <v>9.8279999999999994</v>
      </c>
      <c r="T38" s="7"/>
      <c r="U38" s="49"/>
      <c r="V38" s="16"/>
      <c r="W38" s="47" t="s">
        <v>575</v>
      </c>
      <c r="X38" s="47"/>
      <c r="Y38" s="89"/>
      <c r="Z38" s="82">
        <v>27</v>
      </c>
      <c r="AA38" s="25">
        <v>10.206</v>
      </c>
      <c r="AD38" s="49"/>
      <c r="AE38" s="16"/>
      <c r="AF38" s="47" t="s">
        <v>575</v>
      </c>
      <c r="AG38" s="47"/>
      <c r="AH38" s="89"/>
      <c r="AI38" s="82">
        <v>30</v>
      </c>
      <c r="AJ38" s="25">
        <v>11.34</v>
      </c>
      <c r="AM38" s="49"/>
      <c r="AN38" s="16"/>
      <c r="AO38" s="47" t="s">
        <v>575</v>
      </c>
      <c r="AP38" s="47"/>
      <c r="AQ38" s="89"/>
      <c r="AR38" s="82">
        <v>30</v>
      </c>
      <c r="AS38" s="25">
        <v>11.34</v>
      </c>
      <c r="AV38" s="49"/>
      <c r="AW38" s="16"/>
      <c r="AX38" s="47" t="s">
        <v>575</v>
      </c>
      <c r="AY38" s="47"/>
      <c r="AZ38" s="89"/>
      <c r="BA38" s="82">
        <v>30</v>
      </c>
      <c r="BB38" s="25">
        <v>11.34</v>
      </c>
      <c r="BD38" s="7"/>
      <c r="BE38" s="80"/>
      <c r="BF38" s="81"/>
      <c r="BG38" s="7"/>
      <c r="BH38" s="50" t="s">
        <v>106</v>
      </c>
      <c r="BI38" s="48"/>
      <c r="BJ38" s="75">
        <v>30</v>
      </c>
      <c r="BK38" s="76">
        <v>11.34</v>
      </c>
      <c r="BU38" s="7"/>
      <c r="BY38" s="12">
        <f>BR5</f>
        <v>160</v>
      </c>
      <c r="BZ38" s="13">
        <f>BS5</f>
        <v>60.48</v>
      </c>
      <c r="CA38" t="s">
        <v>10</v>
      </c>
      <c r="CH38" s="12">
        <f>BY38+BP19+3</f>
        <v>168</v>
      </c>
      <c r="CI38" s="13">
        <f>BZ38+BQ19+1.134</f>
        <v>63.503999999999998</v>
      </c>
      <c r="CJ38" t="s">
        <v>10</v>
      </c>
      <c r="CO38" s="12">
        <f>BV31+BP19+3</f>
        <v>53</v>
      </c>
      <c r="CP38" s="41">
        <f>BW31+BQ19+1.134</f>
        <v>20.033999999999999</v>
      </c>
      <c r="CQ38" t="s">
        <v>10</v>
      </c>
      <c r="DY38" s="3"/>
    </row>
    <row r="39" spans="2:151" ht="15" customHeight="1" x14ac:dyDescent="0.15">
      <c r="B39" s="7"/>
      <c r="C39" t="s">
        <v>505</v>
      </c>
      <c r="E39" s="50" t="s">
        <v>44</v>
      </c>
      <c r="F39" s="47"/>
      <c r="G39" s="48"/>
      <c r="H39" s="73">
        <v>40</v>
      </c>
      <c r="I39" s="68">
        <v>15.12</v>
      </c>
      <c r="K39" s="7"/>
      <c r="L39" t="s">
        <v>505</v>
      </c>
      <c r="N39" s="50" t="s">
        <v>44</v>
      </c>
      <c r="O39" s="47"/>
      <c r="P39" s="48"/>
      <c r="Q39" s="73">
        <v>40</v>
      </c>
      <c r="R39" s="68">
        <v>15.12</v>
      </c>
      <c r="T39" s="7"/>
      <c r="U39" t="s">
        <v>505</v>
      </c>
      <c r="W39" s="50" t="s">
        <v>44</v>
      </c>
      <c r="X39" s="47"/>
      <c r="Y39" s="48"/>
      <c r="Z39" s="73">
        <v>40</v>
      </c>
      <c r="AA39" s="68">
        <v>15.12</v>
      </c>
      <c r="AC39" s="7"/>
      <c r="AD39" t="s">
        <v>505</v>
      </c>
      <c r="AF39" s="50" t="s">
        <v>44</v>
      </c>
      <c r="AG39" s="47"/>
      <c r="AH39" s="48"/>
      <c r="AI39" s="73">
        <v>43</v>
      </c>
      <c r="AJ39" s="68">
        <v>16.254000000000001</v>
      </c>
      <c r="AL39" s="7"/>
      <c r="AM39" t="s">
        <v>505</v>
      </c>
      <c r="AO39" s="50" t="s">
        <v>44</v>
      </c>
      <c r="AP39" s="47"/>
      <c r="AQ39" s="48"/>
      <c r="AR39" s="75">
        <v>45</v>
      </c>
      <c r="AS39" s="76">
        <v>17.010000000000002</v>
      </c>
      <c r="AU39" s="7"/>
      <c r="AV39" t="s">
        <v>505</v>
      </c>
      <c r="AX39" s="50" t="s">
        <v>44</v>
      </c>
      <c r="AY39" s="47"/>
      <c r="AZ39" s="48"/>
      <c r="BA39" s="73">
        <v>45</v>
      </c>
      <c r="BB39" s="68">
        <v>17.010000000000002</v>
      </c>
      <c r="BD39" s="7"/>
      <c r="BE39" s="80"/>
      <c r="BF39" s="3"/>
      <c r="BG39" s="16"/>
      <c r="BH39" t="s">
        <v>575</v>
      </c>
      <c r="BI39" s="48"/>
      <c r="BJ39" s="82">
        <f>BJ31+BJ34-BJ36</f>
        <v>30</v>
      </c>
      <c r="BK39" s="25">
        <f>BK31+BK34-BK36</f>
        <v>11.34</v>
      </c>
      <c r="BU39" s="7"/>
      <c r="CP39" s="7"/>
      <c r="DX39" s="7"/>
      <c r="DY39" s="576">
        <v>170</v>
      </c>
      <c r="DZ39" s="571" t="s">
        <v>2901</v>
      </c>
      <c r="EA39" s="571">
        <f>EO39</f>
        <v>10</v>
      </c>
      <c r="EB39" s="571" t="s">
        <v>338</v>
      </c>
      <c r="EC39" s="571">
        <f>DY39/EA39</f>
        <v>17</v>
      </c>
      <c r="ED39" s="571"/>
      <c r="EE39" s="571">
        <f>ET39</f>
        <v>440</v>
      </c>
      <c r="EF39" s="571" t="s">
        <v>2902</v>
      </c>
      <c r="EG39" s="571">
        <f>EC39</f>
        <v>17</v>
      </c>
      <c r="EH39" s="571" t="s">
        <v>2903</v>
      </c>
      <c r="EI39" s="162">
        <f>EE39*EG39</f>
        <v>7480</v>
      </c>
      <c r="EJ39" s="571" t="s">
        <v>2904</v>
      </c>
      <c r="EK39" s="571"/>
      <c r="EL39" s="724" t="s">
        <v>2905</v>
      </c>
      <c r="EM39" s="724"/>
      <c r="EN39" s="725"/>
      <c r="EO39">
        <v>10</v>
      </c>
      <c r="EP39" s="571" t="s">
        <v>10</v>
      </c>
      <c r="EQ39" s="18" t="s">
        <v>2906</v>
      </c>
      <c r="ER39" s="18"/>
      <c r="ES39" s="18"/>
      <c r="ET39" s="571">
        <v>440</v>
      </c>
      <c r="EU39" s="571" t="s">
        <v>2904</v>
      </c>
    </row>
    <row r="40" spans="2:151" ht="15" customHeight="1" x14ac:dyDescent="0.15">
      <c r="B40" s="7"/>
      <c r="D40" s="7"/>
      <c r="E40" s="81" t="s">
        <v>35</v>
      </c>
      <c r="G40" s="48"/>
      <c r="H40" s="82">
        <v>40</v>
      </c>
      <c r="I40" s="25">
        <v>15.12</v>
      </c>
      <c r="K40" s="7"/>
      <c r="M40" s="7"/>
      <c r="N40" s="81" t="s">
        <v>35</v>
      </c>
      <c r="P40" s="48"/>
      <c r="Q40" s="82">
        <v>40</v>
      </c>
      <c r="R40" s="25">
        <v>15.12</v>
      </c>
      <c r="T40" s="7"/>
      <c r="V40" s="7"/>
      <c r="W40" s="81" t="s">
        <v>35</v>
      </c>
      <c r="Y40" s="48"/>
      <c r="Z40" s="82">
        <v>45</v>
      </c>
      <c r="AA40" s="25">
        <v>17.010000000000002</v>
      </c>
      <c r="AC40" s="7"/>
      <c r="AE40" s="7"/>
      <c r="AF40" s="81" t="s">
        <v>35</v>
      </c>
      <c r="AH40" s="48"/>
      <c r="AI40" s="82">
        <v>45</v>
      </c>
      <c r="AJ40" s="25">
        <v>17.010000000000002</v>
      </c>
      <c r="AL40" s="7"/>
      <c r="AN40" s="7"/>
      <c r="AO40" s="81" t="s">
        <v>35</v>
      </c>
      <c r="AQ40" s="48"/>
      <c r="AR40" s="82">
        <v>40</v>
      </c>
      <c r="AS40" s="25">
        <v>15.12</v>
      </c>
      <c r="AU40" s="7"/>
      <c r="AW40" s="7"/>
      <c r="AX40" s="81" t="s">
        <v>35</v>
      </c>
      <c r="AZ40" s="48"/>
      <c r="BA40" s="82">
        <v>50</v>
      </c>
      <c r="BB40" s="25">
        <v>18.899999999999999</v>
      </c>
      <c r="BD40" s="7"/>
      <c r="BE40" s="80"/>
      <c r="BF40" t="s">
        <v>505</v>
      </c>
      <c r="BH40" s="50" t="s">
        <v>44</v>
      </c>
      <c r="BI40" s="48"/>
      <c r="BJ40" s="73">
        <v>45</v>
      </c>
      <c r="BK40" s="68">
        <v>17.010000000000002</v>
      </c>
      <c r="BU40" s="7"/>
      <c r="CP40" s="7"/>
      <c r="DX40" s="7"/>
      <c r="DY40" s="576">
        <v>170</v>
      </c>
      <c r="DZ40" s="571" t="s">
        <v>2901</v>
      </c>
      <c r="EA40" s="571">
        <f>EO40</f>
        <v>10</v>
      </c>
      <c r="EB40" s="571" t="s">
        <v>338</v>
      </c>
      <c r="EC40" s="571">
        <f>DY40/EA40</f>
        <v>17</v>
      </c>
      <c r="ED40" s="571"/>
      <c r="EE40" s="571">
        <f>ET40</f>
        <v>209</v>
      </c>
      <c r="EF40" s="571" t="s">
        <v>2902</v>
      </c>
      <c r="EG40" s="571">
        <f>EC40</f>
        <v>17</v>
      </c>
      <c r="EH40" s="571" t="s">
        <v>2907</v>
      </c>
      <c r="EI40" s="162">
        <f>EE40*EG40</f>
        <v>3553</v>
      </c>
      <c r="EJ40" s="571" t="s">
        <v>2908</v>
      </c>
      <c r="EK40" s="571"/>
      <c r="EL40" s="571"/>
      <c r="EM40" s="571"/>
      <c r="EN40" s="571"/>
      <c r="EO40">
        <v>10</v>
      </c>
      <c r="EP40" s="571" t="s">
        <v>10</v>
      </c>
      <c r="EQ40" s="725" t="s">
        <v>2909</v>
      </c>
      <c r="ER40" s="725"/>
      <c r="ES40" s="725"/>
      <c r="ET40" s="571">
        <v>209</v>
      </c>
      <c r="EU40" s="571" t="s">
        <v>2908</v>
      </c>
    </row>
    <row r="41" spans="2:151" ht="15" customHeight="1" x14ac:dyDescent="0.15">
      <c r="B41" s="7"/>
      <c r="C41" s="81"/>
      <c r="D41" s="7"/>
      <c r="E41" s="50" t="s">
        <v>111</v>
      </c>
      <c r="F41" s="47"/>
      <c r="G41" s="48"/>
      <c r="H41" s="75">
        <v>65</v>
      </c>
      <c r="I41" s="76">
        <v>24.948</v>
      </c>
      <c r="K41" s="7"/>
      <c r="L41" s="81"/>
      <c r="M41" s="7"/>
      <c r="N41" s="50" t="s">
        <v>111</v>
      </c>
      <c r="O41" s="47"/>
      <c r="P41" s="48"/>
      <c r="Q41" s="75">
        <v>65</v>
      </c>
      <c r="R41" s="76">
        <v>24.948</v>
      </c>
      <c r="T41" s="7"/>
      <c r="V41" s="7"/>
      <c r="W41" s="50" t="s">
        <v>111</v>
      </c>
      <c r="X41" s="47"/>
      <c r="Y41" s="48"/>
      <c r="Z41" s="75">
        <v>70</v>
      </c>
      <c r="AA41" s="76">
        <v>26.46</v>
      </c>
      <c r="AC41" s="7"/>
      <c r="AE41" s="7"/>
      <c r="AF41" s="50" t="s">
        <v>111</v>
      </c>
      <c r="AG41" s="47"/>
      <c r="AH41" s="48"/>
      <c r="AI41" s="75">
        <v>70</v>
      </c>
      <c r="AJ41" s="76">
        <v>26.46</v>
      </c>
      <c r="AL41" s="7"/>
      <c r="AN41" s="7"/>
      <c r="AO41" s="50" t="s">
        <v>111</v>
      </c>
      <c r="AP41" s="47"/>
      <c r="AQ41" s="48"/>
      <c r="AR41" s="75">
        <v>72</v>
      </c>
      <c r="AS41" s="76">
        <v>27.216000000000001</v>
      </c>
      <c r="AU41" s="7"/>
      <c r="AW41" s="7"/>
      <c r="AX41" s="50" t="s">
        <v>111</v>
      </c>
      <c r="AY41" s="47"/>
      <c r="AZ41" s="48"/>
      <c r="BA41" s="75">
        <v>75</v>
      </c>
      <c r="BB41" s="76">
        <v>28.5</v>
      </c>
      <c r="BD41" s="7"/>
      <c r="BE41" s="80"/>
      <c r="BH41" s="81" t="s">
        <v>35</v>
      </c>
      <c r="BI41" s="48"/>
      <c r="BJ41" s="82">
        <v>50</v>
      </c>
      <c r="BK41" s="25">
        <v>18.899999999999999</v>
      </c>
      <c r="BU41" s="7"/>
      <c r="BV41" s="49"/>
      <c r="BW41" s="3"/>
      <c r="BX41" s="3"/>
      <c r="BY41" s="3"/>
      <c r="BZ41" s="3"/>
      <c r="CA41" s="3"/>
      <c r="CB41" s="3"/>
      <c r="CC41" s="3"/>
      <c r="CD41" s="3" t="s">
        <v>2266</v>
      </c>
      <c r="CE41" s="3"/>
      <c r="CF41" s="3"/>
      <c r="CG41" s="3"/>
      <c r="CH41" s="3"/>
      <c r="CI41" s="3"/>
      <c r="CJ41" s="3"/>
      <c r="CK41" s="3"/>
      <c r="CL41" s="3"/>
      <c r="CM41" s="3"/>
      <c r="CN41" s="3"/>
      <c r="CO41" s="3"/>
      <c r="CP41" s="16"/>
      <c r="DX41" s="7"/>
      <c r="DY41" s="573">
        <v>200</v>
      </c>
      <c r="DZ41" s="571" t="s">
        <v>2901</v>
      </c>
      <c r="EA41" s="571">
        <f>ER41</f>
        <v>50</v>
      </c>
      <c r="EB41" s="571" t="s">
        <v>2910</v>
      </c>
      <c r="EC41" s="571">
        <f>DY41/EA41</f>
        <v>4</v>
      </c>
      <c r="ED41" s="571"/>
      <c r="EE41" s="571">
        <f>ET41</f>
        <v>990</v>
      </c>
      <c r="EF41" s="571" t="s">
        <v>2911</v>
      </c>
      <c r="EG41" s="571">
        <f>EC41</f>
        <v>4</v>
      </c>
      <c r="EH41" s="571" t="s">
        <v>2907</v>
      </c>
      <c r="EI41" s="162">
        <f>EE41*EG41</f>
        <v>3960</v>
      </c>
      <c r="EJ41" s="571" t="s">
        <v>2908</v>
      </c>
      <c r="EK41" s="571"/>
      <c r="EL41" s="725" t="s">
        <v>2912</v>
      </c>
      <c r="EM41" s="725"/>
      <c r="EN41" s="725"/>
      <c r="EO41" s="724"/>
      <c r="EP41" s="724"/>
      <c r="EQ41" s="724"/>
      <c r="ER41">
        <v>50</v>
      </c>
      <c r="ES41" t="s">
        <v>10</v>
      </c>
      <c r="ET41" s="571">
        <v>990</v>
      </c>
      <c r="EU41" s="571" t="s">
        <v>2913</v>
      </c>
    </row>
    <row r="42" spans="2:151" ht="15" customHeight="1" x14ac:dyDescent="0.15">
      <c r="B42" s="7"/>
      <c r="C42" s="81"/>
      <c r="D42" s="7"/>
      <c r="E42" s="49" t="s">
        <v>106</v>
      </c>
      <c r="F42" s="3"/>
      <c r="G42" s="16"/>
      <c r="H42" s="84" t="s">
        <v>508</v>
      </c>
      <c r="I42" s="85"/>
      <c r="K42" s="7"/>
      <c r="L42" s="81"/>
      <c r="M42" s="7"/>
      <c r="N42" s="49" t="s">
        <v>106</v>
      </c>
      <c r="O42" s="3"/>
      <c r="P42" s="16"/>
      <c r="Q42" s="84" t="s">
        <v>508</v>
      </c>
      <c r="R42" s="85"/>
      <c r="T42" s="7"/>
      <c r="U42" s="81"/>
      <c r="V42" s="7"/>
      <c r="W42" s="49" t="s">
        <v>106</v>
      </c>
      <c r="X42" s="3"/>
      <c r="Y42" s="16"/>
      <c r="Z42" s="84" t="s">
        <v>508</v>
      </c>
      <c r="AA42" s="85"/>
      <c r="AC42" s="7"/>
      <c r="AD42" s="81"/>
      <c r="AE42" s="7"/>
      <c r="AF42" s="49" t="s">
        <v>106</v>
      </c>
      <c r="AG42" s="3"/>
      <c r="AH42" s="16"/>
      <c r="AI42" s="84" t="s">
        <v>508</v>
      </c>
      <c r="AJ42" s="85"/>
      <c r="AL42" s="7"/>
      <c r="AM42" s="81"/>
      <c r="AN42" s="7"/>
      <c r="AO42" s="49" t="s">
        <v>106</v>
      </c>
      <c r="AP42" s="3"/>
      <c r="AQ42" s="16"/>
      <c r="AR42" s="84" t="s">
        <v>508</v>
      </c>
      <c r="AS42" s="85"/>
      <c r="AU42" s="7"/>
      <c r="AV42" s="81"/>
      <c r="AW42" s="7"/>
      <c r="AX42" s="49" t="s">
        <v>106</v>
      </c>
      <c r="AY42" s="3"/>
      <c r="AZ42" s="16"/>
      <c r="BA42" s="84" t="s">
        <v>508</v>
      </c>
      <c r="BB42" s="85"/>
      <c r="BD42" s="7"/>
      <c r="BE42" s="80"/>
      <c r="BH42" s="50" t="s">
        <v>111</v>
      </c>
      <c r="BI42" s="48"/>
      <c r="BJ42" s="75">
        <v>80</v>
      </c>
      <c r="BK42" s="76">
        <v>30.24</v>
      </c>
      <c r="BU42" s="7"/>
      <c r="CD42" s="12">
        <f>BP18+10</f>
        <v>103</v>
      </c>
      <c r="CE42" s="13">
        <f>BQ18+3.78</f>
        <v>38.933999999999997</v>
      </c>
      <c r="CF42" t="s">
        <v>904</v>
      </c>
      <c r="CJ42" t="s">
        <v>2884</v>
      </c>
      <c r="CP42" s="7"/>
    </row>
    <row r="43" spans="2:151" ht="15" customHeight="1" x14ac:dyDescent="0.15">
      <c r="C43" s="49"/>
      <c r="D43" s="16"/>
      <c r="E43" s="47" t="s">
        <v>575</v>
      </c>
      <c r="F43" s="47"/>
      <c r="G43" s="89"/>
      <c r="H43" s="82">
        <f>H63-H40-10</f>
        <v>25</v>
      </c>
      <c r="I43" s="25">
        <f>I63-I40-3.78</f>
        <v>9.4500000000000028</v>
      </c>
      <c r="K43" s="7"/>
      <c r="L43" s="49"/>
      <c r="M43" s="16"/>
      <c r="N43" s="47" t="s">
        <v>575</v>
      </c>
      <c r="O43" s="47"/>
      <c r="P43" s="89"/>
      <c r="Q43" s="82">
        <f>Q63-Q40-10</f>
        <v>26</v>
      </c>
      <c r="R43" s="25">
        <f>R63-R40-3.78</f>
        <v>9.828000000000003</v>
      </c>
      <c r="U43" s="49"/>
      <c r="V43" s="16"/>
      <c r="W43" s="47" t="s">
        <v>575</v>
      </c>
      <c r="X43" s="47"/>
      <c r="Y43" s="89"/>
      <c r="Z43" s="82">
        <f>Z63-Z40-10</f>
        <v>22</v>
      </c>
      <c r="AA43" s="25">
        <f>AA63-AA40-3.78</f>
        <v>8.3160000000000007</v>
      </c>
      <c r="AD43" s="49"/>
      <c r="AE43" s="16"/>
      <c r="AF43" s="47" t="s">
        <v>575</v>
      </c>
      <c r="AG43" s="47"/>
      <c r="AH43" s="89"/>
      <c r="AI43" s="82">
        <f>AI63-AI40-10</f>
        <v>25</v>
      </c>
      <c r="AJ43" s="25">
        <f>AJ63-AJ40-3.78</f>
        <v>9.4500000000000011</v>
      </c>
      <c r="AM43" s="49"/>
      <c r="AN43" s="16"/>
      <c r="AO43" s="47" t="s">
        <v>575</v>
      </c>
      <c r="AP43" s="47"/>
      <c r="AQ43" s="89"/>
      <c r="AR43" s="82">
        <f>AR63-AR40-10</f>
        <v>30</v>
      </c>
      <c r="AS43" s="25">
        <f>AS63-AS40-3.78</f>
        <v>11.340000000000003</v>
      </c>
      <c r="AU43" s="7"/>
      <c r="AV43" s="49"/>
      <c r="AW43" s="16"/>
      <c r="AX43" s="47" t="s">
        <v>575</v>
      </c>
      <c r="AY43" s="47"/>
      <c r="AZ43" s="89"/>
      <c r="BA43" s="82">
        <f>BA63-BA40-10</f>
        <v>22</v>
      </c>
      <c r="BB43" s="25">
        <f>BB63-BB40-3.78</f>
        <v>8.3160000000000043</v>
      </c>
      <c r="BD43" s="7"/>
      <c r="BE43" s="80"/>
      <c r="BF43" s="81"/>
      <c r="BG43" s="7"/>
      <c r="BH43" s="49" t="s">
        <v>106</v>
      </c>
      <c r="BI43" s="16"/>
      <c r="BJ43" s="84" t="s">
        <v>508</v>
      </c>
      <c r="BK43" s="85"/>
      <c r="BU43" s="7"/>
      <c r="BY43" t="s">
        <v>2885</v>
      </c>
      <c r="CJ43" s="12">
        <f>BZ10</f>
        <v>21</v>
      </c>
      <c r="CK43" s="13">
        <f>CA10</f>
        <v>7.9379999999999997</v>
      </c>
      <c r="CL43" t="s">
        <v>10</v>
      </c>
      <c r="CN43" t="s">
        <v>2886</v>
      </c>
      <c r="CP43" s="7"/>
    </row>
    <row r="44" spans="2:151" ht="15" customHeight="1" x14ac:dyDescent="0.15">
      <c r="B44" s="7"/>
      <c r="C44" t="s">
        <v>500</v>
      </c>
      <c r="E44" s="49" t="s">
        <v>44</v>
      </c>
      <c r="F44" s="3"/>
      <c r="G44" s="48"/>
      <c r="H44" s="73">
        <v>40</v>
      </c>
      <c r="I44" s="68">
        <v>15.12</v>
      </c>
      <c r="K44" s="7"/>
      <c r="L44" t="s">
        <v>500</v>
      </c>
      <c r="N44" s="49" t="s">
        <v>44</v>
      </c>
      <c r="O44" s="3"/>
      <c r="P44" s="48"/>
      <c r="Q44" s="73">
        <v>40</v>
      </c>
      <c r="R44" s="68">
        <v>15.12</v>
      </c>
      <c r="T44" s="7"/>
      <c r="U44" t="s">
        <v>500</v>
      </c>
      <c r="W44" s="49" t="s">
        <v>44</v>
      </c>
      <c r="X44" s="3"/>
      <c r="Y44" s="48"/>
      <c r="Z44" s="73">
        <v>40</v>
      </c>
      <c r="AA44" s="68">
        <v>15.12</v>
      </c>
      <c r="AC44" s="7"/>
      <c r="AD44" t="s">
        <v>500</v>
      </c>
      <c r="AF44" s="49" t="s">
        <v>44</v>
      </c>
      <c r="AG44" s="3"/>
      <c r="AH44" s="48"/>
      <c r="AI44" s="73">
        <v>43</v>
      </c>
      <c r="AJ44" s="68">
        <v>16.254000000000001</v>
      </c>
      <c r="AL44" s="7"/>
      <c r="AM44" t="s">
        <v>500</v>
      </c>
      <c r="AO44" s="49" t="s">
        <v>44</v>
      </c>
      <c r="AP44" s="3"/>
      <c r="AQ44" s="48"/>
      <c r="AR44" s="75">
        <v>45</v>
      </c>
      <c r="AS44" s="76">
        <v>17.010000000000002</v>
      </c>
      <c r="AU44" s="7"/>
      <c r="AV44" t="s">
        <v>500</v>
      </c>
      <c r="AX44" s="49" t="s">
        <v>44</v>
      </c>
      <c r="AY44" s="3"/>
      <c r="AZ44" s="48"/>
      <c r="BA44" s="73">
        <v>45</v>
      </c>
      <c r="BB44" s="68">
        <v>17.010000000000002</v>
      </c>
      <c r="BD44" s="7"/>
      <c r="BE44" s="87"/>
      <c r="BF44" s="3"/>
      <c r="BG44" s="16"/>
      <c r="BH44" s="50" t="s">
        <v>575</v>
      </c>
      <c r="BI44" s="48"/>
      <c r="BJ44" s="73">
        <f>BJ31+BJ34-BJ41</f>
        <v>25</v>
      </c>
      <c r="BK44" s="68">
        <f>BK31+BK34-BK41</f>
        <v>9.4500000000000028</v>
      </c>
      <c r="BU44" s="7"/>
      <c r="BY44" s="12">
        <f>BZ7</f>
        <v>40</v>
      </c>
      <c r="BZ44" s="13">
        <f>CA7</f>
        <v>15.120000000000001</v>
      </c>
      <c r="CA44" t="s">
        <v>10</v>
      </c>
      <c r="CD44" s="198" t="s">
        <v>2887</v>
      </c>
      <c r="CE44" s="198"/>
      <c r="CF44" s="198"/>
      <c r="CG44" s="348">
        <f>CD42*2</f>
        <v>206</v>
      </c>
      <c r="CH44" s="334">
        <f>CE42*2</f>
        <v>77.867999999999995</v>
      </c>
      <c r="CI44" s="198" t="s">
        <v>10</v>
      </c>
      <c r="CN44" s="12">
        <f>CJ43*2</f>
        <v>42</v>
      </c>
      <c r="CO44" s="13">
        <f>CK43*2</f>
        <v>15.875999999999999</v>
      </c>
      <c r="CP44" s="7" t="s">
        <v>10</v>
      </c>
    </row>
    <row r="45" spans="2:151" ht="15" customHeight="1" x14ac:dyDescent="0.15">
      <c r="B45" s="7"/>
      <c r="E45" s="50" t="s">
        <v>35</v>
      </c>
      <c r="F45" s="47"/>
      <c r="G45" s="48"/>
      <c r="H45" s="82">
        <v>40</v>
      </c>
      <c r="I45" s="25">
        <v>15.12</v>
      </c>
      <c r="K45" s="7"/>
      <c r="N45" s="50" t="s">
        <v>35</v>
      </c>
      <c r="O45" s="47"/>
      <c r="P45" s="48"/>
      <c r="Q45" s="82">
        <v>40</v>
      </c>
      <c r="R45" s="25">
        <v>15.12</v>
      </c>
      <c r="T45" s="7"/>
      <c r="W45" s="50" t="s">
        <v>35</v>
      </c>
      <c r="X45" s="47"/>
      <c r="Y45" s="48"/>
      <c r="Z45" s="82">
        <v>45</v>
      </c>
      <c r="AA45" s="25">
        <v>17.010000000000002</v>
      </c>
      <c r="AC45" s="7"/>
      <c r="AF45" s="50" t="s">
        <v>35</v>
      </c>
      <c r="AG45" s="47"/>
      <c r="AH45" s="48"/>
      <c r="AI45" s="82">
        <v>45</v>
      </c>
      <c r="AJ45" s="25">
        <v>17.010000000000002</v>
      </c>
      <c r="AL45" s="7"/>
      <c r="AO45" s="50" t="s">
        <v>35</v>
      </c>
      <c r="AP45" s="47"/>
      <c r="AQ45" s="48"/>
      <c r="AR45" s="82">
        <v>40</v>
      </c>
      <c r="AS45" s="25">
        <v>15.12</v>
      </c>
      <c r="AU45" s="7"/>
      <c r="AX45" s="50" t="s">
        <v>35</v>
      </c>
      <c r="AY45" s="47"/>
      <c r="AZ45" s="48"/>
      <c r="BA45" s="82">
        <v>50</v>
      </c>
      <c r="BB45" s="25">
        <v>18.899999999999999</v>
      </c>
      <c r="BE45" s="79" t="s">
        <v>718</v>
      </c>
      <c r="BF45" t="s">
        <v>500</v>
      </c>
      <c r="BH45" s="49" t="s">
        <v>44</v>
      </c>
      <c r="BI45" s="48"/>
      <c r="BJ45" s="73">
        <v>45</v>
      </c>
      <c r="BK45" s="68">
        <v>17.010000000000002</v>
      </c>
      <c r="BU45" s="7"/>
      <c r="CP45" s="7"/>
    </row>
    <row r="46" spans="2:151" ht="15" customHeight="1" x14ac:dyDescent="0.15">
      <c r="B46" s="7"/>
      <c r="C46" s="81"/>
      <c r="D46" s="7"/>
      <c r="E46" s="3" t="s">
        <v>111</v>
      </c>
      <c r="F46" s="3"/>
      <c r="G46" s="16"/>
      <c r="H46" s="75">
        <v>65</v>
      </c>
      <c r="I46" s="76">
        <v>24.57</v>
      </c>
      <c r="K46" s="7"/>
      <c r="L46" s="81"/>
      <c r="M46" s="7"/>
      <c r="N46" s="3" t="s">
        <v>111</v>
      </c>
      <c r="O46" s="3"/>
      <c r="P46" s="16"/>
      <c r="Q46" s="75">
        <v>65</v>
      </c>
      <c r="R46" s="76">
        <v>24.948</v>
      </c>
      <c r="U46" s="81"/>
      <c r="V46" s="7"/>
      <c r="W46" s="3" t="s">
        <v>111</v>
      </c>
      <c r="X46" s="3"/>
      <c r="Y46" s="16"/>
      <c r="Z46" s="75">
        <v>70</v>
      </c>
      <c r="AA46" s="76">
        <v>26.46</v>
      </c>
      <c r="AD46" s="81"/>
      <c r="AE46" s="7"/>
      <c r="AF46" s="3" t="s">
        <v>111</v>
      </c>
      <c r="AG46" s="3"/>
      <c r="AH46" s="16"/>
      <c r="AI46" s="75">
        <v>70</v>
      </c>
      <c r="AJ46" s="76">
        <v>26.46</v>
      </c>
      <c r="AM46" s="81"/>
      <c r="AN46" s="7"/>
      <c r="AO46" s="3" t="s">
        <v>111</v>
      </c>
      <c r="AP46" s="3"/>
      <c r="AQ46" s="16"/>
      <c r="AR46" s="75">
        <v>72</v>
      </c>
      <c r="AS46" s="76">
        <v>27.216000000000001</v>
      </c>
      <c r="AV46" s="81"/>
      <c r="AW46" s="7"/>
      <c r="AX46" s="3" t="s">
        <v>111</v>
      </c>
      <c r="AY46" s="3"/>
      <c r="AZ46" s="16"/>
      <c r="BA46" s="75">
        <v>75</v>
      </c>
      <c r="BB46" s="76">
        <v>26.46</v>
      </c>
      <c r="BD46" s="7"/>
      <c r="BE46" s="80"/>
      <c r="BH46" s="50" t="s">
        <v>35</v>
      </c>
      <c r="BI46" s="48"/>
      <c r="BJ46" s="82">
        <v>50</v>
      </c>
      <c r="BK46" s="25">
        <v>18.899999999999999</v>
      </c>
      <c r="BU46" s="7"/>
      <c r="CN46" s="12">
        <f>BX24-BY50-CG44</f>
        <v>93.699999999999989</v>
      </c>
      <c r="CO46" s="13">
        <f>BY24-BZ50-CH44</f>
        <v>35.432000000000002</v>
      </c>
      <c r="CP46" s="7" t="s">
        <v>10</v>
      </c>
    </row>
    <row r="47" spans="2:151" ht="15" customHeight="1" x14ac:dyDescent="0.15">
      <c r="B47" s="7"/>
      <c r="C47" s="49"/>
      <c r="D47" s="16"/>
      <c r="E47" s="47" t="s">
        <v>575</v>
      </c>
      <c r="F47" s="47"/>
      <c r="G47" s="89"/>
      <c r="H47" s="82">
        <f>H63-H45-10</f>
        <v>25</v>
      </c>
      <c r="I47" s="25">
        <f>I63-I45-3.78</f>
        <v>9.4500000000000028</v>
      </c>
      <c r="K47" s="7"/>
      <c r="L47" s="49"/>
      <c r="M47" s="16"/>
      <c r="N47" s="47" t="s">
        <v>575</v>
      </c>
      <c r="O47" s="47"/>
      <c r="P47" s="89"/>
      <c r="Q47" s="82">
        <f>Q63-Q45-10</f>
        <v>26</v>
      </c>
      <c r="R47" s="25">
        <f>R63-R45-3.78</f>
        <v>9.828000000000003</v>
      </c>
      <c r="U47" s="49"/>
      <c r="V47" s="16"/>
      <c r="W47" s="47" t="s">
        <v>575</v>
      </c>
      <c r="X47" s="47"/>
      <c r="Y47" s="89"/>
      <c r="Z47" s="82">
        <f>Z63-Z45-10</f>
        <v>22</v>
      </c>
      <c r="AA47" s="25">
        <f>AA63-AA45-3.78</f>
        <v>8.3160000000000007</v>
      </c>
      <c r="AD47" s="49"/>
      <c r="AE47" s="16"/>
      <c r="AF47" s="47" t="s">
        <v>575</v>
      </c>
      <c r="AG47" s="47"/>
      <c r="AH47" s="89"/>
      <c r="AI47" s="82">
        <f>AI63-AI45-10</f>
        <v>25</v>
      </c>
      <c r="AJ47" s="25">
        <f>AJ63-AJ45-3.78</f>
        <v>9.4500000000000011</v>
      </c>
      <c r="AM47" s="49"/>
      <c r="AN47" s="16"/>
      <c r="AO47" s="47" t="s">
        <v>575</v>
      </c>
      <c r="AP47" s="47"/>
      <c r="AQ47" s="89"/>
      <c r="AR47" s="82">
        <f>AR63-AR45-10</f>
        <v>30</v>
      </c>
      <c r="AS47" s="25">
        <f>AS63-AS45-3.78</f>
        <v>11.340000000000003</v>
      </c>
      <c r="AU47" s="7"/>
      <c r="AV47" s="49"/>
      <c r="AW47" s="16"/>
      <c r="AX47" s="47" t="s">
        <v>575</v>
      </c>
      <c r="AY47" s="47"/>
      <c r="AZ47" s="89"/>
      <c r="BA47" s="82">
        <f>BA63-BA45-10</f>
        <v>22</v>
      </c>
      <c r="BB47" s="25">
        <f>BB63-BB45-3.78</f>
        <v>8.3160000000000043</v>
      </c>
      <c r="BD47" s="7"/>
      <c r="BF47" s="81"/>
      <c r="BG47" s="7"/>
      <c r="BH47" s="3" t="s">
        <v>111</v>
      </c>
      <c r="BI47" s="16"/>
      <c r="BJ47" s="75">
        <v>80</v>
      </c>
      <c r="BK47" s="76">
        <v>30.24</v>
      </c>
      <c r="BU47" s="7"/>
      <c r="BV47" t="s">
        <v>2888</v>
      </c>
      <c r="BY47" t="s">
        <v>2889</v>
      </c>
      <c r="CD47" t="s">
        <v>2890</v>
      </c>
      <c r="CI47" t="s">
        <v>2891</v>
      </c>
      <c r="CP47" s="7"/>
    </row>
    <row r="48" spans="2:151" ht="15" customHeight="1" x14ac:dyDescent="0.15">
      <c r="B48" s="7"/>
      <c r="C48" s="50" t="s">
        <v>105</v>
      </c>
      <c r="D48" s="47"/>
      <c r="E48" s="47"/>
      <c r="F48" s="47"/>
      <c r="G48" s="48"/>
      <c r="H48" s="75">
        <v>50</v>
      </c>
      <c r="I48" s="76">
        <v>18.899999999999999</v>
      </c>
      <c r="K48" s="7"/>
      <c r="L48" s="50" t="s">
        <v>105</v>
      </c>
      <c r="M48" s="47"/>
      <c r="N48" s="47"/>
      <c r="O48" s="47"/>
      <c r="P48" s="48"/>
      <c r="Q48" s="75">
        <v>55</v>
      </c>
      <c r="R48" s="76">
        <v>21</v>
      </c>
      <c r="U48" s="50" t="s">
        <v>105</v>
      </c>
      <c r="V48" s="47"/>
      <c r="W48" s="47"/>
      <c r="X48" s="47"/>
      <c r="Y48" s="48"/>
      <c r="Z48" s="75">
        <v>58</v>
      </c>
      <c r="AA48" s="76">
        <v>21.923999999999999</v>
      </c>
      <c r="AD48" s="50" t="s">
        <v>105</v>
      </c>
      <c r="AE48" s="47"/>
      <c r="AF48" s="47"/>
      <c r="AG48" s="47"/>
      <c r="AH48" s="48"/>
      <c r="AI48" s="75">
        <v>60</v>
      </c>
      <c r="AJ48" s="76">
        <v>22.68</v>
      </c>
      <c r="AM48" s="50" t="s">
        <v>105</v>
      </c>
      <c r="AN48" s="47"/>
      <c r="AO48" s="47"/>
      <c r="AP48" s="47"/>
      <c r="AQ48" s="48"/>
      <c r="AR48" s="75">
        <v>60</v>
      </c>
      <c r="AS48" s="76">
        <v>22.68</v>
      </c>
      <c r="AV48" s="49" t="s">
        <v>105</v>
      </c>
      <c r="AW48" s="3"/>
      <c r="AX48" s="47"/>
      <c r="AY48" s="47"/>
      <c r="AZ48" s="48"/>
      <c r="BA48" s="75">
        <v>65</v>
      </c>
      <c r="BB48" s="76">
        <v>24.57</v>
      </c>
      <c r="BD48" s="7"/>
      <c r="BE48" s="87"/>
      <c r="BG48" s="7"/>
      <c r="BH48" t="s">
        <v>575</v>
      </c>
      <c r="BJ48" s="75">
        <f>BJ31+BJ34-BJ46</f>
        <v>25</v>
      </c>
      <c r="BK48" s="76">
        <f>BK31+BK34-BK46</f>
        <v>9.4500000000000028</v>
      </c>
      <c r="BU48" s="7"/>
      <c r="BV48" s="12">
        <f>BY44*4</f>
        <v>160</v>
      </c>
      <c r="BW48" s="13">
        <f>BZ44*4</f>
        <v>60.480000000000004</v>
      </c>
      <c r="BX48" t="s">
        <v>10</v>
      </c>
      <c r="BY48" s="12">
        <f>CA8</f>
        <v>80</v>
      </c>
      <c r="BZ48" s="13">
        <f>CB8</f>
        <v>30.240000000000002</v>
      </c>
      <c r="CA48" t="s">
        <v>10</v>
      </c>
      <c r="CD48" s="12">
        <f>BZ12</f>
        <v>83</v>
      </c>
      <c r="CE48" s="13">
        <f>CA12</f>
        <v>31.373999999999999</v>
      </c>
      <c r="CF48" t="s">
        <v>10</v>
      </c>
      <c r="CI48" s="12">
        <f>BZ14</f>
        <v>35</v>
      </c>
      <c r="CJ48" s="13">
        <f>CA14</f>
        <v>13.23</v>
      </c>
      <c r="CK48" t="s">
        <v>10</v>
      </c>
      <c r="CP48" s="7"/>
    </row>
    <row r="49" spans="2:96" ht="15" customHeight="1" x14ac:dyDescent="0.15">
      <c r="B49" s="7"/>
      <c r="C49" s="50" t="s">
        <v>498</v>
      </c>
      <c r="D49" s="47"/>
      <c r="E49" s="47"/>
      <c r="F49" s="47"/>
      <c r="G49" s="48"/>
      <c r="H49" s="75">
        <v>43</v>
      </c>
      <c r="I49" s="76">
        <v>16.254000000000001</v>
      </c>
      <c r="K49" s="7"/>
      <c r="L49" s="50" t="s">
        <v>498</v>
      </c>
      <c r="M49" s="47"/>
      <c r="N49" s="47"/>
      <c r="O49" s="47"/>
      <c r="P49" s="48"/>
      <c r="Q49" s="75">
        <v>43</v>
      </c>
      <c r="R49" s="76">
        <v>16.254000000000001</v>
      </c>
      <c r="U49" s="50" t="s">
        <v>498</v>
      </c>
      <c r="V49" s="47"/>
      <c r="W49" s="47"/>
      <c r="X49" s="47"/>
      <c r="Y49" s="48"/>
      <c r="Z49" s="75">
        <v>45</v>
      </c>
      <c r="AA49" s="76">
        <v>17.010000000000002</v>
      </c>
      <c r="AD49" s="50" t="s">
        <v>498</v>
      </c>
      <c r="AE49" s="47"/>
      <c r="AF49" s="47"/>
      <c r="AG49" s="47"/>
      <c r="AH49" s="48"/>
      <c r="AI49" s="75">
        <v>49</v>
      </c>
      <c r="AJ49" s="76">
        <v>18.521999999999998</v>
      </c>
      <c r="AM49" s="50" t="s">
        <v>498</v>
      </c>
      <c r="AN49" s="47"/>
      <c r="AO49" s="47"/>
      <c r="AP49" s="47"/>
      <c r="AQ49" s="48"/>
      <c r="AR49" s="75">
        <v>49</v>
      </c>
      <c r="AS49" s="76">
        <v>18.521999999999998</v>
      </c>
      <c r="AV49" s="50" t="s">
        <v>498</v>
      </c>
      <c r="AW49" s="47"/>
      <c r="AX49" s="47"/>
      <c r="AY49" s="47"/>
      <c r="AZ49" s="48"/>
      <c r="BA49" s="75">
        <v>50</v>
      </c>
      <c r="BB49" s="76">
        <v>18.5</v>
      </c>
      <c r="BD49" s="7"/>
      <c r="BE49" s="50" t="s">
        <v>105</v>
      </c>
      <c r="BF49" s="47"/>
      <c r="BG49" s="47"/>
      <c r="BH49" s="47"/>
      <c r="BI49" s="48"/>
      <c r="BJ49" s="75">
        <v>67</v>
      </c>
      <c r="BK49" s="76">
        <v>25.326000000000001</v>
      </c>
      <c r="BU49" s="7"/>
      <c r="CP49" s="7"/>
    </row>
    <row r="50" spans="2:96" ht="15" customHeight="1" x14ac:dyDescent="0.15">
      <c r="B50" s="7"/>
      <c r="C50" s="50" t="s">
        <v>37</v>
      </c>
      <c r="D50" s="47"/>
      <c r="E50" s="47"/>
      <c r="F50" s="47"/>
      <c r="G50" s="48"/>
      <c r="H50" s="75">
        <f>H49</f>
        <v>43</v>
      </c>
      <c r="I50" s="76">
        <f>I49</f>
        <v>16.254000000000001</v>
      </c>
      <c r="K50" s="7"/>
      <c r="L50" s="50" t="s">
        <v>37</v>
      </c>
      <c r="M50" s="47"/>
      <c r="N50" s="47"/>
      <c r="O50" s="47"/>
      <c r="P50" s="48"/>
      <c r="Q50" s="75">
        <f>Q49</f>
        <v>43</v>
      </c>
      <c r="R50" s="76">
        <f>R49</f>
        <v>16.254000000000001</v>
      </c>
      <c r="U50" s="50" t="s">
        <v>37</v>
      </c>
      <c r="V50" s="47"/>
      <c r="W50" s="47"/>
      <c r="X50" s="47"/>
      <c r="Y50" s="48"/>
      <c r="Z50" s="75">
        <f>Z49</f>
        <v>45</v>
      </c>
      <c r="AA50" s="76">
        <f>AA49</f>
        <v>17.010000000000002</v>
      </c>
      <c r="AD50" s="50" t="s">
        <v>37</v>
      </c>
      <c r="AE50" s="47"/>
      <c r="AF50" s="47"/>
      <c r="AG50" s="47"/>
      <c r="AH50" s="48"/>
      <c r="AI50" s="75">
        <f>AI49</f>
        <v>49</v>
      </c>
      <c r="AJ50" s="76">
        <f>AJ49</f>
        <v>18.521999999999998</v>
      </c>
      <c r="AM50" s="50" t="s">
        <v>37</v>
      </c>
      <c r="AN50" s="47"/>
      <c r="AO50" s="47"/>
      <c r="AP50" s="47"/>
      <c r="AQ50" s="48"/>
      <c r="AR50" s="75">
        <f>AR49</f>
        <v>49</v>
      </c>
      <c r="AS50" s="76">
        <f>AS49</f>
        <v>18.521999999999998</v>
      </c>
      <c r="AV50" s="50" t="s">
        <v>37</v>
      </c>
      <c r="AW50" s="47"/>
      <c r="AX50" s="47"/>
      <c r="AY50" s="47"/>
      <c r="AZ50" s="48"/>
      <c r="BA50" s="75">
        <f>BA49</f>
        <v>50</v>
      </c>
      <c r="BB50" s="76">
        <f>BB49</f>
        <v>18.5</v>
      </c>
      <c r="BE50" s="50" t="s">
        <v>498</v>
      </c>
      <c r="BF50" s="47"/>
      <c r="BG50" s="47"/>
      <c r="BH50" s="47"/>
      <c r="BI50" s="48"/>
      <c r="BJ50" s="75">
        <v>53</v>
      </c>
      <c r="BK50" s="76">
        <v>20.033999999999999</v>
      </c>
      <c r="BU50" s="7"/>
      <c r="BW50" t="s">
        <v>2824</v>
      </c>
      <c r="BY50" s="12">
        <f>BZ6</f>
        <v>150</v>
      </c>
      <c r="BZ50" s="13">
        <f>CA6</f>
        <v>56.7</v>
      </c>
      <c r="CA50" t="s">
        <v>10</v>
      </c>
      <c r="CD50" t="s">
        <v>2892</v>
      </c>
      <c r="CI50" t="s">
        <v>2893</v>
      </c>
      <c r="CP50" s="7"/>
    </row>
    <row r="51" spans="2:96" ht="15" customHeight="1" x14ac:dyDescent="0.15">
      <c r="B51" s="7"/>
      <c r="C51" s="50" t="s">
        <v>15</v>
      </c>
      <c r="D51" s="47"/>
      <c r="E51" s="47"/>
      <c r="F51" s="47"/>
      <c r="G51" s="48"/>
      <c r="H51" s="75">
        <v>11</v>
      </c>
      <c r="I51" s="76">
        <v>4.1580000000000004</v>
      </c>
      <c r="K51" s="7"/>
      <c r="L51" s="50" t="s">
        <v>15</v>
      </c>
      <c r="M51" s="47"/>
      <c r="N51" s="47"/>
      <c r="O51" s="47"/>
      <c r="P51" s="48"/>
      <c r="Q51" s="75">
        <v>12</v>
      </c>
      <c r="R51" s="76">
        <v>4.5359999999999996</v>
      </c>
      <c r="U51" s="50" t="s">
        <v>15</v>
      </c>
      <c r="V51" s="47"/>
      <c r="W51" s="47"/>
      <c r="X51" s="47"/>
      <c r="Y51" s="48"/>
      <c r="Z51" s="75">
        <v>13</v>
      </c>
      <c r="AA51" s="76">
        <v>4.9139999999999997</v>
      </c>
      <c r="AD51" s="50" t="s">
        <v>15</v>
      </c>
      <c r="AE51" s="47"/>
      <c r="AF51" s="47"/>
      <c r="AG51" s="47"/>
      <c r="AH51" s="48"/>
      <c r="AI51" s="75">
        <v>13</v>
      </c>
      <c r="AJ51" s="76">
        <v>4.9139999999999997</v>
      </c>
      <c r="AM51" s="50" t="s">
        <v>15</v>
      </c>
      <c r="AN51" s="47"/>
      <c r="AO51" s="47"/>
      <c r="AP51" s="47"/>
      <c r="AQ51" s="48"/>
      <c r="AR51" s="75">
        <v>14</v>
      </c>
      <c r="AS51" s="76">
        <v>5.2919999999999998</v>
      </c>
      <c r="AV51" s="50" t="s">
        <v>15</v>
      </c>
      <c r="AW51" s="47"/>
      <c r="AX51" s="47"/>
      <c r="AY51" s="47"/>
      <c r="AZ51" s="48"/>
      <c r="BA51" s="75">
        <v>15</v>
      </c>
      <c r="BB51" s="76">
        <v>5.67</v>
      </c>
      <c r="BE51" s="81" t="s">
        <v>1357</v>
      </c>
      <c r="BJ51" s="75">
        <v>53</v>
      </c>
      <c r="BK51" s="76">
        <v>20.033999999999999</v>
      </c>
      <c r="BU51" s="7"/>
      <c r="BW51" t="s">
        <v>2894</v>
      </c>
      <c r="CD51" s="12">
        <f>CD48*2</f>
        <v>166</v>
      </c>
      <c r="CE51" s="13">
        <f>CE48*2</f>
        <v>62.747999999999998</v>
      </c>
      <c r="CF51" t="s">
        <v>10</v>
      </c>
      <c r="CI51" s="12">
        <f>CI48*2</f>
        <v>70</v>
      </c>
      <c r="CJ51" s="13">
        <f>CJ48*2</f>
        <v>26.46</v>
      </c>
      <c r="CK51" t="s">
        <v>10</v>
      </c>
      <c r="CM51" s="12">
        <f>BX24-BY50-CD51</f>
        <v>133.69999999999999</v>
      </c>
      <c r="CN51" s="13">
        <f>BY24-BZ50-CE51</f>
        <v>50.552</v>
      </c>
      <c r="CO51" t="s">
        <v>10</v>
      </c>
      <c r="CP51" s="7"/>
    </row>
    <row r="52" spans="2:96" ht="15" customHeight="1" x14ac:dyDescent="0.15">
      <c r="B52" s="7"/>
      <c r="C52" s="50" t="s">
        <v>1</v>
      </c>
      <c r="D52" s="47"/>
      <c r="E52" s="47"/>
      <c r="F52" s="47"/>
      <c r="G52" s="48"/>
      <c r="H52" s="75">
        <v>0</v>
      </c>
      <c r="I52" s="76">
        <v>0</v>
      </c>
      <c r="K52" s="7"/>
      <c r="L52" s="50" t="s">
        <v>1</v>
      </c>
      <c r="M52" s="47"/>
      <c r="N52" s="47"/>
      <c r="O52" s="47"/>
      <c r="P52" s="48"/>
      <c r="Q52" s="75">
        <v>0</v>
      </c>
      <c r="R52" s="76">
        <v>0</v>
      </c>
      <c r="U52" s="50" t="s">
        <v>1</v>
      </c>
      <c r="V52" s="47"/>
      <c r="W52" s="47"/>
      <c r="X52" s="47"/>
      <c r="Y52" s="48"/>
      <c r="Z52" s="75">
        <v>0</v>
      </c>
      <c r="AA52" s="76">
        <v>0</v>
      </c>
      <c r="AD52" s="50" t="s">
        <v>1</v>
      </c>
      <c r="AE52" s="47"/>
      <c r="AF52" s="47"/>
      <c r="AG52" s="47"/>
      <c r="AH52" s="48"/>
      <c r="AI52" s="75">
        <v>0</v>
      </c>
      <c r="AJ52" s="76">
        <v>0</v>
      </c>
      <c r="AM52" s="50" t="s">
        <v>1</v>
      </c>
      <c r="AN52" s="47"/>
      <c r="AO52" s="47"/>
      <c r="AP52" s="47"/>
      <c r="AQ52" s="48"/>
      <c r="AR52" s="75">
        <v>0</v>
      </c>
      <c r="AS52" s="76">
        <v>0</v>
      </c>
      <c r="AV52" s="50" t="s">
        <v>1</v>
      </c>
      <c r="AW52" s="47"/>
      <c r="AX52" s="47"/>
      <c r="AY52" s="47"/>
      <c r="AZ52" s="48"/>
      <c r="BA52" s="75">
        <v>0</v>
      </c>
      <c r="BB52" s="76">
        <v>0</v>
      </c>
      <c r="BE52" s="50" t="s">
        <v>37</v>
      </c>
      <c r="BF52" s="47"/>
      <c r="BG52" s="47"/>
      <c r="BH52" s="47"/>
      <c r="BI52" s="48"/>
      <c r="BJ52" s="75">
        <f>BJ50</f>
        <v>53</v>
      </c>
      <c r="BK52" s="76">
        <v>20.033999999999999</v>
      </c>
      <c r="BU52" s="7"/>
      <c r="CP52" s="7"/>
    </row>
    <row r="53" spans="2:96" ht="15" customHeight="1" x14ac:dyDescent="0.15">
      <c r="C53" s="50" t="s">
        <v>73</v>
      </c>
      <c r="D53" s="47"/>
      <c r="E53" s="47"/>
      <c r="F53" s="47"/>
      <c r="G53" s="48"/>
      <c r="H53" s="75">
        <v>2</v>
      </c>
      <c r="I53" s="76">
        <v>0.75600000000000001</v>
      </c>
      <c r="L53" s="50" t="s">
        <v>73</v>
      </c>
      <c r="M53" s="47"/>
      <c r="N53" s="47"/>
      <c r="O53" s="47"/>
      <c r="P53" s="48"/>
      <c r="Q53" s="77">
        <v>2</v>
      </c>
      <c r="R53" s="76">
        <v>0.75600000000000001</v>
      </c>
      <c r="U53" s="50" t="s">
        <v>73</v>
      </c>
      <c r="V53" s="47"/>
      <c r="W53" s="47"/>
      <c r="X53" s="47"/>
      <c r="Y53" s="48"/>
      <c r="Z53" s="75">
        <v>2</v>
      </c>
      <c r="AA53" s="76">
        <v>0.75600000000000001</v>
      </c>
      <c r="AD53" s="50" t="s">
        <v>73</v>
      </c>
      <c r="AE53" s="47"/>
      <c r="AF53" s="47"/>
      <c r="AG53" s="47"/>
      <c r="AH53" s="48"/>
      <c r="AI53" s="75">
        <v>2</v>
      </c>
      <c r="AJ53" s="76">
        <v>0.75600000000000001</v>
      </c>
      <c r="AM53" s="50" t="s">
        <v>73</v>
      </c>
      <c r="AN53" s="47"/>
      <c r="AO53" s="47"/>
      <c r="AP53" s="47"/>
      <c r="AQ53" s="48"/>
      <c r="AR53" s="75">
        <v>2</v>
      </c>
      <c r="AS53" s="76">
        <v>0.75600000000000001</v>
      </c>
      <c r="AV53" s="50" t="s">
        <v>73</v>
      </c>
      <c r="AW53" s="47"/>
      <c r="AX53" s="47"/>
      <c r="AY53" s="47"/>
      <c r="AZ53" s="48"/>
      <c r="BA53" s="75">
        <v>2</v>
      </c>
      <c r="BB53" s="76">
        <v>0.75600000000000001</v>
      </c>
      <c r="BE53" s="50" t="s">
        <v>15</v>
      </c>
      <c r="BF53" s="47"/>
      <c r="BG53" s="47"/>
      <c r="BH53" s="47"/>
      <c r="BI53" s="48"/>
      <c r="BJ53" s="75">
        <v>16</v>
      </c>
      <c r="BK53" s="76">
        <v>6.048</v>
      </c>
      <c r="BU53" s="7"/>
      <c r="CD53" s="12">
        <f>BX24-BY50</f>
        <v>299.7</v>
      </c>
      <c r="CE53" s="13">
        <f>BY24-BZ50</f>
        <v>113.3</v>
      </c>
      <c r="CF53" t="s">
        <v>10</v>
      </c>
      <c r="CP53" s="7"/>
    </row>
    <row r="54" spans="2:96" ht="15" customHeight="1" x14ac:dyDescent="0.15">
      <c r="B54" s="7"/>
      <c r="C54" s="88" t="s">
        <v>110</v>
      </c>
      <c r="D54" s="89"/>
      <c r="E54" s="47" t="s">
        <v>502</v>
      </c>
      <c r="F54" s="47"/>
      <c r="G54" s="48"/>
      <c r="H54" s="75">
        <v>35</v>
      </c>
      <c r="I54" s="76">
        <v>13.23</v>
      </c>
      <c r="K54" s="7"/>
      <c r="L54" s="88" t="s">
        <v>110</v>
      </c>
      <c r="M54" s="89"/>
      <c r="N54" s="47" t="s">
        <v>502</v>
      </c>
      <c r="O54" s="47"/>
      <c r="P54" s="48"/>
      <c r="Q54" s="75">
        <v>37</v>
      </c>
      <c r="R54" s="76">
        <v>13.986000000000001</v>
      </c>
      <c r="U54" s="88" t="s">
        <v>110</v>
      </c>
      <c r="V54" s="89"/>
      <c r="W54" s="47" t="s">
        <v>502</v>
      </c>
      <c r="X54" s="47"/>
      <c r="Y54" s="48"/>
      <c r="Z54" s="75">
        <v>38</v>
      </c>
      <c r="AA54" s="76">
        <v>14.364000000000001</v>
      </c>
      <c r="AD54" s="88" t="s">
        <v>110</v>
      </c>
      <c r="AE54" s="89"/>
      <c r="AF54" s="47" t="s">
        <v>502</v>
      </c>
      <c r="AG54" s="47"/>
      <c r="AH54" s="48"/>
      <c r="AI54" s="75">
        <v>38</v>
      </c>
      <c r="AJ54" s="76">
        <v>14.364000000000001</v>
      </c>
      <c r="AM54" s="88" t="s">
        <v>110</v>
      </c>
      <c r="AN54" s="89"/>
      <c r="AO54" s="47" t="s">
        <v>502</v>
      </c>
      <c r="AP54" s="47"/>
      <c r="AQ54" s="48"/>
      <c r="AR54" s="75">
        <v>38</v>
      </c>
      <c r="AS54" s="76">
        <v>14.364000000000001</v>
      </c>
      <c r="AV54" s="88" t="s">
        <v>110</v>
      </c>
      <c r="AW54" s="89"/>
      <c r="AX54" s="47" t="s">
        <v>502</v>
      </c>
      <c r="AY54" s="47"/>
      <c r="AZ54" s="48"/>
      <c r="BA54" s="75">
        <v>38</v>
      </c>
      <c r="BB54" s="76">
        <v>14.364000000000001</v>
      </c>
      <c r="BE54" s="50" t="s">
        <v>1</v>
      </c>
      <c r="BF54" s="47"/>
      <c r="BG54" s="47"/>
      <c r="BH54" s="47"/>
      <c r="BI54" s="48"/>
      <c r="BJ54" s="75">
        <v>0</v>
      </c>
      <c r="BK54" s="76">
        <v>0</v>
      </c>
      <c r="BU54" s="7"/>
      <c r="CP54" s="7"/>
    </row>
    <row r="55" spans="2:96" ht="15" customHeight="1" x14ac:dyDescent="0.15">
      <c r="B55" s="7"/>
      <c r="C55" s="49"/>
      <c r="D55" s="16"/>
      <c r="E55" s="3" t="s">
        <v>503</v>
      </c>
      <c r="F55" s="3"/>
      <c r="G55" s="16"/>
      <c r="H55" s="84" t="s">
        <v>511</v>
      </c>
      <c r="I55" s="604"/>
      <c r="K55" s="7"/>
      <c r="L55" s="49"/>
      <c r="M55" s="16"/>
      <c r="N55" s="3" t="s">
        <v>503</v>
      </c>
      <c r="O55" s="3"/>
      <c r="P55" s="16"/>
      <c r="Q55" s="84" t="s">
        <v>511</v>
      </c>
      <c r="R55" s="604"/>
      <c r="U55" s="49"/>
      <c r="V55" s="16"/>
      <c r="W55" s="3" t="s">
        <v>503</v>
      </c>
      <c r="X55" s="3"/>
      <c r="Y55" s="16"/>
      <c r="Z55" s="84" t="s">
        <v>511</v>
      </c>
      <c r="AA55" s="604"/>
      <c r="AD55" s="49"/>
      <c r="AE55" s="16"/>
      <c r="AF55" s="3" t="s">
        <v>503</v>
      </c>
      <c r="AG55" s="3"/>
      <c r="AH55" s="16"/>
      <c r="AI55" s="84" t="s">
        <v>511</v>
      </c>
      <c r="AJ55" s="604"/>
      <c r="AM55" s="49"/>
      <c r="AN55" s="16"/>
      <c r="AO55" s="3" t="s">
        <v>503</v>
      </c>
      <c r="AP55" s="3"/>
      <c r="AQ55" s="16"/>
      <c r="AR55" s="84" t="s">
        <v>511</v>
      </c>
      <c r="AS55" s="604"/>
      <c r="AV55" s="49"/>
      <c r="AW55" s="16"/>
      <c r="AX55" s="3" t="s">
        <v>503</v>
      </c>
      <c r="AY55" s="3"/>
      <c r="AZ55" s="16"/>
      <c r="BA55" s="84" t="s">
        <v>511</v>
      </c>
      <c r="BB55" s="604"/>
      <c r="BE55" s="50" t="s">
        <v>73</v>
      </c>
      <c r="BF55" s="47"/>
      <c r="BG55" s="47"/>
      <c r="BH55" s="47"/>
      <c r="BI55" s="48"/>
      <c r="BJ55" s="75">
        <v>2</v>
      </c>
      <c r="BK55" s="76">
        <v>0.75600000000000001</v>
      </c>
      <c r="BU55" s="7"/>
      <c r="CL55" s="12">
        <f>CR31-CB32-CN44-CI51</f>
        <v>49</v>
      </c>
      <c r="CM55" s="13">
        <f>CS31-CC32-CO44-CJ51</f>
        <v>18.524000000000001</v>
      </c>
      <c r="CN55" t="s">
        <v>10</v>
      </c>
      <c r="CP55" s="7"/>
    </row>
    <row r="56" spans="2:96" ht="15" customHeight="1" x14ac:dyDescent="0.15">
      <c r="C56" s="88" t="s">
        <v>510</v>
      </c>
      <c r="D56" s="89"/>
      <c r="E56" s="47" t="s">
        <v>501</v>
      </c>
      <c r="F56" s="47"/>
      <c r="G56" s="48"/>
      <c r="H56" s="75">
        <v>33</v>
      </c>
      <c r="I56" s="76">
        <v>12.474</v>
      </c>
      <c r="L56" s="88" t="s">
        <v>510</v>
      </c>
      <c r="M56" s="89"/>
      <c r="N56" s="47" t="s">
        <v>501</v>
      </c>
      <c r="O56" s="47"/>
      <c r="P56" s="48"/>
      <c r="Q56" s="75">
        <v>35</v>
      </c>
      <c r="R56" s="76">
        <v>13.23</v>
      </c>
      <c r="U56" s="88" t="s">
        <v>510</v>
      </c>
      <c r="V56" s="89"/>
      <c r="W56" s="47" t="s">
        <v>501</v>
      </c>
      <c r="X56" s="47"/>
      <c r="Y56" s="48"/>
      <c r="Z56" s="75">
        <v>36</v>
      </c>
      <c r="AA56" s="76">
        <v>13.608000000000001</v>
      </c>
      <c r="AD56" s="88" t="s">
        <v>510</v>
      </c>
      <c r="AE56" s="89"/>
      <c r="AF56" s="47" t="s">
        <v>501</v>
      </c>
      <c r="AG56" s="47"/>
      <c r="AH56" s="48"/>
      <c r="AI56" s="75">
        <v>36</v>
      </c>
      <c r="AJ56" s="76">
        <v>13.608000000000001</v>
      </c>
      <c r="AM56" s="88" t="s">
        <v>510</v>
      </c>
      <c r="AN56" s="89"/>
      <c r="AO56" s="47" t="s">
        <v>501</v>
      </c>
      <c r="AP56" s="47"/>
      <c r="AQ56" s="48"/>
      <c r="AR56" s="75">
        <v>36</v>
      </c>
      <c r="AS56" s="76">
        <v>13.608000000000001</v>
      </c>
      <c r="AV56" s="88" t="s">
        <v>510</v>
      </c>
      <c r="AW56" s="89"/>
      <c r="AX56" s="47" t="s">
        <v>501</v>
      </c>
      <c r="AY56" s="47"/>
      <c r="AZ56" s="48"/>
      <c r="BA56" s="75">
        <v>36</v>
      </c>
      <c r="BB56" s="76">
        <v>13.608000000000001</v>
      </c>
      <c r="BE56" s="81" t="s">
        <v>748</v>
      </c>
      <c r="BJ56" s="82">
        <f>BJ31+BJ34+10</f>
        <v>85</v>
      </c>
      <c r="BK56" s="25">
        <f>BK31+BK34+3.78</f>
        <v>32.130000000000003</v>
      </c>
      <c r="BU56" s="7"/>
      <c r="CP56" s="7"/>
    </row>
    <row r="57" spans="2:96" ht="15" customHeight="1" x14ac:dyDescent="0.15">
      <c r="B57" s="7"/>
      <c r="C57" s="3"/>
      <c r="D57" s="16"/>
      <c r="E57" s="3" t="s">
        <v>341</v>
      </c>
      <c r="F57" s="3"/>
      <c r="G57" s="16"/>
      <c r="H57" s="84" t="s">
        <v>512</v>
      </c>
      <c r="I57" s="85"/>
      <c r="K57" s="7"/>
      <c r="L57" s="3"/>
      <c r="M57" s="16"/>
      <c r="N57" s="3" t="s">
        <v>341</v>
      </c>
      <c r="O57" s="3"/>
      <c r="P57" s="16"/>
      <c r="Q57" s="84" t="s">
        <v>512</v>
      </c>
      <c r="R57" s="85"/>
      <c r="T57" s="7"/>
      <c r="U57" s="3"/>
      <c r="V57" s="16"/>
      <c r="W57" s="3" t="s">
        <v>341</v>
      </c>
      <c r="X57" s="3"/>
      <c r="Y57" s="16"/>
      <c r="Z57" s="84" t="s">
        <v>512</v>
      </c>
      <c r="AA57" s="85"/>
      <c r="AC57" s="7"/>
      <c r="AD57" s="3"/>
      <c r="AE57" s="16"/>
      <c r="AF57" s="3" t="s">
        <v>341</v>
      </c>
      <c r="AG57" s="3"/>
      <c r="AH57" s="16"/>
      <c r="AI57" s="84" t="s">
        <v>512</v>
      </c>
      <c r="AJ57" s="85"/>
      <c r="AL57" s="7"/>
      <c r="AM57" s="3"/>
      <c r="AN57" s="16"/>
      <c r="AO57" s="3" t="s">
        <v>341</v>
      </c>
      <c r="AP57" s="3"/>
      <c r="AQ57" s="16"/>
      <c r="AR57" s="84" t="s">
        <v>512</v>
      </c>
      <c r="AS57" s="85"/>
      <c r="AU57" s="7"/>
      <c r="AV57" s="3"/>
      <c r="AW57" s="16"/>
      <c r="AX57" s="3" t="s">
        <v>341</v>
      </c>
      <c r="AY57" s="3"/>
      <c r="AZ57" s="16"/>
      <c r="BA57" s="84" t="s">
        <v>512</v>
      </c>
      <c r="BB57" s="85"/>
      <c r="BE57" s="50" t="s">
        <v>110</v>
      </c>
      <c r="BF57" s="47"/>
      <c r="BG57" s="47"/>
      <c r="BH57" s="47"/>
      <c r="BI57" s="48"/>
      <c r="BJ57" s="75">
        <v>38</v>
      </c>
      <c r="BK57" s="76">
        <v>14.364000000000001</v>
      </c>
      <c r="BU57" s="197"/>
      <c r="BV57" s="49"/>
      <c r="BW57" s="3"/>
      <c r="BX57" s="3"/>
      <c r="BY57" s="3"/>
      <c r="BZ57" s="3"/>
      <c r="CA57" s="3"/>
      <c r="CB57" s="3"/>
      <c r="CC57" s="3"/>
      <c r="CD57" s="3"/>
      <c r="CE57" s="3"/>
      <c r="CF57" s="3"/>
      <c r="CG57" s="3"/>
      <c r="CH57" s="3"/>
      <c r="CI57" s="3"/>
      <c r="CJ57" s="3"/>
      <c r="CK57" s="3"/>
      <c r="CL57" s="3"/>
      <c r="CM57" s="3"/>
      <c r="CN57" s="3"/>
      <c r="CO57" s="3"/>
      <c r="CP57" s="16"/>
      <c r="CQ57" s="196"/>
      <c r="CR57" s="168"/>
    </row>
    <row r="58" spans="2:96" ht="15" customHeight="1" x14ac:dyDescent="0.15">
      <c r="C58" s="50" t="s">
        <v>25</v>
      </c>
      <c r="D58" s="47"/>
      <c r="E58" s="47"/>
      <c r="F58" s="47"/>
      <c r="G58" s="48"/>
      <c r="H58" s="75">
        <v>30</v>
      </c>
      <c r="I58" s="76">
        <v>11.34</v>
      </c>
      <c r="L58" s="50" t="s">
        <v>25</v>
      </c>
      <c r="M58" s="47"/>
      <c r="N58" s="47"/>
      <c r="O58" s="47"/>
      <c r="P58" s="48"/>
      <c r="Q58" s="75">
        <v>30</v>
      </c>
      <c r="R58" s="76">
        <v>11.34</v>
      </c>
      <c r="T58" s="7"/>
      <c r="U58" s="47" t="s">
        <v>25</v>
      </c>
      <c r="V58" s="47"/>
      <c r="W58" s="47"/>
      <c r="X58" s="47"/>
      <c r="Y58" s="48"/>
      <c r="Z58" s="75">
        <v>35</v>
      </c>
      <c r="AA58" s="76">
        <v>13.23</v>
      </c>
      <c r="AC58" s="7"/>
      <c r="AD58" s="47" t="s">
        <v>25</v>
      </c>
      <c r="AE58" s="47"/>
      <c r="AF58" s="47"/>
      <c r="AG58" s="47"/>
      <c r="AH58" s="48"/>
      <c r="AI58" s="75">
        <v>35</v>
      </c>
      <c r="AJ58" s="76">
        <v>13.23</v>
      </c>
      <c r="AL58" s="7"/>
      <c r="AM58" s="47" t="s">
        <v>25</v>
      </c>
      <c r="AN58" s="47"/>
      <c r="AO58" s="47"/>
      <c r="AP58" s="47"/>
      <c r="AQ58" s="48"/>
      <c r="AR58" s="75">
        <v>35</v>
      </c>
      <c r="AS58" s="76">
        <v>13.23</v>
      </c>
      <c r="AU58" s="7"/>
      <c r="AV58" s="47" t="s">
        <v>25</v>
      </c>
      <c r="AW58" s="47"/>
      <c r="AX58" s="47"/>
      <c r="AY58" s="47"/>
      <c r="AZ58" s="48"/>
      <c r="BA58" s="75">
        <v>40</v>
      </c>
      <c r="BB58" s="76">
        <v>15.12</v>
      </c>
      <c r="BE58" s="50" t="s">
        <v>510</v>
      </c>
      <c r="BF58" s="47"/>
      <c r="BG58" s="47"/>
      <c r="BH58" s="47"/>
      <c r="BI58" s="3"/>
      <c r="BJ58" s="75">
        <v>36</v>
      </c>
      <c r="BK58" s="76">
        <v>13.608000000000001</v>
      </c>
    </row>
    <row r="59" spans="2:96" ht="15" customHeight="1" x14ac:dyDescent="0.15">
      <c r="C59" s="50" t="s">
        <v>207</v>
      </c>
      <c r="D59" s="47"/>
      <c r="E59" s="47"/>
      <c r="F59" s="47"/>
      <c r="G59" s="48"/>
      <c r="H59" s="75">
        <v>67</v>
      </c>
      <c r="I59" s="76">
        <v>25.326000000000001</v>
      </c>
      <c r="L59" s="50" t="s">
        <v>207</v>
      </c>
      <c r="M59" s="47"/>
      <c r="N59" s="47"/>
      <c r="O59" s="47"/>
      <c r="P59" s="48"/>
      <c r="Q59" s="75">
        <v>80</v>
      </c>
      <c r="R59" s="76">
        <v>30.24</v>
      </c>
      <c r="U59" s="50" t="s">
        <v>207</v>
      </c>
      <c r="V59" s="47"/>
      <c r="W59" s="47"/>
      <c r="X59" s="47"/>
      <c r="Y59" s="48"/>
      <c r="Z59" s="75">
        <v>85</v>
      </c>
      <c r="AA59" s="76">
        <v>32.130000000000003</v>
      </c>
      <c r="AD59" s="50" t="s">
        <v>207</v>
      </c>
      <c r="AE59" s="47"/>
      <c r="AF59" s="47"/>
      <c r="AG59" s="47"/>
      <c r="AH59" s="48"/>
      <c r="AI59" s="75">
        <v>93</v>
      </c>
      <c r="AJ59" s="76">
        <v>35.154000000000003</v>
      </c>
      <c r="AM59" s="50" t="s">
        <v>207</v>
      </c>
      <c r="AN59" s="47"/>
      <c r="AO59" s="47"/>
      <c r="AP59" s="47"/>
      <c r="AQ59" s="48"/>
      <c r="AR59" s="75">
        <v>100</v>
      </c>
      <c r="AS59" s="76">
        <v>37.799999999999997</v>
      </c>
      <c r="AV59" s="50" t="s">
        <v>207</v>
      </c>
      <c r="AW59" s="47"/>
      <c r="AX59" s="47"/>
      <c r="AY59" s="47"/>
      <c r="AZ59" s="48"/>
      <c r="BA59" s="75">
        <v>105</v>
      </c>
      <c r="BB59" s="76">
        <v>39.69</v>
      </c>
      <c r="BD59" s="7"/>
      <c r="BE59" t="s">
        <v>388</v>
      </c>
      <c r="BI59" s="48"/>
      <c r="BJ59" s="75">
        <v>40</v>
      </c>
      <c r="BK59" s="76">
        <v>15.12</v>
      </c>
    </row>
    <row r="60" spans="2:96" ht="15" customHeight="1" x14ac:dyDescent="0.15">
      <c r="C60" s="49" t="s">
        <v>333</v>
      </c>
      <c r="D60" s="3"/>
      <c r="E60" s="3"/>
      <c r="F60" s="3"/>
      <c r="G60" s="16"/>
      <c r="H60" s="90">
        <v>10</v>
      </c>
      <c r="I60" s="68">
        <v>3.78</v>
      </c>
      <c r="L60" s="49" t="s">
        <v>333</v>
      </c>
      <c r="M60" s="3"/>
      <c r="N60" s="3"/>
      <c r="O60" s="3"/>
      <c r="P60" s="16"/>
      <c r="Q60" s="90">
        <v>10.5</v>
      </c>
      <c r="R60" s="68">
        <v>3.9689999999999999</v>
      </c>
      <c r="U60" s="49" t="s">
        <v>333</v>
      </c>
      <c r="V60" s="3"/>
      <c r="W60" s="3"/>
      <c r="X60" s="3"/>
      <c r="Y60" s="16"/>
      <c r="Z60" s="90">
        <v>11</v>
      </c>
      <c r="AA60" s="68">
        <v>4.1580000000000004</v>
      </c>
      <c r="AD60" s="49" t="s">
        <v>333</v>
      </c>
      <c r="AE60" s="3"/>
      <c r="AF60" s="3"/>
      <c r="AG60" s="3"/>
      <c r="AH60" s="16"/>
      <c r="AI60" s="90">
        <v>11</v>
      </c>
      <c r="AJ60" s="68">
        <v>4.1580000000000004</v>
      </c>
      <c r="AM60" s="49" t="s">
        <v>333</v>
      </c>
      <c r="AN60" s="3"/>
      <c r="AO60" s="3"/>
      <c r="AP60" s="3"/>
      <c r="AQ60" s="16"/>
      <c r="AR60" s="90">
        <v>12</v>
      </c>
      <c r="AS60" s="68">
        <v>4.5359999999999996</v>
      </c>
      <c r="AV60" s="49" t="s">
        <v>333</v>
      </c>
      <c r="AW60" s="3"/>
      <c r="AX60" s="3"/>
      <c r="AY60" s="3"/>
      <c r="AZ60" s="16"/>
      <c r="BA60" s="90">
        <v>12</v>
      </c>
      <c r="BB60" s="68">
        <v>4.5359999999999996</v>
      </c>
      <c r="BD60" s="7"/>
      <c r="BE60" s="88" t="s">
        <v>207</v>
      </c>
      <c r="BF60" s="89"/>
      <c r="BG60" s="47" t="s">
        <v>717</v>
      </c>
      <c r="BH60" s="47"/>
      <c r="BI60" s="48"/>
      <c r="BJ60" s="75">
        <v>145</v>
      </c>
      <c r="BK60" s="76">
        <v>54.81</v>
      </c>
    </row>
    <row r="61" spans="2:96" ht="15" customHeight="1" x14ac:dyDescent="0.15">
      <c r="C61" s="49" t="s">
        <v>108</v>
      </c>
      <c r="D61" s="3"/>
      <c r="E61" s="3"/>
      <c r="F61" s="3"/>
      <c r="G61" s="16"/>
      <c r="H61" s="90">
        <v>60</v>
      </c>
      <c r="I61" s="68">
        <v>22.68</v>
      </c>
      <c r="L61" s="49" t="s">
        <v>107</v>
      </c>
      <c r="M61" s="3"/>
      <c r="N61" s="3"/>
      <c r="O61" s="3"/>
      <c r="P61" s="16"/>
      <c r="Q61" s="90">
        <v>65</v>
      </c>
      <c r="R61" s="68">
        <v>24.57</v>
      </c>
      <c r="U61" s="49" t="s">
        <v>107</v>
      </c>
      <c r="V61" s="3"/>
      <c r="W61" s="3"/>
      <c r="X61" s="3"/>
      <c r="Y61" s="16"/>
      <c r="Z61" s="90">
        <v>70</v>
      </c>
      <c r="AA61" s="68">
        <v>26.46</v>
      </c>
      <c r="AD61" s="49" t="s">
        <v>107</v>
      </c>
      <c r="AE61" s="3"/>
      <c r="AF61" s="3"/>
      <c r="AG61" s="3"/>
      <c r="AH61" s="16"/>
      <c r="AI61" s="90">
        <v>73</v>
      </c>
      <c r="AJ61" s="68">
        <v>27.594000000000001</v>
      </c>
      <c r="AM61" s="49" t="s">
        <v>107</v>
      </c>
      <c r="AN61" s="3"/>
      <c r="AO61" s="3"/>
      <c r="AP61" s="3"/>
      <c r="AQ61" s="16"/>
      <c r="AR61" s="90">
        <v>76</v>
      </c>
      <c r="AS61" s="68">
        <v>28.728000000000002</v>
      </c>
      <c r="AV61" s="49" t="s">
        <v>107</v>
      </c>
      <c r="AW61" s="3"/>
      <c r="AX61" s="3"/>
      <c r="AY61" s="3"/>
      <c r="AZ61" s="16"/>
      <c r="BA61" s="90">
        <v>80</v>
      </c>
      <c r="BB61" s="68">
        <v>30.24</v>
      </c>
      <c r="BE61" s="49"/>
      <c r="BF61" s="16"/>
      <c r="BG61" s="3" t="s">
        <v>718</v>
      </c>
      <c r="BH61" s="3"/>
      <c r="BI61" s="3"/>
      <c r="BJ61" s="75">
        <f>BJ21/2</f>
        <v>120.5</v>
      </c>
      <c r="BK61" s="76">
        <f>BK21/2</f>
        <v>45.548999999999999</v>
      </c>
    </row>
    <row r="62" spans="2:96" ht="15" customHeight="1" x14ac:dyDescent="0.15">
      <c r="C62" s="50" t="s">
        <v>509</v>
      </c>
      <c r="D62" s="47"/>
      <c r="E62" s="47"/>
      <c r="F62" s="47"/>
      <c r="G62" s="48"/>
      <c r="H62" s="35">
        <f>H35+H38</f>
        <v>65</v>
      </c>
      <c r="I62" s="37">
        <f>I35+I38</f>
        <v>24.57</v>
      </c>
      <c r="L62" s="50" t="s">
        <v>509</v>
      </c>
      <c r="M62" s="47"/>
      <c r="N62" s="47"/>
      <c r="O62" s="47"/>
      <c r="P62" s="48"/>
      <c r="Q62" s="35">
        <f>Q35+Q38</f>
        <v>66</v>
      </c>
      <c r="R62" s="37">
        <f>R35+R38</f>
        <v>24.948</v>
      </c>
      <c r="U62" s="50" t="s">
        <v>509</v>
      </c>
      <c r="V62" s="47"/>
      <c r="W62" s="47"/>
      <c r="X62" s="47"/>
      <c r="Y62" s="48"/>
      <c r="Z62" s="35">
        <f>Z35+Z38</f>
        <v>67</v>
      </c>
      <c r="AA62" s="37">
        <f>AA35+AA38</f>
        <v>25.326000000000001</v>
      </c>
      <c r="AD62" s="50" t="s">
        <v>509</v>
      </c>
      <c r="AE62" s="47"/>
      <c r="AF62" s="47"/>
      <c r="AG62" s="47"/>
      <c r="AH62" s="48"/>
      <c r="AI62" s="35">
        <f>AI30+AI33</f>
        <v>70</v>
      </c>
      <c r="AJ62" s="37">
        <f>AJ30+AJ33</f>
        <v>26.46</v>
      </c>
      <c r="AM62" s="50" t="s">
        <v>509</v>
      </c>
      <c r="AN62" s="47"/>
      <c r="AO62" s="47"/>
      <c r="AP62" s="47"/>
      <c r="AQ62" s="48"/>
      <c r="AR62" s="35">
        <f>AR30+AR33</f>
        <v>70</v>
      </c>
      <c r="AS62" s="37">
        <f>AS30+AS33</f>
        <v>26.46</v>
      </c>
      <c r="AV62" s="50" t="s">
        <v>509</v>
      </c>
      <c r="AW62" s="47"/>
      <c r="AX62" s="47"/>
      <c r="AY62" s="47"/>
      <c r="AZ62" s="48"/>
      <c r="BA62" s="35">
        <f>BA30+BA33</f>
        <v>72</v>
      </c>
      <c r="BB62" s="37">
        <f>BB30+BB33</f>
        <v>27.216000000000001</v>
      </c>
      <c r="BD62" s="7"/>
      <c r="BE62" s="50" t="s">
        <v>333</v>
      </c>
      <c r="BF62" s="47"/>
      <c r="BG62" s="47"/>
      <c r="BH62" s="47"/>
      <c r="BI62" s="48"/>
      <c r="BJ62" s="90">
        <v>12</v>
      </c>
      <c r="BK62" s="72">
        <v>4.5359999999999996</v>
      </c>
    </row>
    <row r="63" spans="2:96" ht="15" customHeight="1" x14ac:dyDescent="0.15">
      <c r="C63" s="50" t="s">
        <v>902</v>
      </c>
      <c r="D63" s="47"/>
      <c r="E63" s="47"/>
      <c r="F63" s="47"/>
      <c r="G63" s="48"/>
      <c r="H63" s="35">
        <f>H35+H38+10</f>
        <v>75</v>
      </c>
      <c r="I63" s="37">
        <f>I35+I38+3.78</f>
        <v>28.35</v>
      </c>
      <c r="L63" s="50" t="s">
        <v>902</v>
      </c>
      <c r="M63" s="47"/>
      <c r="N63" s="47"/>
      <c r="O63" s="47"/>
      <c r="P63" s="48"/>
      <c r="Q63" s="35">
        <f>Q35+Q38+10</f>
        <v>76</v>
      </c>
      <c r="R63" s="37">
        <f>R35+R38+3.78</f>
        <v>28.728000000000002</v>
      </c>
      <c r="U63" s="50" t="s">
        <v>902</v>
      </c>
      <c r="V63" s="47"/>
      <c r="W63" s="47"/>
      <c r="X63" s="47"/>
      <c r="Y63" s="48"/>
      <c r="Z63" s="35">
        <f>Z35+Z38+10</f>
        <v>77</v>
      </c>
      <c r="AA63" s="37">
        <f>AA35+AA38+3.78</f>
        <v>29.106000000000002</v>
      </c>
      <c r="AD63" s="50" t="s">
        <v>902</v>
      </c>
      <c r="AE63" s="47"/>
      <c r="AF63" s="47"/>
      <c r="AG63" s="47"/>
      <c r="AH63" s="48"/>
      <c r="AI63" s="35">
        <f>AI35+AI38+10</f>
        <v>80</v>
      </c>
      <c r="AJ63" s="37">
        <f>AJ35+AJ38+3.78</f>
        <v>30.240000000000002</v>
      </c>
      <c r="AM63" s="50" t="s">
        <v>902</v>
      </c>
      <c r="AN63" s="47"/>
      <c r="AO63" s="47"/>
      <c r="AP63" s="47"/>
      <c r="AQ63" s="48"/>
      <c r="AR63" s="35">
        <f>AR35+AR38+10</f>
        <v>80</v>
      </c>
      <c r="AS63" s="37">
        <f>AS35+AS38+3.78</f>
        <v>30.240000000000002</v>
      </c>
      <c r="AV63" s="50" t="s">
        <v>902</v>
      </c>
      <c r="AW63" s="47"/>
      <c r="AX63" s="47"/>
      <c r="AY63" s="47"/>
      <c r="AZ63" s="48"/>
      <c r="BA63" s="35">
        <f>BA35+BA38+10</f>
        <v>82</v>
      </c>
      <c r="BB63" s="37">
        <f>BB35+BB38+3.78</f>
        <v>30.996000000000002</v>
      </c>
      <c r="BD63" s="7"/>
      <c r="BE63" s="49" t="s">
        <v>107</v>
      </c>
      <c r="BF63" s="3"/>
      <c r="BG63" s="3"/>
      <c r="BH63" s="3"/>
      <c r="BI63" s="16"/>
      <c r="BJ63" s="90">
        <v>83</v>
      </c>
      <c r="BK63" s="68">
        <v>31.373999999999999</v>
      </c>
    </row>
    <row r="64" spans="2:96" ht="15" customHeight="1" x14ac:dyDescent="0.15">
      <c r="BE64" s="50" t="s">
        <v>509</v>
      </c>
      <c r="BF64" s="47"/>
      <c r="BG64" s="47"/>
      <c r="BH64" s="47"/>
      <c r="BI64" s="48"/>
      <c r="BJ64" s="35">
        <f>BJ31+BJ34</f>
        <v>75</v>
      </c>
      <c r="BK64" s="37">
        <f>BK31+BK34</f>
        <v>28.35</v>
      </c>
    </row>
    <row r="65" spans="1:95" ht="15" customHeight="1" x14ac:dyDescent="0.15">
      <c r="B65" s="30" t="s">
        <v>2511</v>
      </c>
      <c r="F65" s="18" t="s">
        <v>2540</v>
      </c>
      <c r="G65" s="18"/>
      <c r="H65" s="18"/>
      <c r="I65" s="18"/>
      <c r="J65" s="18"/>
      <c r="K65" s="18"/>
      <c r="L65" s="18"/>
      <c r="M65" s="18"/>
      <c r="N65" s="18"/>
      <c r="O65" s="18"/>
    </row>
    <row r="66" spans="1:95" ht="15" customHeight="1" x14ac:dyDescent="0.15">
      <c r="L66" s="3"/>
      <c r="M66" s="3"/>
      <c r="N66" s="3"/>
      <c r="O66" s="3"/>
      <c r="P66" s="3"/>
      <c r="Q66" s="3"/>
      <c r="R66" s="3"/>
      <c r="S66" s="3"/>
      <c r="T66" s="3"/>
      <c r="U66" s="3"/>
      <c r="Y66" s="3"/>
      <c r="Z66" s="3"/>
      <c r="AA66" s="3"/>
      <c r="AB66" s="3"/>
      <c r="AC66" s="3"/>
      <c r="AD66" s="3"/>
      <c r="AE66" s="3"/>
      <c r="AF66" s="3"/>
      <c r="AG66" s="3" t="s">
        <v>359</v>
      </c>
      <c r="AH66" s="228"/>
      <c r="AI66" s="605"/>
      <c r="AJ66" s="605"/>
      <c r="AK66" s="3"/>
      <c r="AL66" s="3"/>
      <c r="AM66" s="3"/>
      <c r="AN66" s="3"/>
      <c r="AO66" s="3"/>
      <c r="AP66" s="3"/>
      <c r="AQ66" s="3"/>
      <c r="AR66" s="3"/>
    </row>
    <row r="67" spans="1:95" ht="15" customHeight="1" x14ac:dyDescent="0.15">
      <c r="B67" s="588" t="s">
        <v>0</v>
      </c>
      <c r="C67" s="589"/>
      <c r="D67" s="92" t="s">
        <v>1</v>
      </c>
      <c r="E67" s="93"/>
      <c r="F67" s="92" t="s">
        <v>518</v>
      </c>
      <c r="G67" s="93"/>
      <c r="H67" s="50" t="s">
        <v>34</v>
      </c>
      <c r="I67" s="48"/>
      <c r="J67" s="50" t="s">
        <v>43</v>
      </c>
      <c r="K67" s="48"/>
      <c r="L67" s="92" t="s">
        <v>106</v>
      </c>
      <c r="M67" s="93"/>
      <c r="N67" s="92" t="s">
        <v>942</v>
      </c>
      <c r="O67" s="93"/>
      <c r="P67" s="92" t="s">
        <v>187</v>
      </c>
      <c r="Q67" s="93"/>
      <c r="R67" s="97" t="s">
        <v>52</v>
      </c>
      <c r="S67" s="93"/>
      <c r="T67" s="92" t="s">
        <v>37</v>
      </c>
      <c r="U67" s="93"/>
      <c r="V67" s="50" t="s">
        <v>112</v>
      </c>
      <c r="W67" s="48"/>
      <c r="X67" s="97" t="s">
        <v>108</v>
      </c>
      <c r="Y67" s="93"/>
      <c r="Z67" s="606" t="s">
        <v>353</v>
      </c>
      <c r="AA67" s="607"/>
      <c r="AB67" s="47" t="s">
        <v>351</v>
      </c>
      <c r="AC67" s="48"/>
      <c r="AD67" s="252" t="s">
        <v>349</v>
      </c>
      <c r="AE67" s="3"/>
      <c r="AF67" s="3"/>
      <c r="AG67" s="48"/>
      <c r="AH67" s="3" t="s">
        <v>357</v>
      </c>
      <c r="AI67" s="274"/>
      <c r="AJ67" s="48"/>
      <c r="AK67" t="s">
        <v>747</v>
      </c>
      <c r="AL67" s="101"/>
      <c r="AM67" s="101"/>
      <c r="AN67" s="101"/>
      <c r="AO67" s="120"/>
      <c r="AP67" s="93"/>
      <c r="AQ67" s="92" t="s">
        <v>355</v>
      </c>
      <c r="AR67" s="120"/>
      <c r="AS67" s="50" t="s">
        <v>356</v>
      </c>
      <c r="AT67" s="48"/>
      <c r="AU67" s="48"/>
    </row>
    <row r="68" spans="1:95" ht="15" customHeight="1" x14ac:dyDescent="0.15">
      <c r="A68" s="7"/>
      <c r="B68" s="35">
        <f>B70-D68-D70</f>
        <v>278</v>
      </c>
      <c r="C68" s="124">
        <f>C70-E68-E70</f>
        <v>105.084</v>
      </c>
      <c r="D68" s="32">
        <f>Z52</f>
        <v>0</v>
      </c>
      <c r="E68" s="105">
        <f>AA52</f>
        <v>0</v>
      </c>
      <c r="F68" s="32">
        <f>Z51</f>
        <v>13</v>
      </c>
      <c r="G68" s="106">
        <f>AA51</f>
        <v>4.9139999999999997</v>
      </c>
      <c r="H68" s="109">
        <f>F70-J68</f>
        <v>58</v>
      </c>
      <c r="I68" s="78">
        <f>G70-K68</f>
        <v>21.923999999999999</v>
      </c>
      <c r="J68" s="35">
        <f>H70</f>
        <v>75</v>
      </c>
      <c r="K68" s="124">
        <f>I70</f>
        <v>28.35</v>
      </c>
      <c r="L68" s="32">
        <f>Z37</f>
        <v>30</v>
      </c>
      <c r="M68" s="105">
        <f>AA37</f>
        <v>11.34</v>
      </c>
      <c r="N68" s="32">
        <f>Z35</f>
        <v>40</v>
      </c>
      <c r="O68" s="105">
        <f>AA35</f>
        <v>15.12</v>
      </c>
      <c r="P68" s="32">
        <f>Z38</f>
        <v>27</v>
      </c>
      <c r="Q68" s="105">
        <f>AA38</f>
        <v>10.206</v>
      </c>
      <c r="R68" s="32">
        <f>Z48</f>
        <v>58</v>
      </c>
      <c r="S68" s="107">
        <f>AA48</f>
        <v>21.923999999999999</v>
      </c>
      <c r="T68" s="32">
        <f>Z50</f>
        <v>45</v>
      </c>
      <c r="U68" s="106">
        <f>AA50</f>
        <v>17.010000000000002</v>
      </c>
      <c r="V68" s="109">
        <f>N193-O190-F190-E198</f>
        <v>29.5</v>
      </c>
      <c r="W68" s="13">
        <f>O193-P190-G190-F198</f>
        <v>11.150999999999998</v>
      </c>
      <c r="X68" s="32">
        <f>Z61</f>
        <v>70</v>
      </c>
      <c r="Y68" s="105">
        <f>AA61</f>
        <v>26.46</v>
      </c>
      <c r="Z68" s="32">
        <f>Z25</f>
        <v>105</v>
      </c>
      <c r="AA68" s="106">
        <f>AA25</f>
        <v>39.69</v>
      </c>
      <c r="AB68" s="34">
        <f>F70-Z68</f>
        <v>28</v>
      </c>
      <c r="AC68" s="28">
        <f>G70-AA68</f>
        <v>10.584000000000003</v>
      </c>
      <c r="AD68" s="35">
        <f>AB70/2</f>
        <v>7</v>
      </c>
      <c r="AE68" s="28">
        <f>AC70/2</f>
        <v>2.6460000000000008</v>
      </c>
      <c r="AF68" s="47" t="s">
        <v>10</v>
      </c>
      <c r="AG68" s="48"/>
      <c r="AH68" s="35">
        <f>B70-AD70</f>
        <v>80</v>
      </c>
      <c r="AI68" s="44">
        <f>C70-AE70</f>
        <v>30.240000000000009</v>
      </c>
      <c r="AJ68" s="48" t="s">
        <v>10</v>
      </c>
      <c r="AK68" s="174">
        <f>AI63</f>
        <v>80</v>
      </c>
      <c r="AL68" s="108">
        <f>AJ63</f>
        <v>30.240000000000002</v>
      </c>
      <c r="AM68" s="101" t="s">
        <v>10</v>
      </c>
      <c r="AN68" s="117"/>
      <c r="AO68" s="117"/>
      <c r="AP68" s="339"/>
      <c r="AQ68" s="174">
        <f>5+3</f>
        <v>8</v>
      </c>
      <c r="AR68" s="106">
        <f>1.89+1.134</f>
        <v>3.024</v>
      </c>
      <c r="AS68" s="40">
        <f>C82+AQ68</f>
        <v>218</v>
      </c>
      <c r="AT68" s="28">
        <f>D82+AR68</f>
        <v>82.403999999999996</v>
      </c>
      <c r="AU68" s="48" t="s">
        <v>10</v>
      </c>
      <c r="AV68" s="81"/>
    </row>
    <row r="69" spans="1:95" ht="15" customHeight="1" x14ac:dyDescent="0.15">
      <c r="A69" s="7"/>
      <c r="B69" s="23" t="s">
        <v>354</v>
      </c>
      <c r="C69" s="7"/>
      <c r="D69" s="308" t="s">
        <v>3</v>
      </c>
      <c r="E69" s="113"/>
      <c r="F69" s="114" t="s">
        <v>41</v>
      </c>
      <c r="G69" s="99"/>
      <c r="H69" s="100" t="s">
        <v>42</v>
      </c>
      <c r="I69" s="111"/>
      <c r="J69" s="100" t="s">
        <v>111</v>
      </c>
      <c r="K69" s="111"/>
      <c r="L69" s="114" t="s">
        <v>44</v>
      </c>
      <c r="M69" s="99"/>
      <c r="N69" s="98" t="s">
        <v>25</v>
      </c>
      <c r="O69" s="99"/>
      <c r="P69" s="98" t="s">
        <v>5</v>
      </c>
      <c r="Q69" s="99"/>
      <c r="R69" s="114" t="s">
        <v>51</v>
      </c>
      <c r="S69" s="93"/>
      <c r="T69" s="608" t="s">
        <v>109</v>
      </c>
      <c r="U69" s="16"/>
      <c r="V69" s="92" t="s">
        <v>4</v>
      </c>
      <c r="W69" s="93"/>
      <c r="X69" s="114" t="s">
        <v>333</v>
      </c>
      <c r="Y69" s="99"/>
      <c r="Z69" s="47" t="s">
        <v>352</v>
      </c>
      <c r="AA69" s="48"/>
      <c r="AB69" s="47" t="s">
        <v>350</v>
      </c>
      <c r="AC69" s="47"/>
      <c r="AD69" s="92" t="s">
        <v>358</v>
      </c>
      <c r="AE69" s="120"/>
      <c r="AF69" s="120"/>
      <c r="AG69" s="93"/>
      <c r="AH69" s="3" t="s">
        <v>1108</v>
      </c>
      <c r="AI69" s="47"/>
      <c r="AJ69" s="48"/>
      <c r="AK69" s="733" t="s">
        <v>1250</v>
      </c>
      <c r="AL69" s="734"/>
      <c r="AM69" s="734"/>
      <c r="AN69" s="734"/>
      <c r="AO69" s="735"/>
      <c r="AP69" s="119"/>
      <c r="AQ69" s="736" t="s">
        <v>348</v>
      </c>
      <c r="AR69" s="111"/>
      <c r="AS69" s="8"/>
      <c r="AT69" s="8"/>
    </row>
    <row r="70" spans="1:95" ht="15" customHeight="1" x14ac:dyDescent="0.15">
      <c r="A70" s="59"/>
      <c r="B70" s="174">
        <f>Z21</f>
        <v>280</v>
      </c>
      <c r="C70" s="106">
        <f>AA21</f>
        <v>105.84</v>
      </c>
      <c r="D70" s="103">
        <f>Z53</f>
        <v>2</v>
      </c>
      <c r="E70" s="105">
        <f>AA53</f>
        <v>0.75600000000000001</v>
      </c>
      <c r="F70" s="32">
        <f>Z24</f>
        <v>133</v>
      </c>
      <c r="G70" s="105">
        <f>AA24</f>
        <v>50.274000000000001</v>
      </c>
      <c r="H70" s="103">
        <f>Z28</f>
        <v>75</v>
      </c>
      <c r="I70" s="104">
        <f>AA28</f>
        <v>28.35</v>
      </c>
      <c r="J70" s="32">
        <f>Z36</f>
        <v>75</v>
      </c>
      <c r="K70" s="105">
        <f>AA36</f>
        <v>28.35</v>
      </c>
      <c r="L70" s="32">
        <f>Z34</f>
        <v>40</v>
      </c>
      <c r="M70" s="105">
        <f>AA34</f>
        <v>15.12</v>
      </c>
      <c r="N70" s="122">
        <f>Z58</f>
        <v>35</v>
      </c>
      <c r="O70" s="107">
        <f>AA58</f>
        <v>13.23</v>
      </c>
      <c r="P70" s="103">
        <f>Z59</f>
        <v>85</v>
      </c>
      <c r="Q70" s="105">
        <f>AA59</f>
        <v>32.130000000000003</v>
      </c>
      <c r="R70" s="103">
        <f>Z49</f>
        <v>45</v>
      </c>
      <c r="S70" s="126">
        <f>AA49</f>
        <v>17.010000000000002</v>
      </c>
      <c r="T70" s="109">
        <f>N193-O190-F190-E198</f>
        <v>29.5</v>
      </c>
      <c r="U70" s="124">
        <f>O193-P190-G190-F198</f>
        <v>11.150999999999998</v>
      </c>
      <c r="V70" s="122">
        <v>98</v>
      </c>
      <c r="W70" s="175">
        <v>37.043999999999997</v>
      </c>
      <c r="X70" s="32">
        <f>Z60</f>
        <v>11</v>
      </c>
      <c r="Y70" s="105">
        <f>AA60</f>
        <v>4.1580000000000004</v>
      </c>
      <c r="Z70" s="35">
        <f>H68/2</f>
        <v>29</v>
      </c>
      <c r="AA70" s="609">
        <f>I68/2</f>
        <v>10.962</v>
      </c>
      <c r="AB70" s="35">
        <f>AB68/2</f>
        <v>14</v>
      </c>
      <c r="AC70" s="124">
        <f>AC68/2</f>
        <v>5.2920000000000016</v>
      </c>
      <c r="AD70" s="174">
        <f>Z22</f>
        <v>200</v>
      </c>
      <c r="AE70" s="127">
        <f>AA22</f>
        <v>75.599999999999994</v>
      </c>
      <c r="AF70" s="117" t="s">
        <v>10</v>
      </c>
      <c r="AG70" s="118"/>
      <c r="AH70" s="34">
        <f>AH68/2</f>
        <v>40</v>
      </c>
      <c r="AI70" s="43">
        <f>AI68/2</f>
        <v>15.120000000000005</v>
      </c>
      <c r="AJ70" s="610" t="s">
        <v>10</v>
      </c>
      <c r="AK70" s="109">
        <f>AD70+AH68</f>
        <v>280</v>
      </c>
      <c r="AL70" s="43">
        <f>AE70+AI68</f>
        <v>105.84</v>
      </c>
      <c r="AM70" s="47" t="s">
        <v>10</v>
      </c>
      <c r="AN70" s="47"/>
      <c r="AO70" s="86"/>
      <c r="AP70" s="280"/>
      <c r="AQ70" s="174">
        <v>10</v>
      </c>
      <c r="AR70" s="106">
        <v>3.78</v>
      </c>
    </row>
    <row r="71" spans="1:95" ht="15" customHeight="1" x14ac:dyDescent="0.15">
      <c r="B71" s="30"/>
    </row>
    <row r="72" spans="1:95" ht="15" customHeight="1" x14ac:dyDescent="0.15">
      <c r="B72" s="6" t="s">
        <v>2496</v>
      </c>
    </row>
    <row r="73" spans="1:95" ht="15" customHeight="1" x14ac:dyDescent="0.15">
      <c r="B73" t="s">
        <v>384</v>
      </c>
      <c r="E73" s="332"/>
      <c r="F73" s="32">
        <v>252.6</v>
      </c>
      <c r="G73" s="106">
        <f>Z19</f>
        <v>95.5</v>
      </c>
      <c r="H73" s="139" t="s">
        <v>10</v>
      </c>
      <c r="I73" t="s">
        <v>385</v>
      </c>
      <c r="K73" s="12">
        <f>F73*0.8</f>
        <v>202.08</v>
      </c>
      <c r="L73" s="13">
        <f>G73*0.8</f>
        <v>76.400000000000006</v>
      </c>
      <c r="M73" t="s">
        <v>177</v>
      </c>
      <c r="U73" t="s">
        <v>2915</v>
      </c>
    </row>
    <row r="74" spans="1:95" ht="15" customHeight="1" x14ac:dyDescent="0.15">
      <c r="B74" t="s">
        <v>1480</v>
      </c>
      <c r="D74" s="32">
        <f>K73</f>
        <v>202.08</v>
      </c>
      <c r="E74" s="107">
        <f>L73</f>
        <v>76.400000000000006</v>
      </c>
      <c r="F74" t="s">
        <v>1481</v>
      </c>
      <c r="H74" s="12">
        <v>5</v>
      </c>
      <c r="I74" s="13">
        <v>1.89</v>
      </c>
      <c r="J74" t="s">
        <v>1482</v>
      </c>
      <c r="Q74" s="12">
        <f>D74/2+H74</f>
        <v>106.04</v>
      </c>
      <c r="R74" s="13">
        <f>E74/2+I74</f>
        <v>40.090000000000003</v>
      </c>
      <c r="S74" t="s">
        <v>177</v>
      </c>
      <c r="U74" t="s">
        <v>2918</v>
      </c>
      <c r="AB74" s="18" t="s">
        <v>2919</v>
      </c>
      <c r="AC74" s="18"/>
      <c r="AD74" s="18"/>
      <c r="AE74" s="18"/>
      <c r="AF74" s="18"/>
    </row>
    <row r="75" spans="1:95" ht="15" customHeight="1" x14ac:dyDescent="0.15">
      <c r="B75" t="s">
        <v>1483</v>
      </c>
      <c r="F75" s="32">
        <f>Q74</f>
        <v>106.04</v>
      </c>
      <c r="G75" s="106">
        <f>R74</f>
        <v>40.090000000000003</v>
      </c>
      <c r="H75" s="139" t="s">
        <v>2600</v>
      </c>
      <c r="J75" s="32">
        <f>AB68</f>
        <v>28</v>
      </c>
      <c r="K75" s="106">
        <f>AC68</f>
        <v>10.584000000000003</v>
      </c>
      <c r="L75" s="139" t="s">
        <v>1485</v>
      </c>
      <c r="N75" s="12">
        <f>F75+J75</f>
        <v>134.04000000000002</v>
      </c>
      <c r="O75" s="13">
        <f>G75+K75</f>
        <v>50.674000000000007</v>
      </c>
      <c r="P75" t="s">
        <v>177</v>
      </c>
      <c r="U75" t="s">
        <v>2917</v>
      </c>
      <c r="Y75" s="12">
        <v>210</v>
      </c>
      <c r="Z75" s="13">
        <v>79.38</v>
      </c>
      <c r="AA75" t="s">
        <v>10</v>
      </c>
    </row>
    <row r="77" spans="1:95" ht="15" customHeight="1" x14ac:dyDescent="0.15">
      <c r="B77" s="30" t="s">
        <v>2498</v>
      </c>
      <c r="AA77" s="30" t="s">
        <v>2499</v>
      </c>
      <c r="BB77" s="30" t="s">
        <v>2500</v>
      </c>
      <c r="CA77" s="30" t="s">
        <v>2501</v>
      </c>
    </row>
    <row r="78" spans="1:95" ht="15" customHeight="1" x14ac:dyDescent="0.15">
      <c r="B78" t="s">
        <v>1167</v>
      </c>
      <c r="G78" s="593" t="s">
        <v>1211</v>
      </c>
      <c r="H78" s="271"/>
      <c r="I78" s="271"/>
      <c r="J78" t="s">
        <v>755</v>
      </c>
      <c r="N78" s="12">
        <v>250</v>
      </c>
      <c r="O78" s="13">
        <v>94.5</v>
      </c>
      <c r="P78" t="s">
        <v>10</v>
      </c>
      <c r="AA78" t="s">
        <v>1164</v>
      </c>
      <c r="AF78" s="593" t="s">
        <v>1211</v>
      </c>
      <c r="AG78" s="271"/>
      <c r="AH78" s="271"/>
      <c r="AI78" t="s">
        <v>755</v>
      </c>
      <c r="BB78" t="s">
        <v>1164</v>
      </c>
      <c r="BG78" s="593" t="s">
        <v>1211</v>
      </c>
      <c r="BH78" s="271"/>
      <c r="BI78" s="271"/>
      <c r="BJ78" t="s">
        <v>755</v>
      </c>
      <c r="CA78" t="s">
        <v>1164</v>
      </c>
      <c r="CF78" s="593" t="s">
        <v>1211</v>
      </c>
      <c r="CG78" s="271"/>
      <c r="CH78" s="271"/>
      <c r="CI78" t="s">
        <v>755</v>
      </c>
    </row>
    <row r="79" spans="1:95" ht="15" customHeight="1" x14ac:dyDescent="0.15">
      <c r="B79" s="6" t="s">
        <v>1135</v>
      </c>
      <c r="J79" t="s">
        <v>410</v>
      </c>
      <c r="O79" s="12">
        <f>X68</f>
        <v>70</v>
      </c>
      <c r="P79" s="13">
        <f>Y68</f>
        <v>26.46</v>
      </c>
      <c r="Q79" t="s">
        <v>10</v>
      </c>
      <c r="AK79" t="s">
        <v>410</v>
      </c>
      <c r="AP79" s="12">
        <f>X68</f>
        <v>70</v>
      </c>
      <c r="AQ79" s="13">
        <f>Y68</f>
        <v>26.46</v>
      </c>
      <c r="AR79" t="s">
        <v>10</v>
      </c>
      <c r="BJ79" t="s">
        <v>410</v>
      </c>
      <c r="BO79" s="12">
        <f>X68</f>
        <v>70</v>
      </c>
      <c r="BP79" s="13">
        <f>Y68</f>
        <v>26.46</v>
      </c>
      <c r="BQ79" t="s">
        <v>10</v>
      </c>
      <c r="CI79" t="s">
        <v>410</v>
      </c>
      <c r="CN79" s="12">
        <f>X68</f>
        <v>70</v>
      </c>
      <c r="CO79" s="13">
        <f>Y68</f>
        <v>26.46</v>
      </c>
      <c r="CP79" t="s">
        <v>10</v>
      </c>
    </row>
    <row r="80" spans="1:95" ht="15" customHeight="1" x14ac:dyDescent="0.15">
      <c r="J80" s="12">
        <f>I84-P83</f>
        <v>35</v>
      </c>
      <c r="K80" s="13">
        <f>I85-O84</f>
        <v>13.230000000000002</v>
      </c>
      <c r="L80" t="s">
        <v>10</v>
      </c>
      <c r="O80" t="s">
        <v>399</v>
      </c>
      <c r="AK80" s="12">
        <f>AJ84-AQ83</f>
        <v>35</v>
      </c>
      <c r="AL80" s="13">
        <f>AJ85-AP84</f>
        <v>13.230000000000002</v>
      </c>
      <c r="AM80" t="s">
        <v>10</v>
      </c>
      <c r="AP80" t="s">
        <v>399</v>
      </c>
      <c r="AS80" t="s">
        <v>753</v>
      </c>
      <c r="BJ80" s="12">
        <f>BI84-BP83</f>
        <v>35</v>
      </c>
      <c r="BK80" s="13">
        <f>BI85-BO84</f>
        <v>13.230000000000002</v>
      </c>
      <c r="BL80" t="s">
        <v>10</v>
      </c>
      <c r="BO80" t="s">
        <v>399</v>
      </c>
      <c r="BR80" t="s">
        <v>753</v>
      </c>
      <c r="CI80" s="12">
        <f>CH84-CO83</f>
        <v>35</v>
      </c>
      <c r="CJ80" s="13">
        <f>CH85-CN84</f>
        <v>13.230000000000002</v>
      </c>
      <c r="CK80" t="s">
        <v>10</v>
      </c>
      <c r="CN80" t="s">
        <v>399</v>
      </c>
      <c r="CP80" t="s">
        <v>129</v>
      </c>
      <c r="CQ80" t="s">
        <v>753</v>
      </c>
    </row>
    <row r="81" spans="1:101" ht="15" customHeight="1" x14ac:dyDescent="0.15">
      <c r="C81" s="129" t="s">
        <v>2622</v>
      </c>
      <c r="D81" s="101"/>
      <c r="I81" t="s">
        <v>89</v>
      </c>
      <c r="R81" t="s">
        <v>753</v>
      </c>
      <c r="AJ81" t="s">
        <v>89</v>
      </c>
      <c r="AR81" s="12">
        <f>J68</f>
        <v>75</v>
      </c>
      <c r="AS81" s="13">
        <f>K68</f>
        <v>28.35</v>
      </c>
      <c r="AT81" t="s">
        <v>10</v>
      </c>
      <c r="BI81" t="s">
        <v>89</v>
      </c>
      <c r="BQ81" s="12">
        <f>J68</f>
        <v>75</v>
      </c>
      <c r="BR81" s="13">
        <f>K68</f>
        <v>28.35</v>
      </c>
      <c r="BS81" t="s">
        <v>10</v>
      </c>
      <c r="CH81" t="s">
        <v>89</v>
      </c>
      <c r="CP81" s="12">
        <f>J68</f>
        <v>75</v>
      </c>
      <c r="CQ81" s="13">
        <f>K68</f>
        <v>28.35</v>
      </c>
      <c r="CR81" t="s">
        <v>10</v>
      </c>
    </row>
    <row r="82" spans="1:101" ht="15" customHeight="1" x14ac:dyDescent="0.15">
      <c r="C82" s="103">
        <v>210</v>
      </c>
      <c r="D82" s="125">
        <v>79.38</v>
      </c>
      <c r="E82" t="s">
        <v>10</v>
      </c>
      <c r="I82" t="s">
        <v>409</v>
      </c>
      <c r="L82" t="s">
        <v>388</v>
      </c>
      <c r="AD82" s="12">
        <f>C82</f>
        <v>210</v>
      </c>
      <c r="AE82" s="13">
        <f>D82</f>
        <v>79.38</v>
      </c>
      <c r="AF82" t="s">
        <v>10</v>
      </c>
      <c r="AM82" t="s">
        <v>388</v>
      </c>
      <c r="BC82" s="12">
        <f>C82</f>
        <v>210</v>
      </c>
      <c r="BD82" s="13">
        <f>D82</f>
        <v>79.38</v>
      </c>
      <c r="BE82" t="s">
        <v>10</v>
      </c>
      <c r="BI82" t="s">
        <v>409</v>
      </c>
      <c r="BL82" t="s">
        <v>388</v>
      </c>
      <c r="CB82" s="12">
        <f>C82</f>
        <v>210</v>
      </c>
      <c r="CC82" s="13">
        <f>D82</f>
        <v>79.38</v>
      </c>
      <c r="CD82" t="s">
        <v>10</v>
      </c>
      <c r="CH82" t="s">
        <v>409</v>
      </c>
      <c r="CK82" t="s">
        <v>388</v>
      </c>
      <c r="CT82" s="6" t="s">
        <v>396</v>
      </c>
    </row>
    <row r="83" spans="1:101" ht="15" customHeight="1" x14ac:dyDescent="0.15">
      <c r="F83" s="12">
        <f>L70</f>
        <v>40</v>
      </c>
      <c r="G83" t="s">
        <v>193</v>
      </c>
      <c r="I83" t="s">
        <v>390</v>
      </c>
      <c r="L83" s="12">
        <f>N70</f>
        <v>35</v>
      </c>
      <c r="N83" t="s">
        <v>392</v>
      </c>
      <c r="O83" t="s">
        <v>896</v>
      </c>
      <c r="P83" s="12">
        <f>N68</f>
        <v>40</v>
      </c>
      <c r="Q83" s="12">
        <f>J68</f>
        <v>75</v>
      </c>
      <c r="R83" s="13">
        <f>K68</f>
        <v>28.35</v>
      </c>
      <c r="S83" t="s">
        <v>10</v>
      </c>
      <c r="U83" t="s">
        <v>2914</v>
      </c>
      <c r="AD83" t="s">
        <v>400</v>
      </c>
      <c r="AG83" s="12">
        <f>L70</f>
        <v>40</v>
      </c>
      <c r="AH83" t="s">
        <v>193</v>
      </c>
      <c r="AJ83" t="s">
        <v>390</v>
      </c>
      <c r="AM83" s="12">
        <f>N70</f>
        <v>35</v>
      </c>
      <c r="AO83" t="s">
        <v>392</v>
      </c>
      <c r="AP83" t="s">
        <v>896</v>
      </c>
      <c r="AQ83" s="12">
        <f>N68</f>
        <v>40</v>
      </c>
      <c r="AR83" t="s">
        <v>129</v>
      </c>
      <c r="BC83" t="s">
        <v>400</v>
      </c>
      <c r="BF83" s="12">
        <f>L70</f>
        <v>40</v>
      </c>
      <c r="BG83" t="s">
        <v>193</v>
      </c>
      <c r="BI83" t="s">
        <v>390</v>
      </c>
      <c r="BL83" s="12">
        <f>N70</f>
        <v>35</v>
      </c>
      <c r="BN83" t="s">
        <v>392</v>
      </c>
      <c r="BO83" t="s">
        <v>896</v>
      </c>
      <c r="BP83" s="12">
        <f>N68</f>
        <v>40</v>
      </c>
      <c r="BQ83" t="s">
        <v>129</v>
      </c>
      <c r="CB83" t="s">
        <v>400</v>
      </c>
      <c r="CE83" s="12">
        <f>L70</f>
        <v>40</v>
      </c>
      <c r="CF83" t="s">
        <v>193</v>
      </c>
      <c r="CH83" t="s">
        <v>390</v>
      </c>
      <c r="CK83" s="12">
        <f>N70</f>
        <v>35</v>
      </c>
      <c r="CM83" t="s">
        <v>392</v>
      </c>
      <c r="CN83" t="s">
        <v>35</v>
      </c>
      <c r="CO83" s="12">
        <f>N68</f>
        <v>40</v>
      </c>
      <c r="CT83" s="12">
        <f>N68+P68</f>
        <v>67</v>
      </c>
      <c r="CU83" s="13">
        <f>O68+Q68</f>
        <v>25.326000000000001</v>
      </c>
      <c r="CV83" t="s">
        <v>10</v>
      </c>
    </row>
    <row r="84" spans="1:101" ht="15" customHeight="1" x14ac:dyDescent="0.15">
      <c r="B84" s="169" t="s">
        <v>387</v>
      </c>
      <c r="F84" s="13">
        <f>M70</f>
        <v>15.12</v>
      </c>
      <c r="G84" t="s">
        <v>10</v>
      </c>
      <c r="I84" s="12">
        <f>J70</f>
        <v>75</v>
      </c>
      <c r="L84" s="13">
        <f>O70</f>
        <v>13.23</v>
      </c>
      <c r="N84" t="s">
        <v>393</v>
      </c>
      <c r="O84" s="13">
        <f>O68</f>
        <v>15.12</v>
      </c>
      <c r="P84" t="s">
        <v>10</v>
      </c>
      <c r="U84" s="6" t="s">
        <v>396</v>
      </c>
      <c r="AC84" s="611" t="s">
        <v>387</v>
      </c>
      <c r="AG84" s="13">
        <f>M70</f>
        <v>15.12</v>
      </c>
      <c r="AH84" t="s">
        <v>10</v>
      </c>
      <c r="AJ84" s="12">
        <f>J70</f>
        <v>75</v>
      </c>
      <c r="AM84" s="13">
        <f>O70</f>
        <v>13.23</v>
      </c>
      <c r="AO84" t="s">
        <v>393</v>
      </c>
      <c r="AP84" s="13">
        <f>O68</f>
        <v>15.12</v>
      </c>
      <c r="AQ84" t="s">
        <v>10</v>
      </c>
      <c r="AV84" s="6" t="s">
        <v>396</v>
      </c>
      <c r="BB84" s="611" t="s">
        <v>387</v>
      </c>
      <c r="BF84" s="13">
        <f>M70</f>
        <v>15.12</v>
      </c>
      <c r="BG84" t="s">
        <v>10</v>
      </c>
      <c r="BI84" s="12">
        <f>J70</f>
        <v>75</v>
      </c>
      <c r="BL84" s="13">
        <f>O70</f>
        <v>13.23</v>
      </c>
      <c r="BN84" t="s">
        <v>393</v>
      </c>
      <c r="BO84" s="13">
        <f>O68</f>
        <v>15.12</v>
      </c>
      <c r="BP84" t="s">
        <v>10</v>
      </c>
      <c r="BU84" s="6" t="s">
        <v>396</v>
      </c>
      <c r="CA84" s="611" t="s">
        <v>387</v>
      </c>
      <c r="CE84" s="13">
        <f>M70</f>
        <v>15.12</v>
      </c>
      <c r="CF84" t="s">
        <v>10</v>
      </c>
      <c r="CH84" s="12">
        <f>J70</f>
        <v>75</v>
      </c>
      <c r="CK84" s="13">
        <f>O70</f>
        <v>13.23</v>
      </c>
      <c r="CM84" t="s">
        <v>393</v>
      </c>
      <c r="CN84" s="13">
        <f>O68</f>
        <v>15.12</v>
      </c>
      <c r="CO84" t="s">
        <v>10</v>
      </c>
    </row>
    <row r="85" spans="1:101" ht="15" customHeight="1" x14ac:dyDescent="0.15">
      <c r="A85" s="9"/>
      <c r="B85" s="9"/>
      <c r="C85" s="9"/>
      <c r="D85" s="611"/>
      <c r="F85" t="s">
        <v>61</v>
      </c>
      <c r="I85" s="13">
        <f>K70</f>
        <v>28.35</v>
      </c>
      <c r="J85" t="s">
        <v>10</v>
      </c>
      <c r="L85" t="s">
        <v>436</v>
      </c>
      <c r="N85" t="s">
        <v>406</v>
      </c>
      <c r="O85" t="s">
        <v>407</v>
      </c>
      <c r="Q85" t="s">
        <v>395</v>
      </c>
      <c r="T85" s="10"/>
      <c r="U85" s="12">
        <f>N68+P68</f>
        <v>67</v>
      </c>
      <c r="V85" s="13">
        <f>O68+Q68</f>
        <v>25.326000000000001</v>
      </c>
      <c r="W85" t="s">
        <v>10</v>
      </c>
      <c r="AG85" t="s">
        <v>61</v>
      </c>
      <c r="AJ85" s="13">
        <f>K70</f>
        <v>28.35</v>
      </c>
      <c r="AK85" t="s">
        <v>10</v>
      </c>
      <c r="AM85" t="s">
        <v>894</v>
      </c>
      <c r="AO85" t="s">
        <v>406</v>
      </c>
      <c r="AP85" t="s">
        <v>407</v>
      </c>
      <c r="AS85" t="s">
        <v>897</v>
      </c>
      <c r="AU85" s="10"/>
      <c r="AV85" s="12">
        <f>N68+P68</f>
        <v>67</v>
      </c>
      <c r="AW85" s="13">
        <f>O68+Q68</f>
        <v>25.326000000000001</v>
      </c>
      <c r="AX85" t="s">
        <v>10</v>
      </c>
      <c r="BF85" t="s">
        <v>61</v>
      </c>
      <c r="BI85" s="13">
        <f>K70</f>
        <v>28.35</v>
      </c>
      <c r="BJ85" t="s">
        <v>10</v>
      </c>
      <c r="BL85" t="s">
        <v>894</v>
      </c>
      <c r="BN85" t="s">
        <v>406</v>
      </c>
      <c r="BO85" t="s">
        <v>407</v>
      </c>
      <c r="BQ85" t="s">
        <v>395</v>
      </c>
      <c r="BT85" s="10"/>
      <c r="BU85" s="12">
        <f>N68+P68</f>
        <v>67</v>
      </c>
      <c r="BV85" s="13">
        <f>O68+Q68</f>
        <v>25.326000000000001</v>
      </c>
      <c r="BW85" t="s">
        <v>10</v>
      </c>
      <c r="CE85" t="s">
        <v>61</v>
      </c>
      <c r="CH85" s="13">
        <f>K70</f>
        <v>28.35</v>
      </c>
      <c r="CI85" t="s">
        <v>10</v>
      </c>
      <c r="CK85" t="s">
        <v>894</v>
      </c>
      <c r="CM85" t="s">
        <v>406</v>
      </c>
      <c r="CN85" t="s">
        <v>895</v>
      </c>
      <c r="CQ85" t="s">
        <v>760</v>
      </c>
      <c r="CR85" s="12">
        <f>H70</f>
        <v>75</v>
      </c>
      <c r="CS85" s="10"/>
      <c r="CT85" t="s">
        <v>748</v>
      </c>
    </row>
    <row r="86" spans="1:101" ht="15" customHeight="1" x14ac:dyDescent="0.15">
      <c r="I86" t="s">
        <v>234</v>
      </c>
      <c r="M86" t="s">
        <v>61</v>
      </c>
      <c r="N86" t="s">
        <v>129</v>
      </c>
      <c r="O86" t="s">
        <v>408</v>
      </c>
      <c r="P86" s="12">
        <f>T68</f>
        <v>45</v>
      </c>
      <c r="AJ86" t="s">
        <v>234</v>
      </c>
      <c r="AN86" t="s">
        <v>61</v>
      </c>
      <c r="AO86" t="s">
        <v>129</v>
      </c>
      <c r="AP86" t="s">
        <v>408</v>
      </c>
      <c r="AQ86" s="12">
        <f>T68</f>
        <v>45</v>
      </c>
      <c r="AS86" t="s">
        <v>898</v>
      </c>
      <c r="BI86" t="s">
        <v>234</v>
      </c>
      <c r="BM86" t="s">
        <v>61</v>
      </c>
      <c r="BN86" t="s">
        <v>129</v>
      </c>
      <c r="BR86" t="s">
        <v>42</v>
      </c>
      <c r="BS86" s="12">
        <f>H70</f>
        <v>75</v>
      </c>
      <c r="BU86" t="s">
        <v>748</v>
      </c>
      <c r="CH86" t="s">
        <v>234</v>
      </c>
      <c r="CL86" t="s">
        <v>61</v>
      </c>
      <c r="CM86" t="s">
        <v>129</v>
      </c>
      <c r="CQ86" s="13">
        <f>I70</f>
        <v>28.35</v>
      </c>
      <c r="CR86" t="s">
        <v>10</v>
      </c>
      <c r="CT86" s="12">
        <f>AP70</f>
        <v>0</v>
      </c>
      <c r="CU86" s="13">
        <f>AQ70</f>
        <v>10</v>
      </c>
      <c r="CV86" t="s">
        <v>10</v>
      </c>
    </row>
    <row r="87" spans="1:101" ht="15" customHeight="1" x14ac:dyDescent="0.15">
      <c r="C87" t="s">
        <v>411</v>
      </c>
      <c r="F87" s="12">
        <f>I84-E119</f>
        <v>35</v>
      </c>
      <c r="G87" s="198" t="s">
        <v>391</v>
      </c>
      <c r="M87" t="s">
        <v>61</v>
      </c>
      <c r="O87" s="13">
        <f>U68</f>
        <v>17.010000000000002</v>
      </c>
      <c r="P87" t="s">
        <v>10</v>
      </c>
      <c r="R87" t="s">
        <v>42</v>
      </c>
      <c r="S87" s="12">
        <f>H70</f>
        <v>75</v>
      </c>
      <c r="T87" s="206"/>
      <c r="AD87" t="s">
        <v>411</v>
      </c>
      <c r="AG87" s="12">
        <f>I84-E119</f>
        <v>35</v>
      </c>
      <c r="AH87" s="198" t="s">
        <v>391</v>
      </c>
      <c r="AN87" t="s">
        <v>61</v>
      </c>
      <c r="AP87" s="13">
        <f>U68</f>
        <v>17.010000000000002</v>
      </c>
      <c r="AQ87" t="s">
        <v>10</v>
      </c>
      <c r="AS87" s="12">
        <f>AP70</f>
        <v>0</v>
      </c>
      <c r="AU87" s="206"/>
      <c r="AV87" s="9" t="s">
        <v>187</v>
      </c>
      <c r="BC87" t="s">
        <v>411</v>
      </c>
      <c r="BF87" s="12">
        <f>I84-E119</f>
        <v>35</v>
      </c>
      <c r="BG87" s="198" t="s">
        <v>391</v>
      </c>
      <c r="BM87" t="s">
        <v>61</v>
      </c>
      <c r="BO87" t="s">
        <v>408</v>
      </c>
      <c r="BP87" s="12">
        <f>T68</f>
        <v>45</v>
      </c>
      <c r="BR87" s="13">
        <f>I70</f>
        <v>28.35</v>
      </c>
      <c r="BS87" t="s">
        <v>10</v>
      </c>
      <c r="BU87" s="12">
        <f>AP70</f>
        <v>0</v>
      </c>
      <c r="BV87" s="13">
        <f>AQ70</f>
        <v>10</v>
      </c>
      <c r="BW87" t="s">
        <v>10</v>
      </c>
      <c r="CB87" t="s">
        <v>411</v>
      </c>
      <c r="CE87" s="9"/>
      <c r="CF87" s="198"/>
      <c r="CL87" t="s">
        <v>61</v>
      </c>
      <c r="CN87" t="s">
        <v>408</v>
      </c>
      <c r="CO87" s="12">
        <f>T68</f>
        <v>45</v>
      </c>
      <c r="CS87" s="206"/>
    </row>
    <row r="88" spans="1:101" ht="15" customHeight="1" x14ac:dyDescent="0.15">
      <c r="C88" s="12">
        <f>AV70</f>
        <v>0</v>
      </c>
      <c r="D88" s="13">
        <f>AW70</f>
        <v>0</v>
      </c>
      <c r="E88" t="s">
        <v>10</v>
      </c>
      <c r="F88" s="13">
        <f>I85-F119</f>
        <v>13.230000000000002</v>
      </c>
      <c r="G88" t="s">
        <v>10</v>
      </c>
      <c r="R88" s="13">
        <f>I70</f>
        <v>28.35</v>
      </c>
      <c r="S88" t="s">
        <v>10</v>
      </c>
      <c r="AD88" s="12">
        <f>AV70</f>
        <v>0</v>
      </c>
      <c r="AE88" s="13">
        <f>AW70</f>
        <v>0</v>
      </c>
      <c r="AF88" t="s">
        <v>10</v>
      </c>
      <c r="AG88" s="13">
        <f>I85-F119</f>
        <v>13.230000000000002</v>
      </c>
      <c r="AH88" t="s">
        <v>10</v>
      </c>
      <c r="AS88" s="13">
        <f>AQ70</f>
        <v>10</v>
      </c>
      <c r="AT88" t="s">
        <v>10</v>
      </c>
      <c r="AV88" s="12">
        <f>P68</f>
        <v>27</v>
      </c>
      <c r="AW88" s="13">
        <f>Q68</f>
        <v>10.206</v>
      </c>
      <c r="AX88" t="s">
        <v>10</v>
      </c>
      <c r="BC88" s="12">
        <f>AV70</f>
        <v>0</v>
      </c>
      <c r="BD88" s="13">
        <f>AW70</f>
        <v>0</v>
      </c>
      <c r="BE88" t="s">
        <v>10</v>
      </c>
      <c r="BF88" s="13">
        <f>I85-F119</f>
        <v>13.230000000000002</v>
      </c>
      <c r="BG88" t="s">
        <v>10</v>
      </c>
      <c r="BO88" s="311">
        <f>U68</f>
        <v>17.010000000000002</v>
      </c>
      <c r="BP88" s="131" t="s">
        <v>10</v>
      </c>
      <c r="BU88" t="s">
        <v>187</v>
      </c>
      <c r="CB88" s="12">
        <f>AV70</f>
        <v>0</v>
      </c>
      <c r="CC88" s="13">
        <f>AW70</f>
        <v>0</v>
      </c>
      <c r="CD88" t="s">
        <v>10</v>
      </c>
      <c r="CE88" s="9"/>
      <c r="CN88" s="311">
        <f>U68</f>
        <v>17.010000000000002</v>
      </c>
      <c r="CO88" s="131" t="s">
        <v>10</v>
      </c>
      <c r="CT88" t="s">
        <v>187</v>
      </c>
    </row>
    <row r="89" spans="1:101" ht="15" customHeight="1" x14ac:dyDescent="0.15">
      <c r="BU89" s="12">
        <f>P68</f>
        <v>27</v>
      </c>
      <c r="BV89" s="13">
        <f>Q68</f>
        <v>10.206</v>
      </c>
      <c r="BW89" t="s">
        <v>10</v>
      </c>
      <c r="CT89" s="12">
        <f>P68</f>
        <v>27</v>
      </c>
      <c r="CU89" s="13">
        <f>Q68</f>
        <v>10.206</v>
      </c>
      <c r="CV89" t="s">
        <v>10</v>
      </c>
    </row>
    <row r="90" spans="1:101" ht="15" customHeight="1" x14ac:dyDescent="0.15">
      <c r="H90" t="s">
        <v>394</v>
      </c>
      <c r="K90" s="1"/>
      <c r="R90" t="s">
        <v>2474</v>
      </c>
      <c r="V90" s="12">
        <f>N207</f>
        <v>20</v>
      </c>
      <c r="W90" s="13">
        <f>O207</f>
        <v>7.56</v>
      </c>
      <c r="X90" t="s">
        <v>10</v>
      </c>
      <c r="AE90" t="s">
        <v>394</v>
      </c>
      <c r="AL90" s="1"/>
      <c r="AV90" t="s">
        <v>2474</v>
      </c>
      <c r="BH90" t="s">
        <v>394</v>
      </c>
      <c r="BK90" s="1"/>
      <c r="BR90" t="s">
        <v>2474</v>
      </c>
      <c r="BV90" s="12">
        <f>N207</f>
        <v>20</v>
      </c>
      <c r="BW90" s="13">
        <f>O207</f>
        <v>7.56</v>
      </c>
      <c r="BX90" t="s">
        <v>10</v>
      </c>
      <c r="CG90" t="s">
        <v>394</v>
      </c>
      <c r="CJ90" s="1"/>
      <c r="CQ90" t="s">
        <v>2474</v>
      </c>
      <c r="CU90" s="12">
        <f>N207</f>
        <v>20</v>
      </c>
      <c r="CV90" s="13">
        <f>O207</f>
        <v>7.56</v>
      </c>
      <c r="CW90" t="s">
        <v>10</v>
      </c>
    </row>
    <row r="91" spans="1:101" ht="15" customHeight="1" x14ac:dyDescent="0.15">
      <c r="H91" s="12">
        <f>L214</f>
        <v>15</v>
      </c>
      <c r="I91" s="13">
        <f>M214</f>
        <v>5.76</v>
      </c>
      <c r="J91" t="s">
        <v>10</v>
      </c>
      <c r="R91" t="s">
        <v>205</v>
      </c>
      <c r="AE91" s="12">
        <f>L214</f>
        <v>15</v>
      </c>
      <c r="AF91" s="13">
        <f>M214</f>
        <v>5.76</v>
      </c>
      <c r="AG91" t="s">
        <v>10</v>
      </c>
      <c r="AJ91" t="s">
        <v>361</v>
      </c>
      <c r="AS91" t="s">
        <v>328</v>
      </c>
      <c r="AV91" s="12">
        <f>N207</f>
        <v>20</v>
      </c>
      <c r="AW91" s="13">
        <f>O207</f>
        <v>7.56</v>
      </c>
      <c r="AX91" t="s">
        <v>10</v>
      </c>
      <c r="BH91" s="12">
        <f>L214</f>
        <v>15</v>
      </c>
      <c r="BI91" s="13">
        <f>M214</f>
        <v>5.76</v>
      </c>
      <c r="BJ91" t="s">
        <v>10</v>
      </c>
      <c r="BR91" t="s">
        <v>205</v>
      </c>
      <c r="CG91" s="12">
        <f>L214</f>
        <v>15</v>
      </c>
      <c r="CH91" s="13">
        <f>M214</f>
        <v>5.76</v>
      </c>
      <c r="CI91" t="s">
        <v>10</v>
      </c>
      <c r="CQ91" t="s">
        <v>205</v>
      </c>
    </row>
    <row r="92" spans="1:101" ht="15" customHeight="1" x14ac:dyDescent="0.15">
      <c r="E92" s="1"/>
      <c r="R92" s="12">
        <f>O79-M211-L83-0.5</f>
        <v>20.5</v>
      </c>
      <c r="S92" s="13">
        <f>P79-N211-L84-0.189</f>
        <v>7.7489999999999988</v>
      </c>
      <c r="T92" t="s">
        <v>10</v>
      </c>
      <c r="AM92" t="s">
        <v>413</v>
      </c>
      <c r="AR92" t="s">
        <v>212</v>
      </c>
      <c r="BE92" s="1"/>
      <c r="BK92" t="s">
        <v>524</v>
      </c>
      <c r="BR92" s="12">
        <f>X68-M211-N70-0.5</f>
        <v>20.5</v>
      </c>
      <c r="BS92" s="13">
        <f>Y68-N211-O70-0.189</f>
        <v>7.7489999999999988</v>
      </c>
      <c r="BT92" t="s">
        <v>10</v>
      </c>
      <c r="CD92" s="1"/>
      <c r="CJ92" t="s">
        <v>524</v>
      </c>
      <c r="CQ92" s="12">
        <f>X68-M211-CK83-0.5</f>
        <v>20.5</v>
      </c>
      <c r="CR92" s="13">
        <f>Y68-N211-CK84-0.189</f>
        <v>7.7489999999999988</v>
      </c>
      <c r="CS92" t="s">
        <v>10</v>
      </c>
    </row>
    <row r="93" spans="1:101" ht="15" customHeight="1" x14ac:dyDescent="0.15">
      <c r="R93" t="s">
        <v>204</v>
      </c>
      <c r="AA93" t="s">
        <v>205</v>
      </c>
      <c r="AM93" t="s">
        <v>891</v>
      </c>
      <c r="AS93" t="s">
        <v>42</v>
      </c>
      <c r="AT93" s="12">
        <f>H70</f>
        <v>75</v>
      </c>
      <c r="BK93" t="s">
        <v>522</v>
      </c>
      <c r="BR93" t="s">
        <v>204</v>
      </c>
      <c r="CJ93" t="s">
        <v>522</v>
      </c>
      <c r="CQ93" t="s">
        <v>204</v>
      </c>
    </row>
    <row r="94" spans="1:101" ht="15" customHeight="1" x14ac:dyDescent="0.15">
      <c r="J94" t="s">
        <v>398</v>
      </c>
      <c r="K94" t="s">
        <v>886</v>
      </c>
      <c r="M94" t="s">
        <v>525</v>
      </c>
      <c r="N94" t="s">
        <v>885</v>
      </c>
      <c r="R94" s="12">
        <f>L123-L83</f>
        <v>-35</v>
      </c>
      <c r="S94" s="13">
        <f>L124-L84</f>
        <v>-3.2300000000000004</v>
      </c>
      <c r="T94" t="s">
        <v>10</v>
      </c>
      <c r="AD94" s="12">
        <f>X68-M211-N70-0.5</f>
        <v>20.5</v>
      </c>
      <c r="AE94" s="13">
        <f>Y68-N211-O70-0.189</f>
        <v>7.7489999999999988</v>
      </c>
      <c r="AF94" t="s">
        <v>10</v>
      </c>
      <c r="AM94" t="s">
        <v>556</v>
      </c>
      <c r="AN94" t="s">
        <v>525</v>
      </c>
      <c r="AO94" t="s">
        <v>405</v>
      </c>
      <c r="AS94" s="13">
        <f>I70</f>
        <v>28.35</v>
      </c>
      <c r="AT94" t="s">
        <v>10</v>
      </c>
      <c r="BJ94" t="s">
        <v>398</v>
      </c>
      <c r="BK94" t="s">
        <v>523</v>
      </c>
      <c r="BM94" t="s">
        <v>525</v>
      </c>
      <c r="BN94" t="s">
        <v>405</v>
      </c>
      <c r="BR94" s="12">
        <f>AP70-BL83</f>
        <v>-35</v>
      </c>
      <c r="BS94" s="13">
        <f>AQ70-BL84</f>
        <v>-3.2300000000000004</v>
      </c>
      <c r="BT94" t="s">
        <v>10</v>
      </c>
      <c r="CI94" t="s">
        <v>398</v>
      </c>
      <c r="CJ94" t="s">
        <v>523</v>
      </c>
      <c r="CL94" t="s">
        <v>525</v>
      </c>
      <c r="CM94" t="s">
        <v>405</v>
      </c>
      <c r="CQ94" s="12">
        <f>AP70-CK83</f>
        <v>-35</v>
      </c>
      <c r="CR94" s="13">
        <f>AQ70-CK84</f>
        <v>-3.2300000000000004</v>
      </c>
      <c r="CS94" t="s">
        <v>10</v>
      </c>
    </row>
    <row r="95" spans="1:101" ht="15" customHeight="1" x14ac:dyDescent="0.15">
      <c r="J95" s="1" t="s">
        <v>398</v>
      </c>
      <c r="K95" t="s">
        <v>887</v>
      </c>
      <c r="M95" t="s">
        <v>401</v>
      </c>
      <c r="N95" t="s">
        <v>404</v>
      </c>
      <c r="AA95" t="s">
        <v>204</v>
      </c>
      <c r="AM95" t="s">
        <v>891</v>
      </c>
      <c r="AN95" t="s">
        <v>401</v>
      </c>
      <c r="AO95" t="s">
        <v>404</v>
      </c>
      <c r="BJ95" s="1" t="s">
        <v>398</v>
      </c>
      <c r="BK95" t="s">
        <v>522</v>
      </c>
      <c r="BM95" t="s">
        <v>401</v>
      </c>
      <c r="BN95" t="s">
        <v>404</v>
      </c>
      <c r="CI95" s="1" t="s">
        <v>398</v>
      </c>
      <c r="CJ95" t="s">
        <v>522</v>
      </c>
      <c r="CL95" t="s">
        <v>401</v>
      </c>
      <c r="CM95" t="s">
        <v>404</v>
      </c>
    </row>
    <row r="96" spans="1:101" ht="15" customHeight="1" x14ac:dyDescent="0.15">
      <c r="K96" t="s">
        <v>888</v>
      </c>
      <c r="N96" t="s">
        <v>403</v>
      </c>
      <c r="AD96" s="12">
        <f>AP70-AM83</f>
        <v>-35</v>
      </c>
      <c r="AE96" s="13">
        <f>AQ70-AM84</f>
        <v>-3.2300000000000004</v>
      </c>
      <c r="AF96" t="s">
        <v>10</v>
      </c>
      <c r="AM96" t="s">
        <v>892</v>
      </c>
      <c r="AO96" t="s">
        <v>403</v>
      </c>
      <c r="BK96" t="s">
        <v>521</v>
      </c>
      <c r="BN96" t="s">
        <v>403</v>
      </c>
      <c r="CJ96" t="s">
        <v>521</v>
      </c>
      <c r="CM96" t="s">
        <v>403</v>
      </c>
    </row>
    <row r="97" spans="2:93" ht="15" customHeight="1" x14ac:dyDescent="0.15">
      <c r="K97" t="s">
        <v>887</v>
      </c>
      <c r="N97" t="s">
        <v>402</v>
      </c>
      <c r="AM97" t="s">
        <v>893</v>
      </c>
      <c r="AO97" t="s">
        <v>402</v>
      </c>
      <c r="BK97" t="s">
        <v>520</v>
      </c>
      <c r="BN97" t="s">
        <v>402</v>
      </c>
      <c r="CJ97" t="s">
        <v>520</v>
      </c>
      <c r="CM97" t="s">
        <v>402</v>
      </c>
    </row>
    <row r="98" spans="2:93" ht="15" customHeight="1" x14ac:dyDescent="0.15">
      <c r="F98" t="s">
        <v>63</v>
      </c>
      <c r="K98" t="s">
        <v>889</v>
      </c>
      <c r="O98" t="s">
        <v>333</v>
      </c>
      <c r="U98" s="9"/>
      <c r="V98" s="9"/>
      <c r="AG98" t="s">
        <v>63</v>
      </c>
      <c r="AP98" t="s">
        <v>333</v>
      </c>
      <c r="AV98" s="9"/>
      <c r="AW98" s="9"/>
      <c r="BF98" t="s">
        <v>63</v>
      </c>
      <c r="BO98" t="s">
        <v>333</v>
      </c>
      <c r="BU98" s="9"/>
      <c r="BV98" s="9"/>
      <c r="CE98" t="s">
        <v>63</v>
      </c>
      <c r="CN98" t="s">
        <v>333</v>
      </c>
    </row>
    <row r="99" spans="2:93" ht="15" customHeight="1" x14ac:dyDescent="0.15">
      <c r="I99" t="s">
        <v>146</v>
      </c>
      <c r="K99" t="s">
        <v>890</v>
      </c>
      <c r="O99" s="12">
        <f>X70</f>
        <v>11</v>
      </c>
      <c r="AJ99" t="s">
        <v>146</v>
      </c>
      <c r="AP99" s="12">
        <f>X70</f>
        <v>11</v>
      </c>
      <c r="BI99" t="s">
        <v>146</v>
      </c>
      <c r="BO99" s="12">
        <f>X70</f>
        <v>11</v>
      </c>
      <c r="CH99" t="s">
        <v>146</v>
      </c>
      <c r="CN99" s="12">
        <f>X70</f>
        <v>11</v>
      </c>
    </row>
    <row r="100" spans="2:93" ht="15" customHeight="1" x14ac:dyDescent="0.15">
      <c r="H100" s="12">
        <f>AC211</f>
        <v>15</v>
      </c>
      <c r="I100" s="13">
        <f>AD211</f>
        <v>5.67</v>
      </c>
      <c r="J100" t="s">
        <v>10</v>
      </c>
      <c r="L100" s="168"/>
      <c r="O100" s="13">
        <f>Y70</f>
        <v>4.1580000000000004</v>
      </c>
      <c r="P100" t="s">
        <v>10</v>
      </c>
      <c r="AI100" s="12">
        <f>AC211</f>
        <v>15</v>
      </c>
      <c r="AJ100" s="13">
        <f>AD211</f>
        <v>5.67</v>
      </c>
      <c r="AK100" t="s">
        <v>10</v>
      </c>
      <c r="AM100" s="168"/>
      <c r="AP100" s="13">
        <f>Y70</f>
        <v>4.1580000000000004</v>
      </c>
      <c r="AQ100" t="s">
        <v>10</v>
      </c>
      <c r="BH100" s="12">
        <f>AC211</f>
        <v>15</v>
      </c>
      <c r="BI100" s="13">
        <f>AD211</f>
        <v>5.67</v>
      </c>
      <c r="BJ100" t="s">
        <v>10</v>
      </c>
      <c r="BL100" s="168"/>
      <c r="BO100" s="13">
        <f>Y70</f>
        <v>4.1580000000000004</v>
      </c>
      <c r="BP100" t="s">
        <v>10</v>
      </c>
      <c r="CG100" s="12">
        <f>AC211</f>
        <v>15</v>
      </c>
      <c r="CH100" s="13">
        <f>AD211</f>
        <v>5.67</v>
      </c>
      <c r="CI100" t="s">
        <v>10</v>
      </c>
      <c r="CK100" s="168"/>
      <c r="CN100" s="13">
        <f>Y70</f>
        <v>4.1580000000000004</v>
      </c>
      <c r="CO100" t="s">
        <v>10</v>
      </c>
    </row>
    <row r="101" spans="2:93" ht="15" customHeight="1" x14ac:dyDescent="0.15">
      <c r="M101" t="s">
        <v>397</v>
      </c>
      <c r="AN101" t="s">
        <v>397</v>
      </c>
      <c r="BM101" t="s">
        <v>397</v>
      </c>
      <c r="CL101" t="s">
        <v>397</v>
      </c>
    </row>
    <row r="102" spans="2:93" ht="15" customHeight="1" x14ac:dyDescent="0.15">
      <c r="I102" s="9"/>
      <c r="M102" s="12">
        <f>V68</f>
        <v>29.5</v>
      </c>
      <c r="S102" s="9"/>
      <c r="AJ102" s="9"/>
      <c r="AN102" s="12">
        <f>N193-O190-F190-E198</f>
        <v>29.5</v>
      </c>
      <c r="AT102" s="9"/>
      <c r="BI102" s="9"/>
      <c r="BM102" s="12">
        <f>N193-O190-F190-E198</f>
        <v>29.5</v>
      </c>
      <c r="BS102" s="9"/>
      <c r="CH102" s="9"/>
      <c r="CL102" s="12">
        <f>N193-O190-F190-E198</f>
        <v>29.5</v>
      </c>
    </row>
    <row r="103" spans="2:93" ht="15" customHeight="1" x14ac:dyDescent="0.15">
      <c r="H103" s="9"/>
      <c r="I103" s="9"/>
      <c r="J103" s="9"/>
      <c r="M103" s="13">
        <f>W68</f>
        <v>11.150999999999998</v>
      </c>
      <c r="N103" t="s">
        <v>10</v>
      </c>
      <c r="S103" s="9"/>
      <c r="AI103" s="9"/>
      <c r="AJ103" s="9"/>
      <c r="AK103" s="9"/>
      <c r="AN103" s="13">
        <f>O193-P190-G190-F198</f>
        <v>11.150999999999998</v>
      </c>
      <c r="AO103" t="s">
        <v>10</v>
      </c>
      <c r="AT103" s="9"/>
      <c r="BH103" s="9"/>
      <c r="BI103" s="9"/>
      <c r="BJ103" s="9"/>
      <c r="BM103" s="13">
        <f>O193-P190-G190-F198</f>
        <v>11.150999999999998</v>
      </c>
      <c r="BN103" t="s">
        <v>10</v>
      </c>
      <c r="BS103" s="9"/>
      <c r="CG103" s="9"/>
      <c r="CH103" s="9"/>
      <c r="CI103" s="9"/>
      <c r="CL103" s="13">
        <f>O193-P190-G190-F198</f>
        <v>11.150999999999998</v>
      </c>
      <c r="CM103" t="s">
        <v>10</v>
      </c>
    </row>
    <row r="104" spans="2:93" ht="15" customHeight="1" x14ac:dyDescent="0.15">
      <c r="I104" s="12">
        <f>P70</f>
        <v>85</v>
      </c>
      <c r="J104" t="s">
        <v>207</v>
      </c>
      <c r="AK104" t="s">
        <v>207</v>
      </c>
      <c r="BJ104" t="s">
        <v>207</v>
      </c>
      <c r="CI104" t="s">
        <v>207</v>
      </c>
    </row>
    <row r="105" spans="2:93" ht="15" customHeight="1" x14ac:dyDescent="0.15">
      <c r="I105" s="13">
        <f>Q70</f>
        <v>32.130000000000003</v>
      </c>
      <c r="J105" t="s">
        <v>10</v>
      </c>
      <c r="AK105" s="12">
        <f>P70</f>
        <v>85</v>
      </c>
      <c r="BJ105" s="12">
        <f>P70</f>
        <v>85</v>
      </c>
      <c r="CI105" s="12">
        <f>P70</f>
        <v>85</v>
      </c>
    </row>
    <row r="106" spans="2:93" ht="15" customHeight="1" x14ac:dyDescent="0.15">
      <c r="W106" s="9"/>
      <c r="X106" s="9"/>
      <c r="AJ106" s="13">
        <f>Q70</f>
        <v>32.130000000000003</v>
      </c>
      <c r="AK106" t="s">
        <v>10</v>
      </c>
      <c r="AX106" s="9"/>
      <c r="AY106" s="9"/>
      <c r="BI106" s="612" t="s">
        <v>903</v>
      </c>
      <c r="BJ106" t="s">
        <v>10</v>
      </c>
      <c r="BW106" s="9"/>
      <c r="BX106" s="9"/>
      <c r="CH106" s="13">
        <f>Q70</f>
        <v>32.130000000000003</v>
      </c>
      <c r="CI106" t="s">
        <v>10</v>
      </c>
    </row>
    <row r="107" spans="2:93" ht="15" customHeight="1" x14ac:dyDescent="0.15">
      <c r="M107" s="12">
        <f>T70</f>
        <v>29.5</v>
      </c>
      <c r="O107" s="12">
        <f>R70</f>
        <v>45</v>
      </c>
      <c r="AN107" s="12">
        <f>N193-O190-F190-E198</f>
        <v>29.5</v>
      </c>
      <c r="AP107" s="12">
        <f>R70</f>
        <v>45</v>
      </c>
      <c r="BM107" s="12">
        <f>N193-O190-F190-E198</f>
        <v>29.5</v>
      </c>
      <c r="BO107" s="12">
        <f>R70</f>
        <v>45</v>
      </c>
      <c r="CL107" s="12">
        <f>N193-O190-F190-E198</f>
        <v>29.5</v>
      </c>
      <c r="CN107" s="12">
        <f>R70</f>
        <v>45</v>
      </c>
    </row>
    <row r="108" spans="2:93" ht="15" customHeight="1" x14ac:dyDescent="0.15">
      <c r="M108" s="13">
        <f>U70</f>
        <v>11.150999999999998</v>
      </c>
      <c r="N108" t="s">
        <v>10</v>
      </c>
      <c r="O108" s="13">
        <f>S70</f>
        <v>17.010000000000002</v>
      </c>
      <c r="P108" t="s">
        <v>10</v>
      </c>
      <c r="AN108" s="13">
        <f>O193-P190-G190-F198</f>
        <v>11.150999999999998</v>
      </c>
      <c r="AO108" t="s">
        <v>10</v>
      </c>
      <c r="AP108" s="13">
        <f>S70</f>
        <v>17.010000000000002</v>
      </c>
      <c r="AQ108" t="s">
        <v>10</v>
      </c>
      <c r="BM108" s="13">
        <f>O193-P190-G190-F198</f>
        <v>11.150999999999998</v>
      </c>
      <c r="BN108" t="s">
        <v>10</v>
      </c>
      <c r="BO108" s="13">
        <f>S70</f>
        <v>17.010000000000002</v>
      </c>
      <c r="BP108" t="s">
        <v>10</v>
      </c>
      <c r="CL108" s="13">
        <f>O193-P190-G190-F198</f>
        <v>11.150999999999998</v>
      </c>
      <c r="CM108" t="s">
        <v>10</v>
      </c>
      <c r="CN108" s="13">
        <f>S70</f>
        <v>17.010000000000002</v>
      </c>
      <c r="CO108" t="s">
        <v>10</v>
      </c>
    </row>
    <row r="109" spans="2:93" ht="15" customHeight="1" x14ac:dyDescent="0.15">
      <c r="U109" t="s">
        <v>63</v>
      </c>
      <c r="AV109" t="s">
        <v>63</v>
      </c>
      <c r="BU109" t="s">
        <v>63</v>
      </c>
    </row>
    <row r="110" spans="2:93" ht="15" customHeight="1" x14ac:dyDescent="0.15">
      <c r="L110" t="s">
        <v>13</v>
      </c>
      <c r="M110" t="s">
        <v>109</v>
      </c>
      <c r="O110" t="s">
        <v>191</v>
      </c>
      <c r="AM110" t="s">
        <v>13</v>
      </c>
      <c r="AN110" t="s">
        <v>109</v>
      </c>
      <c r="AP110" t="s">
        <v>191</v>
      </c>
      <c r="BL110" t="s">
        <v>13</v>
      </c>
      <c r="BM110" t="s">
        <v>109</v>
      </c>
      <c r="BO110" t="s">
        <v>191</v>
      </c>
      <c r="CK110" t="s">
        <v>13</v>
      </c>
      <c r="CL110" t="s">
        <v>109</v>
      </c>
      <c r="CN110" t="s">
        <v>191</v>
      </c>
    </row>
    <row r="111" spans="2:93" ht="15" customHeight="1" x14ac:dyDescent="0.15">
      <c r="B111" s="134"/>
      <c r="C111" s="134"/>
      <c r="D111" s="134"/>
      <c r="E111" s="134"/>
      <c r="F111" s="134"/>
      <c r="G111" s="134"/>
      <c r="H111" s="134"/>
      <c r="I111" s="134"/>
      <c r="J111" s="134"/>
      <c r="K111" s="134"/>
      <c r="L111" s="134"/>
      <c r="M111" s="134"/>
      <c r="N111" s="134"/>
      <c r="O111" s="134"/>
      <c r="P111" s="134"/>
      <c r="Q111" s="134"/>
      <c r="R111" s="134"/>
      <c r="S111" s="134"/>
      <c r="T111" s="134"/>
      <c r="U111" s="134"/>
      <c r="V111" s="134"/>
      <c r="W111" s="134"/>
      <c r="X111" s="134"/>
      <c r="Y111" s="134"/>
      <c r="Z111" s="134"/>
    </row>
    <row r="113" spans="2:50" ht="15" customHeight="1" x14ac:dyDescent="0.15">
      <c r="B113" s="6" t="s">
        <v>1130</v>
      </c>
    </row>
    <row r="114" spans="2:50" ht="15" customHeight="1" x14ac:dyDescent="0.15">
      <c r="E114" t="s">
        <v>2475</v>
      </c>
      <c r="M114" s="12">
        <f>AH128/2+5</f>
        <v>105</v>
      </c>
      <c r="N114" s="13">
        <f>AI128/2+1.89</f>
        <v>39.69</v>
      </c>
      <c r="O114" t="s">
        <v>10</v>
      </c>
      <c r="AW114" s="135"/>
      <c r="AX114" s="2"/>
    </row>
    <row r="115" spans="2:50" ht="15" customHeight="1" x14ac:dyDescent="0.15">
      <c r="E115" t="s">
        <v>2476</v>
      </c>
      <c r="J115" s="12">
        <f>M114+24</f>
        <v>129</v>
      </c>
      <c r="K115" s="13">
        <f>N114+9.072</f>
        <v>48.762</v>
      </c>
      <c r="L115" t="s">
        <v>10</v>
      </c>
    </row>
    <row r="116" spans="2:50" ht="15" customHeight="1" x14ac:dyDescent="0.15">
      <c r="I116" t="s">
        <v>122</v>
      </c>
      <c r="J116" s="12">
        <f>F70</f>
        <v>133</v>
      </c>
      <c r="K116" s="13">
        <f>G70</f>
        <v>50.274000000000001</v>
      </c>
      <c r="L116" t="s">
        <v>10</v>
      </c>
      <c r="V116" t="s">
        <v>7</v>
      </c>
    </row>
    <row r="117" spans="2:50" ht="15" customHeight="1" x14ac:dyDescent="0.15">
      <c r="J117" s="128"/>
      <c r="P117" t="s">
        <v>7</v>
      </c>
      <c r="R117" t="s">
        <v>89</v>
      </c>
      <c r="V117" t="s">
        <v>1</v>
      </c>
      <c r="W117" s="12">
        <f>D68</f>
        <v>0</v>
      </c>
      <c r="X117" s="13">
        <f>E68</f>
        <v>0</v>
      </c>
      <c r="Y117" t="s">
        <v>10</v>
      </c>
    </row>
    <row r="118" spans="2:50" ht="15" customHeight="1" x14ac:dyDescent="0.15">
      <c r="F118" t="s">
        <v>193</v>
      </c>
      <c r="V118" t="s">
        <v>12</v>
      </c>
    </row>
    <row r="119" spans="2:50" ht="15" customHeight="1" x14ac:dyDescent="0.15">
      <c r="E119" s="12">
        <f>L70</f>
        <v>40</v>
      </c>
      <c r="F119" s="13">
        <f>M70</f>
        <v>15.12</v>
      </c>
      <c r="G119" t="s">
        <v>10</v>
      </c>
      <c r="L119" t="s">
        <v>228</v>
      </c>
      <c r="M119" s="12">
        <f>H68</f>
        <v>58</v>
      </c>
      <c r="O119" s="12">
        <f>M211</f>
        <v>14</v>
      </c>
      <c r="R119" t="s">
        <v>2</v>
      </c>
      <c r="V119" s="1" t="s">
        <v>73</v>
      </c>
      <c r="X119" s="12">
        <f>D70</f>
        <v>2</v>
      </c>
      <c r="Y119" s="13">
        <f>E70</f>
        <v>0.75600000000000001</v>
      </c>
      <c r="Z119" t="s">
        <v>10</v>
      </c>
    </row>
    <row r="120" spans="2:50" ht="15" customHeight="1" x14ac:dyDescent="0.15">
      <c r="I120" t="s">
        <v>331</v>
      </c>
      <c r="L120" s="13">
        <f>I68</f>
        <v>21.923999999999999</v>
      </c>
      <c r="M120" t="s">
        <v>10</v>
      </c>
      <c r="N120" t="s">
        <v>83</v>
      </c>
      <c r="O120" s="13">
        <f>N211</f>
        <v>5.2919999999999998</v>
      </c>
      <c r="P120" t="s">
        <v>10</v>
      </c>
      <c r="R120" s="12">
        <f>N68</f>
        <v>40</v>
      </c>
      <c r="V120" t="s">
        <v>113</v>
      </c>
    </row>
    <row r="121" spans="2:50" ht="15" customHeight="1" x14ac:dyDescent="0.15">
      <c r="B121" s="6"/>
      <c r="L121" s="23" t="s">
        <v>926</v>
      </c>
      <c r="R121" s="13">
        <f>O68</f>
        <v>15.12</v>
      </c>
      <c r="S121" t="s">
        <v>10</v>
      </c>
    </row>
    <row r="122" spans="2:50" ht="15" customHeight="1" x14ac:dyDescent="0.15">
      <c r="B122" s="6" t="s">
        <v>2477</v>
      </c>
      <c r="E122" s="129"/>
      <c r="F122" s="101"/>
      <c r="L122" s="23" t="s">
        <v>899</v>
      </c>
      <c r="N122" s="2" t="s">
        <v>2478</v>
      </c>
      <c r="O122" s="162"/>
      <c r="R122" t="s">
        <v>367</v>
      </c>
      <c r="W122" s="2"/>
      <c r="AA122" s="9"/>
      <c r="AB122" s="9"/>
    </row>
    <row r="123" spans="2:50" ht="15" customHeight="1" x14ac:dyDescent="0.15">
      <c r="D123" s="59"/>
      <c r="E123" s="32">
        <f>P150</f>
        <v>75</v>
      </c>
      <c r="F123" s="106">
        <f>Q150</f>
        <v>28.349999999999994</v>
      </c>
      <c r="G123" t="s">
        <v>10</v>
      </c>
      <c r="H123" s="12">
        <f>H70</f>
        <v>75</v>
      </c>
      <c r="I123" t="s">
        <v>427</v>
      </c>
      <c r="K123" t="s">
        <v>212</v>
      </c>
      <c r="L123" s="12">
        <f>AP70</f>
        <v>0</v>
      </c>
      <c r="N123" s="2" t="s">
        <v>364</v>
      </c>
      <c r="P123" s="12">
        <f>R68</f>
        <v>58</v>
      </c>
      <c r="U123" t="s">
        <v>187</v>
      </c>
      <c r="W123" s="12">
        <f>P68</f>
        <v>27</v>
      </c>
      <c r="X123" s="13">
        <f>Q68</f>
        <v>10.206</v>
      </c>
      <c r="Y123" t="s">
        <v>10</v>
      </c>
    </row>
    <row r="124" spans="2:50" ht="15" customHeight="1" x14ac:dyDescent="0.15">
      <c r="G124" t="s">
        <v>366</v>
      </c>
      <c r="I124" s="13">
        <f>I70</f>
        <v>28.35</v>
      </c>
      <c r="J124" t="s">
        <v>10</v>
      </c>
      <c r="L124" s="13">
        <f>AQ70</f>
        <v>10</v>
      </c>
      <c r="M124" t="s">
        <v>10</v>
      </c>
      <c r="O124" s="311">
        <f>S68</f>
        <v>21.923999999999999</v>
      </c>
      <c r="P124" s="131" t="s">
        <v>10</v>
      </c>
      <c r="Q124" s="2" t="s">
        <v>368</v>
      </c>
      <c r="V124" t="s">
        <v>47</v>
      </c>
      <c r="X124" s="12">
        <f>K203</f>
        <v>15</v>
      </c>
      <c r="Y124" s="13">
        <f>L203</f>
        <v>5.76</v>
      </c>
      <c r="Z124" t="s">
        <v>10</v>
      </c>
      <c r="AG124" s="9"/>
    </row>
    <row r="125" spans="2:50" ht="15" customHeight="1" x14ac:dyDescent="0.15">
      <c r="F125" s="12">
        <f>L68</f>
        <v>30</v>
      </c>
      <c r="G125" s="13">
        <f>M68</f>
        <v>11.34</v>
      </c>
      <c r="H125" t="s">
        <v>10</v>
      </c>
      <c r="K125" s="613"/>
    </row>
    <row r="126" spans="2:50" ht="15" customHeight="1" x14ac:dyDescent="0.15">
      <c r="I126" t="s">
        <v>324</v>
      </c>
      <c r="K126" s="23"/>
      <c r="R126" s="6"/>
      <c r="U126" s="6" t="s">
        <v>2496</v>
      </c>
    </row>
    <row r="127" spans="2:50" ht="15" customHeight="1" thickBot="1" x14ac:dyDescent="0.2">
      <c r="K127" t="s">
        <v>2479</v>
      </c>
      <c r="U127" t="s">
        <v>384</v>
      </c>
      <c r="Y127" s="32">
        <f>F73</f>
        <v>252.6</v>
      </c>
      <c r="Z127" s="106">
        <f>G73</f>
        <v>95.5</v>
      </c>
      <c r="AA127" t="s">
        <v>10</v>
      </c>
      <c r="AB127" t="s">
        <v>385</v>
      </c>
      <c r="AD127" s="12">
        <f>Y127*0.8</f>
        <v>202.08</v>
      </c>
      <c r="AE127" s="13">
        <f>Z127*0.8</f>
        <v>76.400000000000006</v>
      </c>
      <c r="AF127" t="s">
        <v>177</v>
      </c>
    </row>
    <row r="128" spans="2:50" ht="15" customHeight="1" thickBot="1" x14ac:dyDescent="0.2">
      <c r="K128" t="s">
        <v>382</v>
      </c>
      <c r="M128" s="12">
        <f>N207</f>
        <v>20</v>
      </c>
      <c r="U128" s="6" t="s">
        <v>2480</v>
      </c>
      <c r="Y128" s="312"/>
      <c r="Z128" s="20">
        <f>AH68</f>
        <v>80</v>
      </c>
      <c r="AA128" s="313">
        <f>AI68</f>
        <v>30.240000000000009</v>
      </c>
      <c r="AB128" t="s">
        <v>10</v>
      </c>
      <c r="AC128" s="6" t="s">
        <v>370</v>
      </c>
      <c r="AH128" s="20">
        <f>AD70</f>
        <v>200</v>
      </c>
      <c r="AI128" s="314">
        <f>AE70</f>
        <v>75.599999999999994</v>
      </c>
      <c r="AJ128" t="s">
        <v>10</v>
      </c>
    </row>
    <row r="129" spans="5:35" ht="15" customHeight="1" x14ac:dyDescent="0.15">
      <c r="J129" t="s">
        <v>83</v>
      </c>
      <c r="L129" s="13">
        <f>O207</f>
        <v>7.56</v>
      </c>
      <c r="M129" t="s">
        <v>10</v>
      </c>
      <c r="R129" t="s">
        <v>2559</v>
      </c>
      <c r="U129" t="s">
        <v>578</v>
      </c>
      <c r="W129" s="12">
        <f>AH128</f>
        <v>200</v>
      </c>
      <c r="X129" s="138">
        <f>AI128</f>
        <v>75.599999999999994</v>
      </c>
      <c r="Y129" t="s">
        <v>2481</v>
      </c>
      <c r="AB129" s="12">
        <f>Z128</f>
        <v>80</v>
      </c>
      <c r="AC129" s="13">
        <f>AA128</f>
        <v>30.240000000000009</v>
      </c>
      <c r="AD129" s="9" t="s">
        <v>369</v>
      </c>
      <c r="AG129" s="12">
        <f>W129+AB129</f>
        <v>280</v>
      </c>
      <c r="AH129" s="13">
        <f>X129+AC129</f>
        <v>105.84</v>
      </c>
      <c r="AI129" t="s">
        <v>10</v>
      </c>
    </row>
    <row r="130" spans="5:35" ht="15" customHeight="1" x14ac:dyDescent="0.15">
      <c r="R130" s="12">
        <f>AH68</f>
        <v>80</v>
      </c>
      <c r="S130" s="13">
        <f>AI68</f>
        <v>30.240000000000009</v>
      </c>
      <c r="T130" t="s">
        <v>10</v>
      </c>
      <c r="U130" t="s">
        <v>380</v>
      </c>
      <c r="W130" s="32">
        <f>B70</f>
        <v>280</v>
      </c>
      <c r="X130" s="175">
        <f>C70</f>
        <v>105.84</v>
      </c>
      <c r="Y130" t="s">
        <v>2483</v>
      </c>
      <c r="AG130" s="12">
        <f>W130-AH128</f>
        <v>80</v>
      </c>
      <c r="AH130" s="13">
        <f>X130-AI128</f>
        <v>30.240000000000009</v>
      </c>
      <c r="AI130" t="s">
        <v>381</v>
      </c>
    </row>
    <row r="132" spans="5:35" ht="15" customHeight="1" x14ac:dyDescent="0.15">
      <c r="L132" s="2"/>
      <c r="R132" s="1" t="s">
        <v>2949</v>
      </c>
      <c r="AG132" s="731">
        <f>H139-AH70-E123</f>
        <v>10</v>
      </c>
      <c r="AH132" s="732">
        <f>I139-AI70-F123</f>
        <v>3.7800000000000011</v>
      </c>
      <c r="AI132" s="317" t="s">
        <v>10</v>
      </c>
    </row>
    <row r="133" spans="5:35" ht="15" customHeight="1" x14ac:dyDescent="0.15">
      <c r="Q133" s="2"/>
    </row>
    <row r="134" spans="5:35" ht="15" customHeight="1" x14ac:dyDescent="0.15">
      <c r="R134" t="s">
        <v>371</v>
      </c>
      <c r="T134" s="12">
        <f>B70</f>
        <v>280</v>
      </c>
      <c r="U134" s="13">
        <f>C70</f>
        <v>105.84</v>
      </c>
      <c r="V134" t="s">
        <v>10</v>
      </c>
      <c r="X134" t="s">
        <v>372</v>
      </c>
      <c r="AA134" s="136">
        <f>B68</f>
        <v>278</v>
      </c>
      <c r="AB134" s="13">
        <f>C68</f>
        <v>105.084</v>
      </c>
      <c r="AC134" t="s">
        <v>373</v>
      </c>
      <c r="AE134" s="9"/>
      <c r="AF134" s="12">
        <f>AA134+D68+D70</f>
        <v>280</v>
      </c>
      <c r="AG134" s="13">
        <f>AB134+E68+E70</f>
        <v>105.84</v>
      </c>
      <c r="AH134" t="s">
        <v>374</v>
      </c>
    </row>
    <row r="135" spans="5:35" ht="15" customHeight="1" x14ac:dyDescent="0.15">
      <c r="L135" s="2" t="s">
        <v>386</v>
      </c>
      <c r="R135" t="s">
        <v>346</v>
      </c>
      <c r="T135" s="12">
        <f>B68</f>
        <v>278</v>
      </c>
      <c r="U135" s="13">
        <f>C68</f>
        <v>105.084</v>
      </c>
      <c r="V135" t="s">
        <v>10</v>
      </c>
      <c r="X135" t="s">
        <v>375</v>
      </c>
      <c r="AA135" s="136">
        <f>B70</f>
        <v>280</v>
      </c>
      <c r="AB135" s="13">
        <f>C70</f>
        <v>105.84</v>
      </c>
      <c r="AC135" t="s">
        <v>376</v>
      </c>
      <c r="AE135" s="9"/>
      <c r="AF135" s="12">
        <f>AA135-D68-D70</f>
        <v>278</v>
      </c>
      <c r="AG135" s="13">
        <f>AB135-E68-E70</f>
        <v>105.084</v>
      </c>
      <c r="AH135" t="s">
        <v>374</v>
      </c>
    </row>
    <row r="136" spans="5:35" ht="15" customHeight="1" x14ac:dyDescent="0.15">
      <c r="K136" s="9"/>
      <c r="L136" s="2" t="s">
        <v>365</v>
      </c>
      <c r="M136" s="12">
        <f>AG129-AP70+2</f>
        <v>282</v>
      </c>
    </row>
    <row r="137" spans="5:35" ht="15" customHeight="1" x14ac:dyDescent="0.15">
      <c r="L137" s="13">
        <f>AH129-AQ70+0.756</f>
        <v>96.596000000000004</v>
      </c>
      <c r="M137" t="s">
        <v>10</v>
      </c>
      <c r="AF137" s="9"/>
      <c r="AG137" s="9"/>
    </row>
    <row r="138" spans="5:35" ht="15" customHeight="1" x14ac:dyDescent="0.15">
      <c r="E138" s="6" t="s">
        <v>2482</v>
      </c>
      <c r="K138" s="6"/>
    </row>
    <row r="139" spans="5:35" ht="15" customHeight="1" x14ac:dyDescent="0.15">
      <c r="H139" s="12">
        <f>AD70-E123</f>
        <v>125</v>
      </c>
      <c r="I139" s="13">
        <f>AE70-F123</f>
        <v>47.25</v>
      </c>
      <c r="J139" t="s">
        <v>10</v>
      </c>
    </row>
    <row r="141" spans="5:35" ht="15" customHeight="1" x14ac:dyDescent="0.15">
      <c r="K141" t="s">
        <v>379</v>
      </c>
      <c r="N141" t="s">
        <v>378</v>
      </c>
      <c r="V141" s="9"/>
      <c r="W141" s="9"/>
    </row>
    <row r="142" spans="5:35" ht="15" customHeight="1" x14ac:dyDescent="0.15">
      <c r="K142" t="s">
        <v>63</v>
      </c>
    </row>
    <row r="143" spans="5:35" ht="15" customHeight="1" x14ac:dyDescent="0.15">
      <c r="K143" t="s">
        <v>212</v>
      </c>
      <c r="L143" t="s">
        <v>377</v>
      </c>
      <c r="M143" s="12">
        <f>R68</f>
        <v>58</v>
      </c>
      <c r="V143" s="9"/>
      <c r="W143" s="9"/>
    </row>
    <row r="144" spans="5:35" ht="15" customHeight="1" x14ac:dyDescent="0.15">
      <c r="L144" s="13">
        <f>S68</f>
        <v>21.923999999999999</v>
      </c>
      <c r="M144" t="s">
        <v>10</v>
      </c>
    </row>
    <row r="146" spans="1:32" ht="15" customHeight="1" x14ac:dyDescent="0.15">
      <c r="M146" t="s">
        <v>22</v>
      </c>
    </row>
    <row r="148" spans="1:32" ht="15" customHeight="1" x14ac:dyDescent="0.15">
      <c r="B148" s="6" t="s">
        <v>1190</v>
      </c>
      <c r="C148" s="3"/>
      <c r="D148" s="3"/>
      <c r="H148" s="3"/>
      <c r="I148" s="3"/>
      <c r="J148" s="3"/>
      <c r="K148" s="3"/>
      <c r="L148" s="3"/>
      <c r="M148" s="3"/>
      <c r="N148" s="3"/>
      <c r="O148" s="3"/>
      <c r="P148" s="3"/>
      <c r="Q148" s="3"/>
      <c r="R148" s="3"/>
      <c r="S148" s="3"/>
      <c r="T148" s="3"/>
      <c r="U148" s="3"/>
      <c r="V148" t="s">
        <v>1191</v>
      </c>
      <c r="X148" s="3"/>
      <c r="Y148" s="3"/>
      <c r="Z148" s="3"/>
      <c r="AA148" s="3"/>
      <c r="AB148" s="3"/>
      <c r="AC148" s="3"/>
      <c r="AE148" s="3"/>
      <c r="AF148" s="3"/>
    </row>
    <row r="149" spans="1:32" ht="15" customHeight="1" x14ac:dyDescent="0.15">
      <c r="B149" s="50" t="s">
        <v>1109</v>
      </c>
      <c r="C149" s="3"/>
      <c r="D149" s="3"/>
      <c r="E149" s="47"/>
      <c r="F149" s="47"/>
      <c r="G149" s="48"/>
      <c r="H149" s="49" t="s">
        <v>1111</v>
      </c>
      <c r="I149" s="3"/>
      <c r="J149" s="3"/>
      <c r="K149" s="3"/>
      <c r="L149" s="3"/>
      <c r="M149" s="3"/>
      <c r="O149" s="7"/>
      <c r="P149" s="3" t="s">
        <v>1113</v>
      </c>
      <c r="Q149" s="3"/>
      <c r="R149" s="3"/>
      <c r="S149" s="3"/>
      <c r="T149" s="3"/>
      <c r="U149" s="3"/>
      <c r="V149" s="47"/>
      <c r="W149" s="48"/>
      <c r="X149" s="3" t="s">
        <v>2514</v>
      </c>
      <c r="Y149" s="3"/>
      <c r="Z149" s="3"/>
      <c r="AA149" s="3"/>
      <c r="AB149" s="3"/>
      <c r="AC149" s="3"/>
      <c r="AD149" s="47"/>
      <c r="AE149" s="47"/>
      <c r="AF149" s="48"/>
    </row>
    <row r="150" spans="1:32" ht="15" customHeight="1" x14ac:dyDescent="0.15">
      <c r="A150" s="7"/>
      <c r="B150" s="40">
        <f>(B70-AH70)/2-AH70</f>
        <v>80</v>
      </c>
      <c r="C150" s="28">
        <f>(C70-AI70)/2-AI70</f>
        <v>30.239999999999995</v>
      </c>
      <c r="D150" s="3" t="s">
        <v>10</v>
      </c>
      <c r="E150" s="3"/>
      <c r="F150" s="47"/>
      <c r="G150" s="48"/>
      <c r="H150" s="40">
        <f>(B70-(AH70+5))/2-AH70</f>
        <v>77.5</v>
      </c>
      <c r="I150" s="28">
        <f>(C70-(AI70+1.89))/2-AI70</f>
        <v>29.294999999999995</v>
      </c>
      <c r="J150" s="3" t="s">
        <v>10</v>
      </c>
      <c r="K150" s="3"/>
      <c r="L150" s="47"/>
      <c r="M150" s="47"/>
      <c r="N150" s="47"/>
      <c r="O150" s="48"/>
      <c r="P150" s="40">
        <f>(B70-(AH70+10))/2-AH70</f>
        <v>75</v>
      </c>
      <c r="Q150" s="28">
        <f>(C70-(AI70+3.78))/2-AI70</f>
        <v>28.349999999999994</v>
      </c>
      <c r="R150" s="3" t="s">
        <v>10</v>
      </c>
      <c r="S150" s="3"/>
      <c r="T150" s="47"/>
      <c r="U150" s="47"/>
      <c r="V150" s="47"/>
      <c r="W150" s="48"/>
      <c r="X150" s="40">
        <f>(B70-(AH70+15))/2-AH70</f>
        <v>72.5</v>
      </c>
      <c r="Y150" s="28">
        <f>(C70-(AI70+5.67))/2-AI70</f>
        <v>27.404999999999994</v>
      </c>
      <c r="Z150" s="3" t="s">
        <v>10</v>
      </c>
      <c r="AA150" s="3"/>
      <c r="AB150" s="47"/>
      <c r="AF150" s="7"/>
    </row>
    <row r="151" spans="1:32" ht="15" customHeight="1" x14ac:dyDescent="0.15">
      <c r="A151" s="7"/>
      <c r="B151" s="47" t="s">
        <v>1110</v>
      </c>
      <c r="C151" s="47"/>
      <c r="D151" s="47"/>
      <c r="E151" s="8"/>
      <c r="G151" s="7"/>
      <c r="H151" s="47" t="s">
        <v>1112</v>
      </c>
      <c r="I151" s="47"/>
      <c r="J151" s="47"/>
      <c r="K151" s="8"/>
      <c r="M151" s="3"/>
      <c r="N151" s="3"/>
      <c r="O151" s="16"/>
      <c r="P151" s="47" t="s">
        <v>1114</v>
      </c>
      <c r="Q151" s="47"/>
      <c r="R151" s="47"/>
      <c r="S151" s="8"/>
      <c r="V151" s="47"/>
      <c r="W151" s="48"/>
      <c r="X151" s="47" t="s">
        <v>2780</v>
      </c>
      <c r="Y151" s="47"/>
      <c r="Z151" s="47"/>
      <c r="AA151" s="8"/>
      <c r="AC151" s="50"/>
      <c r="AD151" s="47"/>
      <c r="AE151" s="47"/>
      <c r="AF151" s="48"/>
    </row>
    <row r="152" spans="1:32" ht="15" customHeight="1" x14ac:dyDescent="0.15">
      <c r="A152" s="7"/>
      <c r="B152" s="34">
        <f>AD70-B150</f>
        <v>120</v>
      </c>
      <c r="C152" s="28">
        <f>AE70-C150</f>
        <v>45.36</v>
      </c>
      <c r="D152" s="47" t="s">
        <v>10</v>
      </c>
      <c r="E152" s="47"/>
      <c r="F152" s="47"/>
      <c r="G152" s="48"/>
      <c r="H152" s="34">
        <f>AD70-H150</f>
        <v>122.5</v>
      </c>
      <c r="I152" s="28">
        <f>AE70-I150</f>
        <v>46.305</v>
      </c>
      <c r="J152" s="47" t="s">
        <v>10</v>
      </c>
      <c r="K152" s="47"/>
      <c r="L152" s="47"/>
      <c r="M152" s="3"/>
      <c r="N152" s="47"/>
      <c r="O152" s="48"/>
      <c r="P152" s="34">
        <f>AD70-P150</f>
        <v>125</v>
      </c>
      <c r="Q152" s="28">
        <f>AE70-Q150</f>
        <v>47.25</v>
      </c>
      <c r="R152" s="47" t="s">
        <v>10</v>
      </c>
      <c r="S152" s="47"/>
      <c r="T152" s="47"/>
      <c r="U152" s="47"/>
      <c r="V152" s="3"/>
      <c r="W152" s="16"/>
      <c r="X152" s="34">
        <f>AD70-X150</f>
        <v>127.5</v>
      </c>
      <c r="Y152" s="28">
        <f>AE70-Y150</f>
        <v>48.195</v>
      </c>
      <c r="Z152" s="47" t="s">
        <v>10</v>
      </c>
      <c r="AA152" s="47"/>
      <c r="AB152" s="47"/>
      <c r="AC152" s="3"/>
      <c r="AD152" s="3"/>
      <c r="AE152" s="3"/>
      <c r="AF152" s="16"/>
    </row>
    <row r="155" spans="1:32" ht="15" customHeight="1" x14ac:dyDescent="0.15">
      <c r="B155" s="128" t="s">
        <v>1120</v>
      </c>
    </row>
    <row r="156" spans="1:32" ht="15" customHeight="1" x14ac:dyDescent="0.15">
      <c r="B156" s="128" t="s">
        <v>527</v>
      </c>
      <c r="E156" s="143"/>
    </row>
    <row r="158" spans="1:32" ht="15" customHeight="1" x14ac:dyDescent="0.15">
      <c r="I158" t="s">
        <v>321</v>
      </c>
      <c r="L158" s="12">
        <f>E203*4</f>
        <v>360</v>
      </c>
      <c r="M158" s="13">
        <f>F203*4</f>
        <v>136.44</v>
      </c>
      <c r="N158" t="s">
        <v>10</v>
      </c>
    </row>
    <row r="159" spans="1:32" ht="15" customHeight="1" x14ac:dyDescent="0.15">
      <c r="B159" s="145"/>
      <c r="C159" s="30"/>
      <c r="D159" s="30"/>
      <c r="E159" s="30"/>
      <c r="F159" s="30"/>
      <c r="T159" s="145"/>
    </row>
    <row r="160" spans="1:32" ht="15" customHeight="1" x14ac:dyDescent="0.15">
      <c r="B160" s="145"/>
      <c r="D160" t="s">
        <v>262</v>
      </c>
      <c r="G160" s="12">
        <f>E203*2</f>
        <v>180</v>
      </c>
      <c r="H160" s="13">
        <f>F203*2</f>
        <v>68.22</v>
      </c>
      <c r="I160" t="s">
        <v>10</v>
      </c>
      <c r="T160" s="145"/>
    </row>
    <row r="161" spans="2:38" ht="15" customHeight="1" x14ac:dyDescent="0.15">
      <c r="B161" s="144"/>
      <c r="K161" s="145"/>
      <c r="T161" s="145"/>
    </row>
    <row r="162" spans="2:38" ht="15" customHeight="1" x14ac:dyDescent="0.15">
      <c r="B162" s="144"/>
      <c r="C162" t="s">
        <v>264</v>
      </c>
      <c r="E162" s="12">
        <f>E203</f>
        <v>90</v>
      </c>
      <c r="F162" s="13">
        <f>F203</f>
        <v>34.11</v>
      </c>
      <c r="G162" t="s">
        <v>10</v>
      </c>
      <c r="K162" s="614"/>
      <c r="L162" t="s">
        <v>265</v>
      </c>
      <c r="N162" s="12">
        <f>E203</f>
        <v>90</v>
      </c>
      <c r="O162" s="13">
        <f>F203</f>
        <v>34.11</v>
      </c>
      <c r="P162" t="s">
        <v>10</v>
      </c>
      <c r="T162" s="145"/>
    </row>
    <row r="163" spans="2:38" ht="15" customHeight="1" x14ac:dyDescent="0.15">
      <c r="B163" s="144"/>
      <c r="C163" s="146"/>
      <c r="D163" s="3"/>
      <c r="E163" s="3"/>
      <c r="F163" s="3"/>
      <c r="G163" s="3"/>
      <c r="H163" s="3"/>
      <c r="I163" s="3"/>
      <c r="J163" s="3"/>
      <c r="K163" s="147"/>
      <c r="L163" s="3"/>
      <c r="M163" s="3"/>
      <c r="N163" s="3"/>
      <c r="O163" s="3"/>
      <c r="P163" s="3"/>
      <c r="Q163" s="3"/>
      <c r="R163" s="3"/>
      <c r="S163" s="3"/>
      <c r="T163" s="147"/>
    </row>
    <row r="164" spans="2:38" ht="15" customHeight="1" x14ac:dyDescent="0.15">
      <c r="B164" s="7"/>
      <c r="D164" s="8"/>
      <c r="E164" s="8"/>
      <c r="J164" s="8"/>
      <c r="K164" s="315"/>
      <c r="L164" s="615" t="s">
        <v>413</v>
      </c>
      <c r="M164" s="8"/>
      <c r="N164" s="8" t="s">
        <v>243</v>
      </c>
      <c r="T164" s="7"/>
    </row>
    <row r="165" spans="2:38" ht="15" customHeight="1" x14ac:dyDescent="0.15">
      <c r="C165" s="81"/>
      <c r="E165" s="1"/>
      <c r="K165" s="7"/>
      <c r="M165" s="1"/>
      <c r="T165" s="7"/>
    </row>
    <row r="166" spans="2:38" ht="15" customHeight="1" x14ac:dyDescent="0.15">
      <c r="C166" s="81"/>
      <c r="K166" s="7"/>
      <c r="T166" s="7"/>
    </row>
    <row r="167" spans="2:38" ht="15" customHeight="1" x14ac:dyDescent="0.15">
      <c r="B167" s="7"/>
      <c r="K167" s="7"/>
      <c r="T167" s="7"/>
    </row>
    <row r="168" spans="2:38" ht="15" customHeight="1" x14ac:dyDescent="0.15">
      <c r="B168" s="7"/>
      <c r="C168" s="616"/>
      <c r="D168" t="s">
        <v>244</v>
      </c>
      <c r="H168" t="s">
        <v>245</v>
      </c>
      <c r="K168" s="7"/>
      <c r="M168" s="9" t="s">
        <v>367</v>
      </c>
      <c r="Q168" t="s">
        <v>361</v>
      </c>
      <c r="T168" s="7"/>
    </row>
    <row r="169" spans="2:38" ht="15" customHeight="1" x14ac:dyDescent="0.15">
      <c r="B169" s="7"/>
      <c r="F169" s="9"/>
      <c r="K169" s="7"/>
      <c r="T169" s="7"/>
    </row>
    <row r="170" spans="2:38" ht="15" customHeight="1" x14ac:dyDescent="0.15">
      <c r="B170" s="7"/>
      <c r="E170" s="9"/>
      <c r="F170" s="9"/>
      <c r="K170" s="7"/>
      <c r="O170" s="9"/>
      <c r="P170" s="9"/>
      <c r="T170" s="7"/>
      <c r="AK170" s="9"/>
      <c r="AL170" s="9"/>
    </row>
    <row r="171" spans="2:38" ht="15" customHeight="1" x14ac:dyDescent="0.15">
      <c r="B171" s="7"/>
      <c r="K171" s="7"/>
      <c r="T171" s="7"/>
    </row>
    <row r="172" spans="2:38" ht="15" customHeight="1" x14ac:dyDescent="0.15">
      <c r="B172" s="7"/>
      <c r="K172" s="7"/>
      <c r="T172" s="7"/>
    </row>
    <row r="173" spans="2:38" ht="15" customHeight="1" x14ac:dyDescent="0.15">
      <c r="B173" s="7"/>
      <c r="C173" s="220" t="s">
        <v>412</v>
      </c>
      <c r="D173" s="3"/>
      <c r="E173" s="3" t="s">
        <v>243</v>
      </c>
      <c r="F173" s="3"/>
      <c r="G173" s="3"/>
      <c r="H173" s="3"/>
      <c r="I173" s="3"/>
      <c r="J173" s="3"/>
      <c r="K173" s="16"/>
      <c r="L173" s="49"/>
      <c r="M173" s="3"/>
      <c r="N173" s="3"/>
      <c r="O173" s="3"/>
      <c r="P173" s="3"/>
      <c r="Q173" s="3"/>
      <c r="R173" s="3"/>
      <c r="S173" s="3"/>
      <c r="T173" s="16"/>
    </row>
    <row r="174" spans="2:38" ht="15" customHeight="1" x14ac:dyDescent="0.15">
      <c r="B174" s="1" t="s">
        <v>270</v>
      </c>
    </row>
    <row r="175" spans="2:38" ht="15" customHeight="1" x14ac:dyDescent="0.15">
      <c r="B175" s="6" t="s">
        <v>271</v>
      </c>
    </row>
    <row r="177" spans="2:65" ht="15" customHeight="1" x14ac:dyDescent="0.15">
      <c r="B177" s="128" t="s">
        <v>529</v>
      </c>
      <c r="C177" s="30"/>
      <c r="D177" s="30"/>
      <c r="E177" s="30"/>
      <c r="F177" s="30"/>
      <c r="R177" s="1"/>
    </row>
    <row r="178" spans="2:65" ht="15" customHeight="1" x14ac:dyDescent="0.15">
      <c r="AD178" t="s">
        <v>422</v>
      </c>
      <c r="AJ178" s="12">
        <f>(E207+E208)*2</f>
        <v>1240.3606573795942</v>
      </c>
      <c r="AK178" s="13">
        <f>(F207+F208)*2</f>
        <v>469.03632848948655</v>
      </c>
      <c r="AL178" t="s">
        <v>10</v>
      </c>
    </row>
    <row r="179" spans="2:65" ht="15" customHeight="1" x14ac:dyDescent="0.15">
      <c r="B179" s="145"/>
      <c r="BM179" s="145"/>
    </row>
    <row r="180" spans="2:65" ht="15" customHeight="1" x14ac:dyDescent="0.15">
      <c r="B180" s="145"/>
      <c r="N180" t="s">
        <v>345</v>
      </c>
      <c r="S180" s="12">
        <f>E207+E208</f>
        <v>620.18032868979708</v>
      </c>
      <c r="T180" s="13">
        <f>F207+F208</f>
        <v>234.51816424474328</v>
      </c>
      <c r="U180" t="s">
        <v>10</v>
      </c>
      <c r="AT180" t="s">
        <v>345</v>
      </c>
      <c r="AY180" s="12">
        <f>E207+E208</f>
        <v>620.18032868979708</v>
      </c>
      <c r="AZ180" s="13">
        <f>F207+F208</f>
        <v>234.51816424474328</v>
      </c>
      <c r="BA180" t="s">
        <v>10</v>
      </c>
      <c r="BM180" s="145"/>
    </row>
    <row r="181" spans="2:65" ht="15" customHeight="1" x14ac:dyDescent="0.15">
      <c r="B181" s="145"/>
      <c r="BM181" s="145"/>
    </row>
    <row r="182" spans="2:65" ht="15" customHeight="1" x14ac:dyDescent="0.15">
      <c r="B182" s="145"/>
      <c r="W182" s="1" t="s">
        <v>1479</v>
      </c>
      <c r="Z182" s="12">
        <f>E208</f>
        <v>313.18032868979708</v>
      </c>
      <c r="AA182" s="13">
        <f>F208</f>
        <v>118.47216424474327</v>
      </c>
      <c r="AB182" t="s">
        <v>10</v>
      </c>
      <c r="AN182" s="1" t="s">
        <v>1479</v>
      </c>
      <c r="AQ182" s="12">
        <f>E208</f>
        <v>313.18032868979708</v>
      </c>
      <c r="AR182" s="13">
        <f>F208</f>
        <v>118.47216424474327</v>
      </c>
      <c r="AS182" t="s">
        <v>10</v>
      </c>
      <c r="BM182" s="145"/>
    </row>
    <row r="183" spans="2:65" ht="15" customHeight="1" x14ac:dyDescent="0.15">
      <c r="B183" s="144"/>
      <c r="BM183" s="145"/>
    </row>
    <row r="184" spans="2:65" ht="15" customHeight="1" x14ac:dyDescent="0.15">
      <c r="B184" s="144"/>
      <c r="G184" s="1" t="s">
        <v>1478</v>
      </c>
      <c r="J184" s="12">
        <f>E207</f>
        <v>307</v>
      </c>
      <c r="K184" s="13">
        <f>F207</f>
        <v>116.04600000000001</v>
      </c>
      <c r="L184" t="s">
        <v>10</v>
      </c>
      <c r="W184" s="12">
        <f>E207</f>
        <v>307</v>
      </c>
      <c r="X184" s="13">
        <f>F207</f>
        <v>116.04600000000001</v>
      </c>
      <c r="Y184" t="s">
        <v>10</v>
      </c>
      <c r="AN184" s="12">
        <f>E207</f>
        <v>307</v>
      </c>
      <c r="AO184" s="13">
        <f>F207</f>
        <v>116.04600000000001</v>
      </c>
      <c r="AP184" t="s">
        <v>10</v>
      </c>
      <c r="BC184" s="1" t="s">
        <v>1478</v>
      </c>
      <c r="BF184" s="12">
        <f>E207</f>
        <v>307</v>
      </c>
      <c r="BG184" s="13">
        <f>F207</f>
        <v>116.04600000000001</v>
      </c>
      <c r="BH184" t="s">
        <v>10</v>
      </c>
      <c r="BM184" s="145"/>
    </row>
    <row r="185" spans="2:65" ht="15" customHeight="1" x14ac:dyDescent="0.15">
      <c r="B185" s="144"/>
      <c r="H185" s="3"/>
      <c r="K185" s="3"/>
      <c r="L185" s="3"/>
      <c r="M185" s="3"/>
      <c r="N185" s="3"/>
      <c r="O185" s="3"/>
      <c r="P185" s="3"/>
      <c r="Q185" s="3"/>
      <c r="R185" s="3"/>
      <c r="S185" s="3"/>
      <c r="T185" s="3"/>
      <c r="U185" s="3"/>
      <c r="V185" s="3"/>
      <c r="W185" s="3"/>
      <c r="X185" s="3"/>
      <c r="Y185" s="3"/>
      <c r="Z185" s="3"/>
      <c r="AA185" s="3"/>
      <c r="AB185" s="3"/>
      <c r="AC185" s="3"/>
      <c r="AD185" s="3"/>
      <c r="AE185" s="3"/>
      <c r="AF185" s="3"/>
      <c r="AG185" s="147"/>
      <c r="AH185" s="147"/>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147"/>
    </row>
    <row r="186" spans="2:65" ht="15" customHeight="1" x14ac:dyDescent="0.15">
      <c r="C186" s="152"/>
      <c r="D186" s="8"/>
      <c r="E186" s="8"/>
      <c r="F186" s="8"/>
      <c r="G186" s="8"/>
      <c r="I186" s="8" t="s">
        <v>26</v>
      </c>
      <c r="J186" s="8"/>
      <c r="X186" s="617"/>
      <c r="Y186" s="8"/>
      <c r="AA186" t="s">
        <v>415</v>
      </c>
      <c r="AG186" s="89"/>
      <c r="AH186" s="79"/>
      <c r="AO186" t="s">
        <v>26</v>
      </c>
      <c r="AU186" s="8"/>
      <c r="BG186" t="s">
        <v>26</v>
      </c>
      <c r="BM186" s="89"/>
    </row>
    <row r="187" spans="2:65" ht="15" customHeight="1" x14ac:dyDescent="0.15">
      <c r="C187" s="81"/>
      <c r="G187" s="154"/>
      <c r="H187" t="s">
        <v>63</v>
      </c>
      <c r="O187" t="s">
        <v>4</v>
      </c>
      <c r="AG187" s="7"/>
      <c r="AH187" s="80" t="s">
        <v>519</v>
      </c>
      <c r="BM187" s="7"/>
    </row>
    <row r="188" spans="2:65" ht="15" customHeight="1" x14ac:dyDescent="0.15">
      <c r="B188" s="7"/>
      <c r="D188" t="s">
        <v>344</v>
      </c>
      <c r="G188" s="155"/>
      <c r="O188" s="12">
        <f>V70</f>
        <v>98</v>
      </c>
      <c r="P188" s="13">
        <f>W70</f>
        <v>37.043999999999997</v>
      </c>
      <c r="Q188" t="s">
        <v>10</v>
      </c>
      <c r="AE188" t="s">
        <v>343</v>
      </c>
      <c r="AG188" s="7"/>
      <c r="AH188" s="31">
        <f>(Z182-W184)*2</f>
        <v>12.360657379594159</v>
      </c>
      <c r="AJ188" t="s">
        <v>250</v>
      </c>
      <c r="BK188" t="s">
        <v>418</v>
      </c>
      <c r="BM188" s="7"/>
    </row>
    <row r="189" spans="2:65" ht="15" customHeight="1" x14ac:dyDescent="0.15">
      <c r="C189" s="81"/>
      <c r="E189" s="155"/>
      <c r="F189" s="129" t="s">
        <v>972</v>
      </c>
      <c r="G189" s="101"/>
      <c r="O189" s="129"/>
      <c r="P189" s="101"/>
      <c r="Z189" s="6"/>
      <c r="AG189" s="7"/>
      <c r="AH189" s="259">
        <f>(AA182-X184)*2</f>
        <v>4.8523284894865242</v>
      </c>
      <c r="AI189" t="s">
        <v>10</v>
      </c>
      <c r="BK189" t="s">
        <v>417</v>
      </c>
      <c r="BM189" s="7"/>
    </row>
    <row r="190" spans="2:65" ht="15" customHeight="1" x14ac:dyDescent="0.15">
      <c r="C190" s="316"/>
      <c r="F190" s="32">
        <v>4</v>
      </c>
      <c r="G190" s="106">
        <v>1.512</v>
      </c>
      <c r="H190" t="s">
        <v>10</v>
      </c>
      <c r="L190" t="s">
        <v>970</v>
      </c>
      <c r="O190" s="103">
        <v>2</v>
      </c>
      <c r="P190" s="107">
        <v>0.75600000000000001</v>
      </c>
      <c r="Q190" t="s">
        <v>10</v>
      </c>
      <c r="S190" t="s">
        <v>221</v>
      </c>
      <c r="X190" t="s">
        <v>323</v>
      </c>
      <c r="Y190" s="23"/>
      <c r="Z190" s="6"/>
      <c r="AG190" s="7"/>
      <c r="AH190" s="80"/>
      <c r="AL190" t="s">
        <v>469</v>
      </c>
      <c r="AY190" t="s">
        <v>144</v>
      </c>
      <c r="BK190" s="12">
        <f>F190</f>
        <v>4</v>
      </c>
      <c r="BL190" s="13">
        <f>G190</f>
        <v>1.512</v>
      </c>
      <c r="BM190" s="7" t="s">
        <v>10</v>
      </c>
    </row>
    <row r="191" spans="2:65" ht="15" customHeight="1" x14ac:dyDescent="0.15">
      <c r="B191" s="7"/>
      <c r="S191" s="12">
        <f>F68</f>
        <v>13</v>
      </c>
      <c r="T191" s="13">
        <f>G68</f>
        <v>4.9139999999999997</v>
      </c>
      <c r="U191" t="s">
        <v>10</v>
      </c>
      <c r="X191" s="12">
        <f>N193-S195-S191</f>
        <v>7</v>
      </c>
      <c r="Y191" s="13">
        <f>O193-T195-T191</f>
        <v>2.6459999999999999</v>
      </c>
      <c r="Z191" t="s">
        <v>10</v>
      </c>
      <c r="AG191" s="7"/>
      <c r="AH191" s="80"/>
      <c r="AL191" s="12">
        <f>N193-S195-S191</f>
        <v>7</v>
      </c>
      <c r="AM191" s="13">
        <f>O193-T195-T191</f>
        <v>2.6459999999999999</v>
      </c>
      <c r="AN191" t="s">
        <v>10</v>
      </c>
      <c r="BM191" s="7"/>
    </row>
    <row r="192" spans="2:65" ht="15" customHeight="1" x14ac:dyDescent="0.15">
      <c r="B192" s="7"/>
      <c r="N192" s="129"/>
      <c r="O192" s="101"/>
      <c r="S192" s="618" t="s">
        <v>478</v>
      </c>
      <c r="AG192" s="7"/>
      <c r="AH192" s="80"/>
      <c r="AX192" s="618" t="s">
        <v>478</v>
      </c>
      <c r="BM192" s="7"/>
    </row>
    <row r="193" spans="2:65" ht="15" customHeight="1" x14ac:dyDescent="0.15">
      <c r="B193" s="7"/>
      <c r="M193" s="59"/>
      <c r="N193" s="32">
        <v>40</v>
      </c>
      <c r="O193" s="106">
        <v>15.12</v>
      </c>
      <c r="P193" t="s">
        <v>10</v>
      </c>
      <c r="R193" s="5" t="s">
        <v>63</v>
      </c>
      <c r="S193" s="5"/>
      <c r="AV193" s="6"/>
      <c r="AW193" t="s">
        <v>479</v>
      </c>
      <c r="AX193" s="5"/>
      <c r="BM193" s="7"/>
    </row>
    <row r="194" spans="2:65" ht="15" customHeight="1" x14ac:dyDescent="0.15">
      <c r="B194" s="7"/>
      <c r="D194" t="s">
        <v>414</v>
      </c>
      <c r="S194" s="129" t="s">
        <v>416</v>
      </c>
      <c r="T194" s="101"/>
      <c r="Y194" t="s">
        <v>30</v>
      </c>
      <c r="AN194" s="7"/>
      <c r="AP194" t="s">
        <v>326</v>
      </c>
      <c r="AV194" t="s">
        <v>416</v>
      </c>
      <c r="BL194" t="s">
        <v>341</v>
      </c>
      <c r="BM194" s="7"/>
    </row>
    <row r="195" spans="2:65" ht="15" customHeight="1" x14ac:dyDescent="0.15">
      <c r="B195" s="7"/>
      <c r="C195" s="150" t="s">
        <v>362</v>
      </c>
      <c r="D195" s="3"/>
      <c r="E195" s="3"/>
      <c r="F195" s="3"/>
      <c r="G195" s="3"/>
      <c r="H195" s="3"/>
      <c r="I195" s="3"/>
      <c r="J195" s="3"/>
      <c r="K195" s="3"/>
      <c r="L195" s="3"/>
      <c r="M195" s="3"/>
      <c r="N195" s="3"/>
      <c r="O195" s="3"/>
      <c r="P195" s="3"/>
      <c r="Q195" s="3"/>
      <c r="R195" s="234"/>
      <c r="S195" s="619">
        <v>20</v>
      </c>
      <c r="T195" s="620">
        <v>7.56</v>
      </c>
      <c r="U195" s="3" t="s">
        <v>10</v>
      </c>
      <c r="V195" s="3"/>
      <c r="W195" s="3"/>
      <c r="X195" s="3"/>
      <c r="Y195" s="3"/>
      <c r="Z195" s="3"/>
      <c r="AA195" s="3"/>
      <c r="AB195" s="3"/>
      <c r="AC195" s="3"/>
      <c r="AD195" s="3"/>
      <c r="AE195" s="3"/>
      <c r="AF195" s="3"/>
      <c r="AG195" s="3"/>
      <c r="AH195" s="3"/>
      <c r="AI195" s="3"/>
      <c r="AJ195" s="3"/>
      <c r="AK195" s="3"/>
      <c r="AL195" s="3"/>
      <c r="AM195" s="3"/>
      <c r="AN195" s="16"/>
      <c r="AO195" s="3"/>
      <c r="AP195" s="3"/>
      <c r="AQ195" s="3"/>
      <c r="AR195" s="3"/>
      <c r="AS195" s="3"/>
      <c r="AT195" s="3"/>
      <c r="AU195" s="3"/>
      <c r="AV195" s="226">
        <f>S195</f>
        <v>20</v>
      </c>
      <c r="AW195" s="44">
        <f>T195</f>
        <v>7.56</v>
      </c>
      <c r="AX195" s="3" t="s">
        <v>10</v>
      </c>
      <c r="AY195" s="3"/>
      <c r="AZ195" s="3"/>
      <c r="BA195" s="3"/>
      <c r="BB195" s="3"/>
      <c r="BC195" s="3"/>
      <c r="BD195" s="3"/>
      <c r="BE195" s="3"/>
      <c r="BF195" s="3"/>
      <c r="BG195" s="3"/>
      <c r="BH195" s="3"/>
      <c r="BI195" s="3"/>
      <c r="BJ195" s="3"/>
      <c r="BK195" s="3"/>
      <c r="BL195" s="3"/>
      <c r="BM195" s="195" t="s">
        <v>363</v>
      </c>
    </row>
    <row r="196" spans="2:65" ht="15" customHeight="1" x14ac:dyDescent="0.15">
      <c r="G196" t="s">
        <v>421</v>
      </c>
      <c r="AN196" s="164"/>
      <c r="BI196" t="s">
        <v>184</v>
      </c>
    </row>
    <row r="197" spans="2:65" ht="15" customHeight="1" x14ac:dyDescent="0.15">
      <c r="E197" s="129" t="s">
        <v>977</v>
      </c>
      <c r="F197" s="101"/>
      <c r="U197" t="s">
        <v>420</v>
      </c>
      <c r="W197" s="12">
        <f>E211</f>
        <v>228.18032868979705</v>
      </c>
      <c r="X197" s="13">
        <f>F211</f>
        <v>86.25216424474327</v>
      </c>
      <c r="Y197" t="s">
        <v>10</v>
      </c>
      <c r="AN197" s="145"/>
      <c r="AO197" t="s">
        <v>419</v>
      </c>
      <c r="AQ197" s="12">
        <f>E214</f>
        <v>85</v>
      </c>
      <c r="AR197" s="13">
        <f>F214</f>
        <v>32.22</v>
      </c>
      <c r="AS197" t="s">
        <v>10</v>
      </c>
    </row>
    <row r="198" spans="2:65" ht="15" customHeight="1" x14ac:dyDescent="0.15">
      <c r="D198" s="59"/>
      <c r="E198" s="32">
        <v>4.5</v>
      </c>
      <c r="F198" s="106">
        <v>1.7010000000000001</v>
      </c>
      <c r="G198" t="s">
        <v>10</v>
      </c>
      <c r="AN198" s="145"/>
    </row>
    <row r="199" spans="2:65" ht="15" customHeight="1" x14ac:dyDescent="0.15">
      <c r="B199" s="1" t="s">
        <v>342</v>
      </c>
      <c r="AA199" s="1" t="s">
        <v>312</v>
      </c>
      <c r="AD199" s="12">
        <f>E212</f>
        <v>456.3606573795941</v>
      </c>
      <c r="AE199" s="13">
        <f>F212</f>
        <v>172.50432848948654</v>
      </c>
      <c r="AF199" t="s">
        <v>177</v>
      </c>
      <c r="AP199" t="s">
        <v>313</v>
      </c>
      <c r="AS199" s="12">
        <f>E215</f>
        <v>170</v>
      </c>
      <c r="AT199" s="13">
        <f>F215</f>
        <v>64.44</v>
      </c>
      <c r="AU199" t="s">
        <v>177</v>
      </c>
    </row>
    <row r="200" spans="2:65" ht="15" customHeight="1" x14ac:dyDescent="0.15">
      <c r="B200" s="6" t="s">
        <v>271</v>
      </c>
    </row>
    <row r="202" spans="2:65" ht="15" customHeight="1" x14ac:dyDescent="0.15">
      <c r="B202" s="128" t="s">
        <v>533</v>
      </c>
      <c r="C202" s="30"/>
      <c r="D202" s="30"/>
      <c r="E202" s="30"/>
      <c r="F202" s="30"/>
    </row>
    <row r="203" spans="2:65" ht="15" customHeight="1" x14ac:dyDescent="0.15">
      <c r="B203" t="s">
        <v>60</v>
      </c>
      <c r="E203" s="12">
        <f>J70+K203</f>
        <v>90</v>
      </c>
      <c r="F203" s="13">
        <f>K70+L203</f>
        <v>34.11</v>
      </c>
      <c r="G203" s="1" t="s">
        <v>425</v>
      </c>
      <c r="K203" s="32">
        <v>15</v>
      </c>
      <c r="L203" s="106">
        <v>5.76</v>
      </c>
      <c r="M203" t="s">
        <v>1427</v>
      </c>
      <c r="Z203" t="s">
        <v>2933</v>
      </c>
      <c r="AC203" s="18" t="s">
        <v>2936</v>
      </c>
      <c r="AD203" s="18"/>
      <c r="AE203" s="18"/>
    </row>
    <row r="204" spans="2:65" ht="15" customHeight="1" x14ac:dyDescent="0.15">
      <c r="Z204" s="12">
        <f>D680</f>
        <v>91</v>
      </c>
      <c r="AA204" s="13">
        <f>E680</f>
        <v>34.488</v>
      </c>
      <c r="AB204" t="s">
        <v>10</v>
      </c>
    </row>
    <row r="205" spans="2:65" ht="15" customHeight="1" x14ac:dyDescent="0.15">
      <c r="B205" t="s">
        <v>723</v>
      </c>
      <c r="E205" s="12">
        <f>L205+Q205+V205</f>
        <v>7</v>
      </c>
      <c r="F205" s="13">
        <f>M205+R205+W205</f>
        <v>2.6459999999999999</v>
      </c>
      <c r="G205" t="s">
        <v>725</v>
      </c>
      <c r="L205" s="32">
        <v>3</v>
      </c>
      <c r="M205" s="106">
        <v>1.1339999999999999</v>
      </c>
      <c r="N205" t="s">
        <v>1412</v>
      </c>
      <c r="Q205" s="32">
        <v>2</v>
      </c>
      <c r="R205" s="106">
        <v>0.75600000000000001</v>
      </c>
      <c r="S205" t="s">
        <v>1410</v>
      </c>
      <c r="V205" s="32">
        <v>2</v>
      </c>
      <c r="W205" s="106">
        <v>0.75600000000000001</v>
      </c>
      <c r="X205" t="s">
        <v>10</v>
      </c>
      <c r="Z205" t="s">
        <v>2934</v>
      </c>
    </row>
    <row r="206" spans="2:65" ht="15" customHeight="1" x14ac:dyDescent="0.15">
      <c r="B206" s="1" t="s">
        <v>339</v>
      </c>
      <c r="E206" s="12">
        <f>B70+E205</f>
        <v>287</v>
      </c>
      <c r="F206" s="13">
        <f>C70+F205</f>
        <v>108.486</v>
      </c>
      <c r="G206" t="s">
        <v>424</v>
      </c>
      <c r="Z206" s="12">
        <f>I730</f>
        <v>224.5</v>
      </c>
      <c r="AA206" s="13">
        <f>J730</f>
        <v>84.86099999999999</v>
      </c>
      <c r="AB206" t="s">
        <v>10</v>
      </c>
    </row>
    <row r="207" spans="2:65" ht="15" customHeight="1" x14ac:dyDescent="0.15">
      <c r="B207" s="1" t="s">
        <v>1220</v>
      </c>
      <c r="E207" s="12">
        <f>E206++D68+N207</f>
        <v>307</v>
      </c>
      <c r="F207" s="13">
        <f>F206+E68+O207</f>
        <v>116.04600000000001</v>
      </c>
      <c r="G207" s="1" t="s">
        <v>2948</v>
      </c>
      <c r="N207" s="121">
        <v>20</v>
      </c>
      <c r="O207" s="106">
        <v>7.56</v>
      </c>
      <c r="P207" t="s">
        <v>1421</v>
      </c>
      <c r="Z207" t="s">
        <v>2935</v>
      </c>
    </row>
    <row r="208" spans="2:65" ht="15" customHeight="1" x14ac:dyDescent="0.15">
      <c r="B208" s="1" t="s">
        <v>1221</v>
      </c>
      <c r="E208" s="12">
        <f>E211+E214</f>
        <v>313.18032868979708</v>
      </c>
      <c r="F208" s="13">
        <f>F211+F214</f>
        <v>118.47216424474327</v>
      </c>
      <c r="G208" s="1" t="s">
        <v>1222</v>
      </c>
      <c r="Z208" s="12">
        <f>S730</f>
        <v>188.77221947241344</v>
      </c>
      <c r="AA208" s="13">
        <f>T730</f>
        <v>71.355898960572276</v>
      </c>
      <c r="AB208" t="s">
        <v>10</v>
      </c>
    </row>
    <row r="209" spans="2:34" ht="15" customHeight="1" x14ac:dyDescent="0.15">
      <c r="B209" t="s">
        <v>421</v>
      </c>
      <c r="E209" s="12">
        <f>P70+M209+R209+W209</f>
        <v>91</v>
      </c>
      <c r="F209" s="13">
        <f>Q70+N209+S209+X209</f>
        <v>34.398000000000003</v>
      </c>
      <c r="G209" s="1" t="s">
        <v>1413</v>
      </c>
      <c r="M209" s="12">
        <f>L205</f>
        <v>3</v>
      </c>
      <c r="N209" s="13">
        <f>M205</f>
        <v>1.1339999999999999</v>
      </c>
      <c r="O209" t="s">
        <v>1411</v>
      </c>
      <c r="R209" s="12">
        <f>Q205</f>
        <v>2</v>
      </c>
      <c r="S209" s="13">
        <f>R205</f>
        <v>0.75600000000000001</v>
      </c>
      <c r="T209" t="s">
        <v>1414</v>
      </c>
      <c r="V209" s="59"/>
      <c r="W209" s="32">
        <v>1</v>
      </c>
      <c r="X209" s="106">
        <v>0.378</v>
      </c>
      <c r="Y209" t="s">
        <v>10</v>
      </c>
    </row>
    <row r="210" spans="2:34" ht="15" customHeight="1" x14ac:dyDescent="0.15">
      <c r="B210" t="s">
        <v>2484</v>
      </c>
      <c r="E210" s="12">
        <f>SQRT((E206-N70-E209)^2+V68^2)</f>
        <v>163.68032868979705</v>
      </c>
      <c r="F210" s="13">
        <f>SQRT((F206-O70-F209)^2+W68^2)</f>
        <v>61.871164244743277</v>
      </c>
      <c r="G210" t="s">
        <v>338</v>
      </c>
      <c r="H210" t="s">
        <v>426</v>
      </c>
    </row>
    <row r="211" spans="2:34" ht="15" customHeight="1" x14ac:dyDescent="0.15">
      <c r="B211" s="1" t="s">
        <v>181</v>
      </c>
      <c r="E211" s="12">
        <f>M211+R211+X211+AC211</f>
        <v>228.18032868979705</v>
      </c>
      <c r="F211" s="13">
        <f>N211+S211+Y211+AD211</f>
        <v>86.25216424474327</v>
      </c>
      <c r="G211" t="s">
        <v>1423</v>
      </c>
      <c r="M211" s="12">
        <f>F68+D68+1+(D70-2)</f>
        <v>14</v>
      </c>
      <c r="N211" s="13">
        <f>G68+E68+0.378+(E70-0.756)</f>
        <v>5.2919999999999998</v>
      </c>
      <c r="O211" t="s">
        <v>1424</v>
      </c>
      <c r="R211" s="136">
        <f>N70+0.5</f>
        <v>35.5</v>
      </c>
      <c r="S211" s="160">
        <f>O70+0.189</f>
        <v>13.419</v>
      </c>
      <c r="T211" t="s">
        <v>1425</v>
      </c>
      <c r="X211" s="12">
        <f>E210</f>
        <v>163.68032868979705</v>
      </c>
      <c r="Y211" s="13">
        <f>F210</f>
        <v>61.871164244743277</v>
      </c>
      <c r="Z211" t="s">
        <v>1426</v>
      </c>
      <c r="AC211" s="32">
        <v>15</v>
      </c>
      <c r="AD211" s="106">
        <v>5.67</v>
      </c>
      <c r="AE211" t="s">
        <v>1428</v>
      </c>
    </row>
    <row r="212" spans="2:34" ht="15" customHeight="1" x14ac:dyDescent="0.15">
      <c r="B212" s="1" t="s">
        <v>312</v>
      </c>
      <c r="E212" s="12">
        <f>E211*2</f>
        <v>456.3606573795941</v>
      </c>
      <c r="F212" s="13">
        <f>F211*2</f>
        <v>172.50432848948654</v>
      </c>
      <c r="G212" t="s">
        <v>177</v>
      </c>
      <c r="H212" t="s">
        <v>2946</v>
      </c>
      <c r="K212" s="12">
        <f>M211+R211+X211</f>
        <v>213.18032868979705</v>
      </c>
      <c r="L212" s="13">
        <f>N211+S211+Y211</f>
        <v>80.582164244743268</v>
      </c>
      <c r="M212" t="s">
        <v>177</v>
      </c>
    </row>
    <row r="213" spans="2:34" ht="15" customHeight="1" x14ac:dyDescent="0.15">
      <c r="B213" s="4"/>
      <c r="C213" s="4"/>
      <c r="K213" s="128"/>
    </row>
    <row r="214" spans="2:34" ht="15" customHeight="1" x14ac:dyDescent="0.15">
      <c r="B214" s="1" t="s">
        <v>178</v>
      </c>
      <c r="E214" s="12">
        <f>X68+L214</f>
        <v>85</v>
      </c>
      <c r="F214" s="13">
        <f>Y68+M214</f>
        <v>32.22</v>
      </c>
      <c r="G214" s="1" t="s">
        <v>310</v>
      </c>
      <c r="H214" s="1"/>
      <c r="L214" s="32">
        <v>15</v>
      </c>
      <c r="M214" s="106">
        <v>5.76</v>
      </c>
      <c r="N214" t="s">
        <v>2486</v>
      </c>
    </row>
    <row r="215" spans="2:34" ht="15" customHeight="1" x14ac:dyDescent="0.15">
      <c r="B215" t="s">
        <v>313</v>
      </c>
      <c r="E215" s="12">
        <f>E214*2</f>
        <v>170</v>
      </c>
      <c r="F215" s="13">
        <f>F214*2</f>
        <v>64.44</v>
      </c>
      <c r="G215" t="s">
        <v>177</v>
      </c>
      <c r="K215" s="23"/>
    </row>
    <row r="217" spans="2:34" ht="15" customHeight="1" x14ac:dyDescent="0.15">
      <c r="B217" s="128" t="s">
        <v>1174</v>
      </c>
      <c r="C217" s="30"/>
      <c r="D217" s="30"/>
      <c r="E217" s="30"/>
      <c r="F217" s="30"/>
      <c r="G217" s="30"/>
      <c r="H217" s="30"/>
      <c r="I217" s="30"/>
      <c r="J217" s="30"/>
    </row>
    <row r="218" spans="2:34" ht="15" customHeight="1" x14ac:dyDescent="0.15">
      <c r="B218" s="23" t="s">
        <v>340</v>
      </c>
      <c r="D218" s="12">
        <f>E203*4+E207*2+E208*2</f>
        <v>1600.3606573795942</v>
      </c>
      <c r="E218" s="13">
        <f>F203*4+F207*2+F208*2</f>
        <v>605.4763284894866</v>
      </c>
      <c r="F218" t="s">
        <v>1223</v>
      </c>
    </row>
    <row r="219" spans="2:34" ht="15" customHeight="1" x14ac:dyDescent="0.15">
      <c r="P219" s="726" t="s">
        <v>2920</v>
      </c>
      <c r="Q219" s="571"/>
      <c r="R219" s="571"/>
      <c r="S219" s="571"/>
      <c r="T219" s="571"/>
      <c r="U219" s="571"/>
      <c r="V219" s="571"/>
      <c r="W219" s="571"/>
      <c r="X219" s="571"/>
      <c r="Y219" s="571"/>
      <c r="Z219" s="571"/>
      <c r="AA219" s="571"/>
      <c r="AB219" s="571"/>
      <c r="AC219" s="571"/>
      <c r="AD219" s="571"/>
      <c r="AE219" s="571"/>
      <c r="AF219" s="571"/>
      <c r="AG219" s="571"/>
      <c r="AH219" s="571"/>
    </row>
    <row r="220" spans="2:34" ht="15" customHeight="1" x14ac:dyDescent="0.15">
      <c r="B220" t="s">
        <v>1239</v>
      </c>
      <c r="G220" s="121">
        <v>860</v>
      </c>
      <c r="H220" s="106">
        <v>326</v>
      </c>
      <c r="I220" t="s">
        <v>1238</v>
      </c>
      <c r="M220" s="12">
        <f>G220*4</f>
        <v>3440</v>
      </c>
      <c r="N220" s="13">
        <f>H220*4</f>
        <v>1304</v>
      </c>
      <c r="O220" t="s">
        <v>10</v>
      </c>
      <c r="P220" s="571" t="s">
        <v>2921</v>
      </c>
      <c r="Q220" s="571"/>
      <c r="R220" s="571"/>
      <c r="S220" s="12">
        <v>200</v>
      </c>
      <c r="T220" s="13">
        <v>75.599999999999994</v>
      </c>
      <c r="U220" t="s">
        <v>177</v>
      </c>
      <c r="V220" s="571" t="s">
        <v>2922</v>
      </c>
      <c r="W220" s="571"/>
      <c r="X220" s="571"/>
      <c r="Y220" s="121"/>
      <c r="Z220" s="106"/>
      <c r="AA220" t="s">
        <v>177</v>
      </c>
      <c r="AB220" s="571" t="s">
        <v>2923</v>
      </c>
      <c r="AC220" s="571"/>
      <c r="AD220" s="571"/>
      <c r="AE220" s="571"/>
      <c r="AF220" s="121"/>
      <c r="AG220" s="106"/>
      <c r="AH220" t="s">
        <v>177</v>
      </c>
    </row>
    <row r="221" spans="2:34" ht="15" customHeight="1" x14ac:dyDescent="0.15">
      <c r="B221" t="s">
        <v>332</v>
      </c>
      <c r="F221" s="136"/>
      <c r="G221" s="13"/>
      <c r="J221" s="12">
        <f>M220-D218</f>
        <v>1839.6393426204058</v>
      </c>
      <c r="K221" s="13">
        <f>N220-E218</f>
        <v>698.5236715105134</v>
      </c>
      <c r="L221" t="s">
        <v>10</v>
      </c>
      <c r="P221" s="571" t="s">
        <v>2921</v>
      </c>
      <c r="Q221" s="571"/>
      <c r="R221" s="571"/>
      <c r="S221" s="12">
        <v>0</v>
      </c>
      <c r="T221" s="13">
        <v>0</v>
      </c>
      <c r="U221" s="571" t="s">
        <v>2924</v>
      </c>
      <c r="V221" s="571"/>
      <c r="W221" s="571"/>
      <c r="X221" s="571"/>
      <c r="Y221" s="571"/>
      <c r="Z221" s="12">
        <v>0</v>
      </c>
      <c r="AA221" s="13">
        <v>0</v>
      </c>
      <c r="AB221" t="s">
        <v>338</v>
      </c>
      <c r="AC221" s="12">
        <f>S221-Z221</f>
        <v>0</v>
      </c>
      <c r="AD221" s="13">
        <f>T221-AA221</f>
        <v>0</v>
      </c>
      <c r="AE221" t="s">
        <v>177</v>
      </c>
      <c r="AF221" s="571"/>
      <c r="AG221" s="571"/>
      <c r="AH221" s="571"/>
    </row>
    <row r="222" spans="2:34" ht="15" customHeight="1" x14ac:dyDescent="0.15">
      <c r="B222" t="s">
        <v>2929</v>
      </c>
      <c r="E222" t="s">
        <v>2930</v>
      </c>
      <c r="H222" t="s">
        <v>2931</v>
      </c>
      <c r="K222" t="s">
        <v>2932</v>
      </c>
      <c r="S222" s="12">
        <f>B223-E223-H223</f>
        <v>649.09490367557896</v>
      </c>
      <c r="T222" s="13">
        <f>C223-F223-I223</f>
        <v>248.13787358936884</v>
      </c>
      <c r="U222" t="s">
        <v>10</v>
      </c>
    </row>
    <row r="223" spans="2:34" ht="15" customHeight="1" x14ac:dyDescent="0.15">
      <c r="B223" s="12">
        <f>M220</f>
        <v>3440</v>
      </c>
      <c r="C223" s="13">
        <f>N220</f>
        <v>1304</v>
      </c>
      <c r="D223" t="s">
        <v>10</v>
      </c>
      <c r="E223" s="12">
        <f>D218</f>
        <v>1600.3606573795942</v>
      </c>
      <c r="F223" s="13">
        <f>E218</f>
        <v>605.4763284894866</v>
      </c>
      <c r="G223" t="s">
        <v>10</v>
      </c>
      <c r="H223" s="12">
        <f>F701</f>
        <v>1190.5444389448269</v>
      </c>
      <c r="I223" s="13">
        <f>G701</f>
        <v>450.38579792114456</v>
      </c>
      <c r="J223" t="s">
        <v>10</v>
      </c>
    </row>
    <row r="224" spans="2:34" ht="15" customHeight="1" x14ac:dyDescent="0.15">
      <c r="B224" s="128" t="s">
        <v>1155</v>
      </c>
      <c r="C224" s="30"/>
      <c r="D224" s="30"/>
      <c r="E224" s="30"/>
      <c r="F224" s="30"/>
      <c r="G224" s="30"/>
      <c r="H224" s="30"/>
      <c r="I224" s="30"/>
      <c r="J224" s="30"/>
      <c r="K224" s="30"/>
      <c r="L224" s="30"/>
    </row>
    <row r="225" spans="2:122" ht="15" customHeight="1" x14ac:dyDescent="0.15">
      <c r="B225" t="s">
        <v>453</v>
      </c>
    </row>
    <row r="226" spans="2:122" ht="15" customHeight="1" x14ac:dyDescent="0.15">
      <c r="B226" t="s">
        <v>125</v>
      </c>
    </row>
    <row r="227" spans="2:122" ht="15" customHeight="1" x14ac:dyDescent="0.15">
      <c r="B227" t="s">
        <v>123</v>
      </c>
    </row>
    <row r="228" spans="2:122" ht="15" customHeight="1" x14ac:dyDescent="0.15">
      <c r="B228" s="30" t="s">
        <v>800</v>
      </c>
      <c r="N228" s="30" t="s">
        <v>1176</v>
      </c>
      <c r="AN228" s="30" t="s">
        <v>873</v>
      </c>
      <c r="BF228" s="30" t="s">
        <v>2542</v>
      </c>
      <c r="BI228" s="145"/>
    </row>
    <row r="229" spans="2:122" ht="15" customHeight="1" x14ac:dyDescent="0.15">
      <c r="E229" t="s">
        <v>439</v>
      </c>
      <c r="G229" s="12">
        <f>E203</f>
        <v>90</v>
      </c>
      <c r="H229" s="13">
        <f>F203</f>
        <v>34.11</v>
      </c>
      <c r="I229" t="s">
        <v>10</v>
      </c>
      <c r="BI229" s="145"/>
      <c r="BP229" t="s">
        <v>2312</v>
      </c>
      <c r="BR229" s="12">
        <f>AR46+K203</f>
        <v>87</v>
      </c>
      <c r="BS229" s="13">
        <f>AS46+L203</f>
        <v>32.975999999999999</v>
      </c>
      <c r="BT229" t="s">
        <v>10</v>
      </c>
      <c r="CV229" s="6" t="s">
        <v>2316</v>
      </c>
    </row>
    <row r="230" spans="2:122" ht="15" customHeight="1" x14ac:dyDescent="0.15">
      <c r="B230" s="145"/>
      <c r="K230" s="145"/>
      <c r="S230" s="1"/>
      <c r="T230" s="2"/>
      <c r="U230" t="s">
        <v>429</v>
      </c>
      <c r="W230" s="12">
        <f>(Q237+Q235)-0.3</f>
        <v>2.2000000000000002</v>
      </c>
      <c r="X230" s="13">
        <f>(R237+R235)-0.1134</f>
        <v>0.83159999999999989</v>
      </c>
      <c r="Y230" t="s">
        <v>10</v>
      </c>
      <c r="AB230" s="12">
        <f>W230+L68+10</f>
        <v>42.2</v>
      </c>
      <c r="AC230" s="13">
        <f>X230+M68+3.78</f>
        <v>15.951599999999999</v>
      </c>
      <c r="AD230" t="s">
        <v>24</v>
      </c>
      <c r="AQ230" s="168"/>
      <c r="AR230" s="3"/>
      <c r="AS230" s="3"/>
      <c r="AT230" s="3"/>
      <c r="AU230" s="3"/>
      <c r="AV230" s="3" t="s">
        <v>11</v>
      </c>
      <c r="AW230" s="3"/>
      <c r="AX230" s="3"/>
      <c r="AY230" s="3"/>
      <c r="AZ230" s="3"/>
      <c r="BI230" s="145"/>
      <c r="BP230" s="101"/>
      <c r="CY230" s="168"/>
      <c r="DH230" t="s">
        <v>89</v>
      </c>
    </row>
    <row r="231" spans="2:122" ht="15" customHeight="1" x14ac:dyDescent="0.15">
      <c r="B231" s="145"/>
      <c r="C231" t="s">
        <v>448</v>
      </c>
      <c r="E231" s="12">
        <f>L70</f>
        <v>40</v>
      </c>
      <c r="F231" s="13">
        <f>M70</f>
        <v>15.12</v>
      </c>
      <c r="G231" t="s">
        <v>10</v>
      </c>
      <c r="K231" s="145"/>
      <c r="O231" t="s">
        <v>1258</v>
      </c>
      <c r="AB231" s="1" t="s">
        <v>442</v>
      </c>
      <c r="AQ231" s="238"/>
      <c r="AS231" s="12">
        <v>5</v>
      </c>
      <c r="AT231" s="13">
        <v>1.89</v>
      </c>
      <c r="AU231" t="s">
        <v>10</v>
      </c>
      <c r="BI231" s="145"/>
      <c r="BJ231" t="s">
        <v>1243</v>
      </c>
      <c r="BN231" s="59"/>
      <c r="BO231" s="174">
        <v>1</v>
      </c>
      <c r="BP231" s="175">
        <v>0.378</v>
      </c>
      <c r="BQ231" t="s">
        <v>10</v>
      </c>
      <c r="BV231" s="129"/>
      <c r="BW231" s="101"/>
      <c r="CY231" s="171"/>
      <c r="DA231" s="12">
        <v>5</v>
      </c>
      <c r="DB231" s="13">
        <v>1.89</v>
      </c>
      <c r="DC231" t="s">
        <v>10</v>
      </c>
    </row>
    <row r="232" spans="2:122" ht="15" customHeight="1" thickBot="1" x14ac:dyDescent="0.2">
      <c r="B232" s="145"/>
      <c r="C232" s="17"/>
      <c r="D232" s="17"/>
      <c r="E232" s="17"/>
      <c r="F232" s="167"/>
      <c r="G232" s="17"/>
      <c r="H232" s="17"/>
      <c r="I232" s="17"/>
      <c r="J232" s="17"/>
      <c r="K232" s="167"/>
      <c r="N232" s="3"/>
      <c r="O232" s="3"/>
      <c r="P232" s="3"/>
      <c r="Q232" s="3"/>
      <c r="R232" s="3"/>
      <c r="S232" s="3"/>
      <c r="T232" s="3"/>
      <c r="U232" s="3"/>
      <c r="V232" s="3"/>
      <c r="W232" s="226">
        <f>U242</f>
        <v>13</v>
      </c>
      <c r="X232" s="44">
        <f>V242</f>
        <v>5.0039999999999978</v>
      </c>
      <c r="Y232" s="168" t="s">
        <v>10</v>
      </c>
      <c r="Z232" s="168"/>
      <c r="AA232" s="168"/>
      <c r="AB232" s="163" t="s">
        <v>441</v>
      </c>
      <c r="AC232" s="3"/>
      <c r="AD232" s="3"/>
      <c r="AE232" s="3"/>
      <c r="AF232" s="3"/>
      <c r="AG232" s="3"/>
      <c r="AH232" s="3"/>
      <c r="AI232" s="3"/>
      <c r="AQ232" s="171"/>
      <c r="AS232" t="s">
        <v>443</v>
      </c>
      <c r="AV232" s="12">
        <f>J68+0.5</f>
        <v>75.5</v>
      </c>
      <c r="AW232" s="13">
        <f>K68+0.189</f>
        <v>28.539000000000001</v>
      </c>
      <c r="AX232" t="s">
        <v>10</v>
      </c>
      <c r="BI232" s="145"/>
      <c r="BK232" t="s">
        <v>129</v>
      </c>
      <c r="BL232" t="s">
        <v>2485</v>
      </c>
      <c r="BO232" s="32">
        <v>0.5</v>
      </c>
      <c r="BP232" s="125">
        <v>0.189</v>
      </c>
      <c r="BQ232" t="s">
        <v>10</v>
      </c>
      <c r="BT232" t="s">
        <v>534</v>
      </c>
      <c r="BU232" s="59"/>
      <c r="BV232" s="32">
        <v>1.5</v>
      </c>
      <c r="BW232" s="140">
        <v>0.56699999999999995</v>
      </c>
      <c r="BX232" s="141" t="s">
        <v>10</v>
      </c>
      <c r="CY232" s="171"/>
      <c r="DF232" t="s">
        <v>443</v>
      </c>
      <c r="DI232" s="12">
        <f>J68+0.5</f>
        <v>75.5</v>
      </c>
      <c r="DJ232" s="13">
        <f>K68+0.189</f>
        <v>28.539000000000001</v>
      </c>
      <c r="DK232" t="s">
        <v>10</v>
      </c>
    </row>
    <row r="233" spans="2:122" ht="15" customHeight="1" thickTop="1" x14ac:dyDescent="0.15">
      <c r="B233" s="170"/>
      <c r="K233" s="171"/>
      <c r="O233" s="621"/>
      <c r="X233" s="7"/>
      <c r="AA233" s="7"/>
      <c r="AQ233" s="171"/>
      <c r="AX233" s="135"/>
      <c r="BI233" s="145"/>
      <c r="BJ233" t="s">
        <v>2317</v>
      </c>
      <c r="BN233" s="12">
        <f>L70+BO232+BO231</f>
        <v>41.5</v>
      </c>
      <c r="BO233" s="13">
        <f>M70+BP232+BP231</f>
        <v>15.686999999999999</v>
      </c>
      <c r="BP233" t="s">
        <v>10</v>
      </c>
      <c r="BT233" t="s">
        <v>2487</v>
      </c>
      <c r="BV233" s="142"/>
      <c r="BW233" s="32">
        <v>1</v>
      </c>
      <c r="BX233" s="106">
        <v>0.378</v>
      </c>
      <c r="BY233" t="s">
        <v>10</v>
      </c>
      <c r="CB233" t="s">
        <v>2323</v>
      </c>
      <c r="CH233" t="s">
        <v>2324</v>
      </c>
      <c r="CY233" s="171"/>
      <c r="DF233" s="135"/>
    </row>
    <row r="234" spans="2:122" ht="15" customHeight="1" x14ac:dyDescent="0.15">
      <c r="B234" s="170"/>
      <c r="C234" s="1" t="s">
        <v>1246</v>
      </c>
      <c r="E234" s="101"/>
      <c r="H234" t="s">
        <v>1247</v>
      </c>
      <c r="K234" s="171"/>
      <c r="O234" s="622"/>
      <c r="Q234" s="129" t="s">
        <v>534</v>
      </c>
      <c r="R234" s="187"/>
      <c r="X234" s="7"/>
      <c r="AA234" s="7"/>
      <c r="AB234" s="12">
        <f>W232</f>
        <v>13</v>
      </c>
      <c r="AE234" s="1"/>
      <c r="AP234" t="s">
        <v>444</v>
      </c>
      <c r="AQ234" s="171"/>
      <c r="AS234" s="12">
        <f>BB235-AS231-AS237</f>
        <v>25</v>
      </c>
      <c r="AT234" s="13">
        <f>BC235-AT231-AT237</f>
        <v>9.4499999999999993</v>
      </c>
      <c r="AU234" t="s">
        <v>10</v>
      </c>
      <c r="BB234" t="s">
        <v>1259</v>
      </c>
      <c r="BI234" s="623"/>
      <c r="BJ234" s="151"/>
      <c r="BV234" t="s">
        <v>2488</v>
      </c>
      <c r="BX234" s="12">
        <f>BW233+BV232</f>
        <v>2.5</v>
      </c>
      <c r="BY234" s="13">
        <f>BX233+BW232</f>
        <v>0.94499999999999995</v>
      </c>
      <c r="BZ234" t="s">
        <v>10</v>
      </c>
      <c r="CL234" t="s">
        <v>791</v>
      </c>
      <c r="CY234" s="171"/>
    </row>
    <row r="235" spans="2:122" ht="15" customHeight="1" x14ac:dyDescent="0.15">
      <c r="B235" s="170"/>
      <c r="C235" s="59"/>
      <c r="D235" s="174">
        <v>1.5</v>
      </c>
      <c r="E235" s="175">
        <v>0.56699999999999995</v>
      </c>
      <c r="F235" t="s">
        <v>10</v>
      </c>
      <c r="H235" s="12">
        <f>J70+D235</f>
        <v>76.5</v>
      </c>
      <c r="I235" s="13">
        <f>K70+E235</f>
        <v>28.917000000000002</v>
      </c>
      <c r="J235" t="s">
        <v>10</v>
      </c>
      <c r="K235" s="171"/>
      <c r="O235" s="622"/>
      <c r="P235" s="59"/>
      <c r="Q235" s="32">
        <v>1.5</v>
      </c>
      <c r="R235" s="106">
        <v>0.56699999999999995</v>
      </c>
      <c r="S235" t="s">
        <v>10</v>
      </c>
      <c r="T235" t="s">
        <v>63</v>
      </c>
      <c r="U235" t="s">
        <v>433</v>
      </c>
      <c r="X235" s="7"/>
      <c r="AA235" s="7"/>
      <c r="AB235" s="13">
        <f>X232</f>
        <v>5.0039999999999978</v>
      </c>
      <c r="AD235" t="s">
        <v>438</v>
      </c>
      <c r="AN235" s="12">
        <f>L70</f>
        <v>40</v>
      </c>
      <c r="AO235" s="13">
        <f>M70</f>
        <v>15.12</v>
      </c>
      <c r="AP235" t="s">
        <v>10</v>
      </c>
      <c r="AQ235" s="171"/>
      <c r="AT235" s="135"/>
      <c r="AU235" s="2"/>
      <c r="AZ235" s="2"/>
      <c r="BB235" s="12">
        <f>N68</f>
        <v>40</v>
      </c>
      <c r="BC235" s="13">
        <f>O68</f>
        <v>15.12</v>
      </c>
      <c r="BD235" t="s">
        <v>10</v>
      </c>
      <c r="BI235" s="170"/>
      <c r="BJ235" s="173"/>
      <c r="CC235" s="7"/>
      <c r="CY235" s="171"/>
      <c r="DB235" s="135"/>
      <c r="DC235" s="2"/>
      <c r="DH235" s="2"/>
    </row>
    <row r="236" spans="2:122" ht="15" customHeight="1" x14ac:dyDescent="0.15">
      <c r="B236" s="170"/>
      <c r="C236" s="162"/>
      <c r="F236" t="s">
        <v>59</v>
      </c>
      <c r="H236" s="12">
        <f>J70+G239</f>
        <v>76</v>
      </c>
      <c r="I236" s="13">
        <f>K70+H239</f>
        <v>28.728000000000002</v>
      </c>
      <c r="J236" s="9" t="s">
        <v>10</v>
      </c>
      <c r="K236" s="171"/>
      <c r="O236" s="622"/>
      <c r="Q236" s="57" t="s">
        <v>285</v>
      </c>
      <c r="R236" s="117"/>
      <c r="X236" s="7"/>
      <c r="AA236" s="7"/>
      <c r="AB236" t="s">
        <v>436</v>
      </c>
      <c r="AQ236" s="171"/>
      <c r="AT236" t="s">
        <v>217</v>
      </c>
      <c r="AV236" s="12">
        <f>H70+0.5</f>
        <v>75.5</v>
      </c>
      <c r="AW236" s="13">
        <f>I70+0.189</f>
        <v>28.539000000000001</v>
      </c>
      <c r="AX236" t="s">
        <v>10</v>
      </c>
      <c r="BI236" s="170"/>
      <c r="BJ236" s="1"/>
      <c r="BP236" t="s">
        <v>234</v>
      </c>
      <c r="BY236" s="348">
        <f>(BR229-BN233)/2-0.5</f>
        <v>22.25</v>
      </c>
      <c r="CC236" s="7"/>
      <c r="CY236" s="171"/>
    </row>
    <row r="237" spans="2:122" ht="15" customHeight="1" x14ac:dyDescent="0.15">
      <c r="B237" s="170"/>
      <c r="K237" s="171"/>
      <c r="O237" s="622"/>
      <c r="P237" s="59"/>
      <c r="Q237" s="32">
        <v>1</v>
      </c>
      <c r="R237" s="106">
        <v>0.378</v>
      </c>
      <c r="S237" t="s">
        <v>10</v>
      </c>
      <c r="X237" s="7"/>
      <c r="AA237" s="7"/>
      <c r="AQ237" s="171"/>
      <c r="AS237" s="12">
        <v>10</v>
      </c>
      <c r="AT237" s="13">
        <v>3.78</v>
      </c>
      <c r="AU237" t="s">
        <v>10</v>
      </c>
      <c r="AW237" s="9"/>
      <c r="AX237" s="9"/>
      <c r="AZ237" s="9"/>
      <c r="BI237" s="170"/>
      <c r="BJ237" s="173"/>
      <c r="BN237" s="4"/>
      <c r="BT237" s="12">
        <f>(BR229-BN233)/2+0.5</f>
        <v>23.25</v>
      </c>
      <c r="BU237" s="13">
        <f>(BS229-BO233)/2+0.189</f>
        <v>8.8335000000000008</v>
      </c>
      <c r="BV237" t="s">
        <v>10</v>
      </c>
      <c r="BY237" s="13">
        <f>(BS229-BO233)/2-0.189</f>
        <v>8.4555000000000007</v>
      </c>
      <c r="BZ237" t="s">
        <v>10</v>
      </c>
      <c r="CC237" s="7"/>
      <c r="CE237" s="12">
        <f>BY236+1</f>
        <v>23.25</v>
      </c>
      <c r="CI237" s="12">
        <f>BT237-1</f>
        <v>22.25</v>
      </c>
      <c r="CJ237" s="13">
        <f>BU237-0.378</f>
        <v>8.4555000000000007</v>
      </c>
      <c r="CK237" t="s">
        <v>10</v>
      </c>
      <c r="CY237" s="171"/>
      <c r="DA237" s="12">
        <f>DP239-DA231-DA245</f>
        <v>25</v>
      </c>
      <c r="DB237" s="13">
        <f>DQ239-DB231-DB245</f>
        <v>9.4499999999999993</v>
      </c>
      <c r="DC237" t="s">
        <v>10</v>
      </c>
      <c r="DE237" s="9"/>
      <c r="DF237" s="9"/>
      <c r="DG237" s="6" t="s">
        <v>130</v>
      </c>
      <c r="DH237" s="9"/>
    </row>
    <row r="238" spans="2:122" ht="15" customHeight="1" x14ac:dyDescent="0.15">
      <c r="B238" s="170"/>
      <c r="K238" s="171"/>
      <c r="O238" s="622"/>
      <c r="R238" t="s">
        <v>2490</v>
      </c>
      <c r="X238" s="7"/>
      <c r="AA238" s="7"/>
      <c r="AE238" s="30"/>
      <c r="AQ238" s="171"/>
      <c r="AT238" t="s">
        <v>217</v>
      </c>
      <c r="AV238" s="12">
        <f>H70</f>
        <v>75</v>
      </c>
      <c r="AW238" s="13">
        <f>I70</f>
        <v>28.35</v>
      </c>
      <c r="AX238" t="s">
        <v>10</v>
      </c>
      <c r="BI238" s="170"/>
      <c r="BK238" s="10"/>
      <c r="CC238" s="7"/>
      <c r="CD238" s="13">
        <f>BY237+0.378</f>
        <v>8.8335000000000008</v>
      </c>
      <c r="CE238" t="s">
        <v>10</v>
      </c>
      <c r="CW238" t="s">
        <v>444</v>
      </c>
      <c r="CY238" s="171"/>
      <c r="DQ238" t="s">
        <v>2</v>
      </c>
    </row>
    <row r="239" spans="2:122" ht="15" customHeight="1" x14ac:dyDescent="0.15">
      <c r="B239" s="170"/>
      <c r="C239" t="s">
        <v>1244</v>
      </c>
      <c r="E239" s="59"/>
      <c r="G239" s="32">
        <v>1</v>
      </c>
      <c r="H239" s="106">
        <v>0.378</v>
      </c>
      <c r="I239" t="s">
        <v>10</v>
      </c>
      <c r="K239" s="171"/>
      <c r="O239" s="622"/>
      <c r="Q239" s="12">
        <f>Q237+Q235</f>
        <v>2.5</v>
      </c>
      <c r="R239" s="13">
        <f>R237+R235</f>
        <v>0.94499999999999995</v>
      </c>
      <c r="S239" t="s">
        <v>10</v>
      </c>
      <c r="V239" s="2"/>
      <c r="X239" s="7"/>
      <c r="AA239" s="7"/>
      <c r="AE239" s="190"/>
      <c r="AQ239" s="235"/>
      <c r="AW239" t="s">
        <v>1260</v>
      </c>
      <c r="BI239" s="170"/>
      <c r="BK239" t="s">
        <v>294</v>
      </c>
      <c r="CC239" s="7"/>
      <c r="CV239" s="12">
        <f>L70</f>
        <v>40</v>
      </c>
      <c r="CW239" s="13">
        <f>M70</f>
        <v>15.12</v>
      </c>
      <c r="CX239" t="s">
        <v>10</v>
      </c>
      <c r="CY239" s="171"/>
      <c r="DE239" t="s">
        <v>553</v>
      </c>
      <c r="DP239" s="12">
        <f>N68</f>
        <v>40</v>
      </c>
      <c r="DQ239" s="13">
        <f>O68</f>
        <v>15.12</v>
      </c>
      <c r="DR239" t="s">
        <v>10</v>
      </c>
    </row>
    <row r="240" spans="2:122" ht="15" customHeight="1" x14ac:dyDescent="0.15">
      <c r="B240" s="170"/>
      <c r="F240" t="s">
        <v>59</v>
      </c>
      <c r="H240" s="12">
        <f>J70+G239</f>
        <v>76</v>
      </c>
      <c r="I240" s="13">
        <f>K70+H239</f>
        <v>28.728000000000002</v>
      </c>
      <c r="J240" t="s">
        <v>10</v>
      </c>
      <c r="K240" s="171"/>
      <c r="O240" s="622"/>
      <c r="X240" s="7"/>
      <c r="Z240" s="162" t="s">
        <v>134</v>
      </c>
      <c r="AA240" s="7"/>
      <c r="AD240" t="s">
        <v>437</v>
      </c>
      <c r="AQ240" s="624"/>
      <c r="AZ240" s="9"/>
      <c r="BI240" s="170"/>
      <c r="BJ240" s="6"/>
      <c r="BT240" s="4"/>
      <c r="CC240" s="7"/>
      <c r="CY240" s="171"/>
      <c r="DH240" s="9"/>
    </row>
    <row r="241" spans="2:126" ht="15" customHeight="1" x14ac:dyDescent="0.15">
      <c r="B241" s="170"/>
      <c r="K241" s="171"/>
      <c r="O241" s="622"/>
      <c r="S241" t="s">
        <v>427</v>
      </c>
      <c r="X241" s="7"/>
      <c r="Z241" s="12">
        <f>V70</f>
        <v>98</v>
      </c>
      <c r="AA241" s="7"/>
      <c r="AD241" t="s">
        <v>435</v>
      </c>
      <c r="AQ241" s="7"/>
      <c r="AT241" t="s">
        <v>217</v>
      </c>
      <c r="AV241" s="12">
        <f>H70</f>
        <v>75</v>
      </c>
      <c r="AW241" s="13">
        <f>I70</f>
        <v>28.35</v>
      </c>
      <c r="AX241" t="s">
        <v>10</v>
      </c>
      <c r="BI241" s="170"/>
      <c r="BJ241" s="6" t="s">
        <v>61</v>
      </c>
      <c r="BK241" s="30"/>
      <c r="BT241" s="2"/>
      <c r="CC241" s="7"/>
      <c r="CY241" s="171"/>
    </row>
    <row r="242" spans="2:126" ht="15" customHeight="1" x14ac:dyDescent="0.15">
      <c r="B242" s="170" t="s">
        <v>449</v>
      </c>
      <c r="C242" s="4"/>
      <c r="D242" s="6" t="s">
        <v>452</v>
      </c>
      <c r="E242" s="6"/>
      <c r="I242" s="317"/>
      <c r="K242" s="171"/>
      <c r="L242" t="s">
        <v>71</v>
      </c>
      <c r="O242" s="622"/>
      <c r="Q242" s="136">
        <f>S87</f>
        <v>75</v>
      </c>
      <c r="R242" s="160">
        <f>R88</f>
        <v>28.35</v>
      </c>
      <c r="S242" s="1" t="s">
        <v>10</v>
      </c>
      <c r="U242" s="12">
        <f>E203-(J70+G239)-1</f>
        <v>13</v>
      </c>
      <c r="V242" s="13">
        <f>F203-(K70+H239)-0.378</f>
        <v>5.0039999999999978</v>
      </c>
      <c r="W242" t="s">
        <v>10</v>
      </c>
      <c r="X242" s="7"/>
      <c r="Z242" s="13">
        <f>W70</f>
        <v>37.043999999999997</v>
      </c>
      <c r="AA242" s="7" t="s">
        <v>10</v>
      </c>
      <c r="AB242" s="12">
        <f>U242-1</f>
        <v>12</v>
      </c>
      <c r="AD242" t="s">
        <v>434</v>
      </c>
      <c r="AP242" t="s">
        <v>446</v>
      </c>
      <c r="AQ242" s="145"/>
      <c r="AS242" s="9"/>
      <c r="AT242" s="9"/>
      <c r="AU242" s="9"/>
      <c r="BI242" s="170"/>
      <c r="CC242" s="7"/>
      <c r="CY242" s="171"/>
      <c r="DA242" s="9"/>
      <c r="DB242" s="9"/>
      <c r="DC242" s="9"/>
      <c r="DG242" t="s">
        <v>217</v>
      </c>
      <c r="DI242" s="12">
        <f>H70+0.5</f>
        <v>75.5</v>
      </c>
      <c r="DJ242" s="13">
        <f>I70+0.189</f>
        <v>28.539000000000001</v>
      </c>
      <c r="DK242" t="s">
        <v>10</v>
      </c>
    </row>
    <row r="243" spans="2:126" ht="15" customHeight="1" x14ac:dyDescent="0.15">
      <c r="B243" s="170"/>
      <c r="F243" s="9"/>
      <c r="G243" s="9"/>
      <c r="H243" s="9"/>
      <c r="K243" s="171"/>
      <c r="O243" s="622"/>
      <c r="T243" t="s">
        <v>450</v>
      </c>
      <c r="X243" s="7"/>
      <c r="AA243" s="7"/>
      <c r="AB243" s="13">
        <f>V242-0.378</f>
        <v>4.6259999999999977</v>
      </c>
      <c r="AC243" t="s">
        <v>10</v>
      </c>
      <c r="AE243" t="s">
        <v>212</v>
      </c>
      <c r="AN243" s="12">
        <f>J70-L70</f>
        <v>35</v>
      </c>
      <c r="AO243" s="13">
        <f>K70-M70</f>
        <v>13.230000000000002</v>
      </c>
      <c r="AP243" t="s">
        <v>10</v>
      </c>
      <c r="AQ243" s="145"/>
      <c r="AS243" t="s">
        <v>106</v>
      </c>
      <c r="AV243" s="6" t="s">
        <v>130</v>
      </c>
      <c r="AZ243" s="198"/>
      <c r="BI243" s="170"/>
      <c r="BY243" s="128"/>
      <c r="CC243" s="7"/>
      <c r="CY243" s="171"/>
      <c r="DH243" s="198"/>
    </row>
    <row r="244" spans="2:126" ht="15" customHeight="1" x14ac:dyDescent="0.15">
      <c r="B244" s="170"/>
      <c r="F244" t="s">
        <v>59</v>
      </c>
      <c r="H244" s="12">
        <f>J70+G239</f>
        <v>76</v>
      </c>
      <c r="I244" s="13">
        <f>K70+H239</f>
        <v>28.728000000000002</v>
      </c>
      <c r="J244" t="s">
        <v>10</v>
      </c>
      <c r="K244" s="171"/>
      <c r="N244" s="6" t="s">
        <v>432</v>
      </c>
      <c r="O244" s="622"/>
      <c r="P244" t="s">
        <v>89</v>
      </c>
      <c r="V244" s="6" t="s">
        <v>214</v>
      </c>
      <c r="X244" s="7"/>
      <c r="AA244" s="7"/>
      <c r="AB244" s="13"/>
      <c r="AD244" s="6" t="s">
        <v>431</v>
      </c>
      <c r="AQ244" s="145"/>
      <c r="AS244" s="12">
        <f>L68</f>
        <v>30</v>
      </c>
      <c r="AT244" s="13">
        <f>M68</f>
        <v>11.34</v>
      </c>
      <c r="AU244" t="s">
        <v>10</v>
      </c>
      <c r="BI244" s="177"/>
      <c r="BK244" s="12">
        <f>H70/2</f>
        <v>37.5</v>
      </c>
      <c r="BL244" s="13">
        <f>I70/2</f>
        <v>14.175000000000001</v>
      </c>
      <c r="BM244" t="s">
        <v>10</v>
      </c>
      <c r="CC244" s="7"/>
      <c r="CY244" s="171"/>
      <c r="DT244" t="s">
        <v>111</v>
      </c>
    </row>
    <row r="245" spans="2:126" ht="15" customHeight="1" x14ac:dyDescent="0.15">
      <c r="B245" s="318"/>
      <c r="C245" s="4"/>
      <c r="K245" s="171"/>
      <c r="O245" s="622"/>
      <c r="R245" s="6" t="s">
        <v>451</v>
      </c>
      <c r="U245" s="1"/>
      <c r="X245" s="7"/>
      <c r="AA245" s="7"/>
      <c r="AE245" s="1"/>
      <c r="AF245" s="6" t="s">
        <v>451</v>
      </c>
      <c r="AQ245" s="145"/>
      <c r="AT245" t="s">
        <v>218</v>
      </c>
      <c r="AV245" s="12">
        <f>K203</f>
        <v>15</v>
      </c>
      <c r="AW245" s="13">
        <f>L203</f>
        <v>5.76</v>
      </c>
      <c r="AX245" t="s">
        <v>10</v>
      </c>
      <c r="BI245" s="170"/>
      <c r="CC245" s="7"/>
      <c r="CY245" s="171"/>
      <c r="DA245" s="12">
        <v>10</v>
      </c>
      <c r="DB245" s="13">
        <v>3.78</v>
      </c>
      <c r="DC245" t="s">
        <v>10</v>
      </c>
      <c r="DT245" s="12">
        <f>AR46</f>
        <v>72</v>
      </c>
      <c r="DU245" s="13">
        <f>AS46</f>
        <v>27.216000000000001</v>
      </c>
      <c r="DV245" t="s">
        <v>10</v>
      </c>
    </row>
    <row r="246" spans="2:126" ht="15" customHeight="1" x14ac:dyDescent="0.15">
      <c r="B246" s="170"/>
      <c r="K246" s="171"/>
      <c r="O246" s="622"/>
      <c r="X246" s="7"/>
      <c r="AA246" s="7"/>
      <c r="AE246" s="6"/>
      <c r="AI246" s="6"/>
      <c r="AQ246" s="623"/>
      <c r="AR246" s="168"/>
      <c r="AS246" s="168"/>
      <c r="AW246" t="s">
        <v>324</v>
      </c>
      <c r="BI246" s="170"/>
      <c r="BL246" t="s">
        <v>2330</v>
      </c>
      <c r="BR246" t="s">
        <v>2331</v>
      </c>
      <c r="BY246" s="23"/>
      <c r="CC246" s="7"/>
      <c r="CD246" s="23"/>
      <c r="CY246" s="171"/>
      <c r="CZ246" s="241"/>
      <c r="DG246" t="s">
        <v>217</v>
      </c>
      <c r="DI246" s="12">
        <f>H70</f>
        <v>75</v>
      </c>
      <c r="DJ246" s="13">
        <f>I70</f>
        <v>28.35</v>
      </c>
      <c r="DK246" t="s">
        <v>10</v>
      </c>
    </row>
    <row r="247" spans="2:126" ht="15" customHeight="1" x14ac:dyDescent="0.15">
      <c r="B247" s="318"/>
      <c r="C247" t="s">
        <v>447</v>
      </c>
      <c r="E247" s="12">
        <f>N68</f>
        <v>40</v>
      </c>
      <c r="F247" s="13">
        <f>O68</f>
        <v>15.12</v>
      </c>
      <c r="G247" t="s">
        <v>10</v>
      </c>
      <c r="H247" t="s">
        <v>440</v>
      </c>
      <c r="K247" s="171"/>
      <c r="O247" s="622"/>
      <c r="X247" s="7"/>
      <c r="AA247" s="7"/>
      <c r="AQ247" s="625"/>
      <c r="AT247" s="135"/>
      <c r="BI247" s="170"/>
      <c r="BM247" s="12">
        <f>H70+0.5</f>
        <v>75.5</v>
      </c>
      <c r="BN247" s="13">
        <f>I70+0.189</f>
        <v>28.539000000000001</v>
      </c>
      <c r="BO247" t="s">
        <v>10</v>
      </c>
      <c r="BR247" s="12">
        <f>H70</f>
        <v>75</v>
      </c>
      <c r="BS247" s="13">
        <f>I70</f>
        <v>28.35</v>
      </c>
      <c r="BT247" t="s">
        <v>10</v>
      </c>
      <c r="BY247" s="12">
        <f>H70+BX234</f>
        <v>77.5</v>
      </c>
      <c r="CC247" s="7"/>
      <c r="CD247" s="12">
        <f>H70+BX234</f>
        <v>77.5</v>
      </c>
      <c r="CE247" s="13">
        <f>I70+BW232</f>
        <v>28.917000000000002</v>
      </c>
      <c r="CF247" t="s">
        <v>10</v>
      </c>
      <c r="CY247" s="171"/>
      <c r="DB247" s="135"/>
    </row>
    <row r="248" spans="2:126" ht="15" customHeight="1" x14ac:dyDescent="0.15">
      <c r="B248" s="170"/>
      <c r="H248" s="12">
        <f>J70+D251</f>
        <v>76.5</v>
      </c>
      <c r="I248" s="13">
        <f>K70+E251</f>
        <v>28.917000000000002</v>
      </c>
      <c r="J248" t="s">
        <v>10</v>
      </c>
      <c r="K248" s="171"/>
      <c r="O248" s="622"/>
      <c r="Q248" s="2"/>
      <c r="X248" s="7"/>
      <c r="AA248" s="7"/>
      <c r="AT248" s="626"/>
      <c r="AU248" s="12">
        <f>S87</f>
        <v>75</v>
      </c>
      <c r="AV248" s="13">
        <f>R88</f>
        <v>28.35</v>
      </c>
      <c r="AW248" t="s">
        <v>10</v>
      </c>
      <c r="BI248" s="170"/>
      <c r="BQ248" s="2"/>
      <c r="BU248" s="4"/>
      <c r="BY248" s="13">
        <f>I70+BW232</f>
        <v>28.917000000000002</v>
      </c>
      <c r="BZ248" t="s">
        <v>10</v>
      </c>
      <c r="CC248" s="7"/>
      <c r="CJ248" t="s">
        <v>174</v>
      </c>
      <c r="CY248" s="235"/>
      <c r="DB248" s="626"/>
      <c r="DP248" s="131" t="s">
        <v>2332</v>
      </c>
    </row>
    <row r="249" spans="2:126" ht="15" customHeight="1" x14ac:dyDescent="0.15">
      <c r="B249" s="170"/>
      <c r="K249" s="171"/>
      <c r="O249" s="622"/>
      <c r="Q249" s="2"/>
      <c r="S249" t="s">
        <v>428</v>
      </c>
      <c r="T249" s="30"/>
      <c r="U249" s="23"/>
      <c r="X249" s="7"/>
      <c r="AA249" s="7"/>
      <c r="AE249" s="30"/>
      <c r="BI249" s="170"/>
      <c r="BT249" t="s">
        <v>234</v>
      </c>
      <c r="CC249" s="7"/>
    </row>
    <row r="250" spans="2:126" ht="15" customHeight="1" x14ac:dyDescent="0.15">
      <c r="B250" s="170"/>
      <c r="C250" s="1" t="s">
        <v>1243</v>
      </c>
      <c r="E250" s="101"/>
      <c r="K250" s="171"/>
      <c r="O250" s="622"/>
      <c r="X250" s="7"/>
      <c r="Z250" s="191"/>
      <c r="AA250" s="7"/>
      <c r="AE250" t="s">
        <v>216</v>
      </c>
      <c r="AT250" s="135"/>
      <c r="AU250" s="2"/>
      <c r="BI250" s="170"/>
      <c r="CC250" s="7"/>
      <c r="CD250" s="12">
        <f>BZ251+1</f>
        <v>12.766666666666666</v>
      </c>
      <c r="CG250" s="12">
        <f>BV251-1</f>
        <v>16.733333333333334</v>
      </c>
    </row>
    <row r="251" spans="2:126" ht="15" customHeight="1" x14ac:dyDescent="0.15">
      <c r="B251" s="170"/>
      <c r="C251" s="59"/>
      <c r="D251" s="174">
        <v>1.5</v>
      </c>
      <c r="E251" s="175">
        <v>0.56699999999999995</v>
      </c>
      <c r="F251" t="s">
        <v>10</v>
      </c>
      <c r="H251" s="12">
        <f>J70+D251</f>
        <v>76.5</v>
      </c>
      <c r="I251" s="13">
        <f>K70+E251</f>
        <v>28.917000000000002</v>
      </c>
      <c r="J251" s="9" t="s">
        <v>10</v>
      </c>
      <c r="K251" s="627" t="s">
        <v>282</v>
      </c>
      <c r="O251" s="622"/>
      <c r="X251" s="192" t="s">
        <v>282</v>
      </c>
      <c r="AA251" s="7"/>
      <c r="AB251" s="9"/>
      <c r="AE251" s="12">
        <f>Z241-Q239-Q242</f>
        <v>20.5</v>
      </c>
      <c r="AF251" s="13">
        <f>Z242-R239-R242</f>
        <v>7.7489999999999952</v>
      </c>
      <c r="AG251" t="s">
        <v>10</v>
      </c>
      <c r="BI251" s="170"/>
      <c r="BK251" s="131" t="s">
        <v>1551</v>
      </c>
      <c r="BL251" s="131"/>
      <c r="BM251" s="345">
        <f>BN233+(BV266-BN233)/2</f>
        <v>57.5</v>
      </c>
      <c r="BN251" s="311">
        <f>BO233+(BW266-BO233)/2</f>
        <v>21.734999999999999</v>
      </c>
      <c r="BO251" s="131" t="s">
        <v>10</v>
      </c>
      <c r="BV251" s="345">
        <f>BR229-BM251-BZ251</f>
        <v>17.733333333333334</v>
      </c>
      <c r="BW251" s="311">
        <f>BS229-BN251-BZ252</f>
        <v>6.7704000000000004</v>
      </c>
      <c r="BX251" s="131" t="s">
        <v>10</v>
      </c>
      <c r="BZ251" s="345">
        <f>BK259*TAN(RADIANS(CB267))+1</f>
        <v>11.766666666666666</v>
      </c>
      <c r="CC251" s="7"/>
      <c r="CD251" s="311">
        <f>BZ252+0.378</f>
        <v>4.8485999999999994</v>
      </c>
      <c r="CE251" s="131" t="s">
        <v>10</v>
      </c>
      <c r="CG251" s="311">
        <f>BW251-0.378</f>
        <v>6.3924000000000003</v>
      </c>
      <c r="CH251" s="131" t="s">
        <v>10</v>
      </c>
    </row>
    <row r="252" spans="2:126" ht="15" customHeight="1" thickBot="1" x14ac:dyDescent="0.2">
      <c r="B252" s="170"/>
      <c r="C252" s="296"/>
      <c r="D252" s="17"/>
      <c r="E252" s="17"/>
      <c r="F252" s="17"/>
      <c r="G252" s="17"/>
      <c r="H252" s="17"/>
      <c r="I252" s="17"/>
      <c r="J252" s="17"/>
      <c r="K252" s="628" t="s">
        <v>305</v>
      </c>
      <c r="N252" s="3"/>
      <c r="O252" s="629"/>
      <c r="P252" s="3"/>
      <c r="Q252" s="3"/>
      <c r="R252" s="3"/>
      <c r="S252" s="3"/>
      <c r="T252" s="3"/>
      <c r="U252" s="3"/>
      <c r="V252" s="3"/>
      <c r="X252" s="195" t="s">
        <v>305</v>
      </c>
      <c r="Y252" s="196"/>
      <c r="Z252" s="168"/>
      <c r="AA252" s="197"/>
      <c r="AB252" s="19"/>
      <c r="AC252" s="3"/>
      <c r="AD252" s="3"/>
      <c r="AE252" s="3"/>
      <c r="AF252" s="3"/>
      <c r="AG252" s="3"/>
      <c r="AH252" s="3"/>
      <c r="AI252" s="3"/>
      <c r="AO252" t="s">
        <v>445</v>
      </c>
      <c r="AW252" s="9"/>
      <c r="AX252" s="9"/>
      <c r="AY252" s="9"/>
      <c r="BI252" s="170"/>
      <c r="BJ252" s="173" t="s">
        <v>212</v>
      </c>
      <c r="BQ252" s="6"/>
      <c r="BZ252" s="13">
        <f>BL259*TAN(RADIANS(CB268))+0.378</f>
        <v>4.4705999999999992</v>
      </c>
      <c r="CC252" s="7"/>
      <c r="CJ252" t="s">
        <v>2335</v>
      </c>
    </row>
    <row r="253" spans="2:126" ht="15" customHeight="1" thickTop="1" x14ac:dyDescent="0.15">
      <c r="W253" s="11"/>
      <c r="BI253" s="170"/>
      <c r="BJ253" s="172"/>
      <c r="BZ253" t="s">
        <v>2489</v>
      </c>
      <c r="CC253" s="7"/>
    </row>
    <row r="254" spans="2:126" ht="15" customHeight="1" x14ac:dyDescent="0.15">
      <c r="I254" s="6" t="s">
        <v>1252</v>
      </c>
      <c r="R254" t="s">
        <v>535</v>
      </c>
      <c r="T254" s="101"/>
      <c r="U254" t="s">
        <v>148</v>
      </c>
      <c r="Y254" s="12">
        <f>AE251+(V255-2)</f>
        <v>36</v>
      </c>
      <c r="Z254" s="13">
        <f>AF251+(W255-0.756)</f>
        <v>13.60799999999999</v>
      </c>
      <c r="AA254" t="s">
        <v>10</v>
      </c>
      <c r="BF254" s="9" t="s">
        <v>4</v>
      </c>
      <c r="BI254" s="170"/>
      <c r="BJ254" s="172" t="s">
        <v>89</v>
      </c>
      <c r="CC254" s="7"/>
    </row>
    <row r="255" spans="2:126" ht="15" customHeight="1" x14ac:dyDescent="0.15">
      <c r="S255" s="32">
        <v>3</v>
      </c>
      <c r="T255" s="106">
        <v>1.1339999999999999</v>
      </c>
      <c r="U255" t="s">
        <v>10</v>
      </c>
      <c r="V255" s="12">
        <f>AE251-S255</f>
        <v>17.5</v>
      </c>
      <c r="W255" s="13">
        <f>AF251-T255</f>
        <v>6.6149999999999949</v>
      </c>
      <c r="X255" t="s">
        <v>10</v>
      </c>
      <c r="Y255" t="s">
        <v>1254</v>
      </c>
      <c r="BF255" s="12">
        <f>V70</f>
        <v>98</v>
      </c>
      <c r="BG255" s="13">
        <f>W70</f>
        <v>37.043999999999997</v>
      </c>
      <c r="BH255" t="s">
        <v>10</v>
      </c>
      <c r="BI255" s="170"/>
      <c r="BJ255" s="172"/>
      <c r="BY255" s="6"/>
      <c r="CC255" s="7"/>
      <c r="DG255" t="s">
        <v>324</v>
      </c>
    </row>
    <row r="256" spans="2:126" ht="15" customHeight="1" x14ac:dyDescent="0.15">
      <c r="Q256" t="s">
        <v>430</v>
      </c>
      <c r="Z256" s="1"/>
      <c r="BI256" s="170"/>
      <c r="CC256" s="7"/>
    </row>
    <row r="257" spans="61:91" ht="15" customHeight="1" x14ac:dyDescent="0.15">
      <c r="BI257" s="170"/>
      <c r="CC257" s="7"/>
    </row>
    <row r="258" spans="61:91" ht="15" customHeight="1" x14ac:dyDescent="0.15">
      <c r="BI258" s="170"/>
      <c r="CC258" s="7"/>
    </row>
    <row r="259" spans="61:91" ht="15" customHeight="1" x14ac:dyDescent="0.15">
      <c r="BI259" s="170"/>
      <c r="BK259" s="12">
        <f>BR247+0.5-BK244</f>
        <v>38</v>
      </c>
      <c r="BL259" s="13">
        <f>BS247+0.189-BL244</f>
        <v>14.364000000000001</v>
      </c>
      <c r="BM259" t="s">
        <v>10</v>
      </c>
      <c r="CC259" s="7"/>
    </row>
    <row r="260" spans="61:91" ht="15" customHeight="1" x14ac:dyDescent="0.15">
      <c r="BI260" s="170"/>
      <c r="CC260" s="7"/>
    </row>
    <row r="261" spans="61:91" ht="15" customHeight="1" x14ac:dyDescent="0.15">
      <c r="BI261" s="170"/>
      <c r="CC261" s="7"/>
    </row>
    <row r="262" spans="61:91" ht="15" customHeight="1" x14ac:dyDescent="0.15">
      <c r="BI262" s="170"/>
      <c r="CC262" s="7"/>
    </row>
    <row r="263" spans="61:91" ht="15" customHeight="1" x14ac:dyDescent="0.15">
      <c r="BI263" s="170"/>
      <c r="CC263" s="7"/>
    </row>
    <row r="264" spans="61:91" ht="15" customHeight="1" x14ac:dyDescent="0.15">
      <c r="BI264" s="170"/>
      <c r="CC264" s="7"/>
    </row>
    <row r="265" spans="61:91" ht="15" customHeight="1" x14ac:dyDescent="0.15">
      <c r="BI265" s="170"/>
      <c r="BY265" s="12">
        <f>BR229-BV266-1</f>
        <v>12.5</v>
      </c>
      <c r="CC265" s="7"/>
      <c r="CE265" s="12">
        <f>BY265-1</f>
        <v>11.5</v>
      </c>
    </row>
    <row r="266" spans="61:91" ht="15" customHeight="1" x14ac:dyDescent="0.15">
      <c r="BI266" s="170"/>
      <c r="BR266" t="s">
        <v>2337</v>
      </c>
      <c r="BV266" s="12">
        <f>AR46+BK269</f>
        <v>73.5</v>
      </c>
      <c r="BW266" s="13">
        <f>AS46+BL269</f>
        <v>27.783000000000001</v>
      </c>
      <c r="BX266" t="s">
        <v>10</v>
      </c>
      <c r="BY266" s="311">
        <f>BS229-BW266-0.378</f>
        <v>4.8149999999999977</v>
      </c>
      <c r="BZ266" s="131" t="s">
        <v>10</v>
      </c>
      <c r="CB266" t="s">
        <v>2338</v>
      </c>
      <c r="CC266" s="7"/>
      <c r="CE266" s="311">
        <f>BY266-0.378</f>
        <v>4.4369999999999976</v>
      </c>
      <c r="CF266" s="131" t="s">
        <v>10</v>
      </c>
    </row>
    <row r="267" spans="61:91" ht="15" customHeight="1" x14ac:dyDescent="0.15">
      <c r="BI267" s="170"/>
      <c r="CB267" s="4">
        <f>DEGREES(ATAN((BY236-1)/BR247))</f>
        <v>15.819193947500141</v>
      </c>
      <c r="CC267" s="7"/>
    </row>
    <row r="268" spans="61:91" ht="15" customHeight="1" x14ac:dyDescent="0.15">
      <c r="BI268" s="170"/>
      <c r="BK268" t="s">
        <v>1243</v>
      </c>
      <c r="CB268" s="4">
        <f>DEGREES(ATAN((BY237-0.378)/BS247))</f>
        <v>15.903346164648626</v>
      </c>
      <c r="CC268" s="7"/>
      <c r="CD268" s="12">
        <f>BV270+(BV271-2)</f>
        <v>36</v>
      </c>
      <c r="CE268" s="13">
        <f>BW270+(BW271-0.756)</f>
        <v>13.60799999999999</v>
      </c>
      <c r="CF268" t="s">
        <v>10</v>
      </c>
      <c r="CM268" t="s">
        <v>2339</v>
      </c>
    </row>
    <row r="269" spans="61:91" ht="15" customHeight="1" x14ac:dyDescent="0.15">
      <c r="BI269" s="170"/>
      <c r="BJ269" s="630"/>
      <c r="BK269" s="174">
        <v>1.5</v>
      </c>
      <c r="BL269" s="106">
        <v>0.56699999999999995</v>
      </c>
      <c r="BM269" t="s">
        <v>10</v>
      </c>
      <c r="BO269" s="12">
        <v>10</v>
      </c>
      <c r="BP269" s="13">
        <v>3.78</v>
      </c>
      <c r="BQ269" t="s">
        <v>10</v>
      </c>
      <c r="CC269" s="7"/>
      <c r="CG269" t="s">
        <v>2340</v>
      </c>
    </row>
    <row r="270" spans="61:91" ht="15" customHeight="1" x14ac:dyDescent="0.15">
      <c r="BI270" s="170"/>
      <c r="BT270" s="9" t="s">
        <v>2341</v>
      </c>
      <c r="BU270" s="6"/>
      <c r="BV270" s="12">
        <f>BF255-BX234-BR247</f>
        <v>20.5</v>
      </c>
      <c r="BW270" s="13">
        <f>BG255-BY234-BS247</f>
        <v>7.7489999999999952</v>
      </c>
      <c r="BX270" s="9" t="s">
        <v>10</v>
      </c>
      <c r="CC270" s="7"/>
    </row>
    <row r="271" spans="61:91" ht="15" customHeight="1" x14ac:dyDescent="0.15">
      <c r="BI271" s="170"/>
      <c r="BK271" t="s">
        <v>284</v>
      </c>
      <c r="BM271" s="12">
        <f>N68</f>
        <v>40</v>
      </c>
      <c r="BN271" s="13">
        <f>O68</f>
        <v>15.12</v>
      </c>
      <c r="BO271" t="s">
        <v>10</v>
      </c>
      <c r="BR271" t="s">
        <v>2342</v>
      </c>
      <c r="BV271" s="12">
        <f>BV270-BV274</f>
        <v>17.5</v>
      </c>
      <c r="BW271" s="13">
        <f>BW270-BW274</f>
        <v>6.6149999999999949</v>
      </c>
      <c r="BX271" t="s">
        <v>10</v>
      </c>
      <c r="CC271" s="7"/>
      <c r="CF271" t="s">
        <v>2343</v>
      </c>
    </row>
    <row r="272" spans="61:91" ht="15" customHeight="1" x14ac:dyDescent="0.15">
      <c r="BI272" s="170"/>
      <c r="CC272" s="7"/>
    </row>
    <row r="273" spans="2:94" ht="15" customHeight="1" x14ac:dyDescent="0.15">
      <c r="BI273" s="170"/>
      <c r="CC273" s="7"/>
    </row>
    <row r="274" spans="2:94" ht="15" customHeight="1" x14ac:dyDescent="0.15">
      <c r="BI274" s="233"/>
      <c r="BJ274" s="173"/>
      <c r="BS274" t="s">
        <v>2344</v>
      </c>
      <c r="BU274" s="631"/>
      <c r="BV274" s="32">
        <v>3</v>
      </c>
      <c r="BW274" s="106">
        <v>1.1339999999999999</v>
      </c>
      <c r="BX274" s="139" t="s">
        <v>10</v>
      </c>
      <c r="BZ274" s="6" t="s">
        <v>2491</v>
      </c>
      <c r="CC274" s="7"/>
      <c r="CD274" s="49"/>
      <c r="CE274" s="3"/>
      <c r="CF274" s="3"/>
      <c r="CG274" s="3"/>
      <c r="CH274" s="3"/>
      <c r="CI274" s="3"/>
      <c r="CJ274" s="3"/>
      <c r="CK274" s="3"/>
      <c r="CL274" s="3"/>
      <c r="CM274" s="3"/>
      <c r="CN274" s="3"/>
      <c r="CO274" s="3"/>
      <c r="CP274" s="3"/>
    </row>
    <row r="275" spans="2:94" ht="15" customHeight="1" x14ac:dyDescent="0.15">
      <c r="BT275" t="s">
        <v>2347</v>
      </c>
      <c r="BW275" s="6"/>
      <c r="BZ275" s="6" t="s">
        <v>1252</v>
      </c>
    </row>
    <row r="277" spans="2:94" ht="15" customHeight="1" x14ac:dyDescent="0.15">
      <c r="B277" s="128" t="s">
        <v>1125</v>
      </c>
      <c r="D277" s="30"/>
      <c r="E277" s="30"/>
    </row>
    <row r="278" spans="2:94" ht="15" customHeight="1" x14ac:dyDescent="0.15">
      <c r="B278" s="30" t="s">
        <v>967</v>
      </c>
    </row>
    <row r="279" spans="2:94" ht="15" customHeight="1" x14ac:dyDescent="0.15">
      <c r="B279" s="12">
        <f>V70-(H68+1)-S195-X191-2</f>
        <v>10</v>
      </c>
      <c r="C279" s="13">
        <f>W70-(I68+0.378)-T195-Y191-0.756</f>
        <v>3.7799999999999976</v>
      </c>
      <c r="D279" t="s">
        <v>489</v>
      </c>
    </row>
    <row r="280" spans="2:94" ht="15" customHeight="1" x14ac:dyDescent="0.15">
      <c r="B280" s="12">
        <f>V70-S195-X191-R68-3</f>
        <v>10</v>
      </c>
      <c r="C280" s="13">
        <f>W70-T195-Y191-S68-1.134</f>
        <v>3.779999999999998</v>
      </c>
      <c r="D280" t="s">
        <v>490</v>
      </c>
    </row>
    <row r="281" spans="2:94" ht="15" customHeight="1" x14ac:dyDescent="0.15">
      <c r="B281" s="12">
        <f>V70-(N193-2)-(R70+0.5)-3</f>
        <v>11.5</v>
      </c>
      <c r="C281" s="13">
        <f>W70-(O193-0.756)-(S70+0.189)-1.134</f>
        <v>4.3469999999999978</v>
      </c>
      <c r="D281" t="s">
        <v>491</v>
      </c>
    </row>
    <row r="282" spans="2:94" ht="15" customHeight="1" x14ac:dyDescent="0.15">
      <c r="AO282" t="s">
        <v>467</v>
      </c>
      <c r="AR282" s="12">
        <f>E207*2</f>
        <v>614</v>
      </c>
      <c r="AS282" s="13">
        <f>F207*2</f>
        <v>232.09200000000001</v>
      </c>
      <c r="AT282" t="s">
        <v>10</v>
      </c>
    </row>
    <row r="283" spans="2:94" ht="15" customHeight="1" x14ac:dyDescent="0.15">
      <c r="E283" s="145"/>
      <c r="BO283" s="145"/>
    </row>
    <row r="284" spans="2:94" ht="15" customHeight="1" x14ac:dyDescent="0.15">
      <c r="E284" s="145"/>
      <c r="S284" t="s">
        <v>466</v>
      </c>
      <c r="U284" s="12">
        <f>E207</f>
        <v>307</v>
      </c>
      <c r="V284" s="13">
        <f>F207</f>
        <v>116.04600000000001</v>
      </c>
      <c r="W284" t="s">
        <v>10</v>
      </c>
      <c r="AJ284" t="s">
        <v>398</v>
      </c>
      <c r="AX284" t="s">
        <v>466</v>
      </c>
      <c r="AZ284" s="12">
        <f>E207</f>
        <v>307</v>
      </c>
      <c r="BA284" s="13">
        <f>F207</f>
        <v>116.04600000000001</v>
      </c>
      <c r="BB284" t="s">
        <v>10</v>
      </c>
      <c r="BO284" s="145"/>
    </row>
    <row r="285" spans="2:94" ht="15" customHeight="1" x14ac:dyDescent="0.15">
      <c r="E285" s="623"/>
      <c r="F285" s="3"/>
      <c r="G285" s="3"/>
      <c r="H285" s="3"/>
      <c r="I285" s="3"/>
      <c r="J285" s="3"/>
      <c r="K285" s="3"/>
      <c r="L285" s="3"/>
      <c r="M285" s="3"/>
      <c r="N285" s="3"/>
      <c r="O285" s="3"/>
      <c r="P285" s="3"/>
      <c r="Q285" s="3"/>
      <c r="R285" s="3"/>
      <c r="S285" s="3"/>
      <c r="T285" s="3"/>
      <c r="U285" s="3"/>
      <c r="V285" s="3"/>
      <c r="W285" s="3"/>
      <c r="X285" s="3"/>
      <c r="Y285" s="3"/>
      <c r="Z285" s="3"/>
      <c r="AA285" s="3"/>
      <c r="AB285" s="3"/>
      <c r="AC285" s="3" t="s">
        <v>1477</v>
      </c>
      <c r="AD285" s="3"/>
      <c r="AE285" s="3"/>
      <c r="AF285" s="3"/>
      <c r="AG285" s="3"/>
      <c r="AH285" s="226">
        <f>AH289+AE289</f>
        <v>67</v>
      </c>
      <c r="AI285" s="44">
        <f>AI289+AF289</f>
        <v>25.326000000000001</v>
      </c>
      <c r="AJ285" s="147" t="s">
        <v>10</v>
      </c>
      <c r="AK285" s="632" t="s">
        <v>1262</v>
      </c>
      <c r="AL285" s="3"/>
      <c r="AM285" s="3"/>
      <c r="AN285" s="3"/>
      <c r="AO285" s="3"/>
      <c r="AP285" s="226">
        <f>AL289+AO289</f>
        <v>67</v>
      </c>
      <c r="AQ285" s="44">
        <f>AM289+AP289</f>
        <v>25.326000000000001</v>
      </c>
      <c r="AR285" s="3" t="s">
        <v>10</v>
      </c>
      <c r="AS285" s="3"/>
      <c r="AT285" s="3"/>
      <c r="AU285" s="3"/>
      <c r="AV285" s="3"/>
      <c r="AW285" s="3"/>
      <c r="AX285" s="3"/>
      <c r="AY285" s="3"/>
      <c r="AZ285" s="3"/>
      <c r="BA285" s="3"/>
      <c r="BB285" s="3"/>
      <c r="BC285" s="3"/>
      <c r="BD285" s="3"/>
      <c r="BE285" s="3"/>
      <c r="BF285" s="3"/>
      <c r="BG285" s="3"/>
      <c r="BH285" s="3"/>
      <c r="BI285" s="3"/>
      <c r="BJ285" s="3"/>
      <c r="BK285" s="3"/>
      <c r="BL285" s="3"/>
      <c r="BM285" s="3"/>
      <c r="BN285" s="3"/>
      <c r="BO285" s="147"/>
      <c r="BP285" s="276"/>
    </row>
    <row r="286" spans="2:94" ht="15" customHeight="1" x14ac:dyDescent="0.15">
      <c r="E286" s="633"/>
      <c r="W286" t="s">
        <v>921</v>
      </c>
      <c r="Y286" s="8"/>
      <c r="Z286" s="8"/>
      <c r="AA286" s="8"/>
      <c r="AE286" s="12">
        <f>B292-(AK302-0.5)-AE291</f>
        <v>13</v>
      </c>
      <c r="AF286" s="13">
        <f>C292-(AL302-0.189)-AF291</f>
        <v>4.9139999999999979</v>
      </c>
      <c r="AG286" t="s">
        <v>10</v>
      </c>
      <c r="AJ286" s="170"/>
      <c r="AL286" s="12">
        <f>B292-(AK302-0.5)-I360</f>
        <v>12.075678379976438</v>
      </c>
      <c r="AM286" s="13">
        <f>C292-(AL302-0.189)-J360</f>
        <v>4.5646064276310909</v>
      </c>
      <c r="AN286" t="s">
        <v>10</v>
      </c>
      <c r="AS286" s="12">
        <f>AL293-AL289-AO289</f>
        <v>-67</v>
      </c>
      <c r="AU286" s="12">
        <f>BQ294-(N193-O190)-AU290</f>
        <v>14.5</v>
      </c>
      <c r="BO286" s="89"/>
    </row>
    <row r="287" spans="2:94" ht="15" customHeight="1" x14ac:dyDescent="0.15">
      <c r="B287" t="s">
        <v>463</v>
      </c>
      <c r="Z287" s="12">
        <f>AE293-AH289-AE289</f>
        <v>-67</v>
      </c>
      <c r="AA287" s="13">
        <f>AF293-AI289-AF289</f>
        <v>-15.325999999999999</v>
      </c>
      <c r="AB287" t="s">
        <v>10</v>
      </c>
      <c r="AJ287" s="170"/>
      <c r="AS287" s="13">
        <f>AM293-AM289-AP289</f>
        <v>-15.325999999999999</v>
      </c>
      <c r="AT287" t="s">
        <v>10</v>
      </c>
      <c r="AU287" s="13">
        <f>BR294-(O193-P190)-AV290</f>
        <v>5.4809999999999981</v>
      </c>
      <c r="AV287" t="s">
        <v>10</v>
      </c>
      <c r="BO287" s="7"/>
    </row>
    <row r="288" spans="2:94" ht="15" customHeight="1" x14ac:dyDescent="0.15">
      <c r="AD288" s="5"/>
      <c r="AE288" t="s">
        <v>454</v>
      </c>
      <c r="AH288" t="s">
        <v>428</v>
      </c>
      <c r="AJ288" s="170"/>
      <c r="AL288" t="s">
        <v>284</v>
      </c>
      <c r="AN288" t="s">
        <v>474</v>
      </c>
      <c r="BO288" s="7"/>
      <c r="BQ288" t="s">
        <v>77</v>
      </c>
    </row>
    <row r="289" spans="2:71" ht="15" customHeight="1" x14ac:dyDescent="0.15">
      <c r="AE289" s="12">
        <f>P68</f>
        <v>27</v>
      </c>
      <c r="AF289" s="13">
        <f>Q68</f>
        <v>10.206</v>
      </c>
      <c r="AG289" t="s">
        <v>10</v>
      </c>
      <c r="AH289" s="12">
        <f>N68</f>
        <v>40</v>
      </c>
      <c r="AI289" s="13">
        <f>O68</f>
        <v>15.12</v>
      </c>
      <c r="AJ289" s="170" t="s">
        <v>10</v>
      </c>
      <c r="AL289" s="12">
        <f>N68</f>
        <v>40</v>
      </c>
      <c r="AM289" s="13">
        <f>O68</f>
        <v>15.12</v>
      </c>
      <c r="AN289" t="s">
        <v>10</v>
      </c>
      <c r="AO289" s="12">
        <f>P68</f>
        <v>27</v>
      </c>
      <c r="AP289" s="13">
        <f>Q68</f>
        <v>10.206</v>
      </c>
      <c r="AQ289" t="s">
        <v>10</v>
      </c>
      <c r="AU289" t="s">
        <v>473</v>
      </c>
      <c r="BO289" s="7"/>
    </row>
    <row r="290" spans="2:71" ht="15" customHeight="1" x14ac:dyDescent="0.15">
      <c r="AE290" s="1" t="s">
        <v>23</v>
      </c>
      <c r="AJ290" s="170"/>
      <c r="AK290" t="s">
        <v>46</v>
      </c>
      <c r="AR290" t="s">
        <v>234</v>
      </c>
      <c r="AU290" s="12">
        <f>T68+0.5</f>
        <v>45.5</v>
      </c>
      <c r="AV290" s="13">
        <f>U68+0.189</f>
        <v>17.199000000000002</v>
      </c>
      <c r="AW290" t="s">
        <v>10</v>
      </c>
      <c r="BL290" t="s">
        <v>460</v>
      </c>
      <c r="BO290" s="7"/>
    </row>
    <row r="291" spans="2:71" ht="15" customHeight="1" x14ac:dyDescent="0.15">
      <c r="H291" t="s">
        <v>23</v>
      </c>
      <c r="J291" s="12">
        <f>R68+0.5</f>
        <v>58.5</v>
      </c>
      <c r="K291" s="13">
        <f>S68+0.189</f>
        <v>22.113</v>
      </c>
      <c r="L291" t="s">
        <v>10</v>
      </c>
      <c r="P291" t="s">
        <v>223</v>
      </c>
      <c r="R291" s="12">
        <f>E206</f>
        <v>287</v>
      </c>
      <c r="S291" s="13">
        <f>F206</f>
        <v>108.486</v>
      </c>
      <c r="T291" t="s">
        <v>10</v>
      </c>
      <c r="AE291" s="12">
        <f>P123+0.5</f>
        <v>58.5</v>
      </c>
      <c r="AF291" s="13">
        <f>O124+0.189</f>
        <v>22.113</v>
      </c>
      <c r="AG291" t="s">
        <v>10</v>
      </c>
      <c r="AJ291" s="170"/>
      <c r="AO291" t="s">
        <v>461</v>
      </c>
      <c r="BE291" t="s">
        <v>223</v>
      </c>
      <c r="BG291" s="12">
        <f>E206</f>
        <v>287</v>
      </c>
      <c r="BH291" s="13">
        <f>F206</f>
        <v>108.486</v>
      </c>
      <c r="BI291" t="s">
        <v>10</v>
      </c>
      <c r="BK291" s="12">
        <f>R70+0.5</f>
        <v>45.5</v>
      </c>
      <c r="BL291" s="13">
        <f>S70+0.189</f>
        <v>17.199000000000002</v>
      </c>
      <c r="BM291" t="s">
        <v>10</v>
      </c>
      <c r="BO291" s="7"/>
    </row>
    <row r="292" spans="2:71" ht="15" customHeight="1" x14ac:dyDescent="0.15">
      <c r="B292" s="12">
        <f>V70-S195</f>
        <v>78</v>
      </c>
      <c r="C292" s="13">
        <f>W70-T195</f>
        <v>29.483999999999998</v>
      </c>
      <c r="D292" t="s">
        <v>10</v>
      </c>
      <c r="N292" t="s">
        <v>477</v>
      </c>
      <c r="R292" s="12">
        <f>R291-AE293</f>
        <v>287</v>
      </c>
      <c r="S292" s="13">
        <f>S291-AF293</f>
        <v>98.486000000000004</v>
      </c>
      <c r="T292" t="s">
        <v>10</v>
      </c>
      <c r="AA292" t="s">
        <v>470</v>
      </c>
      <c r="AE292" t="s">
        <v>475</v>
      </c>
      <c r="AJ292" s="170"/>
      <c r="AL292" t="s">
        <v>475</v>
      </c>
      <c r="AR292" t="s">
        <v>471</v>
      </c>
      <c r="BC292" t="s">
        <v>476</v>
      </c>
      <c r="BG292" s="12">
        <f>BG291-AL293</f>
        <v>287</v>
      </c>
      <c r="BH292" s="13">
        <f>BH291-AM293</f>
        <v>98.486000000000004</v>
      </c>
      <c r="BI292" t="s">
        <v>10</v>
      </c>
      <c r="BO292" s="7"/>
    </row>
    <row r="293" spans="2:71" ht="15" customHeight="1" x14ac:dyDescent="0.15">
      <c r="AB293" s="12">
        <f>N207</f>
        <v>20</v>
      </c>
      <c r="AE293" s="12">
        <f>AP70</f>
        <v>0</v>
      </c>
      <c r="AF293" s="13">
        <f>AQ70</f>
        <v>10</v>
      </c>
      <c r="AG293" t="s">
        <v>10</v>
      </c>
      <c r="AJ293" s="170"/>
      <c r="AL293" s="12">
        <f>AP70</f>
        <v>0</v>
      </c>
      <c r="AM293" s="13">
        <f>AQ70</f>
        <v>10</v>
      </c>
      <c r="AN293" t="s">
        <v>10</v>
      </c>
      <c r="AS293" s="12">
        <f>N207</f>
        <v>20</v>
      </c>
      <c r="BO293" s="7"/>
      <c r="BQ293" t="s">
        <v>134</v>
      </c>
    </row>
    <row r="294" spans="2:71" ht="15" customHeight="1" x14ac:dyDescent="0.15">
      <c r="AB294" s="13">
        <f>O207</f>
        <v>7.56</v>
      </c>
      <c r="AC294" t="s">
        <v>10</v>
      </c>
      <c r="AH294" t="s">
        <v>230</v>
      </c>
      <c r="AJ294" s="170"/>
      <c r="AO294" t="s">
        <v>973</v>
      </c>
      <c r="AS294" s="13">
        <f>O207</f>
        <v>7.56</v>
      </c>
      <c r="AT294" t="s">
        <v>10</v>
      </c>
      <c r="AU294" t="s">
        <v>462</v>
      </c>
      <c r="BO294" s="7"/>
      <c r="BQ294" s="12">
        <f>V70</f>
        <v>98</v>
      </c>
      <c r="BR294" s="13">
        <f>W70</f>
        <v>37.043999999999997</v>
      </c>
      <c r="BS294" t="s">
        <v>10</v>
      </c>
    </row>
    <row r="295" spans="2:71" ht="15" customHeight="1" x14ac:dyDescent="0.15">
      <c r="AG295" s="12">
        <f>H68+0.5+1</f>
        <v>59.5</v>
      </c>
      <c r="AH295" s="13">
        <f>I68+0.189+0.378</f>
        <v>22.491</v>
      </c>
      <c r="AI295" t="s">
        <v>10</v>
      </c>
      <c r="AJ295" s="170"/>
      <c r="AL295" s="9"/>
      <c r="AM295" s="9"/>
      <c r="AN295" s="9"/>
      <c r="AO295" s="12">
        <f>F190</f>
        <v>4</v>
      </c>
      <c r="AP295" s="13">
        <f>G190</f>
        <v>1.512</v>
      </c>
      <c r="AQ295" t="s">
        <v>10</v>
      </c>
      <c r="AX295" t="s">
        <v>458</v>
      </c>
      <c r="BF295" t="s">
        <v>974</v>
      </c>
      <c r="BI295" s="12">
        <f>F190</f>
        <v>4</v>
      </c>
      <c r="BJ295" s="13">
        <f>G190</f>
        <v>1.512</v>
      </c>
      <c r="BK295" t="s">
        <v>10</v>
      </c>
      <c r="BO295" s="7"/>
    </row>
    <row r="296" spans="2:71" ht="15" customHeight="1" x14ac:dyDescent="0.15">
      <c r="X296" t="s">
        <v>472</v>
      </c>
      <c r="AE296" t="s">
        <v>461</v>
      </c>
      <c r="AJ296" s="233"/>
      <c r="AK296" s="168"/>
      <c r="AL296" s="168"/>
      <c r="AM296" s="168"/>
      <c r="AN296" s="168"/>
      <c r="AO296" s="168"/>
      <c r="AZ296" t="s">
        <v>154</v>
      </c>
      <c r="BO296" s="7"/>
      <c r="BQ296" t="s">
        <v>465</v>
      </c>
    </row>
    <row r="297" spans="2:71" ht="15" customHeight="1" x14ac:dyDescent="0.15">
      <c r="H297" t="s">
        <v>164</v>
      </c>
      <c r="AI297" t="s">
        <v>221</v>
      </c>
      <c r="AJ297" s="634"/>
      <c r="AK297" s="635" t="s">
        <v>129</v>
      </c>
      <c r="AL297" s="635" t="s">
        <v>480</v>
      </c>
      <c r="AM297" s="635"/>
      <c r="BO297" s="7"/>
      <c r="BQ297" t="s">
        <v>455</v>
      </c>
    </row>
    <row r="298" spans="2:71" ht="15" customHeight="1" x14ac:dyDescent="0.15">
      <c r="I298" t="s">
        <v>464</v>
      </c>
      <c r="AG298" s="12">
        <f>F68</f>
        <v>13</v>
      </c>
      <c r="AH298" s="13">
        <f>G68</f>
        <v>4.9139999999999997</v>
      </c>
      <c r="AI298" t="s">
        <v>10</v>
      </c>
      <c r="AJ298" s="7"/>
      <c r="AK298" s="12">
        <f>N70</f>
        <v>35</v>
      </c>
      <c r="AL298" s="13">
        <f>O70</f>
        <v>13.23</v>
      </c>
      <c r="AM298" t="s">
        <v>10</v>
      </c>
      <c r="BO298" s="7"/>
      <c r="BQ298" s="12">
        <f>F190</f>
        <v>4</v>
      </c>
      <c r="BR298" s="13">
        <f>G190</f>
        <v>1.512</v>
      </c>
      <c r="BS298" t="s">
        <v>10</v>
      </c>
    </row>
    <row r="299" spans="2:71" ht="15" customHeight="1" x14ac:dyDescent="0.15">
      <c r="B299" t="s">
        <v>1029</v>
      </c>
      <c r="AJ299" s="7"/>
      <c r="AK299" s="81"/>
      <c r="AO299" s="12">
        <f>O190</f>
        <v>2</v>
      </c>
      <c r="AP299" s="13">
        <f>P190</f>
        <v>0.75600000000000001</v>
      </c>
      <c r="AQ299" t="s">
        <v>10</v>
      </c>
      <c r="BO299" s="7"/>
    </row>
    <row r="300" spans="2:71" ht="15" customHeight="1" x14ac:dyDescent="0.15">
      <c r="AJ300" s="7"/>
      <c r="AZ300" t="s">
        <v>457</v>
      </c>
      <c r="BO300" s="7"/>
    </row>
    <row r="301" spans="2:71" ht="15" customHeight="1" x14ac:dyDescent="0.15">
      <c r="AJ301" s="7"/>
      <c r="AK301" t="s">
        <v>469</v>
      </c>
      <c r="AU301" s="12">
        <f>N193-AO299</f>
        <v>38</v>
      </c>
      <c r="AV301" s="13">
        <f>O193-AP299</f>
        <v>14.363999999999999</v>
      </c>
      <c r="AW301" t="s">
        <v>10</v>
      </c>
      <c r="BE301" s="12">
        <f>BD305-BG307</f>
        <v>2.5</v>
      </c>
      <c r="BF301" s="13">
        <f>BE305-BH307</f>
        <v>0.94500000000000006</v>
      </c>
      <c r="BG301" t="s">
        <v>904</v>
      </c>
      <c r="BI301" t="s">
        <v>112</v>
      </c>
      <c r="BM301" t="s">
        <v>110</v>
      </c>
      <c r="BO301" s="7"/>
    </row>
    <row r="302" spans="2:71" ht="15" customHeight="1" x14ac:dyDescent="0.15">
      <c r="AJ302" s="7"/>
      <c r="AK302" s="12">
        <f>X191</f>
        <v>7</v>
      </c>
      <c r="AL302" s="13">
        <f>Y191</f>
        <v>2.6459999999999999</v>
      </c>
      <c r="AM302" t="s">
        <v>10</v>
      </c>
      <c r="BC302" t="s">
        <v>978</v>
      </c>
      <c r="BI302" s="12">
        <f>V68</f>
        <v>29.5</v>
      </c>
      <c r="BJ302" s="13">
        <f>W68</f>
        <v>11.150999999999998</v>
      </c>
      <c r="BK302" t="s">
        <v>10</v>
      </c>
      <c r="BL302" s="12">
        <f>T70</f>
        <v>29.5</v>
      </c>
      <c r="BM302" s="13">
        <f>U70</f>
        <v>11.150999999999998</v>
      </c>
      <c r="BN302" t="s">
        <v>10</v>
      </c>
      <c r="BO302" s="7"/>
    </row>
    <row r="303" spans="2:71" ht="15" customHeight="1" x14ac:dyDescent="0.15">
      <c r="AJ303" s="7"/>
      <c r="BG303" t="s">
        <v>553</v>
      </c>
      <c r="BO303" s="7"/>
    </row>
    <row r="304" spans="2:71" ht="15" customHeight="1" x14ac:dyDescent="0.15">
      <c r="AJ304" s="7"/>
      <c r="BD304" t="s">
        <v>531</v>
      </c>
      <c r="BO304" s="7"/>
    </row>
    <row r="305" spans="2:69" ht="15" customHeight="1" x14ac:dyDescent="0.15">
      <c r="AJ305" s="7"/>
      <c r="AK305" s="49"/>
      <c r="AL305" s="3"/>
      <c r="AM305" s="3"/>
      <c r="AN305" s="3"/>
      <c r="AO305" s="3"/>
      <c r="AP305" s="3"/>
      <c r="AQ305" s="3"/>
      <c r="AR305" s="3"/>
      <c r="AS305" s="3"/>
      <c r="AT305" s="3"/>
      <c r="AU305" s="3"/>
      <c r="AV305" s="3"/>
      <c r="AW305" s="3"/>
      <c r="AX305" s="3"/>
      <c r="AY305" s="3"/>
      <c r="AZ305" s="3" t="s">
        <v>212</v>
      </c>
      <c r="BA305" s="3"/>
      <c r="BB305" s="3"/>
      <c r="BC305" s="3"/>
      <c r="BD305" s="226">
        <f>E198</f>
        <v>4.5</v>
      </c>
      <c r="BE305" s="44">
        <f>F198</f>
        <v>1.7010000000000001</v>
      </c>
      <c r="BF305" s="3" t="s">
        <v>10</v>
      </c>
      <c r="BG305" s="3"/>
      <c r="BH305" s="3"/>
      <c r="BI305" s="3"/>
      <c r="BJ305" s="3"/>
      <c r="BK305" s="3"/>
      <c r="BL305" s="3"/>
      <c r="BM305" s="3"/>
      <c r="BN305" s="3"/>
      <c r="BO305" s="16"/>
      <c r="BP305" s="196"/>
      <c r="BQ305" t="s">
        <v>468</v>
      </c>
    </row>
    <row r="306" spans="2:69" ht="15" customHeight="1" x14ac:dyDescent="0.15">
      <c r="BG306" s="277"/>
      <c r="BH306" s="120"/>
      <c r="BO306" s="164"/>
    </row>
    <row r="307" spans="2:69" ht="15" customHeight="1" x14ac:dyDescent="0.15">
      <c r="BD307" t="s">
        <v>531</v>
      </c>
      <c r="BF307" s="59"/>
      <c r="BG307" s="32">
        <v>2</v>
      </c>
      <c r="BH307" s="175">
        <v>0.75600000000000001</v>
      </c>
      <c r="BI307" t="s">
        <v>10</v>
      </c>
      <c r="BJ307" t="s">
        <v>421</v>
      </c>
      <c r="BL307" s="12">
        <f>E209</f>
        <v>91</v>
      </c>
      <c r="BM307" s="13">
        <f>F209</f>
        <v>34.398000000000003</v>
      </c>
      <c r="BN307" t="s">
        <v>10</v>
      </c>
    </row>
    <row r="309" spans="2:69" ht="15" customHeight="1" x14ac:dyDescent="0.15">
      <c r="B309" s="30" t="s">
        <v>1181</v>
      </c>
    </row>
    <row r="310" spans="2:69" ht="15" customHeight="1" x14ac:dyDescent="0.15">
      <c r="O310" t="s">
        <v>922</v>
      </c>
      <c r="T310" s="9"/>
      <c r="U310" s="23"/>
      <c r="V310" s="23"/>
      <c r="W310" s="23"/>
      <c r="X310" s="23"/>
      <c r="Y310" s="23"/>
    </row>
    <row r="312" spans="2:69" ht="15" customHeight="1" x14ac:dyDescent="0.15">
      <c r="H312" t="s">
        <v>637</v>
      </c>
      <c r="K312" t="s">
        <v>284</v>
      </c>
      <c r="M312" s="12">
        <f>M336</f>
        <v>5</v>
      </c>
      <c r="N312" s="13">
        <f>N336</f>
        <v>1.89</v>
      </c>
      <c r="O312" t="s">
        <v>10</v>
      </c>
      <c r="P312" s="12">
        <f>P336</f>
        <v>5</v>
      </c>
      <c r="Q312" s="13">
        <f>Q336</f>
        <v>1.89</v>
      </c>
      <c r="R312" t="s">
        <v>10</v>
      </c>
      <c r="S312" t="s">
        <v>284</v>
      </c>
      <c r="U312" t="s">
        <v>212</v>
      </c>
      <c r="V312" t="s">
        <v>637</v>
      </c>
    </row>
    <row r="313" spans="2:69" ht="15" customHeight="1" thickBot="1" x14ac:dyDescent="0.2">
      <c r="F313" s="17"/>
      <c r="G313" s="17"/>
      <c r="H313" s="17"/>
      <c r="I313" s="17"/>
      <c r="J313" s="17"/>
      <c r="K313" s="17"/>
      <c r="L313" s="17"/>
      <c r="M313" s="17"/>
      <c r="N313" s="17"/>
      <c r="O313" s="17"/>
      <c r="P313" s="17"/>
      <c r="Q313" s="17"/>
      <c r="R313" s="17"/>
      <c r="S313" s="17"/>
      <c r="T313" s="17"/>
      <c r="U313" s="17"/>
      <c r="V313" s="17"/>
      <c r="W313" s="17"/>
      <c r="X313" s="17"/>
      <c r="Y313" s="17"/>
    </row>
    <row r="314" spans="2:69" ht="15" customHeight="1" thickTop="1" x14ac:dyDescent="0.15">
      <c r="K314" s="9"/>
      <c r="L314" s="9"/>
      <c r="M314" s="9"/>
      <c r="O314" s="170"/>
      <c r="S314" s="9"/>
      <c r="T314" s="9"/>
      <c r="U314" s="9"/>
      <c r="Y314" s="9"/>
      <c r="Z314" s="9"/>
    </row>
    <row r="315" spans="2:69" ht="15" customHeight="1" x14ac:dyDescent="0.15">
      <c r="C315" t="s">
        <v>924</v>
      </c>
      <c r="E315" s="9"/>
      <c r="F315" s="9"/>
      <c r="O315" s="170"/>
    </row>
    <row r="316" spans="2:69" ht="15" customHeight="1" x14ac:dyDescent="0.15">
      <c r="I316" s="9" t="s">
        <v>398</v>
      </c>
      <c r="O316" s="170"/>
      <c r="S316" t="s">
        <v>398</v>
      </c>
      <c r="AA316" t="s">
        <v>76</v>
      </c>
    </row>
    <row r="317" spans="2:69" ht="15" customHeight="1" x14ac:dyDescent="0.15">
      <c r="D317" t="s">
        <v>1232</v>
      </c>
      <c r="J317" s="12">
        <f>D363</f>
        <v>27</v>
      </c>
      <c r="K317" s="13">
        <f>E363</f>
        <v>10.206</v>
      </c>
      <c r="L317" t="s">
        <v>10</v>
      </c>
      <c r="M317" s="12">
        <f>D362</f>
        <v>40</v>
      </c>
      <c r="N317" s="13">
        <f>E362</f>
        <v>15.12</v>
      </c>
      <c r="O317" s="170" t="s">
        <v>10</v>
      </c>
      <c r="Q317" s="12">
        <f>D362</f>
        <v>40</v>
      </c>
      <c r="R317" s="13">
        <f>E362</f>
        <v>15.12</v>
      </c>
      <c r="S317" t="s">
        <v>10</v>
      </c>
      <c r="T317" s="12">
        <f>D363</f>
        <v>27</v>
      </c>
      <c r="U317" s="13">
        <f>E363</f>
        <v>10.206</v>
      </c>
      <c r="V317" t="s">
        <v>10</v>
      </c>
      <c r="Y317" t="s">
        <v>461</v>
      </c>
    </row>
    <row r="318" spans="2:69" ht="15" customHeight="1" x14ac:dyDescent="0.15">
      <c r="D318" t="s">
        <v>1233</v>
      </c>
      <c r="J318" s="1"/>
      <c r="O318" s="170"/>
      <c r="W318" t="s">
        <v>234</v>
      </c>
      <c r="Y318" t="s">
        <v>905</v>
      </c>
    </row>
    <row r="319" spans="2:69" ht="15" customHeight="1" x14ac:dyDescent="0.15">
      <c r="B319" t="s">
        <v>63</v>
      </c>
      <c r="C319" s="23"/>
      <c r="D319" s="23"/>
      <c r="E319" s="23" t="s">
        <v>1229</v>
      </c>
      <c r="F319" s="23"/>
      <c r="O319" s="170"/>
      <c r="Y319" t="s">
        <v>473</v>
      </c>
      <c r="AA319" s="9"/>
      <c r="AB319" s="9"/>
      <c r="AC319" s="9"/>
    </row>
    <row r="320" spans="2:69" ht="15" customHeight="1" x14ac:dyDescent="0.15">
      <c r="D320" s="12">
        <f>D344</f>
        <v>58.5</v>
      </c>
      <c r="E320" s="13">
        <f>E344</f>
        <v>22.113</v>
      </c>
      <c r="F320" t="s">
        <v>10</v>
      </c>
      <c r="M320" s="12">
        <f>I360-I361</f>
        <v>58.8279850909761</v>
      </c>
      <c r="O320" s="170"/>
      <c r="R320" s="12">
        <f>N367</f>
        <v>48.424321620023562</v>
      </c>
      <c r="W320" t="s">
        <v>234</v>
      </c>
      <c r="Y320" s="12">
        <f>Y344</f>
        <v>45.5</v>
      </c>
      <c r="Z320" s="13">
        <f>Z344</f>
        <v>17.199000000000002</v>
      </c>
      <c r="AA320" t="s">
        <v>10</v>
      </c>
    </row>
    <row r="321" spans="2:33" ht="15" customHeight="1" x14ac:dyDescent="0.15">
      <c r="J321" s="9"/>
      <c r="K321" s="9"/>
      <c r="L321" s="9"/>
      <c r="M321" s="13">
        <f>J360-J361</f>
        <v>22.236978364388968</v>
      </c>
      <c r="N321" t="s">
        <v>10</v>
      </c>
      <c r="O321" s="170"/>
      <c r="Q321" s="9"/>
      <c r="R321" s="13">
        <f>O367</f>
        <v>18.304393572368909</v>
      </c>
      <c r="S321" t="s">
        <v>10</v>
      </c>
      <c r="T321" s="12">
        <f>I366</f>
        <v>47.320649688771795</v>
      </c>
      <c r="U321" s="13">
        <f>J366</f>
        <v>17.88720558235574</v>
      </c>
      <c r="V321" t="s">
        <v>10</v>
      </c>
    </row>
    <row r="322" spans="2:33" ht="15" customHeight="1" x14ac:dyDescent="0.15">
      <c r="M322" t="s">
        <v>230</v>
      </c>
      <c r="O322" s="170"/>
      <c r="Q322" s="12">
        <f>I364+N366</f>
        <v>45.424321620023562</v>
      </c>
      <c r="R322" s="13">
        <f>J364+O366</f>
        <v>17.170393572368909</v>
      </c>
      <c r="S322" t="s">
        <v>10</v>
      </c>
      <c r="Y322" t="s">
        <v>925</v>
      </c>
    </row>
    <row r="323" spans="2:33" ht="15" customHeight="1" x14ac:dyDescent="0.15">
      <c r="L323" s="12">
        <f>D358+0.5+1</f>
        <v>59.5</v>
      </c>
      <c r="M323" s="13">
        <f>E358+0.189+0.378</f>
        <v>22.491</v>
      </c>
      <c r="N323" t="s">
        <v>10</v>
      </c>
      <c r="O323" s="170"/>
      <c r="T323" s="9"/>
      <c r="U323" s="9"/>
      <c r="V323" s="9"/>
      <c r="Y323" t="s">
        <v>458</v>
      </c>
    </row>
    <row r="324" spans="2:33" ht="15" customHeight="1" x14ac:dyDescent="0.15">
      <c r="C324" t="s">
        <v>398</v>
      </c>
      <c r="O324" s="170"/>
      <c r="P324" s="173"/>
      <c r="Z324" t="s">
        <v>154</v>
      </c>
    </row>
    <row r="325" spans="2:33" ht="15" customHeight="1" x14ac:dyDescent="0.15">
      <c r="D325" t="s">
        <v>185</v>
      </c>
      <c r="N325" t="s">
        <v>221</v>
      </c>
      <c r="O325" s="635"/>
      <c r="P325" s="9"/>
      <c r="Q325" s="9"/>
      <c r="R325" s="9"/>
    </row>
    <row r="326" spans="2:33" ht="15" customHeight="1" x14ac:dyDescent="0.15">
      <c r="L326" s="9"/>
      <c r="M326" s="9"/>
      <c r="N326" s="9"/>
      <c r="P326" s="12">
        <f>P350</f>
        <v>5</v>
      </c>
      <c r="Q326" s="13">
        <f>Q350</f>
        <v>1.89</v>
      </c>
      <c r="R326" t="s">
        <v>10</v>
      </c>
    </row>
    <row r="327" spans="2:33" ht="15" customHeight="1" x14ac:dyDescent="0.15">
      <c r="C327" t="s">
        <v>164</v>
      </c>
      <c r="R327" s="635" t="s">
        <v>906</v>
      </c>
      <c r="T327" s="9"/>
      <c r="U327" s="9"/>
      <c r="V327" s="9"/>
      <c r="Y327" t="s">
        <v>907</v>
      </c>
    </row>
    <row r="329" spans="2:33" ht="15" customHeight="1" x14ac:dyDescent="0.15">
      <c r="F329" t="s">
        <v>923</v>
      </c>
      <c r="P329" s="9"/>
      <c r="Q329" s="23"/>
      <c r="R329" s="23"/>
    </row>
    <row r="330" spans="2:33" ht="15" customHeight="1" x14ac:dyDescent="0.15">
      <c r="P330" s="23"/>
      <c r="Q330" s="23"/>
      <c r="R330" s="23"/>
    </row>
    <row r="334" spans="2:33" ht="15" customHeight="1" x14ac:dyDescent="0.15">
      <c r="O334" t="s">
        <v>922</v>
      </c>
      <c r="T334" s="9"/>
      <c r="U334" s="23"/>
      <c r="V334" s="23"/>
      <c r="W334" s="23"/>
      <c r="X334" s="23"/>
      <c r="Y334" s="23"/>
    </row>
    <row r="336" spans="2:33" ht="15" customHeight="1" x14ac:dyDescent="0.15">
      <c r="B336" s="23"/>
      <c r="H336" t="s">
        <v>637</v>
      </c>
      <c r="K336" t="s">
        <v>284</v>
      </c>
      <c r="M336" s="12">
        <v>5</v>
      </c>
      <c r="N336" s="13">
        <v>1.89</v>
      </c>
      <c r="O336" t="s">
        <v>10</v>
      </c>
      <c r="P336" s="12">
        <f>M336</f>
        <v>5</v>
      </c>
      <c r="Q336" s="13">
        <f>N336</f>
        <v>1.89</v>
      </c>
      <c r="R336" t="s">
        <v>10</v>
      </c>
      <c r="S336" t="s">
        <v>284</v>
      </c>
      <c r="U336" t="s">
        <v>212</v>
      </c>
      <c r="V336" t="s">
        <v>637</v>
      </c>
      <c r="AE336" s="9"/>
      <c r="AF336" s="9"/>
      <c r="AG336" s="9"/>
    </row>
    <row r="337" spans="2:33" ht="15" customHeight="1" thickBot="1" x14ac:dyDescent="0.2">
      <c r="F337" s="17"/>
      <c r="G337" s="17"/>
      <c r="H337" s="17"/>
      <c r="I337" s="17"/>
      <c r="J337" s="17"/>
      <c r="K337" s="17"/>
      <c r="L337" s="17"/>
      <c r="M337" s="17"/>
      <c r="N337" s="17"/>
      <c r="O337" s="17"/>
      <c r="P337" s="17"/>
      <c r="Q337" s="17"/>
      <c r="R337" s="17"/>
      <c r="S337" s="17"/>
      <c r="T337" s="17"/>
      <c r="U337" s="17"/>
      <c r="V337" s="17"/>
      <c r="W337" s="17"/>
      <c r="X337" s="17"/>
      <c r="Y337" s="17"/>
    </row>
    <row r="338" spans="2:33" ht="15" customHeight="1" thickTop="1" x14ac:dyDescent="0.15">
      <c r="G338" t="s">
        <v>929</v>
      </c>
      <c r="J338" t="s">
        <v>932</v>
      </c>
      <c r="K338" s="9"/>
      <c r="L338" s="9"/>
      <c r="M338" s="9" t="s">
        <v>964</v>
      </c>
      <c r="O338" s="170"/>
      <c r="R338" t="s">
        <v>964</v>
      </c>
      <c r="S338" s="9"/>
      <c r="T338" s="9"/>
      <c r="U338" s="9" t="s">
        <v>956</v>
      </c>
      <c r="Y338" s="9"/>
      <c r="Z338" s="9"/>
    </row>
    <row r="339" spans="2:33" ht="15" customHeight="1" x14ac:dyDescent="0.15">
      <c r="C339" t="s">
        <v>924</v>
      </c>
      <c r="E339" s="9"/>
      <c r="F339" s="9"/>
      <c r="O339" s="170"/>
    </row>
    <row r="340" spans="2:33" ht="15" customHeight="1" x14ac:dyDescent="0.15">
      <c r="I340" s="9" t="s">
        <v>398</v>
      </c>
      <c r="M340" t="s">
        <v>948</v>
      </c>
      <c r="O340" s="170" t="s">
        <v>69</v>
      </c>
      <c r="S340" t="s">
        <v>398</v>
      </c>
      <c r="AA340" t="s">
        <v>76</v>
      </c>
    </row>
    <row r="341" spans="2:33" ht="15" customHeight="1" x14ac:dyDescent="0.15">
      <c r="D341" t="s">
        <v>1232</v>
      </c>
      <c r="J341" s="1"/>
      <c r="O341" s="170"/>
      <c r="U341" t="s">
        <v>959</v>
      </c>
      <c r="Y341" t="s">
        <v>461</v>
      </c>
    </row>
    <row r="342" spans="2:33" ht="15" customHeight="1" x14ac:dyDescent="0.15">
      <c r="D342" t="s">
        <v>1233</v>
      </c>
      <c r="O342" s="170"/>
      <c r="W342" t="s">
        <v>234</v>
      </c>
      <c r="Y342" t="s">
        <v>905</v>
      </c>
    </row>
    <row r="343" spans="2:33" ht="15" customHeight="1" x14ac:dyDescent="0.15">
      <c r="B343" s="9"/>
      <c r="C343" s="23"/>
      <c r="D343" s="23"/>
      <c r="E343" s="23" t="s">
        <v>1229</v>
      </c>
      <c r="F343" s="23"/>
      <c r="N343" t="s">
        <v>943</v>
      </c>
      <c r="O343" s="170"/>
      <c r="S343" t="s">
        <v>965</v>
      </c>
      <c r="Y343" t="s">
        <v>473</v>
      </c>
      <c r="AA343" s="9"/>
      <c r="AB343" s="9"/>
      <c r="AC343" s="9"/>
    </row>
    <row r="344" spans="2:33" ht="15" customHeight="1" x14ac:dyDescent="0.15">
      <c r="D344" s="12">
        <f>D360</f>
        <v>58.5</v>
      </c>
      <c r="E344" s="13">
        <f>E360</f>
        <v>22.113</v>
      </c>
      <c r="F344" t="s">
        <v>10</v>
      </c>
      <c r="N344" t="s">
        <v>930</v>
      </c>
      <c r="O344" s="170"/>
      <c r="Q344" t="s">
        <v>951</v>
      </c>
      <c r="R344" t="s">
        <v>952</v>
      </c>
      <c r="T344" t="s">
        <v>953</v>
      </c>
      <c r="U344" t="s">
        <v>966</v>
      </c>
      <c r="W344" t="s">
        <v>234</v>
      </c>
      <c r="Y344" s="12">
        <f>T68+0.5</f>
        <v>45.5</v>
      </c>
      <c r="Z344" s="13">
        <f>U68+0.189</f>
        <v>17.199000000000002</v>
      </c>
      <c r="AA344" t="s">
        <v>10</v>
      </c>
      <c r="AG344" s="9"/>
    </row>
    <row r="345" spans="2:33" ht="15" customHeight="1" x14ac:dyDescent="0.15">
      <c r="J345" s="9"/>
      <c r="K345" s="9"/>
      <c r="L345" s="9"/>
      <c r="O345" s="170"/>
      <c r="Q345" s="9"/>
      <c r="R345" s="9" t="s">
        <v>963</v>
      </c>
      <c r="S345" s="9"/>
    </row>
    <row r="346" spans="2:33" ht="15" customHeight="1" x14ac:dyDescent="0.15">
      <c r="O346" s="170"/>
      <c r="Q346" t="s">
        <v>236</v>
      </c>
      <c r="Y346" t="s">
        <v>925</v>
      </c>
    </row>
    <row r="347" spans="2:33" ht="15" customHeight="1" x14ac:dyDescent="0.15">
      <c r="O347" s="170"/>
      <c r="S347" t="s">
        <v>954</v>
      </c>
      <c r="T347" s="9"/>
      <c r="U347" s="9" t="s">
        <v>955</v>
      </c>
      <c r="V347" s="9"/>
      <c r="Y347" t="s">
        <v>458</v>
      </c>
    </row>
    <row r="348" spans="2:33" ht="15" customHeight="1" x14ac:dyDescent="0.15">
      <c r="C348" t="s">
        <v>398</v>
      </c>
      <c r="N348" t="s">
        <v>934</v>
      </c>
      <c r="O348" s="170"/>
      <c r="P348" s="173"/>
      <c r="Z348" t="s">
        <v>154</v>
      </c>
    </row>
    <row r="349" spans="2:33" ht="15" customHeight="1" x14ac:dyDescent="0.15">
      <c r="D349" t="s">
        <v>185</v>
      </c>
      <c r="N349" t="s">
        <v>518</v>
      </c>
      <c r="O349" s="635"/>
      <c r="P349" s="9"/>
      <c r="Q349" s="9"/>
      <c r="R349" s="9"/>
    </row>
    <row r="350" spans="2:33" ht="15" customHeight="1" x14ac:dyDescent="0.15">
      <c r="L350" s="9"/>
      <c r="M350" s="9"/>
      <c r="N350" s="9"/>
      <c r="P350" s="12">
        <f>M336</f>
        <v>5</v>
      </c>
      <c r="Q350" s="13">
        <f>N336</f>
        <v>1.89</v>
      </c>
      <c r="R350" t="s">
        <v>10</v>
      </c>
    </row>
    <row r="351" spans="2:33" ht="15" customHeight="1" x14ac:dyDescent="0.15">
      <c r="C351" t="s">
        <v>164</v>
      </c>
      <c r="R351" s="635" t="s">
        <v>906</v>
      </c>
      <c r="T351" s="9"/>
      <c r="U351" s="9"/>
      <c r="V351" s="9"/>
      <c r="Y351" t="s">
        <v>907</v>
      </c>
    </row>
    <row r="353" spans="1:18" ht="15" customHeight="1" x14ac:dyDescent="0.15">
      <c r="F353" t="s">
        <v>923</v>
      </c>
      <c r="P353" s="9"/>
      <c r="Q353" s="23"/>
      <c r="R353" s="23"/>
    </row>
    <row r="354" spans="1:18" ht="15" customHeight="1" x14ac:dyDescent="0.15">
      <c r="P354" s="23"/>
      <c r="Q354" s="23"/>
      <c r="R354" s="23"/>
    </row>
    <row r="355" spans="1:18" ht="15" customHeight="1" x14ac:dyDescent="0.15">
      <c r="O355" t="s">
        <v>962</v>
      </c>
    </row>
    <row r="357" spans="1:18" ht="15" customHeight="1" x14ac:dyDescent="0.15">
      <c r="B357" s="3"/>
      <c r="C357" s="3"/>
      <c r="D357" s="3"/>
      <c r="J357" s="3"/>
      <c r="K357" s="3"/>
      <c r="L357" s="3"/>
      <c r="M357" s="3"/>
      <c r="N357" s="3"/>
      <c r="O357" s="3"/>
      <c r="P357" s="3"/>
    </row>
    <row r="358" spans="1:18" ht="15" customHeight="1" x14ac:dyDescent="0.15">
      <c r="A358" s="7"/>
      <c r="B358" s="47"/>
      <c r="C358" s="7" t="s">
        <v>34</v>
      </c>
      <c r="D358" s="45">
        <f>H68</f>
        <v>58</v>
      </c>
      <c r="E358" s="28">
        <f>I68</f>
        <v>21.923999999999999</v>
      </c>
      <c r="F358" s="48" t="s">
        <v>10</v>
      </c>
      <c r="G358" s="50" t="s">
        <v>947</v>
      </c>
      <c r="H358" s="48"/>
      <c r="I358" s="35">
        <f>D358+0.5+1</f>
        <v>59.5</v>
      </c>
      <c r="J358" s="44">
        <f>E358+0.189+0.378</f>
        <v>22.491</v>
      </c>
      <c r="K358" s="16" t="s">
        <v>10</v>
      </c>
      <c r="L358" s="49"/>
      <c r="M358" s="16" t="s">
        <v>69</v>
      </c>
      <c r="N358" s="31">
        <f>I364-N363</f>
        <v>2.4243216200235622</v>
      </c>
      <c r="O358" s="28">
        <f>J364-O363</f>
        <v>0.91639357236890717</v>
      </c>
      <c r="P358" s="48" t="s">
        <v>10</v>
      </c>
    </row>
    <row r="359" spans="1:18" ht="15" customHeight="1" x14ac:dyDescent="0.15">
      <c r="A359" s="7"/>
      <c r="B359" s="47"/>
      <c r="C359" s="48" t="s">
        <v>36</v>
      </c>
      <c r="D359" s="45">
        <f>T68</f>
        <v>45</v>
      </c>
      <c r="E359" s="28">
        <f>U68</f>
        <v>17.010000000000002</v>
      </c>
      <c r="F359" s="48" t="s">
        <v>10</v>
      </c>
      <c r="G359" s="49" t="s">
        <v>946</v>
      </c>
      <c r="H359" s="16"/>
      <c r="I359" s="45">
        <f>I360-D360</f>
        <v>0.92432162002356222</v>
      </c>
      <c r="J359" s="13">
        <f>J360-E360</f>
        <v>0.349393572368907</v>
      </c>
      <c r="K359" s="7" t="s">
        <v>10</v>
      </c>
      <c r="L359" s="49" t="s">
        <v>957</v>
      </c>
      <c r="M359" s="16"/>
      <c r="N359" s="35">
        <f>1+AO299+0.5</f>
        <v>3.5</v>
      </c>
      <c r="O359" s="28">
        <f>0.378+AP299+0.189</f>
        <v>1.323</v>
      </c>
      <c r="P359" s="48" t="s">
        <v>10</v>
      </c>
    </row>
    <row r="360" spans="1:18" ht="15" customHeight="1" x14ac:dyDescent="0.15">
      <c r="A360" s="7"/>
      <c r="B360" s="50" t="s">
        <v>1229</v>
      </c>
      <c r="C360" s="48"/>
      <c r="D360" s="12">
        <f>P123+0.5</f>
        <v>58.5</v>
      </c>
      <c r="E360" s="28">
        <f>O124+0.189</f>
        <v>22.113</v>
      </c>
      <c r="F360" s="48" t="s">
        <v>10</v>
      </c>
      <c r="G360" s="50" t="s">
        <v>944</v>
      </c>
      <c r="H360" s="48"/>
      <c r="I360" s="45">
        <f>SQRT(I358^2-N362^2)</f>
        <v>59.424321620023562</v>
      </c>
      <c r="J360" s="28">
        <f>SQRT(J358^2-O362^2)</f>
        <v>22.462393572368907</v>
      </c>
      <c r="K360" s="48" t="s">
        <v>10</v>
      </c>
      <c r="L360" s="49" t="s">
        <v>958</v>
      </c>
      <c r="M360" s="16"/>
      <c r="N360" s="35">
        <f>D363*TAN(RADIANS(N361))</f>
        <v>1.055752963558648</v>
      </c>
      <c r="O360" s="28">
        <f>E363*TAN(RADIANS(O361))</f>
        <v>0.39907462022516926</v>
      </c>
      <c r="P360" s="48" t="s">
        <v>10</v>
      </c>
    </row>
    <row r="361" spans="1:18" ht="15" customHeight="1" x14ac:dyDescent="0.15">
      <c r="A361" s="7"/>
      <c r="B361" s="50" t="s">
        <v>1234</v>
      </c>
      <c r="C361" s="48"/>
      <c r="D361" s="35">
        <f>N70</f>
        <v>35</v>
      </c>
      <c r="E361" s="28">
        <f>O70</f>
        <v>13.23</v>
      </c>
      <c r="F361" s="48" t="s">
        <v>10</v>
      </c>
      <c r="G361" s="50" t="s">
        <v>945</v>
      </c>
      <c r="H361" s="48"/>
      <c r="I361" s="45">
        <f>D362*TAN(RADIANS(I362))</f>
        <v>0.5963365290474596</v>
      </c>
      <c r="J361" s="43">
        <f>E362*TAN(RADIANS(J362))</f>
        <v>0.22541520797994</v>
      </c>
      <c r="K361" s="48" t="s">
        <v>10</v>
      </c>
      <c r="L361" s="49" t="s">
        <v>960</v>
      </c>
      <c r="M361" s="16"/>
      <c r="N361" s="272">
        <f>DEGREES(ATAN(N358/N364))</f>
        <v>2.2392365991244332</v>
      </c>
      <c r="O361" s="273">
        <f>DEGREES(ATAN(O358/O364))</f>
        <v>2.239236599124435</v>
      </c>
      <c r="P361" s="48"/>
    </row>
    <row r="362" spans="1:18" ht="15" customHeight="1" x14ac:dyDescent="0.15">
      <c r="A362" s="7"/>
      <c r="B362" s="50"/>
      <c r="C362" s="48" t="s">
        <v>35</v>
      </c>
      <c r="D362" s="45">
        <f>N68</f>
        <v>40</v>
      </c>
      <c r="E362" s="44">
        <f>O68</f>
        <v>15.12</v>
      </c>
      <c r="F362" s="16" t="s">
        <v>10</v>
      </c>
      <c r="G362" t="s">
        <v>949</v>
      </c>
      <c r="I362" s="272">
        <f>DEGREES(ATAN(I359/N364))</f>
        <v>0.85412588128468303</v>
      </c>
      <c r="J362" s="258">
        <f>DEGREES(ATAN(J359/O364))</f>
        <v>0.85412588128468414</v>
      </c>
      <c r="K362" s="16"/>
      <c r="L362" s="49" t="s">
        <v>961</v>
      </c>
      <c r="M362" s="16"/>
      <c r="N362" s="35">
        <f>P336-(D365+D366)</f>
        <v>3</v>
      </c>
      <c r="O362" s="28">
        <f>N336-(E365+E366)</f>
        <v>1.1339999999999999</v>
      </c>
      <c r="P362" s="48" t="s">
        <v>10</v>
      </c>
    </row>
    <row r="363" spans="1:18" ht="15" customHeight="1" x14ac:dyDescent="0.15">
      <c r="A363" s="7"/>
      <c r="B363" s="50" t="s">
        <v>1235</v>
      </c>
      <c r="C363" s="48"/>
      <c r="D363" s="45">
        <f>P68</f>
        <v>27</v>
      </c>
      <c r="E363" s="28">
        <f>Q68</f>
        <v>10.206</v>
      </c>
      <c r="F363" s="48" t="s">
        <v>10</v>
      </c>
      <c r="G363" s="47" t="s">
        <v>950</v>
      </c>
      <c r="H363" s="48"/>
      <c r="I363" s="272">
        <f>DEGREES(ATAN(N359/D361))</f>
        <v>5.710593137499643</v>
      </c>
      <c r="J363" s="274">
        <f>DEGREES(ATAN(O359/E361))</f>
        <v>5.7105931374996421</v>
      </c>
      <c r="K363" s="48"/>
      <c r="L363" s="49"/>
      <c r="M363" s="16" t="s">
        <v>963</v>
      </c>
      <c r="N363" s="35">
        <f>I365-N359</f>
        <v>42.5</v>
      </c>
      <c r="O363" s="28">
        <f>J365-O359</f>
        <v>16.065000000000001</v>
      </c>
      <c r="P363" s="48" t="s">
        <v>10</v>
      </c>
    </row>
    <row r="364" spans="1:18" ht="15" customHeight="1" x14ac:dyDescent="0.15">
      <c r="A364" s="7"/>
      <c r="B364" s="50" t="s">
        <v>1236</v>
      </c>
      <c r="C364" s="48"/>
      <c r="D364" s="45">
        <f>F68</f>
        <v>13</v>
      </c>
      <c r="E364" s="28">
        <f>G68</f>
        <v>4.9139999999999997</v>
      </c>
      <c r="F364" s="48" t="s">
        <v>10</v>
      </c>
      <c r="G364" s="47"/>
      <c r="H364" s="48" t="s">
        <v>951</v>
      </c>
      <c r="I364" s="35">
        <f>I360-0.5-(D364+1)</f>
        <v>44.924321620023562</v>
      </c>
      <c r="J364" s="43">
        <f>J360-0.189-(E364+0.378)</f>
        <v>16.981393572368908</v>
      </c>
      <c r="K364" s="48" t="s">
        <v>10</v>
      </c>
      <c r="L364" s="636"/>
      <c r="M364" t="s">
        <v>964</v>
      </c>
      <c r="N364" s="75">
        <f>D362+D363-M336</f>
        <v>62</v>
      </c>
      <c r="O364" s="637">
        <f>E362+E363-N336</f>
        <v>23.436</v>
      </c>
      <c r="P364" s="48" t="s">
        <v>10</v>
      </c>
    </row>
    <row r="365" spans="1:18" ht="15" customHeight="1" x14ac:dyDescent="0.15">
      <c r="A365" s="7"/>
      <c r="B365" s="50"/>
      <c r="C365" s="48" t="s">
        <v>1</v>
      </c>
      <c r="D365" s="45">
        <f>D68</f>
        <v>0</v>
      </c>
      <c r="E365" s="28">
        <f>E68</f>
        <v>0</v>
      </c>
      <c r="F365" s="48" t="s">
        <v>10</v>
      </c>
      <c r="H365" s="7" t="s">
        <v>67</v>
      </c>
      <c r="I365" s="31">
        <f>Y344+0.5</f>
        <v>46</v>
      </c>
      <c r="J365" s="13">
        <f>Z344+0.189</f>
        <v>17.388000000000002</v>
      </c>
      <c r="K365" s="7" t="s">
        <v>10</v>
      </c>
      <c r="L365" s="636"/>
      <c r="M365" s="638" t="s">
        <v>965</v>
      </c>
      <c r="N365" s="75">
        <f>I365+N360</f>
        <v>47.055752963558646</v>
      </c>
      <c r="O365" s="637">
        <f>J365+O360</f>
        <v>17.787074620225169</v>
      </c>
      <c r="P365" s="48" t="s">
        <v>10</v>
      </c>
    </row>
    <row r="366" spans="1:18" ht="15" customHeight="1" x14ac:dyDescent="0.15">
      <c r="A366" s="7"/>
      <c r="B366" s="50" t="s">
        <v>219</v>
      </c>
      <c r="C366" s="16"/>
      <c r="D366" s="45">
        <f>D70</f>
        <v>2</v>
      </c>
      <c r="E366" s="28">
        <f>E70</f>
        <v>0.75600000000000001</v>
      </c>
      <c r="F366" s="48" t="s">
        <v>10</v>
      </c>
      <c r="G366" s="47"/>
      <c r="H366" s="48" t="s">
        <v>834</v>
      </c>
      <c r="I366" s="35">
        <f>SQRT(N365^2+I367^2)</f>
        <v>47.320649688771795</v>
      </c>
      <c r="J366" s="43">
        <f>SQRT(O365^2+J367^2)</f>
        <v>17.88720558235574</v>
      </c>
      <c r="K366" s="48" t="s">
        <v>10</v>
      </c>
      <c r="L366" s="636"/>
      <c r="M366" s="638" t="s">
        <v>827</v>
      </c>
      <c r="N366" s="75">
        <f>P350*TAN(RADIANS(I363))</f>
        <v>0.5</v>
      </c>
      <c r="O366" s="637">
        <f>Q350*TAN(RADIANS(J363))</f>
        <v>0.18899999999999997</v>
      </c>
      <c r="P366" s="48" t="s">
        <v>10</v>
      </c>
    </row>
    <row r="367" spans="1:18" ht="15" customHeight="1" x14ac:dyDescent="0.15">
      <c r="G367" s="50"/>
      <c r="H367" s="48" t="s">
        <v>68</v>
      </c>
      <c r="I367" s="35">
        <f>D362-D361</f>
        <v>5</v>
      </c>
      <c r="J367" s="28">
        <f>E362-E361</f>
        <v>1.8899999999999988</v>
      </c>
      <c r="K367" s="48" t="s">
        <v>10</v>
      </c>
      <c r="L367" s="636"/>
      <c r="M367" s="638" t="s">
        <v>826</v>
      </c>
      <c r="N367" s="75">
        <f>I364+N359</f>
        <v>48.424321620023562</v>
      </c>
      <c r="O367" s="637">
        <f>J364+O359</f>
        <v>18.304393572368909</v>
      </c>
      <c r="P367" s="48" t="s">
        <v>10</v>
      </c>
    </row>
    <row r="370" spans="2:31" ht="15" customHeight="1" x14ac:dyDescent="0.15">
      <c r="B370" s="30" t="s">
        <v>1126</v>
      </c>
    </row>
    <row r="371" spans="2:31" ht="15" customHeight="1" x14ac:dyDescent="0.15">
      <c r="B371" s="30" t="s">
        <v>1184</v>
      </c>
    </row>
    <row r="372" spans="2:31" ht="15" customHeight="1" x14ac:dyDescent="0.15">
      <c r="O372" t="s">
        <v>1064</v>
      </c>
      <c r="Q372" s="12">
        <f>E211</f>
        <v>228.18032868979705</v>
      </c>
      <c r="R372" s="13">
        <f>F211</f>
        <v>86.25216424474327</v>
      </c>
      <c r="S372" t="s">
        <v>10</v>
      </c>
    </row>
    <row r="373" spans="2:31" ht="15" customHeight="1" x14ac:dyDescent="0.15">
      <c r="F373" s="623"/>
    </row>
    <row r="375" spans="2:31" ht="15" customHeight="1" x14ac:dyDescent="0.15">
      <c r="D375" t="s">
        <v>481</v>
      </c>
      <c r="H375" t="s">
        <v>1067</v>
      </c>
      <c r="K375" s="12">
        <f>O79</f>
        <v>70</v>
      </c>
      <c r="L375" s="13">
        <f>P79</f>
        <v>26.46</v>
      </c>
      <c r="M375" t="s">
        <v>10</v>
      </c>
      <c r="U375" s="12">
        <f>Q377-K375</f>
        <v>143.18032868979705</v>
      </c>
      <c r="V375" s="13">
        <f>R377-L375</f>
        <v>54.122164244743267</v>
      </c>
      <c r="W375" t="s">
        <v>10</v>
      </c>
    </row>
    <row r="376" spans="2:31" ht="15" customHeight="1" x14ac:dyDescent="0.15">
      <c r="C376" s="12">
        <f>S195</f>
        <v>20</v>
      </c>
      <c r="D376" s="13">
        <f>T195</f>
        <v>7.56</v>
      </c>
      <c r="E376" t="s">
        <v>10</v>
      </c>
    </row>
    <row r="377" spans="2:31" ht="15" customHeight="1" x14ac:dyDescent="0.15">
      <c r="O377" t="s">
        <v>488</v>
      </c>
      <c r="Q377" s="12">
        <f>G381+K381+O381</f>
        <v>213.18032868979705</v>
      </c>
      <c r="R377" s="13">
        <f>H381+L381+P381</f>
        <v>80.582164244743268</v>
      </c>
      <c r="S377" t="s">
        <v>10</v>
      </c>
    </row>
    <row r="378" spans="2:31" ht="15" customHeight="1" x14ac:dyDescent="0.15">
      <c r="AB378" t="s">
        <v>1050</v>
      </c>
    </row>
    <row r="380" spans="2:31" ht="15" customHeight="1" x14ac:dyDescent="0.15">
      <c r="F380" t="s">
        <v>1061</v>
      </c>
      <c r="K380" t="s">
        <v>484</v>
      </c>
      <c r="O380" t="s">
        <v>485</v>
      </c>
      <c r="AB380" t="s">
        <v>487</v>
      </c>
    </row>
    <row r="381" spans="2:31" ht="15" customHeight="1" x14ac:dyDescent="0.15">
      <c r="F381" s="145"/>
      <c r="G381" s="12">
        <f>O119</f>
        <v>14</v>
      </c>
      <c r="H381" s="13">
        <f>O120</f>
        <v>5.2919999999999998</v>
      </c>
      <c r="I381" t="s">
        <v>10</v>
      </c>
      <c r="K381" s="12">
        <f>R211</f>
        <v>35.5</v>
      </c>
      <c r="L381" s="13">
        <f>S211</f>
        <v>13.419</v>
      </c>
      <c r="M381" t="s">
        <v>10</v>
      </c>
      <c r="O381" s="12">
        <f>E210</f>
        <v>163.68032868979705</v>
      </c>
      <c r="P381" s="13">
        <f>F210</f>
        <v>61.871164244743277</v>
      </c>
      <c r="Q381" t="s">
        <v>10</v>
      </c>
      <c r="AC381" s="12">
        <f>AC211</f>
        <v>15</v>
      </c>
      <c r="AD381" s="13">
        <f>AD211</f>
        <v>5.67</v>
      </c>
      <c r="AE381" t="s">
        <v>10</v>
      </c>
    </row>
    <row r="382" spans="2:31" ht="15" customHeight="1" x14ac:dyDescent="0.15">
      <c r="F382" s="145"/>
    </row>
    <row r="383" spans="2:31" ht="15" customHeight="1" x14ac:dyDescent="0.15">
      <c r="F383" t="s">
        <v>1035</v>
      </c>
      <c r="I383" t="s">
        <v>419</v>
      </c>
      <c r="K383" s="12">
        <f>E214</f>
        <v>85</v>
      </c>
      <c r="L383" s="13">
        <f>F214</f>
        <v>32.22</v>
      </c>
    </row>
    <row r="384" spans="2:31" ht="15" customHeight="1" x14ac:dyDescent="0.15">
      <c r="F384" s="623"/>
    </row>
    <row r="386" spans="2:55" ht="15" customHeight="1" x14ac:dyDescent="0.15">
      <c r="D386" t="s">
        <v>482</v>
      </c>
    </row>
    <row r="387" spans="2:55" ht="15" customHeight="1" x14ac:dyDescent="0.15">
      <c r="C387" s="12">
        <f>S195</f>
        <v>20</v>
      </c>
      <c r="D387" s="13">
        <f>T195</f>
        <v>7.56</v>
      </c>
      <c r="E387" t="s">
        <v>10</v>
      </c>
    </row>
    <row r="391" spans="2:55" ht="15" customHeight="1" x14ac:dyDescent="0.15">
      <c r="H391" t="s">
        <v>1066</v>
      </c>
      <c r="K391" s="12">
        <f>O79</f>
        <v>70</v>
      </c>
      <c r="L391" s="13">
        <f>P79</f>
        <v>26.46</v>
      </c>
      <c r="M391" t="s">
        <v>10</v>
      </c>
    </row>
    <row r="393" spans="2:55" ht="15" customHeight="1" x14ac:dyDescent="0.15">
      <c r="B393" s="30" t="s">
        <v>1018</v>
      </c>
    </row>
    <row r="394" spans="2:55" ht="15" customHeight="1" x14ac:dyDescent="0.15">
      <c r="AB394" t="s">
        <v>1049</v>
      </c>
    </row>
    <row r="395" spans="2:55" ht="15" customHeight="1" x14ac:dyDescent="0.15">
      <c r="AX395" t="s">
        <v>1070</v>
      </c>
      <c r="BA395" s="12">
        <f>B398-AU398-BD402</f>
        <v>-4.5</v>
      </c>
      <c r="BB395" s="13">
        <f>C398-AV398-BE402</f>
        <v>-1.7010000000000012</v>
      </c>
      <c r="BC395" t="s">
        <v>10</v>
      </c>
    </row>
    <row r="396" spans="2:55" ht="15" customHeight="1" x14ac:dyDescent="0.15">
      <c r="BA396" t="s">
        <v>1056</v>
      </c>
    </row>
    <row r="397" spans="2:55" ht="15" customHeight="1" x14ac:dyDescent="0.15">
      <c r="C397" t="s">
        <v>1038</v>
      </c>
      <c r="H397" t="s">
        <v>1047</v>
      </c>
      <c r="S397" s="12">
        <v>5</v>
      </c>
      <c r="T397" s="13">
        <v>1.89</v>
      </c>
      <c r="U397" t="s">
        <v>10</v>
      </c>
      <c r="AF397" s="12">
        <v>5</v>
      </c>
      <c r="AG397" s="13">
        <v>1.89</v>
      </c>
      <c r="AH397" t="s">
        <v>10</v>
      </c>
    </row>
    <row r="398" spans="2:55" ht="15" customHeight="1" x14ac:dyDescent="0.15">
      <c r="B398" s="12">
        <f>S195</f>
        <v>20</v>
      </c>
      <c r="C398" s="13">
        <f>T195</f>
        <v>7.56</v>
      </c>
      <c r="D398" t="s">
        <v>10</v>
      </c>
      <c r="H398" s="12">
        <f>X70*2</f>
        <v>22</v>
      </c>
      <c r="I398" s="13">
        <f>Y70*2</f>
        <v>8.3160000000000007</v>
      </c>
      <c r="J398" t="s">
        <v>10</v>
      </c>
      <c r="M398" t="s">
        <v>327</v>
      </c>
      <c r="W398" s="12">
        <f>H398-0.5</f>
        <v>21.5</v>
      </c>
      <c r="X398" s="13">
        <f>I398-0.189</f>
        <v>8.1270000000000007</v>
      </c>
      <c r="Y398" t="s">
        <v>10</v>
      </c>
      <c r="AD398" s="12">
        <f>W398+0.5</f>
        <v>22</v>
      </c>
      <c r="AE398" s="13">
        <f>X398+0.189</f>
        <v>8.3160000000000007</v>
      </c>
      <c r="AF398" t="s">
        <v>10</v>
      </c>
      <c r="AU398" s="12">
        <f>H398+0.5</f>
        <v>22.5</v>
      </c>
      <c r="AV398" s="13">
        <f>I398+0.189</f>
        <v>8.5050000000000008</v>
      </c>
      <c r="AW398" t="s">
        <v>10</v>
      </c>
      <c r="AX398" t="s">
        <v>1052</v>
      </c>
    </row>
    <row r="400" spans="2:55" ht="15" customHeight="1" x14ac:dyDescent="0.15">
      <c r="BA400" t="s">
        <v>1045</v>
      </c>
    </row>
    <row r="401" spans="7:104" ht="15" customHeight="1" x14ac:dyDescent="0.15">
      <c r="BA401" t="s">
        <v>1044</v>
      </c>
      <c r="CZ401" s="162"/>
    </row>
    <row r="402" spans="7:104" ht="15" customHeight="1" x14ac:dyDescent="0.15">
      <c r="G402" t="s">
        <v>1051</v>
      </c>
      <c r="T402" t="s">
        <v>1053</v>
      </c>
      <c r="W402" t="s">
        <v>484</v>
      </c>
      <c r="AA402" t="s">
        <v>659</v>
      </c>
      <c r="AF402" t="s">
        <v>1055</v>
      </c>
      <c r="AI402" t="s">
        <v>1048</v>
      </c>
      <c r="AY402" t="s">
        <v>1096</v>
      </c>
      <c r="BD402" s="12">
        <f>BB403+BB404</f>
        <v>2</v>
      </c>
      <c r="BE402" s="13">
        <f>BC403+BC404</f>
        <v>0.75600000000000001</v>
      </c>
      <c r="BF402" t="s">
        <v>10</v>
      </c>
    </row>
    <row r="403" spans="7:104" ht="15" customHeight="1" x14ac:dyDescent="0.15">
      <c r="AY403" t="s">
        <v>1100</v>
      </c>
      <c r="BB403" s="32">
        <v>1.5</v>
      </c>
      <c r="BC403" s="106">
        <v>0.56699999999999995</v>
      </c>
      <c r="BD403" t="s">
        <v>10</v>
      </c>
    </row>
    <row r="404" spans="7:104" ht="15" customHeight="1" x14ac:dyDescent="0.15">
      <c r="AB404" t="s">
        <v>1049</v>
      </c>
      <c r="AH404" t="s">
        <v>1088</v>
      </c>
      <c r="AY404" t="s">
        <v>1098</v>
      </c>
      <c r="BB404" s="12">
        <v>0.5</v>
      </c>
      <c r="BC404" s="13">
        <v>0.189</v>
      </c>
      <c r="BD404" t="s">
        <v>10</v>
      </c>
    </row>
    <row r="406" spans="7:104" ht="15" customHeight="1" x14ac:dyDescent="0.15">
      <c r="H406" t="s">
        <v>1089</v>
      </c>
      <c r="AM406" s="12">
        <v>0.5</v>
      </c>
      <c r="AN406" s="13">
        <v>0.189</v>
      </c>
      <c r="AO406" t="s">
        <v>10</v>
      </c>
      <c r="BG406" s="224" t="s">
        <v>662</v>
      </c>
      <c r="BH406" s="224"/>
      <c r="BI406" s="224"/>
      <c r="BK406" t="s">
        <v>86</v>
      </c>
      <c r="BL406" s="223"/>
      <c r="BM406" s="223"/>
      <c r="BN406" s="223"/>
    </row>
    <row r="407" spans="7:104" ht="15" customHeight="1" x14ac:dyDescent="0.15">
      <c r="W407" t="s">
        <v>1047</v>
      </c>
      <c r="AM407" t="s">
        <v>1057</v>
      </c>
      <c r="BF407" s="225"/>
      <c r="BH407" s="23" t="s">
        <v>84</v>
      </c>
      <c r="BI407" s="7"/>
      <c r="BK407" s="225"/>
      <c r="BM407" s="6" t="s">
        <v>85</v>
      </c>
      <c r="BN407" s="7"/>
    </row>
    <row r="408" spans="7:104" ht="15" customHeight="1" x14ac:dyDescent="0.15">
      <c r="W408" s="12">
        <f>X70*2</f>
        <v>22</v>
      </c>
      <c r="X408" s="13">
        <f>Y70*2</f>
        <v>8.3160000000000007</v>
      </c>
      <c r="Y408" t="s">
        <v>10</v>
      </c>
      <c r="Z408" t="s">
        <v>326</v>
      </c>
      <c r="AG408" s="12">
        <f>W408+0.5</f>
        <v>22.5</v>
      </c>
      <c r="AH408" s="13">
        <f>X408+0.189</f>
        <v>8.5050000000000008</v>
      </c>
      <c r="AI408" t="s">
        <v>10</v>
      </c>
      <c r="AM408" t="s">
        <v>1058</v>
      </c>
      <c r="BF408" s="7"/>
      <c r="BI408" s="7"/>
      <c r="BK408" s="7"/>
      <c r="BN408" s="7"/>
    </row>
    <row r="409" spans="7:104" ht="15" customHeight="1" x14ac:dyDescent="0.15">
      <c r="AM409" s="12">
        <f>L214</f>
        <v>15</v>
      </c>
      <c r="AN409" s="13">
        <f>M214</f>
        <v>5.76</v>
      </c>
      <c r="AO409" t="s">
        <v>10</v>
      </c>
      <c r="BF409" s="7"/>
      <c r="BH409" s="5" t="s">
        <v>85</v>
      </c>
      <c r="BI409" s="7"/>
      <c r="BK409" s="7"/>
      <c r="BM409" t="s">
        <v>84</v>
      </c>
      <c r="BN409" s="7"/>
    </row>
    <row r="410" spans="7:104" ht="15" customHeight="1" x14ac:dyDescent="0.15">
      <c r="AM410" t="s">
        <v>1045</v>
      </c>
    </row>
    <row r="411" spans="7:104" ht="15" customHeight="1" x14ac:dyDescent="0.15">
      <c r="AM411" t="s">
        <v>1044</v>
      </c>
    </row>
    <row r="412" spans="7:104" ht="15" customHeight="1" x14ac:dyDescent="0.15">
      <c r="T412" t="s">
        <v>2709</v>
      </c>
      <c r="W412" t="s">
        <v>1062</v>
      </c>
      <c r="AA412" t="s">
        <v>659</v>
      </c>
      <c r="AF412" t="s">
        <v>1054</v>
      </c>
      <c r="AJ412" t="s">
        <v>1099</v>
      </c>
      <c r="AO412" s="12">
        <f>BD402</f>
        <v>2</v>
      </c>
      <c r="AP412" s="13">
        <f>BE402</f>
        <v>0.75600000000000001</v>
      </c>
      <c r="AQ412" t="s">
        <v>10</v>
      </c>
    </row>
    <row r="413" spans="7:104" ht="15" customHeight="1" x14ac:dyDescent="0.15">
      <c r="AJ413" t="s">
        <v>1100</v>
      </c>
      <c r="AM413" s="12">
        <f>BB403</f>
        <v>1.5</v>
      </c>
      <c r="AN413" s="13">
        <f>BC403</f>
        <v>0.56699999999999995</v>
      </c>
      <c r="AO413" t="s">
        <v>10</v>
      </c>
    </row>
    <row r="414" spans="7:104" ht="15" customHeight="1" x14ac:dyDescent="0.15">
      <c r="AJ414" t="s">
        <v>1098</v>
      </c>
      <c r="AM414" s="12">
        <f>BB404</f>
        <v>0.5</v>
      </c>
      <c r="AN414" s="13">
        <f>BC404</f>
        <v>0.189</v>
      </c>
      <c r="AO414" t="s">
        <v>10</v>
      </c>
    </row>
    <row r="415" spans="7:104" ht="15" customHeight="1" x14ac:dyDescent="0.15">
      <c r="T415" s="30" t="s">
        <v>1019</v>
      </c>
    </row>
    <row r="416" spans="7:104" ht="15" customHeight="1" x14ac:dyDescent="0.15">
      <c r="AB416" s="12">
        <f>(F68+14.5)*2</f>
        <v>55</v>
      </c>
      <c r="AC416" s="13">
        <f>(G68+5.481)*2</f>
        <v>20.79</v>
      </c>
      <c r="AD416" t="s">
        <v>10</v>
      </c>
    </row>
    <row r="418" spans="20:37" ht="15" customHeight="1" x14ac:dyDescent="0.15">
      <c r="Z418" s="12">
        <f>F68+14.5</f>
        <v>27.5</v>
      </c>
      <c r="AA418" s="13">
        <f>G68+5.481</f>
        <v>10.395</v>
      </c>
      <c r="AB418" t="s">
        <v>10</v>
      </c>
      <c r="AC418" s="12">
        <f>F68+14.5</f>
        <v>27.5</v>
      </c>
      <c r="AD418" s="13">
        <f>G68+5.481</f>
        <v>10.395</v>
      </c>
      <c r="AE418" t="s">
        <v>10</v>
      </c>
    </row>
    <row r="421" spans="20:37" ht="15" customHeight="1" x14ac:dyDescent="0.15">
      <c r="AA421" t="s">
        <v>1059</v>
      </c>
      <c r="AC421" t="s">
        <v>686</v>
      </c>
    </row>
    <row r="422" spans="20:37" ht="15" customHeight="1" x14ac:dyDescent="0.15">
      <c r="AF422" s="12">
        <f>(X70+4)*2</f>
        <v>30</v>
      </c>
      <c r="AG422" s="13">
        <f>(Y70+1.512)*2</f>
        <v>11.34</v>
      </c>
      <c r="AH422" t="s">
        <v>10</v>
      </c>
    </row>
    <row r="423" spans="20:37" ht="15" customHeight="1" x14ac:dyDescent="0.15">
      <c r="AF423" s="12">
        <f>X70+5+X70+(X70-3)</f>
        <v>35</v>
      </c>
      <c r="AG423" s="13">
        <f>Y70+1.89+Y70+(Y70-1.134)</f>
        <v>13.23</v>
      </c>
      <c r="AH423" t="s">
        <v>10</v>
      </c>
    </row>
    <row r="426" spans="20:37" ht="15" customHeight="1" x14ac:dyDescent="0.15">
      <c r="AB426" t="s">
        <v>697</v>
      </c>
      <c r="AC426" t="s">
        <v>696</v>
      </c>
    </row>
    <row r="429" spans="20:37" ht="15" customHeight="1" x14ac:dyDescent="0.15">
      <c r="Y429" t="s">
        <v>327</v>
      </c>
      <c r="AA429" t="s">
        <v>685</v>
      </c>
      <c r="AC429" t="s">
        <v>686</v>
      </c>
    </row>
    <row r="430" spans="20:37" ht="15" customHeight="1" x14ac:dyDescent="0.15">
      <c r="AJ430" s="12">
        <f>AD398</f>
        <v>22</v>
      </c>
      <c r="AK430" s="13">
        <f>AE398</f>
        <v>8.3160000000000007</v>
      </c>
    </row>
    <row r="432" spans="20:37" ht="15" customHeight="1" x14ac:dyDescent="0.15">
      <c r="T432" s="3"/>
      <c r="U432" s="3"/>
      <c r="V432" s="3"/>
      <c r="W432" s="3"/>
      <c r="X432" s="3"/>
      <c r="Y432" s="3"/>
      <c r="Z432" s="3"/>
      <c r="AA432" s="3"/>
      <c r="AB432" s="3"/>
      <c r="AC432" s="3"/>
      <c r="AD432" s="3"/>
      <c r="AE432" s="3"/>
      <c r="AF432" s="3"/>
      <c r="AG432" s="3"/>
      <c r="AH432" s="3"/>
      <c r="AI432" s="307"/>
      <c r="AJ432" s="3"/>
      <c r="AK432" s="3"/>
    </row>
    <row r="433" spans="2:37" ht="15" customHeight="1" x14ac:dyDescent="0.15">
      <c r="AB433" s="145"/>
    </row>
    <row r="434" spans="2:37" ht="15" customHeight="1" x14ac:dyDescent="0.15">
      <c r="W434" t="s">
        <v>670</v>
      </c>
      <c r="AA434" t="s">
        <v>659</v>
      </c>
      <c r="AF434" t="s">
        <v>670</v>
      </c>
    </row>
    <row r="435" spans="2:37" ht="15" customHeight="1" x14ac:dyDescent="0.15">
      <c r="W435" s="12">
        <f>K381</f>
        <v>35.5</v>
      </c>
      <c r="X435" s="13">
        <f>H381</f>
        <v>5.2919999999999998</v>
      </c>
      <c r="Y435" t="s">
        <v>10</v>
      </c>
      <c r="AB435" s="12">
        <f>G381</f>
        <v>14</v>
      </c>
      <c r="AC435" s="13">
        <f>H381</f>
        <v>5.2919999999999998</v>
      </c>
      <c r="AD435" t="s">
        <v>10</v>
      </c>
      <c r="AF435" s="12">
        <f>K381</f>
        <v>35.5</v>
      </c>
      <c r="AG435" s="13">
        <f>H381</f>
        <v>5.2919999999999998</v>
      </c>
      <c r="AH435" t="s">
        <v>10</v>
      </c>
      <c r="AK435" s="9"/>
    </row>
    <row r="436" spans="2:37" ht="15" customHeight="1" x14ac:dyDescent="0.15">
      <c r="Z436" s="12">
        <f>BB403-0.5</f>
        <v>1</v>
      </c>
      <c r="AA436" s="13">
        <f>BC403-0.189</f>
        <v>0.37799999999999995</v>
      </c>
      <c r="AB436" t="s">
        <v>1068</v>
      </c>
    </row>
    <row r="437" spans="2:37" ht="15" customHeight="1" x14ac:dyDescent="0.15">
      <c r="U437" t="s">
        <v>692</v>
      </c>
      <c r="Y437" s="12">
        <f>4-0.5</f>
        <v>3.5</v>
      </c>
      <c r="Z437" s="13">
        <f>1.512-0.189</f>
        <v>1.323</v>
      </c>
      <c r="AA437" t="s">
        <v>1068</v>
      </c>
    </row>
    <row r="439" spans="2:37" ht="15" customHeight="1" x14ac:dyDescent="0.15">
      <c r="B439" s="30" t="s">
        <v>1212</v>
      </c>
    </row>
    <row r="441" spans="2:37" ht="15" customHeight="1" x14ac:dyDescent="0.15">
      <c r="K441" s="12">
        <f>E448-J468-E452</f>
        <v>-4</v>
      </c>
      <c r="L441" s="13">
        <f>F448-K468-F452</f>
        <v>-1.5120000000000013</v>
      </c>
      <c r="M441" t="s">
        <v>10</v>
      </c>
      <c r="Q441" s="304">
        <v>1</v>
      </c>
      <c r="R441" s="13">
        <v>3.78E-2</v>
      </c>
      <c r="S441" t="s">
        <v>10</v>
      </c>
    </row>
    <row r="442" spans="2:37" ht="15" customHeight="1" x14ac:dyDescent="0.15">
      <c r="O442" s="145"/>
      <c r="R442" t="s">
        <v>664</v>
      </c>
    </row>
    <row r="443" spans="2:37" ht="15" customHeight="1" x14ac:dyDescent="0.15">
      <c r="O443" s="145"/>
      <c r="R443" s="12">
        <v>3</v>
      </c>
      <c r="S443" s="13">
        <v>1.1339999999999999</v>
      </c>
      <c r="T443" t="s">
        <v>10</v>
      </c>
    </row>
    <row r="444" spans="2:37" ht="15" customHeight="1" x14ac:dyDescent="0.15">
      <c r="O444" s="145"/>
    </row>
    <row r="445" spans="2:37" ht="15" customHeight="1" x14ac:dyDescent="0.15">
      <c r="O445" s="145"/>
    </row>
    <row r="446" spans="2:37" ht="15" customHeight="1" x14ac:dyDescent="0.15">
      <c r="K446" t="s">
        <v>333</v>
      </c>
      <c r="O446" s="145"/>
    </row>
    <row r="447" spans="2:37" ht="15" customHeight="1" x14ac:dyDescent="0.15">
      <c r="F447" t="s">
        <v>416</v>
      </c>
      <c r="K447" s="12">
        <f>X70</f>
        <v>11</v>
      </c>
      <c r="M447" s="12">
        <v>0.5</v>
      </c>
      <c r="N447" s="13">
        <v>0.189</v>
      </c>
      <c r="O447" s="145" t="s">
        <v>10</v>
      </c>
    </row>
    <row r="448" spans="2:37" ht="15" customHeight="1" x14ac:dyDescent="0.15">
      <c r="E448" s="12">
        <f>S195</f>
        <v>20</v>
      </c>
      <c r="F448" s="13">
        <f>T195</f>
        <v>7.56</v>
      </c>
      <c r="G448" t="s">
        <v>10</v>
      </c>
      <c r="K448" s="13">
        <f>Y70</f>
        <v>4.1580000000000004</v>
      </c>
      <c r="L448" t="s">
        <v>10</v>
      </c>
      <c r="O448" s="145"/>
    </row>
    <row r="449" spans="1:20" ht="15" customHeight="1" x14ac:dyDescent="0.15">
      <c r="O449" s="145"/>
    </row>
    <row r="450" spans="1:20" ht="15" customHeight="1" x14ac:dyDescent="0.15">
      <c r="O450" s="145"/>
    </row>
    <row r="451" spans="1:20" ht="15" customHeight="1" x14ac:dyDescent="0.15">
      <c r="B451" t="s">
        <v>690</v>
      </c>
      <c r="O451" s="145"/>
      <c r="R451" s="12">
        <v>3</v>
      </c>
      <c r="S451" s="13">
        <v>1.1339999999999999</v>
      </c>
      <c r="T451" t="s">
        <v>10</v>
      </c>
    </row>
    <row r="452" spans="1:20" ht="15" customHeight="1" x14ac:dyDescent="0.15">
      <c r="A452" t="s">
        <v>174</v>
      </c>
      <c r="E452" s="12">
        <f>K458+K447</f>
        <v>22.5</v>
      </c>
      <c r="F452" s="13">
        <f>L458+K448</f>
        <v>8.5050000000000008</v>
      </c>
      <c r="G452" t="s">
        <v>10</v>
      </c>
      <c r="O452" s="145"/>
    </row>
    <row r="453" spans="1:20" ht="15" customHeight="1" x14ac:dyDescent="0.15">
      <c r="O453" s="145"/>
      <c r="R453" t="s">
        <v>1093</v>
      </c>
    </row>
    <row r="454" spans="1:20" ht="15" customHeight="1" x14ac:dyDescent="0.15">
      <c r="O454" s="145"/>
    </row>
    <row r="455" spans="1:20" ht="15" customHeight="1" x14ac:dyDescent="0.15">
      <c r="O455" s="145"/>
    </row>
    <row r="456" spans="1:20" ht="15" customHeight="1" x14ac:dyDescent="0.15">
      <c r="O456" s="145"/>
    </row>
    <row r="457" spans="1:20" ht="15" customHeight="1" x14ac:dyDescent="0.15">
      <c r="K457" t="s">
        <v>687</v>
      </c>
      <c r="O457" s="145"/>
    </row>
    <row r="458" spans="1:20" ht="15" customHeight="1" x14ac:dyDescent="0.15">
      <c r="K458" s="12">
        <f>X70+0.5</f>
        <v>11.5</v>
      </c>
      <c r="L458" s="13">
        <f>Y70+0.189</f>
        <v>4.3470000000000004</v>
      </c>
      <c r="M458" t="s">
        <v>10</v>
      </c>
      <c r="O458" s="145"/>
    </row>
    <row r="459" spans="1:20" ht="15" customHeight="1" x14ac:dyDescent="0.15">
      <c r="M459" s="12">
        <f>1</f>
        <v>1</v>
      </c>
      <c r="N459" s="13">
        <v>0.378</v>
      </c>
      <c r="O459" s="145" t="s">
        <v>10</v>
      </c>
    </row>
    <row r="460" spans="1:20" ht="15" customHeight="1" x14ac:dyDescent="0.15">
      <c r="O460" s="145"/>
    </row>
    <row r="461" spans="1:20" ht="15" customHeight="1" x14ac:dyDescent="0.15">
      <c r="O461" s="145"/>
    </row>
    <row r="462" spans="1:20" ht="15" customHeight="1" x14ac:dyDescent="0.15">
      <c r="O462" s="145"/>
    </row>
    <row r="463" spans="1:20" ht="15" customHeight="1" x14ac:dyDescent="0.15">
      <c r="O463" s="145"/>
    </row>
    <row r="464" spans="1:20" ht="15" customHeight="1" x14ac:dyDescent="0.15">
      <c r="I464" s="168"/>
      <c r="J464" s="291"/>
      <c r="K464" s="291"/>
      <c r="L464" s="291"/>
      <c r="M464" s="291"/>
      <c r="N464" s="291"/>
      <c r="O464" s="305"/>
      <c r="R464" t="s">
        <v>692</v>
      </c>
    </row>
    <row r="465" spans="10:62" ht="15" customHeight="1" x14ac:dyDescent="0.15">
      <c r="R465" t="s">
        <v>693</v>
      </c>
    </row>
    <row r="467" spans="10:62" ht="15" customHeight="1" x14ac:dyDescent="0.15">
      <c r="J467" t="s">
        <v>1094</v>
      </c>
      <c r="O467" t="s">
        <v>672</v>
      </c>
      <c r="T467" t="s">
        <v>694</v>
      </c>
    </row>
    <row r="468" spans="10:62" ht="15" customHeight="1" x14ac:dyDescent="0.15">
      <c r="J468" s="12">
        <f>BB403</f>
        <v>1.5</v>
      </c>
      <c r="K468" s="13">
        <f>BC403</f>
        <v>0.56699999999999995</v>
      </c>
      <c r="L468" t="s">
        <v>10</v>
      </c>
      <c r="T468" s="12">
        <f>AC211</f>
        <v>15</v>
      </c>
      <c r="U468" s="13">
        <f>AD211</f>
        <v>5.67</v>
      </c>
      <c r="V468" t="s">
        <v>10</v>
      </c>
    </row>
    <row r="470" spans="10:62" ht="15" customHeight="1" x14ac:dyDescent="0.15">
      <c r="AA470" s="30" t="s">
        <v>1213</v>
      </c>
    </row>
    <row r="471" spans="10:62" ht="15" customHeight="1" x14ac:dyDescent="0.15">
      <c r="AA471" s="6" t="s">
        <v>1090</v>
      </c>
    </row>
    <row r="472" spans="10:62" ht="15" customHeight="1" x14ac:dyDescent="0.15">
      <c r="AD472" t="s">
        <v>1037</v>
      </c>
      <c r="AN472" t="s">
        <v>1080</v>
      </c>
      <c r="AR472" s="12">
        <f>AO479+BE478</f>
        <v>233.18032868979705</v>
      </c>
      <c r="AS472" s="13">
        <f>AP479+BF478</f>
        <v>88.14216424474327</v>
      </c>
      <c r="AT472" t="s">
        <v>10</v>
      </c>
    </row>
    <row r="473" spans="10:62" ht="15" customHeight="1" x14ac:dyDescent="0.15">
      <c r="AA473" s="168"/>
      <c r="AB473" s="168"/>
      <c r="AC473" s="168"/>
      <c r="AD473" s="168"/>
      <c r="AE473" s="623"/>
      <c r="BH473" t="s">
        <v>483</v>
      </c>
    </row>
    <row r="474" spans="10:62" ht="15" customHeight="1" x14ac:dyDescent="0.15">
      <c r="W474" t="s">
        <v>1039</v>
      </c>
      <c r="AB474" t="s">
        <v>1103</v>
      </c>
      <c r="BH474" s="12">
        <f>L496</f>
        <v>3</v>
      </c>
      <c r="BI474" s="13">
        <f>M496</f>
        <v>1.1339999999999999</v>
      </c>
      <c r="BJ474" t="s">
        <v>10</v>
      </c>
    </row>
    <row r="475" spans="10:62" ht="15" customHeight="1" x14ac:dyDescent="0.15">
      <c r="X475" s="12">
        <f>L500</f>
        <v>10</v>
      </c>
      <c r="Y475" s="13">
        <f>M500</f>
        <v>3.7799999999999994</v>
      </c>
      <c r="Z475" t="s">
        <v>10</v>
      </c>
      <c r="AB475" s="12">
        <f>L499</f>
        <v>4</v>
      </c>
      <c r="AC475" s="13">
        <f>M499</f>
        <v>1.5119999999999996</v>
      </c>
      <c r="AD475" t="s">
        <v>10</v>
      </c>
      <c r="BH475" t="s">
        <v>1036</v>
      </c>
    </row>
    <row r="476" spans="10:62" ht="15" customHeight="1" x14ac:dyDescent="0.15">
      <c r="BH476" s="12">
        <f>L497</f>
        <v>3</v>
      </c>
      <c r="BI476" s="13">
        <f>M497</f>
        <v>1.1339999999999999</v>
      </c>
      <c r="BJ476" t="s">
        <v>10</v>
      </c>
    </row>
    <row r="477" spans="10:62" ht="15" customHeight="1" x14ac:dyDescent="0.15">
      <c r="AG477" t="s">
        <v>1067</v>
      </c>
      <c r="AJ477" s="12">
        <f>O79</f>
        <v>70</v>
      </c>
      <c r="AK477" s="13">
        <f>P79</f>
        <v>26.46</v>
      </c>
      <c r="AL477" t="s">
        <v>10</v>
      </c>
      <c r="AU477" s="12">
        <f>U375</f>
        <v>143.18032868979705</v>
      </c>
      <c r="AV477" s="13">
        <f>V375</f>
        <v>54.122164244743267</v>
      </c>
      <c r="AW477" t="s">
        <v>10</v>
      </c>
      <c r="BD477" t="s">
        <v>174</v>
      </c>
      <c r="BE477" s="129" t="s">
        <v>1065</v>
      </c>
      <c r="BF477" s="101"/>
    </row>
    <row r="478" spans="10:62" ht="15" customHeight="1" x14ac:dyDescent="0.15">
      <c r="BD478" s="59"/>
      <c r="BE478" s="32">
        <v>20</v>
      </c>
      <c r="BF478" s="106">
        <v>7.56</v>
      </c>
      <c r="BG478" t="s">
        <v>10</v>
      </c>
    </row>
    <row r="479" spans="10:62" ht="15" customHeight="1" x14ac:dyDescent="0.15">
      <c r="AL479" t="s">
        <v>1081</v>
      </c>
      <c r="AO479" s="12">
        <f>Q377+AV479</f>
        <v>213.18032868979705</v>
      </c>
      <c r="AP479" s="13">
        <f>R377+AW479</f>
        <v>80.582164244743268</v>
      </c>
      <c r="AQ479" t="s">
        <v>10</v>
      </c>
      <c r="AR479" t="s">
        <v>1082</v>
      </c>
      <c r="AU479" s="59"/>
      <c r="AV479" s="32">
        <v>0</v>
      </c>
      <c r="AW479" s="125">
        <v>0</v>
      </c>
      <c r="AX479" t="s">
        <v>10</v>
      </c>
      <c r="BD479" t="s">
        <v>486</v>
      </c>
    </row>
    <row r="480" spans="10:62" ht="15" customHeight="1" x14ac:dyDescent="0.15">
      <c r="AR480" s="6" t="s">
        <v>1083</v>
      </c>
    </row>
    <row r="481" spans="1:59" ht="15" customHeight="1" x14ac:dyDescent="0.15">
      <c r="B481" s="6" t="s">
        <v>1084</v>
      </c>
      <c r="AU481" t="s">
        <v>1085</v>
      </c>
    </row>
    <row r="482" spans="1:59" ht="15" customHeight="1" thickBot="1" x14ac:dyDescent="0.2">
      <c r="B482" s="6" t="s">
        <v>1091</v>
      </c>
      <c r="E482" s="6"/>
      <c r="N482" s="635"/>
      <c r="W482" t="s">
        <v>1092</v>
      </c>
      <c r="X482" s="17"/>
      <c r="Y482" s="17"/>
      <c r="Z482" s="17"/>
      <c r="AA482" s="17"/>
      <c r="AB482" s="17"/>
      <c r="AC482" s="17"/>
      <c r="AD482" s="17"/>
      <c r="AE482" s="17"/>
      <c r="AF482" s="17"/>
      <c r="AG482" s="17"/>
      <c r="AH482" s="17"/>
      <c r="AI482" s="17"/>
      <c r="AJ482" s="17"/>
      <c r="AK482" s="17"/>
      <c r="AL482" s="17"/>
      <c r="AM482" s="17" t="s">
        <v>1092</v>
      </c>
      <c r="AU482" s="12">
        <f>L496</f>
        <v>3</v>
      </c>
      <c r="AV482" s="13">
        <f>M496</f>
        <v>1.1339999999999999</v>
      </c>
      <c r="AW482" t="s">
        <v>10</v>
      </c>
    </row>
    <row r="483" spans="1:59" ht="15" customHeight="1" thickTop="1" x14ac:dyDescent="0.15">
      <c r="W483" s="170"/>
      <c r="X483" s="639"/>
      <c r="Y483" s="640"/>
      <c r="AE483" s="170"/>
      <c r="AK483" s="640"/>
      <c r="AL483" s="319"/>
      <c r="AM483" s="641"/>
      <c r="BG483" t="s">
        <v>1071</v>
      </c>
    </row>
    <row r="484" spans="1:59" ht="15" customHeight="1" x14ac:dyDescent="0.15">
      <c r="W484" s="170"/>
      <c r="X484" s="173"/>
      <c r="Y484" s="642"/>
      <c r="AE484" s="170"/>
      <c r="AK484" s="642"/>
      <c r="AM484" s="170"/>
      <c r="BG484" t="s">
        <v>1072</v>
      </c>
    </row>
    <row r="485" spans="1:59" ht="15" customHeight="1" x14ac:dyDescent="0.15">
      <c r="B485" s="12">
        <f>AU490+0.5+AQ486+AU482</f>
        <v>30</v>
      </c>
      <c r="C485" s="13">
        <f>AV490+0.189+AR486+AV482</f>
        <v>11.34</v>
      </c>
      <c r="D485" t="s">
        <v>10</v>
      </c>
      <c r="S485" t="s">
        <v>1079</v>
      </c>
      <c r="W485" s="170"/>
      <c r="X485" s="173"/>
      <c r="Y485" s="642"/>
      <c r="Z485" t="s">
        <v>1076</v>
      </c>
      <c r="AE485" s="170"/>
      <c r="AG485" t="s">
        <v>1102</v>
      </c>
      <c r="AK485" s="642"/>
      <c r="AM485" s="170"/>
      <c r="AQ485" t="s">
        <v>1087</v>
      </c>
      <c r="AT485" t="s">
        <v>1075</v>
      </c>
      <c r="AY485" t="s">
        <v>1074</v>
      </c>
      <c r="BG485" t="s">
        <v>1073</v>
      </c>
    </row>
    <row r="486" spans="1:59" ht="15" customHeight="1" x14ac:dyDescent="0.15">
      <c r="H486" t="s">
        <v>692</v>
      </c>
      <c r="K486" t="s">
        <v>1069</v>
      </c>
      <c r="P486" t="s">
        <v>1078</v>
      </c>
      <c r="U486" s="12">
        <v>1</v>
      </c>
      <c r="V486" s="13">
        <v>0.378</v>
      </c>
      <c r="W486" t="s">
        <v>10</v>
      </c>
      <c r="X486" s="173"/>
      <c r="Y486" s="642"/>
      <c r="Z486" t="s">
        <v>1077</v>
      </c>
      <c r="AE486" s="170"/>
      <c r="AF486" t="s">
        <v>651</v>
      </c>
      <c r="AG486" s="12">
        <f>AB475</f>
        <v>4</v>
      </c>
      <c r="AH486" s="13">
        <f>AC475</f>
        <v>1.5119999999999996</v>
      </c>
      <c r="AI486" t="s">
        <v>10</v>
      </c>
      <c r="AK486" s="642"/>
      <c r="AM486" s="170"/>
      <c r="AQ486" s="12">
        <f>L493</f>
        <v>24</v>
      </c>
      <c r="AR486" s="13">
        <f>M493</f>
        <v>9.0719999999999992</v>
      </c>
      <c r="AS486" t="s">
        <v>10</v>
      </c>
      <c r="AT486" s="12">
        <f>L497</f>
        <v>3</v>
      </c>
      <c r="AU486" s="13">
        <f>M497</f>
        <v>1.1339999999999999</v>
      </c>
      <c r="AV486" t="s">
        <v>10</v>
      </c>
      <c r="AY486" s="12">
        <v>0.5</v>
      </c>
      <c r="AZ486" s="13">
        <v>0.189</v>
      </c>
      <c r="BA486" t="s">
        <v>10</v>
      </c>
    </row>
    <row r="487" spans="1:59" ht="15" customHeight="1" x14ac:dyDescent="0.15">
      <c r="P487" s="12">
        <v>0.5</v>
      </c>
      <c r="Q487" s="13">
        <v>0.189</v>
      </c>
      <c r="R487" t="s">
        <v>10</v>
      </c>
      <c r="W487" s="170"/>
      <c r="X487" s="173"/>
      <c r="Y487" s="642"/>
      <c r="AE487" s="170"/>
      <c r="AK487" s="642"/>
      <c r="AM487" s="170"/>
    </row>
    <row r="488" spans="1:59" ht="15" customHeight="1" thickBot="1" x14ac:dyDescent="0.2">
      <c r="W488" s="170"/>
      <c r="X488" s="296"/>
      <c r="Y488" s="643"/>
      <c r="Z488" s="17"/>
      <c r="AA488" s="17"/>
      <c r="AB488" s="17"/>
      <c r="AC488" s="17"/>
      <c r="AD488" s="17"/>
      <c r="AE488" s="644"/>
      <c r="AF488" s="296"/>
      <c r="AG488" s="17"/>
      <c r="AH488" s="17"/>
      <c r="AI488" s="17"/>
      <c r="AJ488" s="17"/>
      <c r="AK488" s="643"/>
      <c r="AL488" s="17"/>
      <c r="AM488" s="644"/>
      <c r="BG488" t="s">
        <v>1101</v>
      </c>
    </row>
    <row r="489" spans="1:59" ht="15" customHeight="1" thickTop="1" x14ac:dyDescent="0.15">
      <c r="G489" t="s">
        <v>486</v>
      </c>
      <c r="X489" s="319"/>
      <c r="Y489" s="183"/>
      <c r="Z489" t="s">
        <v>1058</v>
      </c>
      <c r="AU489" t="s">
        <v>1086</v>
      </c>
      <c r="BD489" t="s">
        <v>486</v>
      </c>
    </row>
    <row r="490" spans="1:59" ht="15" customHeight="1" x14ac:dyDescent="0.15">
      <c r="N490" s="101"/>
      <c r="Z490" s="12">
        <f>L214</f>
        <v>15</v>
      </c>
      <c r="AA490" s="13">
        <f>M214</f>
        <v>5.76</v>
      </c>
      <c r="AB490" t="s">
        <v>10</v>
      </c>
      <c r="AU490" s="12">
        <f>L494</f>
        <v>2.5</v>
      </c>
      <c r="AV490" s="13">
        <f>M494</f>
        <v>0.94499999999999995</v>
      </c>
      <c r="AW490" t="s">
        <v>10</v>
      </c>
    </row>
    <row r="491" spans="1:59" ht="15" customHeight="1" x14ac:dyDescent="0.15">
      <c r="B491" s="50"/>
      <c r="C491" s="47"/>
      <c r="D491" s="47"/>
      <c r="E491" s="47"/>
      <c r="F491" s="47"/>
      <c r="G491" s="47"/>
      <c r="H491" s="47"/>
      <c r="I491" s="47"/>
      <c r="J491" s="47" t="s">
        <v>1033</v>
      </c>
      <c r="K491" s="645"/>
      <c r="L491" s="174">
        <v>26</v>
      </c>
      <c r="M491" s="127">
        <v>9.8279999999999994</v>
      </c>
      <c r="N491" s="118" t="s">
        <v>10</v>
      </c>
    </row>
    <row r="492" spans="1:59" ht="15" customHeight="1" x14ac:dyDescent="0.15">
      <c r="B492" s="50"/>
      <c r="C492" s="47"/>
      <c r="D492" s="47"/>
      <c r="E492" s="47"/>
      <c r="F492" s="47"/>
      <c r="G492" s="47"/>
      <c r="H492" s="47"/>
      <c r="I492" s="47"/>
      <c r="J492" s="47"/>
      <c r="K492" s="280" t="s">
        <v>333</v>
      </c>
      <c r="L492" s="646">
        <v>12</v>
      </c>
      <c r="M492" s="647">
        <v>4.5359999999999996</v>
      </c>
      <c r="N492" s="118" t="s">
        <v>10</v>
      </c>
    </row>
    <row r="493" spans="1:59" ht="15" customHeight="1" x14ac:dyDescent="0.15">
      <c r="B493" s="50"/>
      <c r="C493" s="47"/>
      <c r="D493" s="47"/>
      <c r="E493" s="47"/>
      <c r="F493" s="47"/>
      <c r="G493" s="47"/>
      <c r="H493" s="47"/>
      <c r="I493" s="47"/>
      <c r="J493" s="47" t="s">
        <v>1034</v>
      </c>
      <c r="K493" s="280"/>
      <c r="L493" s="648">
        <f>L492*2</f>
        <v>24</v>
      </c>
      <c r="M493" s="320">
        <f>M492*2</f>
        <v>9.0719999999999992</v>
      </c>
      <c r="N493" s="118" t="s">
        <v>10</v>
      </c>
    </row>
    <row r="494" spans="1:59" ht="15" customHeight="1" x14ac:dyDescent="0.15">
      <c r="A494" s="7"/>
      <c r="B494" s="50"/>
      <c r="C494" s="47"/>
      <c r="D494" s="47"/>
      <c r="E494" s="47"/>
      <c r="F494" s="47"/>
      <c r="G494" s="47"/>
      <c r="H494" s="47"/>
      <c r="I494" s="47" t="s">
        <v>1097</v>
      </c>
      <c r="J494" s="47"/>
      <c r="K494" s="280"/>
      <c r="L494" s="32">
        <v>2.5</v>
      </c>
      <c r="M494" s="13">
        <v>0.94499999999999995</v>
      </c>
      <c r="N494" s="118" t="s">
        <v>10</v>
      </c>
    </row>
    <row r="495" spans="1:59" ht="15" customHeight="1" x14ac:dyDescent="0.15">
      <c r="B495" s="81"/>
      <c r="G495" t="s">
        <v>1096</v>
      </c>
      <c r="K495" s="48"/>
      <c r="L495" s="321">
        <f>L494+0.5</f>
        <v>3</v>
      </c>
      <c r="M495" s="309">
        <f>M494+0.189</f>
        <v>1.1339999999999999</v>
      </c>
      <c r="N495" s="99" t="s">
        <v>10</v>
      </c>
    </row>
    <row r="496" spans="1:59" ht="15" customHeight="1" x14ac:dyDescent="0.15">
      <c r="B496" s="50"/>
      <c r="C496" s="47"/>
      <c r="D496" s="47"/>
      <c r="E496" s="47"/>
      <c r="F496" s="47"/>
      <c r="G496" s="47"/>
      <c r="H496" s="47"/>
      <c r="I496" s="47" t="s">
        <v>1046</v>
      </c>
      <c r="J496" s="47"/>
      <c r="K496" s="280"/>
      <c r="L496" s="174">
        <v>3</v>
      </c>
      <c r="M496" s="127">
        <v>1.1339999999999999</v>
      </c>
      <c r="N496" s="118" t="s">
        <v>10</v>
      </c>
    </row>
    <row r="497" spans="1:97" ht="15" customHeight="1" x14ac:dyDescent="0.15">
      <c r="B497" s="50"/>
      <c r="C497" s="47"/>
      <c r="D497" s="47"/>
      <c r="E497" s="47"/>
      <c r="F497" s="47"/>
      <c r="G497" s="47"/>
      <c r="H497" s="47" t="s">
        <v>1040</v>
      </c>
      <c r="I497" s="47"/>
      <c r="J497" s="47"/>
      <c r="K497" s="280"/>
      <c r="L497" s="174">
        <v>3</v>
      </c>
      <c r="M497" s="127">
        <v>1.1339999999999999</v>
      </c>
      <c r="N497" s="118" t="s">
        <v>10</v>
      </c>
    </row>
    <row r="498" spans="1:97" ht="15" customHeight="1" x14ac:dyDescent="0.15">
      <c r="B498" s="39" t="s">
        <v>174</v>
      </c>
      <c r="C498" s="47" t="s">
        <v>1041</v>
      </c>
      <c r="D498" s="47"/>
      <c r="E498" s="47"/>
      <c r="F498" s="47"/>
      <c r="G498" s="47"/>
      <c r="H498" s="47"/>
      <c r="I498" s="47"/>
      <c r="J498" s="47"/>
      <c r="K498" s="48"/>
      <c r="L498" s="649">
        <f>L491-L493-L495-L496</f>
        <v>-4</v>
      </c>
      <c r="M498" s="650">
        <f>M491-M493-M495-M496</f>
        <v>-1.5119999999999996</v>
      </c>
      <c r="N498" s="119" t="s">
        <v>10</v>
      </c>
      <c r="O498" t="s">
        <v>1063</v>
      </c>
    </row>
    <row r="499" spans="1:97" ht="15" customHeight="1" x14ac:dyDescent="0.15">
      <c r="B499" s="50"/>
      <c r="C499" s="47"/>
      <c r="D499" s="47"/>
      <c r="E499" s="47"/>
      <c r="F499" s="47"/>
      <c r="G499" s="47"/>
      <c r="H499" s="47"/>
      <c r="I499" s="47" t="s">
        <v>1103</v>
      </c>
      <c r="J499" s="47"/>
      <c r="K499" s="48"/>
      <c r="L499" s="649">
        <f>L498*-1</f>
        <v>4</v>
      </c>
      <c r="M499" s="650">
        <f>M498*-1</f>
        <v>1.5119999999999996</v>
      </c>
      <c r="N499" s="119" t="s">
        <v>10</v>
      </c>
    </row>
    <row r="500" spans="1:97" ht="15" customHeight="1" x14ac:dyDescent="0.15">
      <c r="A500" s="7"/>
      <c r="B500" s="49"/>
      <c r="C500" s="3"/>
      <c r="D500" s="3"/>
      <c r="E500" s="3"/>
      <c r="F500" s="3"/>
      <c r="G500" s="3"/>
      <c r="H500" s="3" t="s">
        <v>1039</v>
      </c>
      <c r="I500" s="3"/>
      <c r="J500" s="3"/>
      <c r="K500" s="16"/>
      <c r="L500" s="649">
        <f>L499+L497+L496</f>
        <v>10</v>
      </c>
      <c r="M500" s="650">
        <f>M499+M497+M496</f>
        <v>3.7799999999999994</v>
      </c>
      <c r="N500" s="119" t="s">
        <v>10</v>
      </c>
    </row>
    <row r="503" spans="1:97" ht="15" customHeight="1" x14ac:dyDescent="0.15">
      <c r="B503" s="30" t="s">
        <v>1214</v>
      </c>
    </row>
    <row r="504" spans="1:97" ht="15" customHeight="1" x14ac:dyDescent="0.15">
      <c r="AJ504" t="s">
        <v>456</v>
      </c>
    </row>
    <row r="505" spans="1:97" ht="15" customHeight="1" x14ac:dyDescent="0.15">
      <c r="R505" t="s">
        <v>223</v>
      </c>
      <c r="T505" s="12">
        <f>R291</f>
        <v>287</v>
      </c>
      <c r="U505" s="13">
        <f>S291</f>
        <v>108.486</v>
      </c>
      <c r="V505" t="s">
        <v>10</v>
      </c>
      <c r="W505" s="23"/>
      <c r="AX505" t="s">
        <v>223</v>
      </c>
      <c r="AZ505" s="12">
        <f>BG291</f>
        <v>287</v>
      </c>
      <c r="BA505" s="13">
        <f>BH291</f>
        <v>108.486</v>
      </c>
      <c r="BB505" t="s">
        <v>10</v>
      </c>
      <c r="CQ505" s="9"/>
      <c r="CR505" s="9"/>
      <c r="CS505" s="9"/>
    </row>
    <row r="506" spans="1:97" ht="15" customHeight="1" thickBot="1" x14ac:dyDescent="0.2">
      <c r="G506" s="623"/>
      <c r="H506" s="322"/>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67"/>
      <c r="AK506" s="17"/>
      <c r="AL506" s="17"/>
      <c r="AM506" s="17"/>
      <c r="AN506" s="17"/>
      <c r="AO506" s="17"/>
      <c r="AP506" s="17"/>
      <c r="AQ506" s="17"/>
      <c r="AR506" s="17"/>
      <c r="AS506" s="17"/>
      <c r="AT506" s="17"/>
      <c r="AU506" s="17"/>
      <c r="AV506" s="17"/>
      <c r="AW506" s="17"/>
      <c r="AX506" s="17"/>
      <c r="AY506" s="17"/>
      <c r="AZ506" s="17"/>
      <c r="BA506" s="17"/>
      <c r="BB506" s="17"/>
      <c r="BC506" s="17"/>
      <c r="BD506" s="17"/>
      <c r="BE506" s="17"/>
      <c r="BF506" s="17"/>
      <c r="BG506" s="17"/>
      <c r="BH506" s="17"/>
      <c r="BI506" s="17"/>
      <c r="BJ506" s="17"/>
      <c r="BK506" s="17"/>
      <c r="BL506" s="17"/>
      <c r="BM506" s="167"/>
      <c r="BN506" s="151"/>
    </row>
    <row r="507" spans="1:97" ht="15" customHeight="1" thickTop="1" x14ac:dyDescent="0.15">
      <c r="G507" s="633"/>
      <c r="W507" t="s">
        <v>921</v>
      </c>
      <c r="AF507" s="12">
        <f>AH285</f>
        <v>67</v>
      </c>
      <c r="AG507" s="13">
        <f>AI285</f>
        <v>25.326000000000001</v>
      </c>
      <c r="AH507" t="s">
        <v>10</v>
      </c>
      <c r="AJ507" s="170"/>
      <c r="AK507" t="s">
        <v>909</v>
      </c>
      <c r="AN507" s="12">
        <f>AP285</f>
        <v>67</v>
      </c>
      <c r="AO507" s="13">
        <f>AQ285</f>
        <v>25.326000000000001</v>
      </c>
      <c r="AP507" t="s">
        <v>10</v>
      </c>
      <c r="AT507" t="s">
        <v>921</v>
      </c>
      <c r="BM507" s="299"/>
    </row>
    <row r="508" spans="1:97" ht="15" customHeight="1" x14ac:dyDescent="0.15">
      <c r="D508" t="s">
        <v>463</v>
      </c>
      <c r="Z508" s="12">
        <f>Z287</f>
        <v>-67</v>
      </c>
      <c r="AA508" s="13">
        <f>AA287</f>
        <v>-15.325999999999999</v>
      </c>
      <c r="AB508" t="s">
        <v>10</v>
      </c>
      <c r="AJ508" s="170"/>
      <c r="AL508" t="s">
        <v>284</v>
      </c>
      <c r="AT508" s="12">
        <f>AS286</f>
        <v>-67</v>
      </c>
      <c r="AU508" s="13">
        <f>AA508</f>
        <v>-15.325999999999999</v>
      </c>
      <c r="AV508" t="s">
        <v>10</v>
      </c>
      <c r="BM508" s="171"/>
      <c r="CA508" t="s">
        <v>174</v>
      </c>
    </row>
    <row r="509" spans="1:97" ht="15" customHeight="1" x14ac:dyDescent="0.15">
      <c r="AD509" s="9" t="s">
        <v>911</v>
      </c>
      <c r="AJ509" s="170"/>
      <c r="AN509" t="s">
        <v>474</v>
      </c>
      <c r="BM509" s="171"/>
      <c r="BO509" t="s">
        <v>77</v>
      </c>
    </row>
    <row r="510" spans="1:97" ht="15" customHeight="1" x14ac:dyDescent="0.15">
      <c r="Y510" t="s">
        <v>912</v>
      </c>
      <c r="AF510" s="9"/>
      <c r="AG510" s="9"/>
      <c r="AH510" s="23"/>
      <c r="AI510" s="23"/>
      <c r="AJ510" s="29"/>
      <c r="AL510" s="9"/>
      <c r="AM510" s="9"/>
      <c r="AN510" s="9"/>
      <c r="AO510" s="23"/>
      <c r="AP510" s="23"/>
      <c r="AQ510" s="23"/>
      <c r="AT510" t="s">
        <v>461</v>
      </c>
      <c r="BM510" s="171"/>
    </row>
    <row r="511" spans="1:97" ht="15" customHeight="1" x14ac:dyDescent="0.15">
      <c r="Y511" t="s">
        <v>910</v>
      </c>
      <c r="AE511" s="9" t="s">
        <v>775</v>
      </c>
      <c r="AJ511" s="170"/>
      <c r="AO511" t="s">
        <v>473</v>
      </c>
      <c r="AR511" t="s">
        <v>234</v>
      </c>
      <c r="AT511" t="s">
        <v>905</v>
      </c>
      <c r="BJ511" t="s">
        <v>99</v>
      </c>
      <c r="BM511" s="171"/>
    </row>
    <row r="512" spans="1:97" ht="15" customHeight="1" x14ac:dyDescent="0.15">
      <c r="J512" t="s">
        <v>23</v>
      </c>
      <c r="L512" s="12">
        <f>J291</f>
        <v>58.5</v>
      </c>
      <c r="M512" s="13">
        <f>K291</f>
        <v>22.113</v>
      </c>
      <c r="N512" t="s">
        <v>10</v>
      </c>
      <c r="V512" t="s">
        <v>976</v>
      </c>
      <c r="Y512" s="12">
        <f>AB293*0.5</f>
        <v>10</v>
      </c>
      <c r="Z512" s="13">
        <f>AB294*0.5</f>
        <v>3.78</v>
      </c>
      <c r="AA512" t="s">
        <v>904</v>
      </c>
      <c r="AE512" s="12">
        <f>AE291</f>
        <v>58.5</v>
      </c>
      <c r="AF512" s="13">
        <f>AF291</f>
        <v>22.113</v>
      </c>
      <c r="AG512" t="s">
        <v>10</v>
      </c>
      <c r="AJ512" s="170"/>
      <c r="AN512" s="12">
        <f>AU290</f>
        <v>45.5</v>
      </c>
      <c r="AO512" s="13">
        <f>AV290</f>
        <v>17.199000000000002</v>
      </c>
      <c r="AP512" t="s">
        <v>10</v>
      </c>
      <c r="AT512" t="s">
        <v>975</v>
      </c>
      <c r="AW512" s="12">
        <f>AS293*0.5</f>
        <v>10</v>
      </c>
      <c r="AX512" s="13">
        <f>AS294*0.5</f>
        <v>3.78</v>
      </c>
      <c r="AY512" t="s">
        <v>10</v>
      </c>
      <c r="BI512" s="12">
        <f>BK291</f>
        <v>45.5</v>
      </c>
      <c r="BJ512" s="13">
        <f>BL291</f>
        <v>17.199000000000002</v>
      </c>
      <c r="BK512" t="s">
        <v>10</v>
      </c>
      <c r="BM512" s="171"/>
      <c r="CI512" s="9"/>
      <c r="CJ512" s="9"/>
      <c r="CK512" s="9"/>
    </row>
    <row r="513" spans="4:97" ht="15" customHeight="1" x14ac:dyDescent="0.15">
      <c r="D513" s="12">
        <f>B292</f>
        <v>78</v>
      </c>
      <c r="E513" s="13">
        <f>C292</f>
        <v>29.483999999999998</v>
      </c>
      <c r="F513" t="s">
        <v>10</v>
      </c>
      <c r="P513" t="s">
        <v>477</v>
      </c>
      <c r="T513" s="12">
        <f>T505-AE514</f>
        <v>287</v>
      </c>
      <c r="U513" s="13">
        <f>U505-AF514</f>
        <v>98.486000000000004</v>
      </c>
      <c r="V513" t="s">
        <v>10</v>
      </c>
      <c r="AA513" t="s">
        <v>553</v>
      </c>
      <c r="AE513" t="s">
        <v>475</v>
      </c>
      <c r="AJ513" s="170"/>
      <c r="AL513" t="s">
        <v>475</v>
      </c>
      <c r="AR513" t="s">
        <v>234</v>
      </c>
      <c r="AX513" t="s">
        <v>476</v>
      </c>
      <c r="BB513" s="12">
        <f>AZ505-AL514</f>
        <v>287</v>
      </c>
      <c r="BC513" s="13">
        <f>BA505-AM514</f>
        <v>98.486000000000004</v>
      </c>
      <c r="BD513" t="s">
        <v>10</v>
      </c>
      <c r="BM513" s="171"/>
      <c r="CA513" s="9"/>
      <c r="CB513" s="9"/>
      <c r="CC513" s="9"/>
      <c r="CD513" s="23"/>
      <c r="CM513" s="9"/>
      <c r="CN513" s="23"/>
      <c r="CO513" s="23"/>
      <c r="CP513" s="23"/>
      <c r="CQ513" s="23"/>
      <c r="CR513" s="23"/>
      <c r="CS513" s="23"/>
    </row>
    <row r="514" spans="4:97" ht="15" customHeight="1" x14ac:dyDescent="0.15">
      <c r="AE514" s="12">
        <f>AE293</f>
        <v>0</v>
      </c>
      <c r="AF514" s="13">
        <f>AF293</f>
        <v>10</v>
      </c>
      <c r="AG514" t="s">
        <v>10</v>
      </c>
      <c r="AJ514" s="170"/>
      <c r="AL514" s="12">
        <f>AL293</f>
        <v>0</v>
      </c>
      <c r="AM514" s="13">
        <f>AM293</f>
        <v>10</v>
      </c>
      <c r="AN514" t="s">
        <v>10</v>
      </c>
      <c r="BM514" s="171"/>
    </row>
    <row r="515" spans="4:97" ht="15" customHeight="1" x14ac:dyDescent="0.15">
      <c r="AH515" t="s">
        <v>230</v>
      </c>
      <c r="AJ515" s="170"/>
      <c r="BM515" s="171"/>
      <c r="BO515" s="9"/>
      <c r="BP515" s="9"/>
      <c r="BQ515" s="9"/>
    </row>
    <row r="516" spans="4:97" ht="15" customHeight="1" x14ac:dyDescent="0.15">
      <c r="AG516" s="12">
        <f>AG295</f>
        <v>59.5</v>
      </c>
      <c r="AH516" s="13">
        <f>AH295</f>
        <v>22.491</v>
      </c>
      <c r="AI516" t="s">
        <v>904</v>
      </c>
      <c r="AJ516" s="29"/>
      <c r="AT516" t="s">
        <v>458</v>
      </c>
      <c r="BM516" s="171"/>
    </row>
    <row r="517" spans="4:97" ht="15" customHeight="1" x14ac:dyDescent="0.15">
      <c r="X517" t="s">
        <v>398</v>
      </c>
      <c r="AJ517" s="233"/>
      <c r="AL517" s="9"/>
      <c r="AM517" s="9"/>
      <c r="AN517" s="9"/>
      <c r="AO517" s="9"/>
      <c r="AP517" s="9"/>
      <c r="AQ517" s="9"/>
      <c r="AV517" t="s">
        <v>154</v>
      </c>
      <c r="BM517" s="171"/>
    </row>
    <row r="518" spans="4:97" ht="15" customHeight="1" x14ac:dyDescent="0.15">
      <c r="J518" t="s">
        <v>164</v>
      </c>
      <c r="AI518" t="s">
        <v>221</v>
      </c>
      <c r="AJ518" s="238"/>
      <c r="BM518" s="171"/>
      <c r="BO518" t="s">
        <v>465</v>
      </c>
    </row>
    <row r="519" spans="4:97" ht="15" customHeight="1" x14ac:dyDescent="0.15">
      <c r="K519" t="s">
        <v>464</v>
      </c>
      <c r="AG519" s="12">
        <f>AG298</f>
        <v>13</v>
      </c>
      <c r="AH519" s="13">
        <f>AH298</f>
        <v>4.9139999999999997</v>
      </c>
      <c r="AI519" t="s">
        <v>904</v>
      </c>
      <c r="AJ519" s="651"/>
      <c r="AK519" s="9"/>
      <c r="AL519" s="9"/>
      <c r="AM519" s="9"/>
      <c r="BM519" s="171"/>
    </row>
    <row r="520" spans="4:97" ht="15" customHeight="1" x14ac:dyDescent="0.15">
      <c r="D520" t="s">
        <v>1028</v>
      </c>
      <c r="AJ520" s="171"/>
      <c r="AN520" t="s">
        <v>484</v>
      </c>
      <c r="AV520" t="s">
        <v>1030</v>
      </c>
      <c r="BM520" s="171"/>
    </row>
    <row r="521" spans="4:97" ht="15" customHeight="1" x14ac:dyDescent="0.15">
      <c r="AJ521" s="171"/>
      <c r="BG521" t="s">
        <v>112</v>
      </c>
      <c r="BK521" t="s">
        <v>110</v>
      </c>
      <c r="BM521" s="171"/>
      <c r="BO521" s="9"/>
      <c r="BP521" s="9"/>
      <c r="BQ521" s="9"/>
    </row>
    <row r="522" spans="4:97" ht="15" customHeight="1" x14ac:dyDescent="0.15">
      <c r="AJ522" s="171"/>
      <c r="AK522" t="s">
        <v>469</v>
      </c>
      <c r="BG522" s="12">
        <f>BI302</f>
        <v>29.5</v>
      </c>
      <c r="BH522" s="13">
        <f>BJ302</f>
        <v>11.150999999999998</v>
      </c>
      <c r="BI522" t="s">
        <v>10</v>
      </c>
      <c r="BJ522" s="12">
        <f>BL302</f>
        <v>29.5</v>
      </c>
      <c r="BK522" s="13">
        <f>BM302</f>
        <v>11.150999999999998</v>
      </c>
      <c r="BL522" t="s">
        <v>10</v>
      </c>
      <c r="BM522" s="171"/>
    </row>
    <row r="523" spans="4:97" ht="15" customHeight="1" x14ac:dyDescent="0.15">
      <c r="AJ523" s="171"/>
      <c r="AK523" s="12">
        <f>AK302</f>
        <v>7</v>
      </c>
      <c r="AL523" s="13">
        <f>AL302</f>
        <v>2.6459999999999999</v>
      </c>
      <c r="AM523" t="s">
        <v>10</v>
      </c>
      <c r="AV523" t="s">
        <v>1031</v>
      </c>
      <c r="BE523" s="9"/>
      <c r="BM523" s="171"/>
    </row>
    <row r="524" spans="4:97" ht="15" customHeight="1" x14ac:dyDescent="0.15">
      <c r="AJ524" s="171"/>
      <c r="BE524" s="9"/>
      <c r="BM524" s="171"/>
      <c r="BO524" t="s">
        <v>908</v>
      </c>
    </row>
    <row r="525" spans="4:97" ht="15" customHeight="1" x14ac:dyDescent="0.15">
      <c r="AJ525" s="171"/>
      <c r="BO525" s="12">
        <f>BE301</f>
        <v>2.5</v>
      </c>
      <c r="BP525" s="13">
        <f>BF301</f>
        <v>0.94500000000000006</v>
      </c>
      <c r="BQ525" t="s">
        <v>10</v>
      </c>
    </row>
    <row r="526" spans="4:97" ht="15" customHeight="1" thickBot="1" x14ac:dyDescent="0.2">
      <c r="AJ526" s="171"/>
      <c r="AK526" s="253"/>
    </row>
    <row r="527" spans="4:97" ht="15" customHeight="1" thickTop="1" x14ac:dyDescent="0.15">
      <c r="U527" s="18"/>
      <c r="BF527" t="s">
        <v>421</v>
      </c>
      <c r="BH527" s="12">
        <f>BL307</f>
        <v>91</v>
      </c>
      <c r="BI527" s="13">
        <f>BM307</f>
        <v>34.398000000000003</v>
      </c>
      <c r="BJ527" t="s">
        <v>10</v>
      </c>
    </row>
    <row r="528" spans="4:97" ht="15" customHeight="1" x14ac:dyDescent="0.15">
      <c r="BB528" s="12">
        <f>BD305*10</f>
        <v>45</v>
      </c>
      <c r="BC528" s="13">
        <f>BE305*10</f>
        <v>17.010000000000002</v>
      </c>
      <c r="BD528" t="s">
        <v>10</v>
      </c>
      <c r="BE528" t="s">
        <v>1032</v>
      </c>
      <c r="CR528" s="18"/>
    </row>
    <row r="530" spans="1:112" ht="15" customHeight="1" x14ac:dyDescent="0.15">
      <c r="A530" s="652"/>
      <c r="B530" s="134"/>
      <c r="C530" s="134"/>
      <c r="D530" s="134"/>
      <c r="E530" s="134"/>
      <c r="F530" s="134"/>
      <c r="G530" s="134"/>
      <c r="H530" s="134"/>
      <c r="I530" s="134"/>
      <c r="J530" s="134"/>
      <c r="K530" s="134"/>
      <c r="L530" s="134"/>
      <c r="M530" s="134"/>
      <c r="N530" s="134"/>
      <c r="O530" s="134"/>
      <c r="P530" s="134"/>
      <c r="Q530" s="134"/>
      <c r="R530" s="134"/>
      <c r="S530" s="134"/>
      <c r="T530" s="134"/>
      <c r="U530" s="134"/>
      <c r="V530" s="134"/>
      <c r="W530" s="134"/>
      <c r="X530" s="134"/>
      <c r="Y530" s="134"/>
      <c r="Z530" s="134"/>
      <c r="AA530" s="134"/>
      <c r="AB530" s="134"/>
      <c r="AC530" s="134"/>
      <c r="AD530" s="134"/>
      <c r="AE530" s="134"/>
      <c r="AF530" s="134"/>
      <c r="AG530" s="134"/>
      <c r="AH530" s="134"/>
      <c r="AI530" s="134"/>
      <c r="AJ530" s="134"/>
      <c r="AK530" s="134"/>
      <c r="AL530" s="134"/>
      <c r="AM530" s="134"/>
      <c r="AN530" s="134"/>
      <c r="AO530" s="134"/>
      <c r="AP530" s="134"/>
      <c r="AQ530" s="134"/>
      <c r="AR530" s="134"/>
      <c r="AS530" s="134"/>
      <c r="AT530" s="134"/>
      <c r="AU530" s="134"/>
      <c r="AV530" s="134"/>
      <c r="AW530" s="134"/>
      <c r="AX530" s="134"/>
      <c r="AY530" s="134"/>
      <c r="AZ530" s="134"/>
      <c r="BA530" s="134"/>
      <c r="BB530" s="134"/>
      <c r="BC530" s="134"/>
      <c r="BD530" s="134"/>
      <c r="BE530" s="134"/>
      <c r="BF530" s="134"/>
      <c r="BG530" s="134"/>
      <c r="BH530" s="134"/>
      <c r="BI530" s="134"/>
      <c r="BJ530" s="134"/>
      <c r="BK530" s="134"/>
      <c r="BL530" s="134"/>
      <c r="BM530" s="134"/>
      <c r="BN530" s="134"/>
      <c r="BO530" s="134"/>
      <c r="BP530" s="134"/>
      <c r="BQ530" s="134"/>
      <c r="BR530" s="134"/>
      <c r="BS530" s="134"/>
      <c r="BT530" s="134"/>
      <c r="BU530" s="134"/>
      <c r="BV530" s="134"/>
      <c r="BW530" s="134"/>
      <c r="BX530" s="134"/>
      <c r="BY530" s="134"/>
      <c r="BZ530" s="134"/>
      <c r="CA530" s="134"/>
      <c r="CB530" s="134"/>
      <c r="CC530" s="134"/>
      <c r="CD530" s="134"/>
      <c r="CE530" s="134"/>
      <c r="CF530" s="134"/>
      <c r="CG530" s="134"/>
      <c r="CH530" s="134"/>
      <c r="CI530" s="134"/>
      <c r="CJ530" s="134"/>
      <c r="CK530" s="134"/>
      <c r="CL530" s="134"/>
      <c r="CM530" s="134"/>
      <c r="CN530" s="134"/>
      <c r="CO530" s="134"/>
      <c r="CP530" s="134"/>
      <c r="CQ530" s="134"/>
      <c r="CR530" s="134"/>
      <c r="CS530" s="134"/>
      <c r="CT530" s="134"/>
      <c r="CU530" s="134"/>
      <c r="CV530" s="134"/>
      <c r="CW530" s="134"/>
      <c r="CX530" s="134"/>
      <c r="CY530" s="134"/>
      <c r="CZ530" s="134"/>
      <c r="DA530" s="134"/>
      <c r="DB530" s="134"/>
      <c r="DC530" s="134"/>
      <c r="DD530" s="134"/>
      <c r="DE530" s="134"/>
      <c r="DF530" s="134"/>
      <c r="DG530" s="134"/>
      <c r="DH530" s="134"/>
    </row>
    <row r="532" spans="1:112" ht="15" customHeight="1" x14ac:dyDescent="0.15">
      <c r="B532" s="128" t="s">
        <v>1217</v>
      </c>
    </row>
    <row r="533" spans="1:112" ht="15" customHeight="1" x14ac:dyDescent="0.15">
      <c r="M533" s="170"/>
      <c r="N533" s="173"/>
      <c r="S533" t="s">
        <v>968</v>
      </c>
      <c r="V533" s="12">
        <f>AK298</f>
        <v>35</v>
      </c>
      <c r="W533" s="13">
        <f>AL298</f>
        <v>13.23</v>
      </c>
      <c r="X533" t="s">
        <v>10</v>
      </c>
    </row>
    <row r="534" spans="1:112" ht="15" customHeight="1" x14ac:dyDescent="0.15">
      <c r="M534" s="170" t="s">
        <v>7</v>
      </c>
      <c r="O534" t="s">
        <v>20</v>
      </c>
    </row>
    <row r="535" spans="1:112" ht="15" customHeight="1" x14ac:dyDescent="0.15">
      <c r="M535" s="170"/>
      <c r="N535" s="173"/>
    </row>
    <row r="536" spans="1:112" ht="15" customHeight="1" x14ac:dyDescent="0.15">
      <c r="K536" s="168"/>
      <c r="L536" s="168"/>
      <c r="M536" s="168"/>
      <c r="N536" s="168"/>
      <c r="O536" s="168"/>
      <c r="P536" s="168"/>
      <c r="Q536" s="168"/>
      <c r="R536" s="168" t="s">
        <v>174</v>
      </c>
      <c r="S536" s="168"/>
      <c r="T536" s="168"/>
      <c r="U536" s="168"/>
      <c r="V536" s="168"/>
      <c r="W536" s="168"/>
      <c r="X536" s="168"/>
      <c r="Y536" s="168"/>
      <c r="Z536" s="168"/>
      <c r="AA536" s="168"/>
      <c r="AB536" s="168"/>
      <c r="AC536" s="168"/>
      <c r="AD536" s="168"/>
      <c r="AE536" s="168"/>
    </row>
    <row r="537" spans="1:112" ht="15" customHeight="1" x14ac:dyDescent="0.15">
      <c r="J537" t="s">
        <v>553</v>
      </c>
      <c r="K537" s="653"/>
      <c r="L537" s="633"/>
      <c r="M537" s="624"/>
      <c r="O537" s="30" t="s">
        <v>917</v>
      </c>
      <c r="AF537" s="12">
        <f>O190</f>
        <v>2</v>
      </c>
      <c r="AG537" s="13">
        <f>P190</f>
        <v>0.75600000000000001</v>
      </c>
      <c r="AH537" t="s">
        <v>10</v>
      </c>
    </row>
    <row r="538" spans="1:112" ht="15" customHeight="1" x14ac:dyDescent="0.15">
      <c r="M538" s="7"/>
      <c r="N538" t="s">
        <v>202</v>
      </c>
    </row>
    <row r="539" spans="1:112" ht="15" customHeight="1" x14ac:dyDescent="0.15">
      <c r="M539" s="7"/>
    </row>
    <row r="540" spans="1:112" ht="15" customHeight="1" x14ac:dyDescent="0.15">
      <c r="J540" t="s">
        <v>129</v>
      </c>
      <c r="M540" s="7"/>
      <c r="W540" s="1"/>
    </row>
    <row r="541" spans="1:112" ht="15" customHeight="1" x14ac:dyDescent="0.15">
      <c r="I541" t="s">
        <v>19</v>
      </c>
      <c r="M541" s="7"/>
    </row>
    <row r="542" spans="1:112" ht="15" customHeight="1" x14ac:dyDescent="0.15">
      <c r="M542" s="7"/>
      <c r="N542" s="81"/>
      <c r="U542" t="s">
        <v>971</v>
      </c>
      <c r="AP542" t="s">
        <v>1263</v>
      </c>
    </row>
    <row r="543" spans="1:112" ht="15" customHeight="1" x14ac:dyDescent="0.15">
      <c r="I543" t="s">
        <v>518</v>
      </c>
      <c r="M543" s="7"/>
      <c r="O543" t="s">
        <v>8</v>
      </c>
      <c r="V543" s="12">
        <f>(F190/2)*10</f>
        <v>20</v>
      </c>
      <c r="W543" s="13">
        <f>(G190/2)*10</f>
        <v>7.5600000000000005</v>
      </c>
      <c r="X543" t="s">
        <v>10</v>
      </c>
      <c r="AP543" s="12">
        <f>E210</f>
        <v>163.68032868979705</v>
      </c>
      <c r="AQ543" s="13">
        <f>F210</f>
        <v>61.871164244743277</v>
      </c>
      <c r="AR543" t="s">
        <v>10</v>
      </c>
    </row>
    <row r="544" spans="1:112" ht="15" customHeight="1" x14ac:dyDescent="0.15">
      <c r="H544" s="12">
        <f>AG519</f>
        <v>13</v>
      </c>
      <c r="I544" s="13">
        <f>AH519</f>
        <v>4.9139999999999997</v>
      </c>
      <c r="J544" t="s">
        <v>24</v>
      </c>
      <c r="L544" s="168"/>
      <c r="M544" s="7"/>
    </row>
    <row r="545" spans="2:54" ht="15" customHeight="1" x14ac:dyDescent="0.15">
      <c r="M545" s="7"/>
      <c r="O545" t="s">
        <v>918</v>
      </c>
      <c r="T545" s="2"/>
    </row>
    <row r="546" spans="2:54" ht="15" customHeight="1" x14ac:dyDescent="0.15">
      <c r="M546" s="7"/>
    </row>
    <row r="547" spans="2:54" ht="15" customHeight="1" x14ac:dyDescent="0.15">
      <c r="H547" s="12">
        <f>H554+H544</f>
        <v>20</v>
      </c>
      <c r="I547" s="13">
        <f>I554+I544</f>
        <v>7.56</v>
      </c>
      <c r="J547" t="s">
        <v>24</v>
      </c>
      <c r="M547" s="7"/>
      <c r="O547" s="1" t="s">
        <v>914</v>
      </c>
    </row>
    <row r="548" spans="2:54" ht="15" customHeight="1" x14ac:dyDescent="0.15">
      <c r="M548" s="7"/>
      <c r="O548" t="s">
        <v>1</v>
      </c>
    </row>
    <row r="549" spans="2:54" ht="15" customHeight="1" x14ac:dyDescent="0.15">
      <c r="H549" t="s">
        <v>915</v>
      </c>
      <c r="M549" s="15"/>
      <c r="O549" s="12">
        <f>D68</f>
        <v>0</v>
      </c>
      <c r="P549" s="13">
        <f>E68</f>
        <v>0</v>
      </c>
      <c r="Q549" t="s">
        <v>10</v>
      </c>
    </row>
    <row r="550" spans="2:54" ht="15" customHeight="1" x14ac:dyDescent="0.15">
      <c r="C550" t="s">
        <v>131</v>
      </c>
      <c r="M550" s="7"/>
      <c r="O550" t="s">
        <v>913</v>
      </c>
    </row>
    <row r="551" spans="2:54" ht="15" customHeight="1" x14ac:dyDescent="0.15">
      <c r="M551" s="7"/>
      <c r="O551" s="12">
        <f>D70</f>
        <v>2</v>
      </c>
      <c r="P551" s="13">
        <f>E70</f>
        <v>0.75600000000000001</v>
      </c>
      <c r="Q551" t="s">
        <v>10</v>
      </c>
      <c r="Z551" t="s">
        <v>234</v>
      </c>
      <c r="AZ551" s="12">
        <v>3</v>
      </c>
      <c r="BA551" s="13">
        <v>1.1339999999999999</v>
      </c>
      <c r="BB551" t="s">
        <v>10</v>
      </c>
    </row>
    <row r="552" spans="2:54" ht="15" customHeight="1" x14ac:dyDescent="0.15">
      <c r="H552" t="s">
        <v>164</v>
      </c>
      <c r="M552" s="7"/>
      <c r="O552" t="s">
        <v>587</v>
      </c>
    </row>
    <row r="553" spans="2:54" ht="15" customHeight="1" x14ac:dyDescent="0.15">
      <c r="H553" t="s">
        <v>916</v>
      </c>
      <c r="M553" s="7"/>
      <c r="O553" t="s">
        <v>21</v>
      </c>
      <c r="AP553" s="12">
        <v>50</v>
      </c>
      <c r="AQ553" s="13">
        <v>18.899999999999999</v>
      </c>
      <c r="AR553" t="s">
        <v>10</v>
      </c>
    </row>
    <row r="554" spans="2:54" ht="15" customHeight="1" x14ac:dyDescent="0.15">
      <c r="H554" s="12">
        <f>AK302</f>
        <v>7</v>
      </c>
      <c r="I554" s="13">
        <f>AL523</f>
        <v>2.6459999999999999</v>
      </c>
      <c r="J554" t="s">
        <v>24</v>
      </c>
      <c r="M554" s="7"/>
    </row>
    <row r="555" spans="2:54" ht="15" customHeight="1" x14ac:dyDescent="0.15">
      <c r="B555" s="3"/>
      <c r="C555" s="3"/>
      <c r="D555" s="3"/>
      <c r="E555" s="3"/>
      <c r="F555" s="3"/>
      <c r="G555" s="3"/>
      <c r="H555" s="3"/>
      <c r="I555" s="3"/>
      <c r="J555" s="3"/>
      <c r="K555" s="3"/>
      <c r="L555" s="3"/>
      <c r="M555" s="16"/>
      <c r="AS555" t="s">
        <v>969</v>
      </c>
    </row>
    <row r="556" spans="2:54" ht="15" customHeight="1" x14ac:dyDescent="0.15">
      <c r="M556" s="7"/>
    </row>
    <row r="557" spans="2:54" ht="15" customHeight="1" x14ac:dyDescent="0.15">
      <c r="M557" s="7"/>
    </row>
    <row r="558" spans="2:54" ht="15" customHeight="1" x14ac:dyDescent="0.15">
      <c r="M558" s="7"/>
    </row>
    <row r="559" spans="2:54" ht="15" customHeight="1" x14ac:dyDescent="0.15">
      <c r="M559" s="7"/>
    </row>
    <row r="560" spans="2:54" ht="15" customHeight="1" x14ac:dyDescent="0.15">
      <c r="M560" s="7"/>
    </row>
    <row r="561" spans="13:107" ht="15" customHeight="1" x14ac:dyDescent="0.15">
      <c r="M561" s="7"/>
    </row>
    <row r="562" spans="13:107" ht="15" customHeight="1" x14ac:dyDescent="0.15">
      <c r="M562" s="7"/>
    </row>
    <row r="563" spans="13:107" ht="15" customHeight="1" x14ac:dyDescent="0.15">
      <c r="M563" s="7"/>
    </row>
    <row r="564" spans="13:107" ht="15" customHeight="1" x14ac:dyDescent="0.15">
      <c r="M564" s="7"/>
    </row>
    <row r="565" spans="13:107" ht="15" customHeight="1" x14ac:dyDescent="0.15">
      <c r="M565" s="7"/>
    </row>
    <row r="566" spans="13:107" ht="15" customHeight="1" x14ac:dyDescent="0.15">
      <c r="M566" s="7"/>
    </row>
    <row r="567" spans="13:107" ht="15" customHeight="1" x14ac:dyDescent="0.15">
      <c r="M567" s="7"/>
    </row>
    <row r="568" spans="13:107" ht="15" customHeight="1" x14ac:dyDescent="0.15">
      <c r="M568" s="7"/>
    </row>
    <row r="569" spans="13:107" ht="15" customHeight="1" x14ac:dyDescent="0.15">
      <c r="M569" s="7"/>
    </row>
    <row r="570" spans="13:107" ht="15" customHeight="1" x14ac:dyDescent="0.15">
      <c r="M570" s="7"/>
    </row>
    <row r="571" spans="13:107" ht="15" customHeight="1" x14ac:dyDescent="0.15">
      <c r="M571" s="7"/>
    </row>
    <row r="572" spans="13:107" ht="15" customHeight="1" x14ac:dyDescent="0.15">
      <c r="M572" s="7"/>
      <c r="DC572" t="s">
        <v>421</v>
      </c>
    </row>
    <row r="573" spans="13:107" ht="15" customHeight="1" x14ac:dyDescent="0.15">
      <c r="M573" s="7"/>
    </row>
    <row r="574" spans="13:107" ht="15" customHeight="1" x14ac:dyDescent="0.15">
      <c r="M574" s="7"/>
    </row>
    <row r="575" spans="13:107" ht="15" customHeight="1" x14ac:dyDescent="0.15">
      <c r="M575" s="7"/>
    </row>
    <row r="576" spans="13:107" ht="15" customHeight="1" x14ac:dyDescent="0.15">
      <c r="M576" s="7"/>
    </row>
    <row r="577" spans="1:112" ht="15" customHeight="1" x14ac:dyDescent="0.15">
      <c r="M577" s="7"/>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I577" s="12">
        <f>CN580-CS577</f>
        <v>25</v>
      </c>
      <c r="CJ577" s="13">
        <f>CO580-CT577</f>
        <v>9.4500000000000011</v>
      </c>
      <c r="CK577" t="s">
        <v>10</v>
      </c>
      <c r="CS577" s="12">
        <f>BG307*10</f>
        <v>20</v>
      </c>
      <c r="CT577" s="13">
        <f>BH307*10</f>
        <v>7.5600000000000005</v>
      </c>
      <c r="CU577" t="s">
        <v>10</v>
      </c>
      <c r="CZ577" s="12">
        <v>10</v>
      </c>
      <c r="DA577" s="13">
        <v>3.78</v>
      </c>
      <c r="DB577" t="s">
        <v>10</v>
      </c>
    </row>
    <row r="578" spans="1:112" ht="15" customHeight="1" x14ac:dyDescent="0.15">
      <c r="M578" s="7"/>
    </row>
    <row r="579" spans="1:112" ht="15" customHeight="1" x14ac:dyDescent="0.15">
      <c r="M579" s="7"/>
      <c r="CY579" t="s">
        <v>980</v>
      </c>
    </row>
    <row r="580" spans="1:112" ht="15" customHeight="1" x14ac:dyDescent="0.15">
      <c r="M580" s="7"/>
      <c r="CN580" s="12">
        <f>BB528</f>
        <v>45</v>
      </c>
      <c r="CO580" s="13">
        <f>BC528</f>
        <v>17.010000000000002</v>
      </c>
      <c r="CP580" t="s">
        <v>10</v>
      </c>
    </row>
    <row r="581" spans="1:112" ht="15" customHeight="1" x14ac:dyDescent="0.15">
      <c r="M581" s="7"/>
      <c r="N581" s="49"/>
      <c r="O581" s="3"/>
      <c r="P581" s="3"/>
      <c r="Q581" s="3"/>
      <c r="R581" s="3"/>
      <c r="S581" s="3"/>
      <c r="T581" s="3"/>
    </row>
    <row r="582" spans="1:112" ht="15" customHeight="1" x14ac:dyDescent="0.15">
      <c r="CD582" t="s">
        <v>981</v>
      </c>
    </row>
    <row r="583" spans="1:112" ht="15" customHeight="1" x14ac:dyDescent="0.15">
      <c r="A583" s="134"/>
      <c r="B583" s="134"/>
      <c r="C583" s="134"/>
      <c r="D583" s="134"/>
      <c r="E583" s="134"/>
      <c r="F583" s="134"/>
      <c r="G583" s="134"/>
      <c r="H583" s="134"/>
      <c r="I583" s="134"/>
      <c r="J583" s="134"/>
      <c r="K583" s="134"/>
      <c r="L583" s="134"/>
      <c r="M583" s="134"/>
      <c r="N583" s="134"/>
      <c r="O583" s="134"/>
      <c r="P583" s="134"/>
      <c r="Q583" s="134"/>
      <c r="R583" s="134"/>
      <c r="S583" s="134"/>
      <c r="T583" s="134"/>
      <c r="U583" s="134"/>
      <c r="V583" s="134"/>
      <c r="W583" s="134"/>
      <c r="X583" s="134"/>
      <c r="Y583" s="134"/>
      <c r="Z583" s="134"/>
      <c r="AA583" s="134"/>
      <c r="AB583" s="134"/>
      <c r="AC583" s="134"/>
      <c r="AD583" s="134"/>
      <c r="AE583" s="134"/>
      <c r="AF583" s="134"/>
      <c r="AG583" s="134"/>
      <c r="AH583" s="134"/>
      <c r="AI583" s="134"/>
      <c r="AJ583" s="134"/>
      <c r="AK583" s="134"/>
      <c r="AL583" s="134"/>
      <c r="AM583" s="134"/>
      <c r="AN583" s="134"/>
      <c r="AO583" s="134"/>
      <c r="AP583" s="134"/>
      <c r="AQ583" s="134"/>
      <c r="AR583" s="134"/>
      <c r="AS583" s="134"/>
      <c r="AT583" s="134"/>
      <c r="AU583" s="134"/>
      <c r="AV583" s="134"/>
      <c r="AW583" s="134"/>
      <c r="AX583" s="134"/>
      <c r="AY583" s="134"/>
      <c r="AZ583" s="134"/>
      <c r="BA583" s="134"/>
      <c r="BB583" s="134"/>
      <c r="BC583" s="134"/>
      <c r="BD583" s="134"/>
      <c r="BE583" s="134"/>
      <c r="BF583" s="134"/>
      <c r="BG583" s="134"/>
      <c r="BH583" s="134"/>
      <c r="BI583" s="134"/>
      <c r="BJ583" s="134"/>
      <c r="BK583" s="134"/>
      <c r="BL583" s="134"/>
      <c r="BM583" s="134"/>
      <c r="BN583" s="134"/>
      <c r="BO583" s="134"/>
      <c r="BP583" s="134"/>
      <c r="BQ583" s="134"/>
      <c r="BR583" s="134"/>
      <c r="BS583" s="134"/>
      <c r="BT583" s="134"/>
      <c r="BU583" s="134"/>
      <c r="BV583" s="134"/>
      <c r="BW583" s="134"/>
      <c r="BX583" s="134"/>
      <c r="BY583" s="134"/>
      <c r="BZ583" s="134"/>
      <c r="CA583" s="134"/>
      <c r="CB583" s="134"/>
      <c r="CC583" s="134"/>
      <c r="CD583" s="134"/>
      <c r="CE583" s="134"/>
      <c r="CF583" s="134"/>
      <c r="CG583" s="134"/>
      <c r="CH583" s="134"/>
      <c r="CI583" s="134"/>
      <c r="CJ583" s="134"/>
      <c r="CK583" s="134"/>
      <c r="CL583" s="134"/>
      <c r="CM583" s="134"/>
      <c r="CN583" s="134"/>
      <c r="CO583" s="134"/>
      <c r="CP583" s="134"/>
      <c r="CQ583" s="134"/>
      <c r="CR583" s="134"/>
      <c r="CS583" s="134"/>
      <c r="CT583" s="134"/>
      <c r="CU583" s="134"/>
      <c r="CV583" s="134"/>
      <c r="CW583" s="134"/>
      <c r="CX583" s="134"/>
      <c r="CY583" s="134"/>
      <c r="CZ583" s="134"/>
      <c r="DA583" s="134"/>
      <c r="DB583" s="134"/>
      <c r="DC583" s="134"/>
      <c r="DD583" s="134"/>
      <c r="DE583" s="134"/>
      <c r="DF583" s="134"/>
      <c r="DG583" s="134"/>
      <c r="DH583" s="134"/>
    </row>
    <row r="585" spans="1:112" ht="15" customHeight="1" x14ac:dyDescent="0.15">
      <c r="B585" s="51" t="s">
        <v>2507</v>
      </c>
      <c r="N585" t="s">
        <v>2938</v>
      </c>
    </row>
    <row r="586" spans="1:112" ht="15" customHeight="1" x14ac:dyDescent="0.15">
      <c r="B586" t="s">
        <v>360</v>
      </c>
    </row>
    <row r="587" spans="1:112" ht="15" customHeight="1" x14ac:dyDescent="0.15">
      <c r="B587" s="30" t="s">
        <v>2546</v>
      </c>
      <c r="K587" s="9"/>
    </row>
    <row r="588" spans="1:112" ht="15" customHeight="1" x14ac:dyDescent="0.15">
      <c r="C588" s="3"/>
      <c r="D588" s="3"/>
      <c r="E588" s="3"/>
      <c r="F588" s="3"/>
      <c r="G588" s="3"/>
      <c r="H588" s="3"/>
      <c r="I588" s="3"/>
      <c r="J588" s="3"/>
      <c r="K588" s="3"/>
      <c r="L588" s="3"/>
      <c r="M588" s="3"/>
      <c r="N588" s="3"/>
      <c r="O588" s="3"/>
      <c r="P588" s="3"/>
      <c r="Q588" s="3"/>
      <c r="R588" s="3"/>
      <c r="S588" s="3"/>
      <c r="T588" s="3"/>
      <c r="U588" s="3"/>
      <c r="V588" s="3"/>
      <c r="W588" s="3"/>
      <c r="X588" s="3"/>
      <c r="Y588" s="3"/>
      <c r="Z588" s="3"/>
      <c r="AD588" s="3"/>
      <c r="AE588" s="3"/>
      <c r="AF588" s="3"/>
      <c r="AG588" s="3"/>
      <c r="AH588" s="3"/>
      <c r="AI588" s="3"/>
      <c r="AJ588" s="3"/>
      <c r="AK588" s="3"/>
      <c r="AL588" s="3" t="s">
        <v>359</v>
      </c>
      <c r="AM588" s="228"/>
      <c r="AN588" s="605"/>
      <c r="AO588" s="605"/>
      <c r="AP588" s="3"/>
      <c r="AQ588" s="3"/>
      <c r="AR588" s="3"/>
      <c r="AS588" s="3"/>
    </row>
    <row r="589" spans="1:112" ht="15" customHeight="1" x14ac:dyDescent="0.15">
      <c r="B589" s="84" t="s">
        <v>2206</v>
      </c>
      <c r="C589" s="48"/>
      <c r="D589" s="92" t="s">
        <v>1</v>
      </c>
      <c r="E589" s="93"/>
      <c r="F589" s="50" t="s">
        <v>518</v>
      </c>
      <c r="G589" s="48"/>
      <c r="H589" s="50" t="s">
        <v>41</v>
      </c>
      <c r="I589" s="48"/>
      <c r="J589" s="49" t="s">
        <v>42</v>
      </c>
      <c r="K589" s="16"/>
      <c r="L589" s="49" t="s">
        <v>111</v>
      </c>
      <c r="M589" s="16"/>
      <c r="N589" s="49" t="s">
        <v>44</v>
      </c>
      <c r="O589" s="16"/>
      <c r="P589" s="92" t="s">
        <v>187</v>
      </c>
      <c r="Q589" s="93"/>
      <c r="R589" s="251" t="s">
        <v>52</v>
      </c>
      <c r="S589" s="3"/>
      <c r="T589" s="48"/>
      <c r="U589" s="49" t="s">
        <v>2207</v>
      </c>
      <c r="V589" s="3"/>
      <c r="W589" s="47"/>
      <c r="X589" s="48"/>
      <c r="Y589" s="50" t="s">
        <v>2208</v>
      </c>
      <c r="Z589" s="48"/>
      <c r="AA589" s="92" t="s">
        <v>2209</v>
      </c>
      <c r="AB589" s="93"/>
      <c r="AC589" s="92" t="s">
        <v>2210</v>
      </c>
      <c r="AD589" s="93"/>
      <c r="AE589" s="606" t="s">
        <v>353</v>
      </c>
      <c r="AF589" s="607"/>
      <c r="AG589" s="47" t="s">
        <v>351</v>
      </c>
      <c r="AH589" s="48"/>
      <c r="AI589" s="252" t="s">
        <v>349</v>
      </c>
      <c r="AJ589" s="3"/>
      <c r="AK589" s="3"/>
      <c r="AL589" s="47"/>
      <c r="AM589" s="48"/>
      <c r="AN589" s="597" t="s">
        <v>2547</v>
      </c>
      <c r="AO589" s="592"/>
      <c r="AP589" s="589"/>
      <c r="AQ589" s="50" t="s">
        <v>2211</v>
      </c>
      <c r="AR589" s="47"/>
      <c r="AS589" s="48"/>
      <c r="AU589" t="s">
        <v>2548</v>
      </c>
      <c r="BA589" s="593" t="s">
        <v>2549</v>
      </c>
      <c r="BB589" s="271"/>
      <c r="BC589" t="s">
        <v>2550</v>
      </c>
    </row>
    <row r="590" spans="1:112" ht="15" customHeight="1" x14ac:dyDescent="0.15">
      <c r="A590" s="7"/>
      <c r="B590" s="35">
        <f>B592-D590-D592</f>
        <v>136</v>
      </c>
      <c r="C590" s="124">
        <f>C592-E590-E592</f>
        <v>51.407999999999994</v>
      </c>
      <c r="D590" s="32">
        <v>2</v>
      </c>
      <c r="E590" s="125">
        <v>0.75600000000000001</v>
      </c>
      <c r="F590" s="109">
        <f>F68+1</f>
        <v>14</v>
      </c>
      <c r="G590" s="37">
        <f>G68+0.378</f>
        <v>5.2919999999999998</v>
      </c>
      <c r="H590" s="109">
        <f>F70+1</f>
        <v>134</v>
      </c>
      <c r="I590" s="37">
        <f>G70+0.378</f>
        <v>50.652000000000001</v>
      </c>
      <c r="J590" s="35">
        <f>H70+1</f>
        <v>76</v>
      </c>
      <c r="K590" s="78">
        <f>I70+0.378</f>
        <v>28.728000000000002</v>
      </c>
      <c r="L590" s="35">
        <f>J70+1</f>
        <v>76</v>
      </c>
      <c r="M590" s="78">
        <f>K70+0.378</f>
        <v>28.728000000000002</v>
      </c>
      <c r="N590" s="35">
        <f>L70</f>
        <v>40</v>
      </c>
      <c r="O590" s="124">
        <f>M70</f>
        <v>15.12</v>
      </c>
      <c r="P590" s="174">
        <v>25</v>
      </c>
      <c r="Q590" s="123">
        <v>9.4499999999999993</v>
      </c>
      <c r="R590" s="35">
        <f>R68</f>
        <v>58</v>
      </c>
      <c r="S590" s="43">
        <f>S68</f>
        <v>21.923999999999999</v>
      </c>
      <c r="T590" s="48"/>
      <c r="U590" s="35">
        <f>R590+F592-S760</f>
        <v>44</v>
      </c>
      <c r="V590" s="28">
        <f>G592+S590-T760</f>
        <v>16.632000000000001</v>
      </c>
      <c r="X590" s="48"/>
      <c r="Y590" s="35">
        <f>P592</f>
        <v>12</v>
      </c>
      <c r="Z590" s="124">
        <f>Q592</f>
        <v>4.5360000000000005</v>
      </c>
      <c r="AA590" s="32">
        <v>5</v>
      </c>
      <c r="AB590" s="105">
        <v>1.89</v>
      </c>
      <c r="AC590" s="32">
        <v>45</v>
      </c>
      <c r="AD590" s="105">
        <v>17.010000000000002</v>
      </c>
      <c r="AE590" s="32">
        <f>Z68+1</f>
        <v>106</v>
      </c>
      <c r="AF590" s="106">
        <f>AA68+0.378</f>
        <v>40.067999999999998</v>
      </c>
      <c r="AG590" s="34">
        <f>H590-AE590</f>
        <v>28</v>
      </c>
      <c r="AH590" s="28">
        <f>I590-AF590</f>
        <v>10.584000000000003</v>
      </c>
      <c r="AI590" s="35">
        <f>AG592/2</f>
        <v>7</v>
      </c>
      <c r="AJ590" s="28">
        <f>AH592/2</f>
        <v>2.6460000000000008</v>
      </c>
      <c r="AK590" s="47"/>
      <c r="AL590" s="47"/>
      <c r="AM590" s="48"/>
      <c r="AN590" s="35">
        <v>30</v>
      </c>
      <c r="AO590" s="44">
        <v>11.34</v>
      </c>
      <c r="AP590" s="48"/>
      <c r="AQ590" s="45">
        <v>8</v>
      </c>
      <c r="AR590" s="44">
        <v>3.024</v>
      </c>
      <c r="AS590" s="16"/>
    </row>
    <row r="591" spans="1:112" ht="15" customHeight="1" x14ac:dyDescent="0.15">
      <c r="A591" s="7"/>
      <c r="B591" s="654" t="s">
        <v>2212</v>
      </c>
      <c r="C591" s="93"/>
      <c r="D591" s="308" t="s">
        <v>3</v>
      </c>
      <c r="E591" s="113"/>
      <c r="F591" s="50" t="s">
        <v>1803</v>
      </c>
      <c r="G591" s="48"/>
      <c r="H591" s="50" t="s">
        <v>34</v>
      </c>
      <c r="I591" s="48"/>
      <c r="J591" s="50" t="s">
        <v>43</v>
      </c>
      <c r="K591" s="48"/>
      <c r="L591" s="50" t="s">
        <v>106</v>
      </c>
      <c r="M591" s="48"/>
      <c r="N591" s="50" t="s">
        <v>942</v>
      </c>
      <c r="O591" s="48"/>
      <c r="P591" s="655" t="s">
        <v>333</v>
      </c>
      <c r="Q591" s="119"/>
      <c r="R591" s="50" t="s">
        <v>2213</v>
      </c>
      <c r="S591" s="47"/>
      <c r="T591" s="48"/>
      <c r="U591" s="50" t="s">
        <v>2214</v>
      </c>
      <c r="V591" s="47"/>
      <c r="W591" s="47"/>
      <c r="X591" s="48"/>
      <c r="Y591" s="97" t="s">
        <v>2215</v>
      </c>
      <c r="Z591" s="93"/>
      <c r="AA591" s="114" t="s">
        <v>2216</v>
      </c>
      <c r="AB591" s="99"/>
      <c r="AC591" s="100" t="s">
        <v>2217</v>
      </c>
      <c r="AD591" s="111"/>
      <c r="AE591" s="47" t="s">
        <v>352</v>
      </c>
      <c r="AF591" s="48"/>
      <c r="AG591" s="47" t="s">
        <v>350</v>
      </c>
      <c r="AH591" s="47"/>
      <c r="AI591" s="88" t="s">
        <v>2218</v>
      </c>
      <c r="AJ591" s="8"/>
      <c r="AK591" s="8"/>
      <c r="AL591" s="7"/>
      <c r="AM591" s="79"/>
      <c r="AN591" s="3" t="s">
        <v>1108</v>
      </c>
      <c r="AO591" s="47"/>
      <c r="AP591" s="280"/>
      <c r="AQ591" s="656" t="s">
        <v>4</v>
      </c>
      <c r="AR591" s="120"/>
      <c r="AS591" s="93"/>
    </row>
    <row r="592" spans="1:112" ht="15" customHeight="1" x14ac:dyDescent="0.15">
      <c r="A592" s="59"/>
      <c r="B592" s="32">
        <f>B593</f>
        <v>140</v>
      </c>
      <c r="C592" s="106">
        <f>C593</f>
        <v>52.919999999999995</v>
      </c>
      <c r="D592" s="122">
        <v>2</v>
      </c>
      <c r="E592" s="123">
        <v>0.75600000000000001</v>
      </c>
      <c r="F592" s="35">
        <f>S760-F590</f>
        <v>6</v>
      </c>
      <c r="G592" s="78">
        <f>T760-G590</f>
        <v>2.2679999999999998</v>
      </c>
      <c r="H592" s="34">
        <f>H590-J592</f>
        <v>58</v>
      </c>
      <c r="I592" s="78">
        <f>I590-K592</f>
        <v>21.923999999999999</v>
      </c>
      <c r="J592" s="35">
        <f>J590</f>
        <v>76</v>
      </c>
      <c r="K592" s="78">
        <f>K590</f>
        <v>28.728000000000002</v>
      </c>
      <c r="L592" s="35">
        <f>L68</f>
        <v>30</v>
      </c>
      <c r="M592" s="37">
        <f>M68</f>
        <v>11.34</v>
      </c>
      <c r="N592" s="34">
        <f>N68+1</f>
        <v>41</v>
      </c>
      <c r="O592" s="78">
        <f>O68+0.378</f>
        <v>15.497999999999999</v>
      </c>
      <c r="P592" s="35">
        <f>X70+1</f>
        <v>12</v>
      </c>
      <c r="Q592" s="37">
        <f>Y70+0.378</f>
        <v>4.5360000000000005</v>
      </c>
      <c r="R592" s="35">
        <f>R590</f>
        <v>58</v>
      </c>
      <c r="S592" s="43">
        <f>S590</f>
        <v>21.923999999999999</v>
      </c>
      <c r="T592" s="280"/>
      <c r="U592" s="35">
        <f>U590</f>
        <v>44</v>
      </c>
      <c r="V592" s="43">
        <f>V590</f>
        <v>16.632000000000001</v>
      </c>
      <c r="W592" s="47"/>
      <c r="X592" s="280"/>
      <c r="Y592" s="32">
        <v>5</v>
      </c>
      <c r="Z592" s="105">
        <v>1.89</v>
      </c>
      <c r="AA592" s="32">
        <f>AA593</f>
        <v>56.666666666666664</v>
      </c>
      <c r="AB592" s="105">
        <f>AB593</f>
        <v>21.419999999999998</v>
      </c>
      <c r="AC592" s="32">
        <v>3</v>
      </c>
      <c r="AD592" s="106">
        <v>1.1339999999999999</v>
      </c>
      <c r="AE592" s="34">
        <f>H592/2</f>
        <v>29</v>
      </c>
      <c r="AF592" s="609">
        <f>I592/2</f>
        <v>10.962</v>
      </c>
      <c r="AG592" s="35">
        <f>AG590/2</f>
        <v>14</v>
      </c>
      <c r="AH592" s="78">
        <f>AH590/2</f>
        <v>5.2920000000000016</v>
      </c>
      <c r="AI592" s="35">
        <f>B592+AN590</f>
        <v>170</v>
      </c>
      <c r="AJ592" s="43">
        <f>C592+AO590</f>
        <v>64.259999999999991</v>
      </c>
      <c r="AK592" s="47"/>
      <c r="AL592" s="47"/>
      <c r="AM592" s="48"/>
      <c r="AN592" s="34">
        <f>AN590/2</f>
        <v>15</v>
      </c>
      <c r="AO592" s="43">
        <f>AO590/2</f>
        <v>5.67</v>
      </c>
      <c r="AP592" s="657"/>
      <c r="AQ592" s="32">
        <f>V70</f>
        <v>98</v>
      </c>
      <c r="AR592" s="127">
        <f>W70</f>
        <v>37.043999999999997</v>
      </c>
      <c r="AS592" s="118"/>
    </row>
    <row r="593" spans="1:80" ht="15" customHeight="1" x14ac:dyDescent="0.15">
      <c r="A593" s="7"/>
      <c r="B593" s="658">
        <f>AD70*0.7</f>
        <v>140</v>
      </c>
      <c r="C593" s="659">
        <f>AE70*0.7</f>
        <v>52.919999999999995</v>
      </c>
      <c r="Z593" s="660"/>
      <c r="AA593" s="40">
        <f>(AD70-45)/3+5</f>
        <v>56.666666666666664</v>
      </c>
      <c r="AB593" s="659">
        <f>(AE70-17.01)/3+1.89</f>
        <v>21.419999999999998</v>
      </c>
    </row>
    <row r="594" spans="1:80" ht="15" customHeight="1" x14ac:dyDescent="0.15">
      <c r="B594" s="30" t="s">
        <v>2552</v>
      </c>
      <c r="AN594" s="30" t="s">
        <v>2553</v>
      </c>
    </row>
    <row r="595" spans="1:80" ht="15" customHeight="1" x14ac:dyDescent="0.15">
      <c r="B595" s="30" t="s">
        <v>1129</v>
      </c>
      <c r="AN595" s="30" t="s">
        <v>1129</v>
      </c>
    </row>
    <row r="597" spans="1:80" ht="15" customHeight="1" x14ac:dyDescent="0.15">
      <c r="CA597" s="30"/>
      <c r="CB597" s="30"/>
    </row>
    <row r="598" spans="1:80" ht="15" customHeight="1" x14ac:dyDescent="0.15">
      <c r="S598" t="s">
        <v>2219</v>
      </c>
      <c r="BE598" t="s">
        <v>2219</v>
      </c>
    </row>
    <row r="599" spans="1:80" ht="15" customHeight="1" x14ac:dyDescent="0.15">
      <c r="S599" s="12">
        <f>AA592</f>
        <v>56.666666666666664</v>
      </c>
      <c r="T599" s="13">
        <f>AB592</f>
        <v>21.419999999999998</v>
      </c>
      <c r="U599" t="s">
        <v>10</v>
      </c>
      <c r="BE599" s="12">
        <f>AA592</f>
        <v>56.666666666666664</v>
      </c>
      <c r="BF599" s="13">
        <f>AB592</f>
        <v>21.419999999999998</v>
      </c>
      <c r="BG599" t="s">
        <v>10</v>
      </c>
    </row>
    <row r="603" spans="1:80" ht="15" customHeight="1" x14ac:dyDescent="0.15">
      <c r="L603" t="s">
        <v>2220</v>
      </c>
      <c r="AX603" t="s">
        <v>2220</v>
      </c>
    </row>
    <row r="604" spans="1:80" ht="15" customHeight="1" x14ac:dyDescent="0.15">
      <c r="L604" s="12">
        <f>N592</f>
        <v>41</v>
      </c>
      <c r="AF604" t="s">
        <v>44</v>
      </c>
      <c r="AX604" s="12">
        <f>N592</f>
        <v>41</v>
      </c>
      <c r="BR604" t="s">
        <v>44</v>
      </c>
    </row>
    <row r="605" spans="1:80" ht="15" customHeight="1" x14ac:dyDescent="0.15">
      <c r="L605" s="13">
        <f>O592</f>
        <v>15.497999999999999</v>
      </c>
      <c r="M605" t="s">
        <v>10</v>
      </c>
      <c r="AF605" s="12">
        <f>N590</f>
        <v>40</v>
      </c>
      <c r="AG605" s="13">
        <f>O590</f>
        <v>15.12</v>
      </c>
      <c r="AH605" t="s">
        <v>10</v>
      </c>
      <c r="AX605" s="13">
        <f>O592</f>
        <v>15.497999999999999</v>
      </c>
      <c r="AY605" t="s">
        <v>10</v>
      </c>
      <c r="BR605" s="12">
        <f>N590</f>
        <v>40</v>
      </c>
      <c r="BS605" s="13">
        <f>O590</f>
        <v>15.12</v>
      </c>
      <c r="BT605" t="s">
        <v>10</v>
      </c>
    </row>
    <row r="606" spans="1:80" ht="15" customHeight="1" x14ac:dyDescent="0.15">
      <c r="G606" t="s">
        <v>2221</v>
      </c>
      <c r="AS606" t="s">
        <v>2221</v>
      </c>
    </row>
    <row r="607" spans="1:80" ht="15" customHeight="1" x14ac:dyDescent="0.15">
      <c r="G607" s="12">
        <f>L604+L611</f>
        <v>66</v>
      </c>
      <c r="H607" s="13">
        <f>L605+L612</f>
        <v>24.948</v>
      </c>
      <c r="I607" t="s">
        <v>10</v>
      </c>
      <c r="Z607" t="s">
        <v>111</v>
      </c>
      <c r="AS607" s="12">
        <f>AX604+AX611</f>
        <v>66</v>
      </c>
      <c r="AT607" s="13">
        <f>AX605+AX612</f>
        <v>37.421999999999997</v>
      </c>
      <c r="AU607" t="s">
        <v>10</v>
      </c>
      <c r="BL607" t="s">
        <v>111</v>
      </c>
    </row>
    <row r="608" spans="1:80" ht="15" customHeight="1" x14ac:dyDescent="0.15">
      <c r="Z608" s="12">
        <f>L590</f>
        <v>76</v>
      </c>
      <c r="AA608" s="13">
        <f>M590</f>
        <v>28.728000000000002</v>
      </c>
      <c r="AB608" t="s">
        <v>10</v>
      </c>
      <c r="BL608" s="12">
        <f>AR46+1</f>
        <v>73</v>
      </c>
      <c r="BM608" s="13">
        <f>AS46+0.378</f>
        <v>27.594000000000001</v>
      </c>
      <c r="BN608" t="s">
        <v>10</v>
      </c>
    </row>
    <row r="610" spans="2:72" ht="15" customHeight="1" x14ac:dyDescent="0.15">
      <c r="L610" t="s">
        <v>575</v>
      </c>
      <c r="AX610" t="s">
        <v>575</v>
      </c>
    </row>
    <row r="611" spans="2:72" ht="15" customHeight="1" x14ac:dyDescent="0.15">
      <c r="L611" s="12">
        <f>P590</f>
        <v>25</v>
      </c>
      <c r="AX611" s="12">
        <f>P590</f>
        <v>25</v>
      </c>
    </row>
    <row r="612" spans="2:72" ht="15" customHeight="1" x14ac:dyDescent="0.15">
      <c r="L612" s="13">
        <f>Q590</f>
        <v>9.4499999999999993</v>
      </c>
      <c r="M612" t="s">
        <v>10</v>
      </c>
      <c r="AF612" t="s">
        <v>195</v>
      </c>
      <c r="AX612" s="13">
        <f>S590</f>
        <v>21.923999999999999</v>
      </c>
      <c r="AY612" t="s">
        <v>10</v>
      </c>
      <c r="BR612" s="12">
        <f>BL608-BR605</f>
        <v>33</v>
      </c>
      <c r="BS612" s="13">
        <f>BM608-BS605</f>
        <v>12.474000000000002</v>
      </c>
      <c r="BT612" t="s">
        <v>10</v>
      </c>
    </row>
    <row r="613" spans="2:72" ht="15" customHeight="1" x14ac:dyDescent="0.15">
      <c r="AF613" s="12">
        <f>Z608-AF605</f>
        <v>36</v>
      </c>
      <c r="AG613" s="13">
        <f>AA608-AG605</f>
        <v>13.608000000000002</v>
      </c>
      <c r="AH613" t="s">
        <v>10</v>
      </c>
    </row>
    <row r="614" spans="2:72" ht="15" customHeight="1" x14ac:dyDescent="0.15">
      <c r="K614" s="198" t="s">
        <v>2222</v>
      </c>
      <c r="AW614" s="198" t="s">
        <v>2222</v>
      </c>
    </row>
    <row r="615" spans="2:72" ht="15" customHeight="1" x14ac:dyDescent="0.15">
      <c r="K615" s="12">
        <f>U590-2.2</f>
        <v>41.8</v>
      </c>
      <c r="L615" s="13">
        <f>V590-0.8316</f>
        <v>15.800400000000002</v>
      </c>
      <c r="M615" t="s">
        <v>10</v>
      </c>
      <c r="AW615" s="12">
        <f>U590-2.2</f>
        <v>41.8</v>
      </c>
      <c r="AX615" s="13">
        <f>V590-0.8316</f>
        <v>15.800400000000002</v>
      </c>
      <c r="AY615" t="s">
        <v>10</v>
      </c>
    </row>
    <row r="616" spans="2:72" ht="15" customHeight="1" x14ac:dyDescent="0.15">
      <c r="C616" t="s">
        <v>106</v>
      </c>
    </row>
    <row r="617" spans="2:72" ht="15" customHeight="1" x14ac:dyDescent="0.15">
      <c r="B617" s="12">
        <f>L592</f>
        <v>30</v>
      </c>
      <c r="C617" s="13">
        <f>M592</f>
        <v>11.34</v>
      </c>
      <c r="D617" t="s">
        <v>10</v>
      </c>
    </row>
    <row r="618" spans="2:72" ht="15" customHeight="1" x14ac:dyDescent="0.15">
      <c r="Y618" t="s">
        <v>2223</v>
      </c>
      <c r="BK618" t="s">
        <v>2223</v>
      </c>
    </row>
    <row r="619" spans="2:72" ht="15" customHeight="1" x14ac:dyDescent="0.15">
      <c r="Y619" s="12">
        <f>Y592</f>
        <v>5</v>
      </c>
      <c r="Z619" s="13">
        <f>Z592</f>
        <v>1.89</v>
      </c>
      <c r="AA619" t="s">
        <v>10</v>
      </c>
      <c r="BK619" s="12">
        <f>Y592</f>
        <v>5</v>
      </c>
      <c r="BL619" s="13">
        <f>Z592</f>
        <v>1.89</v>
      </c>
      <c r="BM619" t="s">
        <v>10</v>
      </c>
    </row>
    <row r="620" spans="2:72" ht="15" customHeight="1" x14ac:dyDescent="0.15">
      <c r="T620" t="s">
        <v>333</v>
      </c>
      <c r="BF620" t="s">
        <v>333</v>
      </c>
    </row>
    <row r="621" spans="2:72" ht="15" customHeight="1" x14ac:dyDescent="0.15">
      <c r="T621" s="12">
        <f>P592</f>
        <v>12</v>
      </c>
      <c r="U621" s="13">
        <f>Q592</f>
        <v>4.5360000000000005</v>
      </c>
      <c r="V621" t="s">
        <v>10</v>
      </c>
      <c r="BF621" s="12">
        <f>P592</f>
        <v>12</v>
      </c>
      <c r="BG621" s="13">
        <f>V590</f>
        <v>16.632000000000001</v>
      </c>
      <c r="BH621" t="s">
        <v>10</v>
      </c>
    </row>
    <row r="628" spans="2:72" ht="15" customHeight="1" x14ac:dyDescent="0.15">
      <c r="T628" t="s">
        <v>2224</v>
      </c>
      <c r="BF628" t="s">
        <v>2224</v>
      </c>
    </row>
    <row r="629" spans="2:72" ht="15" customHeight="1" x14ac:dyDescent="0.15">
      <c r="T629" s="12">
        <f>K683</f>
        <v>30</v>
      </c>
      <c r="U629" s="13">
        <f>L683</f>
        <v>11.34</v>
      </c>
      <c r="V629" t="s">
        <v>10</v>
      </c>
      <c r="BF629" s="12">
        <f>AW683</f>
        <v>30</v>
      </c>
      <c r="BG629" s="13">
        <f>AX683</f>
        <v>11.34</v>
      </c>
      <c r="BH629" t="s">
        <v>10</v>
      </c>
    </row>
    <row r="634" spans="2:72" ht="15" customHeight="1" x14ac:dyDescent="0.15">
      <c r="K634" t="s">
        <v>191</v>
      </c>
      <c r="L634" s="12">
        <f>U590-5.2</f>
        <v>38.799999999999997</v>
      </c>
      <c r="M634" s="13">
        <f>V590-1.9656</f>
        <v>14.666400000000001</v>
      </c>
      <c r="N634" t="s">
        <v>10</v>
      </c>
      <c r="P634" t="s">
        <v>2225</v>
      </c>
      <c r="R634" s="12">
        <f>AA590</f>
        <v>5</v>
      </c>
      <c r="S634" s="13">
        <f>AB590</f>
        <v>1.89</v>
      </c>
      <c r="T634" t="s">
        <v>904</v>
      </c>
      <c r="U634" t="s">
        <v>2226</v>
      </c>
      <c r="W634" s="12">
        <f>Y590</f>
        <v>12</v>
      </c>
      <c r="X634" s="13">
        <f>Z590</f>
        <v>4.5360000000000005</v>
      </c>
      <c r="Y634" t="s">
        <v>904</v>
      </c>
      <c r="AW634" t="s">
        <v>2227</v>
      </c>
      <c r="AX634" s="12">
        <f>U590-5.2</f>
        <v>38.799999999999997</v>
      </c>
      <c r="AY634" s="13">
        <f>V590-1.9656</f>
        <v>14.666400000000001</v>
      </c>
      <c r="AZ634" t="s">
        <v>10</v>
      </c>
      <c r="BB634" t="s">
        <v>2225</v>
      </c>
      <c r="BD634" s="12">
        <f>AA590</f>
        <v>5</v>
      </c>
      <c r="BE634" s="13">
        <f>AB590</f>
        <v>1.89</v>
      </c>
      <c r="BF634" t="s">
        <v>904</v>
      </c>
      <c r="BG634" t="s">
        <v>2226</v>
      </c>
      <c r="BI634" s="12">
        <f>Y590</f>
        <v>12</v>
      </c>
      <c r="BJ634" s="13">
        <f>Z590</f>
        <v>4.5360000000000005</v>
      </c>
      <c r="BK634" t="s">
        <v>904</v>
      </c>
    </row>
    <row r="636" spans="2:72" ht="15" customHeight="1" x14ac:dyDescent="0.15">
      <c r="B636" s="30" t="s">
        <v>1130</v>
      </c>
      <c r="N636" t="s">
        <v>174</v>
      </c>
      <c r="AN636" s="30" t="s">
        <v>1130</v>
      </c>
      <c r="AZ636" t="s">
        <v>174</v>
      </c>
    </row>
    <row r="639" spans="2:72" ht="15" customHeight="1" x14ac:dyDescent="0.15">
      <c r="D639" t="s">
        <v>2228</v>
      </c>
      <c r="F639" s="12">
        <f>J592</f>
        <v>76</v>
      </c>
      <c r="G639" s="13">
        <f>K592</f>
        <v>28.728000000000002</v>
      </c>
      <c r="H639" t="s">
        <v>10</v>
      </c>
      <c r="L639" t="s">
        <v>228</v>
      </c>
      <c r="M639" s="12">
        <f>H592</f>
        <v>58</v>
      </c>
      <c r="N639" s="13">
        <f>I592</f>
        <v>21.923999999999999</v>
      </c>
      <c r="O639" t="s">
        <v>10</v>
      </c>
      <c r="AP639" t="s">
        <v>2228</v>
      </c>
      <c r="AR639" s="12">
        <f>J592</f>
        <v>76</v>
      </c>
      <c r="AS639" s="13">
        <f>K592</f>
        <v>28.728000000000002</v>
      </c>
      <c r="AT639" t="s">
        <v>10</v>
      </c>
      <c r="AX639" t="s">
        <v>228</v>
      </c>
      <c r="AY639" s="12">
        <f>H592</f>
        <v>58</v>
      </c>
      <c r="AZ639" s="13">
        <f>I592</f>
        <v>21.923999999999999</v>
      </c>
      <c r="BA639" t="s">
        <v>10</v>
      </c>
    </row>
    <row r="640" spans="2:72" ht="15" customHeight="1" x14ac:dyDescent="0.15">
      <c r="AH640" t="s">
        <v>7</v>
      </c>
      <c r="BT640" t="s">
        <v>7</v>
      </c>
    </row>
    <row r="641" spans="5:76" ht="15" customHeight="1" x14ac:dyDescent="0.15">
      <c r="AH641" t="s">
        <v>1</v>
      </c>
      <c r="AI641" s="12">
        <f>D590</f>
        <v>2</v>
      </c>
      <c r="AJ641" s="13">
        <f>E590</f>
        <v>0.75600000000000001</v>
      </c>
      <c r="AK641" t="s">
        <v>10</v>
      </c>
      <c r="BT641" t="s">
        <v>1</v>
      </c>
      <c r="BU641" s="12">
        <f>D590</f>
        <v>2</v>
      </c>
      <c r="BV641" s="13">
        <f>E590</f>
        <v>0.75600000000000001</v>
      </c>
      <c r="BW641" t="s">
        <v>10</v>
      </c>
    </row>
    <row r="642" spans="5:76" ht="15" customHeight="1" x14ac:dyDescent="0.15">
      <c r="AH642" t="s">
        <v>12</v>
      </c>
      <c r="BT642" t="s">
        <v>12</v>
      </c>
    </row>
    <row r="643" spans="5:76" ht="15" customHeight="1" x14ac:dyDescent="0.15">
      <c r="E643" t="s">
        <v>2229</v>
      </c>
      <c r="F643" s="348">
        <f>H590</f>
        <v>134</v>
      </c>
      <c r="G643" s="334">
        <f>I590</f>
        <v>50.652000000000001</v>
      </c>
      <c r="H643" s="198" t="s">
        <v>10</v>
      </c>
      <c r="AH643" s="1" t="s">
        <v>73</v>
      </c>
      <c r="AJ643" s="12">
        <f>D592</f>
        <v>2</v>
      </c>
      <c r="AK643" s="13">
        <f>E592</f>
        <v>0.75600000000000001</v>
      </c>
      <c r="AL643" t="s">
        <v>10</v>
      </c>
      <c r="AQ643" t="s">
        <v>2229</v>
      </c>
      <c r="AR643" s="348">
        <f>H590</f>
        <v>134</v>
      </c>
      <c r="AS643" s="334">
        <f>I590</f>
        <v>50.652000000000001</v>
      </c>
      <c r="AT643" s="198" t="s">
        <v>10</v>
      </c>
      <c r="BT643" s="1" t="s">
        <v>73</v>
      </c>
      <c r="BV643" s="12">
        <f>D592</f>
        <v>2</v>
      </c>
      <c r="BW643" s="13">
        <f>E592</f>
        <v>0.75600000000000001</v>
      </c>
      <c r="BX643" t="s">
        <v>10</v>
      </c>
    </row>
    <row r="644" spans="5:76" ht="15" customHeight="1" x14ac:dyDescent="0.15">
      <c r="M644" t="s">
        <v>2230</v>
      </c>
      <c r="AH644" t="s">
        <v>113</v>
      </c>
      <c r="AY644" t="s">
        <v>2230</v>
      </c>
      <c r="BT644" t="s">
        <v>113</v>
      </c>
    </row>
    <row r="645" spans="5:76" ht="15" customHeight="1" x14ac:dyDescent="0.15">
      <c r="L645" t="s">
        <v>2220</v>
      </c>
      <c r="N645" s="12">
        <f>J690</f>
        <v>15.707963249999999</v>
      </c>
      <c r="O645" s="13">
        <f>K690</f>
        <v>5.9376101085000004</v>
      </c>
      <c r="P645" t="s">
        <v>10</v>
      </c>
      <c r="AF645" s="2"/>
      <c r="AJ645" s="9"/>
      <c r="AK645" s="9"/>
      <c r="AX645" t="s">
        <v>2220</v>
      </c>
      <c r="AZ645" s="12">
        <f>AV690</f>
        <v>15.707963249999999</v>
      </c>
      <c r="BA645" s="13">
        <f>AW690</f>
        <v>5.9376101085000004</v>
      </c>
      <c r="BB645" t="s">
        <v>10</v>
      </c>
      <c r="BR645" s="2"/>
      <c r="BV645" s="9"/>
      <c r="BW645" s="9"/>
    </row>
    <row r="646" spans="5:76" ht="15" customHeight="1" x14ac:dyDescent="0.15">
      <c r="L646" s="12">
        <f>N592</f>
        <v>41</v>
      </c>
      <c r="AF646" t="s">
        <v>44</v>
      </c>
      <c r="AX646" s="12">
        <f>N592</f>
        <v>41</v>
      </c>
      <c r="BR646" t="s">
        <v>44</v>
      </c>
    </row>
    <row r="647" spans="5:76" ht="15" customHeight="1" x14ac:dyDescent="0.15">
      <c r="G647" t="s">
        <v>2221</v>
      </c>
      <c r="L647" s="13">
        <f>O592</f>
        <v>15.497999999999999</v>
      </c>
      <c r="M647" t="s">
        <v>10</v>
      </c>
      <c r="AF647" s="12">
        <f>N590</f>
        <v>40</v>
      </c>
      <c r="AG647" s="13">
        <f>O590</f>
        <v>15.12</v>
      </c>
      <c r="AH647" t="s">
        <v>10</v>
      </c>
      <c r="AS647" t="s">
        <v>2221</v>
      </c>
      <c r="AX647" s="13">
        <f>O592</f>
        <v>15.497999999999999</v>
      </c>
      <c r="AY647" t="s">
        <v>10</v>
      </c>
      <c r="BR647" s="12">
        <f>N590</f>
        <v>40</v>
      </c>
      <c r="BS647" s="13">
        <f>O590</f>
        <v>15.12</v>
      </c>
      <c r="BT647" t="s">
        <v>10</v>
      </c>
    </row>
    <row r="648" spans="5:76" ht="15" customHeight="1" x14ac:dyDescent="0.15">
      <c r="G648" s="12">
        <f>L646+L652</f>
        <v>66</v>
      </c>
      <c r="H648" s="13">
        <f>L647+L653</f>
        <v>24.948</v>
      </c>
      <c r="I648" t="s">
        <v>10</v>
      </c>
      <c r="AB648" t="s">
        <v>111</v>
      </c>
      <c r="AS648" s="12">
        <f>AX646+AX652</f>
        <v>66</v>
      </c>
      <c r="AT648" s="13">
        <f>AX647+AX653</f>
        <v>24.948</v>
      </c>
      <c r="AU648" t="s">
        <v>10</v>
      </c>
      <c r="BN648" t="s">
        <v>111</v>
      </c>
    </row>
    <row r="649" spans="5:76" ht="15" customHeight="1" x14ac:dyDescent="0.15">
      <c r="AB649" s="12">
        <f>L590</f>
        <v>76</v>
      </c>
      <c r="AC649" s="13">
        <f>M590</f>
        <v>28.728000000000002</v>
      </c>
      <c r="AD649" t="s">
        <v>10</v>
      </c>
      <c r="BN649" s="12">
        <f>AR46+1</f>
        <v>73</v>
      </c>
      <c r="BO649" s="13">
        <f>AS46+0.378</f>
        <v>27.594000000000001</v>
      </c>
      <c r="BP649" t="s">
        <v>10</v>
      </c>
    </row>
    <row r="650" spans="5:76" ht="15" customHeight="1" x14ac:dyDescent="0.15">
      <c r="AQ650" t="s">
        <v>427</v>
      </c>
      <c r="AR650" s="12">
        <f>J590</f>
        <v>76</v>
      </c>
      <c r="AS650" s="13">
        <f>K590</f>
        <v>28.728000000000002</v>
      </c>
      <c r="AT650" t="s">
        <v>10</v>
      </c>
    </row>
    <row r="651" spans="5:76" ht="15" customHeight="1" x14ac:dyDescent="0.15">
      <c r="E651" t="s">
        <v>427</v>
      </c>
      <c r="F651" s="12">
        <f>J590</f>
        <v>76</v>
      </c>
      <c r="G651" s="13">
        <f>K590</f>
        <v>28.728000000000002</v>
      </c>
      <c r="H651" t="s">
        <v>10</v>
      </c>
      <c r="L651" t="s">
        <v>575</v>
      </c>
      <c r="AX651" t="s">
        <v>575</v>
      </c>
      <c r="BK651" t="s">
        <v>563</v>
      </c>
    </row>
    <row r="652" spans="5:76" ht="15" customHeight="1" x14ac:dyDescent="0.15">
      <c r="L652" s="12">
        <f>P590</f>
        <v>25</v>
      </c>
      <c r="AX652" s="12">
        <f>P590</f>
        <v>25</v>
      </c>
      <c r="BK652" s="12">
        <f>BL608-AX604</f>
        <v>32</v>
      </c>
      <c r="BL652" s="13">
        <f>BM608-AX605</f>
        <v>12.096000000000002</v>
      </c>
      <c r="BM652" t="s">
        <v>10</v>
      </c>
    </row>
    <row r="653" spans="5:76" ht="15" customHeight="1" x14ac:dyDescent="0.15">
      <c r="L653" s="13">
        <f>Q590</f>
        <v>9.4499999999999993</v>
      </c>
      <c r="M653" t="s">
        <v>10</v>
      </c>
      <c r="Q653" t="s">
        <v>2231</v>
      </c>
      <c r="Y653" t="s">
        <v>563</v>
      </c>
      <c r="AF653" t="s">
        <v>195</v>
      </c>
      <c r="AX653" s="13">
        <f>Q590</f>
        <v>9.4499999999999993</v>
      </c>
      <c r="AY653" t="s">
        <v>10</v>
      </c>
      <c r="BC653" t="s">
        <v>2231</v>
      </c>
      <c r="BR653" s="12">
        <f>BN649-BR647</f>
        <v>33</v>
      </c>
      <c r="BS653" s="13">
        <f>BO649-BS647</f>
        <v>12.474000000000002</v>
      </c>
    </row>
    <row r="654" spans="5:76" ht="15" customHeight="1" x14ac:dyDescent="0.15">
      <c r="Q654" s="12">
        <f>B590</f>
        <v>136</v>
      </c>
      <c r="R654" s="13">
        <f>C590</f>
        <v>51.407999999999994</v>
      </c>
      <c r="S654" t="s">
        <v>10</v>
      </c>
      <c r="Y654" s="12">
        <f>Z608-L604</f>
        <v>35</v>
      </c>
      <c r="Z654" s="13">
        <f>AA608-L605</f>
        <v>13.230000000000002</v>
      </c>
      <c r="AA654" t="s">
        <v>10</v>
      </c>
      <c r="AF654" s="12">
        <f>AB649-AF647</f>
        <v>36</v>
      </c>
      <c r="AG654" s="13">
        <f>AC649-AG647</f>
        <v>13.608000000000002</v>
      </c>
      <c r="BC654" s="12">
        <f>B590</f>
        <v>136</v>
      </c>
      <c r="BD654" s="13">
        <f>C590</f>
        <v>51.407999999999994</v>
      </c>
      <c r="BE654" t="s">
        <v>10</v>
      </c>
    </row>
    <row r="655" spans="5:76" ht="15" customHeight="1" x14ac:dyDescent="0.15">
      <c r="L655" s="198" t="s">
        <v>2232</v>
      </c>
      <c r="AX655" s="198" t="s">
        <v>2232</v>
      </c>
    </row>
    <row r="656" spans="5:76" ht="15" customHeight="1" x14ac:dyDescent="0.15">
      <c r="L656" s="12">
        <f>R592</f>
        <v>58</v>
      </c>
      <c r="M656" s="13">
        <f>S592</f>
        <v>21.923999999999999</v>
      </c>
      <c r="N656" t="s">
        <v>10</v>
      </c>
      <c r="S656" t="s">
        <v>2233</v>
      </c>
      <c r="AX656" s="12">
        <f>R592</f>
        <v>58</v>
      </c>
      <c r="AY656" s="13">
        <f>S592</f>
        <v>21.923999999999999</v>
      </c>
      <c r="AZ656" t="s">
        <v>10</v>
      </c>
      <c r="BE656" t="s">
        <v>2233</v>
      </c>
    </row>
    <row r="657" spans="2:65" ht="15" customHeight="1" x14ac:dyDescent="0.15">
      <c r="C657" t="s">
        <v>106</v>
      </c>
      <c r="S657" s="12">
        <f>B592</f>
        <v>140</v>
      </c>
      <c r="T657" s="13">
        <f>C592</f>
        <v>52.919999999999995</v>
      </c>
      <c r="U657" t="s">
        <v>10</v>
      </c>
      <c r="BE657" s="12">
        <f>B592</f>
        <v>140</v>
      </c>
      <c r="BF657" s="13">
        <f>C592</f>
        <v>52.919999999999995</v>
      </c>
      <c r="BG657" t="s">
        <v>10</v>
      </c>
    </row>
    <row r="658" spans="2:65" ht="15" customHeight="1" x14ac:dyDescent="0.15">
      <c r="B658" s="12">
        <f>L592</f>
        <v>30</v>
      </c>
      <c r="C658" s="13">
        <f>M592</f>
        <v>11.34</v>
      </c>
      <c r="D658" t="s">
        <v>10</v>
      </c>
    </row>
    <row r="659" spans="2:65" ht="15" customHeight="1" x14ac:dyDescent="0.15">
      <c r="Y659" t="s">
        <v>2223</v>
      </c>
      <c r="BK659" t="s">
        <v>2223</v>
      </c>
    </row>
    <row r="660" spans="2:65" ht="15" customHeight="1" x14ac:dyDescent="0.15">
      <c r="Y660" s="12">
        <f>Y592</f>
        <v>5</v>
      </c>
      <c r="Z660" s="13">
        <f>Z592</f>
        <v>1.89</v>
      </c>
      <c r="AA660" t="s">
        <v>10</v>
      </c>
      <c r="BK660" s="12">
        <f>Y592</f>
        <v>5</v>
      </c>
      <c r="BL660" s="13">
        <f>Z592</f>
        <v>1.89</v>
      </c>
      <c r="BM660" t="s">
        <v>10</v>
      </c>
    </row>
    <row r="668" spans="2:65" ht="15" customHeight="1" x14ac:dyDescent="0.15">
      <c r="B668" s="23"/>
      <c r="AN668" s="23"/>
    </row>
    <row r="669" spans="2:65" ht="15" customHeight="1" x14ac:dyDescent="0.15">
      <c r="S669" t="s">
        <v>2224</v>
      </c>
      <c r="BE669" t="s">
        <v>2224</v>
      </c>
    </row>
    <row r="670" spans="2:65" ht="15" customHeight="1" x14ac:dyDescent="0.15">
      <c r="S670" s="12">
        <f>K683</f>
        <v>30</v>
      </c>
      <c r="T670" s="13">
        <f>L683</f>
        <v>11.34</v>
      </c>
      <c r="U670" t="s">
        <v>10</v>
      </c>
      <c r="BE670" s="12">
        <f>AW683</f>
        <v>30</v>
      </c>
      <c r="BF670" s="13">
        <f>AX683</f>
        <v>11.34</v>
      </c>
      <c r="BG670" t="s">
        <v>10</v>
      </c>
    </row>
    <row r="672" spans="2:65" ht="15" customHeight="1" x14ac:dyDescent="0.15">
      <c r="L672" t="s">
        <v>377</v>
      </c>
      <c r="M672" s="12">
        <f>R590</f>
        <v>58</v>
      </c>
      <c r="N672" s="13">
        <f>S590</f>
        <v>21.923999999999999</v>
      </c>
      <c r="O672" t="s">
        <v>10</v>
      </c>
      <c r="AX672" t="s">
        <v>377</v>
      </c>
      <c r="AY672" s="12">
        <f>R590</f>
        <v>58</v>
      </c>
      <c r="AZ672" s="13">
        <f>S590</f>
        <v>21.923999999999999</v>
      </c>
      <c r="BA672" t="s">
        <v>10</v>
      </c>
    </row>
    <row r="674" spans="2:64" ht="15" customHeight="1" x14ac:dyDescent="0.15">
      <c r="M674" t="s">
        <v>2234</v>
      </c>
      <c r="P674" t="s">
        <v>2235</v>
      </c>
      <c r="AY674" t="s">
        <v>2234</v>
      </c>
      <c r="BB674" t="s">
        <v>2235</v>
      </c>
    </row>
    <row r="675" spans="2:64" ht="15" customHeight="1" x14ac:dyDescent="0.15">
      <c r="K675" t="s">
        <v>2227</v>
      </c>
      <c r="L675" s="12">
        <f>U590-5.2</f>
        <v>38.799999999999997</v>
      </c>
      <c r="M675" s="13">
        <f>V590-1.9656</f>
        <v>14.666400000000001</v>
      </c>
      <c r="N675" t="s">
        <v>10</v>
      </c>
      <c r="P675" s="12">
        <f>AA590</f>
        <v>5</v>
      </c>
      <c r="Q675" s="13">
        <f>AB590</f>
        <v>1.89</v>
      </c>
      <c r="R675" t="s">
        <v>904</v>
      </c>
      <c r="U675" t="s">
        <v>2226</v>
      </c>
      <c r="W675" s="12">
        <f>Y590</f>
        <v>12</v>
      </c>
      <c r="X675" s="13">
        <f>Z590</f>
        <v>4.5360000000000005</v>
      </c>
      <c r="Y675" t="s">
        <v>904</v>
      </c>
      <c r="AW675" t="s">
        <v>2227</v>
      </c>
      <c r="AX675" s="12">
        <f>U590-5.2</f>
        <v>38.799999999999997</v>
      </c>
      <c r="AY675" s="13">
        <f>V590-1.9656</f>
        <v>14.666400000000001</v>
      </c>
      <c r="AZ675" t="s">
        <v>10</v>
      </c>
      <c r="BB675" s="12">
        <f>AA590</f>
        <v>5</v>
      </c>
      <c r="BC675" s="13">
        <f>AB590</f>
        <v>1.89</v>
      </c>
      <c r="BD675" t="s">
        <v>10</v>
      </c>
      <c r="BG675" t="s">
        <v>2226</v>
      </c>
      <c r="BI675" s="12">
        <f>Y590</f>
        <v>12</v>
      </c>
      <c r="BJ675" s="13">
        <f>Z590</f>
        <v>4.5360000000000005</v>
      </c>
      <c r="BK675" t="s">
        <v>904</v>
      </c>
    </row>
    <row r="678" spans="2:64" ht="15" customHeight="1" x14ac:dyDescent="0.15">
      <c r="B678" s="30" t="s">
        <v>2554</v>
      </c>
      <c r="F678" s="18" t="s">
        <v>2937</v>
      </c>
    </row>
    <row r="679" spans="2:64" ht="15" customHeight="1" x14ac:dyDescent="0.15">
      <c r="B679" s="30" t="s">
        <v>2236</v>
      </c>
      <c r="AN679" s="30" t="s">
        <v>2237</v>
      </c>
    </row>
    <row r="680" spans="2:64" ht="15" customHeight="1" x14ac:dyDescent="0.15">
      <c r="B680" t="s">
        <v>60</v>
      </c>
      <c r="D680" s="12">
        <f>L590+J680</f>
        <v>91</v>
      </c>
      <c r="E680" s="13">
        <f>M590+K680</f>
        <v>34.488</v>
      </c>
      <c r="F680" s="1" t="s">
        <v>309</v>
      </c>
      <c r="J680" s="121">
        <v>15</v>
      </c>
      <c r="K680" s="106">
        <v>5.76</v>
      </c>
      <c r="L680" t="s">
        <v>2238</v>
      </c>
      <c r="AN680" t="s">
        <v>60</v>
      </c>
      <c r="AP680" s="12">
        <f>BL608+AV680</f>
        <v>88</v>
      </c>
      <c r="AQ680" s="13">
        <f>BM608+AW680</f>
        <v>33.264000000000003</v>
      </c>
      <c r="AR680" s="1" t="s">
        <v>309</v>
      </c>
      <c r="AV680" s="121">
        <v>15</v>
      </c>
      <c r="AW680" s="106">
        <v>5.67</v>
      </c>
      <c r="AX680" t="s">
        <v>2238</v>
      </c>
    </row>
    <row r="681" spans="2:64" ht="15" customHeight="1" x14ac:dyDescent="0.15">
      <c r="B681" s="1" t="s">
        <v>2239</v>
      </c>
      <c r="F681" s="12">
        <f>B592+M681</f>
        <v>142</v>
      </c>
      <c r="G681" s="13">
        <f>C592+0.756</f>
        <v>53.675999999999995</v>
      </c>
      <c r="H681" t="s">
        <v>2240</v>
      </c>
      <c r="M681" s="121">
        <v>2</v>
      </c>
      <c r="N681" s="106">
        <v>0.75600000000000001</v>
      </c>
      <c r="O681" s="139" t="s">
        <v>10</v>
      </c>
      <c r="AN681" s="1" t="s">
        <v>2239</v>
      </c>
      <c r="AR681" s="12">
        <f>B592+AY681</f>
        <v>142</v>
      </c>
      <c r="AS681" s="13">
        <f>C592+AZ681</f>
        <v>53.675999999999995</v>
      </c>
      <c r="AT681" t="s">
        <v>2240</v>
      </c>
      <c r="AY681" s="121">
        <v>2</v>
      </c>
      <c r="AZ681" s="106">
        <v>0.75600000000000001</v>
      </c>
      <c r="BA681" s="139" t="s">
        <v>10</v>
      </c>
    </row>
    <row r="682" spans="2:64" ht="15" customHeight="1" x14ac:dyDescent="0.15">
      <c r="B682" t="s">
        <v>2241</v>
      </c>
      <c r="F682" s="12">
        <f>F681+N682</f>
        <v>147</v>
      </c>
      <c r="G682" s="13">
        <f>G681+O682</f>
        <v>55.565999999999995</v>
      </c>
      <c r="H682" t="s">
        <v>2242</v>
      </c>
      <c r="M682" s="661"/>
      <c r="N682" s="136">
        <f>AA590</f>
        <v>5</v>
      </c>
      <c r="O682" s="13">
        <f>AB590</f>
        <v>1.89</v>
      </c>
      <c r="P682" t="s">
        <v>10</v>
      </c>
      <c r="AN682" t="s">
        <v>2241</v>
      </c>
      <c r="AR682" s="12">
        <f>AR681+AZ682</f>
        <v>147</v>
      </c>
      <c r="AS682" s="13">
        <f>AS681+BA682</f>
        <v>55.565999999999995</v>
      </c>
      <c r="AT682" t="s">
        <v>2242</v>
      </c>
      <c r="AY682" s="661"/>
      <c r="AZ682" s="136">
        <f>AA590</f>
        <v>5</v>
      </c>
      <c r="BA682" s="13">
        <f>AB590</f>
        <v>1.89</v>
      </c>
      <c r="BB682" t="s">
        <v>10</v>
      </c>
    </row>
    <row r="683" spans="2:64" ht="15" customHeight="1" x14ac:dyDescent="0.15">
      <c r="B683" s="1" t="s">
        <v>2243</v>
      </c>
      <c r="D683" s="12">
        <f>K683+P683</f>
        <v>40</v>
      </c>
      <c r="E683" s="13">
        <f>L683+Q683</f>
        <v>15.12</v>
      </c>
      <c r="F683" t="s">
        <v>2244</v>
      </c>
      <c r="G683" s="1"/>
      <c r="K683" s="121">
        <v>30</v>
      </c>
      <c r="L683" s="106">
        <v>11.34</v>
      </c>
      <c r="M683" s="139" t="s">
        <v>2245</v>
      </c>
      <c r="P683" s="121">
        <v>10</v>
      </c>
      <c r="Q683" s="106">
        <v>3.78</v>
      </c>
      <c r="R683" t="s">
        <v>10</v>
      </c>
      <c r="AN683" s="1" t="s">
        <v>2243</v>
      </c>
      <c r="AP683" s="12">
        <f>AW683+BB683</f>
        <v>40</v>
      </c>
      <c r="AQ683" s="13">
        <f>AX683+BC683</f>
        <v>15.12</v>
      </c>
      <c r="AR683" t="s">
        <v>2244</v>
      </c>
      <c r="AS683" s="1"/>
      <c r="AW683" s="121">
        <v>30</v>
      </c>
      <c r="AX683" s="106">
        <v>11.34</v>
      </c>
      <c r="AY683" s="139" t="s">
        <v>2245</v>
      </c>
      <c r="BB683" s="121">
        <v>10</v>
      </c>
      <c r="BC683" s="106">
        <v>3.78</v>
      </c>
      <c r="BD683" t="s">
        <v>10</v>
      </c>
    </row>
    <row r="684" spans="2:64" ht="15" customHeight="1" x14ac:dyDescent="0.15">
      <c r="B684" s="1" t="s">
        <v>2246</v>
      </c>
      <c r="E684" s="12">
        <f>F681+D683</f>
        <v>182</v>
      </c>
      <c r="F684" s="13">
        <f>G681+E683</f>
        <v>68.795999999999992</v>
      </c>
      <c r="G684" s="1" t="s">
        <v>2247</v>
      </c>
      <c r="M684" s="23"/>
      <c r="N684" s="23"/>
      <c r="AN684" s="1" t="s">
        <v>2246</v>
      </c>
      <c r="AQ684" s="12">
        <f>AR681+AP683</f>
        <v>182</v>
      </c>
      <c r="AR684" s="13">
        <f>AS681+AQ683</f>
        <v>68.795999999999992</v>
      </c>
      <c r="AS684" s="1" t="s">
        <v>2248</v>
      </c>
      <c r="AY684" s="23"/>
      <c r="AZ684" s="23"/>
      <c r="BK684" s="12"/>
      <c r="BL684" s="13"/>
    </row>
    <row r="685" spans="2:64" ht="15" customHeight="1" x14ac:dyDescent="0.15">
      <c r="B685" t="s">
        <v>1220</v>
      </c>
      <c r="E685" s="12">
        <f>F682+D683</f>
        <v>187</v>
      </c>
      <c r="F685" s="13">
        <f>G682+E683</f>
        <v>70.685999999999993</v>
      </c>
      <c r="G685" s="1" t="s">
        <v>2249</v>
      </c>
      <c r="AN685" t="s">
        <v>1220</v>
      </c>
      <c r="AQ685" s="12">
        <f>AQ698+AQ699+(AQ590-D590)</f>
        <v>236.5</v>
      </c>
      <c r="AR685" s="13">
        <f>AR698+AR699+(AR590-E590)</f>
        <v>89.396999999999991</v>
      </c>
      <c r="AS685" s="1" t="s">
        <v>2250</v>
      </c>
    </row>
    <row r="686" spans="2:64" ht="15" customHeight="1" x14ac:dyDescent="0.15">
      <c r="B686" t="s">
        <v>2251</v>
      </c>
      <c r="G686" s="12">
        <f>E685-E684</f>
        <v>5</v>
      </c>
      <c r="H686" s="13">
        <f>F685-F684</f>
        <v>1.8900000000000006</v>
      </c>
      <c r="I686" s="1" t="s">
        <v>177</v>
      </c>
      <c r="AN686" t="s">
        <v>2251</v>
      </c>
      <c r="AS686" s="12">
        <f>AQ685-AQ684</f>
        <v>54.5</v>
      </c>
      <c r="AT686" s="13">
        <f>AR685-AR684</f>
        <v>20.600999999999999</v>
      </c>
      <c r="AU686" s="1" t="s">
        <v>177</v>
      </c>
    </row>
    <row r="688" spans="2:64" ht="15" customHeight="1" x14ac:dyDescent="0.15">
      <c r="B688" s="30" t="s">
        <v>2252</v>
      </c>
      <c r="J688" s="129"/>
      <c r="K688" s="101"/>
      <c r="AN688" s="30" t="s">
        <v>2252</v>
      </c>
      <c r="AV688" s="129"/>
      <c r="AW688" s="101"/>
    </row>
    <row r="689" spans="2:52" ht="15" customHeight="1" x14ac:dyDescent="0.15">
      <c r="B689" t="s">
        <v>2253</v>
      </c>
      <c r="F689" s="32">
        <v>70</v>
      </c>
      <c r="G689" s="106">
        <v>26.46</v>
      </c>
      <c r="H689" t="s">
        <v>2254</v>
      </c>
      <c r="J689" s="103">
        <v>3</v>
      </c>
      <c r="K689" s="175">
        <v>1.1339999999999999</v>
      </c>
      <c r="L689" t="s">
        <v>2255</v>
      </c>
      <c r="AN689" t="s">
        <v>2253</v>
      </c>
      <c r="AR689" s="32">
        <v>70</v>
      </c>
      <c r="AS689" s="106">
        <v>26.46</v>
      </c>
      <c r="AT689" t="s">
        <v>2254</v>
      </c>
      <c r="AV689" s="103">
        <v>3</v>
      </c>
      <c r="AW689" s="175">
        <v>1.1339999999999999</v>
      </c>
      <c r="AX689" t="s">
        <v>2255</v>
      </c>
    </row>
    <row r="690" spans="2:52" ht="15" customHeight="1" x14ac:dyDescent="0.15">
      <c r="F690" t="s">
        <v>2256</v>
      </c>
      <c r="J690" s="12">
        <f>F590-AQ590+(((AQ590+D592)*2)*3.14159265)/4-(AQ590-D590)</f>
        <v>15.707963249999999</v>
      </c>
      <c r="K690" s="13">
        <f>G590-AR590+(((AR590+E592)*2)*3.14159265)/4-(AR590-E590)</f>
        <v>5.9376101085000004</v>
      </c>
      <c r="L690" t="s">
        <v>10</v>
      </c>
      <c r="AR690" t="s">
        <v>2256</v>
      </c>
      <c r="AV690" s="12">
        <f>F590-AQ590+(((AQ590+D592)*2)*3.14159265)/4-(AQ590-D590)</f>
        <v>15.707963249999999</v>
      </c>
      <c r="AW690" s="13">
        <f>G590-AR590+(((AR590+E592)*2)*3.14159265)/4-(AR590-E590)</f>
        <v>5.9376101085000004</v>
      </c>
      <c r="AX690" t="s">
        <v>10</v>
      </c>
    </row>
    <row r="691" spans="2:52" ht="15" customHeight="1" x14ac:dyDescent="0.15">
      <c r="D691" t="s">
        <v>2257</v>
      </c>
      <c r="J691" s="12">
        <f>SQRT(F689^2+J689^2)</f>
        <v>70.064256222413434</v>
      </c>
      <c r="K691" s="13">
        <f>SQRT(G689^2+K689^2)</f>
        <v>26.484288852072282</v>
      </c>
      <c r="L691" t="s">
        <v>10</v>
      </c>
      <c r="AP691" t="s">
        <v>2258</v>
      </c>
      <c r="AV691" s="12">
        <f>SQRT(AR689^2+AV689^2)</f>
        <v>70.064256222413434</v>
      </c>
      <c r="AW691" s="13">
        <f>SQRT(AS689^2+AW689^2)</f>
        <v>26.484288852072282</v>
      </c>
      <c r="AX691" t="s">
        <v>10</v>
      </c>
    </row>
    <row r="692" spans="2:52" ht="15" customHeight="1" x14ac:dyDescent="0.15">
      <c r="H692" t="s">
        <v>2259</v>
      </c>
      <c r="J692" s="12">
        <f>J690+(F682-F689)+J691</f>
        <v>162.77221947241344</v>
      </c>
      <c r="K692" s="13">
        <f>K690+(G682-G689)+K691</f>
        <v>61.52789896057228</v>
      </c>
      <c r="L692" s="1" t="s">
        <v>177</v>
      </c>
      <c r="AT692" t="s">
        <v>2259</v>
      </c>
      <c r="AV692" s="12">
        <f>AV690+(AR682-AR689)+AV691</f>
        <v>162.77221947241344</v>
      </c>
      <c r="AW692" s="13">
        <f>AW690+(AS682-AS689)+AW691</f>
        <v>61.52789896057228</v>
      </c>
      <c r="AX692" s="1" t="s">
        <v>177</v>
      </c>
    </row>
    <row r="693" spans="2:52" ht="15" customHeight="1" x14ac:dyDescent="0.15">
      <c r="H693" t="s">
        <v>694</v>
      </c>
      <c r="J693" s="32">
        <v>20</v>
      </c>
      <c r="K693" s="106">
        <v>7.56</v>
      </c>
      <c r="L693" s="1" t="s">
        <v>177</v>
      </c>
      <c r="AT693" t="s">
        <v>694</v>
      </c>
      <c r="AV693" s="32">
        <v>20</v>
      </c>
      <c r="AW693" s="106">
        <v>7.56</v>
      </c>
      <c r="AX693" s="1" t="s">
        <v>177</v>
      </c>
    </row>
    <row r="694" spans="2:52" ht="15" customHeight="1" x14ac:dyDescent="0.15">
      <c r="F694" s="1"/>
      <c r="H694" t="s">
        <v>2260</v>
      </c>
      <c r="J694" s="12">
        <f>J692+J693</f>
        <v>182.77221947241344</v>
      </c>
      <c r="K694" s="13">
        <f>K692+K693</f>
        <v>69.087898960572275</v>
      </c>
      <c r="L694" t="s">
        <v>10</v>
      </c>
      <c r="AT694" t="s">
        <v>2261</v>
      </c>
      <c r="AV694" s="12">
        <f>AV692+AV693</f>
        <v>182.77221947241344</v>
      </c>
      <c r="AW694" s="13">
        <f>AW692+AW693</f>
        <v>69.087898960572275</v>
      </c>
      <c r="AX694" t="s">
        <v>10</v>
      </c>
    </row>
    <row r="695" spans="2:52" ht="15" customHeight="1" x14ac:dyDescent="0.15">
      <c r="AR695" s="1"/>
    </row>
    <row r="696" spans="2:52" ht="15" customHeight="1" x14ac:dyDescent="0.15">
      <c r="B696" s="30" t="s">
        <v>2262</v>
      </c>
      <c r="J696" s="129"/>
      <c r="K696" s="101"/>
      <c r="AN696" s="30" t="s">
        <v>2262</v>
      </c>
      <c r="AV696" s="129"/>
      <c r="AW696" s="101"/>
    </row>
    <row r="697" spans="2:52" ht="15" customHeight="1" x14ac:dyDescent="0.15">
      <c r="C697" t="s">
        <v>2263</v>
      </c>
      <c r="E697" s="12">
        <f>F681-N592-P590-0.5</f>
        <v>75.5</v>
      </c>
      <c r="F697" s="13">
        <f>G681-O592-Q590-0.189</f>
        <v>28.538999999999998</v>
      </c>
      <c r="G697" s="1" t="s">
        <v>177</v>
      </c>
      <c r="H697" t="s">
        <v>2264</v>
      </c>
      <c r="I697" s="59"/>
      <c r="J697" s="32">
        <v>5</v>
      </c>
      <c r="K697" s="662">
        <v>1.89</v>
      </c>
      <c r="L697" s="663" t="s">
        <v>2265</v>
      </c>
      <c r="AO697" t="s">
        <v>2263</v>
      </c>
      <c r="AQ697" s="12">
        <f>AR681-N592-P590-0.5</f>
        <v>75.5</v>
      </c>
      <c r="AR697" s="13">
        <f>AS681-O592-Q590-0.189</f>
        <v>28.538999999999998</v>
      </c>
      <c r="AS697" s="1" t="s">
        <v>177</v>
      </c>
      <c r="AT697" t="s">
        <v>2264</v>
      </c>
      <c r="AU697" s="59"/>
      <c r="AV697" s="32">
        <v>5</v>
      </c>
      <c r="AW697" s="662">
        <v>1.89</v>
      </c>
      <c r="AX697" s="663" t="s">
        <v>2265</v>
      </c>
    </row>
    <row r="698" spans="2:52" ht="15" customHeight="1" x14ac:dyDescent="0.15">
      <c r="C698" t="s">
        <v>2266</v>
      </c>
      <c r="E698" s="12">
        <f>J697+E697+D683</f>
        <v>120.5</v>
      </c>
      <c r="F698" s="13">
        <f>K697+F697+E683</f>
        <v>45.548999999999999</v>
      </c>
      <c r="G698" s="1" t="s">
        <v>2267</v>
      </c>
      <c r="AO698" t="s">
        <v>2266</v>
      </c>
      <c r="AQ698" s="12">
        <f>AQ697+AV697+AP683</f>
        <v>120.5</v>
      </c>
      <c r="AR698" s="13">
        <f>AR697+AW697+AQ683</f>
        <v>45.548999999999999</v>
      </c>
      <c r="AS698" s="1" t="s">
        <v>2268</v>
      </c>
    </row>
    <row r="699" spans="2:52" ht="15" customHeight="1" x14ac:dyDescent="0.15">
      <c r="B699" t="s">
        <v>2269</v>
      </c>
      <c r="E699" s="12">
        <f>(N590+K699)*2</f>
        <v>110</v>
      </c>
      <c r="F699" s="13">
        <f>(O590+L699)*2</f>
        <v>41.58</v>
      </c>
      <c r="G699" s="1" t="s">
        <v>177</v>
      </c>
      <c r="H699" t="s">
        <v>2270</v>
      </c>
      <c r="K699" s="121">
        <v>15</v>
      </c>
      <c r="L699" s="106">
        <v>5.67</v>
      </c>
      <c r="M699" t="s">
        <v>10</v>
      </c>
      <c r="AN699" t="s">
        <v>2269</v>
      </c>
      <c r="AQ699" s="12">
        <f>(N590+AW699)*2</f>
        <v>110</v>
      </c>
      <c r="AR699" s="13">
        <f>(O590+AX699)*2</f>
        <v>41.58</v>
      </c>
      <c r="AS699" s="1" t="s">
        <v>177</v>
      </c>
      <c r="AT699" t="s">
        <v>2270</v>
      </c>
      <c r="AW699" s="121">
        <v>15</v>
      </c>
      <c r="AX699" s="106">
        <v>5.67</v>
      </c>
      <c r="AY699" t="s">
        <v>10</v>
      </c>
    </row>
    <row r="701" spans="2:52" ht="15" customHeight="1" x14ac:dyDescent="0.15">
      <c r="B701" s="30" t="s">
        <v>2271</v>
      </c>
      <c r="F701" s="12">
        <f>D680*4+(I730+S730)*2</f>
        <v>1190.5444389448269</v>
      </c>
      <c r="G701" s="13">
        <f>E680*4+(J730+T730)*2</f>
        <v>450.38579792114456</v>
      </c>
      <c r="H701" s="1" t="s">
        <v>2928</v>
      </c>
      <c r="AN701" s="30" t="s">
        <v>2271</v>
      </c>
      <c r="AR701" s="12">
        <f>AP680*4+(AQ684+AQ685)*2</f>
        <v>1189</v>
      </c>
      <c r="AS701" s="13">
        <f>AQ680*4+(AR684*2+AR685*2)+AW694*2</f>
        <v>587.61779792114453</v>
      </c>
      <c r="AT701" s="1" t="s">
        <v>2272</v>
      </c>
    </row>
    <row r="702" spans="2:52" ht="15" customHeight="1" x14ac:dyDescent="0.15">
      <c r="B702" t="s">
        <v>2273</v>
      </c>
      <c r="G702" s="121">
        <v>860</v>
      </c>
      <c r="H702" s="106">
        <v>325.08</v>
      </c>
      <c r="I702" t="s">
        <v>2274</v>
      </c>
      <c r="L702" s="12">
        <f>G702*4</f>
        <v>3440</v>
      </c>
      <c r="M702" s="13">
        <f>H702*4</f>
        <v>1300.32</v>
      </c>
      <c r="N702" t="s">
        <v>10</v>
      </c>
      <c r="AN702" t="s">
        <v>2273</v>
      </c>
      <c r="AS702" s="121">
        <v>860</v>
      </c>
      <c r="AT702" s="106">
        <v>325.08</v>
      </c>
      <c r="AU702" t="s">
        <v>2274</v>
      </c>
      <c r="AX702" s="12">
        <f>AS702*4</f>
        <v>3440</v>
      </c>
      <c r="AY702" s="13">
        <f>AT702*4</f>
        <v>1300.32</v>
      </c>
      <c r="AZ702" t="s">
        <v>10</v>
      </c>
    </row>
    <row r="703" spans="2:52" ht="15" customHeight="1" x14ac:dyDescent="0.15">
      <c r="B703" t="s">
        <v>2275</v>
      </c>
      <c r="G703" s="136"/>
      <c r="H703" s="13"/>
      <c r="I703" s="12">
        <f>L702-F701</f>
        <v>2249.4555610551733</v>
      </c>
      <c r="J703" s="13">
        <f>M702-G701</f>
        <v>849.93420207885538</v>
      </c>
      <c r="K703" t="s">
        <v>10</v>
      </c>
      <c r="AN703" t="s">
        <v>2275</v>
      </c>
      <c r="AS703" s="136"/>
      <c r="AT703" s="13"/>
      <c r="AU703" s="12">
        <f>AX702-AR701</f>
        <v>2251</v>
      </c>
      <c r="AV703" s="13">
        <f>AY702-AS701</f>
        <v>712.70220207885541</v>
      </c>
      <c r="AW703" t="s">
        <v>10</v>
      </c>
    </row>
    <row r="705" spans="2:42" ht="15" customHeight="1" x14ac:dyDescent="0.15">
      <c r="B705" s="30"/>
    </row>
    <row r="706" spans="2:42" ht="15" customHeight="1" x14ac:dyDescent="0.15">
      <c r="B706" s="30" t="s">
        <v>2509</v>
      </c>
    </row>
    <row r="707" spans="2:42" ht="15" customHeight="1" x14ac:dyDescent="0.15">
      <c r="B707" s="30" t="s">
        <v>708</v>
      </c>
    </row>
    <row r="708" spans="2:42" ht="15" customHeight="1" x14ac:dyDescent="0.15">
      <c r="B708" s="6" t="s">
        <v>2236</v>
      </c>
      <c r="J708" t="s">
        <v>2276</v>
      </c>
      <c r="M708" s="12">
        <f>D680*4</f>
        <v>364</v>
      </c>
      <c r="N708" s="13">
        <f>E680*4</f>
        <v>137.952</v>
      </c>
      <c r="O708" t="s">
        <v>10</v>
      </c>
      <c r="X708" s="6" t="s">
        <v>2237</v>
      </c>
      <c r="AE708" t="s">
        <v>2276</v>
      </c>
      <c r="AH708" s="12">
        <f>AP680*4</f>
        <v>352</v>
      </c>
      <c r="AI708" s="13">
        <f>AQ680*4</f>
        <v>133.05600000000001</v>
      </c>
      <c r="AJ708" t="s">
        <v>10</v>
      </c>
    </row>
    <row r="709" spans="2:42" ht="15" customHeight="1" x14ac:dyDescent="0.15">
      <c r="B709" s="145"/>
      <c r="C709" s="30"/>
      <c r="X709" s="145"/>
      <c r="Y709" s="30"/>
    </row>
    <row r="710" spans="2:42" ht="15" customHeight="1" x14ac:dyDescent="0.15">
      <c r="B710" s="144"/>
      <c r="E710" t="s">
        <v>2277</v>
      </c>
      <c r="H710" s="12">
        <f>D680*2</f>
        <v>182</v>
      </c>
      <c r="I710" s="13">
        <f>E680*2</f>
        <v>68.975999999999999</v>
      </c>
      <c r="J710" t="s">
        <v>10</v>
      </c>
      <c r="X710" s="144"/>
      <c r="Z710" t="s">
        <v>2277</v>
      </c>
      <c r="AC710" s="12">
        <f>AP680*2</f>
        <v>176</v>
      </c>
      <c r="AD710" s="13">
        <f>AQ680*2</f>
        <v>66.528000000000006</v>
      </c>
      <c r="AE710" t="s">
        <v>10</v>
      </c>
    </row>
    <row r="711" spans="2:42" ht="15" customHeight="1" x14ac:dyDescent="0.15">
      <c r="B711" s="144"/>
      <c r="X711" s="144"/>
    </row>
    <row r="712" spans="2:42" ht="15" customHeight="1" x14ac:dyDescent="0.15">
      <c r="B712" s="144"/>
      <c r="C712" t="s">
        <v>2278</v>
      </c>
      <c r="E712" s="12">
        <f>D680</f>
        <v>91</v>
      </c>
      <c r="F712" s="13">
        <f>E680</f>
        <v>34.488</v>
      </c>
      <c r="G712" t="s">
        <v>10</v>
      </c>
      <c r="X712" s="144"/>
      <c r="Y712" t="s">
        <v>2278</v>
      </c>
      <c r="AA712" s="12">
        <f>AP680</f>
        <v>88</v>
      </c>
      <c r="AB712" s="13">
        <f>AQ680</f>
        <v>33.264000000000003</v>
      </c>
      <c r="AC712" t="s">
        <v>10</v>
      </c>
    </row>
    <row r="713" spans="2:42" ht="15" customHeight="1" x14ac:dyDescent="0.15">
      <c r="B713" s="144"/>
      <c r="F713" s="3"/>
      <c r="G713" s="3"/>
      <c r="H713" s="3"/>
      <c r="I713" s="3"/>
      <c r="J713" s="3"/>
      <c r="K713" s="3"/>
      <c r="L713" s="3"/>
      <c r="M713" s="3"/>
      <c r="N713" s="3"/>
      <c r="O713" s="3"/>
      <c r="P713" s="3"/>
      <c r="Q713" s="3"/>
      <c r="R713" s="3"/>
      <c r="S713" s="3"/>
      <c r="T713" s="3"/>
      <c r="U713" s="3"/>
      <c r="X713" s="144"/>
      <c r="AB713" s="3"/>
      <c r="AC713" s="3"/>
      <c r="AD713" s="3"/>
      <c r="AE713" s="3"/>
      <c r="AF713" s="3"/>
      <c r="AG713" s="3"/>
      <c r="AH713" s="3"/>
      <c r="AI713" s="3"/>
      <c r="AJ713" s="3"/>
      <c r="AK713" s="3"/>
      <c r="AL713" s="3"/>
      <c r="AM713" s="3"/>
      <c r="AN713" s="3"/>
      <c r="AO713" s="3"/>
    </row>
    <row r="714" spans="2:42" ht="15" customHeight="1" x14ac:dyDescent="0.15">
      <c r="B714" s="7"/>
      <c r="C714" s="149" t="s">
        <v>413</v>
      </c>
      <c r="D714" s="8"/>
      <c r="E714" s="8" t="s">
        <v>243</v>
      </c>
      <c r="J714" t="s">
        <v>243</v>
      </c>
      <c r="L714" s="8"/>
      <c r="M714" s="8"/>
      <c r="Q714" s="8"/>
      <c r="S714" s="8"/>
      <c r="T714" s="8"/>
      <c r="U714" s="8"/>
      <c r="X714" s="7"/>
      <c r="Y714" s="149" t="s">
        <v>413</v>
      </c>
      <c r="Z714" s="8" t="s">
        <v>243</v>
      </c>
      <c r="AA714" s="8"/>
      <c r="AE714" t="s">
        <v>243</v>
      </c>
      <c r="AH714" s="8"/>
      <c r="AI714" s="8"/>
      <c r="AM714" s="8"/>
      <c r="AO714" s="8"/>
    </row>
    <row r="715" spans="2:42" ht="15" customHeight="1" x14ac:dyDescent="0.15">
      <c r="B715" s="7"/>
      <c r="E715" s="1"/>
      <c r="M715" s="1"/>
      <c r="T715" s="1"/>
      <c r="X715" s="7"/>
      <c r="AA715" s="1"/>
      <c r="AI715" s="1"/>
      <c r="AP715" s="1"/>
    </row>
    <row r="716" spans="2:42" ht="15" customHeight="1" x14ac:dyDescent="0.15">
      <c r="B716" s="7"/>
      <c r="X716" s="7"/>
    </row>
    <row r="717" spans="2:42" ht="15" customHeight="1" x14ac:dyDescent="0.15">
      <c r="B717" s="7"/>
      <c r="X717" s="7"/>
    </row>
    <row r="718" spans="2:42" ht="15" customHeight="1" x14ac:dyDescent="0.15">
      <c r="B718" s="7"/>
      <c r="C718" s="5"/>
      <c r="D718" t="s">
        <v>367</v>
      </c>
      <c r="E718" s="9"/>
      <c r="I718" t="s">
        <v>361</v>
      </c>
      <c r="N718" t="s">
        <v>331</v>
      </c>
      <c r="S718" t="s">
        <v>328</v>
      </c>
      <c r="X718" s="7"/>
      <c r="Y718" s="5"/>
      <c r="Z718" t="s">
        <v>367</v>
      </c>
      <c r="AA718" s="9"/>
      <c r="AE718" t="s">
        <v>361</v>
      </c>
      <c r="AI718" t="s">
        <v>331</v>
      </c>
      <c r="AM718" t="s">
        <v>328</v>
      </c>
    </row>
    <row r="719" spans="2:42" ht="15" customHeight="1" x14ac:dyDescent="0.15">
      <c r="B719" s="7"/>
      <c r="K719" s="5"/>
      <c r="X719" s="7"/>
      <c r="AG719" s="5"/>
    </row>
    <row r="720" spans="2:42" ht="15" customHeight="1" x14ac:dyDescent="0.15">
      <c r="B720" s="7"/>
      <c r="E720" s="1"/>
      <c r="M720" s="1"/>
      <c r="T720" s="1"/>
      <c r="X720" s="7"/>
      <c r="AA720" s="1"/>
      <c r="AI720" s="1"/>
      <c r="AP720" s="1"/>
    </row>
    <row r="721" spans="2:48" ht="15" customHeight="1" x14ac:dyDescent="0.15">
      <c r="B721" s="7"/>
      <c r="X721" s="7"/>
    </row>
    <row r="722" spans="2:48" ht="15" customHeight="1" x14ac:dyDescent="0.15">
      <c r="B722" s="7"/>
      <c r="X722" s="7"/>
    </row>
    <row r="723" spans="2:48" ht="15" customHeight="1" x14ac:dyDescent="0.15">
      <c r="C723" s="150"/>
      <c r="D723" s="3"/>
      <c r="E723" s="228"/>
      <c r="F723" s="3"/>
      <c r="G723" s="3"/>
      <c r="H723" s="3"/>
      <c r="I723" s="3"/>
      <c r="J723" s="3"/>
      <c r="K723" s="3"/>
      <c r="L723" s="3" t="s">
        <v>2279</v>
      </c>
      <c r="M723" s="228"/>
      <c r="N723" s="3" t="s">
        <v>243</v>
      </c>
      <c r="O723" s="3"/>
      <c r="P723" s="3"/>
      <c r="Q723" s="310"/>
      <c r="R723" s="310"/>
      <c r="S723" s="3" t="s">
        <v>243</v>
      </c>
      <c r="T723" s="228"/>
      <c r="U723" s="3"/>
      <c r="Y723" s="150"/>
      <c r="Z723" s="3"/>
      <c r="AA723" s="228"/>
      <c r="AB723" s="3"/>
      <c r="AC723" s="3"/>
      <c r="AD723" s="3"/>
      <c r="AE723" s="3"/>
      <c r="AF723" s="3"/>
      <c r="AG723" s="3"/>
      <c r="AH723" s="310" t="s">
        <v>412</v>
      </c>
      <c r="AI723" s="228" t="s">
        <v>243</v>
      </c>
      <c r="AJ723" s="3"/>
      <c r="AK723" s="3"/>
      <c r="AL723" s="3"/>
      <c r="AM723" s="310"/>
      <c r="AN723" s="24" t="s">
        <v>243</v>
      </c>
      <c r="AO723" s="3"/>
      <c r="AP723" s="9"/>
    </row>
    <row r="724" spans="2:48" ht="15" customHeight="1" x14ac:dyDescent="0.15">
      <c r="C724" s="6" t="s">
        <v>2280</v>
      </c>
      <c r="Y724" s="6" t="s">
        <v>2280</v>
      </c>
    </row>
    <row r="726" spans="2:48" ht="15" customHeight="1" x14ac:dyDescent="0.15">
      <c r="B726" s="30" t="s">
        <v>710</v>
      </c>
      <c r="AD726" s="1"/>
    </row>
    <row r="727" spans="2:48" ht="15" customHeight="1" x14ac:dyDescent="0.15">
      <c r="W727" s="12">
        <f>W729*2</f>
        <v>3.5444389448268794</v>
      </c>
      <c r="X727" s="13">
        <f>X729*2</f>
        <v>1.3397979211445659</v>
      </c>
      <c r="Y727" t="s">
        <v>10</v>
      </c>
    </row>
    <row r="728" spans="2:48" ht="15" customHeight="1" x14ac:dyDescent="0.15">
      <c r="B728" s="12">
        <f>I730</f>
        <v>224.5</v>
      </c>
      <c r="C728" s="13">
        <f>J730</f>
        <v>84.86099999999999</v>
      </c>
      <c r="D728" t="s">
        <v>1984</v>
      </c>
      <c r="E728" s="12">
        <f>S730</f>
        <v>188.77221947241344</v>
      </c>
      <c r="F728" s="13">
        <f>T730</f>
        <v>71.355898960572276</v>
      </c>
      <c r="G728" t="s">
        <v>338</v>
      </c>
      <c r="H728" s="12">
        <f>B728-E728</f>
        <v>35.72778052758656</v>
      </c>
      <c r="I728" s="13">
        <f>C728-F728</f>
        <v>13.505101039427714</v>
      </c>
      <c r="J728" t="s">
        <v>10</v>
      </c>
    </row>
    <row r="729" spans="2:48" ht="15" customHeight="1" x14ac:dyDescent="0.15">
      <c r="C729" s="3"/>
      <c r="D729" s="3"/>
      <c r="E729" s="3"/>
      <c r="F729" s="3"/>
      <c r="G729" s="3"/>
      <c r="H729" s="3"/>
      <c r="I729" s="3"/>
      <c r="J729" s="3"/>
      <c r="K729" s="3"/>
      <c r="L729" s="3"/>
      <c r="M729" s="3"/>
      <c r="N729" s="3"/>
      <c r="O729" s="3"/>
      <c r="P729" s="3"/>
      <c r="Q729" s="3"/>
      <c r="R729" s="3"/>
      <c r="S729" s="3"/>
      <c r="T729" s="3"/>
      <c r="U729" s="3"/>
      <c r="V729" s="3"/>
      <c r="W729" s="226">
        <f>S730-T733</f>
        <v>1.7722194724134397</v>
      </c>
      <c r="X729" s="44">
        <f>T730-U733</f>
        <v>0.66989896057228293</v>
      </c>
      <c r="Y729" s="3" t="s">
        <v>10</v>
      </c>
      <c r="Z729" s="3"/>
      <c r="AA729" s="3"/>
      <c r="AB729" s="3"/>
      <c r="AC729" s="3"/>
      <c r="AD729" s="3"/>
      <c r="AE729" s="3"/>
      <c r="AF729" s="3"/>
      <c r="AG729" s="3"/>
      <c r="AH729" s="3"/>
      <c r="AI729" s="3"/>
      <c r="AJ729" s="3"/>
      <c r="AK729" s="3"/>
      <c r="AL729" s="3"/>
      <c r="AM729" s="3"/>
      <c r="AN729" s="3"/>
      <c r="AO729" s="3"/>
      <c r="AP729" s="3"/>
      <c r="AQ729" s="3"/>
      <c r="AR729" s="3"/>
      <c r="AS729" s="3"/>
      <c r="AT729" s="3"/>
      <c r="AU729" s="3"/>
    </row>
    <row r="730" spans="2:48" ht="15" customHeight="1" x14ac:dyDescent="0.15">
      <c r="D730" s="5"/>
      <c r="G730" t="s">
        <v>2926</v>
      </c>
      <c r="I730" s="12">
        <f>E698+E699-(AQ590-D590)</f>
        <v>224.5</v>
      </c>
      <c r="J730" s="13">
        <f>F698+F699-(AR590-E590)</f>
        <v>84.86099999999999</v>
      </c>
      <c r="K730" t="s">
        <v>10</v>
      </c>
      <c r="Q730" t="s">
        <v>2927</v>
      </c>
      <c r="S730" s="12">
        <f>J694+(AQ590-D590)</f>
        <v>188.77221947241344</v>
      </c>
      <c r="T730" s="13">
        <f>K694+(AR590-E590)</f>
        <v>71.355898960572276</v>
      </c>
      <c r="U730" t="s">
        <v>10</v>
      </c>
      <c r="Y730" s="8"/>
      <c r="AC730" s="12">
        <f>J694+(AQ590-D590)</f>
        <v>188.77221947241344</v>
      </c>
      <c r="AD730" s="13">
        <f>K694+(AR590-E590)</f>
        <v>71.355898960572276</v>
      </c>
      <c r="AE730" t="s">
        <v>10</v>
      </c>
      <c r="AM730" s="12">
        <f>E698+E699-(AQ590-D590)</f>
        <v>224.5</v>
      </c>
      <c r="AN730" s="13">
        <f>F698+F699-(AR590-E590)</f>
        <v>84.86099999999999</v>
      </c>
      <c r="AO730" t="s">
        <v>10</v>
      </c>
    </row>
    <row r="732" spans="2:48" ht="15" customHeight="1" x14ac:dyDescent="0.15">
      <c r="D732" t="s">
        <v>2281</v>
      </c>
      <c r="H732" t="s">
        <v>2282</v>
      </c>
      <c r="R732" t="s">
        <v>330</v>
      </c>
      <c r="AC732" t="s">
        <v>329</v>
      </c>
      <c r="AM732" t="s">
        <v>2283</v>
      </c>
      <c r="AU732" t="s">
        <v>2281</v>
      </c>
    </row>
    <row r="733" spans="2:48" ht="15" customHeight="1" x14ac:dyDescent="0.15">
      <c r="C733" s="12">
        <f>I730-J733</f>
        <v>42.5</v>
      </c>
      <c r="D733" s="13">
        <f>J730-K733</f>
        <v>16.064999999999998</v>
      </c>
      <c r="E733" t="s">
        <v>10</v>
      </c>
      <c r="G733" t="s">
        <v>2284</v>
      </c>
      <c r="J733" s="12">
        <f>E684</f>
        <v>182</v>
      </c>
      <c r="K733" s="13">
        <f>F684</f>
        <v>68.795999999999992</v>
      </c>
      <c r="L733" t="s">
        <v>10</v>
      </c>
      <c r="Q733" t="s">
        <v>2285</v>
      </c>
      <c r="T733" s="12">
        <f>E685</f>
        <v>187</v>
      </c>
      <c r="U733" s="13">
        <f>F685</f>
        <v>70.685999999999993</v>
      </c>
      <c r="V733" t="s">
        <v>10</v>
      </c>
      <c r="AB733" t="s">
        <v>2286</v>
      </c>
      <c r="AE733" s="12">
        <f>E685</f>
        <v>187</v>
      </c>
      <c r="AF733" s="13">
        <f>F685</f>
        <v>70.685999999999993</v>
      </c>
      <c r="AG733" t="s">
        <v>10</v>
      </c>
      <c r="AL733" t="s">
        <v>2284</v>
      </c>
      <c r="AO733" s="12">
        <f>E684</f>
        <v>182</v>
      </c>
      <c r="AP733" s="13">
        <f>F684</f>
        <v>68.795999999999992</v>
      </c>
      <c r="AQ733" t="s">
        <v>10</v>
      </c>
      <c r="AT733" s="12">
        <f>AM730-AO733</f>
        <v>42.5</v>
      </c>
      <c r="AU733" s="13">
        <f>AN730-AP733</f>
        <v>16.064999999999998</v>
      </c>
      <c r="AV733" t="s">
        <v>10</v>
      </c>
    </row>
    <row r="734" spans="2:48" ht="15" customHeight="1" x14ac:dyDescent="0.15">
      <c r="D734" s="6"/>
      <c r="N734" t="s">
        <v>1</v>
      </c>
      <c r="AI734" t="s">
        <v>220</v>
      </c>
    </row>
    <row r="735" spans="2:48" ht="15" customHeight="1" x14ac:dyDescent="0.15">
      <c r="L735" s="12">
        <f>D590</f>
        <v>2</v>
      </c>
      <c r="M735" s="13">
        <f>E590</f>
        <v>0.75600000000000001</v>
      </c>
      <c r="N735" t="s">
        <v>10</v>
      </c>
      <c r="X735" s="9" t="s">
        <v>2287</v>
      </c>
      <c r="Y735" t="s">
        <v>2288</v>
      </c>
      <c r="Z735" s="6" t="s">
        <v>362</v>
      </c>
      <c r="AG735" s="12">
        <f>D590</f>
        <v>2</v>
      </c>
      <c r="AH735" s="13">
        <f>E590</f>
        <v>0.75600000000000001</v>
      </c>
      <c r="AI735" t="s">
        <v>10</v>
      </c>
    </row>
    <row r="736" spans="2:48" ht="15" customHeight="1" x14ac:dyDescent="0.15">
      <c r="L736" t="s">
        <v>2289</v>
      </c>
      <c r="AK736" t="s">
        <v>2290</v>
      </c>
    </row>
    <row r="737" spans="2:48" ht="15" customHeight="1" x14ac:dyDescent="0.15">
      <c r="C737" s="3"/>
      <c r="D737" s="310"/>
      <c r="E737" s="158" t="s">
        <v>2291</v>
      </c>
      <c r="F737" s="3" t="s">
        <v>129</v>
      </c>
      <c r="G737" s="3"/>
      <c r="H737" s="3"/>
      <c r="I737" s="3"/>
      <c r="J737" s="3"/>
      <c r="K737" s="3"/>
      <c r="L737" s="226">
        <f>AQ590</f>
        <v>8</v>
      </c>
      <c r="M737" s="44">
        <f>AR590</f>
        <v>3.024</v>
      </c>
      <c r="N737" s="3" t="s">
        <v>10</v>
      </c>
      <c r="U737" s="129" t="s">
        <v>2292</v>
      </c>
      <c r="V737" s="101"/>
      <c r="AJ737" s="3"/>
      <c r="AK737" s="226">
        <f>AQ590</f>
        <v>8</v>
      </c>
      <c r="AL737" s="44">
        <f>AR590</f>
        <v>3.024</v>
      </c>
      <c r="AM737" s="3" t="s">
        <v>10</v>
      </c>
      <c r="AN737" s="3"/>
      <c r="AO737" s="3"/>
      <c r="AP737" s="3"/>
      <c r="AQ737" s="3"/>
      <c r="AR737" s="3"/>
      <c r="AS737" s="3" t="s">
        <v>2293</v>
      </c>
      <c r="AT737" s="310"/>
      <c r="AU737" s="3"/>
      <c r="AV737" t="s">
        <v>2294</v>
      </c>
    </row>
    <row r="738" spans="2:48" ht="15" customHeight="1" x14ac:dyDescent="0.15">
      <c r="E738" t="s">
        <v>2295</v>
      </c>
      <c r="K738" t="s">
        <v>2296</v>
      </c>
      <c r="T738" s="59"/>
      <c r="U738" s="32">
        <v>40</v>
      </c>
      <c r="V738" s="106">
        <v>15.12</v>
      </c>
      <c r="W738" s="139" t="s">
        <v>10</v>
      </c>
      <c r="AL738" t="s">
        <v>2297</v>
      </c>
      <c r="AS738" t="s">
        <v>2295</v>
      </c>
    </row>
    <row r="739" spans="2:48" ht="15" customHeight="1" x14ac:dyDescent="0.15">
      <c r="C739" s="228" t="s">
        <v>2298</v>
      </c>
      <c r="E739" s="3"/>
      <c r="F739" s="226">
        <f>U738-S760</f>
        <v>20</v>
      </c>
      <c r="G739" s="44">
        <f>V738-T760</f>
        <v>7.56</v>
      </c>
      <c r="H739" s="3" t="s">
        <v>10</v>
      </c>
      <c r="I739" s="3"/>
      <c r="J739" s="3"/>
      <c r="K739" s="3"/>
      <c r="L739" s="3"/>
      <c r="M739" s="3"/>
      <c r="N739" s="3"/>
      <c r="O739" s="3" t="s">
        <v>2294</v>
      </c>
      <c r="P739" s="3" t="s">
        <v>2299</v>
      </c>
      <c r="Q739" s="3"/>
      <c r="R739" s="3"/>
      <c r="S739" s="3"/>
      <c r="T739" s="3"/>
      <c r="U739" s="3"/>
      <c r="V739" s="3"/>
      <c r="W739" s="3"/>
      <c r="X739" s="3"/>
      <c r="Y739" s="3"/>
      <c r="Z739" s="3"/>
      <c r="AA739" s="3"/>
      <c r="AB739" s="3"/>
      <c r="AC739" s="3"/>
      <c r="AD739" s="3"/>
      <c r="AE739" s="3"/>
      <c r="AF739" s="3"/>
      <c r="AG739" s="3"/>
      <c r="AH739" s="3"/>
      <c r="AI739" s="3" t="s">
        <v>2294</v>
      </c>
      <c r="AJ739" s="3"/>
      <c r="AK739" s="3" t="s">
        <v>2300</v>
      </c>
      <c r="AL739" s="3"/>
      <c r="AM739" s="226">
        <f>U738-S760</f>
        <v>20</v>
      </c>
      <c r="AN739" s="44">
        <f>V738-T760</f>
        <v>7.56</v>
      </c>
      <c r="AO739" s="3" t="s">
        <v>177</v>
      </c>
      <c r="AP739" s="3" t="s">
        <v>2294</v>
      </c>
      <c r="AQ739" s="3"/>
      <c r="AR739" s="3"/>
      <c r="AS739" s="3"/>
      <c r="AT739" s="3"/>
      <c r="AU739" s="3"/>
      <c r="AV739" t="s">
        <v>2294</v>
      </c>
    </row>
    <row r="740" spans="2:48" ht="15" customHeight="1" x14ac:dyDescent="0.15">
      <c r="C740" t="s">
        <v>2301</v>
      </c>
      <c r="F740" s="12">
        <f>E699</f>
        <v>110</v>
      </c>
      <c r="G740" s="13">
        <f>F699</f>
        <v>41.58</v>
      </c>
      <c r="H740" t="s">
        <v>10</v>
      </c>
      <c r="J740" t="s">
        <v>2302</v>
      </c>
      <c r="L740" s="12">
        <f>E698</f>
        <v>120.5</v>
      </c>
      <c r="M740" s="13">
        <f>F698</f>
        <v>45.548999999999999</v>
      </c>
      <c r="N740" t="s">
        <v>10</v>
      </c>
      <c r="R740" t="s">
        <v>2303</v>
      </c>
      <c r="T740" s="12">
        <f>J694</f>
        <v>182.77221947241344</v>
      </c>
      <c r="U740" s="13">
        <f>K694</f>
        <v>69.087898960572275</v>
      </c>
      <c r="V740" t="s">
        <v>10</v>
      </c>
      <c r="AK740" t="s">
        <v>2302</v>
      </c>
      <c r="AM740" s="12">
        <f>E698</f>
        <v>120.5</v>
      </c>
      <c r="AN740" s="13">
        <f>F698</f>
        <v>45.548999999999999</v>
      </c>
      <c r="AO740" t="s">
        <v>10</v>
      </c>
      <c r="AQ740" t="s">
        <v>2301</v>
      </c>
      <c r="AT740" s="12">
        <f>E699</f>
        <v>110</v>
      </c>
      <c r="AU740" s="13">
        <f>F699</f>
        <v>41.58</v>
      </c>
      <c r="AV740" t="s">
        <v>10</v>
      </c>
    </row>
    <row r="741" spans="2:48" ht="15" customHeight="1" x14ac:dyDescent="0.15">
      <c r="F741" s="12">
        <f>E698+E699</f>
        <v>230.5</v>
      </c>
      <c r="G741" s="13">
        <f>F698+F699</f>
        <v>87.128999999999991</v>
      </c>
      <c r="H741" t="s">
        <v>10</v>
      </c>
      <c r="W741" t="s">
        <v>2304</v>
      </c>
      <c r="Z741" s="12">
        <f>J694*2</f>
        <v>365.54443894482688</v>
      </c>
      <c r="AA741" s="13">
        <f>K694*2</f>
        <v>138.17579792114455</v>
      </c>
      <c r="AB741" t="s">
        <v>10</v>
      </c>
      <c r="AR741" s="12">
        <f>E698+E699</f>
        <v>230.5</v>
      </c>
      <c r="AS741" s="13">
        <f>F698+F699</f>
        <v>87.128999999999991</v>
      </c>
      <c r="AT741" t="s">
        <v>10</v>
      </c>
    </row>
    <row r="742" spans="2:48" ht="15" customHeight="1" x14ac:dyDescent="0.15">
      <c r="X742" s="12">
        <f>(E698+E699)*2+J694*2</f>
        <v>826.54443894482688</v>
      </c>
      <c r="Y742" s="13">
        <f>(F698+F699)*2+K694*2</f>
        <v>312.43379792114456</v>
      </c>
      <c r="Z742" t="s">
        <v>10</v>
      </c>
    </row>
    <row r="744" spans="2:48" ht="15" customHeight="1" x14ac:dyDescent="0.15">
      <c r="C744" s="1" t="s">
        <v>342</v>
      </c>
      <c r="M744" s="6" t="s">
        <v>271</v>
      </c>
    </row>
    <row r="746" spans="2:48" ht="15" customHeight="1" x14ac:dyDescent="0.15">
      <c r="B746" s="30" t="s">
        <v>2305</v>
      </c>
    </row>
    <row r="748" spans="2:48" ht="15" customHeight="1" x14ac:dyDescent="0.15">
      <c r="M748" s="170"/>
    </row>
    <row r="749" spans="2:48" ht="15" customHeight="1" x14ac:dyDescent="0.15">
      <c r="I749" t="s">
        <v>1886</v>
      </c>
      <c r="M749" s="170"/>
      <c r="O749" t="s">
        <v>1887</v>
      </c>
    </row>
    <row r="750" spans="2:48" ht="15" customHeight="1" x14ac:dyDescent="0.15">
      <c r="J750" s="168"/>
      <c r="K750" s="168"/>
      <c r="L750" s="168"/>
      <c r="M750" s="233"/>
      <c r="N750" s="664"/>
      <c r="O750" s="168"/>
      <c r="P750" s="168"/>
      <c r="Q750" s="3"/>
      <c r="R750" s="3"/>
      <c r="S750" s="3"/>
      <c r="T750" s="3"/>
      <c r="U750" s="3"/>
      <c r="V750" s="3"/>
    </row>
    <row r="751" spans="2:48" ht="15" customHeight="1" x14ac:dyDescent="0.15">
      <c r="L751" s="633"/>
      <c r="M751" s="170"/>
    </row>
    <row r="752" spans="2:48" ht="15" customHeight="1" x14ac:dyDescent="0.15">
      <c r="M752" s="170"/>
    </row>
    <row r="753" spans="2:21" ht="15" customHeight="1" x14ac:dyDescent="0.15">
      <c r="M753" s="170"/>
    </row>
    <row r="754" spans="2:21" ht="15" customHeight="1" x14ac:dyDescent="0.15">
      <c r="G754" t="s">
        <v>2290</v>
      </c>
      <c r="M754" s="170"/>
    </row>
    <row r="755" spans="2:21" ht="15" customHeight="1" x14ac:dyDescent="0.15">
      <c r="G755" s="12">
        <f>AQ590</f>
        <v>8</v>
      </c>
      <c r="H755" s="13">
        <f>AR590</f>
        <v>3.024</v>
      </c>
      <c r="I755" t="s">
        <v>10</v>
      </c>
      <c r="M755" s="170"/>
    </row>
    <row r="756" spans="2:21" ht="15" customHeight="1" x14ac:dyDescent="0.15">
      <c r="M756" s="170"/>
    </row>
    <row r="757" spans="2:21" ht="15" customHeight="1" x14ac:dyDescent="0.15">
      <c r="G757" t="s">
        <v>221</v>
      </c>
      <c r="M757" s="170"/>
    </row>
    <row r="758" spans="2:21" ht="15" customHeight="1" x14ac:dyDescent="0.15">
      <c r="G758" s="12">
        <f>F590</f>
        <v>14</v>
      </c>
      <c r="H758" s="13">
        <f>G590</f>
        <v>5.2919999999999998</v>
      </c>
      <c r="I758" t="s">
        <v>10</v>
      </c>
      <c r="K758" s="168"/>
      <c r="L758" s="168"/>
      <c r="M758" s="170"/>
    </row>
    <row r="759" spans="2:21" ht="15" customHeight="1" x14ac:dyDescent="0.15">
      <c r="L759" s="7"/>
      <c r="M759" s="170"/>
      <c r="S759" s="129" t="s">
        <v>2306</v>
      </c>
      <c r="T759" s="101"/>
    </row>
    <row r="760" spans="2:21" ht="15" customHeight="1" x14ac:dyDescent="0.15">
      <c r="L760" s="7"/>
      <c r="M760" s="170"/>
      <c r="R760" s="59"/>
      <c r="S760" s="32">
        <v>20</v>
      </c>
      <c r="T760" s="106">
        <v>7.56</v>
      </c>
      <c r="U760" t="s">
        <v>10</v>
      </c>
    </row>
    <row r="761" spans="2:21" ht="15" customHeight="1" x14ac:dyDescent="0.15">
      <c r="L761" s="7"/>
      <c r="M761" s="170"/>
      <c r="O761" t="s">
        <v>1818</v>
      </c>
    </row>
    <row r="762" spans="2:21" ht="15" customHeight="1" x14ac:dyDescent="0.15">
      <c r="G762" s="12">
        <f>G758-G755</f>
        <v>6</v>
      </c>
      <c r="H762" s="13">
        <f>H758-H755</f>
        <v>2.2679999999999998</v>
      </c>
      <c r="I762" t="s">
        <v>10</v>
      </c>
      <c r="L762" s="7"/>
      <c r="M762" s="170"/>
      <c r="O762" s="12">
        <f>D590</f>
        <v>2</v>
      </c>
      <c r="P762" s="13">
        <f>E590</f>
        <v>0.75600000000000001</v>
      </c>
      <c r="Q762" t="s">
        <v>10</v>
      </c>
    </row>
    <row r="763" spans="2:21" ht="15" customHeight="1" x14ac:dyDescent="0.15">
      <c r="K763" s="145"/>
      <c r="L763" s="7"/>
      <c r="M763" s="170"/>
    </row>
    <row r="764" spans="2:21" ht="15" customHeight="1" x14ac:dyDescent="0.15">
      <c r="B764" t="s">
        <v>2307</v>
      </c>
      <c r="K764" s="145"/>
      <c r="L764" s="7"/>
      <c r="M764" s="170"/>
      <c r="O764" t="s">
        <v>913</v>
      </c>
    </row>
    <row r="765" spans="2:21" ht="15" customHeight="1" x14ac:dyDescent="0.15">
      <c r="F765" s="224"/>
      <c r="G765" s="224"/>
      <c r="H765" s="224"/>
      <c r="I765" s="224"/>
      <c r="J765" s="224"/>
      <c r="K765" s="665"/>
      <c r="L765" s="260"/>
      <c r="M765" s="666"/>
      <c r="N765" s="173"/>
      <c r="O765" s="12">
        <f>D592</f>
        <v>2</v>
      </c>
      <c r="P765" s="13">
        <f>E592</f>
        <v>0.75600000000000001</v>
      </c>
      <c r="Q765" t="s">
        <v>10</v>
      </c>
    </row>
    <row r="766" spans="2:21" ht="15" customHeight="1" x14ac:dyDescent="0.15">
      <c r="C766" t="s">
        <v>2308</v>
      </c>
      <c r="H766" s="458"/>
      <c r="I766" s="458"/>
      <c r="J766" s="458"/>
      <c r="K766" s="145"/>
      <c r="L766" s="667"/>
      <c r="M766" s="170"/>
      <c r="O766" t="s">
        <v>21</v>
      </c>
    </row>
    <row r="767" spans="2:21" ht="15" customHeight="1" x14ac:dyDescent="0.15">
      <c r="I767" s="9"/>
      <c r="J767" s="9" t="s">
        <v>1488</v>
      </c>
      <c r="K767" s="9"/>
      <c r="L767" s="7"/>
      <c r="M767" s="170"/>
    </row>
    <row r="768" spans="2:21" ht="15" customHeight="1" x14ac:dyDescent="0.15">
      <c r="I768" s="12">
        <f>F592</f>
        <v>6</v>
      </c>
      <c r="J768" s="13">
        <f>G592</f>
        <v>2.2679999999999998</v>
      </c>
      <c r="K768" t="s">
        <v>10</v>
      </c>
      <c r="L768" s="7"/>
      <c r="M768" s="666"/>
    </row>
    <row r="769" spans="2:177" ht="15" customHeight="1" x14ac:dyDescent="0.15">
      <c r="E769" s="9"/>
      <c r="F769" s="9"/>
      <c r="G769" s="9"/>
      <c r="L769" s="425"/>
      <c r="M769" s="668"/>
      <c r="N769" s="9"/>
      <c r="O769" s="9"/>
      <c r="P769" s="23"/>
      <c r="Q769" s="9"/>
      <c r="R769" s="9"/>
      <c r="S769" s="9"/>
      <c r="T769" s="9"/>
      <c r="U769" s="9"/>
      <c r="V769" s="9"/>
      <c r="W769" s="9"/>
    </row>
    <row r="770" spans="2:177" ht="15" customHeight="1" x14ac:dyDescent="0.15">
      <c r="E770" s="9"/>
      <c r="F770" s="228"/>
      <c r="G770" s="228"/>
      <c r="H770" s="228"/>
      <c r="I770" s="228"/>
      <c r="J770" s="228"/>
      <c r="K770" s="228"/>
      <c r="L770" s="610"/>
      <c r="M770" s="669"/>
      <c r="N770" s="228"/>
      <c r="O770" s="228"/>
      <c r="P770" s="228"/>
      <c r="Q770" s="228"/>
      <c r="R770" s="228"/>
      <c r="S770" s="228"/>
      <c r="T770" s="228"/>
      <c r="U770" s="228"/>
      <c r="V770" s="228"/>
      <c r="W770" s="9"/>
    </row>
    <row r="771" spans="2:177" ht="15" customHeight="1" x14ac:dyDescent="0.15">
      <c r="E771" s="9"/>
      <c r="F771" s="9"/>
      <c r="G771" s="9"/>
      <c r="H771" s="9"/>
      <c r="I771" s="9"/>
      <c r="J771" s="9"/>
      <c r="K771" s="9"/>
      <c r="L771" s="23"/>
      <c r="M771" s="23"/>
      <c r="N771" s="9"/>
      <c r="O771" s="9"/>
      <c r="P771" s="9"/>
      <c r="Q771" s="9"/>
      <c r="R771" s="9"/>
      <c r="S771" s="9"/>
      <c r="T771" s="9"/>
      <c r="U771" s="9"/>
      <c r="V771" s="9"/>
      <c r="W771" s="9"/>
    </row>
    <row r="773" spans="2:177" ht="15" customHeight="1" x14ac:dyDescent="0.15">
      <c r="B773" s="30" t="s">
        <v>2309</v>
      </c>
    </row>
    <row r="774" spans="2:177" ht="15" customHeight="1" x14ac:dyDescent="0.15">
      <c r="B774" s="30" t="s">
        <v>2310</v>
      </c>
    </row>
    <row r="775" spans="2:177" ht="15" customHeight="1" x14ac:dyDescent="0.15">
      <c r="C775" t="s">
        <v>2311</v>
      </c>
    </row>
    <row r="776" spans="2:177" ht="15" customHeight="1" x14ac:dyDescent="0.15">
      <c r="C776" t="s">
        <v>125</v>
      </c>
    </row>
    <row r="777" spans="2:177" ht="15" customHeight="1" x14ac:dyDescent="0.15">
      <c r="C777" t="s">
        <v>123</v>
      </c>
    </row>
    <row r="779" spans="2:177" ht="15" customHeight="1" x14ac:dyDescent="0.15">
      <c r="M779" t="s">
        <v>2312</v>
      </c>
      <c r="O779" s="12">
        <f>D680</f>
        <v>91</v>
      </c>
      <c r="P779" s="13">
        <f>E680</f>
        <v>34.488</v>
      </c>
      <c r="Q779" t="s">
        <v>10</v>
      </c>
    </row>
    <row r="780" spans="2:177" ht="15" customHeight="1" x14ac:dyDescent="0.15">
      <c r="F780" s="145"/>
      <c r="M780" s="101"/>
      <c r="DP780" s="30" t="s">
        <v>2313</v>
      </c>
      <c r="DS780" s="145"/>
    </row>
    <row r="781" spans="2:177" ht="15" customHeight="1" x14ac:dyDescent="0.15">
      <c r="F781" s="145"/>
      <c r="G781" t="s">
        <v>1243</v>
      </c>
      <c r="K781" s="59"/>
      <c r="L781" s="174">
        <v>1</v>
      </c>
      <c r="M781" s="175">
        <v>0.378</v>
      </c>
      <c r="N781" t="s">
        <v>10</v>
      </c>
      <c r="AR781" s="6" t="s">
        <v>2314</v>
      </c>
      <c r="BI781" s="6" t="s">
        <v>2315</v>
      </c>
      <c r="CQ781" s="6" t="s">
        <v>2336</v>
      </c>
      <c r="DS781" s="145"/>
      <c r="DZ781" t="s">
        <v>2312</v>
      </c>
      <c r="EB781" s="12">
        <f>AP680</f>
        <v>88</v>
      </c>
      <c r="EC781" s="13">
        <f>AQ680</f>
        <v>33.264000000000003</v>
      </c>
      <c r="ED781" t="s">
        <v>10</v>
      </c>
      <c r="FF781" s="6" t="s">
        <v>2316</v>
      </c>
    </row>
    <row r="782" spans="2:177" ht="15" customHeight="1" x14ac:dyDescent="0.15">
      <c r="F782" s="145"/>
      <c r="L782" t="s">
        <v>2317</v>
      </c>
      <c r="P782" s="12">
        <f>L590+K784+L781</f>
        <v>77.5</v>
      </c>
      <c r="Q782" s="13">
        <f>M590+L784+M781</f>
        <v>29.295000000000002</v>
      </c>
      <c r="R782" t="s">
        <v>10</v>
      </c>
      <c r="AR782" t="s">
        <v>2318</v>
      </c>
      <c r="BI782" s="23"/>
      <c r="BJ782" s="23" t="s">
        <v>2319</v>
      </c>
      <c r="CT782" s="168"/>
      <c r="DC782" t="s">
        <v>89</v>
      </c>
      <c r="DS782" s="145"/>
      <c r="DZ782" s="101"/>
      <c r="FI782" s="168"/>
      <c r="FR782" t="s">
        <v>89</v>
      </c>
    </row>
    <row r="783" spans="2:177" ht="15" customHeight="1" x14ac:dyDescent="0.15">
      <c r="F783" s="145"/>
      <c r="AT783" t="s">
        <v>439</v>
      </c>
      <c r="AV783" s="12">
        <f>O779</f>
        <v>91</v>
      </c>
      <c r="AW783" s="13">
        <f>P779</f>
        <v>34.488</v>
      </c>
      <c r="AX783" t="s">
        <v>10</v>
      </c>
      <c r="BM783" t="s">
        <v>2320</v>
      </c>
      <c r="BP783" s="12">
        <f>E699/2</f>
        <v>55</v>
      </c>
      <c r="BQ783" s="13">
        <f>F699/2</f>
        <v>20.79</v>
      </c>
      <c r="BR783" t="s">
        <v>10</v>
      </c>
      <c r="CT783" s="171"/>
      <c r="CV783" s="12">
        <v>5</v>
      </c>
      <c r="CW783" s="13">
        <v>1.89</v>
      </c>
      <c r="CX783" t="s">
        <v>10</v>
      </c>
      <c r="DS783" s="145"/>
      <c r="DT783" t="s">
        <v>1243</v>
      </c>
      <c r="DX783" s="59"/>
      <c r="DY783" s="174">
        <v>1</v>
      </c>
      <c r="DZ783" s="175">
        <v>0.378</v>
      </c>
      <c r="EA783" t="s">
        <v>10</v>
      </c>
      <c r="FI783" s="171"/>
      <c r="FK783" s="12">
        <v>5</v>
      </c>
      <c r="FL783" s="13">
        <v>1.89</v>
      </c>
      <c r="FM783" t="s">
        <v>10</v>
      </c>
    </row>
    <row r="784" spans="2:177" ht="15" customHeight="1" x14ac:dyDescent="0.15">
      <c r="F784" s="145"/>
      <c r="G784" t="s">
        <v>2321</v>
      </c>
      <c r="K784" s="32">
        <v>0.5</v>
      </c>
      <c r="L784" s="125">
        <v>0.189</v>
      </c>
      <c r="M784" t="s">
        <v>10</v>
      </c>
      <c r="P784" t="s">
        <v>2322</v>
      </c>
      <c r="T784" s="12">
        <v>0.3</v>
      </c>
      <c r="U784" s="13">
        <v>0.1134</v>
      </c>
      <c r="V784" t="s">
        <v>10</v>
      </c>
      <c r="AQ784" s="145"/>
      <c r="AZ784" s="145"/>
      <c r="BI784" s="145"/>
      <c r="CT784" s="171"/>
      <c r="DA784" t="s">
        <v>443</v>
      </c>
      <c r="DD784" s="12">
        <f>J592+0.5</f>
        <v>76.5</v>
      </c>
      <c r="DE784" s="13">
        <f>K592+0.189</f>
        <v>28.917000000000002</v>
      </c>
      <c r="DF784" t="s">
        <v>10</v>
      </c>
      <c r="DS784" s="145"/>
      <c r="DU784" t="s">
        <v>2321</v>
      </c>
      <c r="DY784" s="32">
        <v>0.5</v>
      </c>
      <c r="DZ784" s="125">
        <v>0.189</v>
      </c>
      <c r="EA784" t="s">
        <v>10</v>
      </c>
      <c r="EC784" t="s">
        <v>2322</v>
      </c>
      <c r="EG784" s="12">
        <v>0.3</v>
      </c>
      <c r="EH784" s="13">
        <v>0.1134</v>
      </c>
      <c r="EI784" t="s">
        <v>10</v>
      </c>
      <c r="FI784" s="171"/>
      <c r="FP784" t="s">
        <v>443</v>
      </c>
      <c r="FS784" s="12">
        <f>J592+0.5</f>
        <v>76.5</v>
      </c>
      <c r="FT784" s="13">
        <f>K592+0.189</f>
        <v>28.917000000000002</v>
      </c>
      <c r="FU784" t="s">
        <v>10</v>
      </c>
    </row>
    <row r="785" spans="3:188" ht="15" customHeight="1" x14ac:dyDescent="0.15">
      <c r="F785" s="145"/>
      <c r="I785" t="s">
        <v>50</v>
      </c>
      <c r="K785" s="12">
        <f>N590+K784</f>
        <v>40.5</v>
      </c>
      <c r="L785" s="13">
        <f>O590+L784</f>
        <v>15.308999999999999</v>
      </c>
      <c r="M785" t="s">
        <v>10</v>
      </c>
      <c r="Q785" t="s">
        <v>1678</v>
      </c>
      <c r="AQ785" s="145"/>
      <c r="AR785" t="s">
        <v>448</v>
      </c>
      <c r="AT785" s="12">
        <f>K785</f>
        <v>40.5</v>
      </c>
      <c r="AU785" s="13">
        <f>L785</f>
        <v>15.308999999999999</v>
      </c>
      <c r="AV785" t="s">
        <v>10</v>
      </c>
      <c r="AZ785" s="145"/>
      <c r="BI785" s="170"/>
      <c r="BR785" s="257"/>
      <c r="CT785" s="171"/>
      <c r="DA785" s="135"/>
      <c r="DS785" s="145"/>
      <c r="DT785" t="s">
        <v>2317</v>
      </c>
      <c r="DX785" s="12">
        <f>N590+DY784+DY783</f>
        <v>41.5</v>
      </c>
      <c r="DY785" s="13">
        <f>O590+DZ784+DZ783</f>
        <v>15.686999999999999</v>
      </c>
      <c r="DZ785" t="s">
        <v>10</v>
      </c>
      <c r="ED785" t="s">
        <v>1678</v>
      </c>
      <c r="EL785" t="s">
        <v>2323</v>
      </c>
      <c r="ER785" t="s">
        <v>2324</v>
      </c>
      <c r="FI785" s="171"/>
      <c r="FP785" s="135"/>
    </row>
    <row r="786" spans="3:188" ht="15" customHeight="1" thickBot="1" x14ac:dyDescent="0.2">
      <c r="C786" s="3"/>
      <c r="D786" s="3"/>
      <c r="E786" s="3"/>
      <c r="F786" s="147"/>
      <c r="G786" s="212"/>
      <c r="H786" s="3"/>
      <c r="I786" s="3"/>
      <c r="J786" s="3"/>
      <c r="K786" s="3"/>
      <c r="L786" s="3"/>
      <c r="M786" s="3"/>
      <c r="N786" s="3"/>
      <c r="O786" s="3"/>
      <c r="P786" s="3"/>
      <c r="Q786" s="32">
        <v>2.7</v>
      </c>
      <c r="R786" s="125">
        <v>1.0206</v>
      </c>
      <c r="S786" s="3" t="s">
        <v>10</v>
      </c>
      <c r="T786" s="3"/>
      <c r="U786" s="3"/>
      <c r="V786" s="3"/>
      <c r="W786" s="250"/>
      <c r="X786" s="3"/>
      <c r="Y786" s="3"/>
      <c r="AA786" s="3"/>
      <c r="AB786" s="3"/>
      <c r="AC786" s="3"/>
      <c r="AD786" s="3"/>
      <c r="AE786" s="3"/>
      <c r="AF786" s="3"/>
      <c r="AG786" s="3"/>
      <c r="AH786" s="3"/>
      <c r="AI786" s="3"/>
      <c r="AJ786" s="3"/>
      <c r="AK786" s="3"/>
      <c r="AL786" s="3"/>
      <c r="AM786" s="3"/>
      <c r="AQ786" s="145"/>
      <c r="AR786" s="17"/>
      <c r="AS786" s="17"/>
      <c r="AT786" s="17"/>
      <c r="AU786" s="17"/>
      <c r="AV786" s="17"/>
      <c r="AW786" s="17"/>
      <c r="AX786" s="17"/>
      <c r="AY786" s="17"/>
      <c r="AZ786" s="167"/>
      <c r="BI786" s="170"/>
      <c r="BL786" t="s">
        <v>50</v>
      </c>
      <c r="BN786" s="12">
        <f>N590</f>
        <v>40</v>
      </c>
      <c r="BO786" s="13">
        <f>O590</f>
        <v>15.12</v>
      </c>
      <c r="BP786" t="s">
        <v>10</v>
      </c>
      <c r="CT786" s="171"/>
      <c r="DS786" s="623"/>
      <c r="DT786" s="151"/>
      <c r="ED786" s="670">
        <v>2.7</v>
      </c>
      <c r="EE786" s="671">
        <v>1.0206</v>
      </c>
      <c r="EF786" t="s">
        <v>10</v>
      </c>
      <c r="EJ786" s="169"/>
      <c r="EV786" t="s">
        <v>791</v>
      </c>
      <c r="FI786" s="171"/>
    </row>
    <row r="787" spans="3:188" ht="15" customHeight="1" thickTop="1" x14ac:dyDescent="0.15">
      <c r="F787" s="170"/>
      <c r="Z787" s="7"/>
      <c r="AK787" s="672"/>
      <c r="AL787" t="s">
        <v>50</v>
      </c>
      <c r="AQ787" s="170"/>
      <c r="AZ787" s="171"/>
      <c r="BI787" s="170"/>
      <c r="CT787" s="171"/>
      <c r="CW787" s="135"/>
      <c r="CX787" s="2"/>
      <c r="DC787" s="2"/>
      <c r="DS787" s="170"/>
      <c r="DT787" s="173"/>
      <c r="EM787" s="7"/>
      <c r="FI787" s="171"/>
      <c r="FL787" s="135"/>
      <c r="FM787" s="2"/>
      <c r="FR787" s="2"/>
    </row>
    <row r="788" spans="3:188" ht="15" customHeight="1" x14ac:dyDescent="0.15">
      <c r="F788" s="170"/>
      <c r="G788" s="1"/>
      <c r="M788" t="s">
        <v>234</v>
      </c>
      <c r="Z788" s="7"/>
      <c r="AK788" s="257"/>
      <c r="AQ788" s="170"/>
      <c r="AR788" s="1"/>
      <c r="AS788" t="s">
        <v>2325</v>
      </c>
      <c r="AW788" s="12">
        <f>P782</f>
        <v>77.5</v>
      </c>
      <c r="AX788" s="13">
        <f>Q782</f>
        <v>29.295000000000002</v>
      </c>
      <c r="AY788" t="s">
        <v>10</v>
      </c>
      <c r="AZ788" s="171"/>
      <c r="BI788" s="170"/>
      <c r="BJ788" t="s">
        <v>2326</v>
      </c>
      <c r="BY788" t="s">
        <v>2327</v>
      </c>
      <c r="CT788" s="171"/>
      <c r="DS788" s="170"/>
      <c r="DT788" s="1"/>
      <c r="DZ788" t="s">
        <v>234</v>
      </c>
      <c r="EM788" s="7"/>
      <c r="FI788" s="171"/>
    </row>
    <row r="789" spans="3:188" ht="15" customHeight="1" x14ac:dyDescent="0.15">
      <c r="F789" s="170"/>
      <c r="G789" s="173"/>
      <c r="K789" s="4"/>
      <c r="Z789" s="7"/>
      <c r="AQ789" s="170"/>
      <c r="AZ789" s="171"/>
      <c r="BI789" s="170"/>
      <c r="BY789" s="12">
        <f>F739</f>
        <v>20</v>
      </c>
      <c r="BZ789" s="13">
        <f>G739</f>
        <v>7.56</v>
      </c>
      <c r="CA789" t="s">
        <v>10</v>
      </c>
      <c r="CT789" s="171"/>
      <c r="CV789" s="12">
        <f>DK791-CV783-CV797</f>
        <v>26</v>
      </c>
      <c r="CW789" s="13">
        <f>DL791-CW783-CW797</f>
        <v>9.8279999999999994</v>
      </c>
      <c r="CX789" t="s">
        <v>10</v>
      </c>
      <c r="CZ789" s="9"/>
      <c r="DA789" s="9"/>
      <c r="DC789" s="9"/>
      <c r="DS789" s="170"/>
      <c r="DT789" s="173"/>
      <c r="DX789" s="4"/>
      <c r="ED789" s="12">
        <f>(EB781-DX785)/2+0.5</f>
        <v>23.75</v>
      </c>
      <c r="EE789" s="13">
        <f>(EC781-DY785)/2+0.189</f>
        <v>8.9775000000000027</v>
      </c>
      <c r="EF789" t="s">
        <v>10</v>
      </c>
      <c r="EH789" s="12">
        <f>(EB781-DX785)/2-0.5</f>
        <v>22.75</v>
      </c>
      <c r="EI789" s="13">
        <f>(EC781-DY785)/2-0.189</f>
        <v>8.5995000000000026</v>
      </c>
      <c r="EJ789" t="s">
        <v>10</v>
      </c>
      <c r="EM789" s="7"/>
      <c r="EO789" s="12">
        <f>EH789+1</f>
        <v>23.75</v>
      </c>
      <c r="ES789" s="12">
        <f>ED789-1</f>
        <v>22.75</v>
      </c>
      <c r="ET789" s="13">
        <f>EE789-0.378</f>
        <v>8.5995000000000026</v>
      </c>
      <c r="EU789" t="s">
        <v>10</v>
      </c>
      <c r="FI789" s="171"/>
      <c r="FK789" s="12">
        <f>FZ791-FK783-FK797</f>
        <v>26</v>
      </c>
      <c r="FL789" s="13">
        <f>GA791-FL783-FL797</f>
        <v>9.8279999999999994</v>
      </c>
      <c r="FM789" t="s">
        <v>10</v>
      </c>
      <c r="FO789" s="9"/>
      <c r="FP789" s="9"/>
      <c r="FQ789" s="6" t="s">
        <v>130</v>
      </c>
      <c r="FR789" s="9"/>
    </row>
    <row r="790" spans="3:188" ht="15" customHeight="1" x14ac:dyDescent="0.15">
      <c r="F790" s="170"/>
      <c r="H790" s="10"/>
      <c r="Z790" s="7"/>
      <c r="AQ790" s="170"/>
      <c r="AR790" s="162"/>
      <c r="AZ790" s="171"/>
      <c r="BI790" s="170"/>
      <c r="CR790" t="s">
        <v>444</v>
      </c>
      <c r="CT790" s="171"/>
      <c r="DL790" t="s">
        <v>2</v>
      </c>
      <c r="DS790" s="170"/>
      <c r="DU790" s="10"/>
      <c r="EM790" s="7"/>
      <c r="EN790" s="13">
        <f>EI789+0.378</f>
        <v>8.9775000000000027</v>
      </c>
      <c r="EO790" t="s">
        <v>10</v>
      </c>
      <c r="FG790" t="s">
        <v>444</v>
      </c>
      <c r="FI790" s="171"/>
      <c r="GA790" t="s">
        <v>2</v>
      </c>
    </row>
    <row r="791" spans="3:188" ht="15" customHeight="1" x14ac:dyDescent="0.15">
      <c r="F791" s="170"/>
      <c r="H791" t="s">
        <v>294</v>
      </c>
      <c r="Z791" s="7"/>
      <c r="AQ791" s="170"/>
      <c r="AZ791" s="171"/>
      <c r="BI791" s="170"/>
      <c r="CQ791" s="12">
        <f>N590</f>
        <v>40</v>
      </c>
      <c r="CR791" s="13">
        <f>O590</f>
        <v>15.12</v>
      </c>
      <c r="CS791" t="s">
        <v>10</v>
      </c>
      <c r="CT791" s="171"/>
      <c r="CZ791" t="s">
        <v>553</v>
      </c>
      <c r="DK791" s="12">
        <f>N592</f>
        <v>41</v>
      </c>
      <c r="DL791" s="13">
        <f>O592</f>
        <v>15.497999999999999</v>
      </c>
      <c r="DM791" t="s">
        <v>10</v>
      </c>
      <c r="DS791" s="170"/>
      <c r="DU791" t="s">
        <v>294</v>
      </c>
      <c r="EM791" s="7"/>
      <c r="FF791" s="12">
        <f>N590</f>
        <v>40</v>
      </c>
      <c r="FG791" s="13">
        <f>O590</f>
        <v>15.12</v>
      </c>
      <c r="FH791" t="s">
        <v>10</v>
      </c>
      <c r="FI791" s="171"/>
      <c r="FO791" t="s">
        <v>553</v>
      </c>
      <c r="FZ791" s="12">
        <f>N592</f>
        <v>41</v>
      </c>
      <c r="GA791" s="13">
        <f>O592</f>
        <v>15.497999999999999</v>
      </c>
      <c r="GB791" t="s">
        <v>10</v>
      </c>
    </row>
    <row r="792" spans="3:188" ht="15" customHeight="1" x14ac:dyDescent="0.15">
      <c r="F792" s="170"/>
      <c r="G792" s="6"/>
      <c r="Q792" s="4"/>
      <c r="T792" t="s">
        <v>366</v>
      </c>
      <c r="Z792" s="7"/>
      <c r="AQ792" s="170"/>
      <c r="AZ792" s="171"/>
      <c r="BI792" s="170"/>
      <c r="CT792" s="171"/>
      <c r="DC792" s="9"/>
      <c r="DS792" s="170"/>
      <c r="DT792" s="6"/>
      <c r="ED792" s="4"/>
      <c r="EM792" s="7"/>
      <c r="FI792" s="171"/>
      <c r="FR792" s="9"/>
    </row>
    <row r="793" spans="3:188" ht="15" customHeight="1" x14ac:dyDescent="0.15">
      <c r="F793" s="170"/>
      <c r="G793" s="6" t="s">
        <v>61</v>
      </c>
      <c r="H793" s="30"/>
      <c r="Q793" s="2"/>
      <c r="S793" s="12">
        <f>L68</f>
        <v>30</v>
      </c>
      <c r="T793" s="13">
        <f>M68</f>
        <v>11.34</v>
      </c>
      <c r="U793" t="s">
        <v>10</v>
      </c>
      <c r="Z793" s="7"/>
      <c r="AQ793" s="170"/>
      <c r="AZ793" s="171"/>
      <c r="CT793" s="171"/>
      <c r="DS793" s="170"/>
      <c r="DT793" s="6" t="s">
        <v>61</v>
      </c>
      <c r="DU793" s="30"/>
      <c r="ED793" s="2"/>
      <c r="EM793" s="7"/>
      <c r="FI793" s="171"/>
    </row>
    <row r="794" spans="3:188" ht="15" customHeight="1" x14ac:dyDescent="0.15">
      <c r="F794" s="170"/>
      <c r="Z794" s="7"/>
      <c r="AQ794" s="170"/>
      <c r="AZ794" s="171"/>
      <c r="CT794" s="171"/>
      <c r="CV794" s="9"/>
      <c r="CW794" s="9"/>
      <c r="CX794" s="9"/>
      <c r="DB794" t="s">
        <v>217</v>
      </c>
      <c r="DD794" s="12">
        <f>J590+0.5</f>
        <v>76.5</v>
      </c>
      <c r="DE794" s="13">
        <f>K590+0.189</f>
        <v>28.917000000000002</v>
      </c>
      <c r="DF794" t="s">
        <v>10</v>
      </c>
      <c r="DS794" s="170"/>
      <c r="EM794" s="7"/>
      <c r="FI794" s="171"/>
      <c r="FK794" s="9"/>
      <c r="FL794" s="9"/>
      <c r="FM794" s="9"/>
      <c r="FQ794" t="s">
        <v>217</v>
      </c>
      <c r="FS794" s="12">
        <f>J590+0.5</f>
        <v>76.5</v>
      </c>
      <c r="FT794" s="13">
        <f>K590+0.189</f>
        <v>28.917000000000002</v>
      </c>
      <c r="FU794" t="s">
        <v>10</v>
      </c>
    </row>
    <row r="795" spans="3:188" ht="15" customHeight="1" x14ac:dyDescent="0.15">
      <c r="F795" s="170"/>
      <c r="V795" s="128"/>
      <c r="Z795" s="7"/>
      <c r="AQ795" s="170"/>
      <c r="AU795" t="s">
        <v>59</v>
      </c>
      <c r="AW795" s="12">
        <f>S799</f>
        <v>77</v>
      </c>
      <c r="AX795" s="13">
        <f>T799</f>
        <v>28.728000000000002</v>
      </c>
      <c r="AY795" t="s">
        <v>10</v>
      </c>
      <c r="AZ795" s="171"/>
      <c r="BT795" t="s">
        <v>2328</v>
      </c>
      <c r="BW795" s="12">
        <f>E699</f>
        <v>110</v>
      </c>
      <c r="BX795" s="13">
        <f>F698</f>
        <v>45.548999999999999</v>
      </c>
      <c r="BY795" t="s">
        <v>10</v>
      </c>
      <c r="CT795" s="171"/>
      <c r="DC795" s="198"/>
      <c r="DS795" s="170"/>
      <c r="EI795" s="128"/>
      <c r="EM795" s="7"/>
      <c r="FI795" s="171"/>
      <c r="FR795" s="198"/>
    </row>
    <row r="796" spans="3:188" ht="15" customHeight="1" x14ac:dyDescent="0.15">
      <c r="F796" s="177"/>
      <c r="Z796" s="7"/>
      <c r="AQ796" s="170" t="s">
        <v>449</v>
      </c>
      <c r="AR796" s="4"/>
      <c r="AZ796" s="171"/>
      <c r="BA796" t="s">
        <v>71</v>
      </c>
      <c r="CT796" s="171"/>
      <c r="DS796" s="177"/>
      <c r="DU796" s="12">
        <f>J590/2+EG784</f>
        <v>38.299999999999997</v>
      </c>
      <c r="DV796" s="13">
        <f>K590/2+EH784</f>
        <v>14.477400000000001</v>
      </c>
      <c r="DW796" t="s">
        <v>10</v>
      </c>
      <c r="EM796" s="7"/>
      <c r="FI796" s="171"/>
      <c r="GD796" t="s">
        <v>111</v>
      </c>
    </row>
    <row r="797" spans="3:188" ht="15" customHeight="1" x14ac:dyDescent="0.15">
      <c r="F797" s="170"/>
      <c r="Z797" s="7"/>
      <c r="AQ797" s="170"/>
      <c r="AT797" s="6" t="s">
        <v>452</v>
      </c>
      <c r="AZ797" s="171"/>
      <c r="BM797" t="s">
        <v>2320</v>
      </c>
      <c r="BP797" s="12">
        <f>E699/2</f>
        <v>55</v>
      </c>
      <c r="BQ797" s="13">
        <f>F699/2</f>
        <v>20.79</v>
      </c>
      <c r="BR797" t="s">
        <v>10</v>
      </c>
      <c r="CA797" t="s">
        <v>2320</v>
      </c>
      <c r="CD797" s="12">
        <f>E699/2</f>
        <v>55</v>
      </c>
      <c r="CE797" s="13">
        <f>F699/2</f>
        <v>20.79</v>
      </c>
      <c r="CF797" t="s">
        <v>10</v>
      </c>
      <c r="CT797" s="171"/>
      <c r="CV797" s="12">
        <v>10</v>
      </c>
      <c r="CW797" s="13">
        <v>3.78</v>
      </c>
      <c r="CX797" t="s">
        <v>10</v>
      </c>
      <c r="DS797" s="170"/>
      <c r="EM797" s="7"/>
      <c r="FI797" s="171"/>
      <c r="FK797" s="12">
        <v>10</v>
      </c>
      <c r="FL797" s="13">
        <v>3.78</v>
      </c>
      <c r="FM797" t="s">
        <v>10</v>
      </c>
      <c r="GD797" s="12">
        <f>BL608</f>
        <v>73</v>
      </c>
      <c r="GE797" s="13">
        <f>BM608</f>
        <v>27.594000000000001</v>
      </c>
      <c r="GF797" t="s">
        <v>10</v>
      </c>
    </row>
    <row r="798" spans="3:188" ht="15" customHeight="1" x14ac:dyDescent="0.15">
      <c r="F798" s="170"/>
      <c r="H798" t="s">
        <v>2329</v>
      </c>
      <c r="Z798" s="7"/>
      <c r="AQ798" s="170"/>
      <c r="AZ798" s="171"/>
      <c r="CT798" s="171"/>
      <c r="CU798" s="241"/>
      <c r="DB798" t="s">
        <v>217</v>
      </c>
      <c r="DD798" s="12">
        <f>J590</f>
        <v>76</v>
      </c>
      <c r="DE798" s="13">
        <f>K590</f>
        <v>28.728000000000002</v>
      </c>
      <c r="DF798" t="s">
        <v>10</v>
      </c>
      <c r="DS798" s="170"/>
      <c r="DV798" t="s">
        <v>2330</v>
      </c>
      <c r="EB798" t="s">
        <v>2331</v>
      </c>
      <c r="EI798" s="557" t="s">
        <v>1261</v>
      </c>
      <c r="EM798" s="7"/>
      <c r="EN798" s="557" t="s">
        <v>1261</v>
      </c>
      <c r="FI798" s="171"/>
      <c r="FJ798" s="241"/>
      <c r="FQ798" t="s">
        <v>217</v>
      </c>
      <c r="FS798" s="12">
        <f>J590</f>
        <v>76</v>
      </c>
      <c r="FT798" s="13">
        <f>K590</f>
        <v>28.728000000000002</v>
      </c>
      <c r="FU798" t="s">
        <v>10</v>
      </c>
    </row>
    <row r="799" spans="3:188" ht="15" customHeight="1" x14ac:dyDescent="0.15">
      <c r="F799" s="170"/>
      <c r="H799" s="32">
        <v>1</v>
      </c>
      <c r="I799" s="106">
        <v>0.378</v>
      </c>
      <c r="J799" t="s">
        <v>10</v>
      </c>
      <c r="Q799" t="s">
        <v>16</v>
      </c>
      <c r="S799" s="12">
        <f>L590+H799</f>
        <v>77</v>
      </c>
      <c r="T799" s="13">
        <f>M590</f>
        <v>28.728000000000002</v>
      </c>
      <c r="U799" t="s">
        <v>10</v>
      </c>
      <c r="Z799" s="7"/>
      <c r="AQ799" s="318"/>
      <c r="AZ799" s="171"/>
      <c r="BQ799" t="s">
        <v>50</v>
      </c>
      <c r="BS799" s="12">
        <f>N590</f>
        <v>40</v>
      </c>
      <c r="BT799" s="13">
        <f>O590</f>
        <v>15.12</v>
      </c>
      <c r="BU799" t="s">
        <v>10</v>
      </c>
      <c r="BZ799" t="s">
        <v>50</v>
      </c>
      <c r="CB799" s="12">
        <f>N590</f>
        <v>40</v>
      </c>
      <c r="CC799" s="13">
        <f>O590</f>
        <v>15.12</v>
      </c>
      <c r="CD799" t="s">
        <v>10</v>
      </c>
      <c r="CT799" s="171"/>
      <c r="CW799" s="135"/>
      <c r="DS799" s="170"/>
      <c r="DW799" s="12">
        <f>J590+0.5</f>
        <v>76.5</v>
      </c>
      <c r="DX799" s="13">
        <f>K590+0.189</f>
        <v>28.917000000000002</v>
      </c>
      <c r="DY799" t="s">
        <v>10</v>
      </c>
      <c r="EB799" s="12">
        <f>J590</f>
        <v>76</v>
      </c>
      <c r="EC799" s="13">
        <f>K590</f>
        <v>28.728000000000002</v>
      </c>
      <c r="ED799" t="s">
        <v>10</v>
      </c>
      <c r="EI799" s="12">
        <f>J590+EG784</f>
        <v>76.3</v>
      </c>
      <c r="EJ799" s="13">
        <f>K590+EH784</f>
        <v>28.8414</v>
      </c>
      <c r="EK799" t="s">
        <v>10</v>
      </c>
      <c r="EM799" s="7"/>
      <c r="EN799" s="12">
        <f>J590+EG784</f>
        <v>76.3</v>
      </c>
      <c r="EO799" s="13">
        <f>K590+EH784</f>
        <v>28.8414</v>
      </c>
      <c r="EP799" t="s">
        <v>10</v>
      </c>
      <c r="FI799" s="171"/>
      <c r="FL799" s="135"/>
    </row>
    <row r="800" spans="3:188" ht="15" customHeight="1" x14ac:dyDescent="0.15">
      <c r="F800" s="170"/>
      <c r="N800" s="2"/>
      <c r="R800" s="4"/>
      <c r="Z800" s="7"/>
      <c r="AQ800" s="170"/>
      <c r="AZ800" s="171"/>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T800" s="235"/>
      <c r="CW800" s="626"/>
      <c r="DK800" s="131" t="s">
        <v>2332</v>
      </c>
      <c r="DS800" s="170"/>
      <c r="EA800" s="2"/>
      <c r="EE800" s="4"/>
      <c r="EM800" s="7"/>
      <c r="ET800" t="s">
        <v>174</v>
      </c>
      <c r="FI800" s="235"/>
      <c r="FL800" s="626"/>
      <c r="FZ800" s="131" t="s">
        <v>2332</v>
      </c>
    </row>
    <row r="801" spans="2:173" ht="15" customHeight="1" x14ac:dyDescent="0.15">
      <c r="F801" s="170"/>
      <c r="Q801" t="s">
        <v>234</v>
      </c>
      <c r="R801" t="s">
        <v>2323</v>
      </c>
      <c r="Z801" s="7"/>
      <c r="AD801" t="s">
        <v>2333</v>
      </c>
      <c r="AQ801" s="318"/>
      <c r="AZ801" s="171"/>
      <c r="BK801" s="12">
        <v>3</v>
      </c>
      <c r="BL801" s="13">
        <v>1.1339999999999999</v>
      </c>
      <c r="BM801" t="s">
        <v>10</v>
      </c>
      <c r="BW801" s="170"/>
      <c r="CK801" s="8"/>
      <c r="DS801" s="170"/>
      <c r="ED801" t="s">
        <v>234</v>
      </c>
      <c r="EM801" s="7"/>
    </row>
    <row r="802" spans="2:173" ht="15" customHeight="1" x14ac:dyDescent="0.15">
      <c r="F802" s="170"/>
      <c r="H802" s="4"/>
      <c r="T802" s="12">
        <f>O779-P782-1</f>
        <v>12.5</v>
      </c>
      <c r="U802" s="13">
        <f>P779-Q782-0.378</f>
        <v>4.8149999999999977</v>
      </c>
      <c r="V802" t="s">
        <v>10</v>
      </c>
      <c r="Z802" s="7"/>
      <c r="AD802" s="12">
        <f>T802-1</f>
        <v>11.5</v>
      </c>
      <c r="AE802" s="13">
        <f>U802-0.378</f>
        <v>4.4369999999999976</v>
      </c>
      <c r="AF802" t="s">
        <v>10</v>
      </c>
      <c r="AQ802" s="170"/>
      <c r="AR802" t="s">
        <v>447</v>
      </c>
      <c r="AT802" s="12">
        <f>J823</f>
        <v>41</v>
      </c>
      <c r="AU802" s="13">
        <f>K823</f>
        <v>15.497999999999999</v>
      </c>
      <c r="AV802" t="s">
        <v>10</v>
      </c>
      <c r="AZ802" s="171"/>
      <c r="BW802" s="170"/>
      <c r="DB802" t="s">
        <v>217</v>
      </c>
      <c r="DD802" s="12">
        <f>J590</f>
        <v>76</v>
      </c>
      <c r="DE802" s="13">
        <f>K590</f>
        <v>28.728000000000002</v>
      </c>
      <c r="DF802" t="s">
        <v>10</v>
      </c>
      <c r="DS802" s="170"/>
      <c r="DU802" s="4"/>
      <c r="EM802" s="7"/>
      <c r="EN802" s="12">
        <f>EJ803+1</f>
        <v>12.946078431372548</v>
      </c>
    </row>
    <row r="803" spans="2:173" ht="15" customHeight="1" x14ac:dyDescent="0.15">
      <c r="F803" s="170"/>
      <c r="Z803" s="7"/>
      <c r="AQ803" s="170"/>
      <c r="AZ803" s="171"/>
      <c r="BK803" s="12">
        <v>3</v>
      </c>
      <c r="BL803" s="13">
        <v>1.1339999999999999</v>
      </c>
      <c r="BM803" t="s">
        <v>10</v>
      </c>
      <c r="BW803" s="170"/>
      <c r="CH803" s="12">
        <v>3</v>
      </c>
      <c r="CI803" s="13">
        <v>1.1339999999999999</v>
      </c>
      <c r="CJ803" t="s">
        <v>10</v>
      </c>
      <c r="DS803" s="170"/>
      <c r="DU803" t="s">
        <v>1551</v>
      </c>
      <c r="DW803" s="12">
        <f>DX785+(EF818-DX785)/2</f>
        <v>59.5</v>
      </c>
      <c r="DX803" s="13">
        <f>DY785+(EG818-DY785)/2</f>
        <v>22.491</v>
      </c>
      <c r="DY803" t="s">
        <v>10</v>
      </c>
      <c r="EF803" s="12">
        <f>EB781-DW803-EJ803</f>
        <v>16.553921568627452</v>
      </c>
      <c r="EG803" s="13">
        <f>EC781-DX803-EJ804</f>
        <v>6.2573823529411792</v>
      </c>
      <c r="EH803" t="s">
        <v>10</v>
      </c>
      <c r="EJ803" s="12">
        <f>DU811*TAN(RADIANS(EL819))+1</f>
        <v>11.946078431372548</v>
      </c>
      <c r="EM803" s="7"/>
      <c r="EN803" s="13">
        <f>EJ804+0.378</f>
        <v>4.8936176470588242</v>
      </c>
      <c r="EO803" t="s">
        <v>10</v>
      </c>
      <c r="EQ803" s="12">
        <f>EF803-1</f>
        <v>15.553921568627452</v>
      </c>
      <c r="ER803" s="13">
        <f>EG803-0.378</f>
        <v>5.8793823529411791</v>
      </c>
      <c r="ES803" t="s">
        <v>10</v>
      </c>
    </row>
    <row r="804" spans="2:173" ht="15" customHeight="1" x14ac:dyDescent="0.15">
      <c r="F804" s="170"/>
      <c r="G804" s="173" t="s">
        <v>212</v>
      </c>
      <c r="N804" s="6"/>
      <c r="Z804" s="7"/>
      <c r="AQ804" s="170"/>
      <c r="AR804" s="1"/>
      <c r="AS804" t="s">
        <v>2334</v>
      </c>
      <c r="AW804" s="12">
        <f>S820</f>
        <v>77.5</v>
      </c>
      <c r="AX804" s="13">
        <f>T820</f>
        <v>29.295000000000002</v>
      </c>
      <c r="AY804" t="s">
        <v>10</v>
      </c>
      <c r="AZ804" s="171"/>
      <c r="BW804" s="170"/>
      <c r="BX804" t="s">
        <v>2326</v>
      </c>
      <c r="CM804" t="s">
        <v>2327</v>
      </c>
      <c r="DS804" s="170"/>
      <c r="DT804" s="173" t="s">
        <v>212</v>
      </c>
      <c r="EA804" s="6"/>
      <c r="EJ804" s="13">
        <f>DV811*TAN(RADIANS(EL820))+0.378</f>
        <v>4.5156176470588241</v>
      </c>
      <c r="EK804" t="s">
        <v>10</v>
      </c>
      <c r="EM804" s="7"/>
      <c r="ET804" t="s">
        <v>2335</v>
      </c>
    </row>
    <row r="805" spans="2:173" ht="15" customHeight="1" x14ac:dyDescent="0.15">
      <c r="F805" s="170"/>
      <c r="G805" s="172"/>
      <c r="I805" t="s">
        <v>2330</v>
      </c>
      <c r="O805" t="s">
        <v>2331</v>
      </c>
      <c r="Z805" s="7"/>
      <c r="AQ805" s="170"/>
      <c r="AZ805" s="627" t="s">
        <v>282</v>
      </c>
      <c r="BW805" s="170"/>
      <c r="CM805" s="12">
        <f>F739</f>
        <v>20</v>
      </c>
      <c r="CN805" s="13">
        <f>G739</f>
        <v>7.56</v>
      </c>
      <c r="CO805" t="s">
        <v>10</v>
      </c>
      <c r="DB805" s="6" t="s">
        <v>130</v>
      </c>
      <c r="DS805" s="170"/>
      <c r="DT805" s="172"/>
      <c r="EM805" s="7"/>
    </row>
    <row r="806" spans="2:173" ht="15" customHeight="1" thickBot="1" x14ac:dyDescent="0.2">
      <c r="B806" t="s">
        <v>61</v>
      </c>
      <c r="C806" s="9" t="s">
        <v>4</v>
      </c>
      <c r="F806" s="170"/>
      <c r="G806" s="172" t="s">
        <v>89</v>
      </c>
      <c r="J806" s="12">
        <f>J590+0.5</f>
        <v>76.5</v>
      </c>
      <c r="K806" s="13">
        <f>K590+0.189</f>
        <v>28.917000000000002</v>
      </c>
      <c r="L806" t="s">
        <v>10</v>
      </c>
      <c r="O806" s="12">
        <f>J590</f>
        <v>76</v>
      </c>
      <c r="P806" s="13">
        <f>K590</f>
        <v>28.728000000000002</v>
      </c>
      <c r="Q806" t="s">
        <v>10</v>
      </c>
      <c r="Z806" s="7"/>
      <c r="AQ806" s="170"/>
      <c r="AR806" s="296"/>
      <c r="AS806" s="17"/>
      <c r="AT806" s="17"/>
      <c r="AU806" s="17"/>
      <c r="AV806" s="17"/>
      <c r="AW806" s="17"/>
      <c r="AX806" s="17"/>
      <c r="AY806" s="17"/>
      <c r="AZ806" s="628" t="s">
        <v>305</v>
      </c>
      <c r="BW806" s="170"/>
      <c r="DP806" s="9" t="s">
        <v>4</v>
      </c>
      <c r="DS806" s="170"/>
      <c r="DT806" s="172" t="s">
        <v>89</v>
      </c>
      <c r="EM806" s="7"/>
    </row>
    <row r="807" spans="2:173" ht="15" customHeight="1" thickTop="1" x14ac:dyDescent="0.15">
      <c r="C807" s="12">
        <f>AQ592</f>
        <v>98</v>
      </c>
      <c r="D807" s="13">
        <f>AR592</f>
        <v>37.043999999999997</v>
      </c>
      <c r="E807" t="s">
        <v>10</v>
      </c>
      <c r="F807" s="170"/>
      <c r="G807" s="172"/>
      <c r="U807" s="168"/>
      <c r="V807" s="6"/>
      <c r="Z807" s="7"/>
      <c r="AT807" s="6" t="s">
        <v>1252</v>
      </c>
      <c r="BW807" s="170"/>
      <c r="CR807" t="s">
        <v>446</v>
      </c>
      <c r="CV807" t="s">
        <v>106</v>
      </c>
      <c r="DP807" s="12">
        <f>AQ592</f>
        <v>98</v>
      </c>
      <c r="DQ807" s="13">
        <f>AR592</f>
        <v>37.043999999999997</v>
      </c>
      <c r="DR807" t="s">
        <v>10</v>
      </c>
      <c r="DS807" s="170"/>
      <c r="DT807" s="172"/>
      <c r="EI807" s="6"/>
      <c r="EM807" s="7"/>
      <c r="FQ807" t="s">
        <v>324</v>
      </c>
    </row>
    <row r="808" spans="2:173" ht="15" customHeight="1" x14ac:dyDescent="0.15">
      <c r="F808" s="170"/>
      <c r="Z808" s="7"/>
      <c r="AW808" s="9"/>
      <c r="AX808" s="9"/>
      <c r="AY808" s="9"/>
      <c r="AZ808" s="9"/>
      <c r="BA808" s="9"/>
      <c r="BB808" s="9"/>
      <c r="BC808" s="9"/>
      <c r="BJ808" s="3"/>
      <c r="BK808" s="226">
        <v>3</v>
      </c>
      <c r="BL808" s="44">
        <v>1.1339999999999999</v>
      </c>
      <c r="BM808" s="3" t="s">
        <v>10</v>
      </c>
      <c r="BN808" s="3"/>
      <c r="BO808" s="3"/>
      <c r="BP808" s="3"/>
      <c r="BQ808" s="3"/>
      <c r="BR808" s="3"/>
      <c r="BS808" s="3"/>
      <c r="BT808" s="3"/>
      <c r="BU808" s="3"/>
      <c r="BV808" s="3"/>
      <c r="BW808" s="193"/>
      <c r="BX808" s="3"/>
      <c r="BY808" s="3"/>
      <c r="BZ808" s="3"/>
      <c r="CA808" s="3"/>
      <c r="CB808" s="3"/>
      <c r="CC808" s="3"/>
      <c r="CD808" s="3"/>
      <c r="CE808" s="3"/>
      <c r="CF808" s="3"/>
      <c r="CG808" s="3"/>
      <c r="CH808" s="3"/>
      <c r="CI808" s="3"/>
      <c r="CJ808" s="3"/>
      <c r="CK808" s="3"/>
      <c r="CQ808" s="12">
        <f>L590-N590</f>
        <v>36</v>
      </c>
      <c r="CR808" s="13">
        <f>M590-O590</f>
        <v>13.608000000000002</v>
      </c>
      <c r="CS808" t="s">
        <v>10</v>
      </c>
      <c r="CV808" s="12">
        <f>L592</f>
        <v>30</v>
      </c>
      <c r="CW808" s="13">
        <f>M592</f>
        <v>11.34</v>
      </c>
      <c r="CX808" t="s">
        <v>10</v>
      </c>
      <c r="DS808" s="170"/>
      <c r="EM808" s="7"/>
    </row>
    <row r="809" spans="2:173" ht="15" customHeight="1" x14ac:dyDescent="0.15">
      <c r="F809" s="170"/>
      <c r="Z809" s="7"/>
      <c r="CK809" s="8"/>
      <c r="DS809" s="170"/>
      <c r="EM809" s="7"/>
    </row>
    <row r="810" spans="2:173" ht="15" customHeight="1" x14ac:dyDescent="0.15">
      <c r="F810" s="170"/>
      <c r="Z810" s="7"/>
      <c r="DS810" s="170"/>
      <c r="EM810" s="7"/>
    </row>
    <row r="811" spans="2:173" ht="15" customHeight="1" x14ac:dyDescent="0.15">
      <c r="F811" s="170"/>
      <c r="Z811" s="7"/>
      <c r="DS811" s="170"/>
      <c r="DU811" s="12">
        <f>EI799-DU796+0.5</f>
        <v>38.5</v>
      </c>
      <c r="DV811" s="13">
        <f>EJ799+0.189-DV796</f>
        <v>14.552999999999999</v>
      </c>
      <c r="DW811" t="s">
        <v>10</v>
      </c>
      <c r="EM811" s="7"/>
    </row>
    <row r="812" spans="2:173" ht="15" customHeight="1" x14ac:dyDescent="0.15">
      <c r="F812" s="170"/>
      <c r="Z812" s="7"/>
      <c r="DB812" t="s">
        <v>218</v>
      </c>
      <c r="DD812" s="12">
        <f>J680</f>
        <v>15</v>
      </c>
      <c r="DE812" s="13">
        <f>K680</f>
        <v>5.76</v>
      </c>
      <c r="DF812" t="s">
        <v>10</v>
      </c>
      <c r="DS812" s="170"/>
      <c r="EM812" s="7"/>
    </row>
    <row r="813" spans="2:173" ht="15" customHeight="1" x14ac:dyDescent="0.15">
      <c r="F813" s="170"/>
      <c r="Z813" s="7"/>
      <c r="DS813" s="170"/>
      <c r="EM813" s="7"/>
    </row>
    <row r="814" spans="2:173" ht="15" customHeight="1" x14ac:dyDescent="0.15">
      <c r="F814" s="170"/>
      <c r="Z814" s="7"/>
      <c r="DC814" t="s">
        <v>324</v>
      </c>
      <c r="DS814" s="170"/>
      <c r="EM814" s="7"/>
    </row>
    <row r="815" spans="2:173" ht="15" customHeight="1" x14ac:dyDescent="0.15">
      <c r="F815" s="170"/>
      <c r="Q815" t="s">
        <v>16</v>
      </c>
      <c r="S815" s="12">
        <f>L590+H799</f>
        <v>77</v>
      </c>
      <c r="T815" s="13">
        <f>M590+I799</f>
        <v>29.106000000000002</v>
      </c>
      <c r="U815" t="s">
        <v>10</v>
      </c>
      <c r="Z815" s="7"/>
      <c r="DS815" s="170"/>
      <c r="EM815" s="7"/>
    </row>
    <row r="816" spans="2:173" ht="15" customHeight="1" x14ac:dyDescent="0.15">
      <c r="F816" s="170"/>
      <c r="Z816" s="7"/>
      <c r="DS816" s="170"/>
      <c r="EM816" s="7"/>
    </row>
    <row r="817" spans="2:156" ht="15" customHeight="1" x14ac:dyDescent="0.15">
      <c r="F817" s="170"/>
      <c r="Z817" s="7"/>
      <c r="DS817" s="170"/>
      <c r="EM817" s="7"/>
    </row>
    <row r="818" spans="2:156" ht="15" customHeight="1" x14ac:dyDescent="0.15">
      <c r="F818" s="170"/>
      <c r="Z818" s="7"/>
      <c r="DS818" s="170"/>
      <c r="EB818" t="s">
        <v>2337</v>
      </c>
      <c r="EF818" s="12">
        <f>L590+DU821</f>
        <v>77.5</v>
      </c>
      <c r="EG818" s="13">
        <f>M590+DV821</f>
        <v>29.295000000000002</v>
      </c>
      <c r="EH818" t="s">
        <v>10</v>
      </c>
      <c r="EI818" s="12">
        <f>EB781-EF818-1</f>
        <v>9.5</v>
      </c>
      <c r="EL818" t="s">
        <v>2338</v>
      </c>
      <c r="EM818" s="7"/>
      <c r="EO818" s="12">
        <f>EI818-1</f>
        <v>8.5</v>
      </c>
    </row>
    <row r="819" spans="2:156" ht="15" customHeight="1" x14ac:dyDescent="0.15">
      <c r="F819" s="170"/>
      <c r="Z819" s="7"/>
      <c r="DS819" s="170"/>
      <c r="EI819" s="311">
        <f>EC781-EG818-0.378</f>
        <v>3.5910000000000011</v>
      </c>
      <c r="EJ819" s="131" t="s">
        <v>10</v>
      </c>
      <c r="EL819" s="4">
        <f>DEGREES(ATAN((EH789-1)/(J590+0.5)))</f>
        <v>15.871178611457006</v>
      </c>
      <c r="EM819" s="7"/>
      <c r="EO819" s="311">
        <f>EI819-0.378</f>
        <v>3.213000000000001</v>
      </c>
      <c r="EP819" s="131" t="s">
        <v>10</v>
      </c>
    </row>
    <row r="820" spans="2:156" ht="15" customHeight="1" x14ac:dyDescent="0.15">
      <c r="F820" s="170"/>
      <c r="H820" t="s">
        <v>1243</v>
      </c>
      <c r="O820" t="s">
        <v>2337</v>
      </c>
      <c r="S820" s="12">
        <f>L590+H821</f>
        <v>77.5</v>
      </c>
      <c r="T820" s="13">
        <f>M590+I821</f>
        <v>29.295000000000002</v>
      </c>
      <c r="U820" t="s">
        <v>10</v>
      </c>
      <c r="Z820" s="7"/>
      <c r="AA820" s="12">
        <f>S822+(S823-2)</f>
        <v>33</v>
      </c>
      <c r="AB820" s="13">
        <f>T822+(T823-0.756)</f>
        <v>12.47399999999999</v>
      </c>
      <c r="AC820" t="s">
        <v>10</v>
      </c>
      <c r="AL820" t="s">
        <v>284</v>
      </c>
      <c r="DS820" s="170"/>
      <c r="DU820" t="s">
        <v>1243</v>
      </c>
      <c r="EL820" s="4">
        <f>DEGREES(ATAN((EI789-0.378)/(K590+0.189)))</f>
        <v>15.87117861145701</v>
      </c>
      <c r="EM820" s="7"/>
      <c r="EN820" s="12">
        <f>EF822+(EF823-2)</f>
        <v>33</v>
      </c>
      <c r="EO820" s="13">
        <f>EG822+(EG823-0.756)</f>
        <v>12.47399999999999</v>
      </c>
      <c r="EP820" t="s">
        <v>10</v>
      </c>
      <c r="EW820" t="s">
        <v>2339</v>
      </c>
    </row>
    <row r="821" spans="2:156" ht="15" customHeight="1" x14ac:dyDescent="0.15">
      <c r="F821" s="170"/>
      <c r="G821" s="630"/>
      <c r="H821" s="174">
        <v>1.5</v>
      </c>
      <c r="I821" s="106">
        <v>0.56699999999999995</v>
      </c>
      <c r="J821" t="s">
        <v>10</v>
      </c>
      <c r="L821" s="12">
        <v>10</v>
      </c>
      <c r="M821" s="13">
        <v>3.78</v>
      </c>
      <c r="N821" t="s">
        <v>10</v>
      </c>
      <c r="Z821" s="7"/>
      <c r="AD821" t="s">
        <v>2340</v>
      </c>
      <c r="DS821" s="170"/>
      <c r="DT821" s="630"/>
      <c r="DU821" s="174">
        <v>1.5</v>
      </c>
      <c r="DV821" s="106">
        <v>0.56699999999999995</v>
      </c>
      <c r="DW821" t="s">
        <v>10</v>
      </c>
      <c r="DY821" s="12">
        <v>10</v>
      </c>
      <c r="DZ821" s="13">
        <v>3.78</v>
      </c>
      <c r="EA821" t="s">
        <v>10</v>
      </c>
      <c r="EM821" s="7"/>
      <c r="EQ821" t="s">
        <v>2340</v>
      </c>
    </row>
    <row r="822" spans="2:156" ht="15" customHeight="1" x14ac:dyDescent="0.15">
      <c r="F822" s="170"/>
      <c r="Q822" s="9" t="s">
        <v>2341</v>
      </c>
      <c r="R822" s="6"/>
      <c r="S822" s="12">
        <f>C807-(Q786+T784)-O806</f>
        <v>19</v>
      </c>
      <c r="T822" s="13">
        <f>D807-(R786+U784)-P806</f>
        <v>7.1819999999999951</v>
      </c>
      <c r="U822" s="9" t="s">
        <v>10</v>
      </c>
      <c r="Z822" s="7"/>
      <c r="DS822" s="170"/>
      <c r="ED822" s="9" t="s">
        <v>2341</v>
      </c>
      <c r="EE822" s="6"/>
      <c r="EF822" s="12">
        <f>DP807-(ED786+EG784)-EB799</f>
        <v>19</v>
      </c>
      <c r="EG822" s="13">
        <f>DQ807-(EE786+EH784)-EC799</f>
        <v>7.1819999999999951</v>
      </c>
      <c r="EH822" s="9" t="s">
        <v>10</v>
      </c>
      <c r="EM822" s="7"/>
    </row>
    <row r="823" spans="2:156" ht="15" customHeight="1" x14ac:dyDescent="0.15">
      <c r="F823" s="170"/>
      <c r="H823" t="s">
        <v>284</v>
      </c>
      <c r="J823" s="12">
        <f>N592</f>
        <v>41</v>
      </c>
      <c r="K823" s="13">
        <f>O592</f>
        <v>15.497999999999999</v>
      </c>
      <c r="L823" t="s">
        <v>10</v>
      </c>
      <c r="O823" t="s">
        <v>2342</v>
      </c>
      <c r="S823" s="12">
        <f>S822-S826</f>
        <v>16</v>
      </c>
      <c r="T823" s="13">
        <f>T822-T826</f>
        <v>6.0479999999999947</v>
      </c>
      <c r="U823" t="s">
        <v>10</v>
      </c>
      <c r="Z823" s="7"/>
      <c r="DS823" s="170"/>
      <c r="DU823" t="s">
        <v>284</v>
      </c>
      <c r="DW823" s="12">
        <f>N592</f>
        <v>41</v>
      </c>
      <c r="DX823" s="13">
        <f>O592</f>
        <v>15.497999999999999</v>
      </c>
      <c r="DY823" t="s">
        <v>10</v>
      </c>
      <c r="EB823" t="s">
        <v>2342</v>
      </c>
      <c r="EF823" s="12">
        <f>EF822-EF826</f>
        <v>16</v>
      </c>
      <c r="EG823" s="13">
        <f>EG822-EG826</f>
        <v>6.0479999999999947</v>
      </c>
      <c r="EH823" t="s">
        <v>10</v>
      </c>
      <c r="EM823" s="7"/>
      <c r="EP823" t="s">
        <v>2343</v>
      </c>
    </row>
    <row r="824" spans="2:156" ht="15" customHeight="1" x14ac:dyDescent="0.15">
      <c r="F824" s="170"/>
      <c r="Z824" s="7"/>
      <c r="DS824" s="170"/>
      <c r="EM824" s="7"/>
    </row>
    <row r="825" spans="2:156" ht="15" customHeight="1" x14ac:dyDescent="0.15">
      <c r="F825" s="170"/>
      <c r="Z825" s="7"/>
      <c r="CC825" s="23"/>
      <c r="DS825" s="170"/>
      <c r="EM825" s="7"/>
    </row>
    <row r="826" spans="2:156" ht="15" customHeight="1" x14ac:dyDescent="0.15">
      <c r="C826" s="3"/>
      <c r="D826" s="3"/>
      <c r="E826" s="3"/>
      <c r="F826" s="193"/>
      <c r="G826" s="355"/>
      <c r="H826" s="3"/>
      <c r="I826" s="3"/>
      <c r="J826" s="3"/>
      <c r="K826" s="3"/>
      <c r="L826" s="3"/>
      <c r="M826" s="3"/>
      <c r="N826" s="3"/>
      <c r="O826" s="3"/>
      <c r="P826" s="3" t="s">
        <v>2344</v>
      </c>
      <c r="Q826" s="3"/>
      <c r="R826" s="49"/>
      <c r="S826" s="32">
        <v>3</v>
      </c>
      <c r="T826" s="106">
        <v>1.1339999999999999</v>
      </c>
      <c r="U826" s="480" t="s">
        <v>10</v>
      </c>
      <c r="V826" s="3"/>
      <c r="W826" s="3"/>
      <c r="X826" s="3"/>
      <c r="Y826" s="310" t="s">
        <v>2345</v>
      </c>
      <c r="Z826" s="7"/>
      <c r="AA826" s="49"/>
      <c r="AB826" s="3"/>
      <c r="AC826" s="3"/>
      <c r="AD826" s="3"/>
      <c r="AE826" s="3"/>
      <c r="AF826" s="3"/>
      <c r="AG826" s="3"/>
      <c r="AH826" s="3"/>
      <c r="AI826" s="3"/>
      <c r="AJ826" s="3"/>
      <c r="AK826" s="3"/>
      <c r="AL826" s="3"/>
      <c r="AM826" s="3"/>
      <c r="DS826" s="233"/>
      <c r="DT826" s="173"/>
      <c r="EC826" t="s">
        <v>2344</v>
      </c>
      <c r="EE826" s="631"/>
      <c r="EF826" s="32">
        <v>3</v>
      </c>
      <c r="EG826" s="106">
        <v>1.1339999999999999</v>
      </c>
      <c r="EH826" s="139" t="s">
        <v>10</v>
      </c>
      <c r="EJ826" s="6" t="s">
        <v>2346</v>
      </c>
      <c r="EM826" s="7"/>
      <c r="EN826" s="49"/>
      <c r="EO826" s="3"/>
      <c r="EP826" s="3"/>
      <c r="EQ826" s="3"/>
      <c r="ER826" s="3"/>
      <c r="ES826" s="3"/>
      <c r="ET826" s="3"/>
      <c r="EU826" s="3"/>
      <c r="EV826" s="3"/>
      <c r="EW826" s="3"/>
      <c r="EX826" s="3"/>
      <c r="EY826" s="3"/>
      <c r="EZ826" s="3"/>
    </row>
    <row r="827" spans="2:156" ht="15" customHeight="1" x14ac:dyDescent="0.15">
      <c r="Q827" t="s">
        <v>2347</v>
      </c>
      <c r="T827" s="6"/>
      <c r="Y827" s="6" t="s">
        <v>1252</v>
      </c>
      <c r="ED827" t="s">
        <v>2347</v>
      </c>
      <c r="EG827" s="6"/>
      <c r="EJ827" s="6" t="s">
        <v>1252</v>
      </c>
    </row>
    <row r="829" spans="2:156" ht="15" customHeight="1" x14ac:dyDescent="0.15">
      <c r="B829" s="30" t="s">
        <v>2348</v>
      </c>
    </row>
    <row r="830" spans="2:156" ht="15" customHeight="1" x14ac:dyDescent="0.15">
      <c r="B830" t="s">
        <v>128</v>
      </c>
      <c r="CJ830" s="30" t="s">
        <v>2349</v>
      </c>
    </row>
    <row r="831" spans="2:156" ht="15" customHeight="1" x14ac:dyDescent="0.15">
      <c r="C831" t="s">
        <v>2350</v>
      </c>
      <c r="CL831" s="7"/>
    </row>
    <row r="832" spans="2:156" ht="15" customHeight="1" x14ac:dyDescent="0.15">
      <c r="C832" s="12">
        <f>P683</f>
        <v>10</v>
      </c>
      <c r="D832" s="13">
        <f>Q683</f>
        <v>3.78</v>
      </c>
      <c r="E832" t="s">
        <v>10</v>
      </c>
      <c r="U832" t="s">
        <v>2351</v>
      </c>
      <c r="AP832" s="12">
        <v>5</v>
      </c>
      <c r="AQ832" s="13">
        <v>1.89</v>
      </c>
      <c r="AR832" t="s">
        <v>10</v>
      </c>
      <c r="CL832" s="7"/>
      <c r="CO832" s="9" t="s">
        <v>460</v>
      </c>
      <c r="CQ832" s="12">
        <f>U590</f>
        <v>44</v>
      </c>
      <c r="CR832" s="13">
        <f>V590</f>
        <v>16.632000000000001</v>
      </c>
      <c r="CS832" s="1" t="s">
        <v>10</v>
      </c>
    </row>
    <row r="833" spans="6:104" ht="15" customHeight="1" x14ac:dyDescent="0.15">
      <c r="AE833" t="s">
        <v>2352</v>
      </c>
      <c r="AP833" s="170"/>
      <c r="CL833" s="7"/>
      <c r="CW833" t="s">
        <v>2353</v>
      </c>
      <c r="CX833" s="12" t="e">
        <f>CX834-#REF!</f>
        <v>#REF!</v>
      </c>
      <c r="CY833" s="13" t="e">
        <f>CY834-#REF!</f>
        <v>#REF!</v>
      </c>
      <c r="CZ833" t="s">
        <v>10</v>
      </c>
    </row>
    <row r="834" spans="6:104" ht="15" customHeight="1" x14ac:dyDescent="0.15">
      <c r="AE834" s="32">
        <v>0</v>
      </c>
      <c r="AF834" s="125">
        <v>0</v>
      </c>
      <c r="AG834" t="s">
        <v>10</v>
      </c>
      <c r="AP834" s="170"/>
      <c r="AS834" t="s">
        <v>2354</v>
      </c>
      <c r="CL834" s="7"/>
      <c r="CX834" s="12">
        <f>(COS(RADIANS(CY836))*CW853)*2</f>
        <v>7.5679172056921056</v>
      </c>
      <c r="CY834" s="13">
        <f>(COS(RADIANS(CZ836))*CX853)*2</f>
        <v>2.8606727037516158</v>
      </c>
      <c r="CZ834" s="1" t="s">
        <v>2355</v>
      </c>
    </row>
    <row r="835" spans="6:104" ht="15" customHeight="1" x14ac:dyDescent="0.15">
      <c r="K835" t="s">
        <v>2356</v>
      </c>
      <c r="AE835" t="s">
        <v>2357</v>
      </c>
      <c r="AP835" s="170"/>
      <c r="AS835" s="12">
        <f>AQ592-F739-AI864-AS847</f>
        <v>13.008403954844177</v>
      </c>
      <c r="AT835" s="13">
        <f>AR592-G739-AJ864-AT847</f>
        <v>4.9171766949310971</v>
      </c>
      <c r="AU835" t="s">
        <v>10</v>
      </c>
      <c r="BA835" t="s">
        <v>2357</v>
      </c>
      <c r="BE835" t="s">
        <v>2358</v>
      </c>
      <c r="BX835" t="s">
        <v>2359</v>
      </c>
      <c r="CL835" s="7"/>
      <c r="CX835" s="12">
        <f>(CN852*2)*TAN(RADIANS(CV861))</f>
        <v>7.6923076923076916</v>
      </c>
      <c r="CY835" s="13">
        <f>(CO852*2)*TAN(RADIANS(CW861))</f>
        <v>2.9076923076923076</v>
      </c>
      <c r="CZ835" s="1" t="s">
        <v>10</v>
      </c>
    </row>
    <row r="836" spans="6:104" ht="15" customHeight="1" x14ac:dyDescent="0.15">
      <c r="K836" s="12">
        <f>AQ592-F739-AI864-K851</f>
        <v>14</v>
      </c>
      <c r="L836" s="13">
        <f>AR592-G739-AJ864-L851</f>
        <v>5.291999999999998</v>
      </c>
      <c r="M836" t="s">
        <v>10</v>
      </c>
      <c r="AE836" s="12">
        <f>P590+AE834</f>
        <v>25</v>
      </c>
      <c r="AF836" s="13">
        <f>Q590+AF834</f>
        <v>9.4499999999999993</v>
      </c>
      <c r="AG836" t="s">
        <v>10</v>
      </c>
      <c r="AJ836" t="s">
        <v>428</v>
      </c>
      <c r="AL836" s="12">
        <f>N592</f>
        <v>41</v>
      </c>
      <c r="AM836" s="13">
        <f>O592</f>
        <v>15.497999999999999</v>
      </c>
      <c r="AN836" t="s">
        <v>10</v>
      </c>
      <c r="AP836" s="170"/>
      <c r="AS836" t="s">
        <v>428</v>
      </c>
      <c r="AU836" s="12">
        <f>N592</f>
        <v>41</v>
      </c>
      <c r="AV836" s="13">
        <f>O592</f>
        <v>15.497999999999999</v>
      </c>
      <c r="AW836" t="s">
        <v>10</v>
      </c>
      <c r="BA836" s="12">
        <f>P590+AE834</f>
        <v>25</v>
      </c>
      <c r="BB836" s="13">
        <f>Q590+AF834</f>
        <v>9.4499999999999993</v>
      </c>
      <c r="BC836" t="s">
        <v>10</v>
      </c>
      <c r="BE836" s="12">
        <f>AQ592-U738-BD847</f>
        <v>14</v>
      </c>
      <c r="BF836" s="13">
        <f>AR592-V738-BE847</f>
        <v>5.291999999999998</v>
      </c>
      <c r="BG836" t="s">
        <v>10</v>
      </c>
      <c r="BX836" s="12">
        <f>K683</f>
        <v>30</v>
      </c>
      <c r="BY836" s="13">
        <f>L683</f>
        <v>11.34</v>
      </c>
      <c r="BZ836" t="s">
        <v>10</v>
      </c>
      <c r="CC836" s="12">
        <f>CF854+AA590</f>
        <v>15</v>
      </c>
      <c r="CD836" s="13">
        <f>CG854+AB590</f>
        <v>5.67</v>
      </c>
      <c r="CE836" t="s">
        <v>10</v>
      </c>
      <c r="CL836" s="7"/>
      <c r="CT836" s="418"/>
      <c r="CX836" t="s">
        <v>2360</v>
      </c>
      <c r="CY836" s="4">
        <f>180-90-CV861</f>
        <v>82.69424046668918</v>
      </c>
      <c r="CZ836" s="4">
        <f>180-90-CW861</f>
        <v>82.69424046668918</v>
      </c>
    </row>
    <row r="837" spans="6:104" ht="15" customHeight="1" x14ac:dyDescent="0.15">
      <c r="F837" t="s">
        <v>2359</v>
      </c>
      <c r="AP837" s="170"/>
      <c r="CL837" s="7"/>
      <c r="CT837" s="418"/>
    </row>
    <row r="838" spans="6:104" ht="15" customHeight="1" x14ac:dyDescent="0.15">
      <c r="F838" s="12">
        <f>K683</f>
        <v>30</v>
      </c>
      <c r="G838" s="13">
        <f>L683</f>
        <v>11.34</v>
      </c>
      <c r="H838" t="s">
        <v>10</v>
      </c>
      <c r="R838" t="s">
        <v>2361</v>
      </c>
      <c r="W838" s="12">
        <f>F681+AE834</f>
        <v>142</v>
      </c>
      <c r="X838" s="13">
        <f>G681+AF834</f>
        <v>53.675999999999995</v>
      </c>
      <c r="Y838" t="s">
        <v>10</v>
      </c>
      <c r="AP838" s="170"/>
      <c r="BH838" t="s">
        <v>2362</v>
      </c>
      <c r="BM838" s="12">
        <f>F681+AE834</f>
        <v>142</v>
      </c>
      <c r="BN838" s="13">
        <f>G681+AF834</f>
        <v>53.675999999999995</v>
      </c>
      <c r="BO838" t="s">
        <v>10</v>
      </c>
      <c r="CC838" s="12">
        <v>2</v>
      </c>
      <c r="CD838" s="13">
        <v>0.75600000000000001</v>
      </c>
      <c r="CE838" t="s">
        <v>10</v>
      </c>
      <c r="CL838" s="7"/>
      <c r="CT838" s="418"/>
    </row>
    <row r="839" spans="6:104" ht="15" customHeight="1" x14ac:dyDescent="0.15">
      <c r="AD839" t="s">
        <v>2363</v>
      </c>
      <c r="AE839" s="132">
        <f>DEGREES(ATAN((AS847-AD851)/(N592+P590-AP832)))</f>
        <v>0.93129942346114591</v>
      </c>
      <c r="AF839" s="132">
        <f>DEGREES(ATAN((AT847-AE851)/(O592+Q590-AQ832)))</f>
        <v>0.93129942346114514</v>
      </c>
      <c r="AP839" s="170"/>
      <c r="BA839" t="s">
        <v>2364</v>
      </c>
      <c r="BB839" s="132">
        <f>DEGREES(ATAN((AS847-U590-F590-0.5)/(N592+P590-AP832)))</f>
        <v>0.93129942346114591</v>
      </c>
      <c r="BC839" s="132">
        <f>DEGREES(ATAN((AT847-V590-G590-0.189)/(O592+Q590-AQ832)))</f>
        <v>0.93129942346114081</v>
      </c>
      <c r="CL839" s="7"/>
      <c r="CT839" s="418"/>
      <c r="CU839" s="673"/>
    </row>
    <row r="840" spans="6:104" ht="15" customHeight="1" x14ac:dyDescent="0.15">
      <c r="AH840" s="9"/>
      <c r="AP840" s="170"/>
      <c r="CL840" s="7"/>
      <c r="CP840" t="s">
        <v>78</v>
      </c>
      <c r="CT840" s="418"/>
      <c r="CU840" s="673"/>
    </row>
    <row r="841" spans="6:104" ht="15" customHeight="1" x14ac:dyDescent="0.15">
      <c r="AP841" s="170"/>
      <c r="CL841" s="7"/>
      <c r="CT841" s="418"/>
      <c r="CU841" s="673"/>
    </row>
    <row r="842" spans="6:104" ht="15" customHeight="1" x14ac:dyDescent="0.15">
      <c r="AP842" s="170"/>
      <c r="CL842" s="7"/>
      <c r="CT842" s="418"/>
      <c r="CU842" s="673"/>
    </row>
    <row r="843" spans="6:104" ht="15" customHeight="1" x14ac:dyDescent="0.15">
      <c r="AP843" s="170"/>
      <c r="CL843" s="7"/>
      <c r="CT843" s="418"/>
      <c r="CU843" s="673"/>
    </row>
    <row r="844" spans="6:104" ht="15" customHeight="1" x14ac:dyDescent="0.15">
      <c r="AP844" s="170"/>
      <c r="CL844" s="7"/>
      <c r="CT844" s="418"/>
      <c r="CU844" s="673"/>
    </row>
    <row r="845" spans="6:104" ht="15" customHeight="1" x14ac:dyDescent="0.15">
      <c r="AP845" s="170"/>
      <c r="CL845" s="7"/>
      <c r="CT845" s="418"/>
      <c r="CU845" s="673"/>
    </row>
    <row r="846" spans="6:104" ht="15" customHeight="1" x14ac:dyDescent="0.15">
      <c r="AN846" t="s">
        <v>2365</v>
      </c>
      <c r="AP846" s="170"/>
      <c r="AS846" t="s">
        <v>2366</v>
      </c>
      <c r="AY846" t="s">
        <v>2367</v>
      </c>
      <c r="BD846" t="s">
        <v>2368</v>
      </c>
      <c r="BT846" t="s">
        <v>2369</v>
      </c>
      <c r="CB846" t="s">
        <v>2370</v>
      </c>
      <c r="CL846" s="7"/>
      <c r="CT846" s="418"/>
      <c r="CU846" s="673"/>
    </row>
    <row r="847" spans="6:104" ht="15" customHeight="1" x14ac:dyDescent="0.15">
      <c r="AM847" s="12">
        <f>H592+0.5+1</f>
        <v>59.5</v>
      </c>
      <c r="AN847" s="13">
        <f>I592+0.189+0.378</f>
        <v>22.491</v>
      </c>
      <c r="AO847" t="s">
        <v>10</v>
      </c>
      <c r="AP847" s="170"/>
      <c r="AS847" s="12">
        <f>SQRT(AM847^2-(AP832-(AQ864+AQ866))^2)</f>
        <v>59.491596045155823</v>
      </c>
      <c r="AT847" s="13">
        <f>SQRT(AN847^2-(AQ832-(AR864+AR866))^2)</f>
        <v>22.4878233050689</v>
      </c>
      <c r="AU847" t="s">
        <v>10</v>
      </c>
      <c r="AY847" s="12">
        <f>BD847+P590*TAN(RADIANS(BB839))</f>
        <v>44.406391821785171</v>
      </c>
      <c r="AZ847" s="13">
        <f>BE847+P590*TAN(RADIANS(BC839))</f>
        <v>17.038391821785172</v>
      </c>
      <c r="BA847" t="s">
        <v>10</v>
      </c>
      <c r="BD847" s="12">
        <f>U592</f>
        <v>44</v>
      </c>
      <c r="BE847" s="13">
        <f>V592</f>
        <v>16.632000000000001</v>
      </c>
      <c r="BF847" t="s">
        <v>10</v>
      </c>
      <c r="BT847" s="12">
        <f>U590</f>
        <v>44</v>
      </c>
      <c r="BU847" s="13">
        <f>V590</f>
        <v>16.632000000000001</v>
      </c>
      <c r="BV847" t="s">
        <v>10</v>
      </c>
      <c r="BZ847" s="12" t="e">
        <f>U590+CX833+0.5</f>
        <v>#REF!</v>
      </c>
      <c r="CA847" s="13" t="e">
        <f>V590+CY833+0.189</f>
        <v>#REF!</v>
      </c>
      <c r="CB847" t="s">
        <v>10</v>
      </c>
      <c r="CL847" s="7"/>
      <c r="CT847" s="418"/>
      <c r="CU847" s="673"/>
      <c r="CX847" s="12">
        <f>COS(RADIANS(CY836))*CN852</f>
        <v>3.8149294795609618</v>
      </c>
      <c r="CY847" s="13">
        <f>COS(RADIANS(CZ836))*CO852</f>
        <v>1.4420433432740436</v>
      </c>
      <c r="CZ847" s="1" t="s">
        <v>10</v>
      </c>
    </row>
    <row r="848" spans="6:104" ht="15" customHeight="1" x14ac:dyDescent="0.15">
      <c r="AP848" s="170"/>
      <c r="AR848" t="s">
        <v>2371</v>
      </c>
      <c r="CL848" s="7"/>
      <c r="CT848" s="418"/>
      <c r="CU848" s="673"/>
    </row>
    <row r="849" spans="5:103" ht="15" customHeight="1" x14ac:dyDescent="0.15">
      <c r="AP849" s="170"/>
      <c r="AR849" s="12">
        <f>AS847-F590-0.5</f>
        <v>44.991596045155823</v>
      </c>
      <c r="AS849" s="13">
        <f>AT847-G590-0.189</f>
        <v>17.006823305068899</v>
      </c>
      <c r="AT849" t="s">
        <v>10</v>
      </c>
      <c r="CL849" s="7"/>
      <c r="CT849" s="418"/>
      <c r="CU849" s="673"/>
    </row>
    <row r="850" spans="5:103" ht="15" customHeight="1" x14ac:dyDescent="0.15">
      <c r="E850" t="s">
        <v>459</v>
      </c>
      <c r="K850" t="s">
        <v>459</v>
      </c>
      <c r="AD850" t="s">
        <v>2372</v>
      </c>
      <c r="AI850" t="s">
        <v>1897</v>
      </c>
      <c r="AJ850" s="12">
        <f>AD851+P590*TAN(RADIANS(AE839))</f>
        <v>58.906391821785171</v>
      </c>
      <c r="AK850" s="13">
        <f>AE851+Q590*TAN(RADIANS(AF839))</f>
        <v>22.266616108634796</v>
      </c>
      <c r="AL850" t="s">
        <v>10</v>
      </c>
      <c r="AP850" s="170"/>
      <c r="AW850" s="1"/>
      <c r="CL850" s="7"/>
      <c r="CT850" s="418"/>
      <c r="CU850" s="673"/>
    </row>
    <row r="851" spans="5:103" ht="15" customHeight="1" x14ac:dyDescent="0.15">
      <c r="E851" s="12">
        <f>R590+0.5</f>
        <v>58.5</v>
      </c>
      <c r="F851" s="13">
        <f>S590+0.189</f>
        <v>22.113</v>
      </c>
      <c r="G851" t="s">
        <v>10</v>
      </c>
      <c r="K851" s="12">
        <f>R590+0.5</f>
        <v>58.5</v>
      </c>
      <c r="L851" s="13">
        <f>S590+0.189</f>
        <v>22.113</v>
      </c>
      <c r="M851" t="s">
        <v>10</v>
      </c>
      <c r="AD851" s="12">
        <f>R590+0.5</f>
        <v>58.5</v>
      </c>
      <c r="AE851" s="13">
        <f>S590+0.189</f>
        <v>22.113</v>
      </c>
      <c r="AF851" t="s">
        <v>10</v>
      </c>
      <c r="AP851" s="170"/>
      <c r="AW851" s="1"/>
      <c r="CL851" s="7"/>
      <c r="CN851" t="s">
        <v>2373</v>
      </c>
      <c r="CT851" s="418"/>
      <c r="CU851" s="673"/>
    </row>
    <row r="852" spans="5:103" ht="15" customHeight="1" x14ac:dyDescent="0.15">
      <c r="S852" t="s">
        <v>2284</v>
      </c>
      <c r="V852" s="12">
        <f>E684</f>
        <v>182</v>
      </c>
      <c r="W852" s="13">
        <f>F684</f>
        <v>68.795999999999992</v>
      </c>
      <c r="X852" t="s">
        <v>10</v>
      </c>
      <c r="AP852" s="170"/>
      <c r="BH852" t="s">
        <v>2286</v>
      </c>
      <c r="BK852" s="12">
        <f>E685</f>
        <v>187</v>
      </c>
      <c r="BL852" s="13">
        <f>F685</f>
        <v>70.685999999999993</v>
      </c>
      <c r="BM852" t="s">
        <v>10</v>
      </c>
      <c r="CL852" s="7"/>
      <c r="CN852" s="12">
        <f>K683</f>
        <v>30</v>
      </c>
      <c r="CO852" s="13">
        <f>L683</f>
        <v>11.34</v>
      </c>
      <c r="CP852" s="1" t="s">
        <v>10</v>
      </c>
      <c r="CT852" s="418"/>
      <c r="CU852" s="673"/>
    </row>
    <row r="853" spans="5:103" ht="15" customHeight="1" x14ac:dyDescent="0.15">
      <c r="AP853" s="170"/>
      <c r="BY853" t="s">
        <v>2359</v>
      </c>
      <c r="CF853" t="s">
        <v>2374</v>
      </c>
      <c r="CL853" s="7"/>
      <c r="CT853" s="418"/>
      <c r="CU853" s="673"/>
      <c r="CW853" s="12">
        <f>SQRT(CN852^2-CX847^2)</f>
        <v>29.756449940575518</v>
      </c>
      <c r="CX853" s="13">
        <f>SQRT(CO852^2-CY847^2)</f>
        <v>11.247938077537546</v>
      </c>
      <c r="CY853" t="s">
        <v>10</v>
      </c>
    </row>
    <row r="854" spans="5:103" ht="15" customHeight="1" x14ac:dyDescent="0.15">
      <c r="AP854" s="170"/>
      <c r="BH854" t="s">
        <v>2375</v>
      </c>
      <c r="BN854" s="12">
        <f>AR682</f>
        <v>147</v>
      </c>
      <c r="BO854" s="13">
        <f>AS682</f>
        <v>55.565999999999995</v>
      </c>
      <c r="BP854" t="s">
        <v>10</v>
      </c>
      <c r="BY854" s="12">
        <f>K683</f>
        <v>30</v>
      </c>
      <c r="BZ854" s="13">
        <f>L683</f>
        <v>11.34</v>
      </c>
      <c r="CA854" t="s">
        <v>10</v>
      </c>
      <c r="CF854" s="12">
        <f>P683</f>
        <v>10</v>
      </c>
      <c r="CG854" s="13">
        <f>Q683</f>
        <v>3.78</v>
      </c>
      <c r="CH854" t="s">
        <v>10</v>
      </c>
      <c r="CL854" s="7"/>
      <c r="CT854" s="418"/>
      <c r="CU854" s="673"/>
    </row>
    <row r="855" spans="5:103" ht="15" customHeight="1" x14ac:dyDescent="0.15">
      <c r="AP855" s="170"/>
      <c r="BX855" t="s">
        <v>2376</v>
      </c>
      <c r="CL855" s="7"/>
      <c r="CT855" s="418"/>
      <c r="CU855" s="673"/>
    </row>
    <row r="856" spans="5:103" ht="15" customHeight="1" x14ac:dyDescent="0.15">
      <c r="AP856" s="170"/>
      <c r="BX856" s="12">
        <f>BD858+3</f>
        <v>5</v>
      </c>
      <c r="BY856" s="13">
        <f>BE858+1.134</f>
        <v>1.89</v>
      </c>
      <c r="BZ856" t="s">
        <v>10</v>
      </c>
      <c r="CL856" s="7"/>
      <c r="CT856" s="418"/>
      <c r="CU856" s="673"/>
    </row>
    <row r="857" spans="5:103" ht="15" customHeight="1" x14ac:dyDescent="0.15">
      <c r="AT857" t="s">
        <v>2377</v>
      </c>
      <c r="AW857" s="12">
        <f>AA592</f>
        <v>56.666666666666664</v>
      </c>
      <c r="AX857" s="13">
        <f>AB592</f>
        <v>21.419999999999998</v>
      </c>
      <c r="AY857" t="s">
        <v>10</v>
      </c>
      <c r="BD857" t="s">
        <v>2378</v>
      </c>
      <c r="CL857" s="7"/>
      <c r="CT857" s="418"/>
    </row>
    <row r="858" spans="5:103" ht="15" customHeight="1" x14ac:dyDescent="0.15">
      <c r="BD858" s="12">
        <f>D592</f>
        <v>2</v>
      </c>
      <c r="BE858" s="13">
        <f>E592</f>
        <v>0.75600000000000001</v>
      </c>
      <c r="BF858" t="s">
        <v>10</v>
      </c>
      <c r="BO858" s="32">
        <f>AR689</f>
        <v>70</v>
      </c>
      <c r="BP858" s="106">
        <f>G689</f>
        <v>26.46</v>
      </c>
      <c r="BQ858" t="s">
        <v>10</v>
      </c>
      <c r="CK858" t="s">
        <v>2235</v>
      </c>
      <c r="CT858" s="418"/>
      <c r="CW858" t="s">
        <v>2379</v>
      </c>
    </row>
    <row r="859" spans="5:103" ht="15" customHeight="1" x14ac:dyDescent="0.15">
      <c r="CJ859" s="12">
        <f>AA590</f>
        <v>5</v>
      </c>
      <c r="CK859" s="13">
        <f>AB590</f>
        <v>1.89</v>
      </c>
      <c r="CL859" t="s">
        <v>10</v>
      </c>
      <c r="CT859" s="418"/>
      <c r="CW859" s="12">
        <f>BX856</f>
        <v>5</v>
      </c>
      <c r="CX859" s="13">
        <f>BY856</f>
        <v>1.89</v>
      </c>
      <c r="CY859" t="s">
        <v>10</v>
      </c>
    </row>
    <row r="860" spans="5:103" ht="15" customHeight="1" x14ac:dyDescent="0.15">
      <c r="CL860" s="145"/>
      <c r="CP860" s="12">
        <f>U590-CW859</f>
        <v>39</v>
      </c>
      <c r="CQ860" s="13">
        <f>V590-CX859</f>
        <v>14.742000000000001</v>
      </c>
      <c r="CR860" s="1" t="s">
        <v>10</v>
      </c>
    </row>
    <row r="861" spans="5:103" ht="15" customHeight="1" x14ac:dyDescent="0.15">
      <c r="CU861" t="s">
        <v>2338</v>
      </c>
      <c r="CV861" s="132">
        <f>DEGREES(ATAN(CJ859/CP860))</f>
        <v>7.3057595333108249</v>
      </c>
      <c r="CW861" s="132">
        <f>DEGREES(ATAN(CK859/CQ860))</f>
        <v>7.3057595333108249</v>
      </c>
    </row>
    <row r="862" spans="5:103" ht="15" customHeight="1" x14ac:dyDescent="0.15">
      <c r="U862" s="12">
        <f>F681-D590</f>
        <v>140</v>
      </c>
      <c r="V862" s="13">
        <f>G681-E590</f>
        <v>52.919999999999995</v>
      </c>
      <c r="W862" t="s">
        <v>10</v>
      </c>
    </row>
    <row r="863" spans="5:103" ht="15" customHeight="1" x14ac:dyDescent="0.15">
      <c r="AI863" s="198" t="s">
        <v>2380</v>
      </c>
      <c r="AQ863" s="198" t="s">
        <v>220</v>
      </c>
    </row>
    <row r="864" spans="5:103" ht="15" customHeight="1" x14ac:dyDescent="0.15">
      <c r="AI864" s="12">
        <f>F592-0.5</f>
        <v>5.5</v>
      </c>
      <c r="AJ864" s="13">
        <f>G592-0.189</f>
        <v>2.0789999999999997</v>
      </c>
      <c r="AK864" t="s">
        <v>10</v>
      </c>
      <c r="AQ864" s="12">
        <f>D590</f>
        <v>2</v>
      </c>
      <c r="AR864" s="13">
        <f>E590</f>
        <v>0.75600000000000001</v>
      </c>
      <c r="AS864" t="s">
        <v>10</v>
      </c>
    </row>
    <row r="865" spans="2:69" ht="15" customHeight="1" x14ac:dyDescent="0.15">
      <c r="AQ865" t="s">
        <v>234</v>
      </c>
    </row>
    <row r="866" spans="2:69" ht="15" customHeight="1" x14ac:dyDescent="0.15">
      <c r="AO866" t="s">
        <v>219</v>
      </c>
      <c r="AQ866" s="12">
        <f>D592</f>
        <v>2</v>
      </c>
      <c r="AR866" s="13">
        <f>E592</f>
        <v>0.75600000000000001</v>
      </c>
      <c r="AS866" t="s">
        <v>10</v>
      </c>
    </row>
    <row r="868" spans="2:69" ht="15" customHeight="1" x14ac:dyDescent="0.15">
      <c r="B868" s="30" t="s">
        <v>2381</v>
      </c>
    </row>
    <row r="869" spans="2:69" ht="15" customHeight="1" x14ac:dyDescent="0.15">
      <c r="E869" s="145"/>
      <c r="O869" t="s">
        <v>2382</v>
      </c>
      <c r="Q869" s="12">
        <f>E698</f>
        <v>120.5</v>
      </c>
      <c r="R869" s="13">
        <f>F698</f>
        <v>45.548999999999999</v>
      </c>
      <c r="S869" t="s">
        <v>10</v>
      </c>
    </row>
    <row r="870" spans="2:69" ht="15" customHeight="1" x14ac:dyDescent="0.15">
      <c r="E870" s="145"/>
      <c r="BF870" t="s">
        <v>2383</v>
      </c>
    </row>
    <row r="871" spans="2:69" ht="15" customHeight="1" x14ac:dyDescent="0.15">
      <c r="E871" s="145"/>
      <c r="F871" t="s">
        <v>2264</v>
      </c>
      <c r="H871" s="12">
        <f>J697</f>
        <v>5</v>
      </c>
      <c r="I871" s="13">
        <f>K697</f>
        <v>1.89</v>
      </c>
      <c r="J871" t="s">
        <v>10</v>
      </c>
      <c r="S871" t="s">
        <v>2384</v>
      </c>
      <c r="U871" s="12">
        <f>E697</f>
        <v>75.5</v>
      </c>
      <c r="V871" s="13">
        <f>F697</f>
        <v>28.538999999999998</v>
      </c>
      <c r="W871" t="s">
        <v>10</v>
      </c>
      <c r="AV871" t="s">
        <v>2359</v>
      </c>
      <c r="AZ871" s="12">
        <f>K683</f>
        <v>30</v>
      </c>
      <c r="BA871" s="13">
        <f>L683</f>
        <v>11.34</v>
      </c>
      <c r="BB871" t="s">
        <v>10</v>
      </c>
      <c r="BF871" s="12">
        <f>P683</f>
        <v>10</v>
      </c>
      <c r="BG871" s="13">
        <f>Q683</f>
        <v>3.78</v>
      </c>
      <c r="BH871" t="s">
        <v>10</v>
      </c>
    </row>
    <row r="872" spans="2:69" ht="15" customHeight="1" x14ac:dyDescent="0.15">
      <c r="B872" s="168"/>
      <c r="C872" s="168"/>
      <c r="D872" s="168"/>
      <c r="E872" s="623"/>
      <c r="G872" s="145"/>
      <c r="J872" s="563"/>
      <c r="K872" s="563"/>
      <c r="L872" s="9"/>
    </row>
    <row r="873" spans="2:69" ht="15" customHeight="1" x14ac:dyDescent="0.15">
      <c r="E873" s="7"/>
      <c r="G873" s="170"/>
      <c r="W873" s="12">
        <f>(U871-AK873)/2</f>
        <v>22.75</v>
      </c>
      <c r="X873" s="13">
        <f>(V871-AL873)/2</f>
        <v>8.599499999999999</v>
      </c>
      <c r="Y873" t="s">
        <v>10</v>
      </c>
      <c r="AK873" s="12">
        <f>K683</f>
        <v>30</v>
      </c>
      <c r="AL873" s="13">
        <f>L683</f>
        <v>11.34</v>
      </c>
      <c r="AM873" t="s">
        <v>10</v>
      </c>
      <c r="BB873" s="12">
        <v>2</v>
      </c>
      <c r="BC873" s="13">
        <v>0.75600000000000001</v>
      </c>
      <c r="BD873" t="s">
        <v>10</v>
      </c>
      <c r="BG873" s="348">
        <f>C879-BF888-BB880</f>
        <v>2.2119205298013256</v>
      </c>
    </row>
    <row r="874" spans="2:69" ht="15" customHeight="1" x14ac:dyDescent="0.15">
      <c r="E874" s="7"/>
      <c r="G874" s="170"/>
      <c r="AS874" s="12">
        <f>C879-AT888-AP880</f>
        <v>4</v>
      </c>
      <c r="AT874" s="13">
        <f>D879-AU888-AQ880</f>
        <v>1.5119999999999996</v>
      </c>
      <c r="AU874" t="s">
        <v>10</v>
      </c>
      <c r="BG874" s="334">
        <f>D879-BG888-BC880</f>
        <v>0.83610596026489947</v>
      </c>
      <c r="BH874" s="198" t="s">
        <v>10</v>
      </c>
    </row>
    <row r="875" spans="2:69" ht="15" customHeight="1" x14ac:dyDescent="0.15">
      <c r="E875" s="7"/>
      <c r="G875" s="170"/>
    </row>
    <row r="876" spans="2:69" ht="15" customHeight="1" x14ac:dyDescent="0.15">
      <c r="E876" s="7"/>
      <c r="G876" s="170"/>
      <c r="H876" t="s">
        <v>2385</v>
      </c>
      <c r="L876" s="12">
        <f>(Y592+1)/2-0.5</f>
        <v>2.5</v>
      </c>
    </row>
    <row r="877" spans="2:69" ht="15" customHeight="1" x14ac:dyDescent="0.15">
      <c r="E877" s="7"/>
      <c r="G877" s="170"/>
      <c r="H877" t="s">
        <v>2386</v>
      </c>
      <c r="M877" s="13">
        <f>(Z592+0.378)/2-0.189</f>
        <v>0.94499999999999984</v>
      </c>
      <c r="N877" t="s">
        <v>10</v>
      </c>
      <c r="AP877" s="12">
        <f>AX877-L876</f>
        <v>4.5</v>
      </c>
      <c r="AQ877" s="13">
        <f>AY878-M877</f>
        <v>1.7010000000000005</v>
      </c>
      <c r="AR877" t="s">
        <v>10</v>
      </c>
      <c r="AT877" t="s">
        <v>2387</v>
      </c>
      <c r="AX877" s="12">
        <f>(Y590+1)/2+0.5</f>
        <v>7</v>
      </c>
      <c r="BF877" s="12">
        <f>(U871+AZ871)*TAN(RADIANS(J880))</f>
        <v>6.2880794701986753</v>
      </c>
      <c r="BG877" s="13">
        <f>(V871+BA871)*TAN(RADIANS(K880))</f>
        <v>2.3768940397351002</v>
      </c>
      <c r="BH877" t="s">
        <v>10</v>
      </c>
    </row>
    <row r="878" spans="2:69" ht="15" customHeight="1" x14ac:dyDescent="0.15">
      <c r="C878" t="s">
        <v>2388</v>
      </c>
      <c r="E878" s="7"/>
      <c r="G878" s="170"/>
      <c r="U878" s="12">
        <f>W873*TAN(RADIANS(J880))</f>
        <v>1.3559602649006621</v>
      </c>
      <c r="V878" s="13">
        <f>X873*TAN(RADIANS(K880))</f>
        <v>0.51255298013245043</v>
      </c>
      <c r="W878" t="s">
        <v>10</v>
      </c>
      <c r="AC878" s="345">
        <f>(U871-AK873)*TAN(RADIANS(J880))</f>
        <v>2.7119205298013243</v>
      </c>
      <c r="AD878" s="311">
        <f>(V871-AL873)*TAN(RADIANS(K880))</f>
        <v>1.0251059602649009</v>
      </c>
      <c r="AE878" s="131" t="s">
        <v>10</v>
      </c>
      <c r="AT878" t="s">
        <v>2389</v>
      </c>
      <c r="AY878" s="13">
        <f>(Z590+0.378)/2+0.189</f>
        <v>2.6460000000000004</v>
      </c>
      <c r="AZ878" t="s">
        <v>10</v>
      </c>
    </row>
    <row r="879" spans="2:69" ht="15" customHeight="1" x14ac:dyDescent="0.15">
      <c r="C879" s="12">
        <f>AM739</f>
        <v>20</v>
      </c>
      <c r="D879" s="13">
        <f>AN739</f>
        <v>7.56</v>
      </c>
      <c r="E879" s="7" t="s">
        <v>10</v>
      </c>
      <c r="G879" s="170"/>
    </row>
    <row r="880" spans="2:69" ht="15" customHeight="1" x14ac:dyDescent="0.15">
      <c r="E880" s="7"/>
      <c r="G880" s="170"/>
      <c r="I880" t="s">
        <v>2363</v>
      </c>
      <c r="J880" s="4">
        <f>DEGREES(ATAN(AP877/U871))</f>
        <v>3.4109449553557223</v>
      </c>
      <c r="K880" s="4">
        <f>DEGREES(ATAN(AQ877/V871))</f>
        <v>3.4109449553557236</v>
      </c>
      <c r="P880" t="s">
        <v>398</v>
      </c>
      <c r="Z880" t="s">
        <v>2390</v>
      </c>
      <c r="AD880" s="348">
        <f>AC884+C882+AC878</f>
        <v>10.218543046357615</v>
      </c>
      <c r="AE880" s="334">
        <f>AD884+D882+AD878</f>
        <v>3.862609271523179</v>
      </c>
      <c r="AF880" t="s">
        <v>10</v>
      </c>
      <c r="AM880" s="198" t="s">
        <v>2391</v>
      </c>
      <c r="AP880" s="348">
        <f>Y590+1</f>
        <v>13</v>
      </c>
      <c r="AQ880" s="334">
        <f>Z590+0.378</f>
        <v>4.9140000000000006</v>
      </c>
      <c r="AR880" t="s">
        <v>10</v>
      </c>
      <c r="BA880" t="s">
        <v>2392</v>
      </c>
      <c r="BB880" s="12">
        <f>BF885+C882+BF877</f>
        <v>15.781456953642383</v>
      </c>
      <c r="BC880" s="13">
        <f>BG885+D882+BG877</f>
        <v>5.9653907284768222</v>
      </c>
      <c r="BD880" t="s">
        <v>10</v>
      </c>
      <c r="BJ880" t="s">
        <v>2393</v>
      </c>
      <c r="BO880" s="12">
        <f>BB880-AD880</f>
        <v>5.5629139072847682</v>
      </c>
      <c r="BP880" s="13">
        <f>BC880-AE880</f>
        <v>2.1027814569536432</v>
      </c>
      <c r="BQ880" t="s">
        <v>2394</v>
      </c>
    </row>
    <row r="881" spans="2:66" ht="15" customHeight="1" x14ac:dyDescent="0.15">
      <c r="C881" t="s">
        <v>2395</v>
      </c>
      <c r="F881" s="81"/>
      <c r="G881" s="170"/>
    </row>
    <row r="882" spans="2:66" ht="15" customHeight="1" x14ac:dyDescent="0.15">
      <c r="C882" s="12">
        <f>Y592+1</f>
        <v>6</v>
      </c>
      <c r="D882" s="13">
        <f>Z592+0.378</f>
        <v>2.2679999999999998</v>
      </c>
      <c r="E882" s="7" t="s">
        <v>10</v>
      </c>
      <c r="F882" s="81"/>
      <c r="G882" s="170"/>
      <c r="H882" t="s">
        <v>2396</v>
      </c>
      <c r="L882" s="12">
        <f>(Y592+1)/2+0.5</f>
        <v>3.5</v>
      </c>
      <c r="U882" s="12">
        <f>C882+U886+U878</f>
        <v>8.1092715231788084</v>
      </c>
      <c r="V882" s="13">
        <f>D882+V886+V878</f>
        <v>3.0653046357615894</v>
      </c>
      <c r="W882" t="s">
        <v>10</v>
      </c>
      <c r="AT882" t="s">
        <v>2397</v>
      </c>
      <c r="AX882" s="12">
        <f>(Y590+1)/2-0.5</f>
        <v>6</v>
      </c>
    </row>
    <row r="883" spans="2:66" ht="15" customHeight="1" x14ac:dyDescent="0.15">
      <c r="E883" s="7"/>
      <c r="F883" s="81"/>
      <c r="G883" s="170"/>
      <c r="H883" t="s">
        <v>2398</v>
      </c>
      <c r="M883" s="13">
        <f>(Z592+0.378)/2+0.189</f>
        <v>1.323</v>
      </c>
      <c r="N883" t="s">
        <v>10</v>
      </c>
      <c r="AT883" t="s">
        <v>2399</v>
      </c>
      <c r="AY883" s="13">
        <f>(Z590+0.378)/2-0.189</f>
        <v>2.2680000000000002</v>
      </c>
      <c r="AZ883" t="s">
        <v>10</v>
      </c>
    </row>
    <row r="884" spans="2:66" ht="15" customHeight="1" x14ac:dyDescent="0.15">
      <c r="E884" s="7"/>
      <c r="F884" s="81"/>
      <c r="G884" s="170"/>
      <c r="AC884" s="348">
        <f>(U871-AK873)*TAN(RADIANS(J885))</f>
        <v>1.5066225165562914</v>
      </c>
      <c r="AD884" s="334">
        <f>(V871-L683)*TAN(RADIANS(K885))</f>
        <v>0.56950331125827824</v>
      </c>
      <c r="AE884" s="198" t="s">
        <v>10</v>
      </c>
    </row>
    <row r="885" spans="2:66" ht="15" customHeight="1" x14ac:dyDescent="0.15">
      <c r="E885" s="7"/>
      <c r="F885" s="81"/>
      <c r="G885" s="170"/>
      <c r="I885" t="s">
        <v>2338</v>
      </c>
      <c r="J885" s="4">
        <f>DEGREES(ATAN(AP885/U871))</f>
        <v>1.8965183032092885</v>
      </c>
      <c r="K885" s="4">
        <f>DEGREES(ATAN(AQ885/V871))</f>
        <v>1.8965183032092887</v>
      </c>
      <c r="AP885" s="12">
        <f>AX882-L882</f>
        <v>2.5</v>
      </c>
      <c r="AQ885" s="13">
        <f>AY883-M883</f>
        <v>0.94500000000000028</v>
      </c>
      <c r="AR885" t="s">
        <v>10</v>
      </c>
      <c r="BF885" s="12">
        <f>(U871+AZ871)*TAN(RADIANS(J885))</f>
        <v>3.4933774834437088</v>
      </c>
      <c r="BG885" s="13">
        <f>(V871+BA871)*TAN(RADIANS(K885))</f>
        <v>1.3204966887417222</v>
      </c>
      <c r="BH885" t="s">
        <v>10</v>
      </c>
      <c r="BJ885" s="12">
        <f>H886+L882</f>
        <v>9</v>
      </c>
      <c r="BK885" s="13">
        <f>I886+M883</f>
        <v>3.4020000000000001</v>
      </c>
      <c r="BL885" t="s">
        <v>10</v>
      </c>
      <c r="BN885" s="198"/>
    </row>
    <row r="886" spans="2:66" ht="15" customHeight="1" x14ac:dyDescent="0.15">
      <c r="E886" s="7"/>
      <c r="F886" s="81"/>
      <c r="G886" s="170"/>
      <c r="H886" s="12">
        <f>AT888+AX882-L882</f>
        <v>5.5</v>
      </c>
      <c r="I886" s="13">
        <f>AU888+AY883-M883</f>
        <v>2.0790000000000002</v>
      </c>
      <c r="J886" t="s">
        <v>10</v>
      </c>
      <c r="U886" s="12">
        <f>W873*TAN(RADIANS(J885))</f>
        <v>0.75331125827814571</v>
      </c>
      <c r="V886" s="13">
        <f>X873*TAN(RADIANS(K885))</f>
        <v>0.28475165562913912</v>
      </c>
      <c r="W886" t="s">
        <v>10</v>
      </c>
    </row>
    <row r="887" spans="2:66" ht="15" customHeight="1" x14ac:dyDescent="0.15">
      <c r="E887" s="7"/>
      <c r="F887" s="81"/>
      <c r="G887" s="170"/>
      <c r="U887" s="12">
        <f>AT888+(AP885-U886)</f>
        <v>4.7466887417218544</v>
      </c>
      <c r="V887" s="13">
        <f>AU888+(AQ885-V886)</f>
        <v>1.794248344370861</v>
      </c>
      <c r="W887" t="s">
        <v>10</v>
      </c>
      <c r="AD887" s="12">
        <f>AT888+(AP885-AC884)</f>
        <v>3.9933774834437088</v>
      </c>
      <c r="AE887" s="13">
        <f>AU888+(AQ885-AD884)</f>
        <v>1.5094966887417218</v>
      </c>
      <c r="AF887" t="s">
        <v>10</v>
      </c>
    </row>
    <row r="888" spans="2:66" ht="15" customHeight="1" x14ac:dyDescent="0.15">
      <c r="B888" s="168"/>
      <c r="C888" s="168"/>
      <c r="D888" s="168"/>
      <c r="E888" s="197"/>
      <c r="F888" s="81"/>
      <c r="G888" s="170"/>
      <c r="AS888" s="59"/>
      <c r="AT888" s="32">
        <v>3</v>
      </c>
      <c r="AU888" s="106">
        <v>1.1339999999999999</v>
      </c>
      <c r="AV888" t="s">
        <v>10</v>
      </c>
      <c r="BF888" s="12">
        <f>BJ885-L882-BF885</f>
        <v>2.0066225165562912</v>
      </c>
      <c r="BG888" s="13">
        <f>BK885-M883-BG885</f>
        <v>0.75850331125827797</v>
      </c>
      <c r="BH888" t="s">
        <v>10</v>
      </c>
    </row>
    <row r="890" spans="2:66" ht="15" customHeight="1" x14ac:dyDescent="0.15">
      <c r="B890" s="30" t="s">
        <v>2400</v>
      </c>
    </row>
    <row r="891" spans="2:66" ht="15" customHeight="1" x14ac:dyDescent="0.15">
      <c r="T891" t="s">
        <v>2401</v>
      </c>
      <c r="X891" s="12">
        <f>AC892*2</f>
        <v>384</v>
      </c>
      <c r="Y891" s="13">
        <f>AD892*2</f>
        <v>145.15199999999999</v>
      </c>
      <c r="Z891" s="9" t="s">
        <v>904</v>
      </c>
    </row>
    <row r="892" spans="2:66" ht="15" customHeight="1" x14ac:dyDescent="0.15">
      <c r="T892" t="s">
        <v>2402</v>
      </c>
      <c r="AC892" s="12">
        <f>S904+AB904</f>
        <v>192</v>
      </c>
      <c r="AD892" s="13">
        <f>T904+AC904</f>
        <v>72.575999999999993</v>
      </c>
      <c r="AE892" s="9" t="s">
        <v>904</v>
      </c>
    </row>
    <row r="893" spans="2:66" ht="15" customHeight="1" x14ac:dyDescent="0.15">
      <c r="X893" s="12">
        <v>5</v>
      </c>
      <c r="Y893" s="13">
        <v>1.89</v>
      </c>
      <c r="Z893" t="s">
        <v>10</v>
      </c>
    </row>
    <row r="895" spans="2:66" ht="15" customHeight="1" x14ac:dyDescent="0.15">
      <c r="I895" t="s">
        <v>1770</v>
      </c>
      <c r="AA895" t="s">
        <v>625</v>
      </c>
      <c r="AL895" t="s">
        <v>398</v>
      </c>
      <c r="AM895" t="s">
        <v>1770</v>
      </c>
    </row>
    <row r="896" spans="2:66" ht="15" customHeight="1" x14ac:dyDescent="0.15">
      <c r="I896" s="12">
        <f>C910-U925-L912</f>
        <v>15</v>
      </c>
      <c r="J896" s="13">
        <f>D910-V925-M912</f>
        <v>5.6699999999999982</v>
      </c>
      <c r="K896" t="s">
        <v>10</v>
      </c>
      <c r="M896" t="s">
        <v>2357</v>
      </c>
      <c r="AA896" s="12">
        <f>C910-U925-AA908</f>
        <v>14.008403954844177</v>
      </c>
      <c r="AB896" s="13">
        <f>D910-V925-AB908</f>
        <v>5.2951766949310972</v>
      </c>
      <c r="AC896" t="s">
        <v>10</v>
      </c>
      <c r="AH896" t="s">
        <v>2357</v>
      </c>
      <c r="AM896" s="12">
        <f>C910-AG922-AJ908</f>
        <v>15</v>
      </c>
      <c r="AN896" s="13">
        <f>D910-AH922-AK908</f>
        <v>5.6699999999999982</v>
      </c>
      <c r="AO896" t="s">
        <v>10</v>
      </c>
    </row>
    <row r="897" spans="2:41" ht="15" customHeight="1" x14ac:dyDescent="0.15">
      <c r="I897" s="32">
        <v>25</v>
      </c>
      <c r="J897" s="125">
        <v>9.4499999999999993</v>
      </c>
      <c r="K897" t="s">
        <v>10</v>
      </c>
      <c r="M897" s="12">
        <f>P590</f>
        <v>25</v>
      </c>
      <c r="N897" s="13">
        <f>Q590</f>
        <v>9.4499999999999993</v>
      </c>
      <c r="O897" t="s">
        <v>10</v>
      </c>
      <c r="R897" t="s">
        <v>428</v>
      </c>
      <c r="T897" s="12">
        <f>N592</f>
        <v>41</v>
      </c>
      <c r="U897" s="13">
        <f>O592</f>
        <v>15.497999999999999</v>
      </c>
      <c r="V897" t="s">
        <v>10</v>
      </c>
      <c r="AA897" t="s">
        <v>428</v>
      </c>
      <c r="AC897" s="12">
        <f>N592</f>
        <v>41</v>
      </c>
      <c r="AD897" s="13">
        <f>O592</f>
        <v>15.497999999999999</v>
      </c>
      <c r="AE897" t="s">
        <v>10</v>
      </c>
      <c r="AH897" s="12">
        <f>P590</f>
        <v>25</v>
      </c>
      <c r="AI897" s="13">
        <f>Q590</f>
        <v>9.4499999999999993</v>
      </c>
      <c r="AJ897" t="s">
        <v>10</v>
      </c>
      <c r="AM897" s="12">
        <f>I897</f>
        <v>25</v>
      </c>
      <c r="AN897" s="13">
        <f>J897</f>
        <v>9.4499999999999993</v>
      </c>
      <c r="AO897" t="s">
        <v>904</v>
      </c>
    </row>
    <row r="901" spans="2:41" ht="15" customHeight="1" x14ac:dyDescent="0.15">
      <c r="P901" s="9"/>
    </row>
    <row r="903" spans="2:41" ht="15" customHeight="1" x14ac:dyDescent="0.15">
      <c r="R903" t="s">
        <v>2403</v>
      </c>
      <c r="AA903" t="s">
        <v>2404</v>
      </c>
    </row>
    <row r="904" spans="2:41" ht="15" customHeight="1" x14ac:dyDescent="0.15">
      <c r="S904" s="12">
        <f>T897+M897+I897+I906+I909</f>
        <v>96</v>
      </c>
      <c r="T904" s="13">
        <f>U897+N897+J897+J906+J909</f>
        <v>36.287999999999997</v>
      </c>
      <c r="U904" t="s">
        <v>10</v>
      </c>
      <c r="AB904" s="12">
        <f>AC897+AH897++AM897+AM906+AM909</f>
        <v>96</v>
      </c>
      <c r="AC904" s="13">
        <f>AD897+AI897+AN897+AN906+AN909</f>
        <v>36.287999999999997</v>
      </c>
      <c r="AD904" t="s">
        <v>10</v>
      </c>
    </row>
    <row r="905" spans="2:41" ht="15" customHeight="1" x14ac:dyDescent="0.15">
      <c r="I905" s="129" t="s">
        <v>2405</v>
      </c>
      <c r="J905" s="101"/>
      <c r="AM905" t="s">
        <v>2405</v>
      </c>
    </row>
    <row r="906" spans="2:41" ht="15" customHeight="1" x14ac:dyDescent="0.15">
      <c r="H906" s="59"/>
      <c r="I906" s="32">
        <v>3</v>
      </c>
      <c r="J906" s="125">
        <v>1.1339999999999999</v>
      </c>
      <c r="K906" t="s">
        <v>10</v>
      </c>
      <c r="AM906" s="12">
        <f>I906</f>
        <v>3</v>
      </c>
      <c r="AN906" s="13">
        <f>J906</f>
        <v>1.1339999999999999</v>
      </c>
      <c r="AO906" t="s">
        <v>10</v>
      </c>
    </row>
    <row r="907" spans="2:41" ht="15" customHeight="1" x14ac:dyDescent="0.15">
      <c r="B907" t="s">
        <v>2406</v>
      </c>
      <c r="V907" t="s">
        <v>2365</v>
      </c>
      <c r="AA907" t="s">
        <v>2366</v>
      </c>
      <c r="AF907" t="s">
        <v>2407</v>
      </c>
      <c r="AH907" t="s">
        <v>2408</v>
      </c>
    </row>
    <row r="908" spans="2:41" ht="15" customHeight="1" x14ac:dyDescent="0.15">
      <c r="B908" s="32">
        <v>98</v>
      </c>
      <c r="C908" s="125">
        <v>37.043999999999997</v>
      </c>
      <c r="D908" t="s">
        <v>10</v>
      </c>
      <c r="I908" s="129" t="s">
        <v>2409</v>
      </c>
      <c r="J908" s="101"/>
      <c r="U908" s="12">
        <f>H592+0.5+1</f>
        <v>59.5</v>
      </c>
      <c r="V908" s="13">
        <f>I592+0.189+0.378</f>
        <v>22.491</v>
      </c>
      <c r="W908" t="s">
        <v>10</v>
      </c>
      <c r="AA908" s="12">
        <f>AS847</f>
        <v>59.491596045155823</v>
      </c>
      <c r="AB908" s="13">
        <f>AT847</f>
        <v>22.4878233050689</v>
      </c>
      <c r="AC908" t="s">
        <v>10</v>
      </c>
      <c r="AE908" s="12">
        <f>AY847</f>
        <v>44.406391821785171</v>
      </c>
      <c r="AF908" s="13">
        <f>AZ847</f>
        <v>17.038391821785172</v>
      </c>
      <c r="AG908" t="s">
        <v>10</v>
      </c>
      <c r="AJ908" s="12">
        <f>U592</f>
        <v>44</v>
      </c>
      <c r="AK908" s="13">
        <f>V592</f>
        <v>16.632000000000001</v>
      </c>
      <c r="AN908" t="s">
        <v>2409</v>
      </c>
    </row>
    <row r="909" spans="2:41" ht="15" customHeight="1" x14ac:dyDescent="0.15">
      <c r="C909" t="s">
        <v>2410</v>
      </c>
      <c r="H909" s="59"/>
      <c r="I909" s="32">
        <v>2</v>
      </c>
      <c r="J909" s="125">
        <v>0.75600000000000001</v>
      </c>
      <c r="K909" t="s">
        <v>10</v>
      </c>
      <c r="AA909" t="s">
        <v>2371</v>
      </c>
      <c r="AM909" s="12">
        <f>I909</f>
        <v>2</v>
      </c>
      <c r="AN909" s="13">
        <f>J909</f>
        <v>0.75600000000000001</v>
      </c>
      <c r="AO909" t="s">
        <v>10</v>
      </c>
    </row>
    <row r="910" spans="2:41" ht="15" customHeight="1" x14ac:dyDescent="0.15">
      <c r="C910" s="12">
        <f>B908-(U738-S760)</f>
        <v>78</v>
      </c>
      <c r="D910" s="13">
        <f>C908-(V738-T760)</f>
        <v>29.483999999999998</v>
      </c>
      <c r="E910" t="s">
        <v>10</v>
      </c>
      <c r="AA910" s="12">
        <f>AR849</f>
        <v>44.991596045155823</v>
      </c>
      <c r="AB910" s="13">
        <f>AS849</f>
        <v>17.006823305068899</v>
      </c>
      <c r="AC910" t="s">
        <v>10</v>
      </c>
    </row>
    <row r="911" spans="2:41" ht="15" customHeight="1" x14ac:dyDescent="0.15">
      <c r="L911" t="s">
        <v>2411</v>
      </c>
      <c r="Q911" t="s">
        <v>2412</v>
      </c>
      <c r="R911" s="12">
        <f>AJ850</f>
        <v>58.906391821785171</v>
      </c>
      <c r="S911" s="13">
        <f>AK850</f>
        <v>22.266616108634796</v>
      </c>
      <c r="T911" t="s">
        <v>10</v>
      </c>
      <c r="AE911" s="1"/>
    </row>
    <row r="912" spans="2:41" ht="15" customHeight="1" x14ac:dyDescent="0.15">
      <c r="L912" s="12">
        <f>R592+0.5</f>
        <v>58.5</v>
      </c>
      <c r="M912" s="13">
        <f>S592+0.189</f>
        <v>22.113</v>
      </c>
      <c r="N912" t="s">
        <v>10</v>
      </c>
      <c r="AE912" s="1"/>
    </row>
    <row r="918" spans="17:42" ht="15" customHeight="1" x14ac:dyDescent="0.15">
      <c r="AA918" t="s">
        <v>2377</v>
      </c>
      <c r="AD918" s="12">
        <f>AA592</f>
        <v>56.666666666666664</v>
      </c>
      <c r="AE918" s="13">
        <f>AB592</f>
        <v>21.419999999999998</v>
      </c>
      <c r="AF918" t="s">
        <v>10</v>
      </c>
      <c r="AM918" t="s">
        <v>2378</v>
      </c>
    </row>
    <row r="919" spans="17:42" ht="15" customHeight="1" x14ac:dyDescent="0.15">
      <c r="AM919" s="12">
        <f>D592</f>
        <v>2</v>
      </c>
      <c r="AN919" s="13">
        <f>E592</f>
        <v>0.75600000000000001</v>
      </c>
      <c r="AO919" t="s">
        <v>10</v>
      </c>
    </row>
    <row r="920" spans="17:42" ht="15" customHeight="1" x14ac:dyDescent="0.15">
      <c r="AP920" s="9"/>
    </row>
    <row r="921" spans="17:42" ht="15" customHeight="1" x14ac:dyDescent="0.15">
      <c r="AG921" t="s">
        <v>2413</v>
      </c>
    </row>
    <row r="922" spans="17:42" ht="15" customHeight="1" x14ac:dyDescent="0.15">
      <c r="AG922" s="12">
        <f>R927+F590</f>
        <v>19</v>
      </c>
      <c r="AH922" s="13">
        <f>S927+G590</f>
        <v>7.1819999999999995</v>
      </c>
      <c r="AI922" t="s">
        <v>10</v>
      </c>
    </row>
    <row r="925" spans="17:42" ht="15" customHeight="1" x14ac:dyDescent="0.15">
      <c r="Q925" t="s">
        <v>2414</v>
      </c>
      <c r="U925" s="12">
        <f>R927-0.5</f>
        <v>4.5</v>
      </c>
      <c r="V925" s="13">
        <f>S927-0.189</f>
        <v>1.7009999999999998</v>
      </c>
      <c r="W925" t="s">
        <v>10</v>
      </c>
      <c r="Z925" t="s">
        <v>1</v>
      </c>
      <c r="AA925" s="12">
        <f>D590</f>
        <v>2</v>
      </c>
      <c r="AB925" s="13">
        <f>E590</f>
        <v>0.75600000000000001</v>
      </c>
      <c r="AC925" t="s">
        <v>10</v>
      </c>
    </row>
    <row r="926" spans="17:42" ht="15" customHeight="1" x14ac:dyDescent="0.15">
      <c r="Q926" t="s">
        <v>2415</v>
      </c>
      <c r="X926" s="145"/>
      <c r="Y926" t="s">
        <v>234</v>
      </c>
    </row>
    <row r="927" spans="17:42" ht="15" customHeight="1" x14ac:dyDescent="0.15">
      <c r="R927" s="32">
        <v>5</v>
      </c>
      <c r="S927" s="125">
        <v>1.89</v>
      </c>
      <c r="T927" t="s">
        <v>10</v>
      </c>
      <c r="X927" t="s">
        <v>219</v>
      </c>
      <c r="Z927" s="12">
        <f>D592</f>
        <v>2</v>
      </c>
      <c r="AA927" s="13">
        <f>E592</f>
        <v>0.75600000000000001</v>
      </c>
      <c r="AB927" t="s">
        <v>10</v>
      </c>
    </row>
    <row r="930" spans="2:23" ht="15" customHeight="1" x14ac:dyDescent="0.15">
      <c r="B930" s="30" t="s">
        <v>2416</v>
      </c>
    </row>
    <row r="931" spans="2:23" ht="15" customHeight="1" x14ac:dyDescent="0.15">
      <c r="B931" s="30" t="s">
        <v>2417</v>
      </c>
    </row>
    <row r="932" spans="2:23" ht="15" customHeight="1" thickBot="1" x14ac:dyDescent="0.2">
      <c r="C932" s="17"/>
      <c r="D932" s="17"/>
      <c r="E932" s="17"/>
      <c r="F932" s="564" t="s">
        <v>2418</v>
      </c>
      <c r="G932" s="565"/>
      <c r="H932" s="565"/>
      <c r="I932" s="17"/>
      <c r="J932" s="17"/>
      <c r="K932" s="17"/>
      <c r="L932" s="17"/>
      <c r="M932" s="17"/>
      <c r="N932" s="17"/>
      <c r="O932" s="17"/>
      <c r="P932" s="17"/>
      <c r="Q932" s="17"/>
      <c r="R932" s="17"/>
      <c r="S932" s="17"/>
      <c r="T932" s="17"/>
      <c r="U932" s="17"/>
      <c r="V932" s="17"/>
    </row>
    <row r="933" spans="2:23" ht="15" customHeight="1" thickTop="1" x14ac:dyDescent="0.15">
      <c r="C933" s="674"/>
      <c r="D933" s="674"/>
      <c r="E933" s="674"/>
      <c r="F933" s="674"/>
      <c r="G933" s="674"/>
      <c r="H933" s="674"/>
      <c r="I933" s="674"/>
      <c r="J933" s="674"/>
      <c r="K933" s="674"/>
      <c r="L933" s="674"/>
      <c r="M933" s="674"/>
      <c r="N933" s="674"/>
      <c r="O933" s="674"/>
      <c r="P933" s="674"/>
      <c r="Q933" s="674"/>
      <c r="R933" s="674"/>
      <c r="S933" s="674"/>
      <c r="T933" s="674"/>
      <c r="U933" s="674"/>
      <c r="V933" s="675"/>
      <c r="W933" t="s">
        <v>2419</v>
      </c>
    </row>
    <row r="934" spans="2:23" ht="15" customHeight="1" x14ac:dyDescent="0.15">
      <c r="C934" s="674"/>
      <c r="D934" s="674"/>
      <c r="E934" s="674"/>
      <c r="F934" s="674"/>
      <c r="G934" s="674"/>
      <c r="H934" s="674"/>
      <c r="I934" s="674"/>
      <c r="J934" s="674"/>
      <c r="K934" s="674"/>
      <c r="L934" s="674"/>
      <c r="M934" s="674"/>
      <c r="N934" s="674"/>
      <c r="O934" s="674"/>
      <c r="P934" s="674"/>
      <c r="Q934" s="674"/>
      <c r="R934" s="674"/>
      <c r="S934" s="674"/>
      <c r="T934" s="674"/>
      <c r="U934" s="674"/>
      <c r="V934" s="676"/>
    </row>
    <row r="935" spans="2:23" ht="15" customHeight="1" x14ac:dyDescent="0.15">
      <c r="C935" s="674"/>
      <c r="D935" s="674"/>
      <c r="E935" s="674"/>
      <c r="F935" s="674"/>
      <c r="G935" s="674"/>
      <c r="H935" s="674"/>
      <c r="I935" s="674"/>
      <c r="J935" s="674"/>
      <c r="K935" s="674"/>
      <c r="L935" s="674"/>
      <c r="M935" s="674"/>
      <c r="N935" s="674"/>
      <c r="O935" s="674"/>
      <c r="P935" s="674"/>
      <c r="Q935" s="674"/>
      <c r="R935" s="674"/>
      <c r="S935" s="674"/>
      <c r="T935" s="674"/>
      <c r="U935" s="674"/>
      <c r="V935" s="676"/>
    </row>
    <row r="936" spans="2:23" ht="15" customHeight="1" x14ac:dyDescent="0.15">
      <c r="C936" s="674"/>
      <c r="D936" s="674"/>
      <c r="E936" s="674"/>
      <c r="F936" s="674"/>
      <c r="G936" s="674"/>
      <c r="H936" s="674"/>
      <c r="I936" s="674"/>
      <c r="J936" s="674"/>
      <c r="K936" s="674"/>
      <c r="L936" s="674"/>
      <c r="M936" s="674"/>
      <c r="N936" s="674"/>
      <c r="O936" s="674"/>
      <c r="P936" s="674"/>
      <c r="Q936" s="674"/>
      <c r="R936" s="674"/>
      <c r="S936" s="677"/>
      <c r="T936" s="674"/>
      <c r="U936" s="674"/>
      <c r="V936" s="676"/>
    </row>
    <row r="937" spans="2:23" ht="15" customHeight="1" x14ac:dyDescent="0.15">
      <c r="C937" s="674"/>
      <c r="D937" s="674"/>
      <c r="E937" s="674"/>
      <c r="F937" s="674"/>
      <c r="G937" s="674"/>
      <c r="H937" s="674"/>
      <c r="I937" s="674"/>
      <c r="J937" s="674"/>
      <c r="K937" s="674"/>
      <c r="L937" s="674"/>
      <c r="M937" s="674"/>
      <c r="N937" s="674"/>
      <c r="O937" s="674"/>
      <c r="P937" s="674"/>
      <c r="Q937" s="674"/>
      <c r="R937" s="674"/>
      <c r="S937" s="677"/>
      <c r="T937" s="674"/>
      <c r="U937" s="674"/>
      <c r="V937" s="676"/>
    </row>
    <row r="938" spans="2:23" ht="15" customHeight="1" x14ac:dyDescent="0.15">
      <c r="C938" s="674"/>
      <c r="D938" s="674"/>
      <c r="E938" s="674"/>
      <c r="F938" s="674"/>
      <c r="G938" s="674"/>
      <c r="H938" s="674"/>
      <c r="I938" s="674"/>
      <c r="J938" s="674"/>
      <c r="K938" s="674"/>
      <c r="L938" s="674"/>
      <c r="M938" s="674"/>
      <c r="N938" s="674"/>
      <c r="O938" s="674"/>
      <c r="P938" s="674"/>
      <c r="Q938" s="674"/>
      <c r="R938" s="674"/>
      <c r="S938" s="674"/>
      <c r="T938" s="674"/>
      <c r="U938" s="674"/>
      <c r="V938" s="676"/>
    </row>
    <row r="939" spans="2:23" ht="15" customHeight="1" x14ac:dyDescent="0.15">
      <c r="C939" s="674"/>
      <c r="D939" t="s">
        <v>2420</v>
      </c>
      <c r="F939" s="674"/>
      <c r="G939" s="674"/>
      <c r="H939" s="674"/>
      <c r="I939" s="674"/>
      <c r="J939" s="674"/>
      <c r="K939" s="674"/>
      <c r="L939" s="674"/>
      <c r="M939" s="674"/>
      <c r="N939" s="674"/>
      <c r="O939" s="674"/>
      <c r="P939" s="674"/>
      <c r="Q939" s="674"/>
      <c r="R939" s="674"/>
      <c r="S939" s="674"/>
      <c r="T939" s="674"/>
      <c r="U939" s="674"/>
      <c r="V939" s="676"/>
    </row>
    <row r="940" spans="2:23" ht="15" customHeight="1" x14ac:dyDescent="0.15">
      <c r="C940" s="674"/>
      <c r="D940" s="12">
        <f>U738</f>
        <v>40</v>
      </c>
      <c r="E940" s="13">
        <f>V738</f>
        <v>15.12</v>
      </c>
      <c r="F940" t="s">
        <v>10</v>
      </c>
      <c r="G940" s="674"/>
      <c r="H940" s="674"/>
      <c r="I940" s="674"/>
      <c r="J940" s="677" t="s">
        <v>2421</v>
      </c>
      <c r="K940" s="674"/>
      <c r="L940" s="674"/>
      <c r="M940" s="674"/>
      <c r="N940" s="674"/>
      <c r="O940" s="674"/>
      <c r="P940" s="674"/>
      <c r="Q940" s="674"/>
      <c r="R940" s="674"/>
      <c r="S940" s="674"/>
      <c r="T940" s="674"/>
      <c r="U940" s="674"/>
      <c r="V940" s="676"/>
    </row>
    <row r="941" spans="2:23" ht="15" customHeight="1" x14ac:dyDescent="0.15">
      <c r="C941" s="674"/>
      <c r="D941" s="674"/>
      <c r="E941" s="674"/>
      <c r="F941" s="674"/>
      <c r="G941" s="674"/>
      <c r="H941" s="674"/>
      <c r="I941" s="674"/>
      <c r="J941" s="674"/>
      <c r="K941" s="674"/>
      <c r="L941" s="674"/>
      <c r="M941" s="674"/>
      <c r="N941" s="674"/>
      <c r="O941" s="674"/>
      <c r="P941" s="674"/>
      <c r="Q941" s="674"/>
      <c r="R941" s="674"/>
      <c r="S941" s="674"/>
      <c r="T941" s="674"/>
      <c r="U941" s="674"/>
      <c r="V941" s="676"/>
    </row>
    <row r="942" spans="2:23" ht="15" customHeight="1" x14ac:dyDescent="0.15">
      <c r="C942" s="674"/>
      <c r="D942" s="674"/>
      <c r="E942" s="674"/>
      <c r="F942" s="674"/>
      <c r="G942" s="674"/>
      <c r="H942" s="674"/>
      <c r="I942" s="674"/>
      <c r="J942" s="674"/>
      <c r="K942" s="674"/>
      <c r="L942" s="674"/>
      <c r="M942" s="674"/>
      <c r="N942" s="674"/>
      <c r="O942" s="674"/>
      <c r="P942" s="674"/>
      <c r="Q942" s="674"/>
      <c r="R942" s="674"/>
      <c r="S942" s="674"/>
      <c r="T942" s="674"/>
      <c r="U942" s="674"/>
      <c r="V942" s="676"/>
    </row>
    <row r="943" spans="2:23" ht="15" customHeight="1" x14ac:dyDescent="0.15">
      <c r="C943" s="674"/>
      <c r="D943" s="674"/>
      <c r="E943" s="674"/>
      <c r="F943" s="674"/>
      <c r="G943" s="674"/>
      <c r="H943" s="674"/>
      <c r="I943" s="674"/>
      <c r="J943" s="674"/>
      <c r="K943" s="674"/>
      <c r="L943" s="674"/>
      <c r="M943" s="674"/>
      <c r="N943" s="674"/>
      <c r="O943" s="674"/>
      <c r="P943" s="674"/>
      <c r="Q943" s="674"/>
      <c r="R943" s="674"/>
      <c r="S943" s="674"/>
      <c r="T943" s="674"/>
      <c r="U943" s="674"/>
      <c r="V943" s="676"/>
    </row>
    <row r="944" spans="2:23" ht="15" customHeight="1" x14ac:dyDescent="0.15">
      <c r="C944" s="674"/>
      <c r="D944" s="674"/>
      <c r="E944" s="674"/>
      <c r="F944" s="674"/>
      <c r="G944" s="674"/>
      <c r="H944" s="674"/>
      <c r="I944" s="674"/>
      <c r="J944" s="674"/>
      <c r="K944" s="674"/>
      <c r="L944" s="674"/>
      <c r="M944" s="674"/>
      <c r="N944" s="674"/>
      <c r="O944" s="674"/>
      <c r="P944" s="674"/>
      <c r="Q944" s="674"/>
      <c r="R944" s="674"/>
      <c r="S944" s="674"/>
      <c r="T944" s="674"/>
      <c r="U944" s="674"/>
      <c r="V944" s="676"/>
    </row>
    <row r="945" spans="3:35" ht="15" customHeight="1" x14ac:dyDescent="0.15">
      <c r="C945" s="674"/>
      <c r="D945" s="674"/>
      <c r="E945" s="674"/>
      <c r="F945" s="674"/>
      <c r="G945" s="674"/>
      <c r="H945" s="674"/>
      <c r="I945" s="674"/>
      <c r="J945" s="674"/>
      <c r="K945" s="674"/>
      <c r="L945" s="674"/>
      <c r="M945" s="674"/>
      <c r="N945" s="674"/>
      <c r="O945" s="674"/>
      <c r="P945" s="674"/>
      <c r="Q945" s="674"/>
      <c r="R945" s="674"/>
      <c r="S945" s="674"/>
      <c r="T945" s="674"/>
      <c r="U945" s="674"/>
      <c r="V945" s="676"/>
    </row>
    <row r="946" spans="3:35" ht="15" customHeight="1" x14ac:dyDescent="0.15">
      <c r="C946" s="674"/>
      <c r="D946" s="674"/>
      <c r="E946" s="674"/>
      <c r="F946" s="674"/>
      <c r="G946" s="674"/>
      <c r="H946" s="674"/>
      <c r="I946" s="674"/>
      <c r="J946" s="674"/>
      <c r="K946" s="674"/>
      <c r="L946" s="674"/>
      <c r="M946" s="674"/>
      <c r="N946" s="674"/>
      <c r="O946" s="674"/>
      <c r="P946" s="674"/>
      <c r="Q946" s="674"/>
      <c r="R946" s="674"/>
      <c r="S946" s="674"/>
      <c r="T946" s="674"/>
      <c r="U946" s="674"/>
      <c r="V946" s="676"/>
    </row>
    <row r="947" spans="3:35" ht="15" customHeight="1" x14ac:dyDescent="0.15">
      <c r="C947" s="674"/>
      <c r="D947" s="674"/>
      <c r="E947" s="674"/>
      <c r="F947" s="674"/>
      <c r="G947" s="674"/>
      <c r="H947" s="674"/>
      <c r="I947" s="674"/>
      <c r="J947" s="674"/>
      <c r="K947" s="674"/>
      <c r="L947" s="674"/>
      <c r="M947" s="674"/>
      <c r="N947" s="674"/>
      <c r="O947" s="674"/>
      <c r="P947" s="674"/>
      <c r="Q947" s="674"/>
      <c r="R947" s="674"/>
      <c r="S947" s="674"/>
      <c r="T947" s="674"/>
      <c r="U947" s="674"/>
      <c r="V947" s="676"/>
    </row>
    <row r="948" spans="3:35" ht="15" customHeight="1" thickBot="1" x14ac:dyDescent="0.2">
      <c r="C948" s="678"/>
      <c r="D948" s="678"/>
      <c r="E948" s="678"/>
      <c r="F948" s="678"/>
      <c r="G948" s="678"/>
      <c r="H948" s="678"/>
      <c r="I948" s="678"/>
      <c r="J948" s="678"/>
      <c r="K948" s="678"/>
      <c r="L948" s="678"/>
      <c r="M948" s="678"/>
      <c r="N948" s="678"/>
      <c r="O948" s="678"/>
      <c r="P948" s="678"/>
      <c r="Q948" s="678"/>
      <c r="R948" s="678"/>
      <c r="S948" s="678"/>
      <c r="T948" s="678"/>
      <c r="U948" s="678"/>
      <c r="V948" s="679"/>
    </row>
    <row r="949" spans="3:35" ht="15" customHeight="1" thickTop="1" x14ac:dyDescent="0.15"/>
    <row r="951" spans="3:35" ht="15" customHeight="1" x14ac:dyDescent="0.15">
      <c r="K951" t="s">
        <v>1086</v>
      </c>
      <c r="O951" t="s">
        <v>2422</v>
      </c>
      <c r="AG951" s="12">
        <f>O952+O956</f>
        <v>15.2</v>
      </c>
      <c r="AH951" s="13">
        <f>P952+P956</f>
        <v>5.7456000000000005</v>
      </c>
      <c r="AI951" t="s">
        <v>10</v>
      </c>
    </row>
    <row r="952" spans="3:35" ht="15" customHeight="1" thickBot="1" x14ac:dyDescent="0.2">
      <c r="C952" s="17"/>
      <c r="D952" s="17"/>
      <c r="E952" s="17"/>
      <c r="F952" s="17"/>
      <c r="G952" s="17"/>
      <c r="H952" s="17"/>
      <c r="I952" s="17"/>
      <c r="J952" s="17"/>
      <c r="K952" s="566">
        <v>2</v>
      </c>
      <c r="L952" s="567">
        <v>0.75600000000000001</v>
      </c>
      <c r="M952" s="565" t="s">
        <v>10</v>
      </c>
      <c r="N952" s="17"/>
      <c r="O952" s="178">
        <f>K952+0.2+1</f>
        <v>3.2</v>
      </c>
      <c r="P952" s="179">
        <f>L952+0.0756+0.378</f>
        <v>1.2096</v>
      </c>
      <c r="Q952" s="17" t="s">
        <v>10</v>
      </c>
      <c r="R952" s="17"/>
      <c r="S952" s="17"/>
      <c r="T952" s="17"/>
      <c r="U952" s="17"/>
      <c r="V952" s="17"/>
    </row>
    <row r="953" spans="3:35" ht="15" customHeight="1" thickTop="1" x14ac:dyDescent="0.15">
      <c r="C953" s="674"/>
      <c r="D953" s="674"/>
      <c r="E953" s="674"/>
      <c r="F953" s="674"/>
      <c r="G953" s="674"/>
      <c r="H953" s="674"/>
      <c r="I953" s="674"/>
      <c r="J953" s="674"/>
      <c r="K953" s="674"/>
      <c r="L953" s="674"/>
      <c r="M953" s="674"/>
      <c r="N953" s="674"/>
      <c r="O953" s="674"/>
      <c r="P953" s="674"/>
      <c r="Q953" s="674"/>
      <c r="R953" s="674"/>
      <c r="S953" s="674"/>
      <c r="T953" s="674"/>
      <c r="U953" s="674"/>
      <c r="V953" s="675"/>
      <c r="X953" t="s">
        <v>2419</v>
      </c>
    </row>
    <row r="954" spans="3:35" ht="15" customHeight="1" x14ac:dyDescent="0.15">
      <c r="C954" s="674"/>
      <c r="D954" s="674"/>
      <c r="E954" s="674"/>
      <c r="F954" s="674"/>
      <c r="G954" s="674"/>
      <c r="H954" s="674"/>
      <c r="I954" s="674"/>
      <c r="J954" s="674"/>
      <c r="K954" s="674"/>
      <c r="L954" s="674"/>
      <c r="M954" s="674"/>
      <c r="N954" s="674"/>
      <c r="O954" s="674"/>
      <c r="P954" s="674"/>
      <c r="Q954" s="674"/>
      <c r="R954" s="674"/>
      <c r="S954" s="674"/>
      <c r="T954" s="674"/>
      <c r="U954" s="674"/>
      <c r="V954" s="676"/>
      <c r="X954" t="s">
        <v>692</v>
      </c>
    </row>
    <row r="955" spans="3:35" ht="15" customHeight="1" x14ac:dyDescent="0.15">
      <c r="C955" s="674"/>
      <c r="D955" s="674"/>
      <c r="E955" s="674"/>
      <c r="F955" s="674"/>
      <c r="G955" s="674"/>
      <c r="H955" s="674"/>
      <c r="I955" s="674"/>
      <c r="J955" s="674"/>
      <c r="K955" s="674"/>
      <c r="L955" s="674"/>
      <c r="M955" s="674"/>
      <c r="N955" s="674"/>
      <c r="O955" t="s">
        <v>555</v>
      </c>
      <c r="P955" s="674"/>
      <c r="Q955" s="674"/>
      <c r="R955" s="674"/>
      <c r="S955" s="674"/>
      <c r="T955" s="674"/>
      <c r="U955" s="674"/>
      <c r="V955" s="676"/>
      <c r="X955" t="s">
        <v>2423</v>
      </c>
    </row>
    <row r="956" spans="3:35" ht="15" customHeight="1" x14ac:dyDescent="0.15">
      <c r="C956" s="674"/>
      <c r="D956" s="674"/>
      <c r="E956" s="674"/>
      <c r="F956" s="674"/>
      <c r="G956" s="674"/>
      <c r="H956" s="674"/>
      <c r="I956" s="674"/>
      <c r="J956" s="674"/>
      <c r="K956" s="674"/>
      <c r="L956" s="674"/>
      <c r="M956" s="674"/>
      <c r="N956" s="674"/>
      <c r="O956" s="12">
        <f>P592</f>
        <v>12</v>
      </c>
      <c r="P956" s="13">
        <f>Q592</f>
        <v>4.5360000000000005</v>
      </c>
      <c r="Q956" t="s">
        <v>10</v>
      </c>
      <c r="R956" s="674"/>
      <c r="S956" s="677"/>
      <c r="T956" s="674"/>
      <c r="U956" s="674"/>
      <c r="V956" s="676"/>
    </row>
    <row r="957" spans="3:35" ht="15" customHeight="1" x14ac:dyDescent="0.15">
      <c r="C957" s="674"/>
      <c r="D957" s="674"/>
      <c r="E957" s="674"/>
      <c r="F957" s="674"/>
      <c r="G957" s="674"/>
      <c r="H957" s="674"/>
      <c r="I957" s="674"/>
      <c r="J957" s="674"/>
      <c r="K957" s="674"/>
      <c r="L957" s="674"/>
      <c r="M957" s="674"/>
      <c r="N957" s="674"/>
      <c r="O957" s="674"/>
      <c r="P957" s="674"/>
      <c r="Q957" s="674"/>
      <c r="R957" s="674"/>
      <c r="S957" s="677"/>
      <c r="T957" s="674"/>
      <c r="U957" s="674"/>
      <c r="V957" s="676"/>
      <c r="AC957" t="s">
        <v>83</v>
      </c>
      <c r="AD957" s="224" t="s">
        <v>2424</v>
      </c>
      <c r="AE957" s="224"/>
      <c r="AF957" s="224"/>
    </row>
    <row r="958" spans="3:35" ht="15" customHeight="1" x14ac:dyDescent="0.15">
      <c r="C958" s="674"/>
      <c r="D958" s="674"/>
      <c r="E958" s="674"/>
      <c r="F958" s="674"/>
      <c r="G958" s="674"/>
      <c r="H958" s="674"/>
      <c r="I958" s="674"/>
      <c r="J958" s="674"/>
      <c r="K958" s="674"/>
      <c r="L958" s="674"/>
      <c r="M958" s="674"/>
      <c r="N958" s="674"/>
      <c r="O958" s="674"/>
      <c r="P958" s="674"/>
      <c r="Q958" s="674"/>
      <c r="R958" s="674"/>
      <c r="S958" s="674"/>
      <c r="T958" s="674"/>
      <c r="U958" s="674"/>
      <c r="V958" s="676"/>
      <c r="AC958" s="225"/>
      <c r="AE958" s="23" t="s">
        <v>84</v>
      </c>
      <c r="AF958" s="7"/>
    </row>
    <row r="959" spans="3:35" ht="15" customHeight="1" x14ac:dyDescent="0.15">
      <c r="C959" s="674"/>
      <c r="D959" s="674"/>
      <c r="E959" s="674"/>
      <c r="F959" s="674"/>
      <c r="G959" s="674"/>
      <c r="H959" s="674"/>
      <c r="I959" s="674"/>
      <c r="J959" s="674"/>
      <c r="K959" s="674"/>
      <c r="L959" s="674"/>
      <c r="M959" s="674"/>
      <c r="N959" s="674"/>
      <c r="O959" s="674"/>
      <c r="P959" s="674"/>
      <c r="Q959" s="674"/>
      <c r="R959" s="674"/>
      <c r="S959" s="674"/>
      <c r="T959" s="674"/>
      <c r="U959" s="674"/>
      <c r="V959" s="676"/>
      <c r="X959" t="s">
        <v>2425</v>
      </c>
      <c r="AC959" s="7"/>
      <c r="AF959" s="7"/>
    </row>
    <row r="960" spans="3:35" ht="15" customHeight="1" x14ac:dyDescent="0.15">
      <c r="C960" s="674"/>
      <c r="D960" s="680"/>
      <c r="E960" s="680"/>
      <c r="F960" s="680"/>
      <c r="G960" s="674"/>
      <c r="H960" s="674"/>
      <c r="I960" s="674"/>
      <c r="J960" s="677" t="s">
        <v>2421</v>
      </c>
      <c r="K960" s="674"/>
      <c r="L960" s="674"/>
      <c r="M960" s="674"/>
      <c r="N960" s="674"/>
      <c r="O960" t="s">
        <v>2426</v>
      </c>
      <c r="S960" s="674"/>
      <c r="T960" s="674"/>
      <c r="U960" s="674"/>
      <c r="V960" s="676"/>
      <c r="AC960" s="7"/>
      <c r="AE960" s="5" t="s">
        <v>85</v>
      </c>
      <c r="AF960" s="7"/>
    </row>
    <row r="961" spans="3:32" ht="15" customHeight="1" x14ac:dyDescent="0.15">
      <c r="C961" s="674"/>
      <c r="D961" s="12">
        <f>D940-O952</f>
        <v>36.799999999999997</v>
      </c>
      <c r="E961" s="13">
        <f>E940-P952</f>
        <v>13.910399999999999</v>
      </c>
      <c r="F961" t="s">
        <v>10</v>
      </c>
      <c r="G961" s="674"/>
      <c r="H961" s="674"/>
      <c r="I961" s="674"/>
      <c r="J961" s="674"/>
      <c r="K961" s="674"/>
      <c r="L961" s="674"/>
      <c r="M961" s="674"/>
      <c r="N961" s="674"/>
      <c r="O961" s="12">
        <f>P592-1</f>
        <v>11</v>
      </c>
      <c r="P961" s="13">
        <f>Q592-0.378</f>
        <v>4.1580000000000004</v>
      </c>
      <c r="Q961" t="s">
        <v>10</v>
      </c>
      <c r="R961" s="674"/>
      <c r="S961" s="674"/>
      <c r="T961" s="674"/>
      <c r="U961" s="674"/>
      <c r="V961" s="676"/>
    </row>
    <row r="962" spans="3:32" ht="15" customHeight="1" x14ac:dyDescent="0.15">
      <c r="C962" s="674"/>
      <c r="D962" s="674"/>
      <c r="E962" s="674"/>
      <c r="F962" s="674"/>
      <c r="G962" s="674"/>
      <c r="H962" s="674"/>
      <c r="I962" s="674"/>
      <c r="J962" s="674"/>
      <c r="K962" s="674"/>
      <c r="L962" s="674"/>
      <c r="M962" s="674"/>
      <c r="N962" s="674"/>
      <c r="O962" s="674"/>
      <c r="P962" s="674"/>
      <c r="Q962" s="674"/>
      <c r="R962" s="674"/>
      <c r="S962" s="674"/>
      <c r="T962" s="674"/>
      <c r="U962" s="674"/>
      <c r="V962" s="676"/>
    </row>
    <row r="963" spans="3:32" ht="15" customHeight="1" x14ac:dyDescent="0.15">
      <c r="C963" s="674"/>
      <c r="D963" s="674"/>
      <c r="E963" s="674"/>
      <c r="F963" s="674"/>
      <c r="G963" s="674"/>
      <c r="H963" s="674"/>
      <c r="I963" s="674"/>
      <c r="J963" s="674"/>
      <c r="K963" s="674"/>
      <c r="L963" s="674"/>
      <c r="M963" s="674"/>
      <c r="N963" s="674"/>
      <c r="O963" s="674"/>
      <c r="P963" s="674"/>
      <c r="Q963" s="674"/>
      <c r="R963" s="674"/>
      <c r="S963" s="674"/>
      <c r="T963" s="674"/>
      <c r="U963" s="674"/>
      <c r="V963" s="676"/>
    </row>
    <row r="964" spans="3:32" ht="15" customHeight="1" x14ac:dyDescent="0.15">
      <c r="C964" s="674"/>
      <c r="D964" s="674"/>
      <c r="E964" s="674"/>
      <c r="F964" s="674"/>
      <c r="G964" s="674"/>
      <c r="H964" s="674"/>
      <c r="I964" s="674"/>
      <c r="J964" s="674"/>
      <c r="K964" s="674"/>
      <c r="L964" s="674"/>
      <c r="M964" s="674"/>
      <c r="N964" s="674"/>
      <c r="O964" s="674"/>
      <c r="P964" s="674"/>
      <c r="Q964" s="674"/>
      <c r="R964" s="674"/>
      <c r="S964" s="674"/>
      <c r="T964" s="674"/>
      <c r="U964" s="674"/>
      <c r="V964" s="676"/>
    </row>
    <row r="965" spans="3:32" ht="15" customHeight="1" x14ac:dyDescent="0.15">
      <c r="C965" s="674"/>
      <c r="D965" s="674"/>
      <c r="E965" s="674"/>
      <c r="F965" s="674"/>
      <c r="G965" s="674"/>
      <c r="H965" s="674"/>
      <c r="I965" s="674"/>
      <c r="J965" s="674"/>
      <c r="K965" s="674"/>
      <c r="L965" s="674"/>
      <c r="M965" s="674"/>
      <c r="N965" s="674"/>
      <c r="O965" s="674"/>
      <c r="P965" s="674"/>
      <c r="Q965" s="674"/>
      <c r="R965" s="674"/>
      <c r="S965" s="674"/>
      <c r="T965" s="674"/>
      <c r="U965" s="674"/>
      <c r="V965" s="676"/>
      <c r="X965" t="s">
        <v>2427</v>
      </c>
    </row>
    <row r="966" spans="3:32" ht="15" customHeight="1" x14ac:dyDescent="0.15">
      <c r="C966" s="674"/>
      <c r="D966" s="674"/>
      <c r="E966" s="674"/>
      <c r="F966" s="674"/>
      <c r="G966" s="674"/>
      <c r="H966" s="674"/>
      <c r="I966" s="674"/>
      <c r="J966" s="674"/>
      <c r="K966" s="674"/>
      <c r="L966" s="674"/>
      <c r="M966" s="674"/>
      <c r="N966" s="674"/>
      <c r="O966" s="12">
        <f>D961-O956-O961</f>
        <v>13.799999999999997</v>
      </c>
      <c r="P966" s="13">
        <f>E961-P956-P961</f>
        <v>5.2163999999999975</v>
      </c>
      <c r="Q966" t="s">
        <v>10</v>
      </c>
      <c r="R966" s="674"/>
      <c r="S966" s="674"/>
      <c r="T966" s="674"/>
      <c r="U966" s="674"/>
      <c r="V966" s="676"/>
    </row>
    <row r="967" spans="3:32" ht="15" customHeight="1" x14ac:dyDescent="0.15">
      <c r="C967" s="674"/>
      <c r="D967" s="674"/>
      <c r="E967" s="674"/>
      <c r="F967" s="674"/>
      <c r="G967" s="674"/>
      <c r="H967" s="674"/>
      <c r="I967" s="674"/>
      <c r="J967" s="674"/>
      <c r="K967" s="674"/>
      <c r="L967" s="674"/>
      <c r="M967" s="674"/>
      <c r="N967" s="674"/>
      <c r="O967" s="674"/>
      <c r="P967" s="674"/>
      <c r="Q967" s="674"/>
      <c r="R967" s="674"/>
      <c r="S967" s="674"/>
      <c r="T967" s="674"/>
      <c r="U967" s="674"/>
      <c r="V967" s="676"/>
    </row>
    <row r="968" spans="3:32" ht="15" customHeight="1" thickBot="1" x14ac:dyDescent="0.2">
      <c r="C968" s="678"/>
      <c r="D968" s="678"/>
      <c r="E968" s="678"/>
      <c r="F968" s="678"/>
      <c r="G968" s="678"/>
      <c r="H968" s="678"/>
      <c r="I968" s="678"/>
      <c r="J968" s="678"/>
      <c r="K968" s="678"/>
      <c r="L968" s="678"/>
      <c r="M968" s="678"/>
      <c r="N968" s="678"/>
      <c r="O968" s="678"/>
      <c r="P968" s="678"/>
      <c r="Q968" s="678"/>
      <c r="R968" s="678"/>
      <c r="S968" s="678"/>
      <c r="T968" s="678"/>
      <c r="U968" s="678"/>
      <c r="V968" s="679"/>
    </row>
    <row r="969" spans="3:32" ht="15" customHeight="1" thickTop="1" x14ac:dyDescent="0.15"/>
    <row r="971" spans="3:32" ht="15" customHeight="1" x14ac:dyDescent="0.15">
      <c r="K971" t="s">
        <v>1094</v>
      </c>
      <c r="O971" t="s">
        <v>2422</v>
      </c>
    </row>
    <row r="972" spans="3:32" ht="15" customHeight="1" x14ac:dyDescent="0.15">
      <c r="C972" s="224"/>
      <c r="D972" s="224"/>
      <c r="E972" s="224"/>
      <c r="F972" s="224"/>
      <c r="G972" s="224"/>
      <c r="H972" s="224"/>
      <c r="I972" s="224"/>
      <c r="J972" s="224"/>
      <c r="K972" s="568">
        <v>2</v>
      </c>
      <c r="L972" s="569">
        <v>0.75600000000000001</v>
      </c>
      <c r="M972" s="570" t="s">
        <v>10</v>
      </c>
      <c r="N972" s="224"/>
      <c r="O972" s="491">
        <f>K972+0.2+1</f>
        <v>3.2</v>
      </c>
      <c r="P972" s="492">
        <f>L972+0.0756+0.378</f>
        <v>1.2096</v>
      </c>
      <c r="Q972" s="224" t="s">
        <v>10</v>
      </c>
      <c r="R972" s="224"/>
      <c r="S972" s="224"/>
      <c r="T972" s="224"/>
      <c r="U972" s="224"/>
      <c r="V972" s="224"/>
      <c r="X972" t="s">
        <v>2428</v>
      </c>
    </row>
    <row r="973" spans="3:32" ht="15" customHeight="1" x14ac:dyDescent="0.15">
      <c r="V973" s="681"/>
      <c r="X973" t="s">
        <v>692</v>
      </c>
    </row>
    <row r="974" spans="3:32" ht="15" customHeight="1" x14ac:dyDescent="0.15">
      <c r="V974" s="171"/>
    </row>
    <row r="975" spans="3:32" ht="15" customHeight="1" x14ac:dyDescent="0.15">
      <c r="S975" s="6"/>
      <c r="V975" s="171"/>
      <c r="X975" t="s">
        <v>555</v>
      </c>
    </row>
    <row r="976" spans="3:32" ht="15" customHeight="1" x14ac:dyDescent="0.15">
      <c r="S976" s="6"/>
      <c r="V976" s="171"/>
      <c r="X976" s="12">
        <f>P592</f>
        <v>12</v>
      </c>
      <c r="Y976" s="13">
        <f>Q592</f>
        <v>4.5360000000000005</v>
      </c>
      <c r="Z976" t="s">
        <v>10</v>
      </c>
      <c r="AC976" t="s">
        <v>83</v>
      </c>
      <c r="AD976" s="224" t="s">
        <v>2429</v>
      </c>
      <c r="AE976" s="224"/>
      <c r="AF976" s="224"/>
    </row>
    <row r="977" spans="3:32" ht="15" customHeight="1" x14ac:dyDescent="0.15">
      <c r="S977" s="6"/>
      <c r="V977" s="171"/>
      <c r="AC977" s="225"/>
      <c r="AE977" s="23" t="s">
        <v>84</v>
      </c>
      <c r="AF977" s="7"/>
    </row>
    <row r="978" spans="3:32" ht="15" customHeight="1" x14ac:dyDescent="0.15">
      <c r="V978" s="171"/>
      <c r="X978" t="s">
        <v>2430</v>
      </c>
      <c r="AC978" s="7"/>
      <c r="AF978" s="7"/>
    </row>
    <row r="979" spans="3:32" ht="15" customHeight="1" x14ac:dyDescent="0.15">
      <c r="D979" s="12">
        <f>P592*2-1</f>
        <v>23</v>
      </c>
      <c r="E979" s="13">
        <f>Q592*2-0.378</f>
        <v>8.6940000000000008</v>
      </c>
      <c r="F979" t="s">
        <v>10</v>
      </c>
      <c r="J979" s="6"/>
      <c r="O979" s="23"/>
      <c r="V979" s="171"/>
      <c r="AC979" s="7"/>
      <c r="AE979" s="5" t="s">
        <v>85</v>
      </c>
      <c r="AF979" s="7"/>
    </row>
    <row r="980" spans="3:32" ht="15" customHeight="1" x14ac:dyDescent="0.15">
      <c r="N980" s="12">
        <f>O966</f>
        <v>13.799999999999997</v>
      </c>
      <c r="O980" s="13">
        <f>P966</f>
        <v>5.2163999999999975</v>
      </c>
      <c r="P980" t="s">
        <v>10</v>
      </c>
      <c r="V980" s="171"/>
    </row>
    <row r="981" spans="3:32" ht="15" customHeight="1" x14ac:dyDescent="0.15">
      <c r="V981" s="171"/>
    </row>
    <row r="982" spans="3:32" ht="15" customHeight="1" x14ac:dyDescent="0.15">
      <c r="C982" s="224"/>
      <c r="D982" s="224"/>
      <c r="E982" s="224"/>
      <c r="F982" s="224"/>
      <c r="G982" s="224"/>
      <c r="H982" s="224"/>
      <c r="I982" s="224"/>
      <c r="J982" s="224"/>
      <c r="K982" s="224"/>
      <c r="L982" s="224"/>
      <c r="M982" s="224"/>
      <c r="N982" s="224"/>
      <c r="O982" s="224"/>
      <c r="P982" s="224"/>
      <c r="Q982" s="224"/>
      <c r="R982" s="224"/>
      <c r="S982" s="224"/>
      <c r="T982" s="224"/>
      <c r="U982" s="224"/>
      <c r="V982" s="237"/>
    </row>
    <row r="983" spans="3:32" ht="15" customHeight="1" x14ac:dyDescent="0.15">
      <c r="X983" t="s">
        <v>2431</v>
      </c>
    </row>
    <row r="985" spans="3:32" ht="15" customHeight="1" x14ac:dyDescent="0.15">
      <c r="G985" t="s">
        <v>2432</v>
      </c>
    </row>
    <row r="986" spans="3:32" ht="15" customHeight="1" x14ac:dyDescent="0.15">
      <c r="D986" t="s">
        <v>2433</v>
      </c>
      <c r="G986" t="s">
        <v>2434</v>
      </c>
      <c r="K986" t="s">
        <v>2435</v>
      </c>
      <c r="O986" t="s">
        <v>2436</v>
      </c>
    </row>
    <row r="987" spans="3:32" ht="15" customHeight="1" x14ac:dyDescent="0.15">
      <c r="C987" s="224"/>
      <c r="D987" s="568">
        <v>1</v>
      </c>
      <c r="E987" s="569">
        <v>0.378</v>
      </c>
      <c r="F987" s="570" t="s">
        <v>10</v>
      </c>
      <c r="G987" s="568">
        <v>0.2</v>
      </c>
      <c r="H987" s="569">
        <v>7.5600000000000001E-2</v>
      </c>
      <c r="I987" s="570" t="s">
        <v>10</v>
      </c>
      <c r="J987" s="224"/>
      <c r="K987" s="568">
        <v>2</v>
      </c>
      <c r="L987" s="569">
        <v>0.75600000000000001</v>
      </c>
      <c r="M987" s="570" t="s">
        <v>10</v>
      </c>
      <c r="N987" s="224"/>
      <c r="O987" s="491">
        <f>D987+G987+K987</f>
        <v>3.2</v>
      </c>
      <c r="P987" s="492">
        <f>E987+H987+L987</f>
        <v>1.2096</v>
      </c>
      <c r="Q987" s="224" t="s">
        <v>10</v>
      </c>
      <c r="R987" s="224"/>
      <c r="S987" s="224"/>
      <c r="T987" s="224"/>
      <c r="U987" s="224"/>
      <c r="V987" s="224"/>
      <c r="X987" t="s">
        <v>2437</v>
      </c>
    </row>
    <row r="988" spans="3:32" ht="15" customHeight="1" x14ac:dyDescent="0.15">
      <c r="V988" s="458"/>
      <c r="X988" t="s">
        <v>2427</v>
      </c>
      <c r="AC988" t="s">
        <v>83</v>
      </c>
      <c r="AD988" s="224" t="s">
        <v>2438</v>
      </c>
      <c r="AE988" s="224"/>
      <c r="AF988" s="224"/>
    </row>
    <row r="989" spans="3:32" ht="15" customHeight="1" x14ac:dyDescent="0.15">
      <c r="X989" t="s">
        <v>692</v>
      </c>
      <c r="AC989" s="225"/>
      <c r="AE989" s="23" t="s">
        <v>84</v>
      </c>
      <c r="AF989" s="7"/>
    </row>
    <row r="990" spans="3:32" ht="15" customHeight="1" x14ac:dyDescent="0.15">
      <c r="N990" t="s">
        <v>555</v>
      </c>
      <c r="Q990" t="s">
        <v>2426</v>
      </c>
      <c r="AC990" s="7"/>
      <c r="AF990" s="7"/>
    </row>
    <row r="991" spans="3:32" ht="15" customHeight="1" x14ac:dyDescent="0.15">
      <c r="N991" s="12">
        <f>P592</f>
        <v>12</v>
      </c>
      <c r="O991" s="13">
        <f>Q592</f>
        <v>4.5360000000000005</v>
      </c>
      <c r="P991" t="s">
        <v>10</v>
      </c>
      <c r="Q991" s="12">
        <f>P592-1</f>
        <v>11</v>
      </c>
      <c r="R991" s="13">
        <f>Q592-0.378</f>
        <v>4.1580000000000004</v>
      </c>
      <c r="S991" t="s">
        <v>10</v>
      </c>
      <c r="AC991" s="7"/>
      <c r="AE991" s="5" t="s">
        <v>85</v>
      </c>
      <c r="AF991" s="7"/>
    </row>
    <row r="992" spans="3:32" ht="15" customHeight="1" x14ac:dyDescent="0.15">
      <c r="S992" s="6"/>
    </row>
    <row r="993" spans="2:37" ht="15" customHeight="1" x14ac:dyDescent="0.15">
      <c r="X993" t="s">
        <v>2439</v>
      </c>
    </row>
    <row r="995" spans="2:37" ht="15" customHeight="1" x14ac:dyDescent="0.15">
      <c r="B995" s="30" t="s">
        <v>2440</v>
      </c>
      <c r="AF995" s="6"/>
      <c r="AK995" s="23"/>
    </row>
    <row r="997" spans="2:37" ht="15" customHeight="1" x14ac:dyDescent="0.15">
      <c r="M997" s="170"/>
    </row>
    <row r="998" spans="2:37" ht="15" customHeight="1" x14ac:dyDescent="0.15">
      <c r="M998" s="170"/>
    </row>
    <row r="999" spans="2:37" ht="15" customHeight="1" x14ac:dyDescent="0.15">
      <c r="M999" s="170"/>
      <c r="O999" s="206" t="s">
        <v>401</v>
      </c>
      <c r="R999" t="s">
        <v>2441</v>
      </c>
    </row>
    <row r="1000" spans="2:37" ht="15" customHeight="1" x14ac:dyDescent="0.15">
      <c r="M1000" s="170"/>
    </row>
    <row r="1001" spans="2:37" ht="15" customHeight="1" x14ac:dyDescent="0.15">
      <c r="M1001" s="170"/>
    </row>
    <row r="1002" spans="2:37" ht="15" customHeight="1" x14ac:dyDescent="0.15">
      <c r="J1002" s="12">
        <f>P592-1</f>
        <v>11</v>
      </c>
      <c r="K1002" s="13">
        <f>Q592-0.378</f>
        <v>4.1580000000000004</v>
      </c>
      <c r="L1002" t="s">
        <v>10</v>
      </c>
      <c r="M1002" s="170"/>
    </row>
    <row r="1003" spans="2:37" ht="15" customHeight="1" x14ac:dyDescent="0.15">
      <c r="M1003" s="170"/>
    </row>
    <row r="1004" spans="2:37" ht="15" customHeight="1" x14ac:dyDescent="0.15">
      <c r="I1004" t="s">
        <v>555</v>
      </c>
      <c r="J1004" s="12">
        <f>P592</f>
        <v>12</v>
      </c>
      <c r="K1004" s="13">
        <f>Q592</f>
        <v>4.5360000000000005</v>
      </c>
      <c r="L1004" t="s">
        <v>10</v>
      </c>
      <c r="M1004" s="170"/>
    </row>
    <row r="1005" spans="2:37" ht="15" customHeight="1" x14ac:dyDescent="0.15">
      <c r="M1005" s="170"/>
    </row>
    <row r="1006" spans="2:37" ht="15" customHeight="1" x14ac:dyDescent="0.15">
      <c r="H1006" t="s">
        <v>2442</v>
      </c>
      <c r="J1006" s="12">
        <v>1</v>
      </c>
      <c r="K1006" s="13">
        <v>0.378</v>
      </c>
      <c r="L1006" t="s">
        <v>10</v>
      </c>
      <c r="M1006" s="170"/>
    </row>
    <row r="1007" spans="2:37" ht="15" customHeight="1" x14ac:dyDescent="0.15">
      <c r="M1007" s="170"/>
    </row>
    <row r="1008" spans="2:37" ht="15" customHeight="1" x14ac:dyDescent="0.15">
      <c r="D1008" t="s">
        <v>2443</v>
      </c>
      <c r="J1008" s="12">
        <f>2+0.2</f>
        <v>2.2000000000000002</v>
      </c>
      <c r="K1008" s="13">
        <f>0.756+0.0756</f>
        <v>0.83160000000000001</v>
      </c>
      <c r="L1008" t="s">
        <v>10</v>
      </c>
      <c r="M1008" s="170"/>
    </row>
    <row r="1009" spans="2:51" ht="15" customHeight="1" x14ac:dyDescent="0.15">
      <c r="M1009" s="170"/>
    </row>
    <row r="1010" spans="2:51" ht="15" customHeight="1" x14ac:dyDescent="0.15">
      <c r="C1010" t="s">
        <v>2444</v>
      </c>
      <c r="J1010" s="12">
        <f>J1006+J1008</f>
        <v>3.2</v>
      </c>
      <c r="K1010" s="13">
        <f>K1006+K1008</f>
        <v>1.2096</v>
      </c>
      <c r="L1010" t="s">
        <v>10</v>
      </c>
    </row>
    <row r="1018" spans="2:51" ht="15" customHeight="1" x14ac:dyDescent="0.15">
      <c r="C1018" t="s">
        <v>2445</v>
      </c>
    </row>
    <row r="1019" spans="2:51" ht="15" customHeight="1" x14ac:dyDescent="0.15">
      <c r="G1019" s="12">
        <f>U738+J1019</f>
        <v>53.2</v>
      </c>
      <c r="H1019" s="13">
        <f>V738+K1019</f>
        <v>20.1096</v>
      </c>
      <c r="I1019" t="s">
        <v>10</v>
      </c>
      <c r="J1019" s="12">
        <f>J1008+J1002</f>
        <v>13.2</v>
      </c>
      <c r="K1019" s="13">
        <f>K1008+K1002</f>
        <v>4.9896000000000003</v>
      </c>
      <c r="L1019" t="s">
        <v>10</v>
      </c>
    </row>
    <row r="1021" spans="2:51" ht="15" customHeight="1" x14ac:dyDescent="0.15">
      <c r="B1021" s="30" t="s">
        <v>2446</v>
      </c>
    </row>
    <row r="1022" spans="2:51" ht="15" customHeight="1" x14ac:dyDescent="0.15">
      <c r="AY1022" t="s">
        <v>2447</v>
      </c>
    </row>
    <row r="1024" spans="2:51" ht="15" customHeight="1" x14ac:dyDescent="0.15">
      <c r="I1024" t="s">
        <v>2448</v>
      </c>
      <c r="K1024" t="s">
        <v>555</v>
      </c>
    </row>
    <row r="1025" spans="2:51" ht="15" customHeight="1" x14ac:dyDescent="0.15">
      <c r="K1025" s="12">
        <f>P592</f>
        <v>12</v>
      </c>
      <c r="L1025" s="13">
        <f>Q592</f>
        <v>4.5360000000000005</v>
      </c>
      <c r="M1025" t="s">
        <v>10</v>
      </c>
      <c r="O1025" s="12">
        <f>P592-1</f>
        <v>11</v>
      </c>
      <c r="P1025" s="13">
        <f>Q592-0.378</f>
        <v>4.1580000000000004</v>
      </c>
      <c r="Q1025" t="s">
        <v>10</v>
      </c>
      <c r="AB1025" t="s">
        <v>2433</v>
      </c>
    </row>
    <row r="1026" spans="2:51" ht="15" customHeight="1" x14ac:dyDescent="0.15">
      <c r="AB1026" s="136">
        <v>1</v>
      </c>
      <c r="AC1026" s="160">
        <v>0.378</v>
      </c>
      <c r="AD1026" s="9" t="s">
        <v>10</v>
      </c>
      <c r="AY1026" t="s">
        <v>2449</v>
      </c>
    </row>
    <row r="1027" spans="2:51" ht="15" customHeight="1" x14ac:dyDescent="0.15">
      <c r="AP1027" s="5"/>
      <c r="AQ1027" s="5"/>
      <c r="AR1027" s="5"/>
      <c r="AS1027" s="5"/>
      <c r="AT1027" s="5"/>
      <c r="AU1027" s="5"/>
      <c r="AV1027" s="5"/>
      <c r="AW1027" s="5"/>
      <c r="AY1027" t="s">
        <v>2437</v>
      </c>
    </row>
    <row r="1028" spans="2:51" ht="15" customHeight="1" x14ac:dyDescent="0.15">
      <c r="AP1028" s="5"/>
      <c r="AQ1028" s="5"/>
      <c r="AR1028" s="5"/>
      <c r="AS1028" s="5"/>
      <c r="AT1028" s="5"/>
      <c r="AU1028" s="5"/>
      <c r="AV1028" s="5"/>
      <c r="AW1028" s="5"/>
      <c r="AY1028" t="s">
        <v>2450</v>
      </c>
    </row>
    <row r="1029" spans="2:51" ht="15" customHeight="1" x14ac:dyDescent="0.15">
      <c r="X1029" t="s">
        <v>2435</v>
      </c>
      <c r="AP1029" s="9"/>
      <c r="AQ1029" s="5"/>
      <c r="AR1029" s="5"/>
      <c r="AS1029" s="5"/>
      <c r="AT1029" s="5"/>
      <c r="AU1029" s="5"/>
      <c r="AV1029" s="5"/>
      <c r="AW1029" s="5"/>
    </row>
    <row r="1030" spans="2:51" ht="15" customHeight="1" x14ac:dyDescent="0.15">
      <c r="C1030" t="s">
        <v>2256</v>
      </c>
      <c r="G1030" s="12">
        <f>J690</f>
        <v>15.707963249999999</v>
      </c>
      <c r="H1030" s="13">
        <f>K690</f>
        <v>5.9376101085000004</v>
      </c>
      <c r="I1030" t="s">
        <v>10</v>
      </c>
      <c r="J1030" s="12">
        <f>J690</f>
        <v>15.707963249999999</v>
      </c>
      <c r="K1030" s="13">
        <f>K690</f>
        <v>5.9376101085000004</v>
      </c>
      <c r="L1030" t="s">
        <v>10</v>
      </c>
      <c r="O1030" t="s">
        <v>2377</v>
      </c>
      <c r="R1030" s="12">
        <f>AA592</f>
        <v>56.666666666666664</v>
      </c>
      <c r="S1030" s="13">
        <f>AB592</f>
        <v>21.419999999999998</v>
      </c>
      <c r="T1030" t="s">
        <v>10</v>
      </c>
      <c r="X1030" s="136">
        <v>2</v>
      </c>
      <c r="Y1030" s="160">
        <v>0.75600000000000001</v>
      </c>
      <c r="Z1030" s="9" t="s">
        <v>10</v>
      </c>
      <c r="AU1030" t="s">
        <v>694</v>
      </c>
    </row>
    <row r="1031" spans="2:51" ht="15" customHeight="1" x14ac:dyDescent="0.15">
      <c r="AU1031" s="12">
        <f>J693</f>
        <v>20</v>
      </c>
      <c r="AV1031" s="13">
        <f>K693</f>
        <v>7.56</v>
      </c>
      <c r="AW1031" t="s">
        <v>10</v>
      </c>
    </row>
    <row r="1033" spans="2:51" ht="15" customHeight="1" x14ac:dyDescent="0.15">
      <c r="X1033" t="s">
        <v>2259</v>
      </c>
      <c r="Z1033" s="12">
        <f>J692</f>
        <v>162.77221947241344</v>
      </c>
      <c r="AA1033" s="13">
        <f>K692</f>
        <v>61.52789896057228</v>
      </c>
      <c r="AB1033" s="1" t="s">
        <v>177</v>
      </c>
    </row>
    <row r="1035" spans="2:51" ht="15" customHeight="1" x14ac:dyDescent="0.15">
      <c r="X1035" t="s">
        <v>2260</v>
      </c>
      <c r="Z1035" s="12">
        <f>J694</f>
        <v>182.77221947241344</v>
      </c>
      <c r="AA1035" s="13">
        <f>K694</f>
        <v>69.087898960572275</v>
      </c>
      <c r="AB1035" t="s">
        <v>10</v>
      </c>
    </row>
    <row r="1038" spans="2:51" ht="15" customHeight="1" x14ac:dyDescent="0.15">
      <c r="B1038" s="30" t="s">
        <v>2557</v>
      </c>
      <c r="K1038" s="9"/>
      <c r="L1038" s="9"/>
      <c r="M1038" s="9"/>
      <c r="AH1038" s="9"/>
    </row>
    <row r="1050" spans="11:50" ht="15" customHeight="1" x14ac:dyDescent="0.15">
      <c r="AX1050" t="s">
        <v>2492</v>
      </c>
    </row>
    <row r="1052" spans="11:50" ht="15" customHeight="1" x14ac:dyDescent="0.15">
      <c r="AC1052" t="s">
        <v>546</v>
      </c>
      <c r="AN1052" t="s">
        <v>546</v>
      </c>
    </row>
    <row r="1053" spans="11:50" ht="15" customHeight="1" x14ac:dyDescent="0.15">
      <c r="K1053" t="s">
        <v>541</v>
      </c>
      <c r="S1053" t="s">
        <v>544</v>
      </c>
      <c r="AC1053" t="s">
        <v>547</v>
      </c>
      <c r="AN1053" t="s">
        <v>979</v>
      </c>
    </row>
    <row r="1054" spans="11:50" ht="15" customHeight="1" x14ac:dyDescent="0.15">
      <c r="S1054" t="s">
        <v>545</v>
      </c>
    </row>
    <row r="1056" spans="11:50" ht="15" customHeight="1" x14ac:dyDescent="0.15">
      <c r="AG1056" s="18"/>
    </row>
    <row r="1060" spans="2:2" ht="15" customHeight="1" x14ac:dyDescent="0.15">
      <c r="B1060" t="s">
        <v>542</v>
      </c>
    </row>
    <row r="1061" spans="2:2" ht="15" customHeight="1" x14ac:dyDescent="0.15">
      <c r="B1061" t="s">
        <v>543</v>
      </c>
    </row>
    <row r="1062" spans="2:2" ht="15" customHeight="1" x14ac:dyDescent="0.15">
      <c r="B1062" t="s">
        <v>2493</v>
      </c>
    </row>
    <row r="1063" spans="2:2" ht="15" customHeight="1" x14ac:dyDescent="0.15">
      <c r="B1063" t="s">
        <v>2494</v>
      </c>
    </row>
  </sheetData>
  <phoneticPr fontId="1"/>
  <hyperlinks>
    <hyperlink ref="Q527:U527" r:id="rId1" display="こちらでご購入頂けます。" xr:uid="{E1867BA9-43E1-4539-ACF4-0BD2547C7A9F}"/>
    <hyperlink ref="AC1056:AG1056" r:id="rId2" display="こちらでご購入頂けます。" xr:uid="{F6BDC3BA-D98B-47B0-B8EB-B03AD6CD0BE3}"/>
    <hyperlink ref="CN528:CR528" r:id="rId3" display="こちらでご購入頂けます。" xr:uid="{F5A058C7-31C2-49E9-AE25-08CB08F5EF4D}"/>
    <hyperlink ref="G78:I78" location="四つ身裁ちの単衣の着物と羽織!B65" display="”寸法の記入欄”" xr:uid="{14CCC738-F55B-4AA0-A7EF-50E40422967C}"/>
    <hyperlink ref="AF78:AH78" location="四つ身裁ちの単衣の着物と羽織!B65" display="”寸法の記入欄”" xr:uid="{B1EF1226-E10B-421B-930E-2DCD887164EE}"/>
    <hyperlink ref="BG78:BI78" location="四つ身裁ちの単衣の着物と羽織!B65" display="”寸法の記入欄”" xr:uid="{84030F1A-032D-40E0-BA9F-B06AFA590424}"/>
    <hyperlink ref="CF78:CH78" location="四つ身裁ちの単衣の着物と羽織!B65" display="”寸法の記入欄”" xr:uid="{EAD1BC42-8480-4ADC-AB8F-D4E98261D2FB}"/>
    <hyperlink ref="F65" location="四つ身裁ちの単衣の着物と羽織!U15" display="※例、身長105ｃｍ、体重16.5ｋｇ、満年齢4歳。" xr:uid="{0C4E002E-2B3B-47D3-A266-4B4AB3BCF541}"/>
    <hyperlink ref="U16" location="四つ身裁ちの単衣の着物と羽織!B66" display="数え年" xr:uid="{E8A011B6-40C2-45C5-8ABF-7CD047EAEEA6}"/>
    <hyperlink ref="B67:C67" location="四つ身裁ちの単衣の着物と羽織!BD67" display="身丈（背）" xr:uid="{6E1A8F59-680A-40C8-B2BB-0AE91A5EC4BA}"/>
    <hyperlink ref="F65:O65" location="四つ身裁ちの単衣の着物と羽織!U16" display="※例、数え年4歳、満年齢3歳、身長95.5ｃｍ、体重14.3ｋｇ。" xr:uid="{E5BFFBA4-7BAC-40D0-9541-02A4B08E3FB3}"/>
    <hyperlink ref="U16:V16" location="四つ身裁ちの単衣の着物と羽織!A71" display="数え年" xr:uid="{0CE82946-6555-494B-A579-FE1F6D83E3E1}"/>
    <hyperlink ref="AN589:AO589" location="四つ身裁ちの単衣の着物と羽織!AU859" display="※、腰揚代" xr:uid="{E48891BC-230E-4CC7-AB1D-5ACE2135DE10}"/>
    <hyperlink ref="AN589:AP589" location="四つ身裁ちの単衣の着物と羽織!AU589" display="※、腰揚代" xr:uid="{7756AE9F-80CF-4BC4-8647-956552DAD22D}"/>
    <hyperlink ref="BA589:BB589" location="四つ身裁ちの単衣の着物と羽織!AN590" display="腰揚代を +" xr:uid="{F99623A2-A52F-4BB3-802C-5BCB07C867B2}"/>
    <hyperlink ref="U16:Y16" location="四つ身裁ちの単衣の着物と羽織!A71" display="数え年" xr:uid="{2270ED9D-4039-450F-B4A5-98BC2ED3EFCC}"/>
    <hyperlink ref="U15:V15" location="四つ身裁ちの単衣の着物と羽織!BN2" display="三歳の被布" xr:uid="{BFD6C813-BC47-4D58-A6C7-99703DB674CF}"/>
    <hyperlink ref="BN2:BO2" location="四つ身裁ちの単衣の着物と羽織!U15" display="三歳の被布" xr:uid="{C27F9A6E-5E28-41A6-9AE3-A849715E7016}"/>
    <hyperlink ref="EQ39:ES39" r:id="rId4" display="雨絣り藍染刺し子" xr:uid="{A7C35233-182F-48F9-9ED2-AF01D981E843}"/>
    <hyperlink ref="EL39:EN39" r:id="rId5" display="布がたりさん" xr:uid="{6B67747F-2489-4F24-9595-CA2527251F09}"/>
    <hyperlink ref="EL41:EQ41" r:id="rId6" location="risFil" display="ぬくもり工房さん120ｃｍ幅遠州綿紬" xr:uid="{B32E0DF7-740E-48A6-A0C5-D5F27AFA5233}"/>
    <hyperlink ref="EQ40:ES40" r:id="rId7" display="鳥獣人物戯画 " xr:uid="{FF58AB9B-1C1F-4078-B47F-6A027770E7F3}"/>
    <hyperlink ref="B7:P7" r:id="rId8" display="七五三3歳 着物＆被布の着付け方！簡単で初心者のママも今日から始められる安心着せ方。" xr:uid="{5F64E40E-4192-4ECB-B82D-A934A07011B0}"/>
    <hyperlink ref="AB74:AF74" r:id="rId9" display="参考、チャイルドサイズ表" xr:uid="{8A005B99-9019-4982-998C-A136DD482A0B}"/>
    <hyperlink ref="AC203:AE203" location="四つ身裁ちの単衣の着物と羽織!A678" display="羽織の見積り" xr:uid="{E40E3711-3098-4869-8D02-42A14A516B79}"/>
    <hyperlink ref="F678" location="四つ身裁ちの単衣の着物と羽織!AC203" display="戻る" xr:uid="{8BACC0FB-20EA-4B3B-9D64-B2E162970281}"/>
    <hyperlink ref="AV67:BC67" location="四つ身裁ちの単衣の着物と羽織!A67" display="身丈(肩) =着丈+腰揚代" xr:uid="{E8E75FFB-DA55-44B8-B915-A0F94B88AF01}"/>
    <hyperlink ref="AK69:AN69" location="四つ身裁ちの単衣の着物と羽織!A67" display="身丈(肩) =着丈+腰揚代" xr:uid="{3760BB27-60F0-4B62-9917-A44C687AA097}"/>
  </hyperlinks>
  <pageMargins left="0.7" right="0.7" top="0.75" bottom="0.75" header="0.3" footer="0.3"/>
  <pageSetup paperSize="9" orientation="portrait" r:id="rId10"/>
  <ignoredErrors>
    <ignoredError sqref="I590:J590 K590:L590" formula="1"/>
  </ignoredErrors>
  <drawing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E4205-E8DD-4E2F-A846-B0F061812E0F}">
  <dimension ref="B1:J93"/>
  <sheetViews>
    <sheetView workbookViewId="0">
      <selection activeCell="B2" sqref="B2"/>
    </sheetView>
  </sheetViews>
  <sheetFormatPr defaultRowHeight="13.5" x14ac:dyDescent="0.15"/>
  <sheetData>
    <row r="1" spans="2:6" ht="13.5" customHeight="1" x14ac:dyDescent="0.15"/>
    <row r="2" spans="2:6" ht="14.25" x14ac:dyDescent="0.15">
      <c r="B2" s="591" t="s">
        <v>2495</v>
      </c>
      <c r="C2" s="591"/>
      <c r="D2" s="591"/>
    </row>
    <row r="3" spans="2:6" x14ac:dyDescent="0.15">
      <c r="B3" s="18" t="s">
        <v>2544</v>
      </c>
      <c r="C3" s="18"/>
      <c r="D3" s="18"/>
      <c r="E3" s="18"/>
      <c r="F3" s="18"/>
    </row>
    <row r="4" spans="2:6" x14ac:dyDescent="0.15">
      <c r="B4" s="18" t="s">
        <v>2513</v>
      </c>
      <c r="C4" s="18"/>
      <c r="D4" s="18"/>
      <c r="E4" s="18"/>
    </row>
    <row r="5" spans="2:6" x14ac:dyDescent="0.15">
      <c r="B5" s="18" t="s">
        <v>2541</v>
      </c>
      <c r="C5" s="18"/>
      <c r="D5" s="18"/>
      <c r="E5" s="18"/>
      <c r="F5" s="18"/>
    </row>
    <row r="6" spans="2:6" x14ac:dyDescent="0.15">
      <c r="B6" s="18" t="s">
        <v>1208</v>
      </c>
      <c r="C6" s="18"/>
    </row>
    <row r="7" spans="2:6" x14ac:dyDescent="0.15">
      <c r="B7" s="18" t="s">
        <v>1168</v>
      </c>
    </row>
    <row r="8" spans="2:6" x14ac:dyDescent="0.15">
      <c r="B8" s="18" t="s">
        <v>1131</v>
      </c>
    </row>
    <row r="9" spans="2:6" x14ac:dyDescent="0.15">
      <c r="B9" s="18" t="s">
        <v>1146</v>
      </c>
    </row>
    <row r="11" spans="2:6" x14ac:dyDescent="0.15">
      <c r="B11" s="18" t="s">
        <v>1136</v>
      </c>
    </row>
    <row r="12" spans="2:6" x14ac:dyDescent="0.15">
      <c r="B12" s="18" t="s">
        <v>1137</v>
      </c>
    </row>
    <row r="13" spans="2:6" x14ac:dyDescent="0.15">
      <c r="B13" s="18" t="s">
        <v>1138</v>
      </c>
    </row>
    <row r="15" spans="2:6" x14ac:dyDescent="0.15">
      <c r="B15" s="18" t="s">
        <v>1120</v>
      </c>
      <c r="C15" s="18"/>
    </row>
    <row r="16" spans="2:6" x14ac:dyDescent="0.15">
      <c r="B16" s="18" t="s">
        <v>526</v>
      </c>
      <c r="C16" s="18"/>
    </row>
    <row r="17" spans="2:9" x14ac:dyDescent="0.15">
      <c r="B17" s="18" t="s">
        <v>528</v>
      </c>
      <c r="C17" s="18"/>
    </row>
    <row r="18" spans="2:9" x14ac:dyDescent="0.15">
      <c r="B18" s="18" t="s">
        <v>532</v>
      </c>
      <c r="C18" s="18"/>
    </row>
    <row r="19" spans="2:9" x14ac:dyDescent="0.15">
      <c r="B19" s="18" t="s">
        <v>1173</v>
      </c>
      <c r="C19" s="18"/>
      <c r="D19" s="18"/>
      <c r="E19" s="18"/>
    </row>
    <row r="21" spans="2:9" x14ac:dyDescent="0.15">
      <c r="B21" s="18" t="s">
        <v>1155</v>
      </c>
      <c r="C21" s="18"/>
    </row>
    <row r="22" spans="2:9" x14ac:dyDescent="0.15">
      <c r="B22" s="18" t="s">
        <v>799</v>
      </c>
      <c r="C22" s="18"/>
      <c r="D22" s="18"/>
    </row>
    <row r="23" spans="2:9" x14ac:dyDescent="0.15">
      <c r="B23" s="18" t="s">
        <v>1175</v>
      </c>
      <c r="C23" s="18"/>
      <c r="D23" s="18"/>
      <c r="E23" s="18"/>
      <c r="F23" s="18"/>
      <c r="G23" s="18"/>
    </row>
    <row r="24" spans="2:9" x14ac:dyDescent="0.15">
      <c r="B24" s="18" t="s">
        <v>1177</v>
      </c>
      <c r="C24" s="18"/>
    </row>
    <row r="25" spans="2:9" x14ac:dyDescent="0.15">
      <c r="B25" s="18" t="s">
        <v>2502</v>
      </c>
      <c r="C25" s="18"/>
    </row>
    <row r="26" spans="2:9" x14ac:dyDescent="0.15">
      <c r="B26" s="18" t="s">
        <v>2465</v>
      </c>
      <c r="C26" s="18"/>
      <c r="D26" s="18"/>
    </row>
    <row r="28" spans="2:9" x14ac:dyDescent="0.15">
      <c r="B28" s="18" t="s">
        <v>1178</v>
      </c>
      <c r="C28" s="18"/>
    </row>
    <row r="29" spans="2:9" x14ac:dyDescent="0.15">
      <c r="B29" s="18" t="s">
        <v>1179</v>
      </c>
      <c r="C29" s="18"/>
      <c r="D29" s="18"/>
      <c r="E29" s="18"/>
      <c r="F29" s="18"/>
      <c r="G29" s="18"/>
      <c r="H29" s="18"/>
      <c r="I29" s="18"/>
    </row>
    <row r="30" spans="2:9" x14ac:dyDescent="0.15">
      <c r="B30" s="18" t="s">
        <v>1180</v>
      </c>
      <c r="C30" s="18"/>
      <c r="D30" s="18"/>
      <c r="E30" s="18"/>
      <c r="F30" s="18"/>
      <c r="G30" s="18"/>
      <c r="H30" s="18"/>
    </row>
    <row r="32" spans="2:9" x14ac:dyDescent="0.15">
      <c r="B32" s="18" t="s">
        <v>1182</v>
      </c>
      <c r="C32" s="18"/>
    </row>
    <row r="33" spans="2:7" x14ac:dyDescent="0.15">
      <c r="B33" s="18" t="s">
        <v>1183</v>
      </c>
      <c r="C33" s="18"/>
      <c r="D33" s="18"/>
    </row>
    <row r="34" spans="2:7" x14ac:dyDescent="0.15">
      <c r="B34" s="18" t="s">
        <v>1185</v>
      </c>
      <c r="C34" s="18"/>
    </row>
    <row r="35" spans="2:7" x14ac:dyDescent="0.15">
      <c r="B35" s="18" t="s">
        <v>1186</v>
      </c>
      <c r="C35" s="18"/>
      <c r="D35" s="18"/>
    </row>
    <row r="36" spans="2:7" x14ac:dyDescent="0.15">
      <c r="B36" s="18" t="s">
        <v>1212</v>
      </c>
      <c r="C36" s="18"/>
    </row>
    <row r="37" spans="2:7" x14ac:dyDescent="0.15">
      <c r="B37" s="18" t="s">
        <v>1213</v>
      </c>
      <c r="C37" s="18"/>
    </row>
    <row r="38" spans="2:7" x14ac:dyDescent="0.15">
      <c r="B38" s="18" t="s">
        <v>2543</v>
      </c>
      <c r="C38" s="18"/>
      <c r="D38" s="18"/>
      <c r="E38" s="18"/>
      <c r="F38" s="18"/>
      <c r="G38" s="18"/>
    </row>
    <row r="40" spans="2:7" x14ac:dyDescent="0.15">
      <c r="B40" s="18" t="s">
        <v>1215</v>
      </c>
      <c r="C40" s="18"/>
      <c r="D40" s="18"/>
    </row>
    <row r="41" spans="2:7" x14ac:dyDescent="0.15">
      <c r="B41" s="18" t="s">
        <v>1216</v>
      </c>
      <c r="C41" s="18"/>
      <c r="D41" s="18"/>
      <c r="E41" s="18"/>
    </row>
    <row r="44" spans="2:7" ht="14.25" x14ac:dyDescent="0.15">
      <c r="B44" s="591" t="s">
        <v>2507</v>
      </c>
      <c r="C44" s="591"/>
      <c r="D44" s="591"/>
    </row>
    <row r="45" spans="2:7" x14ac:dyDescent="0.15">
      <c r="B45" s="18" t="s">
        <v>2545</v>
      </c>
      <c r="C45" s="18"/>
      <c r="D45" s="18"/>
      <c r="E45" s="18"/>
    </row>
    <row r="46" spans="2:7" x14ac:dyDescent="0.15">
      <c r="B46" s="18" t="s">
        <v>2551</v>
      </c>
      <c r="C46" s="18"/>
      <c r="D46" s="18"/>
      <c r="E46" s="18"/>
    </row>
    <row r="47" spans="2:7" x14ac:dyDescent="0.15">
      <c r="B47" s="18" t="s">
        <v>2451</v>
      </c>
    </row>
    <row r="48" spans="2:7" x14ac:dyDescent="0.15">
      <c r="B48" s="18" t="s">
        <v>2452</v>
      </c>
    </row>
    <row r="50" spans="2:6" x14ac:dyDescent="0.15">
      <c r="B50" s="18" t="s">
        <v>2508</v>
      </c>
      <c r="C50" s="18"/>
      <c r="D50" s="18"/>
      <c r="E50" s="18"/>
    </row>
    <row r="51" spans="2:6" x14ac:dyDescent="0.15">
      <c r="B51" s="18" t="s">
        <v>2451</v>
      </c>
    </row>
    <row r="52" spans="2:6" x14ac:dyDescent="0.15">
      <c r="B52" s="18" t="s">
        <v>2452</v>
      </c>
    </row>
    <row r="54" spans="2:6" x14ac:dyDescent="0.15">
      <c r="B54" s="18" t="s">
        <v>2555</v>
      </c>
      <c r="C54" s="18"/>
      <c r="F54" s="1"/>
    </row>
    <row r="55" spans="2:6" x14ac:dyDescent="0.15">
      <c r="B55" s="18" t="s">
        <v>2453</v>
      </c>
      <c r="C55" s="18"/>
    </row>
    <row r="56" spans="2:6" x14ac:dyDescent="0.15">
      <c r="B56" s="18" t="s">
        <v>2454</v>
      </c>
      <c r="C56" s="18"/>
    </row>
    <row r="57" spans="2:6" x14ac:dyDescent="0.15">
      <c r="B57" s="18" t="s">
        <v>2455</v>
      </c>
      <c r="C57" s="18"/>
      <c r="D57" s="18"/>
    </row>
    <row r="58" spans="2:6" x14ac:dyDescent="0.15">
      <c r="B58" s="18" t="s">
        <v>2456</v>
      </c>
      <c r="C58" s="18"/>
      <c r="D58" s="18"/>
    </row>
    <row r="60" spans="2:6" x14ac:dyDescent="0.15">
      <c r="B60" s="18" t="s">
        <v>2457</v>
      </c>
    </row>
    <row r="61" spans="2:6" x14ac:dyDescent="0.15">
      <c r="B61" s="18" t="s">
        <v>2454</v>
      </c>
      <c r="C61" s="18"/>
    </row>
    <row r="62" spans="2:6" x14ac:dyDescent="0.15">
      <c r="B62" s="18" t="s">
        <v>2455</v>
      </c>
      <c r="C62" s="18"/>
      <c r="D62" s="18"/>
    </row>
    <row r="63" spans="2:6" x14ac:dyDescent="0.15">
      <c r="B63" s="18" t="s">
        <v>2456</v>
      </c>
      <c r="C63" s="18"/>
      <c r="D63" s="18"/>
    </row>
    <row r="65" spans="2:5" x14ac:dyDescent="0.15">
      <c r="B65" s="18" t="s">
        <v>2510</v>
      </c>
      <c r="C65" s="18"/>
      <c r="D65" s="18"/>
      <c r="E65" s="18"/>
    </row>
    <row r="66" spans="2:5" x14ac:dyDescent="0.15">
      <c r="B66" s="18" t="s">
        <v>526</v>
      </c>
      <c r="C66" s="18"/>
    </row>
    <row r="67" spans="2:5" x14ac:dyDescent="0.15">
      <c r="B67" s="18" t="s">
        <v>2453</v>
      </c>
      <c r="C67" s="18"/>
    </row>
    <row r="68" spans="2:5" x14ac:dyDescent="0.15">
      <c r="B68" s="18" t="s">
        <v>2457</v>
      </c>
    </row>
    <row r="70" spans="2:5" x14ac:dyDescent="0.15">
      <c r="B70" s="18" t="s">
        <v>528</v>
      </c>
      <c r="C70" s="18"/>
    </row>
    <row r="71" spans="2:5" x14ac:dyDescent="0.15">
      <c r="B71" s="18" t="s">
        <v>2458</v>
      </c>
      <c r="C71" s="18"/>
      <c r="D71" s="18"/>
    </row>
    <row r="73" spans="2:5" x14ac:dyDescent="0.15">
      <c r="B73" s="18" t="s">
        <v>2459</v>
      </c>
      <c r="C73" s="18"/>
    </row>
    <row r="74" spans="2:5" x14ac:dyDescent="0.15">
      <c r="B74" s="18" t="s">
        <v>2460</v>
      </c>
      <c r="C74" s="18"/>
      <c r="D74" s="18"/>
    </row>
    <row r="75" spans="2:5" x14ac:dyDescent="0.15">
      <c r="B75" s="18" t="s">
        <v>2461</v>
      </c>
      <c r="C75" s="18"/>
      <c r="D75" s="18"/>
      <c r="E75" s="18"/>
    </row>
    <row r="76" spans="2:5" x14ac:dyDescent="0.15">
      <c r="B76" s="18" t="s">
        <v>2462</v>
      </c>
      <c r="C76" s="18"/>
    </row>
    <row r="77" spans="2:5" x14ac:dyDescent="0.15">
      <c r="B77" s="18" t="s">
        <v>2463</v>
      </c>
      <c r="C77" s="18"/>
      <c r="D77" s="18"/>
    </row>
    <row r="79" spans="2:5" x14ac:dyDescent="0.15">
      <c r="B79" s="18" t="s">
        <v>2464</v>
      </c>
      <c r="C79" s="18"/>
    </row>
    <row r="80" spans="2:5" x14ac:dyDescent="0.15">
      <c r="B80" s="18" t="s">
        <v>2465</v>
      </c>
      <c r="C80" s="18"/>
      <c r="D80" s="18"/>
    </row>
    <row r="82" spans="2:10" x14ac:dyDescent="0.15">
      <c r="B82" s="18" t="s">
        <v>2466</v>
      </c>
      <c r="C82" s="18"/>
    </row>
    <row r="83" spans="2:10" x14ac:dyDescent="0.15">
      <c r="B83" s="18" t="s">
        <v>2467</v>
      </c>
      <c r="C83" s="18"/>
      <c r="D83" s="18"/>
      <c r="E83" s="18"/>
      <c r="F83" s="18"/>
    </row>
    <row r="85" spans="2:10" x14ac:dyDescent="0.15">
      <c r="B85" s="18" t="s">
        <v>2468</v>
      </c>
      <c r="C85" s="18"/>
      <c r="J85" s="9"/>
    </row>
    <row r="86" spans="2:10" x14ac:dyDescent="0.15">
      <c r="B86" s="18" t="s">
        <v>2469</v>
      </c>
      <c r="C86" s="18"/>
      <c r="D86" s="18"/>
    </row>
    <row r="88" spans="2:10" x14ac:dyDescent="0.15">
      <c r="B88" s="18" t="s">
        <v>2470</v>
      </c>
    </row>
    <row r="89" spans="2:10" x14ac:dyDescent="0.15">
      <c r="B89" s="18" t="s">
        <v>2471</v>
      </c>
      <c r="C89" s="18"/>
    </row>
    <row r="90" spans="2:10" x14ac:dyDescent="0.15">
      <c r="B90" s="18" t="s">
        <v>2472</v>
      </c>
      <c r="C90" s="18"/>
      <c r="D90" s="18"/>
    </row>
    <row r="91" spans="2:10" x14ac:dyDescent="0.15">
      <c r="B91" s="18" t="s">
        <v>2473</v>
      </c>
      <c r="C91" s="18"/>
    </row>
    <row r="93" spans="2:10" x14ac:dyDescent="0.15">
      <c r="B93" s="18" t="s">
        <v>2556</v>
      </c>
      <c r="C93" s="18"/>
    </row>
  </sheetData>
  <phoneticPr fontId="1"/>
  <hyperlinks>
    <hyperlink ref="B2:D2" location="四つ身裁ちの単衣の着物と羽織!A1" display="四つ身裁ちの単衣の着物" xr:uid="{F25DD478-72AB-40CF-B623-F4A82CBCE37F}"/>
    <hyperlink ref="B4:E4" location="四つ身裁ちの単衣の着物と羽織!A12" display="Ⅰ、四つ身裁ちの単衣の着物の寸法" xr:uid="{B01563E7-B1C4-4191-9B89-5C1D783D1423}"/>
    <hyperlink ref="B7" location="四つ身裁ちの単衣の着物と羽織!A77" display="1、元禄袖" xr:uid="{5330D78D-8226-4E64-AE68-134424DFB2AA}"/>
    <hyperlink ref="B5:F5" location="四つ身裁ちの単衣の着物と羽織!U14" display="1、四つ身裁ちにする子供物の着物の標準寸法表" xr:uid="{88041BC7-9A17-445B-9F4C-849477D2CFDB}"/>
    <hyperlink ref="B6:C6" location="四つ身裁ちの単衣の着物と羽織!A65" display="2、寸法の記入欄" xr:uid="{8292FBF3-98AD-4303-BB51-66B8F4D4CDF0}"/>
    <hyperlink ref="B8" location="四つ身裁ちの単衣の着物と羽織!A79" display="①、前身頃" xr:uid="{FA9CE062-BC3E-40C3-80D5-7253C25B8962}"/>
    <hyperlink ref="B9" location="四つ身裁ちの単衣の着物と羽織!A113" display="②、後身頃" xr:uid="{0B9EA5B3-9841-40E2-89DF-91DAEBEAA837}"/>
    <hyperlink ref="B15:C15" location="四つ身裁ちの単衣の着物と羽織!A155" display="Ⅱ、裁断図と見積り" xr:uid="{E6009C20-2415-4CC1-B3D5-8DC205606124}"/>
    <hyperlink ref="B16:C16" location="四つ身裁ちの単衣の着物と羽織!A156" display="1、袖の裁断図" xr:uid="{9861D1C9-D2A7-476C-8080-C0903B686E74}"/>
    <hyperlink ref="B17:C17" location="四つ身裁ちの単衣の着物と羽織!A177" display="2、身頃の裁断図" xr:uid="{3E18689D-2295-4BC3-A2E4-7EF31E26F8C0}"/>
    <hyperlink ref="B18:C18" location="四つ身裁ちの単衣の着物と羽織!A202" display="3、反物の見積り" xr:uid="{2A9AF89A-336D-4E32-83A9-5C7324191FAC}"/>
    <hyperlink ref="B19:E19" location="四つ身裁ちの単衣の着物と羽織!A217" display="4、希望の寸法に仕立てる為に必要な要尺" xr:uid="{A6BC179A-3EDA-4150-A421-EC3A5340EEAC}"/>
    <hyperlink ref="B21:C21" location="四つ身裁ちの単衣の着物と羽織!A224" display="Ⅲ、袖のへら付け" xr:uid="{CD58FA65-5E4A-4913-8FCF-29EE41A61D1F}"/>
    <hyperlink ref="B22:D22" location="四つ身裁ちの単衣の着物と羽織!A228" display="1、袖丈と袖口と袖付のへら付け" xr:uid="{FA0A2D9D-DB68-4472-8AC2-D6B28A903EFC}"/>
    <hyperlink ref="B23:G23" location="四つ身裁ちの単衣の着物と羽織!N228" display="2、袖口くけの折り、口下、袖下、袖丸味、たこ縫いの印付け" xr:uid="{1E752E1F-DEE0-4386-AFAB-0E038534F0DA}"/>
    <hyperlink ref="B24:C24" location="四つ身裁ちの単衣の着物と羽織!AN228" display="3、袖幅のへら付け" xr:uid="{7D042DB6-3B08-4DBB-9780-AB661AAB2D49}"/>
    <hyperlink ref="B25:C25" location="四つ身裁ちの単衣の着物と羽織!BF228" display="4,筒袖のへら付け" xr:uid="{FEB81271-56EB-404C-8D96-6D3D947AEFBB}"/>
    <hyperlink ref="B26:D26" location="四つ身裁ちの単衣の着物と羽織!CV229" display="①、筒袖の袖幅のへら付け" xr:uid="{F2058D52-5C20-4857-8244-25C1152B7BE9}"/>
    <hyperlink ref="B28:C28" location="四つ身裁ちの単衣の着物と羽織!A277" display="Ⅳ、身頃のへら付け" xr:uid="{D3B06908-9172-442F-AB91-226C51E316AC}"/>
    <hyperlink ref="B29:I29" location="四つ身裁ちの単衣の着物と羽織!A278" display="1、身頃に背縫いと袖付、身八っ口、内揚、衽下りと摘み衽の縫代のへら付けをします。" xr:uid="{E83968CB-DB1C-49FA-BB5D-9C73D2AE4043}"/>
    <hyperlink ref="B30:H30" location="四つ身裁ちの単衣の着物と羽織!A309" display="2、後身頃と前身頃の身八っ口の止めから肩山までの身幅のへら付け" xr:uid="{4D14BB2F-7E8E-40E6-B6EF-ECC668B38D3D}"/>
    <hyperlink ref="B32:C32" location="四つ身裁ちの単衣の着物と羽織!A370" display="Ⅴ、衿のへら付け" xr:uid="{91B0DD2F-8C4A-4411-B36F-67C944717D14}"/>
    <hyperlink ref="B33:D33" location="四つ身裁ちの単衣の着物と羽織!A371" display="1、地衿丈と共衿丈のへら付け" xr:uid="{BFF6B9E2-327A-409E-A42D-87CEAE47D1DA}"/>
    <hyperlink ref="B34:C34" location="四つ身裁ちの単衣の着物と羽織!A393" display="2、衿幅のへら付け" xr:uid="{B6D108BA-F3B8-4C62-BA3E-42C6A919F0C9}"/>
    <hyperlink ref="B35:D35" location="四つ身裁ちの単衣の着物と羽織!T415" display="3、地衿に三つ衿芯を付けます。" xr:uid="{AF6725C7-CE91-4CC3-B7C2-F0A5BC8E51FE}"/>
    <hyperlink ref="B36:C36" location="四つ身裁ちの単衣の着物と羽織!A439" display="4、衿先へらの拡大図" xr:uid="{3968E425-DEDA-42BB-AD32-512AB79875E5}"/>
    <hyperlink ref="B37:C37" location="四つ身裁ちの単衣の着物と羽織!AA470" display="5、衿幅の足し布" xr:uid="{66167585-1129-4FED-B7D1-0665C175F76E}"/>
    <hyperlink ref="B38:G38" location="四つ身裁ちの単衣の着物と羽織!A481" display="共衿を地衿に縫い付けてから衿幅の足し布の接ぎを縫います。" xr:uid="{2A4DE609-1B13-4730-98A2-476D9A81A254}"/>
    <hyperlink ref="B40:D40" location="四つ身裁ちの単衣の着物と羽織!A503" display="Ⅵ、身頃の衿付け等のへら付け" xr:uid="{85FB4D7D-F263-4C4C-A893-436B0F61D948}"/>
    <hyperlink ref="B41:E41" location="四つ身裁ちの単衣の着物と羽織!A532" display="身頃の衿肩明と流れのへらの拡大図" xr:uid="{FE3C0044-A23D-481B-BCFE-92256CBBF810}"/>
    <hyperlink ref="B3:F3" location="四つ身裁ちの単衣の着物と羽織!A8" display="四つ身裁ちの単衣の着物と羽織の要尺の合計" xr:uid="{755CA654-5A63-4690-9685-6B625D3D4D9F}"/>
    <hyperlink ref="B44:D44" location="四つ身裁ちの単衣の着物と羽織!A585" display="四つ身裁ちの単衣の羽織" xr:uid="{DBCFABA2-05B4-4835-A293-1C7DB4905093}"/>
    <hyperlink ref="B45:E45" location="四つ身裁ちの単衣の着物と羽織!A587" display="1、着物の寸法から羽織の寸法を割出します。" xr:uid="{CF5BE216-2F24-4C79-BC90-4906CE71611F}"/>
    <hyperlink ref="B46:E46" location="四つ身裁ちの単衣の着物と羽織!A594" display="2、四つ身裁ちの単衣の元禄袖の羽織の寸法" xr:uid="{76E2DAB2-9140-44E4-8D97-0F20EE4FD2F4}"/>
    <hyperlink ref="B47" location="四つ身裁ちの単衣の着物と羽織!A595" display="①、前身頃" xr:uid="{FC9B7806-5A53-416D-BE2F-9F78822DD22C}"/>
    <hyperlink ref="B48" location="四つ身裁ちの単衣の着物と羽織!A636" display="②、後身頃" xr:uid="{158E66D0-F9A3-439A-813A-518A0E8C64E1}"/>
    <hyperlink ref="B50:E50" location="四つ身裁ちの単衣の着物と羽織!AN594" display="5、四つ身裁ちの単衣の筒袖の羽織の寸法" xr:uid="{18F2DCFB-CD44-4C96-BB0E-2BF63BE778A7}"/>
    <hyperlink ref="B51" location="四つ身裁ちの単衣の着物と羽織!A595" display="①、前身頃" xr:uid="{D28D8594-8C49-488B-9D49-5543733B2129}"/>
    <hyperlink ref="B52" location="四つ身裁ちの単衣の着物と羽織!AN636" display="②、後身頃" xr:uid="{D52DBBC7-E9C2-4953-9B49-B7064BBE4E6F}"/>
    <hyperlink ref="B54:C54" location="四つ身裁ちの単衣の着物と羽織!A678" display="4、表地の見積り計算" xr:uid="{30E29C14-03AE-4D5F-BE58-A50E92DE6669}"/>
    <hyperlink ref="B55:C55" location="四つ身裁ちの単衣の着物と羽織!A679" display="①、元禄袖" xr:uid="{DF0583F5-99DE-4C10-B639-DF7B276ED70B}"/>
    <hyperlink ref="B56:C56" location="四つ身裁ちの単衣の着物と羽織!A688" display="衿丈のへらの計算" xr:uid="{FEC03A3A-1A70-44AF-A9CC-1F33060B10A5}"/>
    <hyperlink ref="B57:D57" location="四つ身裁ちの単衣の着物と羽織!A696" display="襠丈と袖口布丈の計算" xr:uid="{3D393AA5-C6B1-425A-8673-A0C4CF460D16}"/>
    <hyperlink ref="B58:D58" location="四つ身裁ちの単衣の着物と羽織!A701" display="計算で割出した総要尺" xr:uid="{0591062C-BF2C-428C-81DB-B6941B19E4B4}"/>
    <hyperlink ref="B60" location="四つ身裁ちの単衣の着物と羽織!AN679" display="②、筒袖" xr:uid="{F0EA0D13-3C0B-4ED3-8E26-FCA93E91D8A7}"/>
    <hyperlink ref="B61:C61" location="四つ身裁ちの単衣の着物と羽織!AN688" display="衿丈のへらの計算" xr:uid="{A05ECDEC-38C6-4C66-B8E9-AE12A9F90816}"/>
    <hyperlink ref="B62:D62" location="四つ身裁ちの単衣の着物と羽織!AN696" display="襠丈と袖口布丈の計算" xr:uid="{F9203C75-DB23-4915-95D7-62A2EBEC5B57}"/>
    <hyperlink ref="B63:D63" location="四つ身裁ちの単衣の着物と羽織!AN701" display="計算で割出した総要尺" xr:uid="{3E931F26-741F-45AE-B604-0E92D8738E29}"/>
    <hyperlink ref="B65:E65" location="四つ身裁ちの単衣の着物と羽織!A706" display="Ⅱ、四つ身裁ちの単衣の羽織の裁断図" xr:uid="{235805DE-8F2B-42ED-AA8F-16BE1BE84013}"/>
    <hyperlink ref="B66:C66" location="四つ身裁ちの単衣の着物と羽織!A707" display="1、袖の裁断図" xr:uid="{3E990E8F-AA19-423C-BE70-11E4276D0D57}"/>
    <hyperlink ref="B67:C67" location="四つ身裁ちの単衣の着物と羽織!A708" display="①、元禄袖" xr:uid="{0914E3CD-AB1F-4F9A-9333-EA9B0612686A}"/>
    <hyperlink ref="B68" location="四つ身裁ちの単衣の着物と羽織!X708" display="②、筒袖" xr:uid="{D183EBDB-48E4-4E54-AE30-9C14D3FCE119}"/>
    <hyperlink ref="B70:C70" location="四つ身裁ちの単衣の着物と羽織!A726" display="2、身頃の裁断図" xr:uid="{632BA421-4EEB-4743-B7EA-47E8A4F6D52E}"/>
    <hyperlink ref="B71:D71" location="四つ身裁ちの単衣の着物と羽織!A746" display="3、衿肩明のへらの拡大図" xr:uid="{3F0B54B9-2050-4FEB-AA11-34634DA0BEC3}"/>
    <hyperlink ref="B73:C73" location="四つ身裁ちの単衣の着物と羽織!A773" display="Ⅲ、へら付けをします。" xr:uid="{4C762DF3-645B-49B8-A99A-9B01CB575F49}"/>
    <hyperlink ref="B74:D74" location="四つ身裁ちの単衣の着物と羽織!A774" display="1、元禄袖の袖のへら付け" xr:uid="{77EA5C9A-361B-4BDB-86BA-F1F01F7BE1CA}"/>
    <hyperlink ref="B75:E75" location="四つ身裁ちの単衣の着物と羽織!AR781" display="①、元禄袖の袖丈、袖口、袖付のへら付け" xr:uid="{FB33DD02-F8C3-4E2E-8B1F-D68E7451A7DA}"/>
    <hyperlink ref="B76:C76" location="四つ身裁ちの単衣の着物と羽織!BI781" display="②、袖口布のへら付け" xr:uid="{F7ABD1AC-8830-4843-8F5E-A4F0107D25F8}"/>
    <hyperlink ref="B77:D77" location="四つ身裁ちの単衣の着物と羽織!CQ781" display="③、元禄袖の袖幅のへら付け" xr:uid="{327903BE-9C4F-4800-96CB-732CD3A12EE1}"/>
    <hyperlink ref="B79:C79" location="四つ身裁ちの単衣の着物と羽織!DP780" display="2、筒袖のへら付け" xr:uid="{AEA60BA0-74AD-46B8-A14A-DF2AFD2E6608}"/>
    <hyperlink ref="B80:D80" location="四つ身裁ちの単衣の着物と羽織!FF781" display="①、筒袖の袖幅のへら付け" xr:uid="{E4C50FBE-BD2E-47B1-8C3D-8D1FB05A03CC}"/>
    <hyperlink ref="B82:C82" location="四つ身裁ちの単衣の着物と羽織!A829" display="3、身頃のへら付け" xr:uid="{C559807D-2E90-4BE8-9510-A389A63EAB5E}"/>
    <hyperlink ref="B83:F83" location="四つ身裁ちの単衣の着物と羽織!CJ830" display="前身頃の裾返し部分の前幅のへら付けの計算" xr:uid="{39497948-C852-453B-A13A-94082B71981A}"/>
    <hyperlink ref="B85:C85" location="四つ身裁ちの単衣の着物と羽織!A868" display="4、襠のへら付け" xr:uid="{69889987-D51D-4A14-9C97-DE1FC0123B97}"/>
    <hyperlink ref="B86:D86" location="四つ身裁ちの単衣の着物と羽織!A890" display="5、肩すべりのへら付け" xr:uid="{FFBD7B8A-78A4-40FD-8180-654278965FF7}"/>
    <hyperlink ref="B88" location="四つ身裁ちの単衣の着物と羽織!A930" display="Ⅳ、衿" xr:uid="{BA16B181-837A-4CB9-91E6-658FB085A4ED}"/>
    <hyperlink ref="B89:C89" location="四つ身裁ちの単衣の着物と羽織!A931" display="1、半幅の衿の畳み方" xr:uid="{3F4847A7-DC6E-481A-9B4F-0EF3D7031F1C}"/>
    <hyperlink ref="B90:D90" location="四つ身裁ちの単衣の着物と羽織!A995" display="2、衿が付いた状態の前身頃" xr:uid="{DA264FBF-FBC8-424D-85A3-F5AC9248EC62}"/>
    <hyperlink ref="B91:C91" location="四つ身裁ちの単衣の着物と羽織!A1021" display="3、衿のへら付け" xr:uid="{BBC563D6-C61B-4F86-8951-86EFEC5B58CA}"/>
    <hyperlink ref="B93:C93" location="四つ身裁ちの単衣の着物と羽織!A1038" display="Ⅴ、子供物の本" xr:uid="{0443ABCB-F59E-44B8-AD1F-71DA7D970B4B}"/>
    <hyperlink ref="B11" location="四つ身裁ちの単衣の着物と羽織!AA77" display="2、振袖" xr:uid="{D18AD0CE-7B42-4E4C-A053-01DF9D22F275}"/>
    <hyperlink ref="B12" location="四つ身裁ちの単衣の着物と羽織!BB77" display="3、船底袖" xr:uid="{7E423BBC-C65F-4EAA-B01D-D4EBAB860FB7}"/>
    <hyperlink ref="B13" location="四つ身裁ちの単衣の着物と羽織!CA77" display="4、筒袖" xr:uid="{61B7A3BE-D834-45F6-BD25-35D7AB8081E9}"/>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B1229"/>
  <sheetViews>
    <sheetView zoomScaleNormal="100" zoomScaleSheetLayoutView="100" workbookViewId="0"/>
  </sheetViews>
  <sheetFormatPr defaultColWidth="5" defaultRowHeight="15" customHeight="1" x14ac:dyDescent="0.15"/>
  <cols>
    <col min="1" max="121" width="5" customWidth="1"/>
    <col min="133" max="138" width="5" customWidth="1"/>
    <col min="142" max="143" width="5" customWidth="1"/>
    <col min="181" max="181" width="5" customWidth="1"/>
  </cols>
  <sheetData>
    <row r="1" spans="1:74" ht="15" customHeight="1" x14ac:dyDescent="0.15">
      <c r="B1" s="51" t="s">
        <v>2506</v>
      </c>
      <c r="N1" t="s">
        <v>2947</v>
      </c>
    </row>
    <row r="2" spans="1:74" ht="15" customHeight="1" x14ac:dyDescent="0.15">
      <c r="B2" t="s">
        <v>6</v>
      </c>
      <c r="K2" s="9"/>
    </row>
    <row r="3" spans="1:74" ht="15" customHeight="1" x14ac:dyDescent="0.15">
      <c r="A3" s="52"/>
      <c r="B3" s="52" t="s">
        <v>9</v>
      </c>
      <c r="C3" s="52"/>
      <c r="D3" s="52"/>
      <c r="E3" s="52"/>
      <c r="F3" s="52"/>
      <c r="G3" s="52"/>
      <c r="H3" s="52"/>
      <c r="I3" s="52"/>
      <c r="J3" s="52"/>
      <c r="K3" s="52"/>
      <c r="L3" s="52"/>
      <c r="M3" s="52"/>
      <c r="N3" s="52"/>
      <c r="O3" s="52"/>
      <c r="P3" s="52"/>
      <c r="Q3" s="52"/>
      <c r="R3" s="52"/>
      <c r="S3" s="52"/>
      <c r="T3" s="52"/>
    </row>
    <row r="4" spans="1:74" ht="15" customHeight="1" x14ac:dyDescent="0.15">
      <c r="B4" s="53"/>
      <c r="C4" s="1" t="s">
        <v>1192</v>
      </c>
      <c r="J4" s="54"/>
      <c r="K4" s="1" t="s">
        <v>1193</v>
      </c>
      <c r="R4" s="55"/>
      <c r="S4" t="s">
        <v>1128</v>
      </c>
    </row>
    <row r="5" spans="1:74" ht="15" customHeight="1" x14ac:dyDescent="0.15">
      <c r="B5" s="56" t="s">
        <v>115</v>
      </c>
      <c r="G5" s="57" t="s">
        <v>114</v>
      </c>
    </row>
    <row r="6" spans="1:74" ht="15" customHeight="1" x14ac:dyDescent="0.15">
      <c r="B6" s="58">
        <v>1</v>
      </c>
      <c r="C6" t="s">
        <v>116</v>
      </c>
      <c r="D6" s="12">
        <f>B6*2.64</f>
        <v>2.64</v>
      </c>
      <c r="F6" s="59"/>
      <c r="G6" s="32">
        <v>3</v>
      </c>
      <c r="H6" s="60" t="s">
        <v>117</v>
      </c>
      <c r="I6" s="13">
        <f>G6/2.64</f>
        <v>1.1363636363636362</v>
      </c>
    </row>
    <row r="8" spans="1:74" ht="15" customHeight="1" x14ac:dyDescent="0.15">
      <c r="B8" s="30" t="s">
        <v>2519</v>
      </c>
    </row>
    <row r="9" spans="1:74" ht="15" customHeight="1" x14ac:dyDescent="0.15">
      <c r="B9" s="23" t="s">
        <v>702</v>
      </c>
    </row>
    <row r="10" spans="1:74" ht="15" customHeight="1" x14ac:dyDescent="0.15">
      <c r="K10" s="30" t="s">
        <v>2778</v>
      </c>
      <c r="BH10" s="3"/>
      <c r="BI10" s="3"/>
    </row>
    <row r="11" spans="1:74" ht="15" customHeight="1" x14ac:dyDescent="0.15">
      <c r="B11" s="50" t="s">
        <v>493</v>
      </c>
      <c r="C11" s="47"/>
      <c r="D11" s="47"/>
      <c r="E11" s="47"/>
      <c r="F11" s="48"/>
      <c r="G11" s="47" t="s">
        <v>719</v>
      </c>
      <c r="H11" s="48"/>
      <c r="K11" s="50" t="s">
        <v>493</v>
      </c>
      <c r="L11" s="47"/>
      <c r="M11" s="47"/>
      <c r="N11" s="47"/>
      <c r="O11" s="48"/>
      <c r="P11" s="47" t="s">
        <v>720</v>
      </c>
      <c r="Q11" s="48"/>
      <c r="T11" s="588" t="s">
        <v>493</v>
      </c>
      <c r="U11" s="592"/>
      <c r="V11" s="592"/>
      <c r="W11" s="592"/>
      <c r="X11" s="589"/>
      <c r="Y11" s="47" t="s">
        <v>726</v>
      </c>
      <c r="Z11" s="48"/>
      <c r="AC11" s="50" t="s">
        <v>493</v>
      </c>
      <c r="AD11" s="47"/>
      <c r="AE11" s="47"/>
      <c r="AF11" s="47"/>
      <c r="AG11" s="48"/>
      <c r="AH11" s="47" t="s">
        <v>727</v>
      </c>
      <c r="AI11" s="48"/>
      <c r="AL11" s="50" t="s">
        <v>493</v>
      </c>
      <c r="AM11" s="47"/>
      <c r="AN11" s="47"/>
      <c r="AO11" s="47"/>
      <c r="AP11" s="48"/>
      <c r="AQ11" s="47" t="s">
        <v>728</v>
      </c>
      <c r="AR11" s="48"/>
      <c r="AU11" s="50" t="s">
        <v>493</v>
      </c>
      <c r="AV11" s="47"/>
      <c r="AW11" s="47"/>
      <c r="AX11" s="47"/>
      <c r="AY11" s="47"/>
      <c r="AZ11" s="48"/>
      <c r="BA11" s="47" t="s">
        <v>729</v>
      </c>
      <c r="BB11" s="48"/>
      <c r="BE11" s="50" t="s">
        <v>493</v>
      </c>
      <c r="BF11" s="47"/>
      <c r="BG11" s="47"/>
      <c r="BH11" s="3"/>
      <c r="BI11" s="3"/>
      <c r="BJ11" s="48"/>
      <c r="BK11" s="47" t="s">
        <v>730</v>
      </c>
      <c r="BL11" s="48"/>
      <c r="BO11" s="50" t="s">
        <v>493</v>
      </c>
      <c r="BP11" s="47"/>
      <c r="BQ11" s="47"/>
      <c r="BR11" s="47"/>
      <c r="BS11" s="47"/>
      <c r="BT11" s="48"/>
      <c r="BU11" s="47" t="s">
        <v>740</v>
      </c>
      <c r="BV11" s="48"/>
    </row>
    <row r="12" spans="1:74" ht="15" customHeight="1" x14ac:dyDescent="0.15">
      <c r="B12" s="50" t="s">
        <v>494</v>
      </c>
      <c r="C12" s="47"/>
      <c r="D12" s="47"/>
      <c r="E12" s="47"/>
      <c r="F12" s="48"/>
      <c r="G12">
        <v>20</v>
      </c>
      <c r="H12" s="7" t="s">
        <v>705</v>
      </c>
      <c r="K12" s="50" t="s">
        <v>494</v>
      </c>
      <c r="L12" s="47"/>
      <c r="M12" s="47"/>
      <c r="N12" s="47"/>
      <c r="O12" s="48"/>
      <c r="P12">
        <v>22.5</v>
      </c>
      <c r="Q12" s="7" t="s">
        <v>705</v>
      </c>
      <c r="T12" s="50" t="s">
        <v>494</v>
      </c>
      <c r="U12" s="47"/>
      <c r="V12" s="47"/>
      <c r="W12" s="47"/>
      <c r="X12" s="48"/>
      <c r="Y12">
        <v>25</v>
      </c>
      <c r="Z12" s="7" t="s">
        <v>705</v>
      </c>
      <c r="AC12" s="50" t="s">
        <v>494</v>
      </c>
      <c r="AD12" s="47"/>
      <c r="AE12" s="47"/>
      <c r="AF12" s="47"/>
      <c r="AG12" s="48"/>
      <c r="AH12">
        <v>28.5</v>
      </c>
      <c r="AI12" s="7" t="s">
        <v>705</v>
      </c>
      <c r="AL12" s="50" t="s">
        <v>494</v>
      </c>
      <c r="AM12" s="47"/>
      <c r="AN12" s="47"/>
      <c r="AO12" s="47"/>
      <c r="AP12" s="48"/>
      <c r="AQ12">
        <v>32</v>
      </c>
      <c r="AR12" s="7" t="s">
        <v>705</v>
      </c>
      <c r="AU12" s="50" t="s">
        <v>494</v>
      </c>
      <c r="AV12" s="47"/>
      <c r="AW12" s="47"/>
      <c r="AX12" s="47"/>
      <c r="AY12" s="3"/>
      <c r="AZ12" s="48"/>
      <c r="BA12">
        <v>37</v>
      </c>
      <c r="BB12" s="7" t="s">
        <v>705</v>
      </c>
      <c r="BE12" s="50" t="s">
        <v>494</v>
      </c>
      <c r="BF12" s="47"/>
      <c r="BG12" s="47"/>
      <c r="BH12" s="47"/>
      <c r="BI12" s="47"/>
      <c r="BJ12" s="48"/>
      <c r="BK12">
        <v>41.4</v>
      </c>
      <c r="BL12" s="7" t="s">
        <v>705</v>
      </c>
      <c r="BO12" s="50" t="s">
        <v>494</v>
      </c>
      <c r="BP12" s="47"/>
      <c r="BQ12" s="47"/>
      <c r="BR12" s="47"/>
      <c r="BS12" s="47"/>
      <c r="BT12" s="16"/>
      <c r="BU12" s="3">
        <v>42</v>
      </c>
      <c r="BV12" s="7" t="s">
        <v>705</v>
      </c>
    </row>
    <row r="13" spans="1:74" ht="15" customHeight="1" x14ac:dyDescent="0.15">
      <c r="B13" s="50" t="s">
        <v>495</v>
      </c>
      <c r="C13" s="47"/>
      <c r="D13" s="47"/>
      <c r="E13" s="47"/>
      <c r="F13" s="48"/>
      <c r="G13" s="50">
        <v>115</v>
      </c>
      <c r="H13" s="48" t="s">
        <v>704</v>
      </c>
      <c r="K13" s="50" t="s">
        <v>495</v>
      </c>
      <c r="L13" s="47"/>
      <c r="M13" s="47"/>
      <c r="N13" s="47"/>
      <c r="O13" s="48"/>
      <c r="P13" s="50">
        <v>120</v>
      </c>
      <c r="Q13" s="48" t="s">
        <v>10</v>
      </c>
      <c r="T13" s="50" t="s">
        <v>495</v>
      </c>
      <c r="U13" s="47"/>
      <c r="V13" s="47"/>
      <c r="W13" s="47"/>
      <c r="X13" s="48"/>
      <c r="Y13" s="50">
        <v>124</v>
      </c>
      <c r="Z13" s="48" t="s">
        <v>10</v>
      </c>
      <c r="AC13" s="50" t="s">
        <v>495</v>
      </c>
      <c r="AD13" s="47"/>
      <c r="AE13" s="47"/>
      <c r="AF13" s="47"/>
      <c r="AG13" s="48"/>
      <c r="AH13" s="50">
        <v>132</v>
      </c>
      <c r="AI13" s="48" t="s">
        <v>10</v>
      </c>
      <c r="AL13" s="50" t="s">
        <v>495</v>
      </c>
      <c r="AM13" s="47"/>
      <c r="AN13" s="47"/>
      <c r="AO13" s="47"/>
      <c r="AP13" s="48"/>
      <c r="AQ13" s="50">
        <v>136</v>
      </c>
      <c r="AR13" s="48" t="s">
        <v>10</v>
      </c>
      <c r="AU13" s="50" t="s">
        <v>495</v>
      </c>
      <c r="AV13" s="47"/>
      <c r="AW13" s="47"/>
      <c r="AX13" s="47"/>
      <c r="AY13" s="47"/>
      <c r="AZ13" s="48"/>
      <c r="BA13" s="47">
        <v>144.5</v>
      </c>
      <c r="BB13" s="48" t="s">
        <v>10</v>
      </c>
      <c r="BE13" s="50" t="s">
        <v>495</v>
      </c>
      <c r="BF13" s="47"/>
      <c r="BG13" s="47"/>
      <c r="BH13" s="47"/>
      <c r="BI13" s="3"/>
      <c r="BJ13" s="48"/>
      <c r="BK13" s="47">
        <v>149</v>
      </c>
      <c r="BL13" s="48" t="s">
        <v>10</v>
      </c>
      <c r="BO13" s="50" t="s">
        <v>495</v>
      </c>
      <c r="BP13" s="47"/>
      <c r="BQ13" s="47"/>
      <c r="BR13" s="47"/>
      <c r="BS13" s="47"/>
      <c r="BT13" s="16"/>
      <c r="BU13" s="3">
        <v>154</v>
      </c>
      <c r="BV13" s="48" t="s">
        <v>10</v>
      </c>
    </row>
    <row r="14" spans="1:74" ht="15" customHeight="1" thickBot="1" x14ac:dyDescent="0.2">
      <c r="B14" s="61" t="s">
        <v>506</v>
      </c>
      <c r="C14" s="62"/>
      <c r="D14" s="62"/>
      <c r="E14" s="62"/>
      <c r="F14" s="63"/>
      <c r="G14" s="64" t="s">
        <v>90</v>
      </c>
      <c r="H14" s="65" t="s">
        <v>24</v>
      </c>
      <c r="K14" s="61" t="s">
        <v>506</v>
      </c>
      <c r="L14" s="62"/>
      <c r="M14" s="62"/>
      <c r="N14" s="62"/>
      <c r="O14" s="63"/>
      <c r="P14" s="64" t="s">
        <v>90</v>
      </c>
      <c r="Q14" s="65" t="s">
        <v>24</v>
      </c>
      <c r="T14" s="61" t="s">
        <v>506</v>
      </c>
      <c r="U14" s="62"/>
      <c r="V14" s="62"/>
      <c r="W14" s="62"/>
      <c r="X14" s="63"/>
      <c r="Y14" s="64" t="s">
        <v>90</v>
      </c>
      <c r="Z14" s="65" t="s">
        <v>24</v>
      </c>
      <c r="AC14" s="61" t="s">
        <v>506</v>
      </c>
      <c r="AD14" s="62"/>
      <c r="AE14" s="62"/>
      <c r="AF14" s="62"/>
      <c r="AG14" s="63"/>
      <c r="AH14" s="64" t="s">
        <v>90</v>
      </c>
      <c r="AI14" s="65" t="s">
        <v>24</v>
      </c>
      <c r="AL14" s="61" t="s">
        <v>506</v>
      </c>
      <c r="AM14" s="62"/>
      <c r="AN14" s="62"/>
      <c r="AO14" s="62"/>
      <c r="AP14" s="63"/>
      <c r="AQ14" s="64" t="s">
        <v>90</v>
      </c>
      <c r="AR14" s="65" t="s">
        <v>24</v>
      </c>
      <c r="AU14" s="61" t="s">
        <v>506</v>
      </c>
      <c r="AV14" s="62"/>
      <c r="AW14" s="62"/>
      <c r="AX14" s="62"/>
      <c r="AY14" s="17"/>
      <c r="AZ14" s="63"/>
      <c r="BA14" s="64" t="s">
        <v>90</v>
      </c>
      <c r="BB14" s="65" t="s">
        <v>24</v>
      </c>
      <c r="BE14" s="61" t="s">
        <v>506</v>
      </c>
      <c r="BF14" s="62"/>
      <c r="BG14" s="62"/>
      <c r="BH14" s="62"/>
      <c r="BI14" s="62"/>
      <c r="BJ14" s="66"/>
      <c r="BK14" s="64" t="s">
        <v>90</v>
      </c>
      <c r="BL14" s="65" t="s">
        <v>24</v>
      </c>
      <c r="BO14" s="61" t="s">
        <v>506</v>
      </c>
      <c r="BP14" s="62"/>
      <c r="BQ14" s="62"/>
      <c r="BR14" s="62"/>
      <c r="BS14" s="17"/>
      <c r="BT14" s="66"/>
      <c r="BU14" s="64" t="s">
        <v>90</v>
      </c>
      <c r="BV14" s="65" t="s">
        <v>24</v>
      </c>
    </row>
    <row r="15" spans="1:74" ht="15" customHeight="1" thickTop="1" x14ac:dyDescent="0.15">
      <c r="B15" s="50" t="s">
        <v>735</v>
      </c>
      <c r="C15" s="47"/>
      <c r="D15" s="47"/>
      <c r="E15" s="47"/>
      <c r="F15" s="48"/>
      <c r="G15" s="67">
        <v>344</v>
      </c>
      <c r="H15" s="68">
        <v>130.03200000000001</v>
      </c>
      <c r="K15" s="50" t="s">
        <v>735</v>
      </c>
      <c r="L15" s="47"/>
      <c r="M15" s="47"/>
      <c r="N15" s="47"/>
      <c r="O15" s="48"/>
      <c r="P15" s="67">
        <v>350</v>
      </c>
      <c r="Q15" s="68">
        <v>132.30000000000001</v>
      </c>
      <c r="T15" s="50" t="s">
        <v>735</v>
      </c>
      <c r="U15" s="47"/>
      <c r="V15" s="47"/>
      <c r="W15" s="47"/>
      <c r="X15" s="48"/>
      <c r="Y15" s="67">
        <v>360</v>
      </c>
      <c r="Z15" s="68">
        <v>136.08000000000001</v>
      </c>
      <c r="AC15" s="50" t="s">
        <v>735</v>
      </c>
      <c r="AD15" s="47"/>
      <c r="AE15" s="47"/>
      <c r="AF15" s="47"/>
      <c r="AG15" s="48"/>
      <c r="AH15" s="67">
        <v>370</v>
      </c>
      <c r="AI15" s="68">
        <v>139.86000000000001</v>
      </c>
      <c r="AL15" s="50" t="s">
        <v>735</v>
      </c>
      <c r="AM15" s="47"/>
      <c r="AN15" s="47"/>
      <c r="AO15" s="47"/>
      <c r="AP15" s="48"/>
      <c r="AQ15" s="67">
        <v>380</v>
      </c>
      <c r="AR15" s="68">
        <v>143.63999999999999</v>
      </c>
      <c r="AU15" s="50" t="s">
        <v>735</v>
      </c>
      <c r="AV15" s="47"/>
      <c r="AW15" s="69"/>
      <c r="AX15" s="47" t="s">
        <v>731</v>
      </c>
      <c r="AY15" s="70"/>
      <c r="AZ15" s="69"/>
      <c r="BA15" s="67">
        <v>400</v>
      </c>
      <c r="BB15" s="68">
        <v>151.19999999999999</v>
      </c>
      <c r="BE15" s="50" t="s">
        <v>736</v>
      </c>
      <c r="BF15" s="70"/>
      <c r="BG15" s="69"/>
      <c r="BH15" s="47" t="s">
        <v>732</v>
      </c>
      <c r="BI15" s="47"/>
      <c r="BJ15" s="69"/>
      <c r="BK15" s="67">
        <v>405</v>
      </c>
      <c r="BL15" s="68">
        <v>153.09</v>
      </c>
      <c r="BO15" s="50" t="s">
        <v>736</v>
      </c>
      <c r="BP15" s="70"/>
      <c r="BQ15" s="69"/>
      <c r="BR15" s="47" t="s">
        <v>732</v>
      </c>
      <c r="BS15" s="70"/>
      <c r="BT15" s="69"/>
      <c r="BU15" s="67">
        <v>410</v>
      </c>
      <c r="BV15" s="68">
        <v>154.97999999999999</v>
      </c>
    </row>
    <row r="16" spans="1:74" ht="15" customHeight="1" x14ac:dyDescent="0.15">
      <c r="B16" s="49" t="s">
        <v>738</v>
      </c>
      <c r="C16" s="3"/>
      <c r="D16" s="3"/>
      <c r="E16" s="3"/>
      <c r="F16" s="16"/>
      <c r="G16" s="71">
        <v>241</v>
      </c>
      <c r="H16" s="72">
        <v>91.097999999999999</v>
      </c>
      <c r="K16" s="49" t="s">
        <v>738</v>
      </c>
      <c r="L16" s="3"/>
      <c r="M16" s="3"/>
      <c r="N16" s="3"/>
      <c r="O16" s="16"/>
      <c r="P16" s="71">
        <v>255</v>
      </c>
      <c r="Q16" s="72">
        <v>96.39</v>
      </c>
      <c r="T16" s="49" t="s">
        <v>738</v>
      </c>
      <c r="U16" s="3"/>
      <c r="V16" s="3"/>
      <c r="W16" s="3"/>
      <c r="X16" s="16"/>
      <c r="Y16" s="71">
        <v>261</v>
      </c>
      <c r="Z16" s="72">
        <v>98.658000000000001</v>
      </c>
      <c r="AC16" s="49" t="s">
        <v>738</v>
      </c>
      <c r="AD16" s="3"/>
      <c r="AE16" s="3"/>
      <c r="AF16" s="3"/>
      <c r="AG16" s="16"/>
      <c r="AH16" s="71">
        <v>278</v>
      </c>
      <c r="AI16" s="72">
        <v>105.084</v>
      </c>
      <c r="AL16" s="49" t="s">
        <v>738</v>
      </c>
      <c r="AM16" s="3"/>
      <c r="AN16" s="3"/>
      <c r="AO16" s="3"/>
      <c r="AP16" s="16"/>
      <c r="AQ16" s="71">
        <v>287</v>
      </c>
      <c r="AR16" s="72">
        <v>108.486</v>
      </c>
      <c r="AT16" s="7"/>
      <c r="AU16" s="50" t="s">
        <v>722</v>
      </c>
      <c r="AV16" s="8"/>
      <c r="AW16" s="48"/>
      <c r="AX16" s="47" t="s">
        <v>731</v>
      </c>
      <c r="AY16" s="3"/>
      <c r="AZ16" s="48"/>
      <c r="BA16" s="73">
        <f>BA15-BA17</f>
        <v>90</v>
      </c>
      <c r="BB16" s="68">
        <f>BB15-BB17</f>
        <v>34.019999999999982</v>
      </c>
      <c r="BD16" s="7"/>
      <c r="BE16" s="50" t="s">
        <v>722</v>
      </c>
      <c r="BF16" s="8"/>
      <c r="BG16" s="48"/>
      <c r="BH16" s="47" t="s">
        <v>731</v>
      </c>
      <c r="BI16" s="47"/>
      <c r="BJ16" s="48"/>
      <c r="BK16" s="73">
        <f>BK15-BK17</f>
        <v>91</v>
      </c>
      <c r="BL16" s="68">
        <f>BL15-BL17</f>
        <v>34.39800000000001</v>
      </c>
      <c r="BN16" s="7"/>
      <c r="BO16" s="50" t="s">
        <v>722</v>
      </c>
      <c r="BP16" s="8"/>
      <c r="BQ16" s="48"/>
      <c r="BR16" s="47" t="s">
        <v>731</v>
      </c>
      <c r="BS16" s="3"/>
      <c r="BT16" s="16"/>
      <c r="BU16" s="67">
        <f>BU15-BU17</f>
        <v>85</v>
      </c>
      <c r="BV16" s="68">
        <f>BV15-BV17</f>
        <v>32.129999999999995</v>
      </c>
    </row>
    <row r="17" spans="1:74" ht="15" customHeight="1" x14ac:dyDescent="0.15">
      <c r="B17" s="50" t="s">
        <v>722</v>
      </c>
      <c r="C17" s="8"/>
      <c r="D17" s="48"/>
      <c r="E17" s="47" t="s">
        <v>731</v>
      </c>
      <c r="F17" s="48"/>
      <c r="G17" s="73">
        <f>G15-G16</f>
        <v>103</v>
      </c>
      <c r="H17" s="68">
        <f>H15-H16</f>
        <v>38.934000000000012</v>
      </c>
      <c r="J17" s="7"/>
      <c r="K17" s="50" t="s">
        <v>722</v>
      </c>
      <c r="L17" s="8"/>
      <c r="M17" s="48"/>
      <c r="N17" s="47" t="s">
        <v>731</v>
      </c>
      <c r="O17" s="48"/>
      <c r="P17" s="73">
        <f>P15-P16</f>
        <v>95</v>
      </c>
      <c r="Q17" s="68">
        <f>Q15-Q16</f>
        <v>35.910000000000011</v>
      </c>
      <c r="S17" s="7"/>
      <c r="T17" s="50" t="s">
        <v>722</v>
      </c>
      <c r="U17" s="8"/>
      <c r="V17" s="48"/>
      <c r="W17" s="47" t="s">
        <v>731</v>
      </c>
      <c r="X17" s="48"/>
      <c r="Y17" s="73">
        <f>Y15-Y16</f>
        <v>99</v>
      </c>
      <c r="Z17" s="68">
        <f>Z15-Z16</f>
        <v>37.422000000000011</v>
      </c>
      <c r="AB17" s="7"/>
      <c r="AC17" s="50" t="s">
        <v>2560</v>
      </c>
      <c r="AD17" s="8"/>
      <c r="AE17" s="48"/>
      <c r="AF17" s="47" t="s">
        <v>731</v>
      </c>
      <c r="AG17" s="48"/>
      <c r="AH17" s="73">
        <f>AH15-AH16</f>
        <v>92</v>
      </c>
      <c r="AI17" s="68">
        <f>AI15-AI16</f>
        <v>34.77600000000001</v>
      </c>
      <c r="AK17" s="7"/>
      <c r="AL17" s="50" t="s">
        <v>722</v>
      </c>
      <c r="AM17" s="8"/>
      <c r="AN17" s="48"/>
      <c r="AO17" s="47" t="s">
        <v>731</v>
      </c>
      <c r="AP17" s="48"/>
      <c r="AQ17" s="73">
        <f>AQ15-AQ16</f>
        <v>93</v>
      </c>
      <c r="AR17" s="68">
        <f>AR15-AR16</f>
        <v>35.153999999999982</v>
      </c>
      <c r="AU17" s="49" t="s">
        <v>737</v>
      </c>
      <c r="AV17" s="47"/>
      <c r="AW17" s="48"/>
      <c r="AX17" s="3" t="s">
        <v>733</v>
      </c>
      <c r="AY17" s="3"/>
      <c r="AZ17" s="48"/>
      <c r="BA17" s="71">
        <v>310</v>
      </c>
      <c r="BB17" s="72">
        <v>117.18</v>
      </c>
      <c r="BE17" s="49" t="s">
        <v>737</v>
      </c>
      <c r="BF17" s="47"/>
      <c r="BG17" s="48"/>
      <c r="BH17" s="3" t="s">
        <v>733</v>
      </c>
      <c r="BI17" s="3"/>
      <c r="BJ17" s="48"/>
      <c r="BK17" s="71">
        <v>314</v>
      </c>
      <c r="BL17" s="72">
        <v>118.69199999999999</v>
      </c>
      <c r="BO17" s="49" t="s">
        <v>737</v>
      </c>
      <c r="BP17" s="47"/>
      <c r="BQ17" s="48"/>
      <c r="BR17" s="3" t="s">
        <v>733</v>
      </c>
      <c r="BS17" s="3"/>
      <c r="BT17" s="16"/>
      <c r="BU17" s="74">
        <v>325</v>
      </c>
      <c r="BV17" s="72">
        <v>122.85</v>
      </c>
    </row>
    <row r="18" spans="1:74" ht="15" customHeight="1" x14ac:dyDescent="0.15">
      <c r="A18" s="7"/>
      <c r="B18" s="50" t="s">
        <v>721</v>
      </c>
      <c r="C18" s="47"/>
      <c r="D18" s="48"/>
      <c r="E18" s="3" t="s">
        <v>734</v>
      </c>
      <c r="F18" s="16"/>
      <c r="G18" s="73">
        <f>G15-G16</f>
        <v>103</v>
      </c>
      <c r="H18" s="68">
        <f>H15-H16</f>
        <v>38.934000000000012</v>
      </c>
      <c r="K18" s="50" t="s">
        <v>721</v>
      </c>
      <c r="L18" s="47"/>
      <c r="M18" s="48"/>
      <c r="N18" s="3" t="s">
        <v>734</v>
      </c>
      <c r="O18" s="16"/>
      <c r="P18" s="73">
        <f>P15-P16</f>
        <v>95</v>
      </c>
      <c r="Q18" s="68">
        <f>Q15-Q16</f>
        <v>35.910000000000011</v>
      </c>
      <c r="T18" s="50" t="s">
        <v>721</v>
      </c>
      <c r="U18" s="47"/>
      <c r="V18" s="48"/>
      <c r="W18" s="3" t="s">
        <v>734</v>
      </c>
      <c r="X18" s="16"/>
      <c r="Y18" s="73">
        <f>Y15-Y16</f>
        <v>99</v>
      </c>
      <c r="Z18" s="68">
        <f>Z15-Z16</f>
        <v>37.422000000000011</v>
      </c>
      <c r="AC18" s="50" t="s">
        <v>721</v>
      </c>
      <c r="AD18" s="47"/>
      <c r="AE18" s="48"/>
      <c r="AF18" s="3" t="s">
        <v>734</v>
      </c>
      <c r="AG18" s="16"/>
      <c r="AH18" s="73">
        <f>AH15-AH16</f>
        <v>92</v>
      </c>
      <c r="AI18" s="68">
        <f>AI15-AI16</f>
        <v>34.77600000000001</v>
      </c>
      <c r="AL18" s="50" t="s">
        <v>721</v>
      </c>
      <c r="AM18" s="47"/>
      <c r="AN18" s="48"/>
      <c r="AO18" s="3" t="s">
        <v>734</v>
      </c>
      <c r="AP18" s="16"/>
      <c r="AQ18" s="73">
        <f>AQ15-AQ16</f>
        <v>93</v>
      </c>
      <c r="AR18" s="68">
        <f>AR15-AR16</f>
        <v>35.153999999999982</v>
      </c>
      <c r="AU18" s="50" t="s">
        <v>41</v>
      </c>
      <c r="AV18" s="47"/>
      <c r="AW18" s="47"/>
      <c r="AX18" s="47"/>
      <c r="AY18" s="47"/>
      <c r="AZ18" s="48"/>
      <c r="BA18" s="73">
        <v>173</v>
      </c>
      <c r="BB18" s="68">
        <v>65.394000000000005</v>
      </c>
      <c r="BE18" s="50" t="s">
        <v>41</v>
      </c>
      <c r="BF18" s="47"/>
      <c r="BG18" s="47"/>
      <c r="BH18" s="47"/>
      <c r="BI18" s="47"/>
      <c r="BJ18" s="48"/>
      <c r="BK18" s="73">
        <v>177</v>
      </c>
      <c r="BL18" s="68">
        <v>66.906000000000006</v>
      </c>
      <c r="BO18" s="50" t="s">
        <v>41</v>
      </c>
      <c r="BP18" s="47"/>
      <c r="BQ18" s="47"/>
      <c r="BR18" s="47"/>
      <c r="BS18" s="47"/>
      <c r="BT18" s="16"/>
      <c r="BU18" s="67">
        <v>177</v>
      </c>
      <c r="BV18" s="68">
        <v>66.906000000000006</v>
      </c>
    </row>
    <row r="19" spans="1:74" ht="15" customHeight="1" x14ac:dyDescent="0.15">
      <c r="B19" s="50" t="s">
        <v>41</v>
      </c>
      <c r="C19" s="47"/>
      <c r="D19" s="47"/>
      <c r="E19" s="47"/>
      <c r="F19" s="48"/>
      <c r="G19" s="73">
        <v>153</v>
      </c>
      <c r="H19" s="68">
        <v>57.834000000000003</v>
      </c>
      <c r="K19" s="50" t="s">
        <v>41</v>
      </c>
      <c r="L19" s="47"/>
      <c r="M19" s="47"/>
      <c r="N19" s="47"/>
      <c r="O19" s="48"/>
      <c r="P19" s="73">
        <v>157</v>
      </c>
      <c r="Q19" s="68">
        <v>59.5</v>
      </c>
      <c r="T19" s="50" t="s">
        <v>41</v>
      </c>
      <c r="U19" s="47"/>
      <c r="V19" s="47"/>
      <c r="W19" s="47"/>
      <c r="X19" s="48"/>
      <c r="Y19" s="73">
        <v>161</v>
      </c>
      <c r="Z19" s="68">
        <v>60.857999999999997</v>
      </c>
      <c r="AC19" s="50" t="s">
        <v>41</v>
      </c>
      <c r="AD19" s="47"/>
      <c r="AE19" s="47"/>
      <c r="AF19" s="47"/>
      <c r="AG19" s="48"/>
      <c r="AH19" s="73">
        <v>165</v>
      </c>
      <c r="AI19" s="68">
        <v>62.37</v>
      </c>
      <c r="AL19" s="50" t="s">
        <v>41</v>
      </c>
      <c r="AM19" s="47"/>
      <c r="AN19" s="47"/>
      <c r="AO19" s="47"/>
      <c r="AP19" s="48"/>
      <c r="AQ19" s="73">
        <v>168</v>
      </c>
      <c r="AR19" s="68">
        <v>63.5</v>
      </c>
      <c r="AU19" s="50" t="s">
        <v>496</v>
      </c>
      <c r="AV19" s="47"/>
      <c r="AW19" s="47"/>
      <c r="AX19" s="47"/>
      <c r="AY19" s="3"/>
      <c r="AZ19" s="48"/>
      <c r="BA19" s="73">
        <v>158</v>
      </c>
      <c r="BB19" s="68">
        <v>59.723999999999997</v>
      </c>
      <c r="BE19" s="50" t="s">
        <v>496</v>
      </c>
      <c r="BF19" s="47"/>
      <c r="BG19" s="47"/>
      <c r="BH19" s="47"/>
      <c r="BI19" s="47"/>
      <c r="BJ19" s="48"/>
      <c r="BK19" s="73">
        <v>160</v>
      </c>
      <c r="BL19" s="68">
        <v>60.48</v>
      </c>
      <c r="BO19" s="50" t="s">
        <v>496</v>
      </c>
      <c r="BP19" s="47"/>
      <c r="BQ19" s="47"/>
      <c r="BR19" s="47"/>
      <c r="BS19" s="47"/>
      <c r="BT19" s="16"/>
      <c r="BU19" s="67">
        <v>167</v>
      </c>
      <c r="BV19" s="68">
        <v>63.125999999999998</v>
      </c>
    </row>
    <row r="20" spans="1:74" ht="15" customHeight="1" x14ac:dyDescent="0.15">
      <c r="B20" s="50" t="s">
        <v>496</v>
      </c>
      <c r="C20" s="47"/>
      <c r="D20" s="47"/>
      <c r="E20" s="47"/>
      <c r="F20" s="48"/>
      <c r="G20" s="73">
        <f>G16/2+5</f>
        <v>125.5</v>
      </c>
      <c r="H20" s="68">
        <f>H16/2+1.89</f>
        <v>47.439</v>
      </c>
      <c r="K20" s="50" t="s">
        <v>496</v>
      </c>
      <c r="L20" s="47"/>
      <c r="M20" s="47"/>
      <c r="N20" s="47"/>
      <c r="O20" s="48"/>
      <c r="P20" s="73">
        <f>P16/2+5</f>
        <v>132.5</v>
      </c>
      <c r="Q20" s="68">
        <f>Q16/2+1.89</f>
        <v>50.085000000000001</v>
      </c>
      <c r="T20" s="50" t="s">
        <v>496</v>
      </c>
      <c r="U20" s="47"/>
      <c r="V20" s="47"/>
      <c r="W20" s="47"/>
      <c r="X20" s="48"/>
      <c r="Y20" s="73">
        <v>137</v>
      </c>
      <c r="Z20" s="68">
        <v>51.786000000000001</v>
      </c>
      <c r="AC20" s="50" t="s">
        <v>496</v>
      </c>
      <c r="AD20" s="47"/>
      <c r="AE20" s="47"/>
      <c r="AF20" s="47"/>
      <c r="AG20" s="48"/>
      <c r="AH20" s="73">
        <v>145</v>
      </c>
      <c r="AI20" s="68">
        <v>54.81</v>
      </c>
      <c r="AL20" s="50" t="s">
        <v>496</v>
      </c>
      <c r="AM20" s="47"/>
      <c r="AN20" s="47"/>
      <c r="AO20" s="47"/>
      <c r="AP20" s="48"/>
      <c r="AQ20" s="73">
        <v>150</v>
      </c>
      <c r="AR20" s="68">
        <v>56.7</v>
      </c>
      <c r="AU20" s="50" t="s">
        <v>497</v>
      </c>
      <c r="AV20" s="47"/>
      <c r="AW20" s="47"/>
      <c r="AX20" s="47"/>
      <c r="AY20" s="47"/>
      <c r="BA20" s="73">
        <f>BA18-BA19</f>
        <v>15</v>
      </c>
      <c r="BB20" s="68">
        <f>BB18-BB19</f>
        <v>5.6700000000000088</v>
      </c>
      <c r="BE20" s="50" t="s">
        <v>497</v>
      </c>
      <c r="BF20" s="47"/>
      <c r="BG20" s="47"/>
      <c r="BH20" s="47"/>
      <c r="BI20" s="47"/>
      <c r="BJ20" s="48"/>
      <c r="BK20" s="73">
        <f>BK18-BK19</f>
        <v>17</v>
      </c>
      <c r="BL20" s="68">
        <f>BL18-BL19</f>
        <v>6.426000000000009</v>
      </c>
      <c r="BO20" s="50" t="s">
        <v>497</v>
      </c>
      <c r="BP20" s="47"/>
      <c r="BQ20" s="47"/>
      <c r="BR20" s="47"/>
      <c r="BS20" s="47"/>
      <c r="BT20" s="16"/>
      <c r="BU20" s="67">
        <f>BU18-BU19</f>
        <v>10</v>
      </c>
      <c r="BV20" s="68">
        <f>BV18-BV19</f>
        <v>3.7800000000000082</v>
      </c>
    </row>
    <row r="21" spans="1:74" ht="15" customHeight="1" x14ac:dyDescent="0.15">
      <c r="B21" s="50" t="s">
        <v>497</v>
      </c>
      <c r="C21" s="47"/>
      <c r="D21" s="47"/>
      <c r="E21" s="47"/>
      <c r="F21" s="48"/>
      <c r="G21" s="73">
        <f>G19-G20</f>
        <v>27.5</v>
      </c>
      <c r="H21" s="68">
        <f>H19-H20</f>
        <v>10.395000000000003</v>
      </c>
      <c r="K21" s="50" t="s">
        <v>497</v>
      </c>
      <c r="L21" s="47"/>
      <c r="M21" s="47"/>
      <c r="N21" s="47"/>
      <c r="O21" s="48"/>
      <c r="P21" s="73">
        <f>P19-P20</f>
        <v>24.5</v>
      </c>
      <c r="Q21" s="68">
        <f>Q19-Q20</f>
        <v>9.4149999999999991</v>
      </c>
      <c r="T21" s="50" t="s">
        <v>497</v>
      </c>
      <c r="U21" s="47"/>
      <c r="V21" s="47"/>
      <c r="W21" s="47"/>
      <c r="X21" s="48"/>
      <c r="Y21" s="73">
        <f>Y19-Y20</f>
        <v>24</v>
      </c>
      <c r="Z21" s="68">
        <f>Z19-Z20</f>
        <v>9.0719999999999956</v>
      </c>
      <c r="AC21" s="50" t="s">
        <v>497</v>
      </c>
      <c r="AD21" s="47"/>
      <c r="AE21" s="47"/>
      <c r="AF21" s="47"/>
      <c r="AG21" s="48"/>
      <c r="AH21" s="73">
        <f>AH19-AH20</f>
        <v>20</v>
      </c>
      <c r="AI21" s="68">
        <f>AI19-AI20</f>
        <v>7.5599999999999952</v>
      </c>
      <c r="AL21" s="50" t="s">
        <v>497</v>
      </c>
      <c r="AM21" s="47"/>
      <c r="AN21" s="47"/>
      <c r="AO21" s="47"/>
      <c r="AP21" s="48"/>
      <c r="AQ21" s="73">
        <f>AQ19-AQ20</f>
        <v>18</v>
      </c>
      <c r="AR21" s="68">
        <f>AR19-AR20</f>
        <v>6.7999999999999972</v>
      </c>
      <c r="AU21" s="50" t="s">
        <v>34</v>
      </c>
      <c r="AV21" s="47"/>
      <c r="AW21" s="47"/>
      <c r="AX21" s="47"/>
      <c r="AY21" s="47"/>
      <c r="AZ21" s="48"/>
      <c r="BA21" s="75">
        <f>BA18-BA23</f>
        <v>83</v>
      </c>
      <c r="BB21" s="76">
        <f>BB18-BB23</f>
        <v>31.374000000000002</v>
      </c>
      <c r="BE21" s="50" t="s">
        <v>34</v>
      </c>
      <c r="BF21" s="47"/>
      <c r="BG21" s="47"/>
      <c r="BH21" s="47"/>
      <c r="BI21" s="47"/>
      <c r="BJ21" s="48"/>
      <c r="BK21" s="75">
        <f>BK18-BK23</f>
        <v>85</v>
      </c>
      <c r="BL21" s="76">
        <f>BL18-BL23</f>
        <v>32.130000000000003</v>
      </c>
      <c r="BO21" s="50" t="s">
        <v>34</v>
      </c>
      <c r="BP21" s="47"/>
      <c r="BQ21" s="47"/>
      <c r="BR21" s="47"/>
      <c r="BS21" s="47"/>
      <c r="BT21" s="16"/>
      <c r="BU21" s="77">
        <f>BU18-BU23</f>
        <v>85</v>
      </c>
      <c r="BV21" s="76">
        <f>BV18-BV23</f>
        <v>32.130000000000003</v>
      </c>
    </row>
    <row r="22" spans="1:74" ht="15" customHeight="1" x14ac:dyDescent="0.15">
      <c r="B22" s="50" t="s">
        <v>34</v>
      </c>
      <c r="C22" s="47"/>
      <c r="D22" s="47"/>
      <c r="E22" s="47"/>
      <c r="F22" s="48"/>
      <c r="G22" s="75">
        <f>G19-G24</f>
        <v>71</v>
      </c>
      <c r="H22" s="76">
        <f>H19-H24</f>
        <v>26.838000000000005</v>
      </c>
      <c r="K22" s="50" t="s">
        <v>34</v>
      </c>
      <c r="L22" s="47"/>
      <c r="M22" s="47"/>
      <c r="N22" s="47"/>
      <c r="O22" s="48"/>
      <c r="P22" s="75">
        <f>P19-P24</f>
        <v>74</v>
      </c>
      <c r="Q22" s="76">
        <f>Q19-Q24</f>
        <v>28.126000000000001</v>
      </c>
      <c r="T22" s="50" t="s">
        <v>34</v>
      </c>
      <c r="U22" s="47"/>
      <c r="V22" s="47"/>
      <c r="W22" s="47"/>
      <c r="X22" s="48"/>
      <c r="Y22" s="75">
        <f>Y19-Y24</f>
        <v>76</v>
      </c>
      <c r="Z22" s="76">
        <f>Z19-Z24</f>
        <v>28.657999999999994</v>
      </c>
      <c r="AC22" s="50" t="s">
        <v>34</v>
      </c>
      <c r="AD22" s="47"/>
      <c r="AE22" s="47"/>
      <c r="AF22" s="47"/>
      <c r="AG22" s="48"/>
      <c r="AH22" s="75">
        <f>AH19-AH24</f>
        <v>80</v>
      </c>
      <c r="AI22" s="76">
        <f>AI19-AI24</f>
        <v>30.239999999999995</v>
      </c>
      <c r="AL22" s="50" t="s">
        <v>34</v>
      </c>
      <c r="AM22" s="47"/>
      <c r="AN22" s="47"/>
      <c r="AO22" s="47"/>
      <c r="AP22" s="48"/>
      <c r="AQ22" s="75">
        <f>AQ19-AQ24</f>
        <v>81</v>
      </c>
      <c r="AR22" s="76">
        <f>AR19-AR24</f>
        <v>30.613999999999997</v>
      </c>
      <c r="AT22" s="7"/>
      <c r="AU22" s="47" t="s">
        <v>42</v>
      </c>
      <c r="AV22" s="47"/>
      <c r="AW22" s="47"/>
      <c r="AX22" s="47"/>
      <c r="AY22" s="47"/>
      <c r="AZ22" s="48"/>
      <c r="BA22" s="35">
        <v>90</v>
      </c>
      <c r="BB22" s="78">
        <v>34.020000000000003</v>
      </c>
      <c r="BD22" s="7"/>
      <c r="BE22" s="47" t="s">
        <v>42</v>
      </c>
      <c r="BF22" s="47"/>
      <c r="BG22" s="47"/>
      <c r="BH22" s="47"/>
      <c r="BI22" s="47"/>
      <c r="BJ22" s="48"/>
      <c r="BK22" s="35">
        <v>90</v>
      </c>
      <c r="BL22" s="78">
        <v>34.020000000000003</v>
      </c>
      <c r="BN22" s="7"/>
      <c r="BO22" s="47" t="s">
        <v>42</v>
      </c>
      <c r="BP22" s="47"/>
      <c r="BQ22" s="47"/>
      <c r="BR22" s="47"/>
      <c r="BS22" s="47"/>
      <c r="BT22" s="16"/>
      <c r="BU22" s="34">
        <v>90</v>
      </c>
      <c r="BV22" s="78">
        <v>34.020000000000003</v>
      </c>
    </row>
    <row r="23" spans="1:74" ht="15" customHeight="1" x14ac:dyDescent="0.15">
      <c r="A23" s="7"/>
      <c r="B23" s="47" t="s">
        <v>42</v>
      </c>
      <c r="C23" s="47"/>
      <c r="D23" s="47"/>
      <c r="E23" s="47"/>
      <c r="F23" s="48"/>
      <c r="G23" s="35">
        <v>82</v>
      </c>
      <c r="H23" s="78">
        <v>30.995999999999999</v>
      </c>
      <c r="J23" s="7"/>
      <c r="K23" s="47" t="s">
        <v>42</v>
      </c>
      <c r="L23" s="47"/>
      <c r="M23" s="47"/>
      <c r="N23" s="47"/>
      <c r="O23" s="48"/>
      <c r="P23" s="35">
        <v>83</v>
      </c>
      <c r="Q23" s="78">
        <v>31.373999999999999</v>
      </c>
      <c r="S23" s="7"/>
      <c r="T23" s="47" t="s">
        <v>42</v>
      </c>
      <c r="U23" s="47"/>
      <c r="V23" s="47"/>
      <c r="W23" s="47"/>
      <c r="X23" s="48"/>
      <c r="Y23" s="35">
        <v>85</v>
      </c>
      <c r="Z23" s="78">
        <v>32.200000000000003</v>
      </c>
      <c r="AB23" s="7"/>
      <c r="AC23" s="47" t="s">
        <v>42</v>
      </c>
      <c r="AD23" s="47"/>
      <c r="AE23" s="47"/>
      <c r="AF23" s="47"/>
      <c r="AG23" s="48"/>
      <c r="AH23" s="35">
        <v>85</v>
      </c>
      <c r="AI23" s="78">
        <v>32.130000000000003</v>
      </c>
      <c r="AK23" s="7"/>
      <c r="AL23" s="47" t="s">
        <v>42</v>
      </c>
      <c r="AM23" s="47"/>
      <c r="AN23" s="47"/>
      <c r="AO23" s="47"/>
      <c r="AP23" s="48"/>
      <c r="AQ23" s="35">
        <v>87</v>
      </c>
      <c r="AR23" s="78">
        <v>32.886000000000003</v>
      </c>
      <c r="AT23" s="7"/>
      <c r="AU23" s="50" t="s">
        <v>43</v>
      </c>
      <c r="AV23" s="47"/>
      <c r="AW23" s="47"/>
      <c r="AY23" s="47"/>
      <c r="AZ23" s="48"/>
      <c r="BA23" s="35">
        <v>90</v>
      </c>
      <c r="BB23" s="78">
        <v>34.020000000000003</v>
      </c>
      <c r="BD23" s="7"/>
      <c r="BE23" s="50" t="s">
        <v>43</v>
      </c>
      <c r="BF23" s="47"/>
      <c r="BG23" s="47"/>
      <c r="BI23" s="47"/>
      <c r="BJ23" s="48"/>
      <c r="BK23" s="35">
        <v>92</v>
      </c>
      <c r="BL23" s="78">
        <v>34.776000000000003</v>
      </c>
      <c r="BN23" s="7"/>
      <c r="BO23" s="50" t="s">
        <v>43</v>
      </c>
      <c r="BP23" s="47"/>
      <c r="BQ23" s="47"/>
      <c r="BS23" s="47"/>
      <c r="BT23" s="16"/>
      <c r="BU23" s="34">
        <v>92</v>
      </c>
      <c r="BV23" s="78">
        <v>34.776000000000003</v>
      </c>
    </row>
    <row r="24" spans="1:74" ht="15" customHeight="1" x14ac:dyDescent="0.15">
      <c r="A24" s="7"/>
      <c r="B24" s="47" t="s">
        <v>706</v>
      </c>
      <c r="C24" s="47"/>
      <c r="D24" s="47"/>
      <c r="F24" s="48"/>
      <c r="G24" s="35">
        <v>82</v>
      </c>
      <c r="H24" s="78">
        <v>30.995999999999999</v>
      </c>
      <c r="J24" s="7"/>
      <c r="K24" s="50" t="s">
        <v>43</v>
      </c>
      <c r="L24" s="47"/>
      <c r="M24" s="47"/>
      <c r="O24" s="48"/>
      <c r="P24" s="35">
        <v>83</v>
      </c>
      <c r="Q24" s="78">
        <v>31.373999999999999</v>
      </c>
      <c r="S24" s="7"/>
      <c r="T24" s="50" t="s">
        <v>43</v>
      </c>
      <c r="U24" s="47"/>
      <c r="V24" s="47"/>
      <c r="X24" s="48"/>
      <c r="Y24" s="35">
        <v>85</v>
      </c>
      <c r="Z24" s="78">
        <v>32.200000000000003</v>
      </c>
      <c r="AB24" s="7"/>
      <c r="AC24" s="50" t="s">
        <v>43</v>
      </c>
      <c r="AD24" s="47"/>
      <c r="AE24" s="47"/>
      <c r="AG24" s="48"/>
      <c r="AH24" s="35">
        <v>85</v>
      </c>
      <c r="AI24" s="78">
        <v>32.130000000000003</v>
      </c>
      <c r="AK24" s="7"/>
      <c r="AL24" s="50" t="s">
        <v>43</v>
      </c>
      <c r="AM24" s="47"/>
      <c r="AN24" s="47"/>
      <c r="AP24" s="48"/>
      <c r="AQ24" s="35">
        <v>87</v>
      </c>
      <c r="AR24" s="78">
        <v>32.886000000000003</v>
      </c>
      <c r="AT24" s="7"/>
      <c r="AU24" s="79" t="s">
        <v>742</v>
      </c>
      <c r="AV24" t="s">
        <v>513</v>
      </c>
      <c r="AX24" s="50" t="s">
        <v>44</v>
      </c>
      <c r="AY24" s="47"/>
      <c r="AZ24" s="48"/>
      <c r="BA24" s="73">
        <v>53</v>
      </c>
      <c r="BB24" s="68">
        <v>20.033999999999999</v>
      </c>
      <c r="BD24" s="7"/>
      <c r="BE24" s="79" t="s">
        <v>742</v>
      </c>
      <c r="BF24" t="s">
        <v>513</v>
      </c>
      <c r="BH24" s="50" t="s">
        <v>44</v>
      </c>
      <c r="BI24" s="47"/>
      <c r="BJ24" s="48"/>
      <c r="BK24" s="73">
        <v>55</v>
      </c>
      <c r="BL24" s="68">
        <v>20.79</v>
      </c>
      <c r="BN24" s="7"/>
      <c r="BO24" s="79" t="s">
        <v>742</v>
      </c>
      <c r="BP24" t="s">
        <v>513</v>
      </c>
      <c r="BR24" s="50" t="s">
        <v>44</v>
      </c>
      <c r="BS24" s="47"/>
      <c r="BT24" s="16"/>
      <c r="BU24" s="67">
        <v>55</v>
      </c>
      <c r="BV24" s="68">
        <v>20.79</v>
      </c>
    </row>
    <row r="25" spans="1:74" ht="15" customHeight="1" x14ac:dyDescent="0.15">
      <c r="A25" s="7"/>
      <c r="B25" s="79" t="s">
        <v>742</v>
      </c>
      <c r="C25" t="s">
        <v>513</v>
      </c>
      <c r="E25" s="50" t="s">
        <v>44</v>
      </c>
      <c r="F25" s="48"/>
      <c r="G25" s="73">
        <v>45</v>
      </c>
      <c r="H25" s="68">
        <v>17.010000000000002</v>
      </c>
      <c r="J25" s="7"/>
      <c r="K25" s="79" t="s">
        <v>742</v>
      </c>
      <c r="L25" t="s">
        <v>513</v>
      </c>
      <c r="N25" s="50" t="s">
        <v>44</v>
      </c>
      <c r="O25" s="48"/>
      <c r="P25" s="73">
        <v>45</v>
      </c>
      <c r="Q25" s="68">
        <v>17.010000000000002</v>
      </c>
      <c r="S25" s="7"/>
      <c r="T25" s="79" t="s">
        <v>742</v>
      </c>
      <c r="U25" t="s">
        <v>513</v>
      </c>
      <c r="W25" s="50" t="s">
        <v>44</v>
      </c>
      <c r="X25" s="48"/>
      <c r="Y25" s="73">
        <v>47</v>
      </c>
      <c r="Z25" s="68">
        <v>17.765999999999998</v>
      </c>
      <c r="AB25" s="7"/>
      <c r="AC25" s="79" t="s">
        <v>742</v>
      </c>
      <c r="AD25" t="s">
        <v>513</v>
      </c>
      <c r="AF25" s="50" t="s">
        <v>44</v>
      </c>
      <c r="AG25" s="48"/>
      <c r="AH25" s="73">
        <v>50</v>
      </c>
      <c r="AI25" s="68">
        <v>18.899999999999999</v>
      </c>
      <c r="AK25" s="7"/>
      <c r="AL25" s="79" t="s">
        <v>742</v>
      </c>
      <c r="AM25" t="s">
        <v>513</v>
      </c>
      <c r="AO25" s="50" t="s">
        <v>44</v>
      </c>
      <c r="AP25" s="48"/>
      <c r="AQ25" s="73">
        <v>50</v>
      </c>
      <c r="AR25" s="68">
        <v>18.899999999999999</v>
      </c>
      <c r="AT25" s="7"/>
      <c r="AU25" s="80"/>
      <c r="AX25" s="50" t="s">
        <v>35</v>
      </c>
      <c r="AY25" s="47"/>
      <c r="AZ25" s="48"/>
      <c r="BA25" s="73">
        <v>50</v>
      </c>
      <c r="BB25" s="68">
        <v>18.899999999999999</v>
      </c>
      <c r="BD25" s="7"/>
      <c r="BE25" s="80"/>
      <c r="BH25" s="50" t="s">
        <v>35</v>
      </c>
      <c r="BI25" s="47"/>
      <c r="BJ25" s="48"/>
      <c r="BK25" s="73">
        <v>55</v>
      </c>
      <c r="BL25" s="68">
        <v>20.79</v>
      </c>
      <c r="BN25" s="7"/>
      <c r="BO25" s="80"/>
      <c r="BR25" s="50" t="s">
        <v>35</v>
      </c>
      <c r="BS25" s="47"/>
      <c r="BT25" s="16"/>
      <c r="BU25" s="67">
        <v>55</v>
      </c>
      <c r="BV25" s="68">
        <v>20.79</v>
      </c>
    </row>
    <row r="26" spans="1:74" ht="15" customHeight="1" x14ac:dyDescent="0.15">
      <c r="A26" s="7"/>
      <c r="B26" s="80"/>
      <c r="E26" s="50" t="s">
        <v>35</v>
      </c>
      <c r="F26" s="48"/>
      <c r="G26" s="73">
        <v>45</v>
      </c>
      <c r="H26" s="68">
        <v>17.010000000000002</v>
      </c>
      <c r="J26" s="7"/>
      <c r="K26" s="80"/>
      <c r="N26" s="50" t="s">
        <v>35</v>
      </c>
      <c r="O26" s="48"/>
      <c r="P26" s="73">
        <v>45</v>
      </c>
      <c r="Q26" s="68">
        <v>17.010000000000002</v>
      </c>
      <c r="S26" s="7"/>
      <c r="T26" s="80"/>
      <c r="W26" s="50" t="s">
        <v>35</v>
      </c>
      <c r="X26" s="48"/>
      <c r="Y26" s="73">
        <v>45</v>
      </c>
      <c r="Z26" s="68">
        <v>17.010000000000002</v>
      </c>
      <c r="AB26" s="7"/>
      <c r="AC26" s="80"/>
      <c r="AF26" s="50" t="s">
        <v>35</v>
      </c>
      <c r="AG26" s="48"/>
      <c r="AH26" s="73">
        <v>50</v>
      </c>
      <c r="AI26" s="68">
        <v>18.899999999999999</v>
      </c>
      <c r="AK26" s="7"/>
      <c r="AL26" s="80"/>
      <c r="AO26" s="50" t="s">
        <v>35</v>
      </c>
      <c r="AP26" s="48"/>
      <c r="AQ26" s="73">
        <v>50</v>
      </c>
      <c r="AR26" s="68">
        <v>18.899999999999999</v>
      </c>
      <c r="AT26" s="7"/>
      <c r="AU26" s="80"/>
      <c r="AX26" s="50" t="s">
        <v>111</v>
      </c>
      <c r="AY26" s="47"/>
      <c r="AZ26" s="48"/>
      <c r="BA26" s="73">
        <v>200</v>
      </c>
      <c r="BB26" s="68">
        <v>75.599999999999994</v>
      </c>
      <c r="BD26" s="7"/>
      <c r="BE26" s="80"/>
      <c r="BH26" s="50" t="s">
        <v>111</v>
      </c>
      <c r="BI26" s="3"/>
      <c r="BJ26" s="48"/>
      <c r="BK26" s="73">
        <v>200</v>
      </c>
      <c r="BL26" s="68">
        <v>75.599999999999994</v>
      </c>
      <c r="BN26" s="7"/>
      <c r="BO26" s="80"/>
      <c r="BR26" s="50" t="s">
        <v>111</v>
      </c>
      <c r="BS26" s="47"/>
      <c r="BT26" s="16"/>
      <c r="BU26" s="67">
        <v>200</v>
      </c>
      <c r="BV26" s="68">
        <v>75.599999999999994</v>
      </c>
    </row>
    <row r="27" spans="1:74" ht="15" customHeight="1" x14ac:dyDescent="0.15">
      <c r="A27" s="7"/>
      <c r="B27" s="80"/>
      <c r="E27" s="50" t="s">
        <v>111</v>
      </c>
      <c r="F27" s="48"/>
      <c r="G27" s="73">
        <v>190</v>
      </c>
      <c r="H27" s="68">
        <v>71.819999999999993</v>
      </c>
      <c r="J27" s="7"/>
      <c r="K27" s="80"/>
      <c r="N27" s="50" t="s">
        <v>111</v>
      </c>
      <c r="O27" s="48"/>
      <c r="P27" s="73">
        <v>200</v>
      </c>
      <c r="Q27" s="68">
        <v>75.599999999999994</v>
      </c>
      <c r="S27" s="7"/>
      <c r="T27" s="80"/>
      <c r="W27" s="50" t="s">
        <v>111</v>
      </c>
      <c r="X27" s="48"/>
      <c r="Y27" s="73">
        <v>200</v>
      </c>
      <c r="Z27" s="68">
        <v>75.599999999999994</v>
      </c>
      <c r="AB27" s="7"/>
      <c r="AC27" s="80"/>
      <c r="AF27" s="50" t="s">
        <v>111</v>
      </c>
      <c r="AG27" s="48"/>
      <c r="AH27" s="73">
        <v>200</v>
      </c>
      <c r="AI27" s="68">
        <v>75.599999999999994</v>
      </c>
      <c r="AK27" s="7"/>
      <c r="AL27" s="80"/>
      <c r="AO27" s="50" t="s">
        <v>111</v>
      </c>
      <c r="AP27" s="48"/>
      <c r="AQ27" s="73">
        <v>200</v>
      </c>
      <c r="AR27" s="68">
        <v>75.599999999999994</v>
      </c>
      <c r="AT27" s="7"/>
      <c r="AU27" s="80"/>
      <c r="AV27" s="81"/>
      <c r="AW27" s="7"/>
      <c r="AX27" s="50" t="s">
        <v>106</v>
      </c>
      <c r="AY27" s="47"/>
      <c r="AZ27" s="48"/>
      <c r="BA27" s="73">
        <v>30</v>
      </c>
      <c r="BB27" s="68">
        <v>11.34</v>
      </c>
      <c r="BD27" s="7"/>
      <c r="BE27" s="7"/>
      <c r="BF27" s="81"/>
      <c r="BG27" s="7"/>
      <c r="BH27" s="50" t="s">
        <v>106</v>
      </c>
      <c r="BI27" s="47"/>
      <c r="BJ27" s="48"/>
      <c r="BK27" s="73">
        <v>30</v>
      </c>
      <c r="BL27" s="68">
        <v>11.34</v>
      </c>
      <c r="BN27" s="7"/>
      <c r="BO27" s="80"/>
      <c r="BP27" s="81"/>
      <c r="BQ27" s="7"/>
      <c r="BR27" s="50" t="s">
        <v>106</v>
      </c>
      <c r="BS27" s="47"/>
      <c r="BT27" s="16"/>
      <c r="BU27" s="67">
        <v>30</v>
      </c>
      <c r="BV27" s="68">
        <v>11.34</v>
      </c>
    </row>
    <row r="28" spans="1:74" ht="15" customHeight="1" x14ac:dyDescent="0.15">
      <c r="A28" s="7"/>
      <c r="B28" s="80"/>
      <c r="C28" s="81"/>
      <c r="D28" s="7"/>
      <c r="E28" s="50" t="s">
        <v>106</v>
      </c>
      <c r="F28" s="48"/>
      <c r="G28" s="73">
        <v>30</v>
      </c>
      <c r="H28" s="68">
        <v>11.34</v>
      </c>
      <c r="J28" s="7"/>
      <c r="K28" s="80"/>
      <c r="L28" s="81"/>
      <c r="M28" s="7"/>
      <c r="N28" s="50" t="s">
        <v>106</v>
      </c>
      <c r="O28" s="48"/>
      <c r="P28" s="73">
        <v>30</v>
      </c>
      <c r="Q28" s="68">
        <v>11.34</v>
      </c>
      <c r="S28" s="7"/>
      <c r="T28" s="80"/>
      <c r="U28" s="81"/>
      <c r="V28" s="7"/>
      <c r="W28" s="50" t="s">
        <v>106</v>
      </c>
      <c r="X28" s="48"/>
      <c r="Y28" s="73">
        <v>30</v>
      </c>
      <c r="Z28" s="68">
        <v>11.34</v>
      </c>
      <c r="AB28" s="7"/>
      <c r="AC28" s="80"/>
      <c r="AD28" s="81"/>
      <c r="AE28" s="7"/>
      <c r="AF28" s="50" t="s">
        <v>106</v>
      </c>
      <c r="AG28" s="48"/>
      <c r="AH28" s="73">
        <v>30</v>
      </c>
      <c r="AI28" s="68">
        <v>11.34</v>
      </c>
      <c r="AK28" s="7"/>
      <c r="AL28" s="80"/>
      <c r="AM28" s="81"/>
      <c r="AN28" s="7"/>
      <c r="AO28" s="50" t="s">
        <v>106</v>
      </c>
      <c r="AP28" s="48"/>
      <c r="AQ28" s="73">
        <v>30</v>
      </c>
      <c r="AR28" s="68">
        <v>11.5</v>
      </c>
      <c r="AU28" s="80"/>
      <c r="AV28" s="3"/>
      <c r="AW28" s="16"/>
      <c r="AX28" s="47" t="s">
        <v>575</v>
      </c>
      <c r="AY28" s="47"/>
      <c r="AZ28" s="48"/>
      <c r="BA28" s="75">
        <v>40</v>
      </c>
      <c r="BB28" s="76">
        <v>15.12</v>
      </c>
      <c r="BD28" s="7"/>
      <c r="BE28" s="80"/>
      <c r="BF28" s="3"/>
      <c r="BG28" s="16"/>
      <c r="BH28" s="47" t="s">
        <v>575</v>
      </c>
      <c r="BI28" s="47"/>
      <c r="BJ28" s="48"/>
      <c r="BK28" s="75">
        <v>40</v>
      </c>
      <c r="BL28" s="76">
        <v>15.12</v>
      </c>
      <c r="BO28" s="80"/>
      <c r="BP28" s="3"/>
      <c r="BQ28" s="16"/>
      <c r="BR28" s="47" t="s">
        <v>575</v>
      </c>
      <c r="BS28" s="47"/>
      <c r="BT28" s="16"/>
      <c r="BU28" s="77">
        <v>40</v>
      </c>
      <c r="BV28" s="76">
        <v>15.12</v>
      </c>
    </row>
    <row r="29" spans="1:74" ht="15" customHeight="1" x14ac:dyDescent="0.15">
      <c r="A29" s="7"/>
      <c r="B29" s="80"/>
      <c r="C29" s="3"/>
      <c r="D29" s="16"/>
      <c r="E29" s="47" t="s">
        <v>575</v>
      </c>
      <c r="F29" s="48"/>
      <c r="G29" s="75">
        <v>30</v>
      </c>
      <c r="H29" s="68">
        <v>11.34</v>
      </c>
      <c r="K29" s="80"/>
      <c r="L29" s="49"/>
      <c r="M29" s="16"/>
      <c r="N29" s="47" t="s">
        <v>575</v>
      </c>
      <c r="O29" s="48"/>
      <c r="P29" s="75">
        <v>35</v>
      </c>
      <c r="Q29" s="68">
        <v>13.23</v>
      </c>
      <c r="T29" s="80"/>
      <c r="U29" s="3"/>
      <c r="V29" s="16"/>
      <c r="W29" s="47" t="s">
        <v>575</v>
      </c>
      <c r="X29" s="48"/>
      <c r="Y29" s="75">
        <v>35</v>
      </c>
      <c r="Z29" s="76">
        <v>13.23</v>
      </c>
      <c r="AC29" s="80"/>
      <c r="AD29" s="3"/>
      <c r="AE29" s="16"/>
      <c r="AF29" t="s">
        <v>575</v>
      </c>
      <c r="AG29" s="48"/>
      <c r="AH29" s="75">
        <v>38</v>
      </c>
      <c r="AI29" s="76">
        <v>14.364000000000001</v>
      </c>
      <c r="AL29" s="80"/>
      <c r="AM29" s="3"/>
      <c r="AN29" s="16"/>
      <c r="AO29" t="s">
        <v>575</v>
      </c>
      <c r="AP29" s="48"/>
      <c r="AQ29" s="75">
        <v>40</v>
      </c>
      <c r="AR29" s="76">
        <v>15.12</v>
      </c>
      <c r="AT29" s="7"/>
      <c r="AU29" s="80"/>
      <c r="AV29" t="s">
        <v>499</v>
      </c>
      <c r="AX29" s="50" t="s">
        <v>44</v>
      </c>
      <c r="AY29" s="47"/>
      <c r="AZ29" s="48"/>
      <c r="BA29" s="73">
        <v>53</v>
      </c>
      <c r="BB29" s="68">
        <v>20.033999999999999</v>
      </c>
      <c r="BD29" s="7"/>
      <c r="BE29" s="80"/>
      <c r="BF29" t="s">
        <v>499</v>
      </c>
      <c r="BH29" s="50" t="s">
        <v>44</v>
      </c>
      <c r="BI29" s="47"/>
      <c r="BJ29" s="48"/>
      <c r="BK29" s="73">
        <v>55</v>
      </c>
      <c r="BL29" s="68">
        <v>20.79</v>
      </c>
      <c r="BN29" s="7"/>
      <c r="BO29" s="80"/>
      <c r="BP29" t="s">
        <v>499</v>
      </c>
      <c r="BR29" s="50" t="s">
        <v>44</v>
      </c>
      <c r="BS29" s="3"/>
      <c r="BT29" s="16"/>
      <c r="BU29" s="67">
        <v>55</v>
      </c>
      <c r="BV29" s="68">
        <v>20.79</v>
      </c>
    </row>
    <row r="30" spans="1:74" ht="15" customHeight="1" x14ac:dyDescent="0.15">
      <c r="B30" s="80"/>
      <c r="C30" t="s">
        <v>499</v>
      </c>
      <c r="E30" s="50" t="s">
        <v>44</v>
      </c>
      <c r="F30" s="48"/>
      <c r="G30" s="73">
        <v>45</v>
      </c>
      <c r="H30" s="68">
        <v>17.010000000000002</v>
      </c>
      <c r="J30" s="7"/>
      <c r="K30" s="80"/>
      <c r="L30" t="s">
        <v>499</v>
      </c>
      <c r="N30" s="50" t="s">
        <v>44</v>
      </c>
      <c r="O30" s="48"/>
      <c r="P30" s="73">
        <v>45</v>
      </c>
      <c r="Q30" s="68">
        <v>17.010000000000002</v>
      </c>
      <c r="S30" s="7"/>
      <c r="T30" s="80"/>
      <c r="U30" t="s">
        <v>499</v>
      </c>
      <c r="W30" s="50" t="s">
        <v>44</v>
      </c>
      <c r="X30" s="48"/>
      <c r="Y30" s="73">
        <v>47</v>
      </c>
      <c r="Z30" s="68">
        <v>17.765999999999998</v>
      </c>
      <c r="AB30" s="7"/>
      <c r="AC30" s="80"/>
      <c r="AD30" t="s">
        <v>499</v>
      </c>
      <c r="AF30" s="50" t="s">
        <v>44</v>
      </c>
      <c r="AG30" s="48"/>
      <c r="AH30" s="73">
        <v>50</v>
      </c>
      <c r="AI30" s="68">
        <v>18.899999999999999</v>
      </c>
      <c r="AK30" s="7"/>
      <c r="AL30" s="80"/>
      <c r="AM30" t="s">
        <v>499</v>
      </c>
      <c r="AO30" s="50" t="s">
        <v>44</v>
      </c>
      <c r="AP30" s="48"/>
      <c r="AQ30" s="73">
        <v>50</v>
      </c>
      <c r="AR30" s="68">
        <v>18.899999999999999</v>
      </c>
      <c r="AT30" s="7"/>
      <c r="AU30" s="7"/>
      <c r="AX30" s="50" t="s">
        <v>35</v>
      </c>
      <c r="AY30" s="47"/>
      <c r="AZ30" s="48"/>
      <c r="BA30" s="73">
        <v>50</v>
      </c>
      <c r="BB30" s="68">
        <v>18.899999999999999</v>
      </c>
      <c r="BD30" s="7"/>
      <c r="BE30" s="80"/>
      <c r="BH30" s="50" t="s">
        <v>35</v>
      </c>
      <c r="BI30" s="47"/>
      <c r="BJ30" s="48"/>
      <c r="BK30" s="73">
        <v>55</v>
      </c>
      <c r="BL30" s="68">
        <v>20.79</v>
      </c>
      <c r="BN30" s="7"/>
      <c r="BO30" s="80"/>
      <c r="BR30" s="50" t="s">
        <v>35</v>
      </c>
      <c r="BS30" s="47"/>
      <c r="BT30" s="16"/>
      <c r="BU30" s="67">
        <v>55</v>
      </c>
      <c r="BV30" s="68">
        <v>20.79</v>
      </c>
    </row>
    <row r="31" spans="1:74" ht="15" customHeight="1" x14ac:dyDescent="0.15">
      <c r="A31" s="7"/>
      <c r="B31" s="80"/>
      <c r="E31" s="50" t="s">
        <v>35</v>
      </c>
      <c r="F31" s="48"/>
      <c r="G31" s="73">
        <v>45</v>
      </c>
      <c r="H31" s="68">
        <v>17.010000000000002</v>
      </c>
      <c r="J31" s="7"/>
      <c r="K31" s="80"/>
      <c r="N31" s="50" t="s">
        <v>35</v>
      </c>
      <c r="O31" s="48"/>
      <c r="P31" s="73">
        <v>45</v>
      </c>
      <c r="Q31" s="68">
        <v>17.010000000000002</v>
      </c>
      <c r="S31" s="7"/>
      <c r="T31" s="80"/>
      <c r="W31" s="50" t="s">
        <v>35</v>
      </c>
      <c r="X31" s="48"/>
      <c r="Y31" s="73">
        <v>45</v>
      </c>
      <c r="Z31" s="68">
        <v>17.010000000000002</v>
      </c>
      <c r="AB31" s="7"/>
      <c r="AC31" s="80"/>
      <c r="AF31" s="50" t="s">
        <v>35</v>
      </c>
      <c r="AG31" s="48"/>
      <c r="AH31" s="73">
        <v>50</v>
      </c>
      <c r="AI31" s="68">
        <v>18.899999999999999</v>
      </c>
      <c r="AK31" s="7"/>
      <c r="AL31" s="80"/>
      <c r="AO31" s="50" t="s">
        <v>35</v>
      </c>
      <c r="AP31" s="48"/>
      <c r="AQ31" s="73">
        <v>50</v>
      </c>
      <c r="AR31" s="68">
        <v>18.899999999999999</v>
      </c>
      <c r="AT31" s="7"/>
      <c r="AU31" s="80"/>
      <c r="AX31" s="50" t="s">
        <v>111</v>
      </c>
      <c r="AY31" s="47"/>
      <c r="AZ31" s="48"/>
      <c r="BA31" s="75">
        <v>120</v>
      </c>
      <c r="BB31" s="76">
        <v>45.4</v>
      </c>
      <c r="BD31" s="7"/>
      <c r="BE31" s="80"/>
      <c r="BH31" s="50" t="s">
        <v>111</v>
      </c>
      <c r="BI31" s="47"/>
      <c r="BJ31" s="48"/>
      <c r="BK31" s="75">
        <v>120</v>
      </c>
      <c r="BL31" s="76">
        <v>45.4</v>
      </c>
      <c r="BN31" s="7"/>
      <c r="BO31" s="80"/>
      <c r="BR31" s="50" t="s">
        <v>111</v>
      </c>
      <c r="BS31" s="3"/>
      <c r="BT31" s="16"/>
      <c r="BU31" s="77">
        <v>120</v>
      </c>
      <c r="BV31" s="76">
        <v>45.4</v>
      </c>
    </row>
    <row r="32" spans="1:74" ht="15" customHeight="1" x14ac:dyDescent="0.15">
      <c r="A32" s="7"/>
      <c r="B32" s="80"/>
      <c r="E32" s="50" t="s">
        <v>111</v>
      </c>
      <c r="F32" s="48"/>
      <c r="G32" s="75">
        <v>90</v>
      </c>
      <c r="H32" s="76">
        <v>34.020000000000003</v>
      </c>
      <c r="J32" s="7"/>
      <c r="K32" s="80"/>
      <c r="N32" s="50" t="s">
        <v>111</v>
      </c>
      <c r="O32" s="48"/>
      <c r="P32" s="75">
        <v>95</v>
      </c>
      <c r="Q32" s="76">
        <v>35.909999999999997</v>
      </c>
      <c r="S32" s="7"/>
      <c r="T32" s="80"/>
      <c r="W32" s="50" t="s">
        <v>111</v>
      </c>
      <c r="X32" s="48"/>
      <c r="Y32" s="75">
        <v>100</v>
      </c>
      <c r="Z32" s="76">
        <v>37.799999999999997</v>
      </c>
      <c r="AB32" s="7"/>
      <c r="AC32" s="80"/>
      <c r="AF32" s="50" t="s">
        <v>111</v>
      </c>
      <c r="AG32" s="48"/>
      <c r="AH32" s="75">
        <v>110</v>
      </c>
      <c r="AI32" s="76">
        <v>41.58</v>
      </c>
      <c r="AK32" s="7"/>
      <c r="AL32" s="80"/>
      <c r="AO32" s="50" t="s">
        <v>111</v>
      </c>
      <c r="AP32" s="48"/>
      <c r="AQ32" s="75">
        <v>120</v>
      </c>
      <c r="AR32" s="76">
        <v>45.4</v>
      </c>
      <c r="AT32" s="7"/>
      <c r="AU32" s="80"/>
      <c r="AV32" s="81"/>
      <c r="AW32" s="7"/>
      <c r="AX32" s="50" t="s">
        <v>106</v>
      </c>
      <c r="AY32" s="47"/>
      <c r="AZ32" s="48"/>
      <c r="BA32" s="82">
        <v>35</v>
      </c>
      <c r="BB32" s="25">
        <v>13.23</v>
      </c>
      <c r="BD32" s="7"/>
      <c r="BE32" s="80"/>
      <c r="BF32" s="81"/>
      <c r="BG32" s="7"/>
      <c r="BH32" s="50" t="s">
        <v>106</v>
      </c>
      <c r="BI32" s="47"/>
      <c r="BJ32" s="48"/>
      <c r="BK32" s="82">
        <v>35</v>
      </c>
      <c r="BL32" s="25">
        <v>13.23</v>
      </c>
      <c r="BN32" s="7"/>
      <c r="BO32" s="80"/>
      <c r="BP32" s="81"/>
      <c r="BQ32" s="7"/>
      <c r="BR32" s="50" t="s">
        <v>106</v>
      </c>
      <c r="BS32" s="47"/>
      <c r="BT32" s="16"/>
      <c r="BU32" s="83">
        <v>35</v>
      </c>
      <c r="BV32" s="25">
        <v>13.23</v>
      </c>
    </row>
    <row r="33" spans="1:74" ht="15" customHeight="1" x14ac:dyDescent="0.15">
      <c r="A33" s="7"/>
      <c r="B33" s="80"/>
      <c r="C33" s="81"/>
      <c r="D33" s="7"/>
      <c r="E33" s="50" t="s">
        <v>106</v>
      </c>
      <c r="F33" s="48"/>
      <c r="G33" s="75">
        <v>30</v>
      </c>
      <c r="H33" s="76">
        <v>11.34</v>
      </c>
      <c r="J33" s="7"/>
      <c r="K33" s="80"/>
      <c r="L33" s="81"/>
      <c r="M33" s="7"/>
      <c r="N33" s="50" t="s">
        <v>106</v>
      </c>
      <c r="O33" s="48"/>
      <c r="P33" s="75">
        <v>30</v>
      </c>
      <c r="Q33" s="76">
        <v>11.34</v>
      </c>
      <c r="S33" s="7"/>
      <c r="T33" s="80"/>
      <c r="U33" s="81"/>
      <c r="V33" s="7"/>
      <c r="W33" s="50" t="s">
        <v>106</v>
      </c>
      <c r="X33" s="48"/>
      <c r="Y33" s="75">
        <v>30</v>
      </c>
      <c r="Z33" s="76">
        <v>11.5</v>
      </c>
      <c r="AB33" s="7"/>
      <c r="AC33" s="80"/>
      <c r="AD33" s="81"/>
      <c r="AE33" s="7"/>
      <c r="AF33" s="50" t="s">
        <v>106</v>
      </c>
      <c r="AG33" s="48"/>
      <c r="AH33" s="75">
        <f>AH26+AH29-AH31</f>
        <v>38</v>
      </c>
      <c r="AI33" s="76">
        <v>11.5</v>
      </c>
      <c r="AK33" s="7"/>
      <c r="AL33" s="80"/>
      <c r="AM33" s="81"/>
      <c r="AN33" s="7"/>
      <c r="AO33" s="50" t="s">
        <v>106</v>
      </c>
      <c r="AP33" s="48"/>
      <c r="AQ33" s="75">
        <v>35</v>
      </c>
      <c r="AR33" s="76">
        <v>13.23</v>
      </c>
      <c r="AU33" s="80"/>
      <c r="AV33" s="3"/>
      <c r="AW33" s="16"/>
      <c r="AX33" s="47" t="s">
        <v>575</v>
      </c>
      <c r="AY33" s="47"/>
      <c r="AZ33" s="48"/>
      <c r="BA33" s="75">
        <f>BA25+BA28-BA30</f>
        <v>40</v>
      </c>
      <c r="BB33" s="76">
        <f>BB25+BB28-BB30</f>
        <v>15.119999999999997</v>
      </c>
      <c r="BD33" s="7"/>
      <c r="BE33" s="80"/>
      <c r="BF33" s="49"/>
      <c r="BG33" s="16"/>
      <c r="BH33" s="47" t="s">
        <v>575</v>
      </c>
      <c r="BI33" s="47"/>
      <c r="BJ33" s="48"/>
      <c r="BK33" s="75">
        <f>BK25+BK28-BK30</f>
        <v>40</v>
      </c>
      <c r="BL33" s="76">
        <f>BL25+BL28-BL30</f>
        <v>15.119999999999997</v>
      </c>
      <c r="BO33" s="80"/>
      <c r="BP33" s="3"/>
      <c r="BQ33" s="16"/>
      <c r="BR33" s="47" t="s">
        <v>575</v>
      </c>
      <c r="BS33" s="47"/>
      <c r="BT33" s="16"/>
      <c r="BU33" s="77">
        <f>BU25+BU28-BU30</f>
        <v>40</v>
      </c>
      <c r="BV33" s="76">
        <f>BV25+BV28-BV30</f>
        <v>15.119999999999997</v>
      </c>
    </row>
    <row r="34" spans="1:74" ht="15" customHeight="1" x14ac:dyDescent="0.15">
      <c r="A34" s="7"/>
      <c r="B34" s="80"/>
      <c r="C34" s="3"/>
      <c r="D34" s="16"/>
      <c r="E34" t="s">
        <v>575</v>
      </c>
      <c r="F34" s="48"/>
      <c r="G34" s="82">
        <f>G26+G29-G31</f>
        <v>30</v>
      </c>
      <c r="H34" s="25">
        <f>H26+H29-H31</f>
        <v>11.34</v>
      </c>
      <c r="J34" s="7"/>
      <c r="K34" s="80"/>
      <c r="L34" s="3"/>
      <c r="M34" s="16"/>
      <c r="N34" t="s">
        <v>575</v>
      </c>
      <c r="P34" s="82">
        <f>P26+P29-P31</f>
        <v>35</v>
      </c>
      <c r="Q34" s="25">
        <f>Q26+Q29-Q31</f>
        <v>13.23</v>
      </c>
      <c r="T34" s="80"/>
      <c r="U34" s="3"/>
      <c r="V34" s="16"/>
      <c r="W34" t="s">
        <v>575</v>
      </c>
      <c r="X34" s="48"/>
      <c r="Y34" s="82">
        <f>Y26+Y29-Y31</f>
        <v>35</v>
      </c>
      <c r="Z34" s="25">
        <f>Z26+Z29-Z31</f>
        <v>13.23</v>
      </c>
      <c r="AC34" s="80"/>
      <c r="AD34" s="3"/>
      <c r="AE34" s="16"/>
      <c r="AF34" t="s">
        <v>575</v>
      </c>
      <c r="AG34" s="48"/>
      <c r="AH34" s="82">
        <f>AH26+AH29-AH31</f>
        <v>38</v>
      </c>
      <c r="AI34" s="25">
        <f>AI26+AI29-AI31</f>
        <v>14.363999999999997</v>
      </c>
      <c r="AL34" s="80"/>
      <c r="AM34" s="3"/>
      <c r="AN34" s="16"/>
      <c r="AO34" t="s">
        <v>575</v>
      </c>
      <c r="AP34" s="48"/>
      <c r="AQ34" s="82">
        <f>AQ26+AQ29-AQ31</f>
        <v>40</v>
      </c>
      <c r="AR34" s="25">
        <f>AR26+AR29-AR31</f>
        <v>15.119999999999997</v>
      </c>
      <c r="AT34" s="7"/>
      <c r="AU34" s="80"/>
      <c r="AV34" t="s">
        <v>505</v>
      </c>
      <c r="AX34" s="50" t="s">
        <v>44</v>
      </c>
      <c r="AY34" s="47"/>
      <c r="AZ34" s="48"/>
      <c r="BA34" s="73">
        <v>50</v>
      </c>
      <c r="BB34" s="68">
        <v>18.899999999999999</v>
      </c>
      <c r="BD34" s="7"/>
      <c r="BE34" s="80"/>
      <c r="BF34" t="s">
        <v>505</v>
      </c>
      <c r="BH34" s="50" t="s">
        <v>44</v>
      </c>
      <c r="BI34" s="47"/>
      <c r="BJ34" s="48"/>
      <c r="BK34" s="73">
        <v>50</v>
      </c>
      <c r="BL34" s="68">
        <v>18.899999999999999</v>
      </c>
      <c r="BN34" s="7"/>
      <c r="BO34" s="80"/>
      <c r="BP34" t="s">
        <v>505</v>
      </c>
      <c r="BR34" s="50" t="s">
        <v>44</v>
      </c>
      <c r="BS34" s="47"/>
      <c r="BT34" s="16"/>
      <c r="BU34" s="67">
        <v>50</v>
      </c>
      <c r="BV34" s="68">
        <v>18.899999999999999</v>
      </c>
    </row>
    <row r="35" spans="1:74" ht="15" customHeight="1" x14ac:dyDescent="0.15">
      <c r="A35" s="7"/>
      <c r="B35" s="80"/>
      <c r="C35" t="s">
        <v>505</v>
      </c>
      <c r="E35" s="50" t="s">
        <v>44</v>
      </c>
      <c r="F35" s="48"/>
      <c r="G35" s="73">
        <v>45</v>
      </c>
      <c r="H35" s="68">
        <v>17.010000000000002</v>
      </c>
      <c r="J35" s="7"/>
      <c r="K35" s="80"/>
      <c r="L35" t="s">
        <v>505</v>
      </c>
      <c r="N35" s="50" t="s">
        <v>44</v>
      </c>
      <c r="O35" s="48"/>
      <c r="P35" s="73">
        <v>45</v>
      </c>
      <c r="Q35" s="68">
        <v>17.010000000000002</v>
      </c>
      <c r="S35" s="7"/>
      <c r="T35" s="80"/>
      <c r="U35" t="s">
        <v>505</v>
      </c>
      <c r="W35" s="50" t="s">
        <v>44</v>
      </c>
      <c r="X35" s="48"/>
      <c r="Y35" s="73">
        <v>45</v>
      </c>
      <c r="Z35" s="68">
        <v>17.010000000000002</v>
      </c>
      <c r="AB35" s="7"/>
      <c r="AC35" s="80"/>
      <c r="AD35" t="s">
        <v>505</v>
      </c>
      <c r="AF35" s="50" t="s">
        <v>44</v>
      </c>
      <c r="AG35" s="48"/>
      <c r="AH35" s="73">
        <v>45</v>
      </c>
      <c r="AI35" s="68">
        <v>17.010000000000002</v>
      </c>
      <c r="AK35" s="7"/>
      <c r="AL35" s="80"/>
      <c r="AM35" t="s">
        <v>505</v>
      </c>
      <c r="AO35" s="50" t="s">
        <v>44</v>
      </c>
      <c r="AP35" s="48"/>
      <c r="AQ35" s="73">
        <v>45</v>
      </c>
      <c r="AR35" s="68">
        <v>17.010000000000002</v>
      </c>
      <c r="AT35" s="7"/>
      <c r="AU35" s="80"/>
      <c r="AX35" s="81" t="s">
        <v>35</v>
      </c>
      <c r="AY35" s="47"/>
      <c r="AZ35" s="48"/>
      <c r="BA35" s="82">
        <v>58</v>
      </c>
      <c r="BB35" s="25">
        <v>21.923999999999999</v>
      </c>
      <c r="BD35" s="7"/>
      <c r="BE35" s="80"/>
      <c r="BH35" s="81" t="s">
        <v>35</v>
      </c>
      <c r="BI35" s="3"/>
      <c r="BK35" s="75">
        <v>60</v>
      </c>
      <c r="BL35" s="76">
        <v>22.68</v>
      </c>
      <c r="BN35" s="7"/>
      <c r="BO35" s="80"/>
      <c r="BR35" s="81" t="s">
        <v>35</v>
      </c>
      <c r="BS35" s="47"/>
      <c r="BT35" s="16"/>
      <c r="BU35" s="77">
        <v>60</v>
      </c>
      <c r="BV35" s="76">
        <v>22.68</v>
      </c>
    </row>
    <row r="36" spans="1:74" ht="15" customHeight="1" x14ac:dyDescent="0.15">
      <c r="A36" s="7"/>
      <c r="B36" s="80"/>
      <c r="E36" s="81" t="s">
        <v>35</v>
      </c>
      <c r="F36" s="48"/>
      <c r="G36" s="82">
        <v>50</v>
      </c>
      <c r="H36" s="25">
        <v>18.899999999999999</v>
      </c>
      <c r="J36" s="7"/>
      <c r="K36" s="80"/>
      <c r="N36" s="81" t="s">
        <v>35</v>
      </c>
      <c r="O36" s="48"/>
      <c r="P36" s="82">
        <v>53</v>
      </c>
      <c r="Q36" s="25">
        <v>20.033999999999999</v>
      </c>
      <c r="S36" s="7"/>
      <c r="T36" s="80"/>
      <c r="W36" s="81" t="s">
        <v>35</v>
      </c>
      <c r="X36" s="48"/>
      <c r="Y36" s="82">
        <v>55</v>
      </c>
      <c r="Z36" s="25">
        <v>20.79</v>
      </c>
      <c r="AB36" s="7"/>
      <c r="AC36" s="80"/>
      <c r="AF36" s="81" t="s">
        <v>35</v>
      </c>
      <c r="AG36" s="48"/>
      <c r="AH36" s="82">
        <v>58</v>
      </c>
      <c r="AI36" s="25">
        <v>21.923999999999999</v>
      </c>
      <c r="AK36" s="7"/>
      <c r="AL36" s="80"/>
      <c r="AO36" s="81" t="s">
        <v>35</v>
      </c>
      <c r="AP36" s="48"/>
      <c r="AQ36" s="82">
        <v>58</v>
      </c>
      <c r="AR36" s="25">
        <v>21.923999999999999</v>
      </c>
      <c r="AT36" s="7"/>
      <c r="AU36" s="80"/>
      <c r="AX36" s="50" t="s">
        <v>111</v>
      </c>
      <c r="AY36" s="47"/>
      <c r="AZ36" s="48"/>
      <c r="BA36" s="75">
        <v>100</v>
      </c>
      <c r="BB36" s="76">
        <v>37.799999999999997</v>
      </c>
      <c r="BD36" s="7"/>
      <c r="BE36" s="80"/>
      <c r="BH36" s="50" t="s">
        <v>111</v>
      </c>
      <c r="BI36" s="47"/>
      <c r="BJ36" s="48"/>
      <c r="BK36" s="75">
        <v>105</v>
      </c>
      <c r="BL36" s="76">
        <v>39.69</v>
      </c>
      <c r="BN36" s="7"/>
      <c r="BO36" s="80"/>
      <c r="BR36" s="50" t="s">
        <v>111</v>
      </c>
      <c r="BS36" s="47"/>
      <c r="BT36" s="16"/>
      <c r="BU36" s="77">
        <v>105</v>
      </c>
      <c r="BV36" s="76">
        <v>39.69</v>
      </c>
    </row>
    <row r="37" spans="1:74" ht="15" customHeight="1" x14ac:dyDescent="0.15">
      <c r="A37" s="7"/>
      <c r="B37" s="80"/>
      <c r="E37" s="50" t="s">
        <v>111</v>
      </c>
      <c r="F37" s="48"/>
      <c r="G37" s="75">
        <v>80</v>
      </c>
      <c r="H37" s="76">
        <v>30.24</v>
      </c>
      <c r="J37" s="7"/>
      <c r="K37" s="80"/>
      <c r="N37" s="50" t="s">
        <v>111</v>
      </c>
      <c r="O37" s="48"/>
      <c r="P37" s="75">
        <v>85</v>
      </c>
      <c r="Q37" s="76">
        <v>32.130000000000003</v>
      </c>
      <c r="S37" s="7"/>
      <c r="T37" s="80"/>
      <c r="W37" s="50" t="s">
        <v>111</v>
      </c>
      <c r="X37" s="48"/>
      <c r="Y37" s="75">
        <v>90</v>
      </c>
      <c r="Z37" s="76">
        <v>34.020000000000003</v>
      </c>
      <c r="AB37" s="7"/>
      <c r="AC37" s="80"/>
      <c r="AF37" s="50" t="s">
        <v>111</v>
      </c>
      <c r="AG37" s="48"/>
      <c r="AH37" s="75">
        <v>95</v>
      </c>
      <c r="AI37" s="76">
        <v>35.909999999999997</v>
      </c>
      <c r="AK37" s="7"/>
      <c r="AL37" s="80"/>
      <c r="AO37" s="50" t="s">
        <v>111</v>
      </c>
      <c r="AP37" s="48"/>
      <c r="AQ37" s="75">
        <v>95</v>
      </c>
      <c r="AR37" s="76">
        <v>35.909999999999997</v>
      </c>
      <c r="AT37" s="7"/>
      <c r="AU37" s="80"/>
      <c r="AV37" s="81"/>
      <c r="AW37" s="7"/>
      <c r="AX37" s="49" t="s">
        <v>106</v>
      </c>
      <c r="AY37" s="47"/>
      <c r="AZ37" s="48"/>
      <c r="BA37" s="84" t="s">
        <v>508</v>
      </c>
      <c r="BB37" s="85"/>
      <c r="BD37" s="7"/>
      <c r="BE37" s="80"/>
      <c r="BF37" s="81"/>
      <c r="BG37" s="7"/>
      <c r="BH37" s="49" t="s">
        <v>106</v>
      </c>
      <c r="BI37" s="3"/>
      <c r="BJ37" s="48"/>
      <c r="BK37" s="84" t="s">
        <v>508</v>
      </c>
      <c r="BL37" s="85"/>
      <c r="BN37" s="7"/>
      <c r="BO37" s="80"/>
      <c r="BP37" s="81"/>
      <c r="BQ37" s="7"/>
      <c r="BR37" s="49" t="s">
        <v>106</v>
      </c>
      <c r="BS37" s="47"/>
      <c r="BT37" s="16"/>
      <c r="BU37" s="86" t="s">
        <v>508</v>
      </c>
      <c r="BV37" s="85"/>
    </row>
    <row r="38" spans="1:74" ht="15" customHeight="1" x14ac:dyDescent="0.15">
      <c r="A38" s="7"/>
      <c r="B38" s="80"/>
      <c r="C38" s="81"/>
      <c r="D38" s="7"/>
      <c r="E38" s="49" t="s">
        <v>106</v>
      </c>
      <c r="F38" s="16"/>
      <c r="G38" s="84" t="s">
        <v>508</v>
      </c>
      <c r="H38" s="85"/>
      <c r="J38" s="7"/>
      <c r="K38" s="80"/>
      <c r="L38" s="81"/>
      <c r="M38" s="7"/>
      <c r="N38" s="49" t="s">
        <v>106</v>
      </c>
      <c r="O38" s="16"/>
      <c r="P38" s="84" t="s">
        <v>508</v>
      </c>
      <c r="Q38" s="85"/>
      <c r="S38" s="7"/>
      <c r="T38" s="80"/>
      <c r="U38" s="81"/>
      <c r="V38" s="7"/>
      <c r="W38" s="49" t="s">
        <v>106</v>
      </c>
      <c r="X38" s="16"/>
      <c r="Y38" s="84" t="s">
        <v>508</v>
      </c>
      <c r="Z38" s="85"/>
      <c r="AB38" s="7"/>
      <c r="AC38" s="80"/>
      <c r="AD38" s="81"/>
      <c r="AE38" s="7"/>
      <c r="AF38" s="49" t="s">
        <v>106</v>
      </c>
      <c r="AG38" s="16"/>
      <c r="AH38" s="84" t="s">
        <v>508</v>
      </c>
      <c r="AI38" s="85"/>
      <c r="AK38" s="7"/>
      <c r="AL38" s="80"/>
      <c r="AM38" s="81"/>
      <c r="AN38" s="7"/>
      <c r="AO38" s="49" t="s">
        <v>106</v>
      </c>
      <c r="AP38" s="16"/>
      <c r="AQ38" s="84" t="s">
        <v>508</v>
      </c>
      <c r="AR38" s="85"/>
      <c r="AU38" s="80"/>
      <c r="AV38" s="3"/>
      <c r="AW38" s="16"/>
      <c r="AX38" s="47" t="s">
        <v>575</v>
      </c>
      <c r="AY38" s="47"/>
      <c r="AZ38" s="48"/>
      <c r="BA38" s="75">
        <f>BA25+BA28-BA35</f>
        <v>32</v>
      </c>
      <c r="BB38" s="76">
        <f>BB25+BB28-BB35</f>
        <v>12.095999999999997</v>
      </c>
      <c r="BD38" s="7"/>
      <c r="BE38" s="80"/>
      <c r="BF38" s="3"/>
      <c r="BG38" s="16"/>
      <c r="BH38" s="47" t="s">
        <v>575</v>
      </c>
      <c r="BI38" s="47"/>
      <c r="BJ38" s="48"/>
      <c r="BK38" s="75">
        <f>BK25+BK28-BK35</f>
        <v>35</v>
      </c>
      <c r="BL38" s="76">
        <f>BL25+BL28-BL35</f>
        <v>13.229999999999997</v>
      </c>
      <c r="BO38" s="80"/>
      <c r="BP38" s="3"/>
      <c r="BQ38" s="16"/>
      <c r="BR38" s="47" t="s">
        <v>575</v>
      </c>
      <c r="BS38" s="47"/>
      <c r="BT38" s="16"/>
      <c r="BU38" s="77">
        <f>BU25+BU28-BU35</f>
        <v>35</v>
      </c>
      <c r="BV38" s="76">
        <f>BV25+BV28-BV35</f>
        <v>13.229999999999997</v>
      </c>
    </row>
    <row r="39" spans="1:74" ht="15" customHeight="1" x14ac:dyDescent="0.15">
      <c r="A39" s="7"/>
      <c r="B39" s="87"/>
      <c r="C39" s="3"/>
      <c r="D39" s="16"/>
      <c r="E39" s="50" t="s">
        <v>575</v>
      </c>
      <c r="F39" s="48"/>
      <c r="G39" s="73">
        <f>G26+G29-G36</f>
        <v>25</v>
      </c>
      <c r="H39" s="68">
        <f>H26+H29-H36</f>
        <v>9.4500000000000028</v>
      </c>
      <c r="K39" s="87"/>
      <c r="L39" s="3"/>
      <c r="M39" s="16"/>
      <c r="N39" s="50" t="s">
        <v>575</v>
      </c>
      <c r="O39" s="48"/>
      <c r="P39" s="73">
        <f>P26+P29-P36</f>
        <v>27</v>
      </c>
      <c r="Q39" s="68">
        <f>Q26+Q29-Q36</f>
        <v>10.206000000000003</v>
      </c>
      <c r="T39" s="87"/>
      <c r="U39" s="3"/>
      <c r="V39" s="16"/>
      <c r="W39" s="50" t="s">
        <v>575</v>
      </c>
      <c r="X39" s="48"/>
      <c r="Y39" s="82">
        <f>Y26+Y29-Y36</f>
        <v>25</v>
      </c>
      <c r="Z39" s="25">
        <f>Z26+Z29-Z36</f>
        <v>9.4500000000000028</v>
      </c>
      <c r="AB39" s="7"/>
      <c r="AC39" s="87"/>
      <c r="AD39" s="49"/>
      <c r="AE39" s="16"/>
      <c r="AF39" s="3" t="s">
        <v>575</v>
      </c>
      <c r="AH39" s="82">
        <f>AH26+AH29-AH36</f>
        <v>30</v>
      </c>
      <c r="AI39" s="25">
        <f>AI26+AI29-AI36</f>
        <v>11.339999999999996</v>
      </c>
      <c r="AL39" s="87"/>
      <c r="AM39" s="3"/>
      <c r="AN39" s="16"/>
      <c r="AO39" s="50" t="s">
        <v>575</v>
      </c>
      <c r="AP39" s="48"/>
      <c r="AQ39" s="82">
        <f>AQ26+AQ29-AQ36</f>
        <v>32</v>
      </c>
      <c r="AR39" s="25">
        <f>AR26+AR29-AR36</f>
        <v>12.095999999999997</v>
      </c>
      <c r="AT39" s="7"/>
      <c r="AU39" s="79" t="s">
        <v>743</v>
      </c>
      <c r="AV39" t="s">
        <v>500</v>
      </c>
      <c r="AX39" s="49" t="s">
        <v>44</v>
      </c>
      <c r="AY39" s="3"/>
      <c r="AZ39" s="48"/>
      <c r="BA39" s="73">
        <v>50</v>
      </c>
      <c r="BB39" s="68">
        <v>18.899999999999999</v>
      </c>
      <c r="BD39" s="7"/>
      <c r="BE39" s="79" t="s">
        <v>743</v>
      </c>
      <c r="BF39" t="s">
        <v>500</v>
      </c>
      <c r="BH39" s="49" t="s">
        <v>44</v>
      </c>
      <c r="BI39" s="47"/>
      <c r="BJ39" s="48"/>
      <c r="BK39" s="75">
        <v>55</v>
      </c>
      <c r="BL39" s="76">
        <v>20.79</v>
      </c>
      <c r="BN39" s="7"/>
      <c r="BO39" s="79" t="s">
        <v>743</v>
      </c>
      <c r="BP39" t="s">
        <v>500</v>
      </c>
      <c r="BR39" s="49" t="s">
        <v>44</v>
      </c>
      <c r="BS39" s="47"/>
      <c r="BT39" s="48"/>
      <c r="BU39" s="77">
        <v>55</v>
      </c>
      <c r="BV39" s="76">
        <v>20.79</v>
      </c>
    </row>
    <row r="40" spans="1:74" ht="15" customHeight="1" x14ac:dyDescent="0.15">
      <c r="B40" s="79" t="s">
        <v>743</v>
      </c>
      <c r="C40" t="s">
        <v>500</v>
      </c>
      <c r="E40" s="49" t="s">
        <v>44</v>
      </c>
      <c r="F40" s="48"/>
      <c r="G40" s="73">
        <v>45</v>
      </c>
      <c r="H40" s="68">
        <v>17.010000000000002</v>
      </c>
      <c r="J40" s="7"/>
      <c r="K40" s="79" t="s">
        <v>743</v>
      </c>
      <c r="L40" t="s">
        <v>500</v>
      </c>
      <c r="N40" s="49" t="s">
        <v>44</v>
      </c>
      <c r="O40" s="48"/>
      <c r="P40" s="73">
        <v>45</v>
      </c>
      <c r="Q40" s="68">
        <v>17.010000000000002</v>
      </c>
      <c r="S40" s="7"/>
      <c r="T40" s="79" t="s">
        <v>743</v>
      </c>
      <c r="U40" t="s">
        <v>500</v>
      </c>
      <c r="W40" s="49" t="s">
        <v>44</v>
      </c>
      <c r="X40" s="48"/>
      <c r="Y40" s="73">
        <v>45</v>
      </c>
      <c r="Z40" s="68">
        <v>17.010000000000002</v>
      </c>
      <c r="AB40" s="7"/>
      <c r="AC40" s="79" t="s">
        <v>743</v>
      </c>
      <c r="AD40" t="s">
        <v>500</v>
      </c>
      <c r="AF40" s="49" t="s">
        <v>44</v>
      </c>
      <c r="AG40" s="48"/>
      <c r="AH40" s="73">
        <v>45</v>
      </c>
      <c r="AI40" s="68">
        <v>17.010000000000002</v>
      </c>
      <c r="AK40" s="7"/>
      <c r="AL40" s="79" t="s">
        <v>743</v>
      </c>
      <c r="AM40" t="s">
        <v>500</v>
      </c>
      <c r="AO40" s="49" t="s">
        <v>44</v>
      </c>
      <c r="AP40" s="48"/>
      <c r="AQ40" s="73">
        <v>45</v>
      </c>
      <c r="AR40" s="68">
        <v>17.010000000000002</v>
      </c>
      <c r="AT40" s="7"/>
      <c r="AU40" s="80"/>
      <c r="AX40" s="50" t="s">
        <v>35</v>
      </c>
      <c r="AY40" s="47"/>
      <c r="AZ40" s="48"/>
      <c r="BA40" s="75">
        <v>90</v>
      </c>
      <c r="BB40" s="76">
        <v>34.020000000000003</v>
      </c>
      <c r="BD40" s="7"/>
      <c r="BE40" s="80"/>
      <c r="BH40" s="50" t="s">
        <v>35</v>
      </c>
      <c r="BI40" s="47"/>
      <c r="BJ40" s="48"/>
      <c r="BK40" s="75">
        <v>95</v>
      </c>
      <c r="BL40" s="76">
        <v>35.909999999999997</v>
      </c>
      <c r="BN40" s="7"/>
      <c r="BO40" s="80"/>
      <c r="BR40" s="50" t="s">
        <v>35</v>
      </c>
      <c r="BS40" s="47"/>
      <c r="BT40" s="16"/>
      <c r="BU40" s="77">
        <v>95</v>
      </c>
      <c r="BV40" s="76">
        <v>35.909999999999997</v>
      </c>
    </row>
    <row r="41" spans="1:74" ht="15" customHeight="1" x14ac:dyDescent="0.15">
      <c r="A41" s="7"/>
      <c r="B41" s="80"/>
      <c r="E41" s="50" t="s">
        <v>35</v>
      </c>
      <c r="F41" s="48"/>
      <c r="G41" s="82">
        <v>50</v>
      </c>
      <c r="H41" s="25">
        <v>18.899999999999999</v>
      </c>
      <c r="J41" s="7"/>
      <c r="K41" s="80"/>
      <c r="N41" s="50" t="s">
        <v>35</v>
      </c>
      <c r="O41" s="48"/>
      <c r="P41" s="82">
        <v>53</v>
      </c>
      <c r="Q41" s="25">
        <v>20.033999999999999</v>
      </c>
      <c r="S41" s="7"/>
      <c r="T41" s="7"/>
      <c r="W41" s="50" t="s">
        <v>35</v>
      </c>
      <c r="X41" s="48"/>
      <c r="Y41" s="82">
        <v>55</v>
      </c>
      <c r="Z41" s="25">
        <v>20.79</v>
      </c>
      <c r="AB41" s="7"/>
      <c r="AC41" s="80"/>
      <c r="AF41" s="50" t="s">
        <v>35</v>
      </c>
      <c r="AG41" s="48"/>
      <c r="AH41" s="82">
        <v>58</v>
      </c>
      <c r="AI41" s="25">
        <v>21.923999999999999</v>
      </c>
      <c r="AK41" s="7"/>
      <c r="AL41" s="80"/>
      <c r="AO41" s="50" t="s">
        <v>35</v>
      </c>
      <c r="AP41" s="48"/>
      <c r="AQ41" s="82">
        <v>58</v>
      </c>
      <c r="AR41" s="25">
        <v>21.923999999999999</v>
      </c>
      <c r="AT41" s="7"/>
      <c r="AV41" s="49"/>
      <c r="AW41" s="16"/>
      <c r="AX41" s="3" t="s">
        <v>111</v>
      </c>
      <c r="AY41" s="3"/>
      <c r="AZ41" s="48"/>
      <c r="BA41" s="75">
        <v>90</v>
      </c>
      <c r="BB41" s="76">
        <v>34.020000000000003</v>
      </c>
      <c r="BD41" s="7"/>
      <c r="BF41" s="49"/>
      <c r="BG41" s="16"/>
      <c r="BH41" s="3" t="s">
        <v>111</v>
      </c>
      <c r="BI41" s="3"/>
      <c r="BJ41" s="48"/>
      <c r="BK41" s="75">
        <v>95</v>
      </c>
      <c r="BL41" s="76">
        <v>35.909999999999997</v>
      </c>
      <c r="BN41" s="7"/>
      <c r="BP41" s="49"/>
      <c r="BQ41" s="16"/>
      <c r="BR41" s="3" t="s">
        <v>111</v>
      </c>
      <c r="BS41" s="3"/>
      <c r="BT41" s="16"/>
      <c r="BU41" s="77">
        <v>95</v>
      </c>
      <c r="BV41" s="76">
        <v>35.909999999999997</v>
      </c>
    </row>
    <row r="42" spans="1:74" ht="15" customHeight="1" x14ac:dyDescent="0.15">
      <c r="A42" s="7"/>
      <c r="C42" s="81"/>
      <c r="D42" s="7"/>
      <c r="E42" s="3" t="s">
        <v>111</v>
      </c>
      <c r="F42" s="16"/>
      <c r="G42" s="75">
        <v>80</v>
      </c>
      <c r="H42" s="76">
        <v>30.24</v>
      </c>
      <c r="J42" s="7"/>
      <c r="L42" s="81"/>
      <c r="M42" s="7"/>
      <c r="N42" s="3" t="s">
        <v>111</v>
      </c>
      <c r="O42" s="16"/>
      <c r="P42" s="75">
        <v>85</v>
      </c>
      <c r="Q42" s="76">
        <v>32.130000000000003</v>
      </c>
      <c r="S42" s="7"/>
      <c r="U42" s="81"/>
      <c r="V42" s="7"/>
      <c r="W42" s="3" t="s">
        <v>111</v>
      </c>
      <c r="X42" s="16"/>
      <c r="Y42" s="75">
        <v>85</v>
      </c>
      <c r="Z42" s="76">
        <v>32.130000000000003</v>
      </c>
      <c r="AB42" s="7"/>
      <c r="AD42" s="81"/>
      <c r="AE42" s="7"/>
      <c r="AF42" s="3" t="s">
        <v>111</v>
      </c>
      <c r="AG42" s="16"/>
      <c r="AH42" s="75">
        <v>85</v>
      </c>
      <c r="AI42" s="76">
        <v>32.130000000000003</v>
      </c>
      <c r="AK42" s="7"/>
      <c r="AM42" s="81"/>
      <c r="AN42" s="7"/>
      <c r="AO42" s="3" t="s">
        <v>111</v>
      </c>
      <c r="AP42" s="16"/>
      <c r="AQ42" s="75">
        <v>85</v>
      </c>
      <c r="AR42" s="76">
        <v>32.130000000000003</v>
      </c>
      <c r="AU42" s="50" t="s">
        <v>105</v>
      </c>
      <c r="AV42" s="47"/>
      <c r="AW42" s="47"/>
      <c r="AX42" s="47"/>
      <c r="AY42" s="47"/>
      <c r="AZ42" s="48"/>
      <c r="BA42" s="75">
        <v>75</v>
      </c>
      <c r="BB42" s="76">
        <v>28.5</v>
      </c>
      <c r="BE42" s="50" t="s">
        <v>105</v>
      </c>
      <c r="BF42" s="47"/>
      <c r="BG42" s="47"/>
      <c r="BH42" s="47"/>
      <c r="BI42" s="47"/>
      <c r="BJ42" s="48"/>
      <c r="BK42" s="75">
        <v>75</v>
      </c>
      <c r="BL42" s="76">
        <v>28.5</v>
      </c>
      <c r="BO42" s="50" t="s">
        <v>105</v>
      </c>
      <c r="BP42" s="47"/>
      <c r="BQ42" s="47"/>
      <c r="BR42" s="47"/>
      <c r="BS42" s="47"/>
      <c r="BT42" s="16"/>
      <c r="BU42" s="77">
        <v>75</v>
      </c>
      <c r="BV42" s="76">
        <v>28.5</v>
      </c>
    </row>
    <row r="43" spans="1:74" ht="15" customHeight="1" x14ac:dyDescent="0.15">
      <c r="A43" s="7"/>
      <c r="B43" s="87"/>
      <c r="D43" s="7"/>
      <c r="E43" t="s">
        <v>575</v>
      </c>
      <c r="G43" s="75">
        <f>G26+G29-G41</f>
        <v>25</v>
      </c>
      <c r="H43" s="76">
        <f>H26+H29-H41</f>
        <v>9.4500000000000028</v>
      </c>
      <c r="J43" s="7"/>
      <c r="K43" s="87"/>
      <c r="M43" s="16"/>
      <c r="N43" t="s">
        <v>575</v>
      </c>
      <c r="P43" s="82">
        <f>P26+P29-P41</f>
        <v>27</v>
      </c>
      <c r="Q43" s="25">
        <f>Q26+Q29-Q41</f>
        <v>10.206000000000003</v>
      </c>
      <c r="T43" s="87"/>
      <c r="U43" s="3"/>
      <c r="V43" s="16"/>
      <c r="W43" t="s">
        <v>575</v>
      </c>
      <c r="X43" s="48"/>
      <c r="Y43" s="82">
        <f>Y26+Y29-Y41</f>
        <v>25</v>
      </c>
      <c r="Z43" s="25">
        <f>Z26+Z29-Z41</f>
        <v>9.4500000000000028</v>
      </c>
      <c r="AC43" s="87"/>
      <c r="AD43" s="3"/>
      <c r="AE43" s="16"/>
      <c r="AF43" t="s">
        <v>761</v>
      </c>
      <c r="AG43" s="48"/>
      <c r="AH43" s="82">
        <f>AH26+AH29-AH41</f>
        <v>30</v>
      </c>
      <c r="AI43" s="25">
        <f>AI26+AI29-AI41</f>
        <v>11.339999999999996</v>
      </c>
      <c r="AL43" s="87"/>
      <c r="AM43" s="3"/>
      <c r="AN43" s="16"/>
      <c r="AO43" t="s">
        <v>575</v>
      </c>
      <c r="AP43" s="48"/>
      <c r="AQ43" s="82">
        <f>AQ26+AQ29-AQ41</f>
        <v>32</v>
      </c>
      <c r="AR43" s="25">
        <f>AR26+AR29-AR41</f>
        <v>12.095999999999997</v>
      </c>
      <c r="AU43" s="50" t="s">
        <v>498</v>
      </c>
      <c r="AV43" s="47"/>
      <c r="AW43" s="47"/>
      <c r="AX43" s="47"/>
      <c r="AY43" s="47"/>
      <c r="AZ43" s="48"/>
      <c r="BA43" s="75">
        <v>55</v>
      </c>
      <c r="BB43" s="76">
        <v>20.79</v>
      </c>
      <c r="BE43" s="50" t="s">
        <v>498</v>
      </c>
      <c r="BF43" s="47"/>
      <c r="BG43" s="47"/>
      <c r="BH43" s="47"/>
      <c r="BI43" s="47"/>
      <c r="BJ43" s="48"/>
      <c r="BK43" s="75">
        <v>58</v>
      </c>
      <c r="BL43" s="76">
        <v>21.923999999999999</v>
      </c>
      <c r="BO43" s="50" t="s">
        <v>498</v>
      </c>
      <c r="BP43" s="47"/>
      <c r="BQ43" s="47"/>
      <c r="BR43" s="47"/>
      <c r="BS43" s="47"/>
      <c r="BT43" s="16"/>
      <c r="BU43" s="77">
        <v>58</v>
      </c>
      <c r="BV43" s="76">
        <v>21.923999999999999</v>
      </c>
    </row>
    <row r="44" spans="1:74" ht="15" customHeight="1" x14ac:dyDescent="0.15">
      <c r="A44" s="7"/>
      <c r="B44" s="50" t="s">
        <v>105</v>
      </c>
      <c r="C44" s="47"/>
      <c r="D44" s="47"/>
      <c r="E44" s="47"/>
      <c r="F44" s="48"/>
      <c r="G44" s="75">
        <v>67</v>
      </c>
      <c r="H44" s="76">
        <v>25.326000000000001</v>
      </c>
      <c r="K44" s="50" t="s">
        <v>105</v>
      </c>
      <c r="L44" s="47"/>
      <c r="M44" s="47"/>
      <c r="N44" s="47"/>
      <c r="O44" s="48"/>
      <c r="P44" s="75">
        <v>70</v>
      </c>
      <c r="Q44" s="76">
        <v>26.46</v>
      </c>
      <c r="T44" s="50" t="s">
        <v>105</v>
      </c>
      <c r="U44" s="47"/>
      <c r="V44" s="47"/>
      <c r="W44" s="47"/>
      <c r="X44" s="48"/>
      <c r="Y44" s="75">
        <v>70</v>
      </c>
      <c r="Z44" s="76">
        <v>26.46</v>
      </c>
      <c r="AC44" s="50" t="s">
        <v>105</v>
      </c>
      <c r="AD44" s="47"/>
      <c r="AE44" s="47"/>
      <c r="AF44" s="47"/>
      <c r="AG44" s="48"/>
      <c r="AH44" s="75">
        <v>73</v>
      </c>
      <c r="AI44" s="76">
        <v>27.6</v>
      </c>
      <c r="AL44" s="50" t="s">
        <v>105</v>
      </c>
      <c r="AM44" s="47"/>
      <c r="AN44" s="47"/>
      <c r="AO44" s="47"/>
      <c r="AP44" s="48"/>
      <c r="AQ44" s="75">
        <v>74</v>
      </c>
      <c r="AR44" s="76">
        <v>27.972000000000001</v>
      </c>
      <c r="AU44" s="81" t="s">
        <v>1357</v>
      </c>
      <c r="AY44" s="47"/>
      <c r="AZ44" s="48"/>
      <c r="BA44" s="75">
        <v>55</v>
      </c>
      <c r="BB44" s="76">
        <v>20.79</v>
      </c>
      <c r="BE44" s="81" t="s">
        <v>1379</v>
      </c>
      <c r="BK44" s="75">
        <v>56</v>
      </c>
      <c r="BL44" s="76">
        <v>21.167999999999999</v>
      </c>
      <c r="BO44" s="81" t="s">
        <v>1379</v>
      </c>
      <c r="BS44" s="47"/>
      <c r="BT44" s="48"/>
      <c r="BU44" s="75">
        <v>56</v>
      </c>
      <c r="BV44" s="76">
        <v>21.167999999999999</v>
      </c>
    </row>
    <row r="45" spans="1:74" ht="15" customHeight="1" x14ac:dyDescent="0.15">
      <c r="B45" s="50" t="s">
        <v>498</v>
      </c>
      <c r="C45" s="47"/>
      <c r="D45" s="47"/>
      <c r="E45" s="47"/>
      <c r="F45" s="48"/>
      <c r="G45" s="75">
        <v>53</v>
      </c>
      <c r="H45" s="76">
        <v>20.033999999999999</v>
      </c>
      <c r="K45" s="50" t="s">
        <v>498</v>
      </c>
      <c r="L45" s="47"/>
      <c r="M45" s="47"/>
      <c r="N45" s="47"/>
      <c r="O45" s="48"/>
      <c r="P45" s="75">
        <v>53</v>
      </c>
      <c r="Q45" s="76">
        <v>20.033999999999999</v>
      </c>
      <c r="T45" s="50" t="s">
        <v>498</v>
      </c>
      <c r="U45" s="47"/>
      <c r="V45" s="47"/>
      <c r="W45" s="47"/>
      <c r="X45" s="48"/>
      <c r="Y45" s="75">
        <v>55</v>
      </c>
      <c r="Z45" s="76">
        <v>20.79</v>
      </c>
      <c r="AC45" s="50" t="s">
        <v>498</v>
      </c>
      <c r="AD45" s="47"/>
      <c r="AE45" s="47"/>
      <c r="AF45" s="47"/>
      <c r="AG45" s="48"/>
      <c r="AH45" s="75">
        <v>55</v>
      </c>
      <c r="AI45" s="76">
        <v>20.79</v>
      </c>
      <c r="AL45" s="50" t="s">
        <v>498</v>
      </c>
      <c r="AM45" s="47"/>
      <c r="AN45" s="47"/>
      <c r="AO45" s="47"/>
      <c r="AP45" s="48"/>
      <c r="AQ45" s="75">
        <v>55</v>
      </c>
      <c r="AR45" s="76">
        <v>20.79</v>
      </c>
      <c r="AU45" s="50" t="s">
        <v>37</v>
      </c>
      <c r="AV45" s="47"/>
      <c r="AW45" s="47"/>
      <c r="AX45" s="47"/>
      <c r="AY45" s="47"/>
      <c r="BA45" s="75">
        <f>BA43</f>
        <v>55</v>
      </c>
      <c r="BB45" s="76">
        <v>20.79</v>
      </c>
      <c r="BE45" s="50" t="s">
        <v>37</v>
      </c>
      <c r="BF45" s="47"/>
      <c r="BG45" s="47"/>
      <c r="BH45" s="47"/>
      <c r="BI45" s="47"/>
      <c r="BJ45" s="48"/>
      <c r="BK45" s="75">
        <v>54</v>
      </c>
      <c r="BL45" s="76">
        <v>20.411999999999999</v>
      </c>
      <c r="BO45" s="50" t="s">
        <v>37</v>
      </c>
      <c r="BP45" s="47"/>
      <c r="BQ45" s="47"/>
      <c r="BR45" s="47"/>
      <c r="BS45" s="3"/>
      <c r="BT45" s="16"/>
      <c r="BU45" s="77">
        <v>54</v>
      </c>
      <c r="BV45" s="76">
        <v>20.411999999999999</v>
      </c>
    </row>
    <row r="46" spans="1:74" ht="15" customHeight="1" x14ac:dyDescent="0.15">
      <c r="B46" s="81" t="s">
        <v>1357</v>
      </c>
      <c r="G46" s="75">
        <v>53</v>
      </c>
      <c r="H46" s="76">
        <v>20.033999999999999</v>
      </c>
      <c r="K46" s="81" t="s">
        <v>1357</v>
      </c>
      <c r="P46" s="75">
        <v>53</v>
      </c>
      <c r="Q46" s="76">
        <v>20.033999999999999</v>
      </c>
      <c r="T46" s="81" t="s">
        <v>1357</v>
      </c>
      <c r="Y46" s="75">
        <v>55</v>
      </c>
      <c r="Z46" s="76">
        <v>20.79</v>
      </c>
      <c r="AC46" s="81" t="s">
        <v>1357</v>
      </c>
      <c r="AH46" s="75">
        <v>55</v>
      </c>
      <c r="AI46" s="76">
        <v>20.79</v>
      </c>
      <c r="AL46" s="81" t="s">
        <v>1357</v>
      </c>
      <c r="AQ46" s="75">
        <v>55</v>
      </c>
      <c r="AR46" s="76">
        <v>20.79</v>
      </c>
      <c r="AU46" s="50" t="s">
        <v>15</v>
      </c>
      <c r="AV46" s="47"/>
      <c r="AW46" s="47"/>
      <c r="AX46" s="47"/>
      <c r="AY46" s="47"/>
      <c r="AZ46" s="48"/>
      <c r="BA46" s="75">
        <v>21</v>
      </c>
      <c r="BB46" s="76">
        <v>7.9379999999999997</v>
      </c>
      <c r="BE46" s="50" t="s">
        <v>15</v>
      </c>
      <c r="BF46" s="47"/>
      <c r="BG46" s="47"/>
      <c r="BH46" s="47"/>
      <c r="BI46" s="47"/>
      <c r="BJ46" s="48"/>
      <c r="BK46" s="75">
        <v>22</v>
      </c>
      <c r="BL46" s="76">
        <v>8.3160000000000007</v>
      </c>
      <c r="BO46" s="50" t="s">
        <v>15</v>
      </c>
      <c r="BP46" s="47"/>
      <c r="BQ46" s="47"/>
      <c r="BR46" s="47"/>
      <c r="BS46" s="47"/>
      <c r="BT46" s="16"/>
      <c r="BU46" s="77">
        <v>22</v>
      </c>
      <c r="BV46" s="76">
        <v>8.3160000000000007</v>
      </c>
    </row>
    <row r="47" spans="1:74" ht="15" customHeight="1" x14ac:dyDescent="0.15">
      <c r="B47" s="50" t="s">
        <v>37</v>
      </c>
      <c r="C47" s="47"/>
      <c r="D47" s="47"/>
      <c r="E47" s="47"/>
      <c r="F47" s="48"/>
      <c r="G47" s="75">
        <f>G45</f>
        <v>53</v>
      </c>
      <c r="H47" s="76">
        <v>20.033999999999999</v>
      </c>
      <c r="K47" s="50" t="s">
        <v>37</v>
      </c>
      <c r="L47" s="47"/>
      <c r="M47" s="47"/>
      <c r="N47" s="47"/>
      <c r="O47" s="48"/>
      <c r="P47" s="75">
        <f>P45</f>
        <v>53</v>
      </c>
      <c r="Q47" s="76">
        <v>20.033999999999999</v>
      </c>
      <c r="T47" s="50" t="s">
        <v>37</v>
      </c>
      <c r="U47" s="47"/>
      <c r="V47" s="47"/>
      <c r="W47" s="47"/>
      <c r="X47" s="48"/>
      <c r="Y47" s="75">
        <f>Y45</f>
        <v>55</v>
      </c>
      <c r="Z47" s="76">
        <v>20.79</v>
      </c>
      <c r="AC47" s="50" t="s">
        <v>37</v>
      </c>
      <c r="AD47" s="47"/>
      <c r="AE47" s="47"/>
      <c r="AF47" s="47"/>
      <c r="AG47" s="48"/>
      <c r="AH47" s="75">
        <f>AH45</f>
        <v>55</v>
      </c>
      <c r="AI47" s="76">
        <v>20.79</v>
      </c>
      <c r="AL47" s="50" t="s">
        <v>37</v>
      </c>
      <c r="AM47" s="47"/>
      <c r="AN47" s="47"/>
      <c r="AO47" s="47"/>
      <c r="AP47" s="48"/>
      <c r="AQ47" s="75">
        <f>AQ45</f>
        <v>55</v>
      </c>
      <c r="AR47" s="76">
        <v>20.79</v>
      </c>
      <c r="AU47" s="50" t="s">
        <v>1</v>
      </c>
      <c r="AV47" s="47"/>
      <c r="AW47" s="47"/>
      <c r="AX47" s="47"/>
      <c r="AY47" s="47"/>
      <c r="AZ47" s="48"/>
      <c r="BA47" s="75">
        <v>0</v>
      </c>
      <c r="BB47" s="76">
        <v>0</v>
      </c>
      <c r="BE47" s="50" t="s">
        <v>1</v>
      </c>
      <c r="BF47" s="47"/>
      <c r="BG47" s="47"/>
      <c r="BH47" s="47"/>
      <c r="BI47" s="3"/>
      <c r="BJ47" s="48"/>
      <c r="BK47" s="75">
        <v>0</v>
      </c>
      <c r="BL47" s="76">
        <v>0</v>
      </c>
      <c r="BO47" s="50" t="s">
        <v>1</v>
      </c>
      <c r="BP47" s="47"/>
      <c r="BQ47" s="47"/>
      <c r="BR47" s="47"/>
      <c r="BS47" s="3"/>
      <c r="BT47" s="16"/>
      <c r="BU47" s="77">
        <v>0</v>
      </c>
      <c r="BV47" s="76">
        <v>0</v>
      </c>
    </row>
    <row r="48" spans="1:74" ht="15" customHeight="1" x14ac:dyDescent="0.15">
      <c r="B48" s="50" t="s">
        <v>15</v>
      </c>
      <c r="C48" s="47"/>
      <c r="D48" s="47"/>
      <c r="E48" s="47"/>
      <c r="F48" s="48"/>
      <c r="G48" s="75">
        <v>16</v>
      </c>
      <c r="H48" s="76">
        <v>6.048</v>
      </c>
      <c r="K48" s="50" t="s">
        <v>15</v>
      </c>
      <c r="L48" s="47"/>
      <c r="M48" s="47"/>
      <c r="N48" s="47"/>
      <c r="O48" s="48"/>
      <c r="P48" s="75">
        <v>17</v>
      </c>
      <c r="Q48" s="76">
        <v>6.4260000000000002</v>
      </c>
      <c r="T48" s="50" t="s">
        <v>15</v>
      </c>
      <c r="U48" s="47"/>
      <c r="V48" s="47"/>
      <c r="W48" s="47"/>
      <c r="X48" s="48"/>
      <c r="Y48" s="75">
        <v>18</v>
      </c>
      <c r="Z48" s="76">
        <v>6.8040000000000003</v>
      </c>
      <c r="AC48" s="50" t="s">
        <v>15</v>
      </c>
      <c r="AD48" s="47"/>
      <c r="AE48" s="47"/>
      <c r="AF48" s="47"/>
      <c r="AG48" s="48"/>
      <c r="AH48" s="75">
        <v>19</v>
      </c>
      <c r="AI48" s="76">
        <v>7.1820000000000004</v>
      </c>
      <c r="AL48" s="50" t="s">
        <v>15</v>
      </c>
      <c r="AM48" s="47"/>
      <c r="AN48" s="47"/>
      <c r="AO48" s="47"/>
      <c r="AP48" s="48"/>
      <c r="AQ48" s="75">
        <v>20</v>
      </c>
      <c r="AR48" s="76">
        <v>7.56</v>
      </c>
      <c r="AT48" s="7"/>
      <c r="AU48" s="50" t="s">
        <v>219</v>
      </c>
      <c r="AV48" s="47"/>
      <c r="AW48" s="47"/>
      <c r="AX48" s="47"/>
      <c r="AY48" s="47"/>
      <c r="AZ48" s="48"/>
      <c r="BA48" s="75">
        <v>3</v>
      </c>
      <c r="BB48" s="76">
        <v>1.1339999999999999</v>
      </c>
      <c r="BD48" s="7"/>
      <c r="BE48" s="50" t="s">
        <v>219</v>
      </c>
      <c r="BF48" s="47"/>
      <c r="BG48" s="47"/>
      <c r="BH48" s="47"/>
      <c r="BI48" s="47"/>
      <c r="BJ48" s="48"/>
      <c r="BK48" s="75">
        <v>3</v>
      </c>
      <c r="BL48" s="76">
        <v>1.1339999999999999</v>
      </c>
      <c r="BN48" s="7"/>
      <c r="BO48" s="50" t="s">
        <v>219</v>
      </c>
      <c r="BP48" s="47"/>
      <c r="BQ48" s="47"/>
      <c r="BR48" s="47"/>
      <c r="BT48" s="16"/>
      <c r="BU48" s="77">
        <v>3</v>
      </c>
      <c r="BV48" s="76">
        <v>1.1339999999999999</v>
      </c>
    </row>
    <row r="49" spans="1:102" ht="15" customHeight="1" x14ac:dyDescent="0.15">
      <c r="B49" s="50" t="s">
        <v>1</v>
      </c>
      <c r="C49" s="47"/>
      <c r="D49" s="47"/>
      <c r="E49" s="47"/>
      <c r="F49" s="48"/>
      <c r="G49" s="75">
        <v>0</v>
      </c>
      <c r="H49" s="76">
        <v>0</v>
      </c>
      <c r="K49" s="50" t="s">
        <v>1</v>
      </c>
      <c r="L49" s="47"/>
      <c r="M49" s="47"/>
      <c r="N49" s="47"/>
      <c r="O49" s="48"/>
      <c r="P49" s="75">
        <v>0</v>
      </c>
      <c r="Q49" s="76">
        <v>0</v>
      </c>
      <c r="T49" s="50" t="s">
        <v>1</v>
      </c>
      <c r="U49" s="47"/>
      <c r="V49" s="47"/>
      <c r="W49" s="47"/>
      <c r="X49" s="48"/>
      <c r="Y49" s="75">
        <v>0</v>
      </c>
      <c r="Z49" s="76">
        <v>0</v>
      </c>
      <c r="AC49" s="50" t="s">
        <v>1</v>
      </c>
      <c r="AD49" s="47"/>
      <c r="AE49" s="47"/>
      <c r="AF49" s="47"/>
      <c r="AG49" s="48"/>
      <c r="AH49" s="75">
        <v>0</v>
      </c>
      <c r="AI49" s="76">
        <v>0</v>
      </c>
      <c r="AL49" s="50" t="s">
        <v>1</v>
      </c>
      <c r="AM49" s="47"/>
      <c r="AN49" s="47"/>
      <c r="AO49" s="47"/>
      <c r="AP49" s="48"/>
      <c r="AQ49" s="75">
        <v>0</v>
      </c>
      <c r="AR49" s="76">
        <v>0</v>
      </c>
      <c r="AT49" s="7"/>
      <c r="AU49" s="87" t="s">
        <v>731</v>
      </c>
      <c r="AV49" t="s">
        <v>747</v>
      </c>
      <c r="AZ49" s="48"/>
      <c r="BA49" s="75">
        <f>BA25+BA28+10</f>
        <v>100</v>
      </c>
      <c r="BB49" s="76">
        <f>BB25+BB28+3.78</f>
        <v>37.799999999999997</v>
      </c>
      <c r="BD49" s="7"/>
      <c r="BE49" s="87" t="s">
        <v>731</v>
      </c>
      <c r="BF49" s="49" t="s">
        <v>747</v>
      </c>
      <c r="BG49" s="3"/>
      <c r="BH49" s="3"/>
      <c r="BI49" s="3"/>
      <c r="BJ49" s="16"/>
      <c r="BK49" s="75">
        <f>BK25+BK28+10</f>
        <v>105</v>
      </c>
      <c r="BL49" s="76">
        <f>BL25+BL28+3.78</f>
        <v>39.69</v>
      </c>
      <c r="BN49" s="7"/>
      <c r="BO49" s="87" t="s">
        <v>731</v>
      </c>
      <c r="BP49" s="49" t="s">
        <v>747</v>
      </c>
      <c r="BQ49" s="3"/>
      <c r="BR49" s="3"/>
      <c r="BS49" s="47"/>
      <c r="BT49" s="48"/>
      <c r="BU49" s="75">
        <f>BU25+BU28+10</f>
        <v>105</v>
      </c>
      <c r="BV49" s="76">
        <f>BV25+BV28+3.78</f>
        <v>39.69</v>
      </c>
    </row>
    <row r="50" spans="1:102" ht="15" customHeight="1" x14ac:dyDescent="0.15">
      <c r="B50" s="50" t="s">
        <v>741</v>
      </c>
      <c r="C50" s="47"/>
      <c r="D50" s="47"/>
      <c r="E50" s="47"/>
      <c r="F50" s="48"/>
      <c r="G50" s="75">
        <v>2</v>
      </c>
      <c r="H50" s="76">
        <v>0.75600000000000001</v>
      </c>
      <c r="J50" s="7"/>
      <c r="K50" s="50" t="s">
        <v>219</v>
      </c>
      <c r="L50" s="47"/>
      <c r="M50" s="47"/>
      <c r="N50" s="47"/>
      <c r="O50" s="48"/>
      <c r="P50" s="75">
        <v>2</v>
      </c>
      <c r="Q50" s="76">
        <v>0.75600000000000001</v>
      </c>
      <c r="S50" s="7"/>
      <c r="T50" s="50" t="s">
        <v>219</v>
      </c>
      <c r="U50" s="47"/>
      <c r="V50" s="47"/>
      <c r="W50" s="47"/>
      <c r="X50" s="48"/>
      <c r="Y50" s="75">
        <v>2</v>
      </c>
      <c r="Z50" s="76">
        <v>0.75600000000000001</v>
      </c>
      <c r="AB50" s="7"/>
      <c r="AC50" s="50" t="s">
        <v>219</v>
      </c>
      <c r="AD50" s="47"/>
      <c r="AE50" s="47"/>
      <c r="AF50" s="47"/>
      <c r="AG50" s="48"/>
      <c r="AH50" s="75">
        <v>2</v>
      </c>
      <c r="AI50" s="76">
        <v>0.75600000000000001</v>
      </c>
      <c r="AK50" s="7"/>
      <c r="AL50" s="50" t="s">
        <v>219</v>
      </c>
      <c r="AM50" s="47"/>
      <c r="AN50" s="47"/>
      <c r="AO50" s="47"/>
      <c r="AP50" s="48"/>
      <c r="AQ50" s="75">
        <v>3</v>
      </c>
      <c r="AR50" s="76">
        <v>1.1339999999999999</v>
      </c>
      <c r="AU50" s="80" t="s">
        <v>744</v>
      </c>
      <c r="AV50" s="50" t="s">
        <v>745</v>
      </c>
      <c r="AW50" s="47"/>
      <c r="AX50" s="47"/>
      <c r="AY50" s="47"/>
      <c r="AZ50" s="48"/>
      <c r="BA50" s="75">
        <f>BA17*0.4</f>
        <v>124</v>
      </c>
      <c r="BB50" s="76">
        <f>BB17*0.4</f>
        <v>46.872000000000007</v>
      </c>
      <c r="BE50" s="80" t="s">
        <v>718</v>
      </c>
      <c r="BF50" t="s">
        <v>745</v>
      </c>
      <c r="BK50" s="75">
        <f>BK17*0.4</f>
        <v>125.60000000000001</v>
      </c>
      <c r="BL50" s="76">
        <f>BL17*0.4</f>
        <v>47.476799999999997</v>
      </c>
      <c r="BO50" s="79" t="s">
        <v>718</v>
      </c>
      <c r="BP50" s="3" t="s">
        <v>745</v>
      </c>
      <c r="BQ50" s="3"/>
      <c r="BR50" s="3"/>
      <c r="BS50" s="3"/>
      <c r="BT50" s="16"/>
      <c r="BU50" s="77">
        <f>BU17*0.4</f>
        <v>130</v>
      </c>
      <c r="BV50" s="76">
        <f>BV17*0.4</f>
        <v>49.14</v>
      </c>
    </row>
    <row r="51" spans="1:102" ht="15" customHeight="1" x14ac:dyDescent="0.15">
      <c r="B51" s="81" t="s">
        <v>748</v>
      </c>
      <c r="G51" s="82">
        <f>G26+G29+10</f>
        <v>85</v>
      </c>
      <c r="H51" s="25">
        <f>H26+H29+3.78</f>
        <v>32.130000000000003</v>
      </c>
      <c r="J51" s="7"/>
      <c r="K51" t="s">
        <v>747</v>
      </c>
      <c r="P51" s="82">
        <f>P26+P29+10</f>
        <v>90</v>
      </c>
      <c r="Q51" s="25">
        <f>Q26+Q29+3.78</f>
        <v>34.020000000000003</v>
      </c>
      <c r="S51" s="7"/>
      <c r="T51" t="s">
        <v>747</v>
      </c>
      <c r="Y51" s="82">
        <f>Y26+Y29+10</f>
        <v>90</v>
      </c>
      <c r="Z51" s="25">
        <f>Z26+Z29+3.78</f>
        <v>34.020000000000003</v>
      </c>
      <c r="AB51" s="7"/>
      <c r="AC51" t="s">
        <v>747</v>
      </c>
      <c r="AH51" s="82">
        <f>AH26+AH29+10</f>
        <v>98</v>
      </c>
      <c r="AI51" s="25">
        <f>AI26+AI29+3.78</f>
        <v>37.043999999999997</v>
      </c>
      <c r="AK51" s="7"/>
      <c r="AL51" t="s">
        <v>749</v>
      </c>
      <c r="AQ51" s="75">
        <f>AQ26+AQ29+10</f>
        <v>100</v>
      </c>
      <c r="AR51" s="68">
        <f>AR26+AR29+3.78</f>
        <v>37.799999999999997</v>
      </c>
      <c r="AT51" s="7"/>
      <c r="AU51" s="87"/>
      <c r="AV51" t="s">
        <v>746</v>
      </c>
      <c r="AZ51" s="16"/>
      <c r="BA51" s="75">
        <f>BA50-10</f>
        <v>114</v>
      </c>
      <c r="BB51" s="76">
        <f>BB50-3.78</f>
        <v>43.092000000000006</v>
      </c>
      <c r="BD51" s="7"/>
      <c r="BE51" s="16"/>
      <c r="BF51" s="50" t="s">
        <v>746</v>
      </c>
      <c r="BG51" s="47"/>
      <c r="BH51" s="47"/>
      <c r="BI51" s="47"/>
      <c r="BJ51" s="48"/>
      <c r="BK51" s="75">
        <f>BK50-10</f>
        <v>115.60000000000001</v>
      </c>
      <c r="BL51" s="76">
        <f>BL50-3.78</f>
        <v>43.696799999999996</v>
      </c>
      <c r="BN51" s="7"/>
      <c r="BO51" s="87"/>
      <c r="BP51" t="s">
        <v>746</v>
      </c>
      <c r="BT51" s="48"/>
      <c r="BU51" s="77">
        <f>BU50-10</f>
        <v>120</v>
      </c>
      <c r="BV51" s="76">
        <f>BV50-3.78</f>
        <v>45.36</v>
      </c>
    </row>
    <row r="52" spans="1:102" ht="15" customHeight="1" x14ac:dyDescent="0.15">
      <c r="B52" s="50" t="s">
        <v>110</v>
      </c>
      <c r="C52" s="47"/>
      <c r="D52" s="47"/>
      <c r="E52" s="47"/>
      <c r="F52" s="48"/>
      <c r="G52" s="75">
        <v>38</v>
      </c>
      <c r="H52" s="76">
        <v>14.364000000000001</v>
      </c>
      <c r="K52" s="50" t="s">
        <v>110</v>
      </c>
      <c r="L52" s="47"/>
      <c r="M52" s="47"/>
      <c r="N52" s="47"/>
      <c r="O52" s="48"/>
      <c r="P52" s="75">
        <v>38</v>
      </c>
      <c r="Q52" s="76">
        <v>14.364000000000001</v>
      </c>
      <c r="S52" s="7"/>
      <c r="T52" s="50" t="s">
        <v>110</v>
      </c>
      <c r="U52" s="47"/>
      <c r="V52" s="47"/>
      <c r="W52" s="47"/>
      <c r="X52" s="48"/>
      <c r="Y52" s="75">
        <v>38</v>
      </c>
      <c r="Z52" s="76">
        <v>14.364000000000001</v>
      </c>
      <c r="AB52" s="7"/>
      <c r="AC52" s="50" t="s">
        <v>110</v>
      </c>
      <c r="AD52" s="47"/>
      <c r="AE52" s="47"/>
      <c r="AF52" s="47"/>
      <c r="AG52" s="48"/>
      <c r="AH52" s="75">
        <v>38</v>
      </c>
      <c r="AI52" s="76">
        <v>14.364000000000001</v>
      </c>
      <c r="AK52" s="7"/>
      <c r="AL52" s="50" t="s">
        <v>110</v>
      </c>
      <c r="AM52" s="47"/>
      <c r="AN52" s="47"/>
      <c r="AO52" s="47"/>
      <c r="AP52" s="48"/>
      <c r="AQ52" s="82">
        <v>40</v>
      </c>
      <c r="AR52" s="25">
        <v>15.12</v>
      </c>
      <c r="AU52" s="88" t="s">
        <v>110</v>
      </c>
      <c r="AV52" s="47"/>
      <c r="AW52" s="47"/>
      <c r="AX52" s="47"/>
      <c r="AY52" s="47"/>
      <c r="AZ52" s="48"/>
      <c r="BA52" s="82">
        <v>40</v>
      </c>
      <c r="BB52" s="25">
        <v>15.12</v>
      </c>
      <c r="BE52" s="88" t="s">
        <v>110</v>
      </c>
      <c r="BF52" s="47"/>
      <c r="BG52" s="47"/>
      <c r="BH52" s="47"/>
      <c r="BI52" s="3"/>
      <c r="BJ52" s="48"/>
      <c r="BK52" s="82">
        <v>40</v>
      </c>
      <c r="BL52" s="25">
        <v>15.12</v>
      </c>
      <c r="BN52" s="7"/>
      <c r="BO52" s="8" t="s">
        <v>110</v>
      </c>
      <c r="BP52" s="47"/>
      <c r="BQ52" s="47"/>
      <c r="BR52" s="47"/>
      <c r="BS52" s="47"/>
      <c r="BT52" s="16"/>
      <c r="BU52" s="83">
        <v>40</v>
      </c>
      <c r="BV52" s="25">
        <v>15.12</v>
      </c>
    </row>
    <row r="53" spans="1:102" ht="15" customHeight="1" x14ac:dyDescent="0.15">
      <c r="B53" s="50" t="s">
        <v>510</v>
      </c>
      <c r="C53" s="47"/>
      <c r="D53" s="47"/>
      <c r="E53" s="47"/>
      <c r="F53" s="3"/>
      <c r="G53" s="75">
        <v>36</v>
      </c>
      <c r="H53" s="76">
        <v>13.608000000000001</v>
      </c>
      <c r="K53" s="50" t="s">
        <v>510</v>
      </c>
      <c r="L53" s="47"/>
      <c r="M53" s="47"/>
      <c r="N53" s="47"/>
      <c r="O53" s="3"/>
      <c r="P53" s="75">
        <v>36</v>
      </c>
      <c r="Q53" s="76">
        <v>13.608000000000001</v>
      </c>
      <c r="T53" s="50" t="s">
        <v>510</v>
      </c>
      <c r="U53" s="47"/>
      <c r="V53" s="47"/>
      <c r="W53" s="47"/>
      <c r="X53" s="3"/>
      <c r="Y53" s="75">
        <v>36</v>
      </c>
      <c r="Z53" s="76">
        <v>13.608000000000001</v>
      </c>
      <c r="AC53" s="50" t="s">
        <v>510</v>
      </c>
      <c r="AD53" s="47"/>
      <c r="AE53" s="47"/>
      <c r="AF53" s="47"/>
      <c r="AG53" s="3"/>
      <c r="AH53" s="75">
        <v>36</v>
      </c>
      <c r="AI53" s="76">
        <v>13.608000000000001</v>
      </c>
      <c r="AL53" s="50" t="s">
        <v>510</v>
      </c>
      <c r="AM53" s="47"/>
      <c r="AN53" s="47"/>
      <c r="AO53" s="47"/>
      <c r="AP53" s="3"/>
      <c r="AQ53" s="75">
        <v>36</v>
      </c>
      <c r="AR53" s="76">
        <v>13.608000000000001</v>
      </c>
      <c r="AU53" s="88" t="s">
        <v>510</v>
      </c>
      <c r="AV53" s="8"/>
      <c r="AW53" s="47"/>
      <c r="AX53" s="47"/>
      <c r="AY53" s="3"/>
      <c r="BA53" s="75">
        <v>36</v>
      </c>
      <c r="BB53" s="76">
        <v>13.608000000000001</v>
      </c>
      <c r="BE53" s="88" t="s">
        <v>510</v>
      </c>
      <c r="BF53" s="47"/>
      <c r="BG53" s="47"/>
      <c r="BH53" s="47"/>
      <c r="BI53" s="47"/>
      <c r="BJ53" s="48"/>
      <c r="BK53" s="75">
        <v>36</v>
      </c>
      <c r="BL53" s="76">
        <v>13.608000000000001</v>
      </c>
      <c r="BN53" s="7"/>
      <c r="BO53" s="8" t="s">
        <v>510</v>
      </c>
      <c r="BP53" s="47"/>
      <c r="BQ53" s="47"/>
      <c r="BR53" s="47"/>
      <c r="BS53" s="47"/>
      <c r="BT53" s="16"/>
      <c r="BU53" s="77">
        <v>36</v>
      </c>
      <c r="BV53" s="76">
        <v>13.608000000000001</v>
      </c>
    </row>
    <row r="54" spans="1:102" ht="15" customHeight="1" x14ac:dyDescent="0.15">
      <c r="A54" s="7"/>
      <c r="B54" t="s">
        <v>388</v>
      </c>
      <c r="F54" s="48"/>
      <c r="G54" s="75">
        <v>40</v>
      </c>
      <c r="H54" s="76">
        <v>15.12</v>
      </c>
      <c r="J54" s="7"/>
      <c r="K54" t="s">
        <v>388</v>
      </c>
      <c r="P54" s="75">
        <v>40</v>
      </c>
      <c r="Q54" s="76">
        <v>15.12</v>
      </c>
      <c r="S54" s="7"/>
      <c r="T54" t="s">
        <v>388</v>
      </c>
      <c r="Y54" s="75">
        <v>40</v>
      </c>
      <c r="Z54" s="76">
        <v>15.12</v>
      </c>
      <c r="AB54" s="7"/>
      <c r="AC54" t="s">
        <v>388</v>
      </c>
      <c r="AH54" s="75">
        <v>43</v>
      </c>
      <c r="AI54" s="76">
        <v>16.254000000000001</v>
      </c>
      <c r="AK54" s="7"/>
      <c r="AL54" t="s">
        <v>388</v>
      </c>
      <c r="AQ54" s="75">
        <v>45</v>
      </c>
      <c r="AR54" s="76">
        <v>17.010000000000002</v>
      </c>
      <c r="AT54" s="7"/>
      <c r="AU54" s="50" t="s">
        <v>388</v>
      </c>
      <c r="AV54" s="47"/>
      <c r="AY54" s="47"/>
      <c r="AZ54" s="48"/>
      <c r="BA54" s="75">
        <v>45</v>
      </c>
      <c r="BB54" s="76">
        <v>17.010000000000002</v>
      </c>
      <c r="BD54" s="7"/>
      <c r="BE54" s="47" t="s">
        <v>25</v>
      </c>
      <c r="BF54" s="47"/>
      <c r="BG54" s="47"/>
      <c r="BH54" s="47"/>
      <c r="BI54" s="47"/>
      <c r="BJ54" s="48"/>
      <c r="BK54" s="75">
        <v>50</v>
      </c>
      <c r="BL54" s="76">
        <v>18.899999999999999</v>
      </c>
      <c r="BN54" s="7"/>
      <c r="BO54" s="47" t="s">
        <v>25</v>
      </c>
      <c r="BP54" s="47"/>
      <c r="BQ54" s="47"/>
      <c r="BR54" s="47"/>
      <c r="BS54" s="47"/>
      <c r="BT54" s="16"/>
      <c r="BU54" s="77">
        <v>50</v>
      </c>
      <c r="BV54" s="76">
        <v>18.899999999999999</v>
      </c>
    </row>
    <row r="55" spans="1:102" ht="15" customHeight="1" x14ac:dyDescent="0.15">
      <c r="A55" s="7"/>
      <c r="B55" s="88" t="s">
        <v>207</v>
      </c>
      <c r="C55" s="89"/>
      <c r="D55" s="47" t="s">
        <v>717</v>
      </c>
      <c r="E55" s="47"/>
      <c r="F55" s="48"/>
      <c r="G55" s="75">
        <v>145</v>
      </c>
      <c r="H55" s="76">
        <v>54.81</v>
      </c>
      <c r="K55" s="88" t="s">
        <v>207</v>
      </c>
      <c r="L55" s="89"/>
      <c r="M55" s="47" t="s">
        <v>717</v>
      </c>
      <c r="N55" s="47"/>
      <c r="O55" s="48"/>
      <c r="P55" s="75">
        <v>154</v>
      </c>
      <c r="Q55" s="76">
        <v>58.212000000000003</v>
      </c>
      <c r="T55" s="88" t="s">
        <v>207</v>
      </c>
      <c r="U55" s="89"/>
      <c r="V55" s="47" t="s">
        <v>717</v>
      </c>
      <c r="W55" s="47"/>
      <c r="X55" s="48"/>
      <c r="Y55" s="75">
        <v>159</v>
      </c>
      <c r="Z55" s="76">
        <v>60.101999999999997</v>
      </c>
      <c r="AC55" s="88" t="s">
        <v>207</v>
      </c>
      <c r="AD55" s="89"/>
      <c r="AE55" s="47" t="s">
        <v>717</v>
      </c>
      <c r="AF55" s="47"/>
      <c r="AG55" s="48"/>
      <c r="AH55" s="75">
        <v>169</v>
      </c>
      <c r="AI55" s="76">
        <v>63.881999999999998</v>
      </c>
      <c r="AK55" s="7"/>
      <c r="AL55" s="8" t="s">
        <v>207</v>
      </c>
      <c r="AM55" s="89"/>
      <c r="AN55" s="47" t="s">
        <v>717</v>
      </c>
      <c r="AO55" s="47"/>
      <c r="AP55" s="48"/>
      <c r="AQ55" s="75">
        <v>175</v>
      </c>
      <c r="AR55" s="76">
        <v>66.150000000000006</v>
      </c>
      <c r="AU55" s="88" t="s">
        <v>207</v>
      </c>
      <c r="AV55" s="89"/>
      <c r="AW55" s="47" t="s">
        <v>717</v>
      </c>
      <c r="AX55" s="47"/>
      <c r="AY55" s="47"/>
      <c r="AZ55" s="48"/>
      <c r="BA55" s="75">
        <v>189</v>
      </c>
      <c r="BB55" s="76">
        <v>71.441999999999993</v>
      </c>
      <c r="BE55" s="88" t="s">
        <v>207</v>
      </c>
      <c r="BF55" s="89"/>
      <c r="BG55" s="47" t="s">
        <v>717</v>
      </c>
      <c r="BH55" s="47"/>
      <c r="BI55" s="47"/>
      <c r="BJ55" s="48"/>
      <c r="BK55" s="75">
        <v>192</v>
      </c>
      <c r="BL55" s="76">
        <v>72.575999999999993</v>
      </c>
      <c r="BN55" s="7"/>
      <c r="BO55" s="8" t="s">
        <v>207</v>
      </c>
      <c r="BP55" s="89"/>
      <c r="BQ55" s="47" t="s">
        <v>717</v>
      </c>
      <c r="BR55" s="47"/>
      <c r="BS55" s="47"/>
      <c r="BT55" s="16"/>
      <c r="BU55" s="77">
        <v>199</v>
      </c>
      <c r="BV55" s="76">
        <v>75.221999999999994</v>
      </c>
    </row>
    <row r="56" spans="1:102" ht="15" customHeight="1" x14ac:dyDescent="0.15">
      <c r="B56" s="49"/>
      <c r="C56" s="16"/>
      <c r="D56" s="3" t="s">
        <v>718</v>
      </c>
      <c r="E56" s="3"/>
      <c r="F56" s="3"/>
      <c r="G56" s="75">
        <f>G16/2</f>
        <v>120.5</v>
      </c>
      <c r="H56" s="76">
        <f>H16/2</f>
        <v>45.548999999999999</v>
      </c>
      <c r="J56" s="7"/>
      <c r="K56" s="3"/>
      <c r="L56" s="16"/>
      <c r="M56" s="3" t="s">
        <v>718</v>
      </c>
      <c r="N56" s="3"/>
      <c r="O56" s="3"/>
      <c r="P56" s="75">
        <f>P16/2</f>
        <v>127.5</v>
      </c>
      <c r="Q56" s="76">
        <f>Q16/2</f>
        <v>48.195</v>
      </c>
      <c r="S56" s="7"/>
      <c r="T56" s="3"/>
      <c r="U56" s="16"/>
      <c r="V56" s="3" t="s">
        <v>718</v>
      </c>
      <c r="W56" s="3"/>
      <c r="X56" s="3"/>
      <c r="Y56" s="75">
        <f>Y16/2</f>
        <v>130.5</v>
      </c>
      <c r="Z56" s="76">
        <f>Z16/2</f>
        <v>49.329000000000001</v>
      </c>
      <c r="AB56" s="7"/>
      <c r="AC56" s="3"/>
      <c r="AD56" s="16"/>
      <c r="AE56" s="3" t="s">
        <v>718</v>
      </c>
      <c r="AF56" s="3"/>
      <c r="AG56" s="3"/>
      <c r="AH56" s="75">
        <f>AH16/2</f>
        <v>139</v>
      </c>
      <c r="AI56" s="76">
        <f>AI16/2</f>
        <v>52.542000000000002</v>
      </c>
      <c r="AK56" s="7"/>
      <c r="AL56" s="3"/>
      <c r="AM56" s="16"/>
      <c r="AN56" s="3" t="s">
        <v>718</v>
      </c>
      <c r="AO56" s="3"/>
      <c r="AP56" s="3"/>
      <c r="AQ56" s="75">
        <f>AQ16/2</f>
        <v>143.5</v>
      </c>
      <c r="AR56" s="76">
        <f>AR16/2</f>
        <v>54.243000000000002</v>
      </c>
      <c r="AT56" s="7"/>
      <c r="AU56" s="3"/>
      <c r="AV56" s="16"/>
      <c r="AW56" s="3" t="s">
        <v>718</v>
      </c>
      <c r="AX56" s="3"/>
      <c r="BA56" s="75">
        <f>BA17/2-5</f>
        <v>150</v>
      </c>
      <c r="BB56" s="76">
        <f>BB17/2-1.89</f>
        <v>56.7</v>
      </c>
      <c r="BD56" s="7"/>
      <c r="BE56" s="3"/>
      <c r="BF56" s="16"/>
      <c r="BG56" s="3" t="s">
        <v>718</v>
      </c>
      <c r="BH56" s="3"/>
      <c r="BI56" s="47"/>
      <c r="BJ56" s="48"/>
      <c r="BK56" s="75">
        <f>BK17/2-5</f>
        <v>152</v>
      </c>
      <c r="BL56" s="76">
        <f>BL17/2-1.89</f>
        <v>57.455999999999996</v>
      </c>
      <c r="BN56" s="7"/>
      <c r="BO56" s="3"/>
      <c r="BP56" s="16"/>
      <c r="BQ56" s="3" t="s">
        <v>718</v>
      </c>
      <c r="BR56" s="3"/>
      <c r="BS56" s="3"/>
      <c r="BT56" s="16"/>
      <c r="BU56" s="77">
        <f>BU17/2-5</f>
        <v>157.5</v>
      </c>
      <c r="BV56" s="76">
        <f>BV17/2-1.89</f>
        <v>59.534999999999997</v>
      </c>
    </row>
    <row r="57" spans="1:102" ht="15" customHeight="1" x14ac:dyDescent="0.15">
      <c r="A57" s="7"/>
      <c r="B57" s="50" t="s">
        <v>333</v>
      </c>
      <c r="C57" s="47"/>
      <c r="D57" s="47"/>
      <c r="E57" s="47"/>
      <c r="F57" s="48"/>
      <c r="G57" s="90">
        <v>12</v>
      </c>
      <c r="H57" s="72">
        <v>4.5359999999999996</v>
      </c>
      <c r="J57" s="7"/>
      <c r="K57" s="50" t="s">
        <v>333</v>
      </c>
      <c r="L57" s="47"/>
      <c r="M57" s="47"/>
      <c r="N57" s="47"/>
      <c r="O57" s="48"/>
      <c r="P57" s="90">
        <v>12</v>
      </c>
      <c r="Q57" s="72">
        <v>4.5359999999999996</v>
      </c>
      <c r="S57" s="7"/>
      <c r="T57" s="3" t="s">
        <v>333</v>
      </c>
      <c r="U57" s="47"/>
      <c r="V57" s="47"/>
      <c r="W57" s="47"/>
      <c r="X57" s="48"/>
      <c r="Y57" s="90">
        <v>13</v>
      </c>
      <c r="Z57" s="72">
        <v>4.9139999999999997</v>
      </c>
      <c r="AB57" s="7"/>
      <c r="AC57" s="50" t="s">
        <v>555</v>
      </c>
      <c r="AD57" s="47"/>
      <c r="AE57" s="47"/>
      <c r="AF57" s="47"/>
      <c r="AG57" s="48"/>
      <c r="AH57" s="90">
        <v>13</v>
      </c>
      <c r="AI57" s="72">
        <v>4.9139999999999997</v>
      </c>
      <c r="AK57" s="7"/>
      <c r="AL57" s="50" t="s">
        <v>333</v>
      </c>
      <c r="AM57" s="47"/>
      <c r="AN57" s="47"/>
      <c r="AO57" s="47"/>
      <c r="AP57" s="48"/>
      <c r="AQ57" s="90">
        <v>13</v>
      </c>
      <c r="AR57" s="72">
        <v>4.9139999999999997</v>
      </c>
      <c r="AT57" s="7"/>
      <c r="AU57" s="3" t="s">
        <v>333</v>
      </c>
      <c r="AV57" s="3"/>
      <c r="AW57" s="3"/>
      <c r="AX57" s="47"/>
      <c r="AY57" s="47"/>
      <c r="AZ57" s="48"/>
      <c r="BA57" s="90">
        <v>14</v>
      </c>
      <c r="BB57" s="72">
        <v>5.2</v>
      </c>
      <c r="BD57" s="7"/>
      <c r="BE57" s="3" t="s">
        <v>333</v>
      </c>
      <c r="BF57" s="3"/>
      <c r="BG57" s="3"/>
      <c r="BH57" s="3"/>
      <c r="BI57" s="3"/>
      <c r="BJ57" s="48"/>
      <c r="BK57" s="90">
        <v>14</v>
      </c>
      <c r="BL57" s="72">
        <v>5.2</v>
      </c>
      <c r="BN57" s="7"/>
      <c r="BO57" s="3" t="s">
        <v>333</v>
      </c>
      <c r="BP57" s="3"/>
      <c r="BQ57" s="3"/>
      <c r="BR57" s="3"/>
      <c r="BS57" s="3"/>
      <c r="BT57" s="16"/>
      <c r="BU57" s="91">
        <v>15</v>
      </c>
      <c r="BV57" s="72">
        <v>5.67</v>
      </c>
    </row>
    <row r="58" spans="1:102" ht="15" customHeight="1" x14ac:dyDescent="0.15">
      <c r="A58" s="7"/>
      <c r="B58" s="49" t="s">
        <v>107</v>
      </c>
      <c r="C58" s="3"/>
      <c r="D58" s="3"/>
      <c r="E58" s="3"/>
      <c r="F58" s="16"/>
      <c r="G58" s="90">
        <v>83</v>
      </c>
      <c r="H58" s="68">
        <v>31.373999999999999</v>
      </c>
      <c r="K58" s="49" t="s">
        <v>107</v>
      </c>
      <c r="L58" s="3"/>
      <c r="M58" s="3"/>
      <c r="N58" s="3"/>
      <c r="O58" s="16"/>
      <c r="P58" s="90">
        <v>86</v>
      </c>
      <c r="Q58" s="68">
        <v>32.5</v>
      </c>
      <c r="T58" s="49" t="s">
        <v>107</v>
      </c>
      <c r="U58" s="3"/>
      <c r="V58" s="3"/>
      <c r="W58" s="3"/>
      <c r="X58" s="16"/>
      <c r="Y58" s="90">
        <v>90</v>
      </c>
      <c r="Z58" s="68">
        <v>34.020000000000003</v>
      </c>
      <c r="AC58" s="49" t="s">
        <v>107</v>
      </c>
      <c r="AD58" s="3"/>
      <c r="AE58" s="3"/>
      <c r="AF58" s="3"/>
      <c r="AG58" s="16"/>
      <c r="AH58" s="90">
        <v>95</v>
      </c>
      <c r="AI58" s="68">
        <v>35.909999999999997</v>
      </c>
      <c r="AL58" s="49" t="s">
        <v>107</v>
      </c>
      <c r="AM58" s="3"/>
      <c r="AN58" s="3"/>
      <c r="AO58" s="3"/>
      <c r="AP58" s="16"/>
      <c r="AQ58" s="90">
        <v>100</v>
      </c>
      <c r="AR58" s="68">
        <v>37.799999999999997</v>
      </c>
      <c r="AU58" s="49" t="s">
        <v>107</v>
      </c>
      <c r="AV58" s="3"/>
      <c r="AW58" s="3"/>
      <c r="AX58" s="3"/>
      <c r="AY58" s="3"/>
      <c r="AZ58" s="48"/>
      <c r="BA58" s="90">
        <v>110</v>
      </c>
      <c r="BB58" s="68">
        <v>41.58</v>
      </c>
      <c r="BE58" s="49" t="s">
        <v>107</v>
      </c>
      <c r="BF58" s="3"/>
      <c r="BG58" s="3"/>
      <c r="BH58" s="3"/>
      <c r="BI58" s="3"/>
      <c r="BJ58" s="48"/>
      <c r="BK58" s="90">
        <v>115</v>
      </c>
      <c r="BL58" s="68">
        <v>43.47</v>
      </c>
      <c r="BN58" s="7"/>
      <c r="BO58" s="3" t="s">
        <v>107</v>
      </c>
      <c r="BP58" s="3"/>
      <c r="BQ58" s="3"/>
      <c r="BR58" s="3"/>
      <c r="BS58" s="3"/>
      <c r="BT58" s="16"/>
      <c r="BU58" s="91">
        <v>120</v>
      </c>
      <c r="BV58" s="68">
        <v>45.36</v>
      </c>
    </row>
    <row r="59" spans="1:102" ht="15" customHeight="1" x14ac:dyDescent="0.15">
      <c r="B59" s="50" t="s">
        <v>509</v>
      </c>
      <c r="C59" s="47"/>
      <c r="D59" s="47"/>
      <c r="E59" s="47"/>
      <c r="F59" s="48"/>
      <c r="G59" s="35">
        <f>G26+G29</f>
        <v>75</v>
      </c>
      <c r="H59" s="37">
        <f>H26+H29</f>
        <v>28.35</v>
      </c>
      <c r="K59" s="50" t="s">
        <v>509</v>
      </c>
      <c r="L59" s="47"/>
      <c r="M59" s="47"/>
      <c r="N59" s="47"/>
      <c r="O59" s="48"/>
      <c r="P59" s="35">
        <f>P26+P29</f>
        <v>80</v>
      </c>
      <c r="Q59" s="37">
        <f>Q26+Q29</f>
        <v>30.240000000000002</v>
      </c>
      <c r="T59" s="50" t="s">
        <v>509</v>
      </c>
      <c r="U59" s="47"/>
      <c r="V59" s="47"/>
      <c r="W59" s="47"/>
      <c r="X59" s="48"/>
      <c r="Y59" s="35">
        <f>Y26+Y29</f>
        <v>80</v>
      </c>
      <c r="Z59" s="37">
        <f>Z26+Z29</f>
        <v>30.240000000000002</v>
      </c>
      <c r="AC59" s="50" t="s">
        <v>509</v>
      </c>
      <c r="AD59" s="47"/>
      <c r="AE59" s="47"/>
      <c r="AF59" s="47"/>
      <c r="AG59" s="48"/>
      <c r="AH59" s="35">
        <f>AH26+AH29</f>
        <v>88</v>
      </c>
      <c r="AI59" s="37">
        <f>AI26+AI29</f>
        <v>33.263999999999996</v>
      </c>
      <c r="AL59" s="50" t="s">
        <v>509</v>
      </c>
      <c r="AM59" s="47"/>
      <c r="AN59" s="47"/>
      <c r="AO59" s="47"/>
      <c r="AP59" s="48"/>
      <c r="AQ59" s="35">
        <f>AQ26+AQ29</f>
        <v>90</v>
      </c>
      <c r="AR59" s="37">
        <f>AR26+AR29</f>
        <v>34.019999999999996</v>
      </c>
      <c r="AU59" s="50" t="s">
        <v>509</v>
      </c>
      <c r="AV59" s="47"/>
      <c r="AW59" s="47"/>
      <c r="AX59" s="47"/>
      <c r="AY59" s="47"/>
      <c r="AZ59" s="48"/>
      <c r="BA59" s="35">
        <f>BA25+BA28</f>
        <v>90</v>
      </c>
      <c r="BB59" s="37">
        <f>BB25+BB28</f>
        <v>34.019999999999996</v>
      </c>
      <c r="BE59" s="50" t="s">
        <v>509</v>
      </c>
      <c r="BF59" s="47"/>
      <c r="BG59" s="47"/>
      <c r="BH59" s="47"/>
      <c r="BI59" s="47"/>
      <c r="BJ59" s="48"/>
      <c r="BK59" s="35">
        <f>BK25+BK28</f>
        <v>95</v>
      </c>
      <c r="BL59" s="37">
        <f>BL25+BL28</f>
        <v>35.909999999999997</v>
      </c>
      <c r="BN59" s="7"/>
      <c r="BO59" s="47" t="s">
        <v>509</v>
      </c>
      <c r="BP59" s="47"/>
      <c r="BQ59" s="47"/>
      <c r="BR59" s="47"/>
      <c r="BS59" s="47"/>
      <c r="BT59" s="16"/>
      <c r="BU59" s="34">
        <f>BU25+BU28</f>
        <v>95</v>
      </c>
      <c r="BV59" s="37">
        <f>BV25+BV28</f>
        <v>35.909999999999997</v>
      </c>
    </row>
    <row r="61" spans="1:102" ht="15" customHeight="1" x14ac:dyDescent="0.15">
      <c r="B61" s="30" t="s">
        <v>1203</v>
      </c>
      <c r="F61" s="593" t="s">
        <v>2558</v>
      </c>
      <c r="G61" s="271"/>
      <c r="H61" s="271"/>
      <c r="I61" s="271"/>
      <c r="J61" s="271"/>
      <c r="K61" s="271"/>
      <c r="L61" s="271"/>
    </row>
    <row r="62" spans="1:102" ht="15" customHeight="1" x14ac:dyDescent="0.15">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row>
    <row r="63" spans="1:102" ht="15" customHeight="1" x14ac:dyDescent="0.15">
      <c r="B63" s="588" t="s">
        <v>0</v>
      </c>
      <c r="C63" s="589"/>
      <c r="D63" s="92" t="s">
        <v>1</v>
      </c>
      <c r="E63" s="93"/>
      <c r="F63" s="92" t="s">
        <v>565</v>
      </c>
      <c r="G63" s="93"/>
      <c r="H63" s="94" t="s">
        <v>855</v>
      </c>
      <c r="I63" s="95"/>
      <c r="J63" s="47" t="s">
        <v>350</v>
      </c>
      <c r="K63" s="48"/>
      <c r="L63" s="50" t="s">
        <v>34</v>
      </c>
      <c r="M63" s="48"/>
      <c r="N63" s="92" t="s">
        <v>43</v>
      </c>
      <c r="O63" s="93"/>
      <c r="P63" s="92" t="s">
        <v>106</v>
      </c>
      <c r="Q63" s="93"/>
      <c r="R63" s="594" t="s">
        <v>1011</v>
      </c>
      <c r="S63" s="96"/>
      <c r="T63" s="594" t="s">
        <v>927</v>
      </c>
      <c r="U63" s="595"/>
      <c r="V63" s="97" t="s">
        <v>52</v>
      </c>
      <c r="W63" s="93"/>
      <c r="X63" s="92" t="s">
        <v>1359</v>
      </c>
      <c r="Y63" s="93"/>
      <c r="Z63" t="s">
        <v>1466</v>
      </c>
      <c r="AB63" s="101"/>
      <c r="AC63" s="101"/>
      <c r="AD63" s="111"/>
      <c r="AE63" s="98" t="s">
        <v>109</v>
      </c>
      <c r="AF63" s="99"/>
      <c r="AG63" s="97" t="s">
        <v>108</v>
      </c>
      <c r="AH63" s="93"/>
      <c r="AI63" s="594" t="s">
        <v>1249</v>
      </c>
      <c r="AJ63" s="682"/>
      <c r="AK63" s="682"/>
      <c r="AL63" s="595"/>
      <c r="AM63" s="100" t="s">
        <v>1266</v>
      </c>
      <c r="AN63" s="93"/>
      <c r="AO63" s="588" t="s">
        <v>1250</v>
      </c>
      <c r="AP63" s="592"/>
      <c r="AQ63" s="592"/>
      <c r="AR63" s="589"/>
      <c r="AT63" s="6" t="s">
        <v>2496</v>
      </c>
      <c r="BM63" s="6" t="s">
        <v>2781</v>
      </c>
      <c r="CK63" s="6" t="s">
        <v>2794</v>
      </c>
    </row>
    <row r="64" spans="1:102" ht="15" customHeight="1" x14ac:dyDescent="0.15">
      <c r="B64" s="35">
        <f>B66-D64-D66</f>
        <v>358</v>
      </c>
      <c r="C64" s="102">
        <f>C66-E64-E66</f>
        <v>135.32400000000001</v>
      </c>
      <c r="D64" s="103">
        <f>Y49</f>
        <v>0</v>
      </c>
      <c r="E64" s="104">
        <f>Z49</f>
        <v>0</v>
      </c>
      <c r="F64" s="32">
        <f>Y48</f>
        <v>18</v>
      </c>
      <c r="G64" s="105">
        <f>Z48</f>
        <v>6.8040000000000003</v>
      </c>
      <c r="H64" s="32">
        <f>Y20</f>
        <v>137</v>
      </c>
      <c r="I64" s="106">
        <f>Z20</f>
        <v>51.786000000000001</v>
      </c>
      <c r="J64" s="34">
        <f>H66/2</f>
        <v>12</v>
      </c>
      <c r="K64" s="78">
        <f>I66/2</f>
        <v>4.5359999999999978</v>
      </c>
      <c r="L64" s="35">
        <f>F66-N64</f>
        <v>76</v>
      </c>
      <c r="M64" s="102">
        <f>G66-O64</f>
        <v>28.657999999999994</v>
      </c>
      <c r="N64" s="103">
        <f>Y24</f>
        <v>85</v>
      </c>
      <c r="O64" s="105">
        <f>Z24</f>
        <v>32.200000000000003</v>
      </c>
      <c r="P64" s="32">
        <f>Y28</f>
        <v>30</v>
      </c>
      <c r="Q64" s="105">
        <f>Z28</f>
        <v>11.34</v>
      </c>
      <c r="R64" s="32">
        <f>Y26</f>
        <v>45</v>
      </c>
      <c r="S64" s="105">
        <f>Z26</f>
        <v>17.010000000000002</v>
      </c>
      <c r="T64" s="32">
        <f>Y34</f>
        <v>35</v>
      </c>
      <c r="U64" s="105">
        <f>Z34</f>
        <v>13.23</v>
      </c>
      <c r="V64" s="32">
        <f>Y44</f>
        <v>70</v>
      </c>
      <c r="W64" s="105">
        <f>Z44</f>
        <v>26.46</v>
      </c>
      <c r="X64" s="32">
        <f>Y46</f>
        <v>55</v>
      </c>
      <c r="Y64" s="105">
        <f>Z46</f>
        <v>20.79</v>
      </c>
      <c r="Z64" s="32">
        <f>V64</f>
        <v>70</v>
      </c>
      <c r="AA64" s="127">
        <f>W64</f>
        <v>26.46</v>
      </c>
      <c r="AB64" s="101"/>
      <c r="AC64" s="117"/>
      <c r="AD64" s="118"/>
      <c r="AE64" s="103">
        <f>Y52</f>
        <v>38</v>
      </c>
      <c r="AF64" s="107">
        <f>Z52</f>
        <v>14.364000000000001</v>
      </c>
      <c r="AG64" s="32">
        <f>Y58</f>
        <v>90</v>
      </c>
      <c r="AH64" s="105">
        <f>Z58</f>
        <v>34.020000000000003</v>
      </c>
      <c r="AI64" s="103">
        <f>Y51</f>
        <v>90</v>
      </c>
      <c r="AJ64" s="108">
        <f>Z51</f>
        <v>34.020000000000003</v>
      </c>
      <c r="AK64" s="101"/>
      <c r="AL64" s="101"/>
      <c r="AM64" s="32">
        <f>Y16</f>
        <v>261</v>
      </c>
      <c r="AN64" s="106">
        <f>Z16</f>
        <v>98.658000000000001</v>
      </c>
      <c r="AO64" s="109">
        <f>AM64+AI66</f>
        <v>360</v>
      </c>
      <c r="AP64" s="43">
        <f>AN64+AJ66</f>
        <v>136.08000000000001</v>
      </c>
      <c r="AQ64" s="47"/>
      <c r="AR64" s="48"/>
      <c r="AT64" t="s">
        <v>384</v>
      </c>
      <c r="AW64" s="332"/>
      <c r="AX64" s="32">
        <v>328</v>
      </c>
      <c r="AY64" s="106">
        <v>124</v>
      </c>
      <c r="AZ64" s="139" t="s">
        <v>53</v>
      </c>
      <c r="BA64" t="s">
        <v>385</v>
      </c>
      <c r="BC64" s="12">
        <f>AX64*0.8</f>
        <v>262.40000000000003</v>
      </c>
      <c r="BD64" s="13">
        <f>AY64*0.8</f>
        <v>99.2</v>
      </c>
      <c r="BE64" t="s">
        <v>177</v>
      </c>
      <c r="BL64" s="7"/>
      <c r="BM64" s="50" t="s">
        <v>2783</v>
      </c>
      <c r="BN64" s="47"/>
      <c r="BO64" s="47"/>
      <c r="BP64" s="47"/>
      <c r="BQ64" s="47"/>
      <c r="BR64" s="47"/>
      <c r="BS64" s="47"/>
      <c r="BT64" s="47"/>
      <c r="BU64" s="47"/>
      <c r="BV64" s="88" t="s">
        <v>2477</v>
      </c>
      <c r="BW64" s="8"/>
      <c r="BX64" s="120"/>
      <c r="BY64" s="47"/>
      <c r="BZ64" s="47"/>
      <c r="CA64" s="48"/>
      <c r="CB64" s="47" t="s">
        <v>2782</v>
      </c>
      <c r="CC64" s="47"/>
      <c r="CD64" s="47"/>
      <c r="CE64" s="47"/>
      <c r="CF64" s="47"/>
      <c r="CG64" s="48"/>
      <c r="CK64" s="23" t="s">
        <v>354</v>
      </c>
      <c r="CO64" t="s">
        <v>1266</v>
      </c>
      <c r="CR64" t="s">
        <v>207</v>
      </c>
      <c r="CS64" s="12">
        <f>T66</f>
        <v>159</v>
      </c>
      <c r="CT64" s="13">
        <f>U66</f>
        <v>60.101999999999997</v>
      </c>
      <c r="CU64" t="s">
        <v>10</v>
      </c>
      <c r="CX64" s="6" t="s">
        <v>2802</v>
      </c>
    </row>
    <row r="65" spans="2:122" ht="15" customHeight="1" x14ac:dyDescent="0.15">
      <c r="B65" s="110" t="s">
        <v>1200</v>
      </c>
      <c r="C65" s="111"/>
      <c r="D65" s="112" t="s">
        <v>3</v>
      </c>
      <c r="E65" s="113"/>
      <c r="F65" s="114" t="s">
        <v>41</v>
      </c>
      <c r="G65" s="99"/>
      <c r="H65" s="3" t="s">
        <v>351</v>
      </c>
      <c r="I65" s="16"/>
      <c r="J65" s="47" t="s">
        <v>577</v>
      </c>
      <c r="K65" s="48"/>
      <c r="L65" s="100" t="s">
        <v>42</v>
      </c>
      <c r="M65" s="111"/>
      <c r="N65" s="596" t="s">
        <v>1012</v>
      </c>
      <c r="O65" s="115"/>
      <c r="P65" s="114" t="s">
        <v>44</v>
      </c>
      <c r="Q65" s="99"/>
      <c r="R65" s="98" t="s">
        <v>25</v>
      </c>
      <c r="S65" s="99"/>
      <c r="T65" s="596" t="s">
        <v>1139</v>
      </c>
      <c r="U65" s="683"/>
      <c r="V65" s="114" t="s">
        <v>51</v>
      </c>
      <c r="W65" s="99"/>
      <c r="X65" s="100" t="s">
        <v>37</v>
      </c>
      <c r="Y65" s="111"/>
      <c r="Z65" t="s">
        <v>1465</v>
      </c>
      <c r="AA65" s="120"/>
      <c r="AB65" s="120"/>
      <c r="AC65" s="120"/>
      <c r="AD65" s="93"/>
      <c r="AE65" s="92" t="s">
        <v>112</v>
      </c>
      <c r="AF65" s="93"/>
      <c r="AG65" s="114" t="s">
        <v>333</v>
      </c>
      <c r="AH65" s="99"/>
      <c r="AI65" s="116" t="s">
        <v>2561</v>
      </c>
      <c r="AJ65" s="117"/>
      <c r="AK65" s="117"/>
      <c r="AL65" s="118"/>
      <c r="AM65" t="s">
        <v>1143</v>
      </c>
      <c r="AN65" s="119"/>
      <c r="AO65" s="92" t="s">
        <v>4</v>
      </c>
      <c r="AP65" s="120"/>
      <c r="AQ65" s="120"/>
      <c r="AR65" s="93"/>
      <c r="AT65" t="s">
        <v>1480</v>
      </c>
      <c r="AV65" s="32">
        <f>BC64</f>
        <v>262.40000000000003</v>
      </c>
      <c r="AW65" s="107">
        <f>BD64</f>
        <v>99.2</v>
      </c>
      <c r="AX65" t="s">
        <v>1481</v>
      </c>
      <c r="AZ65" s="12">
        <v>5</v>
      </c>
      <c r="BA65" s="13">
        <v>1.89</v>
      </c>
      <c r="BB65" t="s">
        <v>1482</v>
      </c>
      <c r="BI65" s="12">
        <f>AV65/2+AZ65</f>
        <v>136.20000000000002</v>
      </c>
      <c r="BJ65" s="13">
        <f>AW65/2+BA65</f>
        <v>51.49</v>
      </c>
      <c r="BK65" t="s">
        <v>177</v>
      </c>
      <c r="BL65" s="7"/>
      <c r="BM65" s="445">
        <f>(B66-(AM66+15))/2-AM66</f>
        <v>98.25</v>
      </c>
      <c r="BN65" s="43">
        <f>(C66-(AN66+5.67))/2-AN66</f>
        <v>37.138500000000001</v>
      </c>
      <c r="BO65" s="47" t="s">
        <v>10</v>
      </c>
      <c r="BP65" s="277"/>
      <c r="BQ65" s="120"/>
      <c r="BR65" s="47"/>
      <c r="BS65" s="47"/>
      <c r="BT65" s="47"/>
      <c r="BU65" s="280"/>
      <c r="BV65" s="32">
        <v>98</v>
      </c>
      <c r="BW65" s="717">
        <v>37.043999999999997</v>
      </c>
      <c r="BX65" s="718" t="s">
        <v>904</v>
      </c>
      <c r="BY65" s="3"/>
      <c r="BZ65" s="3"/>
      <c r="CA65" s="16"/>
      <c r="CB65" s="35">
        <f>AM64-BV65</f>
        <v>163</v>
      </c>
      <c r="CC65" s="44">
        <f>AN64-BW65</f>
        <v>61.614000000000004</v>
      </c>
      <c r="CD65" s="3" t="s">
        <v>10</v>
      </c>
      <c r="CE65" s="3"/>
      <c r="CF65" s="3"/>
      <c r="CG65" s="16"/>
      <c r="CK65" s="136">
        <f>B66</f>
        <v>360</v>
      </c>
      <c r="CL65" s="13">
        <f>C66</f>
        <v>136.08000000000001</v>
      </c>
      <c r="CM65" t="s">
        <v>10</v>
      </c>
      <c r="CO65" s="12">
        <f>AM64</f>
        <v>261</v>
      </c>
      <c r="CP65" s="13">
        <f>AN64</f>
        <v>98.658000000000001</v>
      </c>
      <c r="CQ65" t="s">
        <v>10</v>
      </c>
      <c r="CR65" t="s">
        <v>2477</v>
      </c>
      <c r="CX65" s="12">
        <f>CK65-CR66-CK67</f>
        <v>163</v>
      </c>
      <c r="CY65" s="13">
        <f>CL65-CS66-CL67</f>
        <v>61.614000000000004</v>
      </c>
      <c r="CZ65" t="s">
        <v>2797</v>
      </c>
      <c r="DC65" s="136">
        <f>CX65-CS64</f>
        <v>4</v>
      </c>
      <c r="DD65" s="13">
        <f>CY65-CT64</f>
        <v>1.5120000000000076</v>
      </c>
      <c r="DE65" t="s">
        <v>2798</v>
      </c>
    </row>
    <row r="66" spans="2:122" ht="15" customHeight="1" x14ac:dyDescent="0.15">
      <c r="B66" s="121">
        <f>Y15</f>
        <v>360</v>
      </c>
      <c r="C66" s="105">
        <f>Z15</f>
        <v>136.08000000000001</v>
      </c>
      <c r="D66" s="122">
        <f>Y50</f>
        <v>2</v>
      </c>
      <c r="E66" s="105">
        <f>Z50</f>
        <v>0.75600000000000001</v>
      </c>
      <c r="F66" s="32">
        <f>Y19</f>
        <v>161</v>
      </c>
      <c r="G66" s="123">
        <f>Z19</f>
        <v>60.857999999999997</v>
      </c>
      <c r="H66" s="35">
        <f>F66-H64</f>
        <v>24</v>
      </c>
      <c r="I66" s="78">
        <f>G66-I64</f>
        <v>9.0719999999999956</v>
      </c>
      <c r="J66" s="35">
        <f>H66/4</f>
        <v>6</v>
      </c>
      <c r="K66" s="124">
        <f>I66/4</f>
        <v>2.2679999999999989</v>
      </c>
      <c r="L66" s="32">
        <f>Y23</f>
        <v>85</v>
      </c>
      <c r="M66" s="104">
        <f>Z23</f>
        <v>32.200000000000003</v>
      </c>
      <c r="N66" s="32">
        <f>Y27</f>
        <v>200</v>
      </c>
      <c r="O66" s="105">
        <f>Z27</f>
        <v>75.599999999999994</v>
      </c>
      <c r="P66" s="32">
        <f>Y25</f>
        <v>47</v>
      </c>
      <c r="Q66" s="105">
        <f>Z25</f>
        <v>17.765999999999998</v>
      </c>
      <c r="R66" s="32">
        <f>Y54</f>
        <v>40</v>
      </c>
      <c r="S66" s="107">
        <f>Z54</f>
        <v>15.12</v>
      </c>
      <c r="T66" s="103">
        <f>Y55</f>
        <v>159</v>
      </c>
      <c r="U66" s="107">
        <f>Z55</f>
        <v>60.101999999999997</v>
      </c>
      <c r="V66" s="103">
        <f>Y45</f>
        <v>55</v>
      </c>
      <c r="W66" s="126">
        <f>Z45</f>
        <v>20.79</v>
      </c>
      <c r="X66" s="32">
        <f>Y47</f>
        <v>55</v>
      </c>
      <c r="Y66" s="105">
        <f>Z47</f>
        <v>20.79</v>
      </c>
      <c r="Z66" s="32">
        <f>Z64</f>
        <v>70</v>
      </c>
      <c r="AA66" s="127">
        <f>AA64</f>
        <v>26.46</v>
      </c>
      <c r="AB66" s="117"/>
      <c r="AC66" s="117"/>
      <c r="AD66" s="118"/>
      <c r="AE66" s="103">
        <f>Y53</f>
        <v>36</v>
      </c>
      <c r="AF66" s="105">
        <f>Z53</f>
        <v>13.608000000000001</v>
      </c>
      <c r="AG66" s="103">
        <f>Y57</f>
        <v>13</v>
      </c>
      <c r="AH66" s="126">
        <f>Z57</f>
        <v>4.9139999999999997</v>
      </c>
      <c r="AI66" s="103">
        <f>Y17</f>
        <v>99</v>
      </c>
      <c r="AJ66" s="108">
        <f>Z17</f>
        <v>37.422000000000011</v>
      </c>
      <c r="AK66" s="101"/>
      <c r="AL66" s="101"/>
      <c r="AM66" s="35">
        <f>AI66/2</f>
        <v>49.5</v>
      </c>
      <c r="AN66" s="124">
        <f>AJ66/2</f>
        <v>18.711000000000006</v>
      </c>
      <c r="AO66" s="122">
        <f>AO276</f>
        <v>100</v>
      </c>
      <c r="AP66" s="127">
        <f>AP276</f>
        <v>37.799999999999997</v>
      </c>
      <c r="AQ66" s="117"/>
      <c r="AR66" s="118"/>
      <c r="AT66" t="s">
        <v>1483</v>
      </c>
      <c r="AX66" s="32">
        <f>BI65</f>
        <v>136.20000000000002</v>
      </c>
      <c r="AY66" s="106">
        <f>BJ65</f>
        <v>51.49</v>
      </c>
      <c r="AZ66" s="139" t="s">
        <v>1484</v>
      </c>
      <c r="BC66" s="32">
        <f>H66</f>
        <v>24</v>
      </c>
      <c r="BD66" s="106">
        <f>I66</f>
        <v>9.0719999999999956</v>
      </c>
      <c r="BE66" s="139" t="s">
        <v>1485</v>
      </c>
      <c r="BG66" s="12">
        <f>AX66+BC66</f>
        <v>160.20000000000002</v>
      </c>
      <c r="BH66" s="13">
        <f>AY66+BD66</f>
        <v>60.561999999999998</v>
      </c>
      <c r="BI66" t="s">
        <v>177</v>
      </c>
      <c r="BO66" t="s">
        <v>5</v>
      </c>
      <c r="BP66" s="103">
        <f>Y55</f>
        <v>159</v>
      </c>
      <c r="BQ66" s="175">
        <f>Z55</f>
        <v>60.101999999999997</v>
      </c>
      <c r="BR66" t="s">
        <v>2788</v>
      </c>
      <c r="CA66" s="47" t="s">
        <v>2789</v>
      </c>
      <c r="CB66" s="263">
        <f>BP66</f>
        <v>159</v>
      </c>
      <c r="CC66" s="43">
        <f>BQ66</f>
        <v>60.101999999999997</v>
      </c>
      <c r="CD66" s="47" t="s">
        <v>177</v>
      </c>
      <c r="CK66" t="s">
        <v>2796</v>
      </c>
      <c r="CN66" t="s">
        <v>2795</v>
      </c>
      <c r="CR66" s="12">
        <f>BV65</f>
        <v>98</v>
      </c>
      <c r="CS66" s="13">
        <f>BW65</f>
        <v>37.043999999999997</v>
      </c>
      <c r="CT66" t="s">
        <v>904</v>
      </c>
      <c r="CX66" s="6" t="s">
        <v>2799</v>
      </c>
    </row>
    <row r="67" spans="2:122" ht="15" customHeight="1" x14ac:dyDescent="0.15">
      <c r="B67" s="593" t="s">
        <v>1157</v>
      </c>
      <c r="C67" s="593"/>
      <c r="D67" s="593"/>
      <c r="E67" s="593"/>
      <c r="F67" s="593"/>
      <c r="G67" s="593"/>
      <c r="H67" s="593"/>
      <c r="I67" s="593"/>
      <c r="J67" s="593"/>
      <c r="K67" s="271"/>
      <c r="L67" s="271"/>
      <c r="M67" s="593"/>
      <c r="N67" s="593"/>
      <c r="O67" s="593"/>
      <c r="P67" s="593"/>
      <c r="Q67" s="593"/>
      <c r="R67" s="271"/>
      <c r="S67" s="593"/>
      <c r="T67" s="593"/>
      <c r="U67" s="593"/>
      <c r="V67" s="593"/>
      <c r="Z67" s="593" t="s">
        <v>1464</v>
      </c>
      <c r="AA67" s="271"/>
      <c r="AB67" s="271"/>
      <c r="AC67" s="271"/>
      <c r="BL67" s="23"/>
      <c r="BM67" s="24" t="s">
        <v>2784</v>
      </c>
      <c r="BN67" s="24"/>
      <c r="BO67" s="24"/>
      <c r="BP67" s="74">
        <f>AM64/2-10</f>
        <v>120.5</v>
      </c>
      <c r="BQ67" s="714">
        <f>AN64/2-3.78</f>
        <v>45.548999999999999</v>
      </c>
      <c r="BR67" s="24" t="s">
        <v>177</v>
      </c>
      <c r="BS67" s="23"/>
      <c r="BT67" s="23"/>
      <c r="BU67" s="23"/>
      <c r="BV67" s="23"/>
      <c r="BW67" s="23"/>
      <c r="CA67" t="s">
        <v>2790</v>
      </c>
      <c r="CB67" s="12">
        <f>CB65-CB66</f>
        <v>4</v>
      </c>
      <c r="CC67" s="13">
        <f>CC65-CC66</f>
        <v>1.5120000000000076</v>
      </c>
      <c r="CD67" t="s">
        <v>2792</v>
      </c>
      <c r="CK67" s="136">
        <f>CK65-CO65</f>
        <v>99</v>
      </c>
      <c r="CL67" s="13">
        <f>CL65-CP65</f>
        <v>37.422000000000011</v>
      </c>
      <c r="CM67" t="s">
        <v>10</v>
      </c>
      <c r="CN67" s="136">
        <f>CK67/2</f>
        <v>49.5</v>
      </c>
      <c r="CO67" s="13">
        <f>CL67/2</f>
        <v>18.711000000000006</v>
      </c>
      <c r="CP67" t="s">
        <v>10</v>
      </c>
      <c r="CX67" t="s">
        <v>2800</v>
      </c>
      <c r="DE67" t="s">
        <v>2801</v>
      </c>
    </row>
    <row r="68" spans="2:122" ht="15" customHeight="1" x14ac:dyDescent="0.15">
      <c r="B68" s="593" t="s">
        <v>1158</v>
      </c>
      <c r="C68" s="593"/>
      <c r="D68" s="593"/>
      <c r="E68" s="593"/>
      <c r="F68" s="593"/>
      <c r="G68" s="593"/>
      <c r="H68" s="593"/>
      <c r="I68" s="593"/>
      <c r="J68" s="593"/>
      <c r="K68" s="593"/>
      <c r="L68" s="593"/>
      <c r="M68" s="593"/>
      <c r="N68" s="593"/>
      <c r="O68" s="593"/>
      <c r="P68" s="593"/>
      <c r="Q68" s="593"/>
      <c r="R68" s="593"/>
      <c r="S68" s="593"/>
      <c r="T68" s="593"/>
      <c r="U68" s="593"/>
      <c r="V68" s="593"/>
      <c r="W68" s="593"/>
      <c r="BL68" s="23"/>
      <c r="BM68" s="23"/>
      <c r="BN68" s="23"/>
      <c r="BO68" s="23" t="s">
        <v>2786</v>
      </c>
      <c r="BP68" s="136">
        <f>BP66-BP67</f>
        <v>38.5</v>
      </c>
      <c r="BQ68" s="160">
        <f>BQ66-BQ67</f>
        <v>14.552999999999997</v>
      </c>
      <c r="BR68" s="23" t="s">
        <v>177</v>
      </c>
      <c r="BS68" s="23"/>
      <c r="BT68" s="23"/>
      <c r="BU68" s="23"/>
      <c r="BV68" s="23"/>
      <c r="BW68" s="23"/>
      <c r="CX68" s="136">
        <f>Y55</f>
        <v>159</v>
      </c>
      <c r="CY68" s="160">
        <v>60.101999999999997</v>
      </c>
      <c r="CZ68" t="s">
        <v>10</v>
      </c>
      <c r="DE68" s="136">
        <f>Y56</f>
        <v>130.5</v>
      </c>
      <c r="DF68" s="160">
        <f>Z56</f>
        <v>49.329000000000001</v>
      </c>
      <c r="DG68" t="s">
        <v>10</v>
      </c>
    </row>
    <row r="69" spans="2:122" ht="15" customHeight="1" x14ac:dyDescent="0.15">
      <c r="B69" s="593" t="s">
        <v>1218</v>
      </c>
      <c r="C69" s="271"/>
      <c r="D69" s="271"/>
      <c r="E69" s="271"/>
      <c r="F69" s="271"/>
      <c r="G69" s="271"/>
      <c r="H69" s="271"/>
      <c r="I69" s="271"/>
      <c r="J69" s="271"/>
      <c r="K69" s="271"/>
      <c r="L69" s="271"/>
      <c r="M69" s="271"/>
      <c r="N69" s="271"/>
      <c r="O69" s="271"/>
      <c r="P69" s="271"/>
      <c r="Q69" s="271"/>
      <c r="R69" t="s">
        <v>1459</v>
      </c>
      <c r="AD69" s="593" t="s">
        <v>1460</v>
      </c>
      <c r="AE69" s="271"/>
      <c r="AF69" s="271"/>
      <c r="AG69" s="271"/>
      <c r="AH69" t="s">
        <v>1461</v>
      </c>
      <c r="BL69" s="23"/>
      <c r="BM69" s="23"/>
      <c r="BN69" s="24" t="s">
        <v>2787</v>
      </c>
      <c r="BO69" s="24"/>
      <c r="BP69" s="74">
        <f>AM66</f>
        <v>49.5</v>
      </c>
      <c r="BQ69" s="714">
        <f>AN66</f>
        <v>18.711000000000006</v>
      </c>
      <c r="BR69" s="24" t="s">
        <v>177</v>
      </c>
      <c r="BS69" s="23"/>
      <c r="BT69" s="23"/>
      <c r="BU69" s="23"/>
      <c r="BV69" s="23"/>
      <c r="BW69" s="23"/>
      <c r="CX69" s="719" t="s">
        <v>2803</v>
      </c>
    </row>
    <row r="70" spans="2:122" ht="15" customHeight="1" x14ac:dyDescent="0.15">
      <c r="B70" s="593" t="s">
        <v>1201</v>
      </c>
      <c r="C70" s="271"/>
      <c r="D70" s="271"/>
      <c r="E70" s="271"/>
      <c r="F70" s="271"/>
      <c r="G70" s="271"/>
      <c r="H70" s="271"/>
      <c r="I70" s="271"/>
      <c r="J70" s="271"/>
      <c r="K70" s="271"/>
      <c r="L70" s="271"/>
      <c r="M70" s="271"/>
      <c r="N70" t="s">
        <v>1141</v>
      </c>
      <c r="O70" s="12">
        <f>S70/2</f>
        <v>130.5</v>
      </c>
      <c r="P70" s="13">
        <f>T70/2</f>
        <v>49.329000000000001</v>
      </c>
      <c r="Q70" t="s">
        <v>1142</v>
      </c>
      <c r="R70" t="s">
        <v>1106</v>
      </c>
      <c r="S70" s="12">
        <f>AM64</f>
        <v>261</v>
      </c>
      <c r="T70" s="13">
        <f>AN64</f>
        <v>98.658000000000001</v>
      </c>
      <c r="U70" t="s">
        <v>1140</v>
      </c>
      <c r="BL70" s="23"/>
      <c r="BM70" s="23"/>
      <c r="BN70" s="23"/>
      <c r="BO70" s="23" t="s">
        <v>2785</v>
      </c>
      <c r="BP70" s="136">
        <f>BP68-BP69</f>
        <v>-11</v>
      </c>
      <c r="BQ70" s="160">
        <f>BQ68-BQ69</f>
        <v>-4.1580000000000084</v>
      </c>
      <c r="BR70" s="23" t="s">
        <v>2791</v>
      </c>
      <c r="BS70" s="23"/>
      <c r="BT70" s="23"/>
      <c r="BU70" s="23"/>
      <c r="BV70" s="23"/>
      <c r="BW70" s="23"/>
    </row>
    <row r="72" spans="2:122" ht="15" customHeight="1" x14ac:dyDescent="0.15">
      <c r="B72" s="128" t="s">
        <v>1195</v>
      </c>
      <c r="N72" s="593" t="s">
        <v>2517</v>
      </c>
      <c r="O72" s="271"/>
      <c r="P72" s="271"/>
      <c r="Q72" s="271"/>
      <c r="R72" s="271"/>
      <c r="S72" s="271"/>
      <c r="AB72" s="30" t="s">
        <v>1196</v>
      </c>
      <c r="AY72" s="30" t="s">
        <v>1197</v>
      </c>
      <c r="BU72" s="30" t="s">
        <v>1198</v>
      </c>
      <c r="CQ72" s="329" t="s">
        <v>1199</v>
      </c>
      <c r="CR72" s="329"/>
      <c r="CS72" s="329"/>
      <c r="CT72" s="329"/>
      <c r="CU72" s="329"/>
      <c r="CV72" s="329"/>
      <c r="CW72" s="329"/>
      <c r="CX72" s="329"/>
      <c r="CY72" s="329"/>
      <c r="CZ72" s="329"/>
      <c r="DA72" s="329"/>
      <c r="DB72" s="329"/>
      <c r="DC72" s="329"/>
      <c r="DD72" s="329"/>
      <c r="DE72" s="329"/>
      <c r="DF72" s="329"/>
      <c r="DG72" s="329"/>
    </row>
    <row r="73" spans="2:122" ht="15" customHeight="1" x14ac:dyDescent="0.15">
      <c r="B73" t="s">
        <v>1165</v>
      </c>
      <c r="G73" s="593" t="s">
        <v>1211</v>
      </c>
      <c r="H73" s="271"/>
      <c r="I73" s="271"/>
      <c r="J73" t="s">
        <v>755</v>
      </c>
      <c r="R73" s="128"/>
      <c r="AB73" t="s">
        <v>1165</v>
      </c>
      <c r="AG73" s="593" t="s">
        <v>1211</v>
      </c>
      <c r="AH73" s="271"/>
      <c r="AI73" s="271"/>
      <c r="AJ73" t="s">
        <v>755</v>
      </c>
      <c r="AY73" t="s">
        <v>1166</v>
      </c>
      <c r="BD73" s="593" t="s">
        <v>1211</v>
      </c>
      <c r="BE73" s="271"/>
      <c r="BF73" s="271"/>
      <c r="BG73" t="s">
        <v>755</v>
      </c>
      <c r="BU73" t="s">
        <v>1164</v>
      </c>
      <c r="BZ73" s="593" t="s">
        <v>1211</v>
      </c>
      <c r="CA73" s="271"/>
      <c r="CB73" s="271"/>
      <c r="CC73" t="s">
        <v>755</v>
      </c>
      <c r="CQ73" t="s">
        <v>1164</v>
      </c>
      <c r="CV73" s="593" t="s">
        <v>1211</v>
      </c>
      <c r="CW73" s="271"/>
      <c r="CX73" s="271"/>
      <c r="CY73" t="s">
        <v>755</v>
      </c>
      <c r="DB73" t="s">
        <v>671</v>
      </c>
    </row>
    <row r="74" spans="2:122" ht="15" customHeight="1" x14ac:dyDescent="0.15">
      <c r="B74" s="6" t="s">
        <v>1131</v>
      </c>
      <c r="L74" t="s">
        <v>550</v>
      </c>
      <c r="N74" s="12">
        <f>AG64</f>
        <v>90</v>
      </c>
      <c r="O74" s="13">
        <f>AH64</f>
        <v>34.020000000000003</v>
      </c>
      <c r="P74" t="s">
        <v>551</v>
      </c>
      <c r="AM74" s="9"/>
      <c r="AN74" s="23"/>
      <c r="AO74" s="23"/>
      <c r="AP74" s="23"/>
      <c r="AQ74" s="23"/>
      <c r="BJ74" s="9"/>
      <c r="BK74" s="23"/>
      <c r="BL74" s="23"/>
      <c r="BM74" s="23"/>
      <c r="BN74" s="23"/>
      <c r="BU74" t="s">
        <v>1116</v>
      </c>
      <c r="CF74" s="9"/>
      <c r="CG74" s="23"/>
      <c r="CH74" s="23"/>
      <c r="CI74" s="23"/>
      <c r="CJ74" s="23"/>
      <c r="CQ74" s="6" t="s">
        <v>1129</v>
      </c>
      <c r="DB74" t="s">
        <v>1004</v>
      </c>
      <c r="DD74" s="12">
        <f>AG64</f>
        <v>90</v>
      </c>
      <c r="DE74" s="13">
        <f>AH64</f>
        <v>34.020000000000003</v>
      </c>
      <c r="DF74" s="23" t="s">
        <v>988</v>
      </c>
    </row>
    <row r="76" spans="2:122" ht="15" customHeight="1" x14ac:dyDescent="0.15">
      <c r="F76" t="s">
        <v>89</v>
      </c>
      <c r="AG76" t="s">
        <v>89</v>
      </c>
      <c r="BD76" t="s">
        <v>89</v>
      </c>
      <c r="BZ76" t="s">
        <v>89</v>
      </c>
      <c r="CK76" t="s">
        <v>753</v>
      </c>
      <c r="CV76" t="s">
        <v>89</v>
      </c>
      <c r="DG76" t="s">
        <v>983</v>
      </c>
    </row>
    <row r="77" spans="2:122" ht="15" customHeight="1" x14ac:dyDescent="0.15">
      <c r="N77" t="s">
        <v>25</v>
      </c>
      <c r="BZ77" t="s">
        <v>758</v>
      </c>
    </row>
    <row r="78" spans="2:122" ht="15" customHeight="1" x14ac:dyDescent="0.15">
      <c r="B78" t="s">
        <v>194</v>
      </c>
      <c r="K78" t="s">
        <v>560</v>
      </c>
      <c r="N78" s="12">
        <f>R66</f>
        <v>40</v>
      </c>
      <c r="Q78" t="s">
        <v>198</v>
      </c>
      <c r="AC78" t="s">
        <v>44</v>
      </c>
      <c r="AO78" t="s">
        <v>203</v>
      </c>
      <c r="AP78" t="s">
        <v>752</v>
      </c>
      <c r="AR78" t="s">
        <v>754</v>
      </c>
      <c r="AZ78" t="s">
        <v>44</v>
      </c>
      <c r="BD78" t="s">
        <v>111</v>
      </c>
      <c r="BL78" t="s">
        <v>203</v>
      </c>
      <c r="BM78" t="s">
        <v>752</v>
      </c>
      <c r="BO78" t="s">
        <v>754</v>
      </c>
      <c r="BV78" t="s">
        <v>44</v>
      </c>
      <c r="BX78" s="12">
        <f>N66</f>
        <v>200</v>
      </c>
      <c r="BY78" s="13">
        <f>O66</f>
        <v>75.599999999999994</v>
      </c>
      <c r="BZ78" t="s">
        <v>10</v>
      </c>
      <c r="CH78" t="s">
        <v>203</v>
      </c>
      <c r="CI78" t="s">
        <v>752</v>
      </c>
      <c r="CK78" s="12">
        <f>Q79</f>
        <v>85</v>
      </c>
      <c r="CL78" s="13">
        <f>R79</f>
        <v>32.200000000000003</v>
      </c>
      <c r="CM78" t="s">
        <v>10</v>
      </c>
      <c r="CR78" t="s">
        <v>44</v>
      </c>
      <c r="DA78" t="s">
        <v>993</v>
      </c>
      <c r="DD78" t="s">
        <v>388</v>
      </c>
      <c r="DG78" s="12">
        <f>N64</f>
        <v>85</v>
      </c>
      <c r="DH78" s="13">
        <f>O64</f>
        <v>32.200000000000003</v>
      </c>
      <c r="DI78" t="s">
        <v>10</v>
      </c>
    </row>
    <row r="79" spans="2:122" ht="15" customHeight="1" x14ac:dyDescent="0.15">
      <c r="B79" s="12">
        <f>E127</f>
        <v>47</v>
      </c>
      <c r="I79" t="s">
        <v>571</v>
      </c>
      <c r="K79" t="s">
        <v>561</v>
      </c>
      <c r="N79" s="13">
        <f>S66</f>
        <v>15.12</v>
      </c>
      <c r="O79" t="s">
        <v>552</v>
      </c>
      <c r="Q79" s="12">
        <f>N64</f>
        <v>85</v>
      </c>
      <c r="R79" s="13">
        <f>O64</f>
        <v>32.200000000000003</v>
      </c>
      <c r="S79" t="s">
        <v>10</v>
      </c>
      <c r="AC79" s="12">
        <f>P66</f>
        <v>47</v>
      </c>
      <c r="AO79" s="12">
        <f>R64</f>
        <v>45</v>
      </c>
      <c r="AR79" s="12">
        <f>Q79</f>
        <v>85</v>
      </c>
      <c r="AS79" s="13">
        <f>R79</f>
        <v>32.200000000000003</v>
      </c>
      <c r="AT79" t="s">
        <v>10</v>
      </c>
      <c r="AZ79" s="12">
        <f>P66</f>
        <v>47</v>
      </c>
      <c r="BC79" s="12">
        <f>N66</f>
        <v>200</v>
      </c>
      <c r="BD79" s="13">
        <f>O66</f>
        <v>75.599999999999994</v>
      </c>
      <c r="BE79" t="s">
        <v>10</v>
      </c>
      <c r="BL79" s="12">
        <f>R64</f>
        <v>45</v>
      </c>
      <c r="BO79" s="12">
        <f>Q79</f>
        <v>85</v>
      </c>
      <c r="BP79" s="13">
        <f>R79</f>
        <v>32.200000000000003</v>
      </c>
      <c r="BQ79" t="s">
        <v>10</v>
      </c>
      <c r="BV79" s="12">
        <f>P66</f>
        <v>47</v>
      </c>
      <c r="BX79" t="s">
        <v>759</v>
      </c>
      <c r="CH79" s="12">
        <f>R64</f>
        <v>45</v>
      </c>
      <c r="CR79" s="12">
        <f>P66</f>
        <v>47</v>
      </c>
      <c r="CT79" t="s">
        <v>759</v>
      </c>
      <c r="DA79" t="s">
        <v>561</v>
      </c>
      <c r="DD79" s="12">
        <f>R66</f>
        <v>40</v>
      </c>
      <c r="DH79" t="s">
        <v>328</v>
      </c>
      <c r="DR79" s="1"/>
    </row>
    <row r="80" spans="2:122" ht="15" customHeight="1" x14ac:dyDescent="0.15">
      <c r="B80" s="13">
        <f>F127</f>
        <v>17.765999999999998</v>
      </c>
      <c r="C80" t="s">
        <v>559</v>
      </c>
      <c r="D80" t="s">
        <v>199</v>
      </c>
      <c r="I80" s="1" t="s">
        <v>570</v>
      </c>
      <c r="R80" s="1"/>
      <c r="AC80" s="13">
        <f>Q66</f>
        <v>17.765999999999998</v>
      </c>
      <c r="AD80" t="s">
        <v>93</v>
      </c>
      <c r="AE80" t="s">
        <v>199</v>
      </c>
      <c r="AJ80" s="1" t="s">
        <v>900</v>
      </c>
      <c r="AO80" s="13">
        <f>S64</f>
        <v>17.010000000000002</v>
      </c>
      <c r="AP80" t="s">
        <v>751</v>
      </c>
      <c r="AZ80" s="13">
        <f>Q66</f>
        <v>17.765999999999998</v>
      </c>
      <c r="BA80" t="s">
        <v>93</v>
      </c>
      <c r="BB80" t="s">
        <v>199</v>
      </c>
      <c r="BG80" s="1"/>
      <c r="BL80" s="13">
        <f>S64</f>
        <v>17.010000000000002</v>
      </c>
      <c r="BM80" t="s">
        <v>751</v>
      </c>
      <c r="BV80" s="13">
        <f>Q66</f>
        <v>17.765999999999998</v>
      </c>
      <c r="BW80" t="s">
        <v>93</v>
      </c>
      <c r="BX80" t="s">
        <v>199</v>
      </c>
      <c r="BZ80" t="s">
        <v>563</v>
      </c>
      <c r="CC80" s="1"/>
      <c r="CH80" s="13">
        <f>S64</f>
        <v>17.010000000000002</v>
      </c>
      <c r="CI80" t="s">
        <v>751</v>
      </c>
      <c r="CJ80" t="s">
        <v>760</v>
      </c>
      <c r="CK80" s="12">
        <f>Q92</f>
        <v>85</v>
      </c>
      <c r="CL80" s="13">
        <f>R92</f>
        <v>32.200000000000003</v>
      </c>
      <c r="CM80" t="s">
        <v>10</v>
      </c>
      <c r="CR80" s="13">
        <f>Q66</f>
        <v>17.765999999999998</v>
      </c>
      <c r="CS80" t="s">
        <v>10</v>
      </c>
      <c r="CT80" t="s">
        <v>61</v>
      </c>
      <c r="CU80" t="s">
        <v>1001</v>
      </c>
      <c r="DD80" s="13">
        <f>S66</f>
        <v>15.12</v>
      </c>
      <c r="DE80" t="s">
        <v>57</v>
      </c>
      <c r="DG80" t="s">
        <v>987</v>
      </c>
      <c r="DH80" s="1"/>
    </row>
    <row r="81" spans="2:122" ht="15" customHeight="1" x14ac:dyDescent="0.15">
      <c r="F81" t="s">
        <v>200</v>
      </c>
      <c r="I81" s="12">
        <f>L256</f>
        <v>25</v>
      </c>
      <c r="U81" t="s">
        <v>205</v>
      </c>
      <c r="AG81" t="s">
        <v>111</v>
      </c>
      <c r="AJ81" s="12"/>
      <c r="AK81" s="12">
        <f>AI64</f>
        <v>90</v>
      </c>
      <c r="AO81" s="9"/>
      <c r="BC81" t="s">
        <v>361</v>
      </c>
      <c r="BG81" s="1" t="s">
        <v>900</v>
      </c>
      <c r="BL81" s="9"/>
      <c r="BO81" t="s">
        <v>427</v>
      </c>
      <c r="BY81" s="12">
        <f>BX78-CH79</f>
        <v>155</v>
      </c>
      <c r="BZ81" s="13">
        <f>BY78-CH80</f>
        <v>58.589999999999989</v>
      </c>
      <c r="CA81" t="s">
        <v>751</v>
      </c>
      <c r="CC81" s="1" t="s">
        <v>900</v>
      </c>
      <c r="CH81" s="9"/>
      <c r="CU81" s="12">
        <f>N66</f>
        <v>200</v>
      </c>
      <c r="CV81" s="13">
        <f>O66</f>
        <v>75.599999999999994</v>
      </c>
      <c r="CW81" t="s">
        <v>10</v>
      </c>
      <c r="DG81" s="12">
        <f>L66</f>
        <v>85</v>
      </c>
      <c r="DH81" s="13">
        <f>M66</f>
        <v>32.200000000000003</v>
      </c>
      <c r="DI81" t="s">
        <v>10</v>
      </c>
    </row>
    <row r="82" spans="2:122" ht="15" customHeight="1" x14ac:dyDescent="0.15">
      <c r="E82" s="12">
        <f>N66</f>
        <v>200</v>
      </c>
      <c r="F82" s="13">
        <f>O66</f>
        <v>75.599999999999994</v>
      </c>
      <c r="G82" t="s">
        <v>10</v>
      </c>
      <c r="I82" s="13">
        <f>M256</f>
        <v>9.4499999999999993</v>
      </c>
      <c r="J82" t="s">
        <v>559</v>
      </c>
      <c r="Q82" t="s">
        <v>562</v>
      </c>
      <c r="U82" s="12">
        <f>N74-M254-N78-0.5</f>
        <v>30.5</v>
      </c>
      <c r="V82" s="13">
        <f>O74-N254-N79-0.189</f>
        <v>11.529000000000002</v>
      </c>
      <c r="W82" t="s">
        <v>10</v>
      </c>
      <c r="AF82" s="12">
        <f>N66</f>
        <v>200</v>
      </c>
      <c r="AG82" s="13">
        <f>O66</f>
        <v>75.599999999999994</v>
      </c>
      <c r="AH82" t="s">
        <v>10</v>
      </c>
      <c r="AJ82" s="13">
        <f>AJ64</f>
        <v>34.020000000000003</v>
      </c>
      <c r="AK82" t="s">
        <v>901</v>
      </c>
      <c r="AO82" s="9" t="s">
        <v>575</v>
      </c>
      <c r="AW82" s="9"/>
      <c r="AZ82" t="s">
        <v>195</v>
      </c>
      <c r="BG82" s="12"/>
      <c r="BH82" s="12">
        <f>AI64</f>
        <v>90</v>
      </c>
      <c r="BK82" t="s">
        <v>766</v>
      </c>
      <c r="BL82" s="9"/>
      <c r="BO82" s="12">
        <f>Q92</f>
        <v>85</v>
      </c>
      <c r="BP82" s="13">
        <f>R92</f>
        <v>32.200000000000003</v>
      </c>
      <c r="BQ82" t="s">
        <v>10</v>
      </c>
      <c r="BT82" s="9"/>
      <c r="CC82" s="12"/>
      <c r="CD82" s="12">
        <f>AI64</f>
        <v>90</v>
      </c>
      <c r="CG82" t="s">
        <v>764</v>
      </c>
      <c r="CH82" s="9"/>
      <c r="CJ82" t="s">
        <v>757</v>
      </c>
      <c r="CP82" s="9"/>
      <c r="CY82" t="s">
        <v>984</v>
      </c>
    </row>
    <row r="83" spans="2:122" ht="15" customHeight="1" x14ac:dyDescent="0.15">
      <c r="I83" t="s">
        <v>899</v>
      </c>
      <c r="Q83" s="12">
        <f>T64</f>
        <v>35</v>
      </c>
      <c r="R83" s="13">
        <f>U64</f>
        <v>13.23</v>
      </c>
      <c r="S83" t="s">
        <v>10</v>
      </c>
      <c r="U83" t="s">
        <v>204</v>
      </c>
      <c r="AF83" t="s">
        <v>361</v>
      </c>
      <c r="AO83" s="12">
        <f>T64</f>
        <v>35</v>
      </c>
      <c r="AR83" t="s">
        <v>328</v>
      </c>
      <c r="AS83" s="9"/>
      <c r="AT83" s="9"/>
      <c r="AW83" s="23"/>
      <c r="AZ83" s="12">
        <f>BC79-AZ79</f>
        <v>153</v>
      </c>
      <c r="BD83" t="s">
        <v>563</v>
      </c>
      <c r="BG83" s="13">
        <f>AJ64</f>
        <v>34.020000000000003</v>
      </c>
      <c r="BH83" t="s">
        <v>901</v>
      </c>
      <c r="BL83" s="12">
        <f>T64</f>
        <v>35</v>
      </c>
      <c r="BT83" s="23"/>
      <c r="BV83" s="9"/>
      <c r="CC83" s="13">
        <f>AJ64</f>
        <v>34.020000000000003</v>
      </c>
      <c r="CD83" t="s">
        <v>901</v>
      </c>
      <c r="CH83" s="12">
        <f>T64</f>
        <v>35</v>
      </c>
      <c r="CP83" s="23"/>
      <c r="CR83" s="9"/>
      <c r="CY83" t="s">
        <v>899</v>
      </c>
      <c r="DK83" t="s">
        <v>205</v>
      </c>
      <c r="DR83" s="1"/>
    </row>
    <row r="84" spans="2:122" ht="15" customHeight="1" x14ac:dyDescent="0.15">
      <c r="B84" t="s">
        <v>195</v>
      </c>
      <c r="J84" s="12">
        <f>AI64</f>
        <v>90</v>
      </c>
      <c r="U84" s="12">
        <f>I130-N78</f>
        <v>50</v>
      </c>
      <c r="V84" s="13">
        <f>J130-N79</f>
        <v>18.900000000000006</v>
      </c>
      <c r="W84" t="s">
        <v>127</v>
      </c>
      <c r="AC84" t="s">
        <v>195</v>
      </c>
      <c r="AJ84" s="9"/>
      <c r="AK84" s="9"/>
      <c r="AO84" s="13">
        <f>U64</f>
        <v>13.23</v>
      </c>
      <c r="AP84" t="s">
        <v>10</v>
      </c>
      <c r="AR84" t="s">
        <v>427</v>
      </c>
      <c r="AW84" s="23"/>
      <c r="AZ84" s="13">
        <f>BD79-AZ80</f>
        <v>57.833999999999996</v>
      </c>
      <c r="BA84" t="s">
        <v>751</v>
      </c>
      <c r="BC84" s="12">
        <f>BC79-BL79</f>
        <v>155</v>
      </c>
      <c r="BD84" s="13">
        <f>BD79-BL80</f>
        <v>58.589999999999989</v>
      </c>
      <c r="BE84" t="s">
        <v>10</v>
      </c>
      <c r="BG84" s="9"/>
      <c r="BH84" s="9"/>
      <c r="BL84" s="13">
        <f>U64</f>
        <v>13.23</v>
      </c>
      <c r="BM84" t="s">
        <v>765</v>
      </c>
      <c r="BO84" t="s">
        <v>328</v>
      </c>
      <c r="BV84" s="9"/>
      <c r="BZ84" t="s">
        <v>324</v>
      </c>
      <c r="CC84" s="9"/>
      <c r="CD84" s="9"/>
      <c r="CH84" s="13">
        <f>U64</f>
        <v>13.23</v>
      </c>
      <c r="CI84" t="s">
        <v>765</v>
      </c>
      <c r="CR84" s="9"/>
      <c r="CY84" s="12">
        <f>AI64</f>
        <v>90</v>
      </c>
      <c r="DK84" s="12">
        <f>DD74-DC118-DD79-0.5</f>
        <v>30.5</v>
      </c>
      <c r="DL84" s="13">
        <f>DE74-DD118-DD80-0.189</f>
        <v>11.529000000000002</v>
      </c>
      <c r="DM84" t="s">
        <v>45</v>
      </c>
      <c r="DR84" s="1"/>
    </row>
    <row r="85" spans="2:122" ht="15" customHeight="1" x14ac:dyDescent="0.15">
      <c r="B85" s="12">
        <f>E82-E127</f>
        <v>153</v>
      </c>
      <c r="I85" s="13">
        <f>AJ64</f>
        <v>34.020000000000003</v>
      </c>
      <c r="J85" t="s">
        <v>559</v>
      </c>
      <c r="U85" t="s">
        <v>763</v>
      </c>
      <c r="X85" s="12">
        <f>Q127+Q83</f>
        <v>80</v>
      </c>
      <c r="Y85" s="13">
        <f>R127+R83</f>
        <v>30.240000000000002</v>
      </c>
      <c r="Z85" t="s">
        <v>10</v>
      </c>
      <c r="AC85" s="12">
        <f>AF82-AC79</f>
        <v>153</v>
      </c>
      <c r="AG85" t="s">
        <v>563</v>
      </c>
      <c r="AJ85" s="9"/>
      <c r="AK85" s="9"/>
      <c r="AO85" s="9"/>
      <c r="AR85" s="12">
        <f>Q92</f>
        <v>85</v>
      </c>
      <c r="AS85" s="13">
        <f>R92</f>
        <v>32.200000000000003</v>
      </c>
      <c r="AT85" t="s">
        <v>10</v>
      </c>
      <c r="BG85" s="9"/>
      <c r="BH85" s="9"/>
      <c r="BL85" s="9"/>
      <c r="BR85" t="s">
        <v>756</v>
      </c>
      <c r="CC85" s="9"/>
      <c r="CD85" s="9"/>
      <c r="CH85" s="9"/>
      <c r="CK85" s="6" t="s">
        <v>1118</v>
      </c>
      <c r="CV85" t="s">
        <v>324</v>
      </c>
      <c r="CY85" s="13">
        <f>AJ64</f>
        <v>34.020000000000003</v>
      </c>
      <c r="CZ85" t="s">
        <v>559</v>
      </c>
      <c r="DK85" t="s">
        <v>204</v>
      </c>
    </row>
    <row r="86" spans="2:122" ht="15" customHeight="1" x14ac:dyDescent="0.15">
      <c r="B86" s="13">
        <f>F82-F127</f>
        <v>57.833999999999996</v>
      </c>
      <c r="C86" t="s">
        <v>559</v>
      </c>
      <c r="E86" t="s">
        <v>361</v>
      </c>
      <c r="H86" t="s">
        <v>553</v>
      </c>
      <c r="Q86" t="s">
        <v>328</v>
      </c>
      <c r="AC86" s="13">
        <f>AG82-AC80</f>
        <v>57.833999999999996</v>
      </c>
      <c r="AD86" t="s">
        <v>93</v>
      </c>
      <c r="AF86" s="12">
        <f>AF82-AO79</f>
        <v>155</v>
      </c>
      <c r="AG86" s="13">
        <f>AG82-AO80</f>
        <v>58.589999999999989</v>
      </c>
      <c r="AH86" t="s">
        <v>10</v>
      </c>
      <c r="AI86" t="s">
        <v>553</v>
      </c>
      <c r="AJ86" s="23"/>
      <c r="AK86" s="23"/>
      <c r="AO86" s="9"/>
      <c r="BF86" t="s">
        <v>553</v>
      </c>
      <c r="BG86" s="23"/>
      <c r="BH86" s="23"/>
      <c r="BL86" s="9"/>
      <c r="BQ86" s="9"/>
      <c r="BR86" s="9"/>
      <c r="BS86" s="9"/>
      <c r="CB86" t="s">
        <v>553</v>
      </c>
      <c r="CC86" s="23"/>
      <c r="CD86" s="23"/>
      <c r="CH86" s="9"/>
      <c r="CK86" t="s">
        <v>1104</v>
      </c>
      <c r="CX86" t="s">
        <v>553</v>
      </c>
      <c r="DK86" s="12">
        <f>CY84-DD79</f>
        <v>50</v>
      </c>
      <c r="DL86" s="13">
        <f>CY85-DD80</f>
        <v>18.900000000000006</v>
      </c>
      <c r="DM86" t="s">
        <v>45</v>
      </c>
    </row>
    <row r="87" spans="2:122" ht="15" customHeight="1" x14ac:dyDescent="0.15">
      <c r="C87" s="1"/>
      <c r="H87" t="s">
        <v>553</v>
      </c>
      <c r="I87" s="9"/>
      <c r="J87" s="9"/>
      <c r="K87" s="9"/>
      <c r="AD87" s="1"/>
      <c r="AI87" t="s">
        <v>553</v>
      </c>
      <c r="AJ87" s="23"/>
      <c r="AK87" s="23"/>
      <c r="AL87" s="9"/>
      <c r="AO87" s="9"/>
      <c r="AU87" t="s">
        <v>750</v>
      </c>
      <c r="BA87" s="1"/>
      <c r="BD87" s="131" t="s">
        <v>324</v>
      </c>
      <c r="BF87" t="s">
        <v>553</v>
      </c>
      <c r="BG87" s="23"/>
      <c r="BH87" s="23"/>
      <c r="BI87" s="9"/>
      <c r="BL87" s="9"/>
      <c r="BN87" t="s">
        <v>763</v>
      </c>
      <c r="BQ87" s="12">
        <f>BL79+BL83</f>
        <v>80</v>
      </c>
      <c r="BR87" s="13">
        <f>BL80+BL84</f>
        <v>30.240000000000002</v>
      </c>
      <c r="BS87" t="s">
        <v>10</v>
      </c>
      <c r="BW87" s="1"/>
      <c r="BZ87" s="131"/>
      <c r="CB87" t="s">
        <v>553</v>
      </c>
      <c r="CC87" s="23"/>
      <c r="CD87" s="23"/>
      <c r="CE87" s="9"/>
      <c r="CH87" s="9"/>
      <c r="CK87" s="12">
        <f>AM64*0.55-(B66-AM64)/2</f>
        <v>94.050000000000011</v>
      </c>
      <c r="CL87" s="13">
        <f>AN64*0.55-(C66-AN64)/2</f>
        <v>35.550899999999999</v>
      </c>
      <c r="CM87" t="s">
        <v>1117</v>
      </c>
      <c r="CS87" s="1"/>
      <c r="CU87" t="s">
        <v>985</v>
      </c>
      <c r="CV87" s="131"/>
      <c r="CX87" t="s">
        <v>553</v>
      </c>
      <c r="CY87" s="23"/>
      <c r="CZ87" s="23"/>
      <c r="DA87" s="9" t="s">
        <v>994</v>
      </c>
      <c r="DD87" s="9" t="s">
        <v>986</v>
      </c>
      <c r="DE87" s="12">
        <f>X66</f>
        <v>55</v>
      </c>
    </row>
    <row r="88" spans="2:122" ht="15" customHeight="1" x14ac:dyDescent="0.15">
      <c r="E88" t="s">
        <v>563</v>
      </c>
      <c r="I88" t="s">
        <v>1454</v>
      </c>
      <c r="M88" t="s">
        <v>574</v>
      </c>
      <c r="N88" s="12">
        <f>X66</f>
        <v>55</v>
      </c>
      <c r="AJ88" s="9"/>
      <c r="AK88" s="9"/>
      <c r="AO88" s="9"/>
      <c r="AU88" s="12">
        <f>P64</f>
        <v>30</v>
      </c>
      <c r="AV88" s="13">
        <f>Q64</f>
        <v>11.34</v>
      </c>
      <c r="AW88" t="s">
        <v>10</v>
      </c>
      <c r="BG88" s="9"/>
      <c r="BH88" s="9"/>
      <c r="BL88" s="9"/>
      <c r="CC88" s="9"/>
      <c r="CD88" s="9"/>
      <c r="CH88" s="9"/>
      <c r="CU88" s="12">
        <f>L256</f>
        <v>25</v>
      </c>
      <c r="CV88" s="13">
        <f>M256</f>
        <v>9.4499999999999993</v>
      </c>
      <c r="CW88" t="s">
        <v>559</v>
      </c>
      <c r="CY88" s="9"/>
      <c r="CZ88" s="9"/>
      <c r="DA88" t="s">
        <v>995</v>
      </c>
      <c r="DD88" s="13">
        <f>Y66</f>
        <v>20.79</v>
      </c>
      <c r="DE88" t="s">
        <v>10</v>
      </c>
    </row>
    <row r="89" spans="2:122" ht="15" customHeight="1" x14ac:dyDescent="0.15">
      <c r="E89" s="12">
        <f>E82-Q127</f>
        <v>155</v>
      </c>
      <c r="F89" s="13">
        <f>F82-R127</f>
        <v>58.589999999999989</v>
      </c>
      <c r="G89" t="s">
        <v>192</v>
      </c>
      <c r="I89" s="12">
        <f>M249</f>
        <v>20</v>
      </c>
      <c r="N89" s="13">
        <f>Y66</f>
        <v>20.79</v>
      </c>
      <c r="O89" s="9" t="s">
        <v>559</v>
      </c>
      <c r="AG89" t="s">
        <v>71</v>
      </c>
      <c r="AJ89" s="9"/>
      <c r="AK89" s="23"/>
      <c r="AO89" s="9"/>
      <c r="AP89" s="9"/>
      <c r="AR89" t="s">
        <v>763</v>
      </c>
      <c r="AU89" s="12">
        <f>AO79+AO83</f>
        <v>80</v>
      </c>
      <c r="AV89" s="13">
        <f>AO80+AO84</f>
        <v>30.240000000000002</v>
      </c>
      <c r="AW89" t="s">
        <v>10</v>
      </c>
      <c r="BG89" s="9"/>
      <c r="BH89" s="23"/>
      <c r="BL89" s="9"/>
      <c r="BM89" s="9"/>
      <c r="CC89" s="9"/>
      <c r="CD89" s="23"/>
      <c r="CH89" s="9"/>
      <c r="CI89" s="9"/>
      <c r="CJ89" t="s">
        <v>763</v>
      </c>
      <c r="CM89" s="12">
        <f>CH79+CH83</f>
        <v>80</v>
      </c>
      <c r="CN89" s="13">
        <f>CH80+CH84</f>
        <v>30.240000000000002</v>
      </c>
      <c r="CO89" t="s">
        <v>10</v>
      </c>
      <c r="CV89" t="s">
        <v>608</v>
      </c>
      <c r="CY89" s="9"/>
      <c r="CZ89" s="23"/>
      <c r="DD89" s="9"/>
      <c r="DE89" s="9"/>
    </row>
    <row r="90" spans="2:122" ht="15" customHeight="1" x14ac:dyDescent="0.15">
      <c r="H90" s="1"/>
      <c r="I90" s="13">
        <f>N249</f>
        <v>7.56</v>
      </c>
      <c r="J90" t="s">
        <v>559</v>
      </c>
      <c r="AI90" s="1"/>
      <c r="AK90" s="23"/>
      <c r="AO90" s="9"/>
      <c r="BF90" s="1"/>
      <c r="BG90" s="23"/>
      <c r="BH90" s="23"/>
      <c r="BL90" s="9"/>
      <c r="CB90" s="1"/>
      <c r="CC90" s="23"/>
      <c r="CD90" s="23"/>
      <c r="CH90" s="9"/>
      <c r="CU90" s="12">
        <f>M249</f>
        <v>20</v>
      </c>
      <c r="CV90" s="13">
        <f>N249</f>
        <v>7.56</v>
      </c>
      <c r="CW90" t="s">
        <v>559</v>
      </c>
      <c r="CX90" s="1"/>
      <c r="CY90" s="23"/>
      <c r="CZ90" s="23"/>
      <c r="DB90" t="s">
        <v>990</v>
      </c>
      <c r="DD90" s="9"/>
    </row>
    <row r="91" spans="2:122" ht="15" customHeight="1" x14ac:dyDescent="0.15">
      <c r="I91" t="s">
        <v>555</v>
      </c>
      <c r="Q91" t="s">
        <v>427</v>
      </c>
      <c r="AK91" s="23"/>
      <c r="AO91" s="9"/>
      <c r="BG91" s="9"/>
      <c r="BH91" s="23"/>
      <c r="BL91" s="9"/>
      <c r="CC91" s="9"/>
      <c r="CD91" s="23"/>
      <c r="CH91" s="9"/>
      <c r="CV91" t="s">
        <v>989</v>
      </c>
      <c r="CY91" s="9"/>
      <c r="CZ91" s="23"/>
      <c r="DB91" s="12">
        <f>AG66</f>
        <v>13</v>
      </c>
      <c r="DC91" s="13">
        <f>AH66</f>
        <v>4.9139999999999997</v>
      </c>
      <c r="DD91" t="s">
        <v>988</v>
      </c>
    </row>
    <row r="92" spans="2:122" ht="15" customHeight="1" x14ac:dyDescent="0.15">
      <c r="I92" s="12">
        <f>AG66</f>
        <v>13</v>
      </c>
      <c r="K92" t="s">
        <v>572</v>
      </c>
      <c r="Q92" s="12">
        <f>L66</f>
        <v>85</v>
      </c>
      <c r="R92" s="13">
        <f>M66</f>
        <v>32.200000000000003</v>
      </c>
      <c r="S92" t="s">
        <v>10</v>
      </c>
      <c r="AJ92" s="9"/>
      <c r="AK92" s="23"/>
      <c r="AO92" s="9"/>
      <c r="AQ92" t="s">
        <v>1105</v>
      </c>
      <c r="BG92" s="9"/>
      <c r="BH92" s="23"/>
      <c r="BL92" s="9"/>
      <c r="CC92" s="9"/>
      <c r="CD92" s="23"/>
      <c r="CH92" s="9"/>
      <c r="CK92" s="6" t="s">
        <v>1107</v>
      </c>
      <c r="CU92" s="12">
        <f>AC254</f>
        <v>15</v>
      </c>
      <c r="CV92" s="13">
        <f>AD254</f>
        <v>5.67</v>
      </c>
      <c r="CW92" t="s">
        <v>559</v>
      </c>
      <c r="CY92" s="9"/>
      <c r="CZ92" s="23"/>
      <c r="DD92" t="s">
        <v>1357</v>
      </c>
    </row>
    <row r="93" spans="2:122" ht="15" customHeight="1" x14ac:dyDescent="0.15">
      <c r="D93" t="s">
        <v>564</v>
      </c>
      <c r="I93" s="13">
        <f>AH66</f>
        <v>4.9139999999999997</v>
      </c>
      <c r="J93" t="s">
        <v>559</v>
      </c>
      <c r="K93" t="s">
        <v>573</v>
      </c>
      <c r="S93" s="9"/>
      <c r="T93" s="9"/>
      <c r="AE93" t="s">
        <v>564</v>
      </c>
      <c r="AJ93" s="23"/>
      <c r="AK93" s="9"/>
      <c r="AO93" s="9"/>
      <c r="AQ93" s="12">
        <f>AI66</f>
        <v>99</v>
      </c>
      <c r="AR93" s="13">
        <f>AJ66</f>
        <v>37.422000000000011</v>
      </c>
      <c r="AS93" t="s">
        <v>10</v>
      </c>
      <c r="AT93" s="9"/>
      <c r="AU93" s="9"/>
      <c r="BG93" s="23"/>
      <c r="BH93" s="9"/>
      <c r="BL93" s="9"/>
      <c r="BQ93" s="9"/>
      <c r="BR93" s="9"/>
      <c r="BX93" t="s">
        <v>564</v>
      </c>
      <c r="CC93" s="23"/>
      <c r="CD93" s="9"/>
      <c r="CH93" s="9"/>
      <c r="CK93" s="12">
        <f>B66-AM64</f>
        <v>99</v>
      </c>
      <c r="CL93" s="13">
        <f>C66-AN64</f>
        <v>37.422000000000011</v>
      </c>
      <c r="CM93" t="s">
        <v>10</v>
      </c>
      <c r="CP93" t="s">
        <v>564</v>
      </c>
      <c r="CT93" t="s">
        <v>564</v>
      </c>
      <c r="CY93" s="23"/>
      <c r="CZ93" s="9"/>
      <c r="DI93" s="9"/>
      <c r="DJ93" s="9"/>
    </row>
    <row r="94" spans="2:122" ht="15" customHeight="1" x14ac:dyDescent="0.15">
      <c r="AO94" s="9"/>
      <c r="BL94" s="9"/>
      <c r="CH94" s="9"/>
      <c r="DA94" t="s">
        <v>991</v>
      </c>
      <c r="DC94" s="12">
        <f>X64</f>
        <v>55</v>
      </c>
      <c r="DD94" s="13">
        <f>Y64</f>
        <v>20.79</v>
      </c>
      <c r="DE94" t="s">
        <v>1358</v>
      </c>
    </row>
    <row r="95" spans="2:122" ht="15" customHeight="1" x14ac:dyDescent="0.15">
      <c r="H95" t="s">
        <v>1356</v>
      </c>
      <c r="AI95" t="s">
        <v>174</v>
      </c>
      <c r="AO95" s="9"/>
      <c r="BF95" t="s">
        <v>174</v>
      </c>
      <c r="BL95" s="9"/>
      <c r="CB95" t="s">
        <v>174</v>
      </c>
      <c r="CH95" s="9"/>
      <c r="CX95" t="s">
        <v>174</v>
      </c>
      <c r="DB95" s="12">
        <f>AE66</f>
        <v>36</v>
      </c>
      <c r="DC95" s="13">
        <f>AF66</f>
        <v>13.608000000000001</v>
      </c>
      <c r="DD95" t="s">
        <v>988</v>
      </c>
    </row>
    <row r="96" spans="2:122" ht="15" customHeight="1" x14ac:dyDescent="0.15">
      <c r="I96" s="12">
        <f>AC254</f>
        <v>15</v>
      </c>
      <c r="K96" t="s">
        <v>1264</v>
      </c>
      <c r="N96" t="s">
        <v>1357</v>
      </c>
      <c r="Q96" s="9"/>
      <c r="AO96" s="9"/>
      <c r="AR96" s="9"/>
      <c r="BL96" s="9"/>
      <c r="BO96" s="9"/>
      <c r="CH96" s="9"/>
      <c r="CK96" s="9"/>
    </row>
    <row r="97" spans="6:120" ht="15" customHeight="1" x14ac:dyDescent="0.15">
      <c r="F97" t="s">
        <v>197</v>
      </c>
      <c r="I97" s="13">
        <f>AD254</f>
        <v>5.67</v>
      </c>
      <c r="J97" t="s">
        <v>10</v>
      </c>
      <c r="Q97" s="9"/>
      <c r="AO97" s="9"/>
      <c r="AR97" s="9"/>
      <c r="BL97" s="9"/>
      <c r="BO97" s="9"/>
      <c r="CH97" s="9"/>
      <c r="CK97" s="132"/>
      <c r="CY97" t="s">
        <v>207</v>
      </c>
    </row>
    <row r="98" spans="6:120" ht="15" customHeight="1" x14ac:dyDescent="0.15">
      <c r="M98" s="12">
        <f>X64</f>
        <v>55</v>
      </c>
      <c r="N98" s="13">
        <f>Y64</f>
        <v>20.79</v>
      </c>
      <c r="O98" t="s">
        <v>1358</v>
      </c>
      <c r="Q98" s="9"/>
      <c r="AM98" s="9"/>
      <c r="AR98" s="9"/>
      <c r="BJ98" s="9"/>
      <c r="BO98" s="9"/>
      <c r="CF98" s="9"/>
      <c r="CK98" s="9"/>
      <c r="CY98" s="12">
        <f>T66</f>
        <v>159</v>
      </c>
      <c r="DB98" t="s">
        <v>28</v>
      </c>
    </row>
    <row r="99" spans="6:120" ht="15" customHeight="1" x14ac:dyDescent="0.15">
      <c r="K99" t="s">
        <v>1403</v>
      </c>
      <c r="P99" s="12">
        <f>AE66</f>
        <v>36</v>
      </c>
      <c r="Q99" s="13">
        <f>AF66</f>
        <v>13.608000000000001</v>
      </c>
      <c r="R99" t="s">
        <v>1404</v>
      </c>
      <c r="AM99" s="9"/>
      <c r="BJ99" s="9"/>
      <c r="CF99" s="9"/>
      <c r="CY99" s="13">
        <f>U66</f>
        <v>60.101999999999997</v>
      </c>
      <c r="CZ99" t="s">
        <v>296</v>
      </c>
      <c r="DB99" t="s">
        <v>119</v>
      </c>
    </row>
    <row r="100" spans="6:120" ht="15" customHeight="1" x14ac:dyDescent="0.15">
      <c r="DB100" t="s">
        <v>556</v>
      </c>
    </row>
    <row r="101" spans="6:120" ht="15" customHeight="1" x14ac:dyDescent="0.15">
      <c r="AV101" s="9"/>
      <c r="AW101" s="9"/>
      <c r="CX101" t="s">
        <v>992</v>
      </c>
      <c r="DB101" t="s">
        <v>118</v>
      </c>
      <c r="DC101" t="s">
        <v>557</v>
      </c>
    </row>
    <row r="104" spans="6:120" ht="15" customHeight="1" x14ac:dyDescent="0.15">
      <c r="I104" t="s">
        <v>207</v>
      </c>
      <c r="S104" t="s">
        <v>186</v>
      </c>
      <c r="CK104" s="6" t="s">
        <v>1119</v>
      </c>
    </row>
    <row r="105" spans="6:120" ht="15" customHeight="1" x14ac:dyDescent="0.15">
      <c r="I105" s="12">
        <f>T66</f>
        <v>159</v>
      </c>
      <c r="L105" t="s">
        <v>28</v>
      </c>
      <c r="AO105" s="9"/>
      <c r="CK105" t="s">
        <v>1104</v>
      </c>
      <c r="DC105" s="9"/>
      <c r="DF105" s="9"/>
    </row>
    <row r="106" spans="6:120" ht="15" customHeight="1" x14ac:dyDescent="0.15">
      <c r="I106" s="13">
        <f>U66</f>
        <v>60.101999999999997</v>
      </c>
      <c r="J106" t="s">
        <v>554</v>
      </c>
      <c r="L106" t="s">
        <v>119</v>
      </c>
      <c r="AO106" s="9"/>
      <c r="CC106" t="s">
        <v>207</v>
      </c>
      <c r="CK106" s="12">
        <f>AM64-CK87</f>
        <v>166.95</v>
      </c>
      <c r="CL106" s="13">
        <f>AN64-CL87</f>
        <v>63.107100000000003</v>
      </c>
      <c r="CM106" t="s">
        <v>1117</v>
      </c>
    </row>
    <row r="107" spans="6:120" ht="15" customHeight="1" x14ac:dyDescent="0.15">
      <c r="L107" t="s">
        <v>556</v>
      </c>
      <c r="CC107" s="12">
        <f>T66</f>
        <v>159</v>
      </c>
    </row>
    <row r="108" spans="6:120" ht="15" customHeight="1" x14ac:dyDescent="0.15">
      <c r="H108" t="s">
        <v>992</v>
      </c>
      <c r="L108" t="s">
        <v>118</v>
      </c>
      <c r="M108" t="s">
        <v>557</v>
      </c>
      <c r="AN108" s="2"/>
      <c r="CC108" s="13">
        <f>U66</f>
        <v>60.101999999999997</v>
      </c>
      <c r="CD108" t="s">
        <v>10</v>
      </c>
      <c r="DG108" s="133"/>
    </row>
    <row r="109" spans="6:120" ht="15" customHeight="1" x14ac:dyDescent="0.15">
      <c r="CZ109" t="s">
        <v>22</v>
      </c>
      <c r="DA109" t="s">
        <v>109</v>
      </c>
      <c r="DD109" t="s">
        <v>191</v>
      </c>
    </row>
    <row r="110" spans="6:120" ht="15" customHeight="1" x14ac:dyDescent="0.15">
      <c r="AC110" s="2"/>
      <c r="DA110" s="12">
        <f>AE64</f>
        <v>38</v>
      </c>
      <c r="DB110" s="13">
        <f>AF64</f>
        <v>14.364000000000001</v>
      </c>
      <c r="DC110" t="s">
        <v>558</v>
      </c>
      <c r="DD110" s="12">
        <f>V66</f>
        <v>55</v>
      </c>
      <c r="DE110" s="13">
        <f>W66</f>
        <v>20.79</v>
      </c>
      <c r="DF110" t="s">
        <v>558</v>
      </c>
    </row>
    <row r="111" spans="6:120" ht="15" customHeight="1" x14ac:dyDescent="0.15">
      <c r="CQ111" s="134"/>
      <c r="CR111" s="134"/>
      <c r="CS111" s="134"/>
      <c r="CT111" s="134"/>
      <c r="CU111" s="134"/>
      <c r="CV111" s="134"/>
      <c r="CW111" s="134"/>
      <c r="CX111" s="134"/>
      <c r="CY111" s="134"/>
      <c r="CZ111" s="134"/>
      <c r="DA111" s="134"/>
      <c r="DB111" s="134"/>
      <c r="DC111" s="134"/>
      <c r="DD111" s="134"/>
      <c r="DE111" s="134"/>
      <c r="DF111" s="134"/>
      <c r="DG111" s="134"/>
      <c r="DH111" s="134"/>
      <c r="DI111" s="134"/>
      <c r="DJ111" s="134"/>
      <c r="DK111" s="134"/>
      <c r="DL111" s="134"/>
      <c r="DM111" s="134"/>
      <c r="DN111" s="134"/>
      <c r="DO111" s="134"/>
      <c r="DP111" s="134"/>
    </row>
    <row r="112" spans="6:120" ht="15" customHeight="1" x14ac:dyDescent="0.15">
      <c r="M112" s="9"/>
      <c r="P112" s="9"/>
      <c r="AS112" s="9"/>
      <c r="AV112" s="9"/>
      <c r="CQ112" s="6" t="s">
        <v>1130</v>
      </c>
    </row>
    <row r="113" spans="1:120" ht="15" customHeight="1" x14ac:dyDescent="0.15">
      <c r="DB113" s="9"/>
      <c r="DC113" s="23"/>
      <c r="DD113" s="23"/>
      <c r="DE113" s="23"/>
      <c r="DF113" s="23"/>
    </row>
    <row r="114" spans="1:120" ht="15" customHeight="1" x14ac:dyDescent="0.15">
      <c r="CV114" t="s">
        <v>1006</v>
      </c>
      <c r="CW114" s="12">
        <f>F66</f>
        <v>161</v>
      </c>
      <c r="CX114" s="13">
        <f>G66</f>
        <v>60.857999999999997</v>
      </c>
      <c r="CY114" t="s">
        <v>53</v>
      </c>
    </row>
    <row r="115" spans="1:120" ht="15" customHeight="1" x14ac:dyDescent="0.15">
      <c r="J115" t="s">
        <v>22</v>
      </c>
      <c r="L115" t="s">
        <v>109</v>
      </c>
      <c r="N115" t="s">
        <v>191</v>
      </c>
      <c r="Q115" s="133"/>
      <c r="AX115" s="133"/>
      <c r="CV115" t="s">
        <v>89</v>
      </c>
      <c r="DD115" t="s">
        <v>7</v>
      </c>
      <c r="DH115" t="s">
        <v>11</v>
      </c>
      <c r="DL115" t="s">
        <v>7</v>
      </c>
    </row>
    <row r="116" spans="1:120" ht="15" customHeight="1" x14ac:dyDescent="0.15">
      <c r="K116" s="12">
        <f>AE64</f>
        <v>38</v>
      </c>
      <c r="L116" s="13">
        <f>AF64</f>
        <v>14.364000000000001</v>
      </c>
      <c r="M116" t="s">
        <v>569</v>
      </c>
      <c r="N116" s="12">
        <f>V66</f>
        <v>55</v>
      </c>
      <c r="O116" s="13">
        <f>W66</f>
        <v>20.79</v>
      </c>
      <c r="P116" t="s">
        <v>558</v>
      </c>
      <c r="AR116" s="9"/>
      <c r="AS116" s="9"/>
      <c r="AT116" s="9"/>
      <c r="AU116" s="23"/>
      <c r="AV116" s="23"/>
      <c r="AW116" s="23"/>
      <c r="DL116" t="s">
        <v>1</v>
      </c>
      <c r="DM116" s="12">
        <f>D64</f>
        <v>0</v>
      </c>
      <c r="DN116" s="13">
        <f>E64</f>
        <v>0</v>
      </c>
      <c r="DO116" t="s">
        <v>53</v>
      </c>
    </row>
    <row r="117" spans="1:120" ht="15" customHeight="1" x14ac:dyDescent="0.15">
      <c r="CR117" t="s">
        <v>1115</v>
      </c>
      <c r="CZ117" t="s">
        <v>1005</v>
      </c>
      <c r="DL117" t="s">
        <v>12</v>
      </c>
    </row>
    <row r="118" spans="1:120" ht="15" customHeight="1" x14ac:dyDescent="0.15">
      <c r="A118" s="134"/>
      <c r="B118" s="134"/>
      <c r="C118" s="134"/>
      <c r="D118" s="134"/>
      <c r="E118" s="134"/>
      <c r="F118" s="134"/>
      <c r="G118" s="134"/>
      <c r="H118" s="134"/>
      <c r="I118" s="134"/>
      <c r="J118" s="134"/>
      <c r="K118" s="134"/>
      <c r="L118" s="134"/>
      <c r="M118" s="134"/>
      <c r="N118" s="134"/>
      <c r="O118" s="134"/>
      <c r="P118" s="134"/>
      <c r="Q118" s="134"/>
      <c r="R118" s="134"/>
      <c r="S118" s="134"/>
      <c r="T118" s="134"/>
      <c r="U118" s="134"/>
      <c r="V118" s="134"/>
      <c r="W118" s="134"/>
      <c r="X118" s="134"/>
      <c r="Y118" s="134"/>
      <c r="Z118" s="134"/>
      <c r="AA118" s="134"/>
      <c r="AB118" s="134"/>
      <c r="AC118" s="134"/>
      <c r="AD118" s="134"/>
      <c r="AE118" s="134"/>
      <c r="AF118" s="134"/>
      <c r="CR118" s="12">
        <f>P66</f>
        <v>47</v>
      </c>
      <c r="CT118" t="s">
        <v>1002</v>
      </c>
      <c r="CY118" s="12">
        <f>L64</f>
        <v>76</v>
      </c>
      <c r="CZ118" s="13">
        <f>M64</f>
        <v>28.657999999999994</v>
      </c>
      <c r="DA118" t="s">
        <v>53</v>
      </c>
      <c r="DB118" t="s">
        <v>83</v>
      </c>
      <c r="DC118" s="12">
        <f>M254</f>
        <v>19</v>
      </c>
      <c r="DD118" s="13">
        <f>N254</f>
        <v>7.1820000000000004</v>
      </c>
      <c r="DE118" t="s">
        <v>1467</v>
      </c>
      <c r="DG118" t="s">
        <v>1003</v>
      </c>
      <c r="DL118" s="1" t="s">
        <v>73</v>
      </c>
      <c r="DN118" s="12">
        <f>D66</f>
        <v>2</v>
      </c>
      <c r="DO118" s="13">
        <f>E66</f>
        <v>0.75600000000000001</v>
      </c>
      <c r="DP118" t="s">
        <v>53</v>
      </c>
    </row>
    <row r="119" spans="1:120" ht="15" customHeight="1" x14ac:dyDescent="0.15">
      <c r="B119" s="6" t="s">
        <v>1133</v>
      </c>
      <c r="E119" t="s">
        <v>1169</v>
      </c>
      <c r="M119" s="12">
        <f>(AO66-1-1)+(V64+10)</f>
        <v>178</v>
      </c>
      <c r="N119" s="13">
        <f>(AP66-0.378-0.378)+(W64+3.78)</f>
        <v>67.283999999999992</v>
      </c>
      <c r="O119" t="s">
        <v>558</v>
      </c>
      <c r="CR119" s="13">
        <f>Q66</f>
        <v>17.765999999999998</v>
      </c>
      <c r="CS119" t="s">
        <v>10</v>
      </c>
      <c r="CT119" t="s">
        <v>61</v>
      </c>
      <c r="CU119" t="s">
        <v>1001</v>
      </c>
      <c r="CY119" s="1" t="s">
        <v>928</v>
      </c>
      <c r="DL119" t="s">
        <v>113</v>
      </c>
    </row>
    <row r="120" spans="1:120" ht="15" customHeight="1" x14ac:dyDescent="0.15">
      <c r="F120" t="s">
        <v>1170</v>
      </c>
      <c r="G120" s="12">
        <f>(AO66-1-1)-(V64+10)</f>
        <v>18</v>
      </c>
      <c r="H120" s="13">
        <f>(AP66-0.378-0.378)-(W64+3.78)</f>
        <v>6.8039999999999949</v>
      </c>
      <c r="I120" t="s">
        <v>1172</v>
      </c>
      <c r="M120" s="12">
        <f>(AO66-1-1)*2</f>
        <v>196</v>
      </c>
      <c r="N120" s="13">
        <f>(AP66-0.378-0.378)*2</f>
        <v>74.087999999999994</v>
      </c>
      <c r="O120" t="s">
        <v>1171</v>
      </c>
      <c r="CT120" s="12">
        <f>N66</f>
        <v>200</v>
      </c>
      <c r="CU120" s="13">
        <f>O66</f>
        <v>75.599999999999994</v>
      </c>
      <c r="CV120" t="s">
        <v>10</v>
      </c>
      <c r="CW120" s="9"/>
      <c r="CY120" s="1" t="s">
        <v>900</v>
      </c>
      <c r="DD120" s="9"/>
    </row>
    <row r="121" spans="1:120" ht="15" customHeight="1" x14ac:dyDescent="0.15">
      <c r="H121" s="23"/>
      <c r="I121" s="23"/>
      <c r="J121" s="23"/>
      <c r="CY121" s="12"/>
      <c r="CZ121" s="12">
        <f>CY84-10</f>
        <v>80</v>
      </c>
      <c r="DD121" s="9"/>
    </row>
    <row r="122" spans="1:120" ht="15" customHeight="1" x14ac:dyDescent="0.15">
      <c r="G122" t="s">
        <v>122</v>
      </c>
      <c r="H122" s="12">
        <f>F66</f>
        <v>161</v>
      </c>
      <c r="I122" s="13">
        <f>G66</f>
        <v>60.857999999999997</v>
      </c>
      <c r="J122" t="s">
        <v>104</v>
      </c>
      <c r="CR122" s="9"/>
      <c r="CZ122" s="13">
        <f>CY85-3.78</f>
        <v>30.240000000000002</v>
      </c>
      <c r="DA122" t="s">
        <v>10</v>
      </c>
      <c r="DD122" s="9"/>
    </row>
    <row r="123" spans="1:120" ht="15" customHeight="1" x14ac:dyDescent="0.15">
      <c r="H123" s="128"/>
      <c r="N123" t="s">
        <v>7</v>
      </c>
      <c r="R123" t="s">
        <v>11</v>
      </c>
      <c r="V123" t="s">
        <v>7</v>
      </c>
      <c r="CR123" s="9"/>
      <c r="CU123" t="s">
        <v>324</v>
      </c>
      <c r="CY123" s="9"/>
      <c r="CZ123" s="9"/>
      <c r="DB123" s="593" t="s">
        <v>998</v>
      </c>
      <c r="DC123" s="271"/>
      <c r="DD123" s="271"/>
      <c r="DE123" s="271"/>
    </row>
    <row r="124" spans="1:120" ht="15" customHeight="1" x14ac:dyDescent="0.15">
      <c r="V124" t="s">
        <v>1</v>
      </c>
      <c r="W124" s="12">
        <f>D64</f>
        <v>0</v>
      </c>
      <c r="X124" s="13">
        <f>E64</f>
        <v>0</v>
      </c>
      <c r="Y124" t="s">
        <v>53</v>
      </c>
      <c r="CY124" s="9"/>
      <c r="CZ124" s="9"/>
      <c r="DC124" s="12">
        <f>Z66</f>
        <v>70</v>
      </c>
      <c r="DD124" s="13">
        <f>AA66</f>
        <v>26.46</v>
      </c>
      <c r="DE124" t="s">
        <v>53</v>
      </c>
      <c r="DH124" t="s">
        <v>47</v>
      </c>
    </row>
    <row r="125" spans="1:120" ht="15" customHeight="1" x14ac:dyDescent="0.15">
      <c r="I125" t="s">
        <v>568</v>
      </c>
      <c r="M125" s="12">
        <f>M254</f>
        <v>19</v>
      </c>
      <c r="N125" s="13">
        <f>N254</f>
        <v>7.1820000000000004</v>
      </c>
      <c r="O125" t="s">
        <v>1429</v>
      </c>
      <c r="V125" t="s">
        <v>12</v>
      </c>
      <c r="CX125" t="s">
        <v>553</v>
      </c>
      <c r="CY125" s="23"/>
      <c r="CZ125" s="23"/>
      <c r="DD125" s="9"/>
      <c r="DH125" s="12">
        <f>K245</f>
        <v>10</v>
      </c>
      <c r="DI125" s="13">
        <f>L245</f>
        <v>3.78</v>
      </c>
      <c r="DJ125" t="s">
        <v>53</v>
      </c>
    </row>
    <row r="126" spans="1:120" ht="15" customHeight="1" x14ac:dyDescent="0.15">
      <c r="E126" t="s">
        <v>193</v>
      </c>
      <c r="I126" s="12">
        <f>L64</f>
        <v>76</v>
      </c>
      <c r="J126" s="13">
        <f>M64</f>
        <v>28.657999999999994</v>
      </c>
      <c r="K126" t="s">
        <v>567</v>
      </c>
      <c r="L126" t="s">
        <v>201</v>
      </c>
      <c r="Q126" t="s">
        <v>203</v>
      </c>
      <c r="V126" s="1" t="s">
        <v>73</v>
      </c>
      <c r="X126" s="12">
        <f>D66</f>
        <v>2</v>
      </c>
      <c r="Y126" s="13">
        <f>E66</f>
        <v>0.75600000000000001</v>
      </c>
      <c r="Z126" t="s">
        <v>576</v>
      </c>
      <c r="CS126" s="1"/>
      <c r="CV126" s="131"/>
      <c r="CX126" t="s">
        <v>553</v>
      </c>
      <c r="CY126" s="23"/>
      <c r="CZ126" s="23"/>
      <c r="DA126" s="9"/>
      <c r="DD126" s="9"/>
    </row>
    <row r="127" spans="1:120" ht="15" customHeight="1" x14ac:dyDescent="0.15">
      <c r="E127" s="12">
        <f>P66</f>
        <v>47</v>
      </c>
      <c r="F127" s="13">
        <f>Q66</f>
        <v>17.765999999999998</v>
      </c>
      <c r="G127" t="s">
        <v>10</v>
      </c>
      <c r="Q127" s="12">
        <f>R64</f>
        <v>45</v>
      </c>
      <c r="R127" s="13">
        <f>S64</f>
        <v>17.010000000000002</v>
      </c>
      <c r="S127" t="s">
        <v>10</v>
      </c>
      <c r="V127" t="s">
        <v>113</v>
      </c>
      <c r="CY127" s="9"/>
      <c r="CZ127" s="9"/>
    </row>
    <row r="128" spans="1:120" ht="15" customHeight="1" x14ac:dyDescent="0.15">
      <c r="U128" s="2"/>
      <c r="Y128" s="9"/>
      <c r="Z128" s="9"/>
      <c r="CY128" s="9"/>
      <c r="CZ128" s="23"/>
    </row>
    <row r="129" spans="5:122" ht="15" customHeight="1" x14ac:dyDescent="0.15">
      <c r="I129" t="s">
        <v>1453</v>
      </c>
      <c r="M129" t="s">
        <v>279</v>
      </c>
      <c r="CX129" s="1"/>
      <c r="CY129" s="9" t="s">
        <v>1463</v>
      </c>
      <c r="CZ129" s="9"/>
      <c r="DC129" t="s">
        <v>1455</v>
      </c>
    </row>
    <row r="130" spans="5:122" ht="15" customHeight="1" x14ac:dyDescent="0.15">
      <c r="I130" s="12">
        <f>AI64</f>
        <v>90</v>
      </c>
      <c r="J130" s="13">
        <f>AJ64</f>
        <v>34.020000000000003</v>
      </c>
      <c r="K130" t="s">
        <v>53</v>
      </c>
      <c r="M130" t="s">
        <v>278</v>
      </c>
      <c r="Q130" t="s">
        <v>762</v>
      </c>
      <c r="U130" t="s">
        <v>763</v>
      </c>
      <c r="X130" s="12">
        <f>Q127+Q131</f>
        <v>80</v>
      </c>
      <c r="Y130" s="13">
        <f>R127+R131</f>
        <v>30.240000000000002</v>
      </c>
      <c r="Z130" t="s">
        <v>10</v>
      </c>
      <c r="AA130" s="135"/>
      <c r="CY130" s="136">
        <f>Z64</f>
        <v>70</v>
      </c>
      <c r="CZ130" s="13">
        <f>AA64</f>
        <v>26.46</v>
      </c>
      <c r="DA130" t="s">
        <v>92</v>
      </c>
      <c r="DC130" s="12">
        <f>M249+(D64*2)</f>
        <v>20</v>
      </c>
      <c r="DD130" s="13">
        <f>N249+(E64*2)</f>
        <v>7.56</v>
      </c>
      <c r="DE130" t="s">
        <v>558</v>
      </c>
    </row>
    <row r="131" spans="5:122" ht="15" customHeight="1" x14ac:dyDescent="0.15">
      <c r="M131" s="12">
        <f>Z66</f>
        <v>70</v>
      </c>
      <c r="N131" s="13">
        <f>AA66</f>
        <v>26.46</v>
      </c>
      <c r="O131" t="s">
        <v>569</v>
      </c>
      <c r="Q131" s="12">
        <f>T64</f>
        <v>35</v>
      </c>
      <c r="R131" s="13">
        <f>U64</f>
        <v>13.23</v>
      </c>
      <c r="S131" t="s">
        <v>53</v>
      </c>
      <c r="CY131" s="9"/>
      <c r="CZ131" s="23"/>
      <c r="DD131" s="9"/>
    </row>
    <row r="132" spans="5:122" ht="15" customHeight="1" x14ac:dyDescent="0.15">
      <c r="Q132" t="s">
        <v>277</v>
      </c>
      <c r="AC132" s="9"/>
      <c r="AD132" s="9"/>
      <c r="CT132" t="s">
        <v>63</v>
      </c>
      <c r="CY132" s="9"/>
      <c r="CZ132" s="9"/>
      <c r="DN132" s="9"/>
      <c r="DO132" s="9"/>
    </row>
    <row r="133" spans="5:122" ht="15" customHeight="1" x14ac:dyDescent="0.15">
      <c r="DJ133" s="9"/>
    </row>
    <row r="134" spans="5:122" ht="15" customHeight="1" x14ac:dyDescent="0.15">
      <c r="CZ134" s="12">
        <f>T66</f>
        <v>159</v>
      </c>
    </row>
    <row r="135" spans="5:122" ht="15" customHeight="1" x14ac:dyDescent="0.15">
      <c r="E135" t="s">
        <v>331</v>
      </c>
      <c r="H135" t="s">
        <v>281</v>
      </c>
      <c r="I135" s="4"/>
      <c r="M135" t="s">
        <v>1452</v>
      </c>
      <c r="Q135" t="s">
        <v>367</v>
      </c>
      <c r="CZ135" s="13">
        <f>U66</f>
        <v>60.101999999999997</v>
      </c>
      <c r="DA135" t="s">
        <v>1467</v>
      </c>
      <c r="DG135" t="s">
        <v>319</v>
      </c>
      <c r="DJ135" s="136">
        <f>B64</f>
        <v>358</v>
      </c>
      <c r="DK135" s="13">
        <f>C64</f>
        <v>135.32400000000001</v>
      </c>
      <c r="DL135" t="s">
        <v>57</v>
      </c>
    </row>
    <row r="136" spans="5:122" ht="15" customHeight="1" x14ac:dyDescent="0.15">
      <c r="M136" s="12">
        <f>M249</f>
        <v>20</v>
      </c>
      <c r="N136" s="13">
        <f>N249</f>
        <v>7.56</v>
      </c>
      <c r="O136" t="s">
        <v>569</v>
      </c>
      <c r="DG136" s="6" t="s">
        <v>982</v>
      </c>
      <c r="DJ136" s="137">
        <f>B66</f>
        <v>360</v>
      </c>
      <c r="DK136" s="138">
        <f>C66</f>
        <v>136.08000000000001</v>
      </c>
      <c r="DL136" t="s">
        <v>1000</v>
      </c>
    </row>
    <row r="137" spans="5:122" ht="15" customHeight="1" x14ac:dyDescent="0.15">
      <c r="Z137" s="23"/>
      <c r="AA137" s="23"/>
      <c r="DG137" t="s">
        <v>334</v>
      </c>
      <c r="DI137" s="59"/>
      <c r="DJ137" s="32">
        <f>BA17</f>
        <v>310</v>
      </c>
      <c r="DK137" s="107">
        <f>BB17</f>
        <v>117.18</v>
      </c>
      <c r="DL137" s="9" t="s">
        <v>335</v>
      </c>
      <c r="DP137" s="12">
        <f>DJ137+DM116+DN118</f>
        <v>312</v>
      </c>
      <c r="DQ137" s="13">
        <f>DK137+DN116+DO118</f>
        <v>117.93600000000001</v>
      </c>
      <c r="DR137" t="s">
        <v>336</v>
      </c>
    </row>
    <row r="138" spans="5:122" ht="15" customHeight="1" x14ac:dyDescent="0.15">
      <c r="E138" t="s">
        <v>274</v>
      </c>
      <c r="J138" s="2"/>
      <c r="N138" s="2"/>
      <c r="CY138" t="s">
        <v>1462</v>
      </c>
    </row>
    <row r="139" spans="5:122" ht="15" customHeight="1" x14ac:dyDescent="0.15">
      <c r="E139" s="12">
        <f>L66</f>
        <v>85</v>
      </c>
      <c r="F139" s="13">
        <f>M66</f>
        <v>32.200000000000003</v>
      </c>
      <c r="G139" t="s">
        <v>275</v>
      </c>
      <c r="O139" s="2"/>
      <c r="CY139" s="12">
        <f>DJ136-CZ121+V247</f>
        <v>282</v>
      </c>
      <c r="CZ139" s="13">
        <f>DK136-CZ122+W247</f>
        <v>106.596</v>
      </c>
      <c r="DA139" t="s">
        <v>558</v>
      </c>
      <c r="DG139" t="s">
        <v>383</v>
      </c>
    </row>
    <row r="140" spans="5:122" ht="15" customHeight="1" x14ac:dyDescent="0.15">
      <c r="DG140" t="s">
        <v>384</v>
      </c>
      <c r="DK140" s="32">
        <v>382.3</v>
      </c>
      <c r="DL140" s="106">
        <f>BA13</f>
        <v>144.5</v>
      </c>
      <c r="DM140" s="139" t="s">
        <v>10</v>
      </c>
      <c r="DN140" t="s">
        <v>385</v>
      </c>
      <c r="DP140" s="12">
        <f>DK140*0.8</f>
        <v>305.84000000000003</v>
      </c>
      <c r="DQ140" s="13">
        <f>DL140*0.8</f>
        <v>115.60000000000001</v>
      </c>
      <c r="DR140" t="s">
        <v>177</v>
      </c>
    </row>
    <row r="141" spans="5:122" ht="15" customHeight="1" x14ac:dyDescent="0.15">
      <c r="F141" t="s">
        <v>366</v>
      </c>
      <c r="AA141" s="9"/>
      <c r="AB141" s="9"/>
      <c r="AC141" s="9"/>
      <c r="CY141" t="s">
        <v>996</v>
      </c>
      <c r="DB141" t="s">
        <v>997</v>
      </c>
    </row>
    <row r="142" spans="5:122" ht="15" customHeight="1" x14ac:dyDescent="0.15">
      <c r="E142" s="12">
        <f>P64</f>
        <v>30</v>
      </c>
      <c r="F142" s="13">
        <f>Q64</f>
        <v>11.34</v>
      </c>
      <c r="G142" t="s">
        <v>10</v>
      </c>
      <c r="I142" s="9" t="s">
        <v>1463</v>
      </c>
      <c r="J142" s="9"/>
      <c r="U142" t="s">
        <v>47</v>
      </c>
      <c r="X142" s="9"/>
      <c r="Y142" s="9"/>
    </row>
    <row r="143" spans="5:122" ht="15" customHeight="1" x14ac:dyDescent="0.15">
      <c r="I143" s="136">
        <f>Z64</f>
        <v>70</v>
      </c>
      <c r="J143" s="13">
        <f>AA64</f>
        <v>26.46</v>
      </c>
      <c r="K143" t="s">
        <v>92</v>
      </c>
      <c r="T143" s="9"/>
      <c r="U143" s="12">
        <f>K245</f>
        <v>10</v>
      </c>
      <c r="V143" s="13">
        <f>L245</f>
        <v>3.78</v>
      </c>
      <c r="W143" t="s">
        <v>53</v>
      </c>
    </row>
    <row r="145" spans="9:106" ht="15" customHeight="1" x14ac:dyDescent="0.15">
      <c r="Q145" t="s">
        <v>319</v>
      </c>
      <c r="T145" s="136">
        <f>B64</f>
        <v>358</v>
      </c>
      <c r="U145" s="13">
        <f>C64</f>
        <v>135.32400000000001</v>
      </c>
      <c r="V145" t="s">
        <v>188</v>
      </c>
    </row>
    <row r="146" spans="9:106" ht="15" customHeight="1" x14ac:dyDescent="0.15">
      <c r="Q146" s="6" t="s">
        <v>982</v>
      </c>
      <c r="T146" s="137">
        <f>B66</f>
        <v>360</v>
      </c>
      <c r="U146" s="138">
        <f>C66</f>
        <v>136.08000000000001</v>
      </c>
      <c r="V146" t="s">
        <v>999</v>
      </c>
    </row>
    <row r="147" spans="9:106" ht="15" customHeight="1" x14ac:dyDescent="0.15">
      <c r="Q147" t="s">
        <v>334</v>
      </c>
      <c r="S147" s="59"/>
      <c r="T147" s="32">
        <f>B64</f>
        <v>358</v>
      </c>
      <c r="U147" s="107">
        <f>C64</f>
        <v>135.32400000000001</v>
      </c>
      <c r="V147" s="9" t="s">
        <v>335</v>
      </c>
      <c r="Z147" s="12">
        <f>T147+D64+D66</f>
        <v>360</v>
      </c>
      <c r="AA147" s="13">
        <f>U147+E64+E66</f>
        <v>136.08000000000001</v>
      </c>
      <c r="AB147" t="s">
        <v>336</v>
      </c>
    </row>
    <row r="148" spans="9:106" ht="15" customHeight="1" x14ac:dyDescent="0.15">
      <c r="CZ148" t="s">
        <v>105</v>
      </c>
      <c r="DB148" t="s">
        <v>22</v>
      </c>
    </row>
    <row r="149" spans="9:106" ht="15" customHeight="1" x14ac:dyDescent="0.15">
      <c r="I149" t="s">
        <v>1462</v>
      </c>
      <c r="Q149" t="s">
        <v>383</v>
      </c>
      <c r="CY149" s="12">
        <f>V64</f>
        <v>70</v>
      </c>
      <c r="CZ149" s="13">
        <f>W64</f>
        <v>26.46</v>
      </c>
      <c r="DA149" t="s">
        <v>57</v>
      </c>
    </row>
    <row r="150" spans="9:106" ht="15" customHeight="1" x14ac:dyDescent="0.15">
      <c r="I150" s="12">
        <f>T146-I130+V247</f>
        <v>272</v>
      </c>
      <c r="J150" s="13">
        <f>U146-J130+W247</f>
        <v>102.816</v>
      </c>
      <c r="K150" t="s">
        <v>569</v>
      </c>
      <c r="Q150" t="s">
        <v>384</v>
      </c>
      <c r="U150" s="32">
        <v>328</v>
      </c>
      <c r="V150" s="140">
        <v>124</v>
      </c>
      <c r="W150" s="141" t="s">
        <v>10</v>
      </c>
      <c r="X150" t="s">
        <v>385</v>
      </c>
      <c r="Z150" s="12">
        <f>U150*0.8</f>
        <v>262.40000000000003</v>
      </c>
      <c r="AA150" s="13">
        <f>V150*0.8</f>
        <v>99.2</v>
      </c>
      <c r="AB150" t="s">
        <v>177</v>
      </c>
      <c r="AD150" s="129"/>
      <c r="AE150" s="101"/>
    </row>
    <row r="151" spans="9:106" ht="15" customHeight="1" x14ac:dyDescent="0.15">
      <c r="Q151" t="s">
        <v>579</v>
      </c>
      <c r="U151" s="142"/>
      <c r="V151" s="32">
        <f>AI66</f>
        <v>99</v>
      </c>
      <c r="W151" s="106">
        <f>AJ66</f>
        <v>37.422000000000011</v>
      </c>
      <c r="X151" t="s">
        <v>10</v>
      </c>
      <c r="Y151" t="s">
        <v>370</v>
      </c>
      <c r="AC151" s="59"/>
      <c r="AD151" s="32">
        <f>AM64</f>
        <v>261</v>
      </c>
      <c r="AE151" s="106">
        <f>AN64</f>
        <v>98.658000000000001</v>
      </c>
      <c r="AF151" t="s">
        <v>569</v>
      </c>
    </row>
    <row r="152" spans="9:106" ht="15" customHeight="1" x14ac:dyDescent="0.15">
      <c r="J152" s="12">
        <f>T66</f>
        <v>159</v>
      </c>
      <c r="Q152" t="s">
        <v>578</v>
      </c>
      <c r="S152" s="12">
        <f>AD151</f>
        <v>261</v>
      </c>
      <c r="T152" s="13">
        <f>AE151</f>
        <v>98.658000000000001</v>
      </c>
      <c r="U152" t="s">
        <v>854</v>
      </c>
      <c r="X152" s="12">
        <f>V151</f>
        <v>99</v>
      </c>
      <c r="Y152" s="13">
        <f>W151</f>
        <v>37.422000000000011</v>
      </c>
      <c r="Z152" s="9" t="s">
        <v>369</v>
      </c>
      <c r="AC152" s="12">
        <f>S152+X152</f>
        <v>360</v>
      </c>
      <c r="AD152" s="13">
        <f>T152+Y152</f>
        <v>136.08000000000001</v>
      </c>
      <c r="AE152" t="s">
        <v>10</v>
      </c>
    </row>
    <row r="153" spans="9:106" ht="15" customHeight="1" x14ac:dyDescent="0.15">
      <c r="J153" s="13">
        <f>U66</f>
        <v>60.101999999999997</v>
      </c>
      <c r="K153" t="s">
        <v>92</v>
      </c>
    </row>
    <row r="156" spans="9:106" ht="15" customHeight="1" x14ac:dyDescent="0.15">
      <c r="I156" t="s">
        <v>120</v>
      </c>
      <c r="L156" t="s">
        <v>121</v>
      </c>
    </row>
    <row r="159" spans="9:106" ht="15" customHeight="1" x14ac:dyDescent="0.15">
      <c r="J159" t="s">
        <v>105</v>
      </c>
    </row>
    <row r="160" spans="9:106" ht="15" customHeight="1" x14ac:dyDescent="0.15">
      <c r="I160" s="12">
        <f>V64</f>
        <v>70</v>
      </c>
      <c r="J160" s="13">
        <f>W64</f>
        <v>26.46</v>
      </c>
      <c r="K160" t="s">
        <v>79</v>
      </c>
    </row>
    <row r="162" spans="2:45" ht="15" customHeight="1" x14ac:dyDescent="0.15">
      <c r="L162" t="s">
        <v>22</v>
      </c>
    </row>
    <row r="165" spans="2:45" ht="15" customHeight="1" x14ac:dyDescent="0.15">
      <c r="B165" s="30" t="s">
        <v>1120</v>
      </c>
      <c r="C165" s="30"/>
      <c r="D165" s="30"/>
      <c r="E165" s="30"/>
    </row>
    <row r="166" spans="2:45" ht="15" customHeight="1" x14ac:dyDescent="0.15">
      <c r="B166" t="s">
        <v>320</v>
      </c>
    </row>
    <row r="167" spans="2:45" ht="15" customHeight="1" x14ac:dyDescent="0.15">
      <c r="B167" s="128" t="s">
        <v>707</v>
      </c>
    </row>
    <row r="168" spans="2:45" ht="15" customHeight="1" x14ac:dyDescent="0.15">
      <c r="E168" s="143"/>
      <c r="U168" t="s">
        <v>321</v>
      </c>
      <c r="X168" s="12">
        <f>E245*4</f>
        <v>840</v>
      </c>
      <c r="Y168" s="13">
        <f>F245*4</f>
        <v>317.52</v>
      </c>
      <c r="Z168" t="s">
        <v>53</v>
      </c>
      <c r="AR168" s="144"/>
      <c r="AS168" s="30"/>
    </row>
    <row r="169" spans="2:45" ht="15" customHeight="1" x14ac:dyDescent="0.15">
      <c r="B169" s="145"/>
      <c r="C169" s="30"/>
      <c r="D169" s="30"/>
      <c r="E169" s="30"/>
      <c r="F169" s="30"/>
      <c r="AR169" s="144"/>
    </row>
    <row r="170" spans="2:45" ht="15" customHeight="1" x14ac:dyDescent="0.15">
      <c r="B170" s="145"/>
      <c r="D170" t="s">
        <v>262</v>
      </c>
      <c r="G170" s="12">
        <f>E245*2</f>
        <v>420</v>
      </c>
      <c r="H170" s="13">
        <f>F245*2</f>
        <v>158.76</v>
      </c>
      <c r="I170" t="s">
        <v>53</v>
      </c>
      <c r="AE170" t="s">
        <v>263</v>
      </c>
      <c r="AH170" s="12">
        <f>E245*2</f>
        <v>420</v>
      </c>
      <c r="AI170" s="13">
        <f>F245*2</f>
        <v>158.76</v>
      </c>
      <c r="AJ170" t="s">
        <v>53</v>
      </c>
      <c r="AR170" s="144"/>
    </row>
    <row r="171" spans="2:45" ht="15" customHeight="1" x14ac:dyDescent="0.15">
      <c r="B171" s="144"/>
      <c r="W171" s="145"/>
      <c r="AR171" s="144"/>
    </row>
    <row r="172" spans="2:45" ht="15" customHeight="1" x14ac:dyDescent="0.15">
      <c r="B172" s="144"/>
      <c r="E172" t="s">
        <v>264</v>
      </c>
      <c r="G172" s="12">
        <f>E245</f>
        <v>210</v>
      </c>
      <c r="H172" s="13">
        <f>F245</f>
        <v>79.38</v>
      </c>
      <c r="I172" t="s">
        <v>242</v>
      </c>
      <c r="P172" t="s">
        <v>265</v>
      </c>
      <c r="R172" s="12">
        <f>E245</f>
        <v>210</v>
      </c>
      <c r="S172" s="13">
        <f>F245</f>
        <v>79.38</v>
      </c>
      <c r="T172" t="s">
        <v>242</v>
      </c>
      <c r="W172" s="145"/>
      <c r="AR172" s="144"/>
    </row>
    <row r="173" spans="2:45" ht="15" customHeight="1" x14ac:dyDescent="0.15">
      <c r="B173" s="144"/>
      <c r="C173" s="146"/>
      <c r="D173" s="3"/>
      <c r="E173" s="3"/>
      <c r="F173" s="3"/>
      <c r="G173" s="3"/>
      <c r="H173" s="3"/>
      <c r="I173" s="3"/>
      <c r="J173" s="3"/>
      <c r="K173" s="3"/>
      <c r="L173" s="3"/>
      <c r="M173" s="3"/>
      <c r="N173" s="3"/>
      <c r="O173" s="3"/>
      <c r="P173" s="3"/>
      <c r="Q173" s="3"/>
      <c r="R173" s="3"/>
      <c r="S173" s="3"/>
      <c r="T173" s="3"/>
      <c r="U173" s="3"/>
      <c r="V173" s="3"/>
      <c r="W173" s="147"/>
      <c r="Z173" s="3"/>
      <c r="AA173" s="3"/>
      <c r="AB173" s="3"/>
      <c r="AC173" s="3"/>
      <c r="AD173" s="3"/>
      <c r="AE173" s="3"/>
      <c r="AF173" s="3"/>
      <c r="AG173" s="3"/>
      <c r="AH173" s="3"/>
      <c r="AI173" s="3"/>
      <c r="AJ173" s="3"/>
      <c r="AK173" s="3"/>
      <c r="AL173" s="3"/>
      <c r="AM173" s="3"/>
      <c r="AN173" s="3"/>
      <c r="AO173" s="3"/>
      <c r="AP173" s="3"/>
      <c r="AQ173" s="3"/>
      <c r="AR173" s="148"/>
    </row>
    <row r="174" spans="2:45" ht="15" customHeight="1" x14ac:dyDescent="0.15">
      <c r="B174" s="7"/>
      <c r="D174" s="8"/>
      <c r="E174" s="8"/>
      <c r="W174" s="89"/>
      <c r="X174" s="149" t="s">
        <v>27</v>
      </c>
      <c r="Y174" s="8" t="s">
        <v>243</v>
      </c>
      <c r="AA174" s="8"/>
      <c r="AF174" s="8"/>
      <c r="AJ174" s="8"/>
      <c r="AR174" s="7"/>
    </row>
    <row r="175" spans="2:45" ht="15" customHeight="1" x14ac:dyDescent="0.15">
      <c r="C175" s="81"/>
      <c r="E175" s="1"/>
      <c r="W175" s="7"/>
      <c r="AA175" s="1"/>
      <c r="AR175" s="7"/>
    </row>
    <row r="176" spans="2:45" ht="15" customHeight="1" x14ac:dyDescent="0.15">
      <c r="C176" s="81"/>
      <c r="W176" s="7"/>
      <c r="AR176" s="7"/>
    </row>
    <row r="177" spans="2:44" ht="15" customHeight="1" x14ac:dyDescent="0.15">
      <c r="B177" s="7"/>
      <c r="W177" s="7"/>
      <c r="AR177" s="7"/>
    </row>
    <row r="178" spans="2:44" ht="15" customHeight="1" x14ac:dyDescent="0.15">
      <c r="B178" s="7"/>
      <c r="D178" t="s">
        <v>244</v>
      </c>
      <c r="U178" t="s">
        <v>245</v>
      </c>
      <c r="W178" s="7"/>
      <c r="Y178" t="s">
        <v>246</v>
      </c>
      <c r="AA178" s="5"/>
      <c r="AP178" t="s">
        <v>241</v>
      </c>
      <c r="AR178" s="7"/>
    </row>
    <row r="179" spans="2:44" ht="15" customHeight="1" x14ac:dyDescent="0.15">
      <c r="B179" s="7"/>
      <c r="F179" s="9"/>
      <c r="W179" s="7"/>
      <c r="AR179" s="7"/>
    </row>
    <row r="180" spans="2:44" ht="15" customHeight="1" x14ac:dyDescent="0.15">
      <c r="B180" s="7"/>
      <c r="E180" s="9"/>
      <c r="F180" s="9"/>
      <c r="O180" s="9"/>
      <c r="P180" s="9"/>
      <c r="W180" s="7"/>
      <c r="AR180" s="7"/>
    </row>
    <row r="181" spans="2:44" ht="15" customHeight="1" x14ac:dyDescent="0.15">
      <c r="B181" s="7"/>
      <c r="C181" s="1" t="s">
        <v>270</v>
      </c>
      <c r="W181" s="7"/>
      <c r="AR181" s="7"/>
    </row>
    <row r="182" spans="2:44" ht="15" customHeight="1" x14ac:dyDescent="0.15">
      <c r="B182" s="7"/>
      <c r="G182" s="1"/>
      <c r="W182" s="7"/>
      <c r="AR182" s="7"/>
    </row>
    <row r="183" spans="2:44" ht="15" customHeight="1" x14ac:dyDescent="0.15">
      <c r="B183" s="7"/>
      <c r="C183" s="150" t="s">
        <v>28</v>
      </c>
      <c r="D183" s="3" t="s">
        <v>243</v>
      </c>
      <c r="E183" s="3"/>
      <c r="F183" s="3"/>
      <c r="G183" s="3"/>
      <c r="H183" s="3"/>
      <c r="I183" s="3"/>
      <c r="J183" s="3"/>
      <c r="K183" s="3"/>
      <c r="L183" s="3"/>
      <c r="M183" s="3"/>
      <c r="N183" s="3"/>
      <c r="O183" s="3"/>
      <c r="P183" s="3"/>
      <c r="Q183" s="3"/>
      <c r="R183" s="3"/>
      <c r="S183" s="3"/>
      <c r="T183" s="3"/>
      <c r="U183" s="3"/>
      <c r="V183" s="3"/>
      <c r="W183" s="16"/>
      <c r="X183" s="49"/>
      <c r="Y183" s="3"/>
      <c r="Z183" s="3"/>
      <c r="AA183" s="3"/>
      <c r="AB183" s="3"/>
      <c r="AC183" s="3"/>
      <c r="AD183" s="3"/>
      <c r="AE183" s="3"/>
      <c r="AF183" s="3"/>
      <c r="AG183" s="3"/>
      <c r="AH183" s="3"/>
      <c r="AI183" s="3"/>
      <c r="AJ183" s="3"/>
      <c r="AK183" s="3"/>
      <c r="AL183" s="3"/>
      <c r="AM183" s="3"/>
      <c r="AN183" s="3"/>
      <c r="AO183" s="3"/>
      <c r="AP183" s="3"/>
      <c r="AQ183" s="3"/>
      <c r="AR183" s="16"/>
    </row>
    <row r="184" spans="2:44" ht="15" customHeight="1" x14ac:dyDescent="0.15">
      <c r="AR184" s="8"/>
    </row>
    <row r="186" spans="2:44" ht="15" customHeight="1" x14ac:dyDescent="0.15">
      <c r="B186" s="128" t="s">
        <v>709</v>
      </c>
      <c r="C186" s="30"/>
      <c r="D186" s="30"/>
      <c r="E186" s="30"/>
      <c r="F186" s="30"/>
      <c r="R186" s="1"/>
    </row>
    <row r="187" spans="2:44" ht="15" customHeight="1" x14ac:dyDescent="0.15">
      <c r="B187" s="6" t="s">
        <v>298</v>
      </c>
    </row>
    <row r="188" spans="2:44" ht="15" customHeight="1" x14ac:dyDescent="0.15">
      <c r="T188" t="s">
        <v>249</v>
      </c>
      <c r="W188" s="12">
        <f>E249*2</f>
        <v>774</v>
      </c>
      <c r="X188" s="13">
        <f>F249*2</f>
        <v>292.572</v>
      </c>
      <c r="Y188" t="s">
        <v>53</v>
      </c>
    </row>
    <row r="189" spans="2:44" ht="15" customHeight="1" x14ac:dyDescent="0.15">
      <c r="B189" s="144"/>
      <c r="AQ189" s="145"/>
      <c r="AR189" s="151"/>
    </row>
    <row r="190" spans="2:44" ht="15" customHeight="1" x14ac:dyDescent="0.15">
      <c r="B190" s="144"/>
      <c r="J190" s="1" t="s">
        <v>190</v>
      </c>
      <c r="M190" s="12">
        <f>E249</f>
        <v>387</v>
      </c>
      <c r="N190" s="13">
        <f>F249</f>
        <v>146.286</v>
      </c>
      <c r="O190" t="s">
        <v>57</v>
      </c>
      <c r="AQ190" s="145"/>
    </row>
    <row r="191" spans="2:44" ht="15" customHeight="1" x14ac:dyDescent="0.15">
      <c r="B191" s="144"/>
      <c r="H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147"/>
    </row>
    <row r="192" spans="2:44" ht="15" customHeight="1" x14ac:dyDescent="0.15">
      <c r="C192" s="152" t="s">
        <v>55</v>
      </c>
      <c r="D192" s="8" t="s">
        <v>247</v>
      </c>
      <c r="E192" s="8"/>
      <c r="F192" s="8"/>
      <c r="G192" s="8"/>
      <c r="I192" s="8"/>
      <c r="J192" s="8"/>
      <c r="V192" t="s">
        <v>580</v>
      </c>
      <c r="AO192" t="s">
        <v>248</v>
      </c>
      <c r="AQ192" s="153" t="s">
        <v>56</v>
      </c>
    </row>
    <row r="193" spans="2:43" ht="15" customHeight="1" x14ac:dyDescent="0.15">
      <c r="C193" s="81"/>
      <c r="G193" s="154"/>
      <c r="H193" t="s">
        <v>189</v>
      </c>
      <c r="I193" t="s">
        <v>530</v>
      </c>
      <c r="AQ193" s="7"/>
    </row>
    <row r="194" spans="2:43" ht="15" customHeight="1" x14ac:dyDescent="0.15">
      <c r="B194" s="7"/>
      <c r="G194" s="155"/>
      <c r="I194" s="12">
        <f>AO66</f>
        <v>100</v>
      </c>
      <c r="J194" s="13">
        <f>AP66</f>
        <v>37.799999999999997</v>
      </c>
      <c r="K194" t="s">
        <v>100</v>
      </c>
      <c r="AQ194" s="7"/>
    </row>
    <row r="195" spans="2:43" ht="15" customHeight="1" x14ac:dyDescent="0.15">
      <c r="C195" s="81"/>
      <c r="E195" s="155"/>
      <c r="AQ195" s="7"/>
    </row>
    <row r="196" spans="2:43" ht="15" customHeight="1" x14ac:dyDescent="0.15">
      <c r="C196" s="156"/>
      <c r="D196" t="s">
        <v>239</v>
      </c>
      <c r="AO196" t="s">
        <v>240</v>
      </c>
      <c r="AQ196" s="7"/>
    </row>
    <row r="197" spans="2:43" ht="15" customHeight="1" x14ac:dyDescent="0.15">
      <c r="B197" s="7"/>
      <c r="AQ197" s="7"/>
    </row>
    <row r="198" spans="2:43" ht="15" customHeight="1" x14ac:dyDescent="0.15">
      <c r="B198" s="7"/>
      <c r="AQ198" s="7"/>
    </row>
    <row r="199" spans="2:43" ht="15" customHeight="1" x14ac:dyDescent="0.15">
      <c r="B199" s="7"/>
      <c r="AQ199" s="7"/>
    </row>
    <row r="200" spans="2:43" ht="15" customHeight="1" x14ac:dyDescent="0.15">
      <c r="B200" s="7"/>
      <c r="AQ200" s="7"/>
    </row>
    <row r="201" spans="2:43" ht="15" customHeight="1" x14ac:dyDescent="0.15">
      <c r="B201" s="7"/>
      <c r="C201" s="49"/>
      <c r="D201" s="3" t="s">
        <v>26</v>
      </c>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t="s">
        <v>26</v>
      </c>
      <c r="AP201" s="3"/>
      <c r="AQ201" s="16"/>
    </row>
    <row r="204" spans="2:43" ht="15" customHeight="1" x14ac:dyDescent="0.15">
      <c r="B204" s="6" t="s">
        <v>712</v>
      </c>
    </row>
    <row r="205" spans="2:43" ht="15" customHeight="1" x14ac:dyDescent="0.15">
      <c r="T205" t="s">
        <v>249</v>
      </c>
      <c r="W205" s="12">
        <f>E249*2</f>
        <v>774</v>
      </c>
      <c r="X205" s="13">
        <f>F249*2</f>
        <v>292.572</v>
      </c>
      <c r="Y205" t="s">
        <v>53</v>
      </c>
    </row>
    <row r="206" spans="2:43" ht="15" customHeight="1" x14ac:dyDescent="0.15">
      <c r="B206" s="144"/>
      <c r="AQ206" s="145"/>
    </row>
    <row r="207" spans="2:43" ht="15" customHeight="1" x14ac:dyDescent="0.15">
      <c r="B207" s="144"/>
      <c r="J207" s="1" t="s">
        <v>190</v>
      </c>
      <c r="M207" s="12">
        <f>E249</f>
        <v>387</v>
      </c>
      <c r="N207" s="13">
        <f>F249</f>
        <v>146.286</v>
      </c>
      <c r="O207" t="s">
        <v>57</v>
      </c>
      <c r="AQ207" s="145"/>
    </row>
    <row r="208" spans="2:43" ht="15" customHeight="1" x14ac:dyDescent="0.15">
      <c r="B208" s="144"/>
      <c r="H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147"/>
    </row>
    <row r="209" spans="2:43" ht="15" customHeight="1" x14ac:dyDescent="0.15">
      <c r="C209" s="157"/>
      <c r="D209" s="8" t="s">
        <v>26</v>
      </c>
      <c r="E209" s="8"/>
      <c r="F209" s="8"/>
      <c r="G209" s="8"/>
      <c r="I209" s="8"/>
      <c r="J209" s="8"/>
      <c r="V209" t="s">
        <v>26</v>
      </c>
      <c r="X209" s="8"/>
      <c r="AQ209" s="89"/>
    </row>
    <row r="210" spans="2:43" ht="15" customHeight="1" x14ac:dyDescent="0.15">
      <c r="C210" s="81"/>
      <c r="G210" s="154"/>
      <c r="H210" t="s">
        <v>63</v>
      </c>
      <c r="AQ210" s="7"/>
    </row>
    <row r="211" spans="2:43" ht="15" customHeight="1" x14ac:dyDescent="0.15">
      <c r="B211" s="7"/>
      <c r="AQ211" s="7"/>
    </row>
    <row r="212" spans="2:43" ht="15" customHeight="1" x14ac:dyDescent="0.15">
      <c r="B212" s="7"/>
      <c r="AQ212" s="7"/>
    </row>
    <row r="213" spans="2:43" ht="15" customHeight="1" x14ac:dyDescent="0.15">
      <c r="B213" s="7"/>
      <c r="D213" t="s">
        <v>250</v>
      </c>
      <c r="AO213" t="s">
        <v>251</v>
      </c>
      <c r="AQ213" s="7"/>
    </row>
    <row r="214" spans="2:43" ht="15" customHeight="1" x14ac:dyDescent="0.15">
      <c r="B214" s="7"/>
      <c r="AQ214" s="7"/>
    </row>
    <row r="215" spans="2:43" ht="15" customHeight="1" x14ac:dyDescent="0.15">
      <c r="B215" s="7"/>
      <c r="AQ215" s="7"/>
    </row>
    <row r="216" spans="2:43" ht="15" customHeight="1" x14ac:dyDescent="0.15">
      <c r="B216" s="7"/>
      <c r="G216" s="155"/>
      <c r="I216" s="9"/>
      <c r="J216" s="9"/>
      <c r="AQ216" s="7"/>
    </row>
    <row r="217" spans="2:43" ht="15" customHeight="1" x14ac:dyDescent="0.15">
      <c r="B217" s="7"/>
      <c r="D217" s="1" t="s">
        <v>270</v>
      </c>
      <c r="G217" s="1"/>
      <c r="AH217" s="1" t="s">
        <v>270</v>
      </c>
      <c r="AL217" s="1"/>
      <c r="AQ217" s="7"/>
    </row>
    <row r="218" spans="2:43" ht="15" customHeight="1" x14ac:dyDescent="0.15">
      <c r="B218" s="7"/>
      <c r="C218" s="158" t="s">
        <v>55</v>
      </c>
      <c r="D218" s="3" t="s">
        <v>247</v>
      </c>
      <c r="E218" s="3"/>
      <c r="F218" s="3"/>
      <c r="G218" s="3"/>
      <c r="H218" s="3"/>
      <c r="I218" s="3"/>
      <c r="J218" s="3"/>
      <c r="K218" s="3"/>
      <c r="L218" s="3"/>
      <c r="M218" s="3"/>
      <c r="N218" s="3"/>
      <c r="O218" s="3"/>
      <c r="P218" s="3"/>
      <c r="Q218" s="3"/>
      <c r="R218" s="3"/>
      <c r="S218" s="3"/>
      <c r="T218" s="3"/>
      <c r="U218" s="3"/>
      <c r="V218" s="3" t="s">
        <v>580</v>
      </c>
      <c r="W218" s="3"/>
      <c r="X218" s="3"/>
      <c r="Y218" s="3"/>
      <c r="Z218" s="3"/>
      <c r="AA218" s="3"/>
      <c r="AB218" s="3"/>
      <c r="AC218" s="3"/>
      <c r="AD218" s="3"/>
      <c r="AE218" s="3"/>
      <c r="AF218" s="3"/>
      <c r="AG218" s="3"/>
      <c r="AH218" s="3"/>
      <c r="AI218" s="3"/>
      <c r="AJ218" s="3"/>
      <c r="AK218" s="3"/>
      <c r="AL218" s="3"/>
      <c r="AM218" s="3"/>
      <c r="AN218" s="3"/>
      <c r="AO218" s="3" t="s">
        <v>248</v>
      </c>
      <c r="AP218" s="3"/>
      <c r="AQ218" s="159" t="s">
        <v>56</v>
      </c>
    </row>
    <row r="221" spans="2:43" ht="15" customHeight="1" x14ac:dyDescent="0.15">
      <c r="B221" s="128" t="s">
        <v>1150</v>
      </c>
      <c r="C221" s="30"/>
      <c r="D221" s="30"/>
      <c r="E221" s="30"/>
      <c r="F221" s="30"/>
    </row>
    <row r="222" spans="2:43" ht="15" customHeight="1" x14ac:dyDescent="0.15">
      <c r="S222" s="1" t="s">
        <v>256</v>
      </c>
      <c r="V222" s="12">
        <f>E259*2</f>
        <v>710.05890714493694</v>
      </c>
      <c r="W222" s="13">
        <f>F259*2</f>
        <v>268.40226690078617</v>
      </c>
      <c r="X222" t="s">
        <v>10</v>
      </c>
    </row>
    <row r="223" spans="2:43" ht="15" customHeight="1" x14ac:dyDescent="0.15">
      <c r="B223" s="144"/>
      <c r="AN223" s="145"/>
    </row>
    <row r="224" spans="2:43" ht="15" customHeight="1" x14ac:dyDescent="0.15">
      <c r="B224" s="144"/>
      <c r="J224" s="1" t="s">
        <v>255</v>
      </c>
      <c r="L224" s="136">
        <f>E259</f>
        <v>355.02945357246847</v>
      </c>
      <c r="M224" s="160">
        <f>F259</f>
        <v>134.20113345039309</v>
      </c>
      <c r="N224" s="1" t="s">
        <v>57</v>
      </c>
      <c r="AN224" s="145"/>
    </row>
    <row r="225" spans="2:40" ht="15" customHeight="1" x14ac:dyDescent="0.15">
      <c r="B225" s="144"/>
      <c r="C225" s="3"/>
      <c r="D225" s="3"/>
      <c r="E225" s="3"/>
      <c r="F225" s="3"/>
      <c r="J225" s="3"/>
      <c r="K225" s="3"/>
      <c r="L225" s="3"/>
      <c r="M225" s="3"/>
      <c r="N225" s="3"/>
      <c r="O225" s="3"/>
      <c r="P225" s="3"/>
      <c r="Q225" s="3"/>
      <c r="R225" s="3"/>
      <c r="S225" s="3"/>
      <c r="T225" s="3"/>
      <c r="U225" s="147"/>
      <c r="V225" s="3"/>
      <c r="W225" s="3"/>
      <c r="X225" s="3"/>
      <c r="Y225" s="3"/>
      <c r="Z225" s="3"/>
      <c r="AA225" s="3"/>
      <c r="AB225" s="3"/>
      <c r="AC225" s="3"/>
      <c r="AD225" s="3"/>
      <c r="AE225" s="3"/>
      <c r="AF225" s="3"/>
      <c r="AG225" s="3"/>
      <c r="AH225" s="3"/>
      <c r="AI225" s="3"/>
      <c r="AJ225" s="3"/>
      <c r="AK225" s="3"/>
      <c r="AL225" s="3"/>
      <c r="AM225" s="3"/>
      <c r="AN225" s="147"/>
    </row>
    <row r="226" spans="2:40" ht="15" customHeight="1" x14ac:dyDescent="0.15">
      <c r="B226" s="7"/>
      <c r="C226" s="5" t="s">
        <v>27</v>
      </c>
      <c r="D226" t="s">
        <v>248</v>
      </c>
      <c r="G226" s="8"/>
      <c r="H226" s="8"/>
      <c r="I226" s="8"/>
      <c r="L226" s="8"/>
      <c r="AL226" t="s">
        <v>248</v>
      </c>
      <c r="AN226" s="153" t="s">
        <v>28</v>
      </c>
    </row>
    <row r="227" spans="2:40" ht="15" customHeight="1" x14ac:dyDescent="0.15">
      <c r="C227" s="81"/>
      <c r="D227" t="s">
        <v>254</v>
      </c>
      <c r="H227" s="155"/>
      <c r="AL227" t="s">
        <v>252</v>
      </c>
      <c r="AN227" s="7"/>
    </row>
    <row r="228" spans="2:40" ht="15" customHeight="1" x14ac:dyDescent="0.15">
      <c r="C228" s="81"/>
      <c r="H228" t="s">
        <v>253</v>
      </c>
      <c r="J228" s="12">
        <f>M267</f>
        <v>53</v>
      </c>
      <c r="K228" s="13">
        <f>N267</f>
        <v>20.033999999999999</v>
      </c>
      <c r="L228" t="s">
        <v>167</v>
      </c>
      <c r="AN228" s="7"/>
    </row>
    <row r="229" spans="2:40" ht="15" customHeight="1" x14ac:dyDescent="0.15">
      <c r="C229" s="81"/>
      <c r="I229" s="13"/>
      <c r="AN229" s="7"/>
    </row>
    <row r="230" spans="2:40" ht="15" customHeight="1" x14ac:dyDescent="0.15">
      <c r="B230" s="7"/>
      <c r="C230" s="5"/>
      <c r="E230" s="161"/>
      <c r="F230" s="5"/>
      <c r="I230" s="12"/>
      <c r="J230" s="161"/>
      <c r="AN230" s="7"/>
    </row>
    <row r="231" spans="2:40" ht="15" customHeight="1" x14ac:dyDescent="0.15">
      <c r="B231" s="7"/>
      <c r="AN231" s="7"/>
    </row>
    <row r="232" spans="2:40" ht="15" customHeight="1" x14ac:dyDescent="0.15">
      <c r="B232" s="7"/>
      <c r="AN232" s="7"/>
    </row>
    <row r="233" spans="2:40" ht="15" customHeight="1" x14ac:dyDescent="0.15">
      <c r="B233" s="7"/>
      <c r="D233" t="s">
        <v>30</v>
      </c>
      <c r="G233" s="162"/>
      <c r="H233" t="s">
        <v>266</v>
      </c>
      <c r="J233" s="12">
        <f>M266</f>
        <v>47</v>
      </c>
      <c r="K233" s="13">
        <f>N266</f>
        <v>17.765999999999998</v>
      </c>
      <c r="L233" t="s">
        <v>242</v>
      </c>
      <c r="AD233" t="s">
        <v>29</v>
      </c>
      <c r="AN233" s="7"/>
    </row>
    <row r="234" spans="2:40" ht="15" customHeight="1" x14ac:dyDescent="0.15">
      <c r="B234" s="7"/>
      <c r="AN234" s="7"/>
    </row>
    <row r="235" spans="2:40" ht="15" customHeight="1" x14ac:dyDescent="0.15">
      <c r="B235" s="7"/>
      <c r="C235" s="49"/>
      <c r="D235" s="3"/>
      <c r="E235" s="163" t="s">
        <v>260</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16"/>
    </row>
    <row r="236" spans="2:40" ht="15" customHeight="1" x14ac:dyDescent="0.15">
      <c r="B236" s="144"/>
      <c r="O236" s="164"/>
      <c r="AB236" s="144"/>
      <c r="AH236" s="164"/>
      <c r="AN236" s="164"/>
    </row>
    <row r="237" spans="2:40" ht="15" customHeight="1" x14ac:dyDescent="0.15">
      <c r="B237" s="144"/>
      <c r="F237" t="s">
        <v>258</v>
      </c>
      <c r="I237" s="165">
        <f>E254</f>
        <v>240.0294535724685</v>
      </c>
      <c r="J237" s="13">
        <f>F254</f>
        <v>90.731133450393088</v>
      </c>
      <c r="K237" t="s">
        <v>126</v>
      </c>
      <c r="AB237" s="144"/>
      <c r="AC237" t="s">
        <v>259</v>
      </c>
      <c r="AF237" s="12">
        <f>E256</f>
        <v>115</v>
      </c>
      <c r="AG237" s="13">
        <f>F256</f>
        <v>43.47</v>
      </c>
      <c r="AH237" s="162" t="s">
        <v>175</v>
      </c>
      <c r="AN237" s="145"/>
    </row>
    <row r="238" spans="2:40" ht="15" customHeight="1" x14ac:dyDescent="0.15">
      <c r="B238" s="144"/>
      <c r="C238" s="166"/>
      <c r="AB238" s="145"/>
      <c r="AN238" s="145"/>
    </row>
    <row r="239" spans="2:40" ht="15" customHeight="1" x14ac:dyDescent="0.15">
      <c r="B239" s="144"/>
      <c r="C239" s="166"/>
      <c r="M239" t="s">
        <v>257</v>
      </c>
      <c r="P239" s="12">
        <f>E255</f>
        <v>480.058907144937</v>
      </c>
      <c r="Q239" s="13">
        <f>F255</f>
        <v>181.46226690078618</v>
      </c>
      <c r="R239" t="s">
        <v>57</v>
      </c>
      <c r="AF239" t="s">
        <v>261</v>
      </c>
      <c r="AI239" s="12">
        <f>E257</f>
        <v>230</v>
      </c>
      <c r="AJ239" s="13">
        <f>F257</f>
        <v>86.94</v>
      </c>
      <c r="AK239" t="s">
        <v>57</v>
      </c>
      <c r="AN239" s="145"/>
    </row>
    <row r="240" spans="2:40" ht="15" customHeight="1" x14ac:dyDescent="0.15">
      <c r="B240" s="144"/>
      <c r="C240" s="166"/>
      <c r="AN240" s="145"/>
    </row>
    <row r="241" spans="2:31" ht="15" customHeight="1" x14ac:dyDescent="0.15">
      <c r="M241" s="1" t="s">
        <v>268</v>
      </c>
      <c r="S241" s="12">
        <f>AI239+P239</f>
        <v>710.05890714493694</v>
      </c>
      <c r="T241" s="13">
        <f>AJ239+Q239</f>
        <v>268.40226690078617</v>
      </c>
      <c r="U241" t="s">
        <v>57</v>
      </c>
    </row>
    <row r="242" spans="2:31" ht="15" customHeight="1" x14ac:dyDescent="0.15">
      <c r="B242" s="6" t="s">
        <v>271</v>
      </c>
    </row>
    <row r="244" spans="2:31" ht="15" customHeight="1" x14ac:dyDescent="0.15">
      <c r="B244" s="128" t="s">
        <v>1151</v>
      </c>
      <c r="C244" s="30"/>
      <c r="D244" s="30"/>
      <c r="E244" s="30"/>
      <c r="F244" s="30"/>
    </row>
    <row r="245" spans="2:31" ht="15" customHeight="1" x14ac:dyDescent="0.15">
      <c r="B245" t="s">
        <v>176</v>
      </c>
      <c r="E245" s="12">
        <f>N66+K245</f>
        <v>210</v>
      </c>
      <c r="F245" s="13">
        <f>O66+L245</f>
        <v>79.38</v>
      </c>
      <c r="G245" s="1" t="s">
        <v>309</v>
      </c>
      <c r="K245" s="32">
        <v>10</v>
      </c>
      <c r="L245" s="106">
        <v>3.78</v>
      </c>
      <c r="M245" t="s">
        <v>273</v>
      </c>
    </row>
    <row r="247" spans="2:31" ht="15" customHeight="1" x14ac:dyDescent="0.15">
      <c r="B247" t="s">
        <v>723</v>
      </c>
      <c r="E247" s="12">
        <f>L247+Q247+V247</f>
        <v>7</v>
      </c>
      <c r="F247" s="13">
        <f>M247+R247+W247</f>
        <v>2.6459999999999999</v>
      </c>
      <c r="G247" t="s">
        <v>725</v>
      </c>
      <c r="L247" s="32">
        <v>3</v>
      </c>
      <c r="M247" s="106">
        <v>1.1339999999999999</v>
      </c>
      <c r="N247" t="s">
        <v>1412</v>
      </c>
      <c r="Q247" s="32">
        <v>2</v>
      </c>
      <c r="R247" s="106">
        <v>0.75600000000000001</v>
      </c>
      <c r="S247" t="s">
        <v>1410</v>
      </c>
      <c r="V247" s="32">
        <v>2</v>
      </c>
      <c r="W247" s="106">
        <v>0.75600000000000001</v>
      </c>
      <c r="X247" t="s">
        <v>1409</v>
      </c>
      <c r="AB247" s="9"/>
    </row>
    <row r="248" spans="2:31" ht="15" customHeight="1" x14ac:dyDescent="0.15">
      <c r="B248" s="1" t="s">
        <v>612</v>
      </c>
      <c r="E248" s="12">
        <f>B66+E247</f>
        <v>367</v>
      </c>
      <c r="F248" s="13">
        <f>C66+F247</f>
        <v>138.726</v>
      </c>
      <c r="G248" t="s">
        <v>1416</v>
      </c>
    </row>
    <row r="249" spans="2:31" ht="15" customHeight="1" x14ac:dyDescent="0.15">
      <c r="B249" s="1" t="s">
        <v>1436</v>
      </c>
      <c r="E249" s="12">
        <f>E248+D64+M249</f>
        <v>387</v>
      </c>
      <c r="F249" s="13">
        <f>F248+E64+N249</f>
        <v>146.286</v>
      </c>
      <c r="G249" s="1" t="s">
        <v>724</v>
      </c>
      <c r="M249" s="121">
        <v>20</v>
      </c>
      <c r="N249" s="106">
        <v>7.56</v>
      </c>
      <c r="O249" t="s">
        <v>1421</v>
      </c>
    </row>
    <row r="250" spans="2:31" ht="15" customHeight="1" x14ac:dyDescent="0.15">
      <c r="W250" s="129"/>
      <c r="X250" s="101"/>
    </row>
    <row r="251" spans="2:31" ht="15" customHeight="1" x14ac:dyDescent="0.15">
      <c r="B251" t="s">
        <v>549</v>
      </c>
      <c r="E251" s="12">
        <f>T66+M251+R251+W251</f>
        <v>165</v>
      </c>
      <c r="F251" s="13">
        <f>U66+N251+S251+X251</f>
        <v>62.37</v>
      </c>
      <c r="G251" s="1" t="s">
        <v>1413</v>
      </c>
      <c r="M251" s="12">
        <f>L247</f>
        <v>3</v>
      </c>
      <c r="N251" s="13">
        <f>M247</f>
        <v>1.1339999999999999</v>
      </c>
      <c r="O251" t="s">
        <v>1411</v>
      </c>
      <c r="R251" s="12">
        <f>Q247</f>
        <v>2</v>
      </c>
      <c r="S251" s="13">
        <f>R247</f>
        <v>0.75600000000000001</v>
      </c>
      <c r="T251" t="s">
        <v>1414</v>
      </c>
      <c r="V251" s="59"/>
      <c r="W251" s="32">
        <v>1</v>
      </c>
      <c r="X251" s="125">
        <v>0.378</v>
      </c>
      <c r="Y251" t="s">
        <v>1415</v>
      </c>
    </row>
    <row r="252" spans="2:31" ht="15" customHeight="1" x14ac:dyDescent="0.15">
      <c r="B252" t="s">
        <v>1468</v>
      </c>
      <c r="G252" s="1"/>
      <c r="K252" s="32">
        <v>2</v>
      </c>
      <c r="L252" s="106">
        <v>0.75600000000000001</v>
      </c>
      <c r="M252" t="s">
        <v>1469</v>
      </c>
    </row>
    <row r="253" spans="2:31" ht="15" customHeight="1" x14ac:dyDescent="0.15">
      <c r="B253" t="s">
        <v>1422</v>
      </c>
      <c r="E253" s="12">
        <f>SQRT((E248-R66-E251)^2+(AE66-K252)^2)</f>
        <v>165.5294535724685</v>
      </c>
      <c r="F253" s="13">
        <f>SQRT((F248-S66-F251)^2+(AF66-L252)^2)</f>
        <v>62.570133450393087</v>
      </c>
      <c r="G253" t="s">
        <v>548</v>
      </c>
    </row>
    <row r="254" spans="2:31" ht="15" customHeight="1" x14ac:dyDescent="0.15">
      <c r="B254" s="1" t="s">
        <v>181</v>
      </c>
      <c r="E254" s="12">
        <f>M254+R254+X254+AC254</f>
        <v>240.0294535724685</v>
      </c>
      <c r="F254" s="13">
        <f>N254+S254+Y254+AD254</f>
        <v>90.731133450393088</v>
      </c>
      <c r="G254" t="s">
        <v>1423</v>
      </c>
      <c r="M254" s="12">
        <f>F64+D64+2+(D66-3)</f>
        <v>19</v>
      </c>
      <c r="N254" s="13">
        <f>G64+E64+0.756+(E66-1.134)</f>
        <v>7.1820000000000004</v>
      </c>
      <c r="O254" t="s">
        <v>1424</v>
      </c>
      <c r="R254" s="12">
        <f>R66+0.5</f>
        <v>40.5</v>
      </c>
      <c r="S254" s="13">
        <f>S66+0.189</f>
        <v>15.308999999999999</v>
      </c>
      <c r="T254" t="s">
        <v>1425</v>
      </c>
      <c r="X254" s="12">
        <f>E253</f>
        <v>165.5294535724685</v>
      </c>
      <c r="Y254" s="13">
        <f>F253</f>
        <v>62.570133450393087</v>
      </c>
      <c r="Z254" t="s">
        <v>1426</v>
      </c>
      <c r="AC254" s="32">
        <v>15</v>
      </c>
      <c r="AD254" s="106">
        <v>5.67</v>
      </c>
      <c r="AE254" t="s">
        <v>1428</v>
      </c>
    </row>
    <row r="255" spans="2:31" ht="15" customHeight="1" x14ac:dyDescent="0.15">
      <c r="B255" s="1" t="s">
        <v>312</v>
      </c>
      <c r="E255" s="12">
        <f>E254*2</f>
        <v>480.058907144937</v>
      </c>
      <c r="F255" s="13">
        <f>F254*2</f>
        <v>181.46226690078618</v>
      </c>
      <c r="G255" t="s">
        <v>177</v>
      </c>
      <c r="H255" t="s">
        <v>2946</v>
      </c>
      <c r="K255" s="12">
        <f>M254+R254+X254</f>
        <v>225.0294535724685</v>
      </c>
      <c r="L255" s="13">
        <f>N254+S254+Y254</f>
        <v>85.061133450393086</v>
      </c>
      <c r="M255" t="s">
        <v>177</v>
      </c>
    </row>
    <row r="256" spans="2:31" ht="15" customHeight="1" x14ac:dyDescent="0.15">
      <c r="B256" s="1" t="s">
        <v>178</v>
      </c>
      <c r="E256" s="12">
        <f>AG64+L256</f>
        <v>115</v>
      </c>
      <c r="F256" s="13">
        <f>AH64+M256</f>
        <v>43.47</v>
      </c>
      <c r="G256" s="1" t="s">
        <v>310</v>
      </c>
      <c r="H256" s="1"/>
      <c r="L256" s="32">
        <v>25</v>
      </c>
      <c r="M256" s="106">
        <v>9.4499999999999993</v>
      </c>
      <c r="N256" t="s">
        <v>566</v>
      </c>
    </row>
    <row r="257" spans="2:49" ht="15" customHeight="1" x14ac:dyDescent="0.15">
      <c r="B257" t="s">
        <v>313</v>
      </c>
      <c r="E257" s="12">
        <f>E256*2</f>
        <v>230</v>
      </c>
      <c r="F257" s="13">
        <f>F256*2</f>
        <v>86.94</v>
      </c>
      <c r="G257" t="s">
        <v>179</v>
      </c>
      <c r="K257" s="23"/>
    </row>
    <row r="258" spans="2:49" ht="15" customHeight="1" x14ac:dyDescent="0.15">
      <c r="B258" s="4"/>
      <c r="C258" s="4"/>
      <c r="D258" s="9"/>
    </row>
    <row r="259" spans="2:49" ht="15" customHeight="1" x14ac:dyDescent="0.15">
      <c r="B259" s="1" t="s">
        <v>1437</v>
      </c>
      <c r="E259" s="12">
        <f>E254+E256</f>
        <v>355.02945357246847</v>
      </c>
      <c r="F259" s="13">
        <f>F254+F256</f>
        <v>134.20113345039309</v>
      </c>
      <c r="G259" s="1" t="s">
        <v>311</v>
      </c>
      <c r="O259" s="6" t="s">
        <v>1431</v>
      </c>
      <c r="T259" s="12">
        <f>Y259+AD259+AJ259</f>
        <v>357</v>
      </c>
      <c r="U259" s="13">
        <f>Z259+AE259+AK259</f>
        <v>134.946</v>
      </c>
      <c r="V259" t="s">
        <v>1432</v>
      </c>
      <c r="Y259" s="12">
        <f>E260</f>
        <v>327</v>
      </c>
      <c r="Z259" s="13">
        <f>F260</f>
        <v>123.60599999999999</v>
      </c>
      <c r="AA259" t="s">
        <v>1433</v>
      </c>
      <c r="AD259" s="32">
        <v>10</v>
      </c>
      <c r="AE259" s="106">
        <v>3.78</v>
      </c>
      <c r="AF259" t="s">
        <v>1470</v>
      </c>
      <c r="AJ259" s="32">
        <v>20</v>
      </c>
      <c r="AK259" s="125">
        <v>7.56</v>
      </c>
      <c r="AL259" t="s">
        <v>79</v>
      </c>
    </row>
    <row r="260" spans="2:49" ht="15" customHeight="1" x14ac:dyDescent="0.15">
      <c r="B260" s="1" t="s">
        <v>1372</v>
      </c>
      <c r="E260" s="12">
        <f>E248-R66</f>
        <v>327</v>
      </c>
      <c r="F260" s="13">
        <f>F248-S66</f>
        <v>123.60599999999999</v>
      </c>
      <c r="G260" t="s">
        <v>79</v>
      </c>
      <c r="O260" t="s">
        <v>1471</v>
      </c>
      <c r="V260" s="12">
        <f>M249</f>
        <v>20</v>
      </c>
      <c r="W260" s="13">
        <f>N249</f>
        <v>7.56</v>
      </c>
      <c r="X260" t="s">
        <v>1435</v>
      </c>
      <c r="AH260" s="12">
        <f>R66</f>
        <v>40</v>
      </c>
      <c r="AI260" s="13">
        <f>S66</f>
        <v>15.12</v>
      </c>
      <c r="AJ260" t="s">
        <v>1434</v>
      </c>
    </row>
    <row r="261" spans="2:49" ht="15" customHeight="1" x14ac:dyDescent="0.15">
      <c r="B261" t="s">
        <v>1371</v>
      </c>
      <c r="E261" s="12">
        <f>E259-E260</f>
        <v>28.029453572468469</v>
      </c>
      <c r="F261" s="13">
        <f>F259-F260</f>
        <v>10.595133450393092</v>
      </c>
      <c r="G261" t="s">
        <v>1373</v>
      </c>
      <c r="L261" s="12">
        <f>E261-M249</f>
        <v>8.0294535724684692</v>
      </c>
      <c r="M261" s="13">
        <f>F261-N249</f>
        <v>3.0351334503930927</v>
      </c>
      <c r="N261" t="s">
        <v>276</v>
      </c>
      <c r="O261" t="s">
        <v>1440</v>
      </c>
    </row>
    <row r="262" spans="2:49" ht="15" customHeight="1" x14ac:dyDescent="0.15">
      <c r="B262" s="1" t="s">
        <v>314</v>
      </c>
      <c r="E262" s="12">
        <f>E259*2</f>
        <v>710.05890714493694</v>
      </c>
      <c r="F262" s="13">
        <f>F259*2</f>
        <v>268.40226690078617</v>
      </c>
      <c r="G262" s="1" t="s">
        <v>183</v>
      </c>
      <c r="O262" t="s">
        <v>1438</v>
      </c>
      <c r="U262" s="12">
        <f>E249-5-60+20</f>
        <v>342</v>
      </c>
      <c r="V262" s="13">
        <f>F249-1.89-22.68+7.56</f>
        <v>129.27600000000001</v>
      </c>
      <c r="W262" t="s">
        <v>173</v>
      </c>
      <c r="X262" t="s">
        <v>1439</v>
      </c>
      <c r="AD262" s="12">
        <f>E249-50+15</f>
        <v>352</v>
      </c>
      <c r="AE262" s="13">
        <f>F249-18.9+5.67</f>
        <v>133.05599999999998</v>
      </c>
      <c r="AF262" t="s">
        <v>173</v>
      </c>
    </row>
    <row r="264" spans="2:49" ht="15" customHeight="1" x14ac:dyDescent="0.15">
      <c r="G264" t="s">
        <v>31</v>
      </c>
      <c r="K264" t="s">
        <v>857</v>
      </c>
    </row>
    <row r="265" spans="2:49" ht="15" customHeight="1" x14ac:dyDescent="0.15">
      <c r="B265" t="s">
        <v>134</v>
      </c>
      <c r="D265" s="12">
        <f>AO66</f>
        <v>100</v>
      </c>
      <c r="E265" s="13">
        <f>AP66</f>
        <v>37.799999999999997</v>
      </c>
      <c r="F265" t="s">
        <v>182</v>
      </c>
      <c r="G265" t="s">
        <v>32</v>
      </c>
      <c r="K265" t="s">
        <v>858</v>
      </c>
      <c r="U265" s="12">
        <f>I92</f>
        <v>13</v>
      </c>
      <c r="V265" s="13">
        <f>I93</f>
        <v>4.9139999999999997</v>
      </c>
      <c r="W265" t="s">
        <v>862</v>
      </c>
    </row>
    <row r="266" spans="2:49" ht="15" customHeight="1" x14ac:dyDescent="0.15">
      <c r="G266" t="s">
        <v>33</v>
      </c>
      <c r="K266" t="s">
        <v>861</v>
      </c>
      <c r="M266" s="32">
        <v>47</v>
      </c>
      <c r="N266" s="106">
        <v>17.765999999999998</v>
      </c>
      <c r="O266" t="s">
        <v>1095</v>
      </c>
      <c r="T266" s="12">
        <f>(AG66*2)-0.5</f>
        <v>25.5</v>
      </c>
      <c r="U266" s="13">
        <f>(AH66*2)-0.189</f>
        <v>9.6389999999999993</v>
      </c>
      <c r="V266" t="s">
        <v>866</v>
      </c>
      <c r="W266" s="9"/>
      <c r="Z266" s="32">
        <v>9.5</v>
      </c>
      <c r="AA266" s="106">
        <v>3.7749999999999999</v>
      </c>
      <c r="AB266" t="s">
        <v>860</v>
      </c>
      <c r="AF266" s="12">
        <f>M266-T266-Z266</f>
        <v>12</v>
      </c>
      <c r="AG266" s="13">
        <f>N266-U266-AA266</f>
        <v>4.3519999999999985</v>
      </c>
      <c r="AH266" t="s">
        <v>173</v>
      </c>
    </row>
    <row r="267" spans="2:49" ht="15" customHeight="1" x14ac:dyDescent="0.15">
      <c r="K267" t="s">
        <v>864</v>
      </c>
      <c r="M267" s="12">
        <f>D265-M266</f>
        <v>53</v>
      </c>
      <c r="N267" s="13">
        <f>E265-N266</f>
        <v>20.033999999999999</v>
      </c>
      <c r="O267" s="9" t="s">
        <v>1265</v>
      </c>
      <c r="P267" t="s">
        <v>863</v>
      </c>
      <c r="R267" s="12">
        <f>AO66</f>
        <v>100</v>
      </c>
      <c r="S267" s="13">
        <f>AP66</f>
        <v>37.799999999999997</v>
      </c>
      <c r="T267" t="s">
        <v>865</v>
      </c>
      <c r="W267" s="12">
        <f>M266</f>
        <v>47</v>
      </c>
      <c r="X267" s="13">
        <f>N266</f>
        <v>17.765999999999998</v>
      </c>
      <c r="Y267" t="s">
        <v>180</v>
      </c>
    </row>
    <row r="269" spans="2:49" ht="15" customHeight="1" x14ac:dyDescent="0.15">
      <c r="B269" s="128" t="s">
        <v>1153</v>
      </c>
      <c r="C269" s="30"/>
      <c r="D269" s="30"/>
      <c r="E269" s="30"/>
      <c r="F269" s="30"/>
      <c r="G269" s="30"/>
      <c r="H269" s="30"/>
      <c r="I269" s="30"/>
      <c r="J269" s="30"/>
    </row>
    <row r="270" spans="2:49" ht="15" customHeight="1" x14ac:dyDescent="0.15">
      <c r="B270" t="s">
        <v>267</v>
      </c>
      <c r="D270" s="12">
        <f>E245*4+E249*4+E262</f>
        <v>3098.0589071449367</v>
      </c>
      <c r="E270" s="13">
        <f>F245*4+F249*4+F262</f>
        <v>1171.0662669007861</v>
      </c>
      <c r="F270" t="s">
        <v>1219</v>
      </c>
      <c r="Q270" s="30" t="s">
        <v>1450</v>
      </c>
      <c r="V270" s="12">
        <f>E245*4+E249*4+T259*2</f>
        <v>3102</v>
      </c>
      <c r="W270" s="13">
        <f>F245*4+F249*4+U259*2</f>
        <v>1172.556</v>
      </c>
      <c r="X270" t="s">
        <v>173</v>
      </c>
      <c r="AE270" s="726" t="s">
        <v>2939</v>
      </c>
      <c r="AF270" s="571"/>
      <c r="AG270" s="571"/>
      <c r="AH270" s="571"/>
      <c r="AI270" s="571"/>
      <c r="AJ270" s="571"/>
      <c r="AK270" s="571"/>
      <c r="AL270" s="571"/>
      <c r="AM270" s="571"/>
      <c r="AN270" s="571"/>
      <c r="AO270" s="571"/>
      <c r="AP270" s="571"/>
      <c r="AQ270" s="571"/>
      <c r="AR270" s="571"/>
      <c r="AS270" s="571"/>
      <c r="AT270" s="571"/>
      <c r="AU270" s="571"/>
      <c r="AV270" s="571"/>
      <c r="AW270" s="571"/>
    </row>
    <row r="271" spans="2:49" ht="15" customHeight="1" x14ac:dyDescent="0.15">
      <c r="B271" t="s">
        <v>1237</v>
      </c>
      <c r="G271" s="121">
        <v>810</v>
      </c>
      <c r="H271" s="106">
        <v>306.18</v>
      </c>
      <c r="I271" t="s">
        <v>1238</v>
      </c>
      <c r="M271" s="12">
        <f>G271*4</f>
        <v>3240</v>
      </c>
      <c r="N271" s="13">
        <f>H271*4</f>
        <v>1224.72</v>
      </c>
      <c r="O271" t="s">
        <v>322</v>
      </c>
      <c r="Q271" t="s">
        <v>1430</v>
      </c>
      <c r="U271" s="136"/>
      <c r="V271" s="13"/>
      <c r="AB271" s="12">
        <f>M271-V270</f>
        <v>138</v>
      </c>
      <c r="AC271" s="13">
        <f>N271-W270</f>
        <v>52.163999999999987</v>
      </c>
      <c r="AD271" t="s">
        <v>173</v>
      </c>
      <c r="AE271" s="571" t="s">
        <v>2921</v>
      </c>
      <c r="AF271" s="571"/>
      <c r="AG271" s="571"/>
      <c r="AH271" s="12">
        <v>200</v>
      </c>
      <c r="AI271" s="13">
        <v>75.599999999999994</v>
      </c>
      <c r="AJ271" t="s">
        <v>177</v>
      </c>
      <c r="AK271" s="571" t="s">
        <v>2922</v>
      </c>
      <c r="AL271" s="571"/>
      <c r="AM271" s="571"/>
      <c r="AN271" s="121">
        <v>196</v>
      </c>
      <c r="AO271" s="106">
        <v>74.087999999999994</v>
      </c>
      <c r="AP271" t="s">
        <v>177</v>
      </c>
      <c r="AQ271" s="571" t="s">
        <v>2923</v>
      </c>
      <c r="AR271" s="571"/>
      <c r="AS271" s="571"/>
      <c r="AT271" s="571"/>
      <c r="AU271" s="121">
        <v>197</v>
      </c>
      <c r="AV271" s="106">
        <v>74.465999999999994</v>
      </c>
      <c r="AW271" t="s">
        <v>177</v>
      </c>
    </row>
    <row r="272" spans="2:49" ht="15" customHeight="1" x14ac:dyDescent="0.15">
      <c r="B272" t="s">
        <v>856</v>
      </c>
      <c r="F272" s="136"/>
      <c r="G272" s="13"/>
      <c r="J272" s="12">
        <f>M271-D270</f>
        <v>141.94109285506329</v>
      </c>
      <c r="K272" s="13">
        <f>N271-E270</f>
        <v>53.653733099213923</v>
      </c>
      <c r="L272" t="s">
        <v>322</v>
      </c>
      <c r="AE272" s="571" t="s">
        <v>2940</v>
      </c>
      <c r="AF272" s="571"/>
      <c r="AG272" s="571"/>
      <c r="AH272" s="23"/>
      <c r="AI272" s="23"/>
      <c r="AK272" s="12">
        <f>AH271-AN271</f>
        <v>4</v>
      </c>
      <c r="AL272" s="13">
        <f>AI271-AO271</f>
        <v>1.5120000000000005</v>
      </c>
      <c r="AM272" s="571" t="s">
        <v>10</v>
      </c>
      <c r="AN272" s="571" t="s">
        <v>2941</v>
      </c>
      <c r="AO272" s="571"/>
      <c r="AP272" s="571"/>
      <c r="AQ272" s="9"/>
      <c r="AR272" s="9"/>
      <c r="AS272" s="571"/>
      <c r="AT272" s="571"/>
      <c r="AU272" s="12">
        <f>AN271-AU271</f>
        <v>-1</v>
      </c>
      <c r="AV272" s="13">
        <f>AO271-AV271</f>
        <v>-0.37800000000000011</v>
      </c>
      <c r="AW272" s="571" t="s">
        <v>10</v>
      </c>
    </row>
    <row r="273" spans="2:53" ht="15" customHeight="1" x14ac:dyDescent="0.15">
      <c r="AE273" s="571" t="s">
        <v>2921</v>
      </c>
      <c r="AF273" s="571"/>
      <c r="AG273" s="571"/>
      <c r="AH273" s="12">
        <f>AH271</f>
        <v>200</v>
      </c>
      <c r="AI273" s="13">
        <f>AI271</f>
        <v>75.599999999999994</v>
      </c>
      <c r="AJ273" s="571" t="s">
        <v>2924</v>
      </c>
      <c r="AK273" s="571"/>
      <c r="AL273" s="571"/>
      <c r="AM273" s="571"/>
      <c r="AN273" s="571"/>
      <c r="AO273" s="12">
        <f>AU271</f>
        <v>197</v>
      </c>
      <c r="AP273" s="13">
        <f>AV271</f>
        <v>74.465999999999994</v>
      </c>
      <c r="AQ273" t="s">
        <v>338</v>
      </c>
      <c r="AR273" s="12">
        <f>AH273-AO273</f>
        <v>3</v>
      </c>
      <c r="AS273" s="13">
        <f>AI273-AP273</f>
        <v>1.1340000000000003</v>
      </c>
      <c r="AT273" t="s">
        <v>177</v>
      </c>
      <c r="AU273" s="571"/>
      <c r="AV273" s="571"/>
      <c r="AW273" s="571"/>
    </row>
    <row r="275" spans="2:53" ht="15" customHeight="1" thickBot="1" x14ac:dyDescent="0.2">
      <c r="B275" s="128" t="s">
        <v>1155</v>
      </c>
      <c r="C275" s="30"/>
      <c r="D275" s="30"/>
      <c r="AE275" s="726" t="s">
        <v>2942</v>
      </c>
      <c r="AF275" s="30"/>
      <c r="AG275" s="30"/>
      <c r="AH275" s="30"/>
      <c r="AI275" s="30"/>
      <c r="AJ275" s="30"/>
      <c r="AK275" s="30"/>
      <c r="AL275" s="30"/>
      <c r="AM275" s="30"/>
      <c r="AN275" s="30"/>
      <c r="AO275" s="571"/>
      <c r="AP275" s="571"/>
      <c r="AQ275" s="571"/>
      <c r="AR275" s="571"/>
      <c r="AS275" s="571"/>
      <c r="AT275" s="571"/>
      <c r="AU275" s="571"/>
      <c r="AV275" s="571"/>
      <c r="AW275" s="571"/>
      <c r="AX275" s="571"/>
      <c r="AY275" s="727"/>
      <c r="AZ275" s="571"/>
      <c r="BA275" s="571"/>
    </row>
    <row r="276" spans="2:53" ht="15" customHeight="1" thickTop="1" thickBot="1" x14ac:dyDescent="0.2">
      <c r="B276" s="30" t="s">
        <v>869</v>
      </c>
      <c r="AE276" t="s">
        <v>2943</v>
      </c>
      <c r="AH276" s="121">
        <v>102</v>
      </c>
      <c r="AI276" s="106">
        <v>38.555999999999997</v>
      </c>
      <c r="AJ276" t="s">
        <v>2944</v>
      </c>
      <c r="AN276" s="728"/>
      <c r="AO276" s="729">
        <v>100</v>
      </c>
      <c r="AP276" s="730">
        <v>37.799999999999997</v>
      </c>
      <c r="AQ276" t="s">
        <v>338</v>
      </c>
      <c r="AR276" s="12">
        <f>AH276-AO276</f>
        <v>2</v>
      </c>
      <c r="AS276" s="13">
        <f>AI276-AP276</f>
        <v>0.75600000000000023</v>
      </c>
      <c r="AT276" t="s">
        <v>10</v>
      </c>
      <c r="AU276" t="s">
        <v>2945</v>
      </c>
      <c r="AY276" s="103">
        <v>101</v>
      </c>
      <c r="AZ276" s="106">
        <v>38.177999999999997</v>
      </c>
      <c r="BA276" t="s">
        <v>177</v>
      </c>
    </row>
    <row r="277" spans="2:53" ht="15" customHeight="1" thickTop="1" x14ac:dyDescent="0.15">
      <c r="B277" t="s">
        <v>295</v>
      </c>
    </row>
    <row r="278" spans="2:53" ht="15" customHeight="1" x14ac:dyDescent="0.15">
      <c r="B278" t="s">
        <v>125</v>
      </c>
    </row>
    <row r="279" spans="2:53" ht="15" customHeight="1" x14ac:dyDescent="0.15">
      <c r="B279" t="s">
        <v>123</v>
      </c>
    </row>
    <row r="280" spans="2:53" ht="15" customHeight="1" x14ac:dyDescent="0.15">
      <c r="J280" s="1"/>
      <c r="V280" t="s">
        <v>151</v>
      </c>
    </row>
    <row r="281" spans="2:53" ht="15" customHeight="1" x14ac:dyDescent="0.15">
      <c r="C281" t="s">
        <v>50</v>
      </c>
      <c r="E281" s="12">
        <f>E127</f>
        <v>47</v>
      </c>
      <c r="F281" s="13">
        <f>F127</f>
        <v>17.765999999999998</v>
      </c>
      <c r="G281" t="s">
        <v>57</v>
      </c>
      <c r="V281" s="12">
        <f>(E316+E314)-0.2</f>
        <v>2.2999999999999998</v>
      </c>
      <c r="W281" s="13">
        <f>(F316+F314)-0.0756</f>
        <v>0.86939999999999995</v>
      </c>
      <c r="X281" t="s">
        <v>10</v>
      </c>
    </row>
    <row r="282" spans="2:53" ht="15" customHeight="1" thickBot="1" x14ac:dyDescent="0.2">
      <c r="B282" s="145"/>
      <c r="C282" s="17"/>
      <c r="D282" s="17"/>
      <c r="E282" s="17"/>
      <c r="F282" s="17"/>
      <c r="G282" s="167"/>
      <c r="H282" s="17"/>
      <c r="I282" s="17"/>
      <c r="J282" s="17"/>
      <c r="K282" s="17"/>
      <c r="L282" s="17"/>
      <c r="M282" s="17"/>
      <c r="N282" s="17"/>
      <c r="O282" s="17"/>
      <c r="P282" s="17"/>
      <c r="Q282" s="17"/>
      <c r="R282" s="17"/>
      <c r="S282" s="17"/>
      <c r="T282" s="17"/>
      <c r="U282" s="17"/>
      <c r="V282" s="17"/>
      <c r="W282" s="17"/>
      <c r="X282" s="168"/>
      <c r="Z282" s="169"/>
    </row>
    <row r="283" spans="2:53" ht="15" customHeight="1" thickTop="1" x14ac:dyDescent="0.15">
      <c r="B283" s="170"/>
      <c r="W283" s="171"/>
    </row>
    <row r="284" spans="2:53" ht="15" customHeight="1" x14ac:dyDescent="0.15">
      <c r="B284" s="170"/>
      <c r="C284" s="172"/>
      <c r="D284" t="s">
        <v>1243</v>
      </c>
      <c r="E284" s="101"/>
      <c r="F284" s="101"/>
      <c r="P284" t="s">
        <v>289</v>
      </c>
      <c r="T284" s="12">
        <f>E82+E285</f>
        <v>201.5</v>
      </c>
      <c r="U284" s="13">
        <f>F82+F285</f>
        <v>76.166999999999987</v>
      </c>
      <c r="V284" t="s">
        <v>124</v>
      </c>
      <c r="W284" s="171"/>
    </row>
    <row r="285" spans="2:53" ht="15" customHeight="1" x14ac:dyDescent="0.15">
      <c r="B285" s="170"/>
      <c r="C285" s="173"/>
      <c r="D285" s="59"/>
      <c r="E285" s="174">
        <v>1.5</v>
      </c>
      <c r="F285" s="175">
        <v>0.56699999999999995</v>
      </c>
      <c r="G285" t="s">
        <v>57</v>
      </c>
      <c r="O285" s="176"/>
      <c r="W285" s="171"/>
    </row>
    <row r="286" spans="2:53" ht="15" customHeight="1" x14ac:dyDescent="0.15">
      <c r="B286" s="170"/>
      <c r="C286" s="173"/>
      <c r="D286" s="10"/>
      <c r="T286" t="s">
        <v>59</v>
      </c>
      <c r="W286" s="171"/>
    </row>
    <row r="287" spans="2:53" ht="15" customHeight="1" x14ac:dyDescent="0.15">
      <c r="B287" s="170"/>
      <c r="D287" t="s">
        <v>1245</v>
      </c>
      <c r="G287" s="59"/>
      <c r="H287" s="32">
        <v>1</v>
      </c>
      <c r="I287" s="106">
        <v>0.378</v>
      </c>
      <c r="J287" t="s">
        <v>57</v>
      </c>
      <c r="T287" s="12">
        <f>E82+H287</f>
        <v>201</v>
      </c>
      <c r="U287" s="13">
        <f>F82+I287</f>
        <v>75.977999999999994</v>
      </c>
      <c r="V287" t="s">
        <v>58</v>
      </c>
      <c r="W287" s="171"/>
    </row>
    <row r="288" spans="2:53" ht="15" customHeight="1" x14ac:dyDescent="0.15">
      <c r="B288" s="170"/>
      <c r="C288" s="6"/>
      <c r="O288" s="4"/>
      <c r="W288" s="171"/>
    </row>
    <row r="289" spans="2:33" ht="15" customHeight="1" x14ac:dyDescent="0.15">
      <c r="B289" s="170"/>
      <c r="C289" s="6" t="s">
        <v>82</v>
      </c>
      <c r="D289" s="30"/>
      <c r="O289" s="2"/>
      <c r="W289" s="171"/>
    </row>
    <row r="290" spans="2:33" ht="15" customHeight="1" x14ac:dyDescent="0.15">
      <c r="B290" s="170"/>
      <c r="T290" t="s">
        <v>16</v>
      </c>
      <c r="W290" s="171"/>
    </row>
    <row r="291" spans="2:33" ht="15" customHeight="1" x14ac:dyDescent="0.15">
      <c r="B291" s="170"/>
      <c r="D291" t="s">
        <v>1244</v>
      </c>
      <c r="H291" s="12">
        <f>H287</f>
        <v>1</v>
      </c>
      <c r="I291" s="13">
        <f>I287</f>
        <v>0.378</v>
      </c>
      <c r="J291" t="s">
        <v>57</v>
      </c>
      <c r="T291" s="12">
        <f>E82+H291</f>
        <v>201</v>
      </c>
      <c r="U291" s="13">
        <f>F82+I291</f>
        <v>75.977999999999994</v>
      </c>
      <c r="V291" t="s">
        <v>58</v>
      </c>
      <c r="W291" s="171"/>
      <c r="Y291" s="128"/>
    </row>
    <row r="292" spans="2:33" ht="15" customHeight="1" x14ac:dyDescent="0.15">
      <c r="B292" s="177"/>
      <c r="W292" s="171"/>
      <c r="X292" t="s">
        <v>101</v>
      </c>
      <c r="Y292" s="169"/>
    </row>
    <row r="293" spans="2:33" ht="15" customHeight="1" x14ac:dyDescent="0.15">
      <c r="B293" s="170"/>
      <c r="C293" t="s">
        <v>89</v>
      </c>
      <c r="W293" s="171"/>
      <c r="Y293" s="12">
        <f>AO66</f>
        <v>100</v>
      </c>
      <c r="Z293" s="13">
        <f>AP66</f>
        <v>37.799999999999997</v>
      </c>
      <c r="AA293" t="s">
        <v>102</v>
      </c>
    </row>
    <row r="294" spans="2:33" ht="15" customHeight="1" x14ac:dyDescent="0.15">
      <c r="B294" s="170"/>
      <c r="W294" s="171"/>
    </row>
    <row r="295" spans="2:33" ht="15" customHeight="1" x14ac:dyDescent="0.15">
      <c r="B295" s="170"/>
      <c r="J295" s="2"/>
      <c r="T295" t="s">
        <v>16</v>
      </c>
      <c r="U295" s="4"/>
      <c r="W295" s="171"/>
    </row>
    <row r="296" spans="2:33" ht="15" customHeight="1" x14ac:dyDescent="0.15">
      <c r="B296" s="170"/>
      <c r="D296" t="s">
        <v>1244</v>
      </c>
      <c r="H296" s="12">
        <f>H287</f>
        <v>1</v>
      </c>
      <c r="I296" s="13">
        <f>I287</f>
        <v>0.378</v>
      </c>
      <c r="J296" t="s">
        <v>57</v>
      </c>
      <c r="T296" s="12">
        <f>E82+H296</f>
        <v>201</v>
      </c>
      <c r="U296" s="13">
        <f>F82+I296</f>
        <v>75.977999999999994</v>
      </c>
      <c r="V296" t="s">
        <v>126</v>
      </c>
      <c r="W296" s="171"/>
    </row>
    <row r="297" spans="2:33" ht="15" customHeight="1" x14ac:dyDescent="0.15">
      <c r="B297" s="170"/>
      <c r="W297" s="171"/>
    </row>
    <row r="298" spans="2:33" ht="15" customHeight="1" x14ac:dyDescent="0.15">
      <c r="B298" s="170"/>
      <c r="C298" s="173"/>
      <c r="W298" s="171"/>
    </row>
    <row r="299" spans="2:33" ht="15" customHeight="1" x14ac:dyDescent="0.15">
      <c r="B299" s="170"/>
      <c r="C299" s="173"/>
      <c r="D299" t="s">
        <v>1243</v>
      </c>
      <c r="F299" s="1"/>
      <c r="G299" s="1"/>
      <c r="H299" s="1"/>
      <c r="W299" s="171"/>
    </row>
    <row r="300" spans="2:33" ht="15" customHeight="1" x14ac:dyDescent="0.15">
      <c r="B300" s="170"/>
      <c r="C300" s="1"/>
      <c r="D300" s="59"/>
      <c r="E300" s="174">
        <v>1.5</v>
      </c>
      <c r="F300" s="106">
        <v>0.56699999999999995</v>
      </c>
      <c r="G300" t="s">
        <v>57</v>
      </c>
      <c r="P300" t="s">
        <v>49</v>
      </c>
      <c r="T300" s="12">
        <f>E82+E300</f>
        <v>201.5</v>
      </c>
      <c r="U300" s="13">
        <f>F82+F300</f>
        <v>76.166999999999987</v>
      </c>
      <c r="V300" t="s">
        <v>58</v>
      </c>
      <c r="W300" s="171"/>
      <c r="AC300" s="9"/>
      <c r="AD300" s="9"/>
      <c r="AE300" s="9"/>
      <c r="AF300" s="9"/>
      <c r="AG300" s="9"/>
    </row>
    <row r="301" spans="2:33" ht="15" customHeight="1" x14ac:dyDescent="0.15">
      <c r="B301" s="170"/>
      <c r="H301" s="168"/>
      <c r="O301" s="2"/>
      <c r="W301" s="171"/>
      <c r="AC301" s="9"/>
      <c r="AD301" s="9"/>
      <c r="AE301" s="9"/>
      <c r="AF301" s="9"/>
      <c r="AG301" s="9"/>
    </row>
    <row r="302" spans="2:33" ht="15" customHeight="1" thickBot="1" x14ac:dyDescent="0.2">
      <c r="B302" s="170"/>
      <c r="C302" s="17" t="s">
        <v>588</v>
      </c>
      <c r="D302" s="17"/>
      <c r="E302" s="178">
        <f>Q127</f>
        <v>45</v>
      </c>
      <c r="F302" s="179">
        <f>R127</f>
        <v>17.010000000000002</v>
      </c>
      <c r="G302" s="17" t="s">
        <v>589</v>
      </c>
      <c r="H302" s="17"/>
      <c r="I302" s="17"/>
      <c r="J302" s="17"/>
      <c r="K302" s="17"/>
      <c r="L302" s="17"/>
      <c r="M302" s="17"/>
      <c r="N302" s="17"/>
      <c r="O302" s="180" t="s">
        <v>1253</v>
      </c>
      <c r="P302" s="180"/>
      <c r="Q302" s="17"/>
      <c r="R302" s="17"/>
      <c r="S302" s="17"/>
      <c r="T302" s="17"/>
      <c r="U302" s="17"/>
      <c r="V302" s="17"/>
      <c r="W302" s="181"/>
      <c r="X302" s="182"/>
    </row>
    <row r="303" spans="2:33" ht="15" customHeight="1" thickTop="1" x14ac:dyDescent="0.15">
      <c r="B303" s="145"/>
      <c r="K303" s="2"/>
      <c r="V303" s="2"/>
      <c r="W303" s="183"/>
    </row>
    <row r="304" spans="2:33" ht="15" customHeight="1" x14ac:dyDescent="0.15">
      <c r="C304" s="4"/>
      <c r="R304" t="s">
        <v>60</v>
      </c>
      <c r="T304" s="12">
        <f>E245</f>
        <v>210</v>
      </c>
      <c r="U304" s="13">
        <f>F245</f>
        <v>79.38</v>
      </c>
      <c r="V304" t="s">
        <v>10</v>
      </c>
    </row>
    <row r="305" spans="2:30" ht="15" customHeight="1" x14ac:dyDescent="0.15">
      <c r="G305" t="s">
        <v>325</v>
      </c>
      <c r="J305" s="12">
        <f>AO66-(E316+E314)-L66</f>
        <v>12.5</v>
      </c>
      <c r="K305" s="13">
        <f>AP66-(F316+F314)-M66</f>
        <v>4.654999999999994</v>
      </c>
      <c r="L305" t="s">
        <v>133</v>
      </c>
    </row>
    <row r="307" spans="2:30" ht="15" customHeight="1" x14ac:dyDescent="0.15">
      <c r="B307" s="30" t="s">
        <v>870</v>
      </c>
      <c r="C307" s="184"/>
      <c r="D307" s="184"/>
      <c r="E307" s="184"/>
      <c r="F307" s="184"/>
      <c r="G307" s="184"/>
      <c r="H307" s="184"/>
      <c r="I307" s="184"/>
      <c r="J307" s="184"/>
      <c r="K307" s="184"/>
      <c r="L307" s="184"/>
      <c r="M307" s="184"/>
    </row>
    <row r="308" spans="2:30" ht="15" customHeight="1" x14ac:dyDescent="0.15">
      <c r="G308" s="1" t="s">
        <v>1255</v>
      </c>
    </row>
    <row r="309" spans="2:30" ht="15" customHeight="1" x14ac:dyDescent="0.15">
      <c r="H309" s="2"/>
      <c r="J309" s="12">
        <f>(E316+E314)-0.3</f>
        <v>2.2000000000000002</v>
      </c>
      <c r="K309" s="13">
        <f>(F316+F314)-0.1134</f>
        <v>0.83159999999999989</v>
      </c>
      <c r="L309" t="s">
        <v>135</v>
      </c>
      <c r="U309" s="12">
        <f>J309+E142+10</f>
        <v>42.2</v>
      </c>
      <c r="V309" s="13">
        <f>K309+F142+3.78</f>
        <v>15.951599999999999</v>
      </c>
      <c r="W309" t="s">
        <v>54</v>
      </c>
    </row>
    <row r="310" spans="2:30" ht="15" customHeight="1" x14ac:dyDescent="0.15">
      <c r="C310" t="s">
        <v>1251</v>
      </c>
      <c r="U310" s="1" t="s">
        <v>168</v>
      </c>
    </row>
    <row r="311" spans="2:30" ht="15" customHeight="1" x14ac:dyDescent="0.15">
      <c r="B311" s="3"/>
      <c r="C311" s="3"/>
      <c r="D311" s="3"/>
      <c r="E311" s="3"/>
      <c r="F311" s="3" t="s">
        <v>791</v>
      </c>
      <c r="G311" s="3"/>
      <c r="H311" s="3"/>
      <c r="I311" s="3"/>
      <c r="J311" s="3"/>
      <c r="K311" s="185"/>
      <c r="L311" s="3"/>
      <c r="M311" s="3"/>
      <c r="N311" s="3"/>
      <c r="O311" s="3"/>
      <c r="P311" s="3"/>
      <c r="Q311" s="3"/>
      <c r="R311" s="3"/>
      <c r="S311" s="3"/>
      <c r="T311" s="168"/>
      <c r="W311" s="163" t="s">
        <v>150</v>
      </c>
      <c r="X311" s="3"/>
      <c r="Y311" s="3"/>
      <c r="Z311" s="3"/>
      <c r="AA311" s="3"/>
      <c r="AB311" s="3"/>
      <c r="AC311" s="3"/>
      <c r="AD311" s="3"/>
    </row>
    <row r="312" spans="2:30" ht="15" customHeight="1" x14ac:dyDescent="0.15">
      <c r="C312" s="170"/>
      <c r="K312" s="186"/>
      <c r="L312" s="8"/>
      <c r="S312" s="89"/>
      <c r="V312" s="7"/>
    </row>
    <row r="313" spans="2:30" ht="15" customHeight="1" x14ac:dyDescent="0.15">
      <c r="C313" s="170"/>
      <c r="E313" s="129" t="s">
        <v>315</v>
      </c>
      <c r="F313" s="187"/>
      <c r="K313" s="188"/>
      <c r="L313" t="s">
        <v>795</v>
      </c>
      <c r="P313" s="1"/>
      <c r="R313" s="12">
        <f>R322</f>
        <v>7.5</v>
      </c>
      <c r="S313" s="7"/>
      <c r="U313" s="2"/>
      <c r="V313" s="7"/>
      <c r="W313" s="12">
        <f>E245-(E82+E300)-1</f>
        <v>7.5</v>
      </c>
      <c r="X313" s="4"/>
      <c r="Z313" s="1"/>
    </row>
    <row r="314" spans="2:30" ht="15" customHeight="1" x14ac:dyDescent="0.15">
      <c r="C314" s="170"/>
      <c r="D314" s="59"/>
      <c r="E314" s="32">
        <v>1.5</v>
      </c>
      <c r="F314" s="106">
        <v>0.56699999999999995</v>
      </c>
      <c r="G314" t="s">
        <v>137</v>
      </c>
      <c r="H314" t="s">
        <v>152</v>
      </c>
      <c r="K314" s="188"/>
      <c r="L314" t="s">
        <v>796</v>
      </c>
      <c r="P314" s="189"/>
      <c r="R314" s="13">
        <f>R323</f>
        <v>2.835000000000008</v>
      </c>
      <c r="S314" s="7" t="s">
        <v>57</v>
      </c>
      <c r="V314" s="7"/>
      <c r="W314" s="13">
        <f>F245-(F82+F300)-0.378</f>
        <v>2.835000000000008</v>
      </c>
      <c r="X314" t="s">
        <v>211</v>
      </c>
      <c r="Z314" t="s">
        <v>798</v>
      </c>
    </row>
    <row r="315" spans="2:30" ht="15" customHeight="1" x14ac:dyDescent="0.15">
      <c r="C315" s="170"/>
      <c r="E315" s="57" t="s">
        <v>285</v>
      </c>
      <c r="F315" s="117"/>
      <c r="H315" s="12">
        <f>E316+E314</f>
        <v>2.5</v>
      </c>
      <c r="I315" s="13">
        <f>F316+F314</f>
        <v>0.94499999999999995</v>
      </c>
      <c r="J315" t="s">
        <v>10</v>
      </c>
      <c r="K315" s="188"/>
      <c r="S315" s="7"/>
      <c r="V315" s="7"/>
    </row>
    <row r="316" spans="2:30" ht="15" customHeight="1" x14ac:dyDescent="0.15">
      <c r="C316" s="170"/>
      <c r="D316" s="59"/>
      <c r="E316" s="32">
        <v>1</v>
      </c>
      <c r="F316" s="106">
        <v>0.378</v>
      </c>
      <c r="G316" t="s">
        <v>137</v>
      </c>
      <c r="K316" s="188"/>
      <c r="S316" s="7"/>
      <c r="V316" s="7"/>
    </row>
    <row r="317" spans="2:30" ht="15" customHeight="1" x14ac:dyDescent="0.15">
      <c r="C317" s="170"/>
      <c r="K317" s="188"/>
      <c r="M317" s="23"/>
      <c r="S317" s="7"/>
      <c r="V317" s="7"/>
      <c r="Z317" s="30"/>
    </row>
    <row r="318" spans="2:30" ht="15" customHeight="1" x14ac:dyDescent="0.15">
      <c r="C318" s="170"/>
      <c r="K318" s="188"/>
      <c r="Q318" s="2"/>
      <c r="S318" s="7"/>
      <c r="V318" s="7"/>
      <c r="Z318" s="190"/>
    </row>
    <row r="319" spans="2:30" ht="15" customHeight="1" x14ac:dyDescent="0.15">
      <c r="C319" s="170"/>
      <c r="K319" s="188"/>
      <c r="L319" t="s">
        <v>792</v>
      </c>
      <c r="S319" s="7"/>
      <c r="U319" s="162" t="s">
        <v>134</v>
      </c>
      <c r="V319" s="7"/>
      <c r="Z319" t="s">
        <v>288</v>
      </c>
    </row>
    <row r="320" spans="2:30" ht="15" customHeight="1" x14ac:dyDescent="0.15">
      <c r="C320" s="170"/>
      <c r="J320" t="s">
        <v>210</v>
      </c>
      <c r="K320" s="188"/>
      <c r="L320" t="s">
        <v>793</v>
      </c>
      <c r="S320" s="7"/>
      <c r="U320" s="12">
        <f>AO66</f>
        <v>100</v>
      </c>
      <c r="V320" s="7"/>
      <c r="Z320" t="s">
        <v>286</v>
      </c>
    </row>
    <row r="321" spans="2:30" ht="15" customHeight="1" x14ac:dyDescent="0.15">
      <c r="C321" s="170" t="s">
        <v>11</v>
      </c>
      <c r="J321" t="s">
        <v>427</v>
      </c>
      <c r="K321" s="188"/>
      <c r="L321" t="s">
        <v>794</v>
      </c>
      <c r="S321" s="7"/>
      <c r="U321" s="13">
        <f>AP66</f>
        <v>37.799999999999997</v>
      </c>
      <c r="V321" s="7" t="s">
        <v>136</v>
      </c>
      <c r="Z321" t="s">
        <v>287</v>
      </c>
    </row>
    <row r="322" spans="2:30" ht="15" customHeight="1" x14ac:dyDescent="0.15">
      <c r="C322" s="170"/>
      <c r="H322" s="12">
        <f>L66</f>
        <v>85</v>
      </c>
      <c r="I322" s="13">
        <f>M66</f>
        <v>32.200000000000003</v>
      </c>
      <c r="J322" t="s">
        <v>137</v>
      </c>
      <c r="K322" s="188"/>
      <c r="R322" s="12">
        <f>E245-(N66+E300)-1</f>
        <v>7.5</v>
      </c>
      <c r="S322" s="7"/>
      <c r="V322" s="7"/>
      <c r="W322" s="12">
        <f>R322-1</f>
        <v>6.5</v>
      </c>
      <c r="Z322" t="s">
        <v>212</v>
      </c>
    </row>
    <row r="323" spans="2:30" ht="15" customHeight="1" x14ac:dyDescent="0.15">
      <c r="B323" s="30" t="s">
        <v>215</v>
      </c>
      <c r="C323" s="170"/>
      <c r="K323" s="188"/>
      <c r="N323" s="30" t="s">
        <v>214</v>
      </c>
      <c r="R323" s="13">
        <f>F245-(O66+F300)-0.378</f>
        <v>2.835000000000008</v>
      </c>
      <c r="S323" s="7" t="s">
        <v>211</v>
      </c>
      <c r="V323" s="7"/>
      <c r="W323" s="13">
        <f>R323-0.378</f>
        <v>2.4570000000000078</v>
      </c>
      <c r="X323" t="s">
        <v>211</v>
      </c>
      <c r="Z323" s="30" t="s">
        <v>215</v>
      </c>
    </row>
    <row r="324" spans="2:30" ht="15" customHeight="1" x14ac:dyDescent="0.15">
      <c r="C324" s="170"/>
      <c r="K324" s="188"/>
      <c r="O324" s="1"/>
      <c r="S324" s="7"/>
      <c r="V324" s="7"/>
      <c r="Z324" s="1"/>
    </row>
    <row r="325" spans="2:30" ht="15" customHeight="1" x14ac:dyDescent="0.15">
      <c r="C325" s="170"/>
      <c r="K325" s="188"/>
      <c r="S325" s="7"/>
      <c r="V325" s="7"/>
      <c r="Z325" s="23"/>
      <c r="AA325" s="23"/>
      <c r="AB325" s="23"/>
    </row>
    <row r="326" spans="2:30" ht="15" customHeight="1" x14ac:dyDescent="0.15">
      <c r="C326" s="170"/>
      <c r="K326" s="188"/>
      <c r="S326" s="7"/>
      <c r="V326" s="7"/>
    </row>
    <row r="327" spans="2:30" ht="15" customHeight="1" x14ac:dyDescent="0.15">
      <c r="C327" s="170"/>
      <c r="E327" s="2"/>
      <c r="K327" s="188"/>
      <c r="N327" s="23"/>
      <c r="S327" s="7"/>
      <c r="V327" s="7"/>
    </row>
    <row r="328" spans="2:30" ht="15" customHeight="1" x14ac:dyDescent="0.15">
      <c r="C328" s="170"/>
      <c r="E328" s="2"/>
      <c r="K328" s="188"/>
      <c r="L328" s="9"/>
      <c r="N328" s="6"/>
      <c r="S328" s="7"/>
      <c r="V328" s="7"/>
    </row>
    <row r="329" spans="2:30" ht="15" customHeight="1" x14ac:dyDescent="0.15">
      <c r="C329" s="170"/>
      <c r="K329" s="188"/>
      <c r="L329" s="23"/>
      <c r="S329" s="7"/>
      <c r="T329" s="191"/>
      <c r="U329" s="191"/>
      <c r="V329" s="7"/>
    </row>
    <row r="330" spans="2:30" ht="15" customHeight="1" x14ac:dyDescent="0.15">
      <c r="C330" s="170"/>
      <c r="G330" t="s">
        <v>797</v>
      </c>
      <c r="K330" s="188"/>
      <c r="S330" s="192" t="s">
        <v>282</v>
      </c>
      <c r="V330" s="7"/>
      <c r="W330" s="9"/>
    </row>
    <row r="331" spans="2:30" ht="15" customHeight="1" x14ac:dyDescent="0.15">
      <c r="B331" s="3"/>
      <c r="C331" s="193"/>
      <c r="D331" s="3"/>
      <c r="E331" s="3"/>
      <c r="F331" s="3"/>
      <c r="G331" s="194"/>
      <c r="H331" s="3"/>
      <c r="I331" s="3"/>
      <c r="J331" s="3"/>
      <c r="K331" s="185"/>
      <c r="L331" s="3"/>
      <c r="M331" s="3"/>
      <c r="N331" s="3"/>
      <c r="O331" s="3"/>
      <c r="P331" s="3"/>
      <c r="Q331" s="3"/>
      <c r="S331" s="195" t="s">
        <v>305</v>
      </c>
      <c r="T331" s="196"/>
      <c r="V331" s="197"/>
      <c r="W331" s="19"/>
      <c r="X331" s="3"/>
      <c r="Y331" s="3"/>
      <c r="Z331" s="3"/>
      <c r="AA331" s="3"/>
      <c r="AB331" s="3"/>
      <c r="AC331" s="3"/>
      <c r="AD331" s="3"/>
    </row>
    <row r="332" spans="2:30" ht="15" customHeight="1" x14ac:dyDescent="0.15">
      <c r="K332" s="188"/>
      <c r="N332" s="6" t="s">
        <v>1252</v>
      </c>
      <c r="O332" s="6"/>
      <c r="R332" s="11"/>
      <c r="S332" s="8"/>
    </row>
    <row r="333" spans="2:30" ht="15" customHeight="1" x14ac:dyDescent="0.15">
      <c r="F333" t="s">
        <v>213</v>
      </c>
      <c r="J333" s="101"/>
      <c r="M333" t="s">
        <v>149</v>
      </c>
      <c r="S333" s="2"/>
      <c r="Y333" t="s">
        <v>216</v>
      </c>
    </row>
    <row r="334" spans="2:30" ht="15" customHeight="1" x14ac:dyDescent="0.15">
      <c r="H334" s="59"/>
      <c r="I334" s="32">
        <v>3</v>
      </c>
      <c r="J334" s="106">
        <v>1.1339999999999999</v>
      </c>
      <c r="K334" t="s">
        <v>147</v>
      </c>
      <c r="M334" s="12">
        <f>Y334-I334</f>
        <v>9.5</v>
      </c>
      <c r="N334" s="13">
        <f>Z334-J334</f>
        <v>3.5209999999999941</v>
      </c>
      <c r="O334" t="s">
        <v>147</v>
      </c>
      <c r="T334" s="12">
        <f>Y334+(M334-2)</f>
        <v>20</v>
      </c>
      <c r="U334" s="13">
        <f>Z334+(N334-0.756)</f>
        <v>7.4199999999999884</v>
      </c>
      <c r="V334" t="s">
        <v>280</v>
      </c>
      <c r="Y334" s="12">
        <f>U320-H315-H322</f>
        <v>12.5</v>
      </c>
      <c r="Z334" s="13">
        <f>U321-I315-I322</f>
        <v>4.654999999999994</v>
      </c>
      <c r="AA334" t="s">
        <v>147</v>
      </c>
    </row>
    <row r="335" spans="2:30" ht="15" customHeight="1" x14ac:dyDescent="0.15">
      <c r="T335" s="1" t="s">
        <v>283</v>
      </c>
    </row>
    <row r="337" spans="2:29" ht="15" customHeight="1" x14ac:dyDescent="0.15">
      <c r="B337" s="30" t="s">
        <v>873</v>
      </c>
    </row>
    <row r="338" spans="2:29" ht="15" customHeight="1" x14ac:dyDescent="0.15">
      <c r="B338" s="5" t="s">
        <v>304</v>
      </c>
      <c r="C338" s="6"/>
      <c r="D338" s="6"/>
      <c r="E338" s="6"/>
      <c r="F338" s="6"/>
      <c r="G338" s="6"/>
      <c r="H338" s="6"/>
      <c r="Q338" s="5" t="s">
        <v>1240</v>
      </c>
      <c r="R338" s="6"/>
      <c r="S338" s="6"/>
      <c r="T338" s="6"/>
      <c r="U338" s="6"/>
      <c r="V338" s="6"/>
      <c r="W338" s="6"/>
      <c r="X338" s="6"/>
      <c r="Y338" s="6"/>
    </row>
    <row r="339" spans="2:29" ht="15" customHeight="1" x14ac:dyDescent="0.15">
      <c r="L339" s="12">
        <v>5</v>
      </c>
      <c r="M339" s="13">
        <v>1.89</v>
      </c>
      <c r="N339" t="s">
        <v>293</v>
      </c>
      <c r="AA339" s="12">
        <v>5</v>
      </c>
      <c r="AB339" s="13">
        <v>1.89</v>
      </c>
      <c r="AC339" t="s">
        <v>53</v>
      </c>
    </row>
    <row r="340" spans="2:29" ht="15" customHeight="1" x14ac:dyDescent="0.15">
      <c r="C340" s="168"/>
      <c r="D340" s="3"/>
      <c r="E340" s="3"/>
      <c r="F340" s="3"/>
      <c r="G340" s="3"/>
      <c r="H340" s="3"/>
      <c r="I340" s="3"/>
      <c r="J340" s="3"/>
      <c r="K340" s="3"/>
      <c r="L340" s="3"/>
      <c r="R340" s="168"/>
      <c r="S340" s="3"/>
      <c r="T340" s="3"/>
      <c r="U340" s="3"/>
      <c r="V340" s="3"/>
      <c r="W340" s="3"/>
      <c r="X340" s="3"/>
      <c r="Y340" s="3"/>
      <c r="Z340" s="3"/>
      <c r="AA340" s="3"/>
    </row>
    <row r="341" spans="2:29" ht="15" customHeight="1" x14ac:dyDescent="0.15">
      <c r="I341" t="s">
        <v>1248</v>
      </c>
      <c r="X341" t="s">
        <v>1248</v>
      </c>
    </row>
    <row r="342" spans="2:29" ht="15" customHeight="1" x14ac:dyDescent="0.15">
      <c r="I342" s="12">
        <f>L66+0.5</f>
        <v>85.5</v>
      </c>
      <c r="J342" s="13">
        <f>M66+0.189</f>
        <v>32.389000000000003</v>
      </c>
      <c r="K342" t="s">
        <v>802</v>
      </c>
      <c r="X342" s="12">
        <f>N64+0.5</f>
        <v>85.5</v>
      </c>
      <c r="Y342" s="13">
        <f>O64+0.189</f>
        <v>32.389000000000003</v>
      </c>
      <c r="Z342" t="s">
        <v>802</v>
      </c>
    </row>
    <row r="343" spans="2:29" ht="15" customHeight="1" x14ac:dyDescent="0.15">
      <c r="E343" s="12">
        <f>Q127/2</f>
        <v>22.5</v>
      </c>
      <c r="F343" s="13">
        <f>R127/2</f>
        <v>8.5050000000000008</v>
      </c>
      <c r="G343" t="s">
        <v>293</v>
      </c>
      <c r="K343" s="135"/>
      <c r="T343" s="12">
        <f>Q127/2</f>
        <v>22.5</v>
      </c>
      <c r="U343" s="13">
        <f>R127/2</f>
        <v>8.5050000000000008</v>
      </c>
      <c r="V343" t="s">
        <v>53</v>
      </c>
      <c r="Z343" s="135"/>
    </row>
    <row r="345" spans="2:29" ht="15" customHeight="1" x14ac:dyDescent="0.15">
      <c r="F345" s="135"/>
      <c r="G345" s="2"/>
      <c r="I345" s="12">
        <f>L66+0.5</f>
        <v>85.5</v>
      </c>
      <c r="J345" s="13">
        <f>M66+0.189</f>
        <v>32.389000000000003</v>
      </c>
      <c r="K345" t="s">
        <v>802</v>
      </c>
      <c r="U345" s="135"/>
      <c r="V345" s="2"/>
      <c r="X345" s="12">
        <f>L66+0.5+(N64-L66)/2</f>
        <v>85.5</v>
      </c>
      <c r="Y345" s="13">
        <f>M66+0.189+(O64-M66)/2</f>
        <v>32.389000000000003</v>
      </c>
      <c r="Z345" t="s">
        <v>802</v>
      </c>
    </row>
    <row r="346" spans="2:29" ht="15" customHeight="1" x14ac:dyDescent="0.15">
      <c r="B346" t="s">
        <v>1475</v>
      </c>
      <c r="C346" t="s">
        <v>193</v>
      </c>
      <c r="Q346" t="s">
        <v>1472</v>
      </c>
      <c r="R346" t="s">
        <v>193</v>
      </c>
    </row>
    <row r="347" spans="2:29" ht="15" customHeight="1" x14ac:dyDescent="0.15">
      <c r="E347" s="12">
        <f>Q127/2-E349</f>
        <v>12.5</v>
      </c>
      <c r="F347" s="13">
        <f>R127/2-F349</f>
        <v>4.7250000000000014</v>
      </c>
      <c r="G347" t="s">
        <v>293</v>
      </c>
    </row>
    <row r="348" spans="2:29" ht="15" customHeight="1" x14ac:dyDescent="0.15">
      <c r="G348" t="s">
        <v>1261</v>
      </c>
      <c r="I348" s="12">
        <f>L66+0.5</f>
        <v>85.5</v>
      </c>
      <c r="J348" s="13">
        <f>M66+0.189</f>
        <v>32.389000000000003</v>
      </c>
      <c r="K348" t="s">
        <v>802</v>
      </c>
      <c r="T348" s="12">
        <f>Q127/2</f>
        <v>22.5</v>
      </c>
      <c r="U348" s="13">
        <f>R127/2</f>
        <v>8.5050000000000008</v>
      </c>
      <c r="V348" t="s">
        <v>53</v>
      </c>
      <c r="Y348" s="9"/>
      <c r="Z348" s="9"/>
      <c r="AA348" s="9"/>
    </row>
    <row r="349" spans="2:29" ht="15" customHeight="1" x14ac:dyDescent="0.15">
      <c r="E349" s="12">
        <v>10</v>
      </c>
      <c r="F349" s="13">
        <v>3.78</v>
      </c>
      <c r="G349" t="s">
        <v>10</v>
      </c>
    </row>
    <row r="350" spans="2:29" ht="15" customHeight="1" x14ac:dyDescent="0.15">
      <c r="C350" s="168"/>
      <c r="G350" t="s">
        <v>217</v>
      </c>
      <c r="I350" s="12">
        <f>L66</f>
        <v>85</v>
      </c>
      <c r="J350" s="13">
        <f>M66</f>
        <v>32.200000000000003</v>
      </c>
      <c r="K350" t="s">
        <v>802</v>
      </c>
      <c r="R350" s="168"/>
      <c r="T350" s="9"/>
      <c r="U350" s="9"/>
      <c r="V350" t="s">
        <v>217</v>
      </c>
      <c r="X350" s="12">
        <f>L66</f>
        <v>85</v>
      </c>
      <c r="Y350" s="13">
        <f>M66</f>
        <v>32.200000000000003</v>
      </c>
      <c r="Z350" t="s">
        <v>802</v>
      </c>
    </row>
    <row r="351" spans="2:29" ht="15" customHeight="1" x14ac:dyDescent="0.15">
      <c r="J351" t="s">
        <v>1257</v>
      </c>
      <c r="Y351" t="s">
        <v>1256</v>
      </c>
    </row>
    <row r="353" spans="2:28" ht="15" customHeight="1" x14ac:dyDescent="0.15">
      <c r="F353" s="6" t="s">
        <v>130</v>
      </c>
      <c r="L353" s="198"/>
      <c r="U353" s="6" t="s">
        <v>130</v>
      </c>
      <c r="AA353" s="198"/>
    </row>
    <row r="354" spans="2:28" ht="15" customHeight="1" thickBot="1" x14ac:dyDescent="0.2">
      <c r="C354" s="199"/>
      <c r="D354" s="199"/>
      <c r="E354" s="199"/>
      <c r="F354" s="199"/>
      <c r="G354" s="199"/>
      <c r="H354" s="199"/>
      <c r="I354" s="199"/>
      <c r="J354" s="199"/>
      <c r="K354" s="199"/>
      <c r="L354" s="199"/>
      <c r="M354" s="199"/>
      <c r="R354" s="199"/>
      <c r="S354" s="199"/>
      <c r="T354" s="199"/>
      <c r="U354" s="199"/>
      <c r="V354" s="199"/>
      <c r="W354" s="199"/>
      <c r="X354" s="199"/>
      <c r="Y354" s="199"/>
      <c r="Z354" s="199"/>
      <c r="AA354" s="199"/>
      <c r="AB354" s="199"/>
    </row>
    <row r="356" spans="2:28" ht="15" customHeight="1" x14ac:dyDescent="0.15">
      <c r="B356" t="s">
        <v>1476</v>
      </c>
      <c r="C356" t="s">
        <v>1474</v>
      </c>
      <c r="Q356" t="s">
        <v>1473</v>
      </c>
      <c r="R356" t="s">
        <v>1474</v>
      </c>
    </row>
    <row r="358" spans="2:28" ht="15" customHeight="1" x14ac:dyDescent="0.15">
      <c r="G358" t="s">
        <v>70</v>
      </c>
      <c r="I358" s="12">
        <f>L66</f>
        <v>85</v>
      </c>
      <c r="J358" s="13">
        <f>M66</f>
        <v>32.200000000000003</v>
      </c>
      <c r="K358" t="s">
        <v>802</v>
      </c>
      <c r="V358" t="s">
        <v>70</v>
      </c>
      <c r="X358" s="12">
        <f>L66</f>
        <v>85</v>
      </c>
      <c r="Y358" s="13">
        <f>M66</f>
        <v>32.200000000000003</v>
      </c>
      <c r="Z358" t="s">
        <v>802</v>
      </c>
    </row>
    <row r="360" spans="2:28" ht="15" customHeight="1" x14ac:dyDescent="0.15">
      <c r="G360" s="131"/>
      <c r="V360" s="131"/>
    </row>
    <row r="362" spans="2:28" ht="15" customHeight="1" x14ac:dyDescent="0.15">
      <c r="G362" t="s">
        <v>806</v>
      </c>
      <c r="I362" s="12">
        <f>K245</f>
        <v>10</v>
      </c>
      <c r="J362" s="13">
        <f>L245</f>
        <v>3.78</v>
      </c>
      <c r="K362" t="s">
        <v>10</v>
      </c>
      <c r="V362" t="s">
        <v>806</v>
      </c>
      <c r="X362" s="12">
        <f>K245</f>
        <v>10</v>
      </c>
      <c r="Y362" s="13">
        <f>L245</f>
        <v>3.78</v>
      </c>
      <c r="Z362" t="s">
        <v>10</v>
      </c>
    </row>
    <row r="366" spans="2:28" ht="15" customHeight="1" x14ac:dyDescent="0.15">
      <c r="I366" t="s">
        <v>71</v>
      </c>
      <c r="X366" t="s">
        <v>71</v>
      </c>
    </row>
    <row r="367" spans="2:28" ht="15" customHeight="1" x14ac:dyDescent="0.15">
      <c r="B367" t="s">
        <v>1242</v>
      </c>
    </row>
    <row r="369" spans="2:2" ht="15" customHeight="1" x14ac:dyDescent="0.15">
      <c r="B369" t="s">
        <v>163</v>
      </c>
    </row>
    <row r="370" spans="2:2" ht="15" customHeight="1" x14ac:dyDescent="0.15">
      <c r="B370" t="s">
        <v>153</v>
      </c>
    </row>
    <row r="371" spans="2:2" ht="15" customHeight="1" x14ac:dyDescent="0.15">
      <c r="B371" t="s">
        <v>155</v>
      </c>
    </row>
    <row r="375" spans="2:2" ht="15" customHeight="1" x14ac:dyDescent="0.15">
      <c r="B375" s="30" t="s">
        <v>1156</v>
      </c>
    </row>
    <row r="376" spans="2:2" ht="15" customHeight="1" x14ac:dyDescent="0.15">
      <c r="B376" t="s">
        <v>156</v>
      </c>
    </row>
    <row r="377" spans="2:2" ht="15" customHeight="1" x14ac:dyDescent="0.15">
      <c r="B377" t="s">
        <v>157</v>
      </c>
    </row>
    <row r="378" spans="2:2" ht="15" customHeight="1" x14ac:dyDescent="0.15">
      <c r="B378" t="s">
        <v>158</v>
      </c>
    </row>
    <row r="379" spans="2:2" ht="15" customHeight="1" x14ac:dyDescent="0.15">
      <c r="B379" t="s">
        <v>159</v>
      </c>
    </row>
    <row r="380" spans="2:2" ht="15" customHeight="1" x14ac:dyDescent="0.15">
      <c r="B380" t="s">
        <v>160</v>
      </c>
    </row>
    <row r="382" spans="2:2" ht="15" customHeight="1" x14ac:dyDescent="0.15">
      <c r="B382" s="30" t="s">
        <v>867</v>
      </c>
    </row>
    <row r="383" spans="2:2" ht="15" customHeight="1" x14ac:dyDescent="0.15">
      <c r="B383" t="s">
        <v>302</v>
      </c>
    </row>
    <row r="384" spans="2:2" ht="15" customHeight="1" x14ac:dyDescent="0.15">
      <c r="B384" s="6" t="s">
        <v>306</v>
      </c>
    </row>
    <row r="385" spans="2:44" ht="15" customHeight="1" x14ac:dyDescent="0.15">
      <c r="K385" t="s">
        <v>223</v>
      </c>
      <c r="M385" s="12">
        <f>E248</f>
        <v>367</v>
      </c>
      <c r="N385" s="13">
        <f>F248</f>
        <v>138.726</v>
      </c>
      <c r="O385" t="s">
        <v>224</v>
      </c>
      <c r="AA385" s="9"/>
      <c r="AB385" s="9"/>
      <c r="AC385" s="9"/>
    </row>
    <row r="386" spans="2:44" ht="15" customHeight="1" x14ac:dyDescent="0.15">
      <c r="K386" t="s">
        <v>17</v>
      </c>
      <c r="M386" s="12">
        <f>E249</f>
        <v>387</v>
      </c>
      <c r="N386" s="13">
        <f>F249</f>
        <v>146.286</v>
      </c>
      <c r="O386" t="s">
        <v>138</v>
      </c>
      <c r="Z386" s="23"/>
      <c r="AA386" s="23"/>
      <c r="AB386" s="23"/>
      <c r="AC386" s="200" t="s">
        <v>593</v>
      </c>
      <c r="AE386" s="12">
        <f>E249</f>
        <v>387</v>
      </c>
      <c r="AF386" s="13">
        <f>F249</f>
        <v>146.286</v>
      </c>
      <c r="AG386" t="s">
        <v>24</v>
      </c>
    </row>
    <row r="387" spans="2:44" ht="15" customHeight="1" thickBot="1" x14ac:dyDescent="0.2">
      <c r="B387" s="145"/>
      <c r="C387" s="17"/>
      <c r="D387" s="17"/>
      <c r="E387" s="17"/>
      <c r="F387" s="17"/>
      <c r="G387" s="17"/>
      <c r="H387" s="17"/>
      <c r="I387" s="17"/>
      <c r="J387" s="17"/>
      <c r="K387" s="17"/>
      <c r="L387" s="17"/>
      <c r="M387" s="17"/>
      <c r="N387" s="17"/>
      <c r="O387" s="17"/>
      <c r="P387" s="17"/>
      <c r="Q387" s="17"/>
      <c r="R387" s="17"/>
      <c r="S387" s="17"/>
      <c r="T387" s="17"/>
      <c r="U387" s="17"/>
      <c r="V387" s="17"/>
      <c r="W387" s="17"/>
      <c r="X387" s="201"/>
      <c r="Y387" s="202"/>
      <c r="Z387" s="202"/>
      <c r="AA387" s="202"/>
      <c r="AB387" s="202"/>
      <c r="AC387" s="202"/>
      <c r="AD387" s="202"/>
      <c r="AE387" s="202"/>
      <c r="AF387" s="202"/>
      <c r="AG387" s="202"/>
      <c r="AH387" s="202"/>
      <c r="AI387" s="202"/>
      <c r="AJ387" s="202"/>
      <c r="AK387" s="202"/>
      <c r="AL387" s="202"/>
      <c r="AM387" s="202"/>
      <c r="AN387" s="202"/>
      <c r="AO387" s="202"/>
      <c r="AP387" s="202"/>
      <c r="AQ387" s="202"/>
      <c r="AR387" s="203"/>
    </row>
    <row r="388" spans="2:44" ht="15" customHeight="1" thickTop="1" x14ac:dyDescent="0.15">
      <c r="B388" s="171"/>
      <c r="K388" t="s">
        <v>206</v>
      </c>
      <c r="Q388" s="23"/>
      <c r="AF388" s="200" t="s">
        <v>140</v>
      </c>
      <c r="AR388" s="204"/>
    </row>
    <row r="389" spans="2:44" ht="15" customHeight="1" x14ac:dyDescent="0.15">
      <c r="B389" s="171"/>
      <c r="AR389" s="205"/>
    </row>
    <row r="390" spans="2:44" ht="15" customHeight="1" x14ac:dyDescent="0.15">
      <c r="B390" s="171"/>
      <c r="Q390" s="23"/>
      <c r="AR390" s="205"/>
    </row>
    <row r="391" spans="2:44" ht="15" customHeight="1" x14ac:dyDescent="0.15">
      <c r="B391" s="171"/>
      <c r="AR391" s="205"/>
    </row>
    <row r="392" spans="2:44" ht="15" customHeight="1" x14ac:dyDescent="0.15">
      <c r="B392" s="171"/>
      <c r="C392" t="s">
        <v>142</v>
      </c>
      <c r="G392" t="s">
        <v>78</v>
      </c>
      <c r="O392" s="9"/>
      <c r="P392" s="9"/>
      <c r="X392" s="23"/>
      <c r="AL392" s="206" t="s">
        <v>318</v>
      </c>
      <c r="AR392" s="207" t="s">
        <v>143</v>
      </c>
    </row>
    <row r="393" spans="2:44" ht="15" customHeight="1" x14ac:dyDescent="0.15">
      <c r="B393" s="171"/>
      <c r="AR393" s="205"/>
    </row>
    <row r="394" spans="2:44" ht="15" customHeight="1" x14ac:dyDescent="0.15">
      <c r="B394" s="171"/>
      <c r="AR394" s="205"/>
    </row>
    <row r="395" spans="2:44" ht="15" customHeight="1" x14ac:dyDescent="0.15">
      <c r="B395" s="171"/>
      <c r="AR395" s="205"/>
    </row>
    <row r="396" spans="2:44" ht="15" customHeight="1" x14ac:dyDescent="0.15">
      <c r="B396" s="171"/>
      <c r="AR396" s="205"/>
    </row>
    <row r="397" spans="2:44" ht="15" customHeight="1" thickBot="1" x14ac:dyDescent="0.2">
      <c r="B397" s="171"/>
      <c r="C397" s="208" t="s">
        <v>141</v>
      </c>
      <c r="D397" s="17" t="s">
        <v>272</v>
      </c>
      <c r="E397" s="17"/>
      <c r="F397" s="17"/>
      <c r="G397" s="17"/>
      <c r="H397" s="17"/>
      <c r="I397" s="17"/>
      <c r="J397" s="17"/>
      <c r="K397" s="17" t="s">
        <v>592</v>
      </c>
      <c r="L397" s="17"/>
      <c r="M397" s="17"/>
      <c r="N397" s="17"/>
      <c r="O397" s="17"/>
      <c r="P397" s="17"/>
      <c r="Q397" s="17"/>
      <c r="R397" s="17"/>
      <c r="S397" s="17"/>
      <c r="T397" s="17"/>
      <c r="U397" s="17"/>
      <c r="V397" s="17"/>
      <c r="W397" s="17"/>
      <c r="X397" s="202"/>
      <c r="Y397" s="202"/>
      <c r="Z397" s="202"/>
      <c r="AA397" s="202"/>
      <c r="AB397" s="202"/>
      <c r="AC397" s="202"/>
      <c r="AD397" s="202"/>
      <c r="AE397" s="202"/>
      <c r="AF397" s="209" t="s">
        <v>139</v>
      </c>
      <c r="AG397" s="202"/>
      <c r="AH397" s="202"/>
      <c r="AI397" s="202"/>
      <c r="AJ397" s="202"/>
      <c r="AK397" s="202"/>
      <c r="AL397" s="202" t="s">
        <v>591</v>
      </c>
      <c r="AM397" s="202"/>
      <c r="AN397" s="202"/>
      <c r="AO397" s="202"/>
      <c r="AP397" s="202"/>
      <c r="AQ397" s="202"/>
      <c r="AR397" s="210" t="s">
        <v>590</v>
      </c>
    </row>
    <row r="398" spans="2:44" ht="15" customHeight="1" thickTop="1" x14ac:dyDescent="0.15"/>
    <row r="399" spans="2:44" ht="15" customHeight="1" x14ac:dyDescent="0.15">
      <c r="B399" s="6" t="s">
        <v>617</v>
      </c>
      <c r="K399" s="6"/>
    </row>
    <row r="400" spans="2:44" ht="15" customHeight="1" x14ac:dyDescent="0.15">
      <c r="B400" t="s">
        <v>601</v>
      </c>
    </row>
    <row r="402" spans="2:44" ht="15" customHeight="1" x14ac:dyDescent="0.15">
      <c r="B402" s="170"/>
      <c r="D402" t="s">
        <v>600</v>
      </c>
      <c r="M402" s="6"/>
      <c r="N402" s="9"/>
      <c r="O402" s="9"/>
      <c r="P402" s="9"/>
      <c r="R402" t="s">
        <v>206</v>
      </c>
      <c r="AC402" s="128"/>
      <c r="AD402" s="30"/>
      <c r="AE402" s="30"/>
      <c r="AF402" s="30"/>
      <c r="AG402" s="30"/>
      <c r="AH402" s="30"/>
      <c r="AJ402" s="23"/>
      <c r="AK402" s="23"/>
      <c r="AL402" s="23"/>
      <c r="AM402" s="169"/>
      <c r="AN402" s="206"/>
      <c r="AO402" s="206"/>
      <c r="AP402" s="206"/>
      <c r="AQ402" s="206"/>
      <c r="AR402" s="206"/>
    </row>
    <row r="403" spans="2:44" ht="15" customHeight="1" x14ac:dyDescent="0.15">
      <c r="B403" s="170"/>
    </row>
    <row r="404" spans="2:44" ht="15" customHeight="1" x14ac:dyDescent="0.15">
      <c r="B404" s="170"/>
      <c r="I404" t="s">
        <v>595</v>
      </c>
    </row>
    <row r="405" spans="2:44" ht="15" customHeight="1" x14ac:dyDescent="0.15">
      <c r="B405" s="170"/>
    </row>
    <row r="406" spans="2:44" ht="15" customHeight="1" x14ac:dyDescent="0.15">
      <c r="B406" s="170"/>
      <c r="D406" t="s">
        <v>598</v>
      </c>
    </row>
    <row r="407" spans="2:44" ht="15" customHeight="1" x14ac:dyDescent="0.15">
      <c r="B407" s="170"/>
      <c r="S407" t="s">
        <v>602</v>
      </c>
      <c r="W407" t="s">
        <v>225</v>
      </c>
    </row>
    <row r="408" spans="2:44" ht="15" customHeight="1" x14ac:dyDescent="0.15">
      <c r="B408" s="170"/>
    </row>
    <row r="409" spans="2:44" ht="15" customHeight="1" x14ac:dyDescent="0.15">
      <c r="B409" s="170"/>
    </row>
    <row r="410" spans="2:44" ht="15" customHeight="1" x14ac:dyDescent="0.15">
      <c r="B410" s="170"/>
    </row>
    <row r="411" spans="2:44" ht="15" customHeight="1" x14ac:dyDescent="0.15">
      <c r="B411" s="170"/>
      <c r="D411" t="s">
        <v>599</v>
      </c>
      <c r="R411" s="200" t="s">
        <v>597</v>
      </c>
      <c r="W411" s="5" t="s">
        <v>594</v>
      </c>
    </row>
    <row r="412" spans="2:44" ht="15" customHeight="1" x14ac:dyDescent="0.15">
      <c r="M412" s="6"/>
      <c r="N412" s="9"/>
      <c r="O412" s="9"/>
      <c r="P412" s="9"/>
    </row>
    <row r="414" spans="2:44" ht="15" customHeight="1" x14ac:dyDescent="0.15">
      <c r="B414" s="6" t="s">
        <v>618</v>
      </c>
      <c r="U414" s="4"/>
    </row>
    <row r="415" spans="2:44" ht="15" customHeight="1" x14ac:dyDescent="0.15">
      <c r="K415" t="s">
        <v>17</v>
      </c>
      <c r="M415" s="12">
        <f>E249</f>
        <v>387</v>
      </c>
      <c r="N415" s="13">
        <f>F249</f>
        <v>146.286</v>
      </c>
      <c r="O415" t="s">
        <v>605</v>
      </c>
    </row>
    <row r="417" spans="2:23" ht="15" customHeight="1" x14ac:dyDescent="0.15">
      <c r="C417" t="s">
        <v>626</v>
      </c>
      <c r="E417" s="12">
        <f>AO66-(S503-0.5)-AA544</f>
        <v>20.058086283976692</v>
      </c>
      <c r="F417" s="13">
        <f>AP66-(T503-0.189)-AB550</f>
        <v>7.6520092456269175</v>
      </c>
      <c r="G417" t="s">
        <v>161</v>
      </c>
      <c r="H417" t="s">
        <v>1262</v>
      </c>
      <c r="M417" s="12">
        <f>R64+T64</f>
        <v>80</v>
      </c>
      <c r="N417" s="13">
        <f>S64+U64</f>
        <v>30.240000000000002</v>
      </c>
      <c r="O417" t="s">
        <v>389</v>
      </c>
    </row>
    <row r="418" spans="2:23" ht="15" customHeight="1" x14ac:dyDescent="0.15">
      <c r="B418" s="170"/>
      <c r="C418" t="s">
        <v>604</v>
      </c>
      <c r="E418" s="12">
        <f>Q127</f>
        <v>45</v>
      </c>
      <c r="F418" s="13">
        <f>R127</f>
        <v>17.010000000000002</v>
      </c>
      <c r="G418" t="s">
        <v>605</v>
      </c>
      <c r="M418" t="s">
        <v>619</v>
      </c>
      <c r="P418" s="9"/>
      <c r="Q418" s="9"/>
      <c r="S418" t="s">
        <v>603</v>
      </c>
    </row>
    <row r="419" spans="2:23" ht="15" customHeight="1" x14ac:dyDescent="0.15">
      <c r="B419" s="170"/>
      <c r="H419" s="12">
        <f>D425-E418-D422</f>
        <v>10</v>
      </c>
      <c r="I419" s="13">
        <f>E425-F418-E422</f>
        <v>3.7800000000000011</v>
      </c>
      <c r="J419" t="s">
        <v>605</v>
      </c>
      <c r="M419" s="12">
        <f>AO66-(S503-0.5)-(Y534+0.5)</f>
        <v>26.5</v>
      </c>
      <c r="N419" s="13">
        <f>AP66-(T503-0.189)-(Z534+0.189)</f>
        <v>10.016999999999996</v>
      </c>
      <c r="O419" t="s">
        <v>605</v>
      </c>
    </row>
    <row r="420" spans="2:23" ht="15" customHeight="1" x14ac:dyDescent="0.15">
      <c r="B420" s="170"/>
      <c r="O420" s="23" t="s">
        <v>610</v>
      </c>
    </row>
    <row r="421" spans="2:23" ht="15" customHeight="1" x14ac:dyDescent="0.15">
      <c r="B421" s="170"/>
      <c r="D421" t="s">
        <v>606</v>
      </c>
      <c r="M421" s="4"/>
    </row>
    <row r="422" spans="2:23" ht="15" customHeight="1" x14ac:dyDescent="0.15">
      <c r="B422" s="170"/>
      <c r="D422" s="12">
        <f>Q131</f>
        <v>35</v>
      </c>
      <c r="E422" s="13">
        <f>R131</f>
        <v>13.23</v>
      </c>
      <c r="F422" t="s">
        <v>605</v>
      </c>
      <c r="I422" t="s">
        <v>608</v>
      </c>
      <c r="V422" t="s">
        <v>615</v>
      </c>
    </row>
    <row r="423" spans="2:23" ht="15" customHeight="1" x14ac:dyDescent="0.15">
      <c r="B423" s="170" t="s">
        <v>46</v>
      </c>
      <c r="I423" s="12">
        <f>M249</f>
        <v>20</v>
      </c>
      <c r="J423" s="13">
        <f>N249</f>
        <v>7.56</v>
      </c>
      <c r="M423" t="s">
        <v>622</v>
      </c>
      <c r="S423" t="s">
        <v>596</v>
      </c>
      <c r="W423" t="s">
        <v>616</v>
      </c>
    </row>
    <row r="424" spans="2:23" ht="15" customHeight="1" x14ac:dyDescent="0.15">
      <c r="B424" s="170"/>
      <c r="C424" t="s">
        <v>607</v>
      </c>
      <c r="D424" t="s">
        <v>768</v>
      </c>
      <c r="I424" t="s">
        <v>611</v>
      </c>
      <c r="M424" s="12">
        <f>I160+S503</f>
        <v>73</v>
      </c>
      <c r="N424" s="13">
        <f>J160+T503</f>
        <v>27.594000000000001</v>
      </c>
      <c r="O424" t="s">
        <v>605</v>
      </c>
      <c r="R424" s="211"/>
      <c r="U424" s="6" t="s">
        <v>613</v>
      </c>
    </row>
    <row r="425" spans="2:23" ht="15" customHeight="1" x14ac:dyDescent="0.15">
      <c r="B425" s="170"/>
      <c r="D425" s="12">
        <f>I130</f>
        <v>90</v>
      </c>
      <c r="E425" s="13">
        <f>J130</f>
        <v>34.020000000000003</v>
      </c>
      <c r="F425" t="s">
        <v>605</v>
      </c>
      <c r="I425" s="12">
        <f>E248</f>
        <v>367</v>
      </c>
      <c r="J425" s="13">
        <f>F248</f>
        <v>138.726</v>
      </c>
      <c r="K425" t="s">
        <v>605</v>
      </c>
    </row>
    <row r="426" spans="2:23" ht="15" customHeight="1" x14ac:dyDescent="0.15">
      <c r="B426" s="170"/>
      <c r="C426" t="s">
        <v>620</v>
      </c>
      <c r="D426" t="s">
        <v>621</v>
      </c>
      <c r="N426" s="1" t="s">
        <v>318</v>
      </c>
      <c r="R426" s="4"/>
    </row>
    <row r="427" spans="2:23" ht="15" customHeight="1" x14ac:dyDescent="0.15">
      <c r="B427" s="170"/>
      <c r="C427" s="12"/>
      <c r="D427" s="12">
        <f>F64+C429</f>
        <v>21</v>
      </c>
      <c r="E427" s="13">
        <f>G64+D429</f>
        <v>7.9380000000000006</v>
      </c>
      <c r="F427" t="s">
        <v>605</v>
      </c>
      <c r="L427" s="23"/>
      <c r="P427" s="9"/>
      <c r="Q427" s="9"/>
      <c r="R427" s="9"/>
      <c r="S427" t="s">
        <v>609</v>
      </c>
      <c r="W427" s="30" t="s">
        <v>614</v>
      </c>
    </row>
    <row r="428" spans="2:23" ht="15" customHeight="1" x14ac:dyDescent="0.15">
      <c r="C428" t="s">
        <v>469</v>
      </c>
      <c r="I428" s="9"/>
      <c r="J428" s="9"/>
      <c r="K428" s="9"/>
    </row>
    <row r="429" spans="2:23" ht="15" customHeight="1" x14ac:dyDescent="0.15">
      <c r="C429" s="12">
        <f>S503</f>
        <v>3</v>
      </c>
      <c r="D429" s="13">
        <f>T503</f>
        <v>1.1339999999999999</v>
      </c>
      <c r="E429" t="s">
        <v>605</v>
      </c>
      <c r="F429" t="s">
        <v>767</v>
      </c>
    </row>
    <row r="432" spans="2:23" ht="15" customHeight="1" x14ac:dyDescent="0.15">
      <c r="B432" s="30" t="s">
        <v>868</v>
      </c>
    </row>
    <row r="433" spans="2:44" ht="15" customHeight="1" x14ac:dyDescent="0.15">
      <c r="B433" s="23" t="s">
        <v>303</v>
      </c>
    </row>
    <row r="434" spans="2:44" ht="15" customHeight="1" x14ac:dyDescent="0.15">
      <c r="B434" s="6" t="s">
        <v>300</v>
      </c>
    </row>
    <row r="435" spans="2:44" ht="15" customHeight="1" x14ac:dyDescent="0.15">
      <c r="C435" t="s">
        <v>166</v>
      </c>
    </row>
    <row r="436" spans="2:44" ht="15" customHeight="1" x14ac:dyDescent="0.15">
      <c r="U436" t="s">
        <v>623</v>
      </c>
      <c r="X436" s="12">
        <f>E249*2</f>
        <v>774</v>
      </c>
      <c r="Y436" s="13">
        <f>F249*2</f>
        <v>292.572</v>
      </c>
      <c r="Z436" t="s">
        <v>10</v>
      </c>
    </row>
    <row r="437" spans="2:44" ht="15" customHeight="1" x14ac:dyDescent="0.15">
      <c r="B437" s="145"/>
      <c r="AR437" s="145"/>
    </row>
    <row r="438" spans="2:44" ht="15" customHeight="1" x14ac:dyDescent="0.15">
      <c r="B438" s="145"/>
      <c r="K438" t="s">
        <v>223</v>
      </c>
      <c r="M438" s="12">
        <f>E248</f>
        <v>367</v>
      </c>
      <c r="N438" s="13">
        <f>F248</f>
        <v>138.726</v>
      </c>
      <c r="O438" t="s">
        <v>224</v>
      </c>
      <c r="AA438" s="9"/>
      <c r="AB438" s="9"/>
      <c r="AC438" s="9"/>
      <c r="AR438" s="145"/>
    </row>
    <row r="439" spans="2:44" ht="15" customHeight="1" x14ac:dyDescent="0.15">
      <c r="B439" s="145"/>
      <c r="K439" t="s">
        <v>17</v>
      </c>
      <c r="M439" s="12">
        <f>E249</f>
        <v>387</v>
      </c>
      <c r="N439" s="13">
        <f>F249</f>
        <v>146.286</v>
      </c>
      <c r="O439" t="s">
        <v>24</v>
      </c>
      <c r="Z439" s="23"/>
      <c r="AA439" s="23"/>
      <c r="AB439" s="23"/>
      <c r="AC439" s="200" t="s">
        <v>593</v>
      </c>
      <c r="AE439" s="12">
        <f>E249</f>
        <v>387</v>
      </c>
      <c r="AF439" s="13">
        <f>F249</f>
        <v>146.286</v>
      </c>
      <c r="AG439" t="s">
        <v>24</v>
      </c>
      <c r="AR439" s="145"/>
    </row>
    <row r="440" spans="2:44" ht="15" customHeight="1" x14ac:dyDescent="0.15">
      <c r="B440" s="145"/>
      <c r="C440" s="212"/>
      <c r="D440" s="3"/>
      <c r="E440" s="3"/>
      <c r="F440" s="3"/>
      <c r="G440" s="3"/>
      <c r="H440" s="3"/>
      <c r="I440" s="3"/>
      <c r="J440" s="3"/>
      <c r="K440" s="3"/>
      <c r="L440" s="3"/>
      <c r="M440" s="3"/>
      <c r="N440" s="3"/>
      <c r="O440" s="3"/>
      <c r="P440" s="3"/>
      <c r="Q440" s="3"/>
      <c r="R440" s="3"/>
      <c r="S440" s="3"/>
      <c r="T440" s="3"/>
      <c r="U440" s="3"/>
      <c r="V440" s="3"/>
      <c r="W440" s="3"/>
      <c r="X440" s="151"/>
      <c r="Y440" s="213"/>
      <c r="Z440" s="213"/>
      <c r="AA440" s="213"/>
      <c r="AB440" s="213"/>
      <c r="AC440" s="213"/>
      <c r="AD440" s="213"/>
      <c r="AE440" s="213"/>
      <c r="AF440" s="213"/>
      <c r="AG440" s="213"/>
      <c r="AH440" s="213"/>
      <c r="AI440" s="213"/>
      <c r="AJ440" s="213"/>
      <c r="AK440" s="213"/>
      <c r="AL440" s="213"/>
      <c r="AM440" s="213"/>
      <c r="AN440" s="213"/>
      <c r="AO440" s="213"/>
      <c r="AP440" s="213"/>
      <c r="AQ440" s="213"/>
      <c r="AR440" s="214"/>
    </row>
    <row r="441" spans="2:44" ht="15" customHeight="1" x14ac:dyDescent="0.15">
      <c r="B441" s="7"/>
      <c r="K441" t="s">
        <v>206</v>
      </c>
      <c r="Q441" s="23"/>
      <c r="U441" t="s">
        <v>625</v>
      </c>
      <c r="W441" s="215"/>
      <c r="X441" s="216"/>
      <c r="AF441" s="200" t="s">
        <v>140</v>
      </c>
      <c r="AR441" s="217"/>
    </row>
    <row r="442" spans="2:44" ht="15" customHeight="1" x14ac:dyDescent="0.15">
      <c r="B442" s="7"/>
      <c r="W442" s="170"/>
      <c r="AR442" s="218"/>
    </row>
    <row r="443" spans="2:44" ht="15" customHeight="1" x14ac:dyDescent="0.15">
      <c r="B443" s="7"/>
      <c r="Q443" s="23"/>
      <c r="W443" s="170"/>
      <c r="AR443" s="218"/>
    </row>
    <row r="444" spans="2:44" ht="15" customHeight="1" x14ac:dyDescent="0.15">
      <c r="B444" s="7"/>
      <c r="G444" t="s">
        <v>628</v>
      </c>
      <c r="W444" s="170"/>
      <c r="AB444" t="s">
        <v>627</v>
      </c>
      <c r="AR444" s="218"/>
    </row>
    <row r="445" spans="2:44" ht="15" customHeight="1" x14ac:dyDescent="0.15">
      <c r="B445" s="7"/>
      <c r="C445" t="s">
        <v>13</v>
      </c>
      <c r="O445" s="9"/>
      <c r="P445" s="9"/>
      <c r="W445" s="170"/>
      <c r="X445" s="23"/>
      <c r="Y445" t="s">
        <v>629</v>
      </c>
      <c r="AL445" s="206"/>
      <c r="AR445" s="219" t="s">
        <v>143</v>
      </c>
    </row>
    <row r="446" spans="2:44" ht="15" customHeight="1" x14ac:dyDescent="0.15">
      <c r="B446" s="7"/>
      <c r="W446" s="170"/>
      <c r="AR446" s="218"/>
    </row>
    <row r="447" spans="2:44" ht="15" customHeight="1" x14ac:dyDescent="0.15">
      <c r="B447" s="7"/>
      <c r="W447" s="170"/>
      <c r="AR447" s="218"/>
    </row>
    <row r="448" spans="2:44" ht="15" customHeight="1" x14ac:dyDescent="0.15">
      <c r="B448" s="7"/>
      <c r="W448" s="170"/>
      <c r="AR448" s="218"/>
    </row>
    <row r="449" spans="2:81" ht="15" customHeight="1" x14ac:dyDescent="0.15">
      <c r="B449" s="7"/>
      <c r="T449" t="s">
        <v>624</v>
      </c>
      <c r="W449" s="170"/>
      <c r="AR449" s="218"/>
    </row>
    <row r="450" spans="2:81" ht="15" customHeight="1" x14ac:dyDescent="0.15">
      <c r="B450" s="7"/>
      <c r="C450" s="220" t="s">
        <v>141</v>
      </c>
      <c r="D450" s="3" t="s">
        <v>272</v>
      </c>
      <c r="E450" s="3"/>
      <c r="F450" s="3"/>
      <c r="G450" s="3"/>
      <c r="H450" s="3"/>
      <c r="I450" s="3"/>
      <c r="J450" s="3"/>
      <c r="K450" s="3" t="s">
        <v>592</v>
      </c>
      <c r="L450" s="3"/>
      <c r="M450" s="3"/>
      <c r="N450" s="3"/>
      <c r="O450" s="3"/>
      <c r="P450" s="3"/>
      <c r="Q450" s="3"/>
      <c r="R450" s="3"/>
      <c r="S450" s="3"/>
      <c r="T450" s="3"/>
      <c r="U450" s="3"/>
      <c r="V450" s="3"/>
      <c r="W450" s="193"/>
      <c r="X450" s="213"/>
      <c r="Y450" s="213"/>
      <c r="Z450" s="213"/>
      <c r="AA450" s="213"/>
      <c r="AB450" s="213"/>
      <c r="AC450" s="213"/>
      <c r="AD450" s="213"/>
      <c r="AE450" s="213"/>
      <c r="AF450" s="221" t="s">
        <v>139</v>
      </c>
      <c r="AG450" s="213"/>
      <c r="AH450" s="213"/>
      <c r="AI450" s="213"/>
      <c r="AJ450" s="213"/>
      <c r="AK450" s="213"/>
      <c r="AL450" s="213" t="s">
        <v>591</v>
      </c>
      <c r="AM450" s="213"/>
      <c r="AN450" s="213"/>
      <c r="AO450" s="213"/>
      <c r="AP450" s="213"/>
      <c r="AQ450" s="213"/>
      <c r="AR450" s="222" t="s">
        <v>590</v>
      </c>
    </row>
    <row r="452" spans="2:81" ht="15" customHeight="1" x14ac:dyDescent="0.15">
      <c r="B452" t="s">
        <v>86</v>
      </c>
      <c r="C452" s="223"/>
      <c r="D452" s="223"/>
      <c r="E452" s="223"/>
      <c r="G452" t="s">
        <v>87</v>
      </c>
      <c r="H452" s="224"/>
      <c r="I452" s="224"/>
      <c r="J452" s="224"/>
      <c r="AD452" s="169"/>
    </row>
    <row r="453" spans="2:81" ht="15" customHeight="1" x14ac:dyDescent="0.15">
      <c r="B453" s="225"/>
      <c r="D453" s="6" t="s">
        <v>85</v>
      </c>
      <c r="E453" s="7"/>
      <c r="G453" s="225"/>
      <c r="I453" s="23" t="s">
        <v>84</v>
      </c>
      <c r="J453" s="7"/>
    </row>
    <row r="454" spans="2:81" ht="15" customHeight="1" x14ac:dyDescent="0.15">
      <c r="B454" s="7"/>
      <c r="E454" s="7"/>
      <c r="G454" s="7"/>
      <c r="J454" s="7"/>
    </row>
    <row r="455" spans="2:81" ht="15" customHeight="1" x14ac:dyDescent="0.15">
      <c r="B455" s="7"/>
      <c r="D455" t="s">
        <v>84</v>
      </c>
      <c r="E455" s="7"/>
      <c r="G455" s="7"/>
      <c r="I455" s="5" t="s">
        <v>85</v>
      </c>
      <c r="J455" s="7"/>
    </row>
    <row r="457" spans="2:81" ht="15" customHeight="1" x14ac:dyDescent="0.15">
      <c r="B457" s="6" t="s">
        <v>877</v>
      </c>
      <c r="C457" s="143"/>
      <c r="D457" s="143"/>
      <c r="E457" s="143"/>
    </row>
    <row r="458" spans="2:81" ht="15" customHeight="1" x14ac:dyDescent="0.15">
      <c r="B458" t="s">
        <v>128</v>
      </c>
    </row>
    <row r="459" spans="2:81" ht="15" customHeight="1" x14ac:dyDescent="0.15">
      <c r="B459" t="s">
        <v>643</v>
      </c>
    </row>
    <row r="460" spans="2:81" ht="15" customHeight="1" x14ac:dyDescent="0.15">
      <c r="B460" s="6" t="s">
        <v>1159</v>
      </c>
      <c r="AW460" s="6" t="s">
        <v>1161</v>
      </c>
    </row>
    <row r="461" spans="2:81" ht="15" customHeight="1" x14ac:dyDescent="0.15">
      <c r="B461" s="144"/>
      <c r="U461" t="s">
        <v>642</v>
      </c>
      <c r="X461" s="12">
        <f>E249*2</f>
        <v>774</v>
      </c>
      <c r="Y461" s="13">
        <f>F249*2</f>
        <v>292.572</v>
      </c>
      <c r="Z461" t="s">
        <v>10</v>
      </c>
      <c r="AR461" s="144"/>
      <c r="AV461" s="144"/>
      <c r="BJ461" t="s">
        <v>249</v>
      </c>
      <c r="BM461" s="12">
        <f>E249*2</f>
        <v>774</v>
      </c>
      <c r="BN461" s="13" t="s">
        <v>1024</v>
      </c>
      <c r="BO461" t="s">
        <v>10</v>
      </c>
      <c r="CB461" s="144"/>
    </row>
    <row r="462" spans="2:81" ht="15" customHeight="1" x14ac:dyDescent="0.15">
      <c r="B462" s="144"/>
      <c r="K462" t="s">
        <v>17</v>
      </c>
      <c r="M462" s="12">
        <f>E249</f>
        <v>387</v>
      </c>
      <c r="N462" s="13">
        <f>F249</f>
        <v>146.286</v>
      </c>
      <c r="O462" t="s">
        <v>10</v>
      </c>
      <c r="W462" s="144"/>
      <c r="AF462" t="s">
        <v>17</v>
      </c>
      <c r="AH462" s="12">
        <f>E249</f>
        <v>387</v>
      </c>
      <c r="AI462" s="13">
        <f>F249</f>
        <v>146.286</v>
      </c>
      <c r="AJ462" t="s">
        <v>10</v>
      </c>
      <c r="AR462" s="144"/>
      <c r="AV462" s="144"/>
      <c r="AZ462" t="s">
        <v>17</v>
      </c>
      <c r="BB462" s="12">
        <f>E249</f>
        <v>387</v>
      </c>
      <c r="BC462" s="13">
        <f>F249</f>
        <v>146.286</v>
      </c>
      <c r="BD462" t="s">
        <v>10</v>
      </c>
      <c r="BL462" s="144"/>
      <c r="BU462" t="s">
        <v>17</v>
      </c>
      <c r="BW462" s="12">
        <f>E249</f>
        <v>387</v>
      </c>
      <c r="BX462" s="13">
        <f>F249</f>
        <v>146.286</v>
      </c>
      <c r="BY462" t="s">
        <v>10</v>
      </c>
      <c r="CB462" s="144"/>
    </row>
    <row r="463" spans="2:81" ht="15" customHeight="1" x14ac:dyDescent="0.15">
      <c r="B463" s="144"/>
      <c r="X463" t="s">
        <v>626</v>
      </c>
      <c r="Z463" s="12">
        <f>AO66-(S503-0.5)-AA544</f>
        <v>20.058086283976692</v>
      </c>
      <c r="AA463" s="13">
        <f>AP66-(T503-0.189)-AB550</f>
        <v>7.6520092456269175</v>
      </c>
      <c r="AB463" t="s">
        <v>636</v>
      </c>
      <c r="AR463" s="144"/>
      <c r="AV463" s="144"/>
      <c r="BM463" t="s">
        <v>626</v>
      </c>
      <c r="BO463" s="12">
        <f>AO66-(S503-0.5)-AA544</f>
        <v>20.058086283976692</v>
      </c>
      <c r="BP463" s="13">
        <f>AP66-(T503-0.189)-AB550</f>
        <v>7.6520092456269175</v>
      </c>
      <c r="BQ463" t="s">
        <v>10</v>
      </c>
      <c r="CB463" s="144"/>
    </row>
    <row r="464" spans="2:81" ht="15" customHeight="1" x14ac:dyDescent="0.15">
      <c r="B464" s="144"/>
      <c r="C464" s="3"/>
      <c r="D464" s="3"/>
      <c r="E464" s="3"/>
      <c r="F464" s="3"/>
      <c r="G464" s="3"/>
      <c r="H464" s="3"/>
      <c r="I464" s="3"/>
      <c r="J464" s="3"/>
      <c r="K464" s="3"/>
      <c r="L464" s="3" t="s">
        <v>1262</v>
      </c>
      <c r="M464" s="3"/>
      <c r="N464" s="3"/>
      <c r="O464" s="3"/>
      <c r="P464" s="3"/>
      <c r="Q464" s="226">
        <f>R64+T64</f>
        <v>80</v>
      </c>
      <c r="R464" s="44">
        <f>S64+U64</f>
        <v>30.240000000000002</v>
      </c>
      <c r="S464" s="3" t="s">
        <v>188</v>
      </c>
      <c r="T464" s="3"/>
      <c r="U464" s="3" t="s">
        <v>284</v>
      </c>
      <c r="V464" s="3"/>
      <c r="W464" s="3"/>
      <c r="X464" s="3"/>
      <c r="Y464" s="3" t="s">
        <v>1262</v>
      </c>
      <c r="Z464" s="3"/>
      <c r="AA464" s="3"/>
      <c r="AB464" s="3"/>
      <c r="AC464" s="3"/>
      <c r="AD464" s="226">
        <f>R64+T64</f>
        <v>80</v>
      </c>
      <c r="AE464" s="44">
        <f>S64+U64</f>
        <v>30.240000000000002</v>
      </c>
      <c r="AF464" s="3" t="s">
        <v>188</v>
      </c>
      <c r="AG464" s="3"/>
      <c r="AH464" s="3"/>
      <c r="AI464" s="3"/>
      <c r="AJ464" s="3"/>
      <c r="AK464" s="3"/>
      <c r="AL464" s="3"/>
      <c r="AM464" s="3"/>
      <c r="AN464" s="3"/>
      <c r="AO464" s="3"/>
      <c r="AP464" s="3"/>
      <c r="AQ464" s="3"/>
      <c r="AR464" s="148"/>
      <c r="AS464" s="227"/>
      <c r="AV464" s="144"/>
      <c r="AX464" s="3"/>
      <c r="AY464" s="3"/>
      <c r="AZ464" s="3"/>
      <c r="BA464" s="3"/>
      <c r="BB464" s="3"/>
      <c r="BC464" s="3"/>
      <c r="BD464" s="3"/>
      <c r="BE464" s="3"/>
      <c r="BF464" s="3"/>
      <c r="BG464" s="3" t="s">
        <v>1027</v>
      </c>
      <c r="BH464" s="3"/>
      <c r="BI464" s="3"/>
      <c r="BJ464" s="3"/>
      <c r="BK464" s="3"/>
      <c r="BL464" s="3"/>
      <c r="BM464" s="3"/>
      <c r="BN464" s="3"/>
      <c r="BO464" s="3"/>
      <c r="BP464" s="3"/>
      <c r="BQ464" s="3"/>
      <c r="BR464" s="3"/>
      <c r="BS464" s="3"/>
      <c r="BT464" s="3"/>
      <c r="BU464" s="3"/>
      <c r="BV464" s="3"/>
      <c r="BW464" s="3"/>
      <c r="BX464" s="3"/>
      <c r="BY464" s="3"/>
      <c r="BZ464" s="3"/>
      <c r="CA464" s="3"/>
      <c r="CB464" s="148"/>
      <c r="CC464" s="227"/>
    </row>
    <row r="465" spans="2:89" ht="15" customHeight="1" x14ac:dyDescent="0.15">
      <c r="B465" s="7"/>
      <c r="D465" t="s">
        <v>75</v>
      </c>
      <c r="K465" s="9" t="s">
        <v>1495</v>
      </c>
      <c r="R465" s="348">
        <f>AO66-Z640-(X66+0.5)-0.5-AD567</f>
        <v>27</v>
      </c>
      <c r="S465" s="334">
        <f>AP66-AA640-(Y66+0.189)-0.189-AE567</f>
        <v>10.205999999999996</v>
      </c>
      <c r="T465" s="198" t="s">
        <v>1496</v>
      </c>
      <c r="U465" s="12">
        <f>R64</f>
        <v>45</v>
      </c>
      <c r="V465" s="13">
        <f>S64</f>
        <v>17.010000000000002</v>
      </c>
      <c r="W465" t="s">
        <v>10</v>
      </c>
      <c r="X465" t="s">
        <v>896</v>
      </c>
      <c r="Y465" s="12">
        <f>R64</f>
        <v>45</v>
      </c>
      <c r="Z465" s="13">
        <f>S64</f>
        <v>17.010000000000002</v>
      </c>
      <c r="AA465" t="s">
        <v>10</v>
      </c>
      <c r="AB465" t="s">
        <v>1494</v>
      </c>
      <c r="AE465" s="12">
        <f>AO66-(S503-0.5)-(Z66+0.5)</f>
        <v>27</v>
      </c>
      <c r="AF465" s="13">
        <f>AP66-(T503-0.189)-(AA66+0.189)</f>
        <v>10.205999999999996</v>
      </c>
      <c r="AG465" t="s">
        <v>10</v>
      </c>
      <c r="AK465" s="9"/>
      <c r="AL465" s="9"/>
      <c r="AN465" t="s">
        <v>603</v>
      </c>
      <c r="AR465" s="89"/>
      <c r="AV465" s="7"/>
      <c r="AW465" s="8"/>
      <c r="AX465" t="s">
        <v>1025</v>
      </c>
      <c r="BJ465" s="12">
        <f>R64</f>
        <v>45</v>
      </c>
      <c r="BK465" s="13">
        <f>S64</f>
        <v>17.010000000000002</v>
      </c>
      <c r="BL465" t="s">
        <v>10</v>
      </c>
      <c r="BM465" t="s">
        <v>1026</v>
      </c>
      <c r="BP465" s="12">
        <f>R64</f>
        <v>45</v>
      </c>
      <c r="BQ465" s="13">
        <f>S64</f>
        <v>17.010000000000002</v>
      </c>
      <c r="BR465" t="s">
        <v>10</v>
      </c>
      <c r="BX465" t="s">
        <v>75</v>
      </c>
      <c r="CA465" s="9" t="s">
        <v>206</v>
      </c>
      <c r="CB465" s="89"/>
    </row>
    <row r="466" spans="2:89" ht="15" customHeight="1" x14ac:dyDescent="0.15">
      <c r="B466" s="7"/>
      <c r="D466" s="12">
        <f>R465</f>
        <v>27</v>
      </c>
      <c r="E466" s="13">
        <f>S465</f>
        <v>10.205999999999996</v>
      </c>
      <c r="F466" t="s">
        <v>10</v>
      </c>
      <c r="O466" s="12">
        <f>T470-U465-U468</f>
        <v>10</v>
      </c>
      <c r="P466" s="13">
        <f>U470-V465-V468</f>
        <v>3.7800000000000011</v>
      </c>
      <c r="Q466" t="s">
        <v>10</v>
      </c>
      <c r="S466" s="9"/>
      <c r="W466" s="170"/>
      <c r="AC466" s="12">
        <f>Y470-Y465-Y468</f>
        <v>10</v>
      </c>
      <c r="AD466" s="13">
        <f>Z470-Z465-Z468</f>
        <v>3.7800000000000011</v>
      </c>
      <c r="AE466" t="s">
        <v>10</v>
      </c>
      <c r="AR466" s="7"/>
      <c r="AV466" s="7"/>
      <c r="AX466" s="12">
        <f>AE465</f>
        <v>27</v>
      </c>
      <c r="AY466" s="13">
        <f>AF465</f>
        <v>10.205999999999996</v>
      </c>
      <c r="AZ466" t="s">
        <v>10</v>
      </c>
      <c r="BC466" s="12">
        <f>BI470-BJ465</f>
        <v>45</v>
      </c>
      <c r="BD466" s="13">
        <f>BJ470-BK465</f>
        <v>17.010000000000002</v>
      </c>
      <c r="BE466" t="s">
        <v>10</v>
      </c>
      <c r="BH466" s="9"/>
      <c r="BL466" s="170"/>
      <c r="BT466" s="12">
        <f>BN470-BP465</f>
        <v>35</v>
      </c>
      <c r="BU466" s="13">
        <f>BO470-BQ465</f>
        <v>13.23</v>
      </c>
      <c r="BV466" t="s">
        <v>10</v>
      </c>
      <c r="BX466" s="12">
        <f>AT469-(S503-0.5)-(Y534+0.5)</f>
        <v>26.5</v>
      </c>
      <c r="BY466" s="13">
        <f>AT470-(T503-0.189)-(Z534+0.189)</f>
        <v>10.016999999999996</v>
      </c>
      <c r="BZ466" t="s">
        <v>10</v>
      </c>
      <c r="CB466" s="7"/>
    </row>
    <row r="467" spans="2:89" ht="15" customHeight="1" x14ac:dyDescent="0.15">
      <c r="B467" s="7"/>
      <c r="J467" s="23" t="s">
        <v>63</v>
      </c>
      <c r="U467" t="s">
        <v>635</v>
      </c>
      <c r="W467" s="170"/>
      <c r="Y467" t="s">
        <v>637</v>
      </c>
      <c r="AJ467" s="23" t="s">
        <v>63</v>
      </c>
      <c r="AR467" s="7"/>
      <c r="AV467" s="7"/>
      <c r="AZ467" s="23" t="s">
        <v>63</v>
      </c>
      <c r="BL467" s="170"/>
      <c r="BZ467" s="23" t="s">
        <v>63</v>
      </c>
      <c r="CB467" s="7"/>
    </row>
    <row r="468" spans="2:89" ht="15" customHeight="1" x14ac:dyDescent="0.15">
      <c r="B468" s="7"/>
      <c r="D468" t="s">
        <v>1497</v>
      </c>
      <c r="T468" t="s">
        <v>634</v>
      </c>
      <c r="U468" s="12">
        <f>T64</f>
        <v>35</v>
      </c>
      <c r="V468" s="13">
        <f>U64</f>
        <v>13.23</v>
      </c>
      <c r="W468" s="170" t="s">
        <v>10</v>
      </c>
      <c r="Y468" s="12">
        <f>T64</f>
        <v>35</v>
      </c>
      <c r="Z468" s="13">
        <f>U64</f>
        <v>13.23</v>
      </c>
      <c r="AA468" t="s">
        <v>636</v>
      </c>
      <c r="AH468" t="s">
        <v>622</v>
      </c>
      <c r="AR468" s="7"/>
      <c r="AT468" t="s">
        <v>62</v>
      </c>
      <c r="AU468" s="2"/>
      <c r="AV468" s="7"/>
      <c r="AX468" t="s">
        <v>498</v>
      </c>
      <c r="BI468" t="s">
        <v>634</v>
      </c>
      <c r="BK468" t="s">
        <v>634</v>
      </c>
      <c r="BL468" s="170"/>
      <c r="BX468" t="s">
        <v>622</v>
      </c>
      <c r="CB468" s="7"/>
      <c r="CD468" t="s">
        <v>62</v>
      </c>
      <c r="CE468" s="2"/>
    </row>
    <row r="469" spans="2:89" ht="15" customHeight="1" x14ac:dyDescent="0.15">
      <c r="B469" s="7"/>
      <c r="D469" s="12">
        <f>V66+1</f>
        <v>56</v>
      </c>
      <c r="E469" s="13">
        <f>W66+0.378</f>
        <v>21.167999999999999</v>
      </c>
      <c r="F469" t="s">
        <v>10</v>
      </c>
      <c r="O469" t="s">
        <v>640</v>
      </c>
      <c r="T469" t="s">
        <v>630</v>
      </c>
      <c r="W469" s="170"/>
      <c r="X469" t="s">
        <v>631</v>
      </c>
      <c r="AD469" t="s">
        <v>640</v>
      </c>
      <c r="AH469" s="12">
        <f>X476+V64</f>
        <v>73</v>
      </c>
      <c r="AI469" s="13">
        <f>Y476+W64</f>
        <v>27.594000000000001</v>
      </c>
      <c r="AJ469" t="s">
        <v>10</v>
      </c>
      <c r="AQ469" t="s">
        <v>61</v>
      </c>
      <c r="AR469" s="7"/>
      <c r="AT469" s="12">
        <f>AO66</f>
        <v>100</v>
      </c>
      <c r="AV469" s="7"/>
      <c r="AX469" s="12">
        <f>V66</f>
        <v>55</v>
      </c>
      <c r="AY469" s="13">
        <f>W66</f>
        <v>20.79</v>
      </c>
      <c r="AZ469" t="s">
        <v>10</v>
      </c>
      <c r="BB469" t="s">
        <v>640</v>
      </c>
      <c r="BI469" t="s">
        <v>630</v>
      </c>
      <c r="BL469" s="170"/>
      <c r="BM469" t="s">
        <v>631</v>
      </c>
      <c r="BT469" t="s">
        <v>640</v>
      </c>
      <c r="BX469" s="12">
        <f>X476+V64</f>
        <v>73</v>
      </c>
      <c r="BY469" s="13">
        <f>Y476+W64</f>
        <v>27.594000000000001</v>
      </c>
      <c r="BZ469" t="s">
        <v>10</v>
      </c>
      <c r="CB469" s="7"/>
      <c r="CD469" s="12">
        <f>AO66</f>
        <v>100</v>
      </c>
      <c r="CK469" t="s">
        <v>61</v>
      </c>
    </row>
    <row r="470" spans="2:89" ht="15" customHeight="1" x14ac:dyDescent="0.15">
      <c r="B470" s="7"/>
      <c r="O470" s="12">
        <f>O471-T470</f>
        <v>277</v>
      </c>
      <c r="P470" s="13">
        <f>P471-U470</f>
        <v>104.70599999999999</v>
      </c>
      <c r="Q470" t="s">
        <v>10</v>
      </c>
      <c r="T470" s="12">
        <f>AI64</f>
        <v>90</v>
      </c>
      <c r="U470" s="13">
        <f>AJ64</f>
        <v>34.020000000000003</v>
      </c>
      <c r="V470" t="s">
        <v>636</v>
      </c>
      <c r="W470" s="170"/>
      <c r="Y470" s="12">
        <f>AI64</f>
        <v>90</v>
      </c>
      <c r="Z470" s="13">
        <f>AJ64</f>
        <v>34.020000000000003</v>
      </c>
      <c r="AA470" t="s">
        <v>10</v>
      </c>
      <c r="AD470" s="12">
        <f>AD472-Y470</f>
        <v>277</v>
      </c>
      <c r="AE470" s="13">
        <f>AE472-Z470</f>
        <v>104.70599999999999</v>
      </c>
      <c r="AF470" t="s">
        <v>10</v>
      </c>
      <c r="AR470" s="7"/>
      <c r="AT470" s="13">
        <f>AP66</f>
        <v>37.799999999999997</v>
      </c>
      <c r="AU470" t="s">
        <v>53</v>
      </c>
      <c r="AV470" s="7"/>
      <c r="BB470" s="12">
        <f>BB471-BI470</f>
        <v>277</v>
      </c>
      <c r="BC470" s="13">
        <f>BC471-BJ470</f>
        <v>104.70599999999999</v>
      </c>
      <c r="BD470" t="s">
        <v>10</v>
      </c>
      <c r="BI470" s="12">
        <f>CY84</f>
        <v>90</v>
      </c>
      <c r="BJ470" s="13">
        <f>CY85</f>
        <v>34.020000000000003</v>
      </c>
      <c r="BK470" t="s">
        <v>10</v>
      </c>
      <c r="BL470" s="170"/>
      <c r="BN470" s="12">
        <f>CZ121</f>
        <v>80</v>
      </c>
      <c r="BO470" s="13">
        <f>CZ122</f>
        <v>30.240000000000002</v>
      </c>
      <c r="BP470" t="s">
        <v>10</v>
      </c>
      <c r="BT470" s="12">
        <f>BT472-BN470</f>
        <v>287</v>
      </c>
      <c r="BU470" s="13">
        <f>BU472-BO470</f>
        <v>108.48599999999999</v>
      </c>
      <c r="BV470" t="s">
        <v>10</v>
      </c>
      <c r="CB470" s="7"/>
      <c r="CD470" s="13">
        <f>AP66</f>
        <v>37.799999999999997</v>
      </c>
      <c r="CE470" t="s">
        <v>53</v>
      </c>
    </row>
    <row r="471" spans="2:89" ht="15" customHeight="1" x14ac:dyDescent="0.15">
      <c r="B471" s="7"/>
      <c r="M471" t="s">
        <v>611</v>
      </c>
      <c r="O471" s="12">
        <f>E248</f>
        <v>367</v>
      </c>
      <c r="P471" s="13">
        <f>F248</f>
        <v>138.726</v>
      </c>
      <c r="Q471" t="s">
        <v>10</v>
      </c>
      <c r="U471" t="s">
        <v>646</v>
      </c>
      <c r="W471" s="170"/>
      <c r="X471" t="s">
        <v>46</v>
      </c>
      <c r="AD471" t="s">
        <v>611</v>
      </c>
      <c r="AM471" s="211"/>
      <c r="AP471" s="6" t="s">
        <v>61</v>
      </c>
      <c r="AR471" s="7" t="s">
        <v>632</v>
      </c>
      <c r="AV471" s="7"/>
      <c r="AZ471" t="s">
        <v>611</v>
      </c>
      <c r="BB471" s="12">
        <f>E248</f>
        <v>367</v>
      </c>
      <c r="BC471" s="13">
        <f>F248</f>
        <v>138.726</v>
      </c>
      <c r="BD471" t="s">
        <v>10</v>
      </c>
      <c r="BJ471" t="s">
        <v>646</v>
      </c>
      <c r="BL471" s="170"/>
      <c r="BM471" t="s">
        <v>46</v>
      </c>
      <c r="BT471" t="s">
        <v>611</v>
      </c>
      <c r="CB471" s="7"/>
    </row>
    <row r="472" spans="2:89" ht="15" customHeight="1" x14ac:dyDescent="0.15">
      <c r="B472" s="7"/>
      <c r="U472" s="12">
        <f>R66</f>
        <v>40</v>
      </c>
      <c r="V472" s="13">
        <f>S66</f>
        <v>15.12</v>
      </c>
      <c r="W472" s="170" t="s">
        <v>645</v>
      </c>
      <c r="AD472" s="12">
        <f>E248</f>
        <v>367</v>
      </c>
      <c r="AE472" s="13">
        <f>F248</f>
        <v>138.726</v>
      </c>
      <c r="AF472" t="s">
        <v>10</v>
      </c>
      <c r="AR472" s="7"/>
      <c r="AV472" s="7"/>
      <c r="BJ472" s="12">
        <f>R66</f>
        <v>40</v>
      </c>
      <c r="BK472" s="13">
        <f>S66</f>
        <v>15.12</v>
      </c>
      <c r="BL472" s="170" t="s">
        <v>10</v>
      </c>
      <c r="BT472" s="12">
        <f>E248</f>
        <v>367</v>
      </c>
      <c r="BU472" s="13">
        <f>F248</f>
        <v>138.726</v>
      </c>
      <c r="BV472" t="s">
        <v>10</v>
      </c>
      <c r="CB472" s="7"/>
    </row>
    <row r="473" spans="2:89" ht="15" customHeight="1" x14ac:dyDescent="0.15">
      <c r="B473" s="7"/>
      <c r="D473" t="s">
        <v>638</v>
      </c>
      <c r="I473" s="1"/>
      <c r="O473" t="s">
        <v>608</v>
      </c>
      <c r="W473" s="170"/>
      <c r="X473" t="s">
        <v>174</v>
      </c>
      <c r="Y473" t="s">
        <v>621</v>
      </c>
      <c r="AD473" t="s">
        <v>608</v>
      </c>
      <c r="AI473" s="1"/>
      <c r="AM473" s="4"/>
      <c r="AR473" s="7"/>
      <c r="AV473" s="7"/>
      <c r="AX473" t="s">
        <v>638</v>
      </c>
      <c r="BC473" t="s">
        <v>608</v>
      </c>
      <c r="BL473" s="170"/>
      <c r="BM473" t="s">
        <v>174</v>
      </c>
      <c r="BN473" t="s">
        <v>621</v>
      </c>
      <c r="BT473" t="s">
        <v>608</v>
      </c>
      <c r="BY473" s="1"/>
      <c r="CB473" s="7"/>
    </row>
    <row r="474" spans="2:89" ht="15" customHeight="1" x14ac:dyDescent="0.15">
      <c r="B474" s="7"/>
      <c r="C474" s="220" t="s">
        <v>644</v>
      </c>
      <c r="D474" s="226">
        <f>(S503+V64-0.5)-(V66+0.5)</f>
        <v>17</v>
      </c>
      <c r="E474" s="44">
        <f>(T503+W64-0.189)-(W66+0.189)</f>
        <v>6.4260000000000019</v>
      </c>
      <c r="F474" s="3" t="s">
        <v>10</v>
      </c>
      <c r="G474" s="24"/>
      <c r="H474" s="3"/>
      <c r="I474" s="3"/>
      <c r="J474" s="3"/>
      <c r="K474" s="228"/>
      <c r="L474" s="3"/>
      <c r="M474" s="3"/>
      <c r="N474" s="3"/>
      <c r="O474" s="226">
        <f>M249</f>
        <v>20</v>
      </c>
      <c r="P474" s="44">
        <f>N249</f>
        <v>7.56</v>
      </c>
      <c r="Q474" s="3" t="s">
        <v>641</v>
      </c>
      <c r="R474" s="3"/>
      <c r="S474" s="3"/>
      <c r="T474" s="3"/>
      <c r="U474" s="3"/>
      <c r="V474" s="3"/>
      <c r="W474" s="193"/>
      <c r="X474" s="229"/>
      <c r="Y474" s="226">
        <f>F64+X476</f>
        <v>21</v>
      </c>
      <c r="Z474" s="44">
        <f>G64+Y476</f>
        <v>7.9380000000000006</v>
      </c>
      <c r="AA474" s="3" t="s">
        <v>10</v>
      </c>
      <c r="AB474" s="3"/>
      <c r="AC474" s="3"/>
      <c r="AD474" s="226">
        <f>M249</f>
        <v>20</v>
      </c>
      <c r="AE474" s="44">
        <f>N249</f>
        <v>7.56</v>
      </c>
      <c r="AF474" s="3"/>
      <c r="AG474" s="24"/>
      <c r="AH474" s="3"/>
      <c r="AI474" s="3"/>
      <c r="AJ474" s="3"/>
      <c r="AK474" s="228"/>
      <c r="AL474" s="228"/>
      <c r="AM474" s="228"/>
      <c r="AN474" s="3" t="s">
        <v>609</v>
      </c>
      <c r="AO474" s="3"/>
      <c r="AP474" s="3"/>
      <c r="AQ474" s="3"/>
      <c r="AR474" s="230" t="s">
        <v>633</v>
      </c>
      <c r="AS474" s="231"/>
      <c r="AV474" s="232"/>
      <c r="AW474" s="220" t="s">
        <v>644</v>
      </c>
      <c r="AX474" s="226">
        <f>(S503+V64-0.5)-(V66+0.5)</f>
        <v>17</v>
      </c>
      <c r="AY474" s="44">
        <f>(T503+W64-0.189)-(W66+0.189)</f>
        <v>6.4260000000000019</v>
      </c>
      <c r="AZ474" s="3" t="s">
        <v>10</v>
      </c>
      <c r="BA474" s="3"/>
      <c r="BB474" s="3"/>
      <c r="BC474" s="226">
        <f>M249</f>
        <v>20</v>
      </c>
      <c r="BD474" s="44">
        <f>N249</f>
        <v>7.56</v>
      </c>
      <c r="BE474" s="3" t="s">
        <v>641</v>
      </c>
      <c r="BF474" s="3"/>
      <c r="BG474" s="3"/>
      <c r="BH474" s="3"/>
      <c r="BI474" s="3"/>
      <c r="BJ474" s="3"/>
      <c r="BK474" s="3"/>
      <c r="BL474" s="193"/>
      <c r="BM474" s="229"/>
      <c r="BN474" s="226">
        <f>F64+X476</f>
        <v>21</v>
      </c>
      <c r="BO474" s="44">
        <f>G64+Y476</f>
        <v>7.9380000000000006</v>
      </c>
      <c r="BP474" s="3" t="s">
        <v>10</v>
      </c>
      <c r="BQ474" s="3"/>
      <c r="BR474" s="3"/>
      <c r="BS474" s="3"/>
      <c r="BT474" s="226">
        <f>M249</f>
        <v>20</v>
      </c>
      <c r="BU474" s="44">
        <f>N249</f>
        <v>7.56</v>
      </c>
      <c r="BV474" s="3" t="s">
        <v>1023</v>
      </c>
      <c r="BW474" s="24"/>
      <c r="BX474" s="3"/>
      <c r="BY474" s="3"/>
      <c r="BZ474" s="3"/>
      <c r="CA474" s="228" t="s">
        <v>1022</v>
      </c>
      <c r="CB474" s="230"/>
      <c r="CC474" s="227"/>
    </row>
    <row r="475" spans="2:89" ht="15" customHeight="1" x14ac:dyDescent="0.15">
      <c r="T475" t="s">
        <v>639</v>
      </c>
      <c r="X475" t="s">
        <v>469</v>
      </c>
      <c r="AD475" s="9"/>
      <c r="AE475" s="9"/>
      <c r="AF475" s="9"/>
      <c r="BI475" t="s">
        <v>639</v>
      </c>
      <c r="BM475" t="s">
        <v>469</v>
      </c>
      <c r="BS475" s="9"/>
      <c r="BT475" s="9"/>
      <c r="BU475" s="9"/>
    </row>
    <row r="476" spans="2:89" ht="15" customHeight="1" x14ac:dyDescent="0.15">
      <c r="T476" s="12">
        <f>Z642</f>
        <v>17</v>
      </c>
      <c r="U476" s="13">
        <f>AA642</f>
        <v>6.4260000000000019</v>
      </c>
      <c r="V476" t="s">
        <v>10</v>
      </c>
      <c r="X476" s="12">
        <f>S503</f>
        <v>3</v>
      </c>
      <c r="Y476" s="13">
        <f>T503</f>
        <v>1.1339999999999999</v>
      </c>
      <c r="Z476" t="s">
        <v>10</v>
      </c>
      <c r="BI476" s="12">
        <f>Z642</f>
        <v>17</v>
      </c>
      <c r="BJ476" s="13">
        <f>AA642</f>
        <v>6.4260000000000019</v>
      </c>
      <c r="BK476" t="s">
        <v>10</v>
      </c>
      <c r="BM476" s="12">
        <f>S503</f>
        <v>3</v>
      </c>
      <c r="BN476" s="13">
        <f>T503</f>
        <v>1.1339999999999999</v>
      </c>
      <c r="BO476" t="s">
        <v>10</v>
      </c>
    </row>
    <row r="478" spans="2:89" ht="15" customHeight="1" x14ac:dyDescent="0.15">
      <c r="B478" s="5" t="s">
        <v>2566</v>
      </c>
    </row>
    <row r="479" spans="2:89" ht="15" customHeight="1" x14ac:dyDescent="0.15">
      <c r="F479" s="170"/>
    </row>
    <row r="480" spans="2:89" ht="15" customHeight="1" x14ac:dyDescent="0.15">
      <c r="F480" s="233"/>
      <c r="H480" s="21" t="s">
        <v>584</v>
      </c>
      <c r="I480" s="168"/>
      <c r="J480" s="168"/>
      <c r="K480" s="168"/>
      <c r="L480" s="168"/>
    </row>
    <row r="481" spans="3:17" ht="15" customHeight="1" x14ac:dyDescent="0.15">
      <c r="D481" t="s">
        <v>586</v>
      </c>
      <c r="F481" s="7"/>
    </row>
    <row r="482" spans="3:17" ht="15" customHeight="1" x14ac:dyDescent="0.15">
      <c r="D482" t="s">
        <v>585</v>
      </c>
      <c r="F482" s="7"/>
    </row>
    <row r="483" spans="3:17" ht="15" customHeight="1" x14ac:dyDescent="0.15">
      <c r="F483" s="7"/>
    </row>
    <row r="484" spans="3:17" ht="15" customHeight="1" x14ac:dyDescent="0.15">
      <c r="E484" t="s">
        <v>8</v>
      </c>
      <c r="F484" s="7"/>
      <c r="I484" t="s">
        <v>19</v>
      </c>
    </row>
    <row r="485" spans="3:17" ht="15" customHeight="1" x14ac:dyDescent="0.15">
      <c r="F485" s="7"/>
    </row>
    <row r="486" spans="3:17" ht="15" customHeight="1" x14ac:dyDescent="0.15">
      <c r="F486" s="7"/>
      <c r="Q486" t="s">
        <v>20</v>
      </c>
    </row>
    <row r="487" spans="3:17" ht="15" customHeight="1" x14ac:dyDescent="0.15">
      <c r="F487" s="7"/>
    </row>
    <row r="488" spans="3:17" ht="15" customHeight="1" x14ac:dyDescent="0.15">
      <c r="F488" s="7"/>
    </row>
    <row r="489" spans="3:17" ht="15" customHeight="1" x14ac:dyDescent="0.15">
      <c r="F489" s="7"/>
      <c r="M489" t="s">
        <v>12</v>
      </c>
    </row>
    <row r="490" spans="3:17" ht="15" customHeight="1" x14ac:dyDescent="0.15">
      <c r="C490" t="s">
        <v>920</v>
      </c>
      <c r="F490" s="7"/>
      <c r="M490" s="12">
        <f>F64+S503</f>
        <v>21</v>
      </c>
      <c r="N490" s="13">
        <f>G64+T503</f>
        <v>7.9380000000000006</v>
      </c>
      <c r="O490" t="s">
        <v>72</v>
      </c>
      <c r="P490" s="1"/>
    </row>
    <row r="491" spans="3:17" ht="15" customHeight="1" x14ac:dyDescent="0.15">
      <c r="F491" s="7"/>
    </row>
    <row r="492" spans="3:17" ht="15" customHeight="1" x14ac:dyDescent="0.15">
      <c r="F492" s="7"/>
      <c r="G492" s="81"/>
      <c r="M492" t="s">
        <v>919</v>
      </c>
    </row>
    <row r="493" spans="3:17" ht="15" customHeight="1" x14ac:dyDescent="0.15">
      <c r="F493" s="7"/>
      <c r="M493" s="12">
        <f>F64</f>
        <v>18</v>
      </c>
      <c r="N493" s="13">
        <f>G64</f>
        <v>6.8040000000000003</v>
      </c>
      <c r="O493" t="s">
        <v>72</v>
      </c>
    </row>
    <row r="494" spans="3:17" ht="15" customHeight="1" x14ac:dyDescent="0.15">
      <c r="F494" s="7" t="s">
        <v>46</v>
      </c>
    </row>
    <row r="495" spans="3:17" ht="15" customHeight="1" x14ac:dyDescent="0.15">
      <c r="F495" s="7"/>
      <c r="M495" s="2"/>
    </row>
    <row r="496" spans="3:17" ht="15" customHeight="1" x14ac:dyDescent="0.15">
      <c r="F496" s="7"/>
      <c r="I496" s="1" t="s">
        <v>583</v>
      </c>
    </row>
    <row r="497" spans="2:58" ht="15" customHeight="1" x14ac:dyDescent="0.15">
      <c r="F497" s="7"/>
    </row>
    <row r="498" spans="2:58" ht="15" customHeight="1" x14ac:dyDescent="0.15">
      <c r="E498" t="s">
        <v>1</v>
      </c>
      <c r="F498" s="7"/>
    </row>
    <row r="499" spans="2:58" ht="15" customHeight="1" x14ac:dyDescent="0.15">
      <c r="D499" s="12">
        <f>D64</f>
        <v>0</v>
      </c>
      <c r="E499" s="13">
        <f>E64</f>
        <v>0</v>
      </c>
      <c r="F499" s="15" t="s">
        <v>54</v>
      </c>
      <c r="I499" s="12">
        <f>D66</f>
        <v>2</v>
      </c>
      <c r="J499" s="13">
        <f>E66</f>
        <v>0.75600000000000001</v>
      </c>
      <c r="K499" t="s">
        <v>582</v>
      </c>
    </row>
    <row r="500" spans="2:58" ht="15" customHeight="1" x14ac:dyDescent="0.15">
      <c r="F500" s="7"/>
      <c r="I500" t="s">
        <v>581</v>
      </c>
      <c r="M500" t="s">
        <v>131</v>
      </c>
    </row>
    <row r="501" spans="2:58" ht="15" customHeight="1" x14ac:dyDescent="0.15">
      <c r="D501" t="s">
        <v>21</v>
      </c>
      <c r="F501" s="7"/>
      <c r="S501" t="s">
        <v>222</v>
      </c>
    </row>
    <row r="502" spans="2:58" ht="15" customHeight="1" x14ac:dyDescent="0.15">
      <c r="F502" s="7"/>
      <c r="T502" s="101"/>
    </row>
    <row r="503" spans="2:58" ht="15" customHeight="1" x14ac:dyDescent="0.15">
      <c r="C503" s="3"/>
      <c r="D503" s="3"/>
      <c r="E503" s="3"/>
      <c r="F503" s="16"/>
      <c r="G503" s="3"/>
      <c r="H503" s="3"/>
      <c r="I503" s="3"/>
      <c r="J503" s="3"/>
      <c r="K503" s="3"/>
      <c r="L503" s="3"/>
      <c r="M503" s="3"/>
      <c r="N503" s="3"/>
      <c r="O503" s="3"/>
      <c r="P503" s="3"/>
      <c r="Q503" s="3"/>
      <c r="R503" s="234"/>
      <c r="S503" s="32">
        <v>3</v>
      </c>
      <c r="T503" s="106">
        <v>1.1339999999999999</v>
      </c>
      <c r="U503" t="s">
        <v>54</v>
      </c>
    </row>
    <row r="504" spans="2:58" ht="15" customHeight="1" x14ac:dyDescent="0.15">
      <c r="I504" s="8" t="s">
        <v>587</v>
      </c>
    </row>
    <row r="505" spans="2:58" ht="15" customHeight="1" x14ac:dyDescent="0.15">
      <c r="M505" t="s">
        <v>170</v>
      </c>
    </row>
    <row r="506" spans="2:58" ht="15" customHeight="1" x14ac:dyDescent="0.15">
      <c r="M506" t="s">
        <v>169</v>
      </c>
    </row>
    <row r="508" spans="2:58" ht="15" customHeight="1" x14ac:dyDescent="0.15">
      <c r="B508" s="5" t="s">
        <v>807</v>
      </c>
    </row>
    <row r="509" spans="2:58" ht="15" customHeight="1" x14ac:dyDescent="0.15">
      <c r="B509" t="s">
        <v>769</v>
      </c>
    </row>
    <row r="510" spans="2:58" ht="15" customHeight="1" x14ac:dyDescent="0.15">
      <c r="B510" t="s">
        <v>1017</v>
      </c>
    </row>
    <row r="511" spans="2:58" ht="15" customHeight="1" x14ac:dyDescent="0.15">
      <c r="U511" s="9"/>
      <c r="V511" s="9"/>
      <c r="AQ511" s="6" t="s">
        <v>1388</v>
      </c>
    </row>
    <row r="512" spans="2:58" ht="15" customHeight="1" x14ac:dyDescent="0.15">
      <c r="E512" s="9"/>
      <c r="F512" s="9"/>
      <c r="O512" s="12">
        <v>5</v>
      </c>
      <c r="P512" s="13">
        <v>1.89</v>
      </c>
      <c r="Q512" t="s">
        <v>10</v>
      </c>
      <c r="Y512" t="s">
        <v>779</v>
      </c>
      <c r="AA512" s="12">
        <v>5</v>
      </c>
      <c r="AB512" s="13">
        <v>1.89</v>
      </c>
      <c r="AC512" t="s">
        <v>10</v>
      </c>
      <c r="AT512" s="9"/>
      <c r="AU512" s="9"/>
      <c r="BD512" s="12">
        <v>5</v>
      </c>
      <c r="BE512" s="13">
        <v>1.89</v>
      </c>
      <c r="BF512" t="s">
        <v>10</v>
      </c>
    </row>
    <row r="513" spans="2:60" ht="15" customHeight="1" x14ac:dyDescent="0.15">
      <c r="D513" t="s">
        <v>1</v>
      </c>
      <c r="F513" s="235"/>
      <c r="G513" s="236"/>
      <c r="H513" s="224"/>
      <c r="I513" s="224"/>
      <c r="J513" s="224"/>
      <c r="K513" s="224"/>
      <c r="L513" s="224" t="s">
        <v>46</v>
      </c>
      <c r="M513" s="224"/>
      <c r="N513" s="224"/>
      <c r="O513" s="224"/>
      <c r="P513" s="237"/>
      <c r="V513" s="171"/>
      <c r="W513" s="236"/>
      <c r="X513" s="224"/>
      <c r="Y513" s="224"/>
      <c r="Z513" s="224"/>
      <c r="AA513" s="224"/>
      <c r="AB513" s="224" t="s">
        <v>46</v>
      </c>
      <c r="AC513" s="224"/>
      <c r="AD513" s="224"/>
      <c r="AE513" s="224"/>
      <c r="AF513" s="237"/>
      <c r="AS513" t="s">
        <v>1</v>
      </c>
      <c r="AU513" s="235"/>
      <c r="AV513" s="236"/>
      <c r="AW513" s="224"/>
      <c r="AX513" s="224"/>
      <c r="AY513" s="224"/>
      <c r="AZ513" s="224"/>
      <c r="BA513" s="224" t="s">
        <v>46</v>
      </c>
      <c r="BB513" s="224"/>
      <c r="BC513" s="224"/>
      <c r="BD513" s="224"/>
      <c r="BE513" s="237"/>
    </row>
    <row r="514" spans="2:60" ht="15" customHeight="1" x14ac:dyDescent="0.15">
      <c r="B514" s="12">
        <f>Y537</f>
        <v>0</v>
      </c>
      <c r="C514" s="13">
        <f>Z537</f>
        <v>0</v>
      </c>
      <c r="D514" t="s">
        <v>771</v>
      </c>
      <c r="F514" s="238"/>
      <c r="P514" s="171"/>
      <c r="R514" s="9"/>
      <c r="S514" s="9"/>
      <c r="T514" s="9"/>
      <c r="V514" s="171"/>
      <c r="AF514" s="171"/>
      <c r="AH514" t="s">
        <v>778</v>
      </c>
      <c r="AQ514" s="12">
        <f>Y537</f>
        <v>0</v>
      </c>
      <c r="AR514" s="13">
        <f>Z537</f>
        <v>0</v>
      </c>
      <c r="AS514" t="s">
        <v>10</v>
      </c>
      <c r="AU514" s="238"/>
      <c r="BE514" s="171"/>
      <c r="BG514" s="9"/>
    </row>
    <row r="515" spans="2:60" ht="15" customHeight="1" x14ac:dyDescent="0.15">
      <c r="C515" t="s">
        <v>219</v>
      </c>
      <c r="F515" s="171"/>
      <c r="I515" t="s">
        <v>229</v>
      </c>
      <c r="M515" s="12">
        <f>AO541+5</f>
        <v>25</v>
      </c>
      <c r="P515" s="171"/>
      <c r="R515" s="23"/>
      <c r="S515" s="23" t="s">
        <v>805</v>
      </c>
      <c r="T515" s="23"/>
      <c r="V515" s="171"/>
      <c r="Y515" s="9"/>
      <c r="Z515" s="9" t="s">
        <v>803</v>
      </c>
      <c r="AA515" s="9"/>
      <c r="AC515" s="9"/>
      <c r="AF515" s="171"/>
      <c r="AR515" t="s">
        <v>219</v>
      </c>
      <c r="AU515" s="171"/>
      <c r="AX515" s="12">
        <f>Y533+1+0.5</f>
        <v>77.5</v>
      </c>
      <c r="AY515" s="13">
        <f>Z533+0.378+0.189</f>
        <v>29.224999999999994</v>
      </c>
      <c r="AZ515" t="s">
        <v>10</v>
      </c>
      <c r="BB515" s="12">
        <f>AO541+5</f>
        <v>25</v>
      </c>
      <c r="BE515" s="171"/>
      <c r="BG515" s="23"/>
      <c r="BH515" s="9"/>
    </row>
    <row r="516" spans="2:60" ht="15" customHeight="1" x14ac:dyDescent="0.15">
      <c r="B516" s="12">
        <f>Y538</f>
        <v>2</v>
      </c>
      <c r="C516" s="13">
        <f>Z538</f>
        <v>0.75600000000000001</v>
      </c>
      <c r="D516" t="s">
        <v>10</v>
      </c>
      <c r="F516" s="239"/>
      <c r="I516" s="12">
        <f>Y533+1+0.5</f>
        <v>77.5</v>
      </c>
      <c r="J516" s="13">
        <f>Z533+0.378+0.189</f>
        <v>29.224999999999994</v>
      </c>
      <c r="K516" t="s">
        <v>770</v>
      </c>
      <c r="M516" s="13">
        <f>AP547+1.89</f>
        <v>9.4500000000000011</v>
      </c>
      <c r="N516" t="s">
        <v>10</v>
      </c>
      <c r="P516" s="171"/>
      <c r="R516" s="23"/>
      <c r="S516" s="12">
        <f>AA543*-1</f>
        <v>3</v>
      </c>
      <c r="T516" s="13">
        <f>AB549*-1</f>
        <v>1.1339999999999999</v>
      </c>
      <c r="U516" t="s">
        <v>10</v>
      </c>
      <c r="V516" s="239"/>
      <c r="AC516" s="9"/>
      <c r="AF516" s="171"/>
      <c r="AH516" t="s">
        <v>780</v>
      </c>
      <c r="AQ516" s="12">
        <f>Y538</f>
        <v>2</v>
      </c>
      <c r="AR516" s="13">
        <f>Z538</f>
        <v>0.75600000000000001</v>
      </c>
      <c r="AS516" t="s">
        <v>10</v>
      </c>
      <c r="AU516" s="239"/>
      <c r="BB516" s="13">
        <f>AP547+1.89</f>
        <v>9.4500000000000011</v>
      </c>
      <c r="BC516" t="s">
        <v>10</v>
      </c>
      <c r="BE516" s="171"/>
      <c r="BG516" s="23"/>
    </row>
    <row r="517" spans="2:60" ht="15" customHeight="1" x14ac:dyDescent="0.15">
      <c r="F517" s="171"/>
      <c r="P517" s="171"/>
      <c r="V517" s="171"/>
      <c r="X517" s="9"/>
      <c r="Y517" s="23"/>
      <c r="Z517" s="23"/>
      <c r="AA517" s="23"/>
      <c r="AE517" s="9"/>
      <c r="AF517" s="240"/>
      <c r="AU517" s="171"/>
      <c r="BE517" s="171"/>
    </row>
    <row r="518" spans="2:60" ht="15" customHeight="1" x14ac:dyDescent="0.15">
      <c r="F518" s="171"/>
      <c r="G518" s="241"/>
      <c r="H518" t="s">
        <v>772</v>
      </c>
      <c r="I518" s="12">
        <f>AA544-AO543</f>
        <v>75.590736725083758</v>
      </c>
      <c r="J518" s="13">
        <f>AB550-AP549</f>
        <v>28.521926553206924</v>
      </c>
      <c r="K518" t="s">
        <v>10</v>
      </c>
      <c r="P518" s="171"/>
      <c r="V518" s="171"/>
      <c r="W518" s="241"/>
      <c r="AC518" s="23"/>
      <c r="AD518" t="s">
        <v>781</v>
      </c>
      <c r="AE518" s="9"/>
      <c r="AF518" s="240"/>
      <c r="AU518" s="171"/>
      <c r="AV518" s="241"/>
      <c r="AW518" t="s">
        <v>772</v>
      </c>
      <c r="AX518" s="12">
        <f>AA544-AO543</f>
        <v>75.590736725083758</v>
      </c>
      <c r="AY518" s="13">
        <f>AB550-AP549</f>
        <v>28.521926553206924</v>
      </c>
      <c r="AZ518" t="s">
        <v>10</v>
      </c>
      <c r="BE518" s="171"/>
    </row>
    <row r="519" spans="2:60" ht="15" customHeight="1" x14ac:dyDescent="0.15">
      <c r="F519" s="171"/>
      <c r="G519" s="2"/>
      <c r="I519" s="9"/>
      <c r="J519" s="9"/>
      <c r="K519" s="9"/>
      <c r="P519" s="171"/>
      <c r="V519" s="171"/>
      <c r="W519" s="2"/>
      <c r="Y519" s="9"/>
      <c r="Z519" s="9"/>
      <c r="AA519" s="9"/>
      <c r="AC519" s="23" t="s">
        <v>782</v>
      </c>
      <c r="AF519" s="171"/>
      <c r="AU519" s="171"/>
      <c r="AV519" s="2"/>
      <c r="AX519" s="9"/>
      <c r="AY519" s="9"/>
      <c r="AZ519" s="9"/>
      <c r="BE519" s="171"/>
    </row>
    <row r="520" spans="2:60" ht="15" customHeight="1" x14ac:dyDescent="0.15">
      <c r="F520" s="171"/>
      <c r="G520" s="2"/>
      <c r="K520" s="2"/>
      <c r="L520" t="s">
        <v>61</v>
      </c>
      <c r="M520" s="12">
        <f>AO541</f>
        <v>20</v>
      </c>
      <c r="P520" s="171"/>
      <c r="V520" s="171"/>
      <c r="W520" s="2"/>
      <c r="AA520" s="2"/>
      <c r="AB520" t="s">
        <v>61</v>
      </c>
      <c r="AC520" s="9"/>
      <c r="AF520" s="171"/>
      <c r="AH520" t="s">
        <v>784</v>
      </c>
      <c r="AU520" s="171"/>
      <c r="AV520" s="2"/>
      <c r="AZ520" s="2"/>
      <c r="BA520" t="s">
        <v>61</v>
      </c>
      <c r="BB520" s="12">
        <f>AO541</f>
        <v>20</v>
      </c>
      <c r="BE520" s="171"/>
    </row>
    <row r="521" spans="2:60" ht="15" customHeight="1" x14ac:dyDescent="0.15">
      <c r="F521" s="171"/>
      <c r="M521" s="13">
        <f>AP547</f>
        <v>7.5600000000000005</v>
      </c>
      <c r="N521" t="s">
        <v>10</v>
      </c>
      <c r="P521" s="171"/>
      <c r="V521" s="171"/>
      <c r="AC521" s="9"/>
      <c r="AF521" s="171"/>
      <c r="AH521" t="s">
        <v>783</v>
      </c>
      <c r="AU521" s="171"/>
      <c r="BB521" s="13">
        <f>AP547</f>
        <v>7.5600000000000005</v>
      </c>
      <c r="BC521" t="s">
        <v>10</v>
      </c>
      <c r="BE521" s="171"/>
    </row>
    <row r="522" spans="2:60" ht="15" customHeight="1" x14ac:dyDescent="0.15">
      <c r="F522" s="171"/>
      <c r="H522" t="s">
        <v>774</v>
      </c>
      <c r="I522" s="12">
        <f>AA544-AO544</f>
        <v>73.739559734144208</v>
      </c>
      <c r="J522" s="13">
        <f>AB550-AP550</f>
        <v>27.840862352040769</v>
      </c>
      <c r="K522" t="s">
        <v>10</v>
      </c>
      <c r="P522" s="171"/>
      <c r="V522" s="171"/>
      <c r="X522" s="9"/>
      <c r="Y522" s="23"/>
      <c r="Z522" s="23"/>
      <c r="AA522" s="23"/>
      <c r="AC522" t="s">
        <v>804</v>
      </c>
      <c r="AF522" s="171"/>
      <c r="AU522" s="171"/>
      <c r="AW522" t="s">
        <v>774</v>
      </c>
      <c r="AX522" s="12">
        <f>AA544-AO544</f>
        <v>73.739559734144208</v>
      </c>
      <c r="AY522" s="13">
        <f>AB550-AP550</f>
        <v>27.840862352040769</v>
      </c>
      <c r="AZ522" t="s">
        <v>10</v>
      </c>
      <c r="BE522" s="171"/>
    </row>
    <row r="523" spans="2:60" ht="15" customHeight="1" x14ac:dyDescent="0.15">
      <c r="F523" s="171"/>
      <c r="G523" s="182"/>
      <c r="M523" t="s">
        <v>773</v>
      </c>
      <c r="P523" s="171"/>
      <c r="V523" s="171"/>
      <c r="W523" s="241"/>
      <c r="AC523" t="s">
        <v>212</v>
      </c>
      <c r="AF523" s="171"/>
      <c r="AU523" s="171"/>
      <c r="AV523" s="182"/>
      <c r="BB523" t="s">
        <v>773</v>
      </c>
      <c r="BE523" s="171"/>
    </row>
    <row r="524" spans="2:60" ht="15" customHeight="1" x14ac:dyDescent="0.15">
      <c r="F524" s="171"/>
      <c r="L524" t="s">
        <v>1010</v>
      </c>
      <c r="P524" s="171"/>
      <c r="V524" s="171"/>
      <c r="AB524" t="s">
        <v>1008</v>
      </c>
      <c r="AF524" s="171"/>
      <c r="AH524" t="s">
        <v>1204</v>
      </c>
      <c r="AU524" s="171"/>
      <c r="BE524" s="171"/>
    </row>
    <row r="525" spans="2:60" ht="15" customHeight="1" x14ac:dyDescent="0.15">
      <c r="F525" s="171"/>
      <c r="I525" s="9"/>
      <c r="J525" s="9"/>
      <c r="K525" s="9"/>
      <c r="P525" s="171"/>
      <c r="V525" s="171"/>
      <c r="Y525" s="9"/>
      <c r="Z525" s="9"/>
      <c r="AA525" s="9"/>
      <c r="AF525" s="171"/>
      <c r="AU525" s="171"/>
      <c r="AX525" s="9"/>
      <c r="AY525" s="9"/>
      <c r="AZ525" s="9"/>
      <c r="BE525" s="171"/>
    </row>
    <row r="526" spans="2:60" ht="15" customHeight="1" x14ac:dyDescent="0.15">
      <c r="F526" s="171"/>
      <c r="P526" s="171"/>
      <c r="V526" s="171"/>
      <c r="AF526" s="171"/>
      <c r="AU526" s="171"/>
      <c r="BE526" s="171"/>
    </row>
    <row r="527" spans="2:60" ht="15" customHeight="1" x14ac:dyDescent="0.15">
      <c r="F527" s="171"/>
      <c r="K527" t="s">
        <v>1206</v>
      </c>
      <c r="P527" s="171"/>
      <c r="V527" s="171"/>
      <c r="AC527" t="s">
        <v>785</v>
      </c>
      <c r="AF527" s="171"/>
      <c r="AU527" s="171"/>
      <c r="AX527" t="s">
        <v>1205</v>
      </c>
      <c r="BE527" s="171"/>
    </row>
    <row r="528" spans="2:60" ht="15" customHeight="1" x14ac:dyDescent="0.15">
      <c r="F528" s="171"/>
      <c r="G528" t="s">
        <v>63</v>
      </c>
      <c r="H528" t="s">
        <v>1231</v>
      </c>
      <c r="J528" s="12">
        <f>Y534</f>
        <v>70.5</v>
      </c>
      <c r="K528" s="13">
        <f>Z534+0.189</f>
        <v>26.838000000000001</v>
      </c>
      <c r="L528" t="s">
        <v>777</v>
      </c>
      <c r="P528" s="171"/>
      <c r="V528" s="171"/>
      <c r="W528" t="s">
        <v>63</v>
      </c>
      <c r="Y528" s="2"/>
      <c r="AA528" t="s">
        <v>1206</v>
      </c>
      <c r="AF528" s="171"/>
      <c r="AU528" s="171"/>
      <c r="AV528" t="s">
        <v>63</v>
      </c>
      <c r="AW528" t="s">
        <v>1009</v>
      </c>
      <c r="AY528" s="12">
        <f>Y534</f>
        <v>70.5</v>
      </c>
      <c r="AZ528" s="13">
        <f>Z534</f>
        <v>26.649000000000001</v>
      </c>
      <c r="BA528" t="s">
        <v>10</v>
      </c>
      <c r="BE528" s="171"/>
    </row>
    <row r="529" spans="6:58" ht="15" customHeight="1" x14ac:dyDescent="0.15">
      <c r="F529" s="171"/>
      <c r="P529" s="171"/>
      <c r="V529" s="171"/>
      <c r="X529" t="s">
        <v>164</v>
      </c>
      <c r="Y529" s="9"/>
      <c r="Z529" s="9"/>
      <c r="AA529" s="9"/>
      <c r="AB529" t="s">
        <v>553</v>
      </c>
      <c r="AF529" s="171"/>
      <c r="AU529" s="171"/>
      <c r="BA529" t="s">
        <v>801</v>
      </c>
      <c r="BE529" s="171"/>
    </row>
    <row r="530" spans="6:58" ht="15" customHeight="1" x14ac:dyDescent="0.15">
      <c r="F530" s="171"/>
      <c r="G530" s="23" t="s">
        <v>776</v>
      </c>
      <c r="P530" s="171"/>
      <c r="W530" s="23"/>
      <c r="AU530" s="171"/>
      <c r="AV530" s="23" t="s">
        <v>776</v>
      </c>
      <c r="BE530" s="171"/>
    </row>
    <row r="531" spans="6:58" ht="15" customHeight="1" x14ac:dyDescent="0.15">
      <c r="F531" s="171"/>
      <c r="P531" s="171"/>
      <c r="W531" s="3"/>
      <c r="X531" s="3"/>
      <c r="Y531" s="3"/>
      <c r="Z531" s="3"/>
      <c r="AA531" s="3"/>
      <c r="AU531" s="171"/>
      <c r="BE531" s="171"/>
    </row>
    <row r="532" spans="6:58" ht="15" customHeight="1" x14ac:dyDescent="0.15">
      <c r="F532" s="171"/>
      <c r="H532" t="s">
        <v>164</v>
      </c>
      <c r="P532" s="171"/>
      <c r="V532" s="7"/>
      <c r="W532" s="47"/>
      <c r="Y532" s="242" t="s">
        <v>90</v>
      </c>
      <c r="Z532" s="3"/>
      <c r="AA532" s="243" t="s">
        <v>53</v>
      </c>
      <c r="AU532" s="171"/>
      <c r="AW532" t="s">
        <v>164</v>
      </c>
      <c r="BE532" s="171"/>
    </row>
    <row r="533" spans="6:58" ht="15" customHeight="1" x14ac:dyDescent="0.15">
      <c r="F533" s="171"/>
      <c r="P533" s="171"/>
      <c r="V533" s="7"/>
      <c r="W533" s="47"/>
      <c r="X533" s="47" t="s">
        <v>228</v>
      </c>
      <c r="Y533" s="244">
        <f>L64</f>
        <v>76</v>
      </c>
      <c r="Z533" s="245">
        <f>M64</f>
        <v>28.657999999999994</v>
      </c>
      <c r="AA533" s="89" t="s">
        <v>53</v>
      </c>
      <c r="AU533" s="171"/>
      <c r="BE533" s="171"/>
    </row>
    <row r="534" spans="6:58" ht="15" customHeight="1" x14ac:dyDescent="0.15">
      <c r="F534" s="171"/>
      <c r="P534" s="171"/>
      <c r="V534" s="7"/>
      <c r="W534" s="49" t="s">
        <v>1230</v>
      </c>
      <c r="X534" s="194"/>
      <c r="Y534" s="35">
        <f>V64+0.5</f>
        <v>70.5</v>
      </c>
      <c r="Z534" s="43">
        <f>W64+0.189</f>
        <v>26.649000000000001</v>
      </c>
      <c r="AA534" s="48" t="s">
        <v>53</v>
      </c>
      <c r="AU534" s="171"/>
      <c r="AW534" t="s">
        <v>459</v>
      </c>
      <c r="AY534" s="12">
        <f>Y534</f>
        <v>70.5</v>
      </c>
      <c r="AZ534" s="13">
        <f>Z534</f>
        <v>26.649000000000001</v>
      </c>
      <c r="BA534" t="s">
        <v>10</v>
      </c>
      <c r="BE534" s="171"/>
    </row>
    <row r="535" spans="6:58" ht="15" customHeight="1" x14ac:dyDescent="0.15">
      <c r="F535" s="171"/>
      <c r="H535" t="s">
        <v>459</v>
      </c>
      <c r="J535" s="12">
        <f>Y534</f>
        <v>70.5</v>
      </c>
      <c r="K535" s="13">
        <f>Z534</f>
        <v>26.649000000000001</v>
      </c>
      <c r="L535" t="s">
        <v>777</v>
      </c>
      <c r="P535" s="171"/>
      <c r="V535" s="7"/>
      <c r="W535" s="47" t="s">
        <v>1015</v>
      </c>
      <c r="X535" s="47"/>
      <c r="Y535" s="45">
        <f>R64</f>
        <v>45</v>
      </c>
      <c r="Z535" s="246">
        <f>S64</f>
        <v>17.010000000000002</v>
      </c>
      <c r="AA535" s="16" t="s">
        <v>53</v>
      </c>
      <c r="AU535" s="171"/>
      <c r="BE535" s="171"/>
    </row>
    <row r="536" spans="6:58" ht="15" customHeight="1" x14ac:dyDescent="0.15">
      <c r="F536" s="171"/>
      <c r="P536" s="171"/>
      <c r="V536" s="7"/>
      <c r="W536" s="47" t="s">
        <v>1016</v>
      </c>
      <c r="Y536" s="35">
        <f>T64</f>
        <v>35</v>
      </c>
      <c r="Z536" s="28">
        <f>U64</f>
        <v>13.23</v>
      </c>
      <c r="AA536" s="48" t="s">
        <v>53</v>
      </c>
      <c r="AJ536" s="128"/>
      <c r="AU536" s="171"/>
      <c r="BE536" s="171"/>
    </row>
    <row r="537" spans="6:58" ht="15" customHeight="1" x14ac:dyDescent="0.15">
      <c r="F537" s="171"/>
      <c r="P537" s="171"/>
      <c r="V537" s="7"/>
      <c r="X537" s="47" t="s">
        <v>220</v>
      </c>
      <c r="Y537" s="45">
        <f>D64</f>
        <v>0</v>
      </c>
      <c r="Z537" s="246">
        <f>E64</f>
        <v>0</v>
      </c>
      <c r="AA537" s="16" t="s">
        <v>53</v>
      </c>
      <c r="AU537" s="171"/>
      <c r="BE537" s="171"/>
    </row>
    <row r="538" spans="6:58" ht="15" customHeight="1" thickBot="1" x14ac:dyDescent="0.2">
      <c r="F538" s="247"/>
      <c r="G538" s="199"/>
      <c r="H538" s="199"/>
      <c r="I538" s="199"/>
      <c r="J538" s="199"/>
      <c r="K538" s="199"/>
      <c r="L538" s="199"/>
      <c r="M538" s="199"/>
      <c r="N538" s="199"/>
      <c r="O538" s="199"/>
      <c r="P538" s="247"/>
      <c r="Q538" s="199"/>
      <c r="V538" s="7"/>
      <c r="W538" s="47" t="s">
        <v>219</v>
      </c>
      <c r="X538" s="48"/>
      <c r="Y538" s="34">
        <f>D66</f>
        <v>2</v>
      </c>
      <c r="Z538" s="43">
        <f>E66</f>
        <v>0.75600000000000001</v>
      </c>
      <c r="AA538" s="48" t="s">
        <v>53</v>
      </c>
      <c r="AU538" s="171"/>
      <c r="BE538" s="171"/>
    </row>
    <row r="539" spans="6:58" ht="15" customHeight="1" thickBot="1" x14ac:dyDescent="0.2">
      <c r="F539" s="171"/>
      <c r="G539" s="23" t="s">
        <v>776</v>
      </c>
      <c r="P539" s="171"/>
      <c r="X539" s="8"/>
      <c r="AU539" s="247"/>
      <c r="AV539" s="199"/>
      <c r="AW539" s="199"/>
      <c r="AX539" s="199"/>
      <c r="AY539" s="199"/>
      <c r="AZ539" s="199"/>
      <c r="BA539" s="199"/>
      <c r="BB539" s="199"/>
      <c r="BC539" s="199"/>
      <c r="BD539" s="199"/>
      <c r="BE539" s="247"/>
      <c r="BF539" s="199"/>
    </row>
    <row r="540" spans="6:58" ht="15" customHeight="1" x14ac:dyDescent="0.15">
      <c r="F540" s="171"/>
      <c r="P540" s="171"/>
      <c r="W540" s="3"/>
      <c r="X540" s="3"/>
      <c r="Y540" s="3"/>
      <c r="Z540" s="3"/>
      <c r="AA540" s="3"/>
      <c r="AB540" s="3"/>
      <c r="AF540" s="3"/>
      <c r="AM540" s="3"/>
      <c r="AN540" s="3"/>
      <c r="AO540" s="3"/>
      <c r="AU540" s="171"/>
      <c r="BE540" s="171"/>
    </row>
    <row r="541" spans="6:58" ht="15" customHeight="1" x14ac:dyDescent="0.15">
      <c r="F541" s="171"/>
      <c r="H541" t="s">
        <v>164</v>
      </c>
      <c r="P541" s="171"/>
      <c r="V541" s="7"/>
      <c r="W541" s="30" t="s">
        <v>937</v>
      </c>
      <c r="Z541" s="47"/>
      <c r="AA541" s="16"/>
      <c r="AB541" s="50" t="s">
        <v>931</v>
      </c>
      <c r="AC541" s="47"/>
      <c r="AD541" s="47"/>
      <c r="AE541" s="47"/>
      <c r="AF541" s="47"/>
      <c r="AG541" s="48"/>
      <c r="AH541" s="50" t="s">
        <v>226</v>
      </c>
      <c r="AI541" s="47"/>
      <c r="AJ541" s="47"/>
      <c r="AK541" s="248"/>
      <c r="AL541" s="47"/>
      <c r="AM541" s="3"/>
      <c r="AN541" s="48"/>
      <c r="AO541" s="35">
        <f>(Y535-5)/2</f>
        <v>20</v>
      </c>
      <c r="AU541" s="171"/>
      <c r="BE541" s="171"/>
    </row>
    <row r="542" spans="6:58" ht="15" customHeight="1" x14ac:dyDescent="0.15">
      <c r="F542" s="171"/>
      <c r="P542" s="171"/>
      <c r="V542" s="7"/>
      <c r="W542" s="50" t="s">
        <v>1226</v>
      </c>
      <c r="X542" s="47"/>
      <c r="Y542" s="48"/>
      <c r="Z542" s="55"/>
      <c r="AA542" s="35">
        <f>Y533+0.5+1</f>
        <v>77.5</v>
      </c>
      <c r="AB542" s="50"/>
      <c r="AC542" s="47"/>
      <c r="AD542" s="47"/>
      <c r="AE542" s="47" t="s">
        <v>932</v>
      </c>
      <c r="AF542" s="48"/>
      <c r="AG542" s="34">
        <f>AA544-Y534</f>
        <v>6.9419137160233078</v>
      </c>
      <c r="AH542" t="s">
        <v>227</v>
      </c>
      <c r="AM542" s="47"/>
      <c r="AN542" s="48"/>
      <c r="AO542" s="45">
        <f>Y535-5</f>
        <v>40</v>
      </c>
      <c r="AU542" s="171"/>
      <c r="BE542" s="171"/>
    </row>
    <row r="543" spans="6:58" ht="15" customHeight="1" x14ac:dyDescent="0.15">
      <c r="F543" s="171"/>
      <c r="H543" t="s">
        <v>1353</v>
      </c>
      <c r="P543" s="171"/>
      <c r="V543" s="7"/>
      <c r="Y543" t="s">
        <v>1227</v>
      </c>
      <c r="Z543" s="48"/>
      <c r="AA543" s="45">
        <f>Y537+Y538-5</f>
        <v>-3</v>
      </c>
      <c r="AB543" s="50" t="s">
        <v>933</v>
      </c>
      <c r="AC543" s="47"/>
      <c r="AD543" s="48"/>
      <c r="AE543" s="47"/>
      <c r="AF543" s="48"/>
      <c r="AG543" s="34">
        <f>Y535+Y536-5</f>
        <v>75</v>
      </c>
      <c r="AH543" s="50"/>
      <c r="AI543" s="47"/>
      <c r="AJ543" s="47"/>
      <c r="AK543" s="47"/>
      <c r="AL543" s="47"/>
      <c r="AM543" s="47" t="s">
        <v>935</v>
      </c>
      <c r="AN543" s="48"/>
      <c r="AO543" s="35">
        <f>AO541*TAN(RADIANS(AG544))</f>
        <v>1.8511769909395488</v>
      </c>
      <c r="AU543" s="171"/>
      <c r="BE543" s="171"/>
    </row>
    <row r="544" spans="6:58" ht="15" customHeight="1" x14ac:dyDescent="0.15">
      <c r="F544" s="171"/>
      <c r="P544" s="171"/>
      <c r="V544" s="7"/>
      <c r="W544" s="50"/>
      <c r="X544" s="47"/>
      <c r="Y544" s="47" t="s">
        <v>803</v>
      </c>
      <c r="Z544" s="48"/>
      <c r="AA544" s="35">
        <f>SQRT(AA542^2-AA543^2)</f>
        <v>77.441913716023308</v>
      </c>
      <c r="AB544" s="50"/>
      <c r="AC544" s="47"/>
      <c r="AD544" s="47"/>
      <c r="AE544" s="47" t="s">
        <v>934</v>
      </c>
      <c r="AF544" s="48"/>
      <c r="AG544" s="249">
        <f>DEGREES(ATAN(AG542/AG543))</f>
        <v>5.2881642996580567</v>
      </c>
      <c r="AH544" s="47"/>
      <c r="AI544" s="47"/>
      <c r="AJ544" s="47"/>
      <c r="AK544" s="47"/>
      <c r="AL544" s="47"/>
      <c r="AM544" s="47" t="s">
        <v>936</v>
      </c>
      <c r="AN544" s="48"/>
      <c r="AO544" s="35">
        <f>AO542*TAN(RADIANS(AG544))</f>
        <v>3.7023539818790976</v>
      </c>
      <c r="AU544" s="171"/>
      <c r="BE544" s="171"/>
    </row>
    <row r="545" spans="2:57" ht="15" customHeight="1" x14ac:dyDescent="0.15">
      <c r="F545" s="171"/>
      <c r="P545" s="171"/>
      <c r="AU545" s="171"/>
      <c r="BE545" s="171"/>
    </row>
    <row r="546" spans="2:57" ht="15" customHeight="1" x14ac:dyDescent="0.15">
      <c r="F546" s="171"/>
      <c r="P546" s="171"/>
      <c r="W546" s="3"/>
      <c r="X546" s="3"/>
      <c r="Y546" s="3"/>
      <c r="Z546" s="3"/>
      <c r="AA546" s="3"/>
      <c r="AB546" s="3"/>
      <c r="AC546" s="3"/>
      <c r="AD546" s="3"/>
      <c r="AE546" s="3"/>
      <c r="AF546" s="3"/>
      <c r="AG546" s="3"/>
      <c r="AH546" s="3"/>
      <c r="AN546" s="3"/>
      <c r="AO546" s="3"/>
      <c r="AP546" s="3"/>
      <c r="AU546" s="171"/>
      <c r="BE546" s="171"/>
    </row>
    <row r="547" spans="2:57" ht="15" customHeight="1" x14ac:dyDescent="0.15">
      <c r="F547" s="171"/>
      <c r="P547" s="171"/>
      <c r="V547" s="7"/>
      <c r="W547" s="250" t="s">
        <v>74</v>
      </c>
      <c r="X547" s="228"/>
      <c r="Y547" s="3"/>
      <c r="Z547" s="47"/>
      <c r="AA547" s="47"/>
      <c r="AB547" s="16"/>
      <c r="AC547" t="s">
        <v>931</v>
      </c>
      <c r="AG547" s="47"/>
      <c r="AI547" s="50" t="s">
        <v>1224</v>
      </c>
      <c r="AJ547" s="47"/>
      <c r="AK547" s="47"/>
      <c r="AL547" s="248"/>
      <c r="AM547" s="47"/>
      <c r="AN547" s="47"/>
      <c r="AO547" s="48"/>
      <c r="AP547" s="37">
        <f>(Z535-1.89)/2</f>
        <v>7.5600000000000005</v>
      </c>
      <c r="AU547" s="171"/>
      <c r="BE547" s="171"/>
    </row>
    <row r="548" spans="2:57" ht="15" customHeight="1" x14ac:dyDescent="0.15">
      <c r="F548" s="171"/>
      <c r="P548" s="171"/>
      <c r="V548" s="7"/>
      <c r="W548" s="251" t="s">
        <v>1228</v>
      </c>
      <c r="X548" s="47"/>
      <c r="Y548" s="47"/>
      <c r="AB548" s="78">
        <f>Z533+0.189+0.378</f>
        <v>29.224999999999994</v>
      </c>
      <c r="AC548" s="50"/>
      <c r="AD548" s="47"/>
      <c r="AE548" s="47"/>
      <c r="AF548" s="47" t="s">
        <v>38</v>
      </c>
      <c r="AG548" s="48"/>
      <c r="AH548" s="37">
        <f>AB550-Z534</f>
        <v>2.5539907543730784</v>
      </c>
      <c r="AI548" t="s">
        <v>1225</v>
      </c>
      <c r="AN548" s="47"/>
      <c r="AO548" s="48"/>
      <c r="AP548" s="33">
        <f>Z535-1.89</f>
        <v>15.120000000000001</v>
      </c>
      <c r="AU548" s="171"/>
      <c r="BE548" s="171"/>
    </row>
    <row r="549" spans="2:57" ht="15" customHeight="1" x14ac:dyDescent="0.15">
      <c r="F549" s="171"/>
      <c r="P549" s="171"/>
      <c r="V549" s="7"/>
      <c r="W549" s="50"/>
      <c r="X549" s="47"/>
      <c r="Y549" s="47"/>
      <c r="Z549" s="47" t="s">
        <v>929</v>
      </c>
      <c r="AA549" s="47"/>
      <c r="AB549" s="33">
        <f>Z537+Z538-1.89</f>
        <v>-1.1339999999999999</v>
      </c>
      <c r="AC549" s="1" t="s">
        <v>939</v>
      </c>
      <c r="AE549" s="7"/>
      <c r="AG549" s="16"/>
      <c r="AH549" s="37">
        <f>Z535+Z536-1.89</f>
        <v>28.35</v>
      </c>
      <c r="AI549" s="50"/>
      <c r="AJ549" s="47"/>
      <c r="AK549" s="47"/>
      <c r="AL549" s="47"/>
      <c r="AM549" s="47"/>
      <c r="AN549" s="47" t="s">
        <v>940</v>
      </c>
      <c r="AO549" s="48"/>
      <c r="AP549" s="78">
        <f>AP547*TAN(RADIANS(AH550))</f>
        <v>0.68106420116615429</v>
      </c>
      <c r="AU549" s="171"/>
      <c r="BE549" s="171"/>
    </row>
    <row r="550" spans="2:57" ht="15" customHeight="1" thickBot="1" x14ac:dyDescent="0.2">
      <c r="F550" s="171"/>
      <c r="G550" s="17"/>
      <c r="H550" s="17" t="s">
        <v>1229</v>
      </c>
      <c r="I550" s="17"/>
      <c r="J550" s="178">
        <f>Y534</f>
        <v>70.5</v>
      </c>
      <c r="K550" s="179">
        <f>Z534</f>
        <v>26.649000000000001</v>
      </c>
      <c r="L550" s="17" t="s">
        <v>1354</v>
      </c>
      <c r="M550" s="17"/>
      <c r="N550" s="17"/>
      <c r="O550" s="17"/>
      <c r="P550" s="181"/>
      <c r="W550" s="49"/>
      <c r="X550" s="47"/>
      <c r="Y550" s="47"/>
      <c r="Z550" s="3" t="s">
        <v>930</v>
      </c>
      <c r="AA550" s="163"/>
      <c r="AB550" s="78">
        <f>SQRT(AB548^2-AB549^2)</f>
        <v>29.202990754373079</v>
      </c>
      <c r="AC550" s="50"/>
      <c r="AD550" s="47"/>
      <c r="AE550" s="47"/>
      <c r="AF550" s="252" t="s">
        <v>938</v>
      </c>
      <c r="AG550" s="48"/>
      <c r="AH550" s="249">
        <f>DEGREES(ATAN(AH548/AH549))</f>
        <v>5.1477579244428897</v>
      </c>
      <c r="AI550" s="50"/>
      <c r="AJ550" s="47"/>
      <c r="AK550" s="47"/>
      <c r="AL550" s="47"/>
      <c r="AM550" s="47"/>
      <c r="AN550" s="47" t="s">
        <v>941</v>
      </c>
      <c r="AO550" s="48"/>
      <c r="AP550" s="78">
        <f>AP548*TAN(RADIANS(AH550))</f>
        <v>1.3621284023323086</v>
      </c>
      <c r="AU550" s="171"/>
      <c r="AV550" s="253"/>
      <c r="AW550" s="17" t="s">
        <v>459</v>
      </c>
      <c r="AX550" s="17"/>
      <c r="AY550" s="178">
        <f>Y534</f>
        <v>70.5</v>
      </c>
      <c r="AZ550" s="179">
        <f>Z534</f>
        <v>26.649000000000001</v>
      </c>
      <c r="BA550" s="17" t="s">
        <v>1354</v>
      </c>
      <c r="BB550" s="17"/>
      <c r="BC550" s="17"/>
      <c r="BD550" s="17"/>
      <c r="BE550" s="181"/>
    </row>
    <row r="551" spans="2:57" ht="15" customHeight="1" thickTop="1" x14ac:dyDescent="0.15">
      <c r="V551" s="9"/>
    </row>
    <row r="552" spans="2:57" ht="15" customHeight="1" x14ac:dyDescent="0.15">
      <c r="B552" s="6" t="s">
        <v>881</v>
      </c>
      <c r="C552" s="6"/>
      <c r="D552" s="6"/>
      <c r="E552" s="6"/>
      <c r="F552" s="6"/>
      <c r="N552" s="12"/>
      <c r="O552" s="13"/>
      <c r="V552" s="162"/>
      <c r="X552" s="5" t="s">
        <v>1408</v>
      </c>
      <c r="Y552" s="6"/>
      <c r="Z552" s="6"/>
      <c r="AA552" s="6"/>
      <c r="AB552" s="6"/>
      <c r="AC552" s="6"/>
    </row>
    <row r="553" spans="2:57" ht="15" customHeight="1" x14ac:dyDescent="0.15">
      <c r="B553" t="s">
        <v>165</v>
      </c>
      <c r="X553" t="s">
        <v>1406</v>
      </c>
    </row>
    <row r="554" spans="2:57" ht="15" customHeight="1" x14ac:dyDescent="0.15">
      <c r="B554" t="s">
        <v>98</v>
      </c>
      <c r="W554" s="7"/>
      <c r="X554" s="50" t="s">
        <v>1487</v>
      </c>
      <c r="Y554" s="47"/>
      <c r="Z554" s="47"/>
      <c r="AA554" s="47"/>
      <c r="AB554" s="47"/>
      <c r="AC554" s="47"/>
      <c r="AD554" s="277"/>
      <c r="AE554" s="8"/>
      <c r="AF554" s="89"/>
      <c r="AI554" s="50" t="s">
        <v>1504</v>
      </c>
      <c r="AJ554" s="47"/>
      <c r="AK554" s="47"/>
      <c r="AL554" s="47"/>
      <c r="AM554" s="47"/>
      <c r="AN554" s="50"/>
      <c r="AO554" s="35">
        <f>AO558-AO559-AD560-AD561</f>
        <v>122</v>
      </c>
      <c r="AP554" s="28">
        <f>AP558-AP559-AE560-AE561</f>
        <v>270.036</v>
      </c>
      <c r="AQ554" s="48" t="s">
        <v>53</v>
      </c>
    </row>
    <row r="555" spans="2:57" ht="15" customHeight="1" x14ac:dyDescent="0.15">
      <c r="B555" t="s">
        <v>852</v>
      </c>
      <c r="W555" s="7"/>
      <c r="X555" s="47" t="s">
        <v>1489</v>
      </c>
      <c r="Y555" s="47"/>
      <c r="Z555" s="47"/>
      <c r="AA555" s="47"/>
      <c r="AB555" s="47"/>
      <c r="AC555" s="280"/>
      <c r="AD555" s="32">
        <f>Y47</f>
        <v>55</v>
      </c>
      <c r="AE555" s="309">
        <f>Z47</f>
        <v>20.79</v>
      </c>
      <c r="AF555" s="118" t="s">
        <v>10</v>
      </c>
      <c r="AI555" s="50" t="s">
        <v>1505</v>
      </c>
      <c r="AJ555" s="47"/>
      <c r="AK555" s="47"/>
      <c r="AL555" s="47"/>
      <c r="AM555" s="47"/>
      <c r="AN555" s="47"/>
      <c r="AO555" s="35">
        <f>AQ46-AQ47</f>
        <v>0</v>
      </c>
      <c r="AP555" s="28">
        <f>AR46-AR47</f>
        <v>0</v>
      </c>
      <c r="AQ555" s="48" t="s">
        <v>53</v>
      </c>
    </row>
    <row r="556" spans="2:57" ht="15" customHeight="1" x14ac:dyDescent="0.15">
      <c r="B556" t="s">
        <v>48</v>
      </c>
      <c r="W556" s="7"/>
      <c r="X556" s="47" t="s">
        <v>377</v>
      </c>
      <c r="Y556" s="3"/>
      <c r="Z556" s="47"/>
      <c r="AA556" s="47"/>
      <c r="AB556" s="47"/>
      <c r="AC556" s="280"/>
      <c r="AD556" s="103">
        <f>Y44</f>
        <v>70</v>
      </c>
      <c r="AE556" s="13">
        <f>Z44</f>
        <v>26.46</v>
      </c>
      <c r="AF556" s="130" t="s">
        <v>10</v>
      </c>
      <c r="AI556" s="49" t="s">
        <v>1506</v>
      </c>
      <c r="AJ556" s="3"/>
      <c r="AK556" s="3"/>
      <c r="AL556" s="3"/>
      <c r="AM556" s="47"/>
      <c r="AN556" s="3"/>
      <c r="AO556" s="272">
        <f>DEGREES(ATAN(AO555/AO554))</f>
        <v>0</v>
      </c>
      <c r="AP556" s="336">
        <f>DEGREES(ATAN(AP555/AP554))</f>
        <v>0</v>
      </c>
      <c r="AQ556" s="48"/>
    </row>
    <row r="557" spans="2:57" ht="15" customHeight="1" x14ac:dyDescent="0.15">
      <c r="W557" s="7"/>
      <c r="X557" s="47" t="s">
        <v>221</v>
      </c>
      <c r="Y557" s="47"/>
      <c r="Z557" s="3"/>
      <c r="AA557" s="3"/>
      <c r="AB557" s="3"/>
      <c r="AC557" s="234"/>
      <c r="AD557" s="103">
        <f>Y48</f>
        <v>18</v>
      </c>
      <c r="AE557" s="309">
        <f>Z48</f>
        <v>6.8040000000000003</v>
      </c>
      <c r="AF557" s="118" t="s">
        <v>10</v>
      </c>
      <c r="AH557" s="7"/>
      <c r="AI557" s="50" t="s">
        <v>1498</v>
      </c>
      <c r="AJ557" s="47"/>
      <c r="AK557" s="47"/>
      <c r="AL557" s="47"/>
      <c r="AM557" s="3"/>
      <c r="AN557" s="47"/>
      <c r="AO557" s="35">
        <f>(AD560+AD561-AD562)*TAN(RADIANS(AO556))</f>
        <v>0</v>
      </c>
      <c r="AP557" s="28">
        <f>(AE560+AE561-AE562)*TAN(RADIANS(AP556))</f>
        <v>0</v>
      </c>
      <c r="AQ557" s="48" t="s">
        <v>53</v>
      </c>
    </row>
    <row r="558" spans="2:57" ht="15" customHeight="1" x14ac:dyDescent="0.15">
      <c r="W558" s="7"/>
      <c r="X558" s="3" t="s">
        <v>1488</v>
      </c>
      <c r="Y558" s="3"/>
      <c r="Z558" s="47"/>
      <c r="AA558" s="47"/>
      <c r="AB558" s="47"/>
      <c r="AC558" s="48"/>
      <c r="AD558" s="321">
        <f>S503</f>
        <v>3</v>
      </c>
      <c r="AE558" s="320">
        <f>T503</f>
        <v>1.1339999999999999</v>
      </c>
      <c r="AF558" s="99" t="s">
        <v>10</v>
      </c>
      <c r="AI558" s="50" t="s">
        <v>1507</v>
      </c>
      <c r="AJ558" s="47"/>
      <c r="AK558" s="47"/>
      <c r="AL558" s="47"/>
      <c r="AM558" s="47"/>
      <c r="AN558" s="47"/>
      <c r="AO558" s="35">
        <f>AD563+E247</f>
        <v>367</v>
      </c>
      <c r="AP558" s="28">
        <f>AE563+F247</f>
        <v>362.64600000000002</v>
      </c>
      <c r="AQ558" s="48" t="s">
        <v>53</v>
      </c>
    </row>
    <row r="559" spans="2:57" ht="15" customHeight="1" x14ac:dyDescent="0.15">
      <c r="W559" s="7"/>
      <c r="X559" s="50" t="s">
        <v>1486</v>
      </c>
      <c r="Y559" s="47"/>
      <c r="Z559" s="47"/>
      <c r="AA559" s="47"/>
      <c r="AB559" s="47"/>
      <c r="AC559" s="48"/>
      <c r="AD559" s="321">
        <f>(AD558+AD556-0.5)-(AD555+0.5)</f>
        <v>17</v>
      </c>
      <c r="AE559" s="337">
        <f>(AE558+AE556-0.189)-(AE555+0.189)</f>
        <v>6.4260000000000019</v>
      </c>
      <c r="AF559" s="111" t="s">
        <v>10</v>
      </c>
      <c r="AI559" s="49" t="s">
        <v>1508</v>
      </c>
      <c r="AJ559" s="3"/>
      <c r="AK559" s="3"/>
      <c r="AL559" s="3"/>
      <c r="AM559" s="3"/>
      <c r="AN559" s="3"/>
      <c r="AO559" s="35">
        <f>AD564+M251+R251+W251</f>
        <v>165</v>
      </c>
      <c r="AP559" s="28">
        <f>AE564+N251+S251+X251</f>
        <v>62.37</v>
      </c>
      <c r="AQ559" s="48" t="s">
        <v>53</v>
      </c>
    </row>
    <row r="560" spans="2:57" ht="15" customHeight="1" x14ac:dyDescent="0.15">
      <c r="X560" s="50" t="s">
        <v>1500</v>
      </c>
      <c r="Y560" s="47"/>
      <c r="Z560" s="47"/>
      <c r="AA560" s="47"/>
      <c r="AB560" s="47"/>
      <c r="AC560" s="280"/>
      <c r="AD560" s="103">
        <f>Y26</f>
        <v>45</v>
      </c>
      <c r="AE560" s="108">
        <f>Z26</f>
        <v>17.010000000000002</v>
      </c>
      <c r="AF560" s="335" t="s">
        <v>10</v>
      </c>
    </row>
    <row r="561" spans="1:96" ht="15" customHeight="1" x14ac:dyDescent="0.15">
      <c r="X561" s="50" t="s">
        <v>1499</v>
      </c>
      <c r="Y561" s="47"/>
      <c r="Z561" s="47"/>
      <c r="AA561" s="47"/>
      <c r="AB561" s="47"/>
      <c r="AC561" s="280"/>
      <c r="AD561" s="103">
        <f>Y29</f>
        <v>35</v>
      </c>
      <c r="AE561" s="127">
        <f>Z29</f>
        <v>13.23</v>
      </c>
      <c r="AF561" s="118" t="s">
        <v>10</v>
      </c>
    </row>
    <row r="562" spans="1:96" ht="15" customHeight="1" x14ac:dyDescent="0.15">
      <c r="X562" s="50" t="s">
        <v>1501</v>
      </c>
      <c r="Y562" s="47"/>
      <c r="Z562" s="47"/>
      <c r="AA562" s="47"/>
      <c r="AB562" s="47"/>
      <c r="AC562" s="280"/>
      <c r="AD562" s="103">
        <f>Y54</f>
        <v>40</v>
      </c>
      <c r="AE562" s="108">
        <f>Z54</f>
        <v>15.12</v>
      </c>
      <c r="AF562" s="335" t="s">
        <v>10</v>
      </c>
    </row>
    <row r="563" spans="1:96" ht="15" customHeight="1" x14ac:dyDescent="0.15">
      <c r="X563" s="50" t="s">
        <v>1502</v>
      </c>
      <c r="Y563" s="47"/>
      <c r="Z563" s="47"/>
      <c r="AA563" s="47"/>
      <c r="AB563" s="47"/>
      <c r="AC563" s="280"/>
      <c r="AD563" s="103">
        <f>Y15</f>
        <v>360</v>
      </c>
      <c r="AE563" s="108">
        <f>Y15</f>
        <v>360</v>
      </c>
      <c r="AF563" s="335" t="s">
        <v>10</v>
      </c>
    </row>
    <row r="564" spans="1:96" ht="15" customHeight="1" x14ac:dyDescent="0.15">
      <c r="X564" s="49" t="s">
        <v>1503</v>
      </c>
      <c r="Y564" s="3"/>
      <c r="Z564" s="3"/>
      <c r="AA564" s="3"/>
      <c r="AB564" s="3"/>
      <c r="AC564" s="234"/>
      <c r="AD564" s="103">
        <f>Y55</f>
        <v>159</v>
      </c>
      <c r="AE564" s="108">
        <f>Z55</f>
        <v>60.101999999999997</v>
      </c>
      <c r="AF564" s="335" t="s">
        <v>10</v>
      </c>
    </row>
    <row r="565" spans="1:96" ht="15" customHeight="1" x14ac:dyDescent="0.15">
      <c r="X565" s="1" t="s">
        <v>1490</v>
      </c>
      <c r="AV565" s="12">
        <f>(AD558+AD557+1-AD559-AO557)-(T645+T644+1-Z642)</f>
        <v>0</v>
      </c>
      <c r="AW565" s="13">
        <f>(AE558+AE557+0.378-AE559-AP557)-(U645+U644+0.378-AA642)</f>
        <v>0</v>
      </c>
      <c r="AX565" t="s">
        <v>10</v>
      </c>
    </row>
    <row r="566" spans="1:96" ht="15" customHeight="1" thickBot="1" x14ac:dyDescent="0.2">
      <c r="X566" s="226">
        <f>AV565</f>
        <v>0</v>
      </c>
      <c r="Y566" s="44">
        <f>AW565</f>
        <v>0</v>
      </c>
      <c r="Z566" s="3" t="s">
        <v>1491</v>
      </c>
      <c r="AA566" s="3"/>
      <c r="AB566" s="3"/>
      <c r="AC566" s="3"/>
      <c r="AF566" s="333"/>
    </row>
    <row r="567" spans="1:96" ht="15" customHeight="1" thickBot="1" x14ac:dyDescent="0.2">
      <c r="B567" t="s">
        <v>269</v>
      </c>
      <c r="W567" s="7"/>
      <c r="X567" s="50" t="s">
        <v>1493</v>
      </c>
      <c r="Y567" s="47"/>
      <c r="Z567" s="47"/>
      <c r="AA567" s="47"/>
      <c r="AB567" s="47"/>
      <c r="AC567" s="264"/>
      <c r="AD567" s="20">
        <v>0</v>
      </c>
      <c r="AE567" s="255">
        <v>0</v>
      </c>
      <c r="AF567" s="256" t="s">
        <v>79</v>
      </c>
    </row>
    <row r="569" spans="1:96" ht="15" customHeight="1" x14ac:dyDescent="0.15">
      <c r="A569" s="134"/>
      <c r="B569" s="134"/>
      <c r="C569" s="134"/>
      <c r="D569" s="134"/>
      <c r="E569" s="134"/>
      <c r="F569" s="134"/>
      <c r="G569" s="134"/>
      <c r="H569" s="134"/>
      <c r="I569" s="134"/>
      <c r="J569" s="134"/>
      <c r="K569" s="134"/>
      <c r="L569" s="134"/>
      <c r="M569" s="134"/>
      <c r="N569" s="134"/>
      <c r="O569" s="134"/>
      <c r="P569" s="134"/>
      <c r="Q569" s="134"/>
      <c r="R569" s="134"/>
      <c r="S569" s="134"/>
      <c r="T569" s="134"/>
      <c r="U569" s="134"/>
      <c r="V569" s="134"/>
      <c r="W569" s="134"/>
      <c r="X569" s="134"/>
      <c r="Y569" s="134"/>
      <c r="Z569" s="134"/>
      <c r="AA569" s="134"/>
      <c r="AB569" s="134"/>
      <c r="AC569" s="134"/>
      <c r="AD569" s="134"/>
      <c r="AE569" s="134"/>
      <c r="AF569" s="134"/>
      <c r="AG569" s="134"/>
      <c r="AH569" s="134"/>
      <c r="AI569" s="134"/>
      <c r="AJ569" s="134"/>
      <c r="AK569" s="134"/>
      <c r="AL569" s="134"/>
      <c r="AM569" s="134"/>
      <c r="AN569" s="134"/>
      <c r="AO569" s="134"/>
      <c r="AP569" s="134"/>
      <c r="AQ569" s="134"/>
      <c r="AR569" s="134"/>
      <c r="AS569" s="134"/>
      <c r="AT569" s="134"/>
      <c r="AU569" s="134"/>
      <c r="AV569" s="134"/>
      <c r="AW569" s="134"/>
      <c r="AX569" s="134"/>
      <c r="AY569" s="134"/>
    </row>
    <row r="570" spans="1:96" ht="15" customHeight="1" x14ac:dyDescent="0.15">
      <c r="B570" s="6" t="s">
        <v>1389</v>
      </c>
      <c r="W570" s="257"/>
      <c r="Y570" s="6" t="s">
        <v>1390</v>
      </c>
      <c r="Z570" s="6"/>
      <c r="AL570" s="9"/>
      <c r="AM570" s="9"/>
      <c r="CO570" s="9"/>
      <c r="CP570" s="9"/>
      <c r="CQ570" s="9"/>
      <c r="CR570" s="9"/>
    </row>
    <row r="571" spans="1:96" ht="15" customHeight="1" x14ac:dyDescent="0.15">
      <c r="W571" s="257"/>
      <c r="CO571" s="23"/>
      <c r="CP571" s="23"/>
      <c r="CQ571" s="9"/>
      <c r="CR571" s="9"/>
    </row>
    <row r="572" spans="1:96" ht="15" customHeight="1" x14ac:dyDescent="0.15">
      <c r="B572" s="3"/>
      <c r="C572" s="3"/>
      <c r="E572" s="3"/>
      <c r="F572" s="3"/>
      <c r="J572" s="3"/>
      <c r="K572" s="3"/>
      <c r="L572" s="3"/>
      <c r="M572" s="3"/>
      <c r="N572" s="3"/>
      <c r="O572" s="3"/>
      <c r="P572" s="3"/>
      <c r="Q572" s="3"/>
      <c r="W572" s="257"/>
      <c r="CO572" s="23"/>
      <c r="CP572" s="23"/>
      <c r="CQ572" s="9"/>
      <c r="CR572" s="9"/>
    </row>
    <row r="573" spans="1:96" ht="15" customHeight="1" x14ac:dyDescent="0.15">
      <c r="B573" s="50" t="s">
        <v>290</v>
      </c>
      <c r="C573" s="47"/>
      <c r="D573" s="48"/>
      <c r="E573" s="35">
        <v>0</v>
      </c>
      <c r="F573" s="13">
        <v>0</v>
      </c>
      <c r="G573" s="48" t="s">
        <v>10</v>
      </c>
      <c r="I573" s="7"/>
      <c r="Q573" s="89"/>
      <c r="W573" s="257"/>
      <c r="AQ573" s="6" t="s">
        <v>1355</v>
      </c>
      <c r="AR573" s="1"/>
      <c r="AS573" s="1"/>
      <c r="AT573" s="1"/>
      <c r="AU573" s="1"/>
      <c r="AV573" s="1"/>
      <c r="AW573" s="1"/>
      <c r="CO573" s="23"/>
      <c r="CP573" s="23"/>
      <c r="CQ573" s="9"/>
      <c r="CR573" s="9"/>
    </row>
    <row r="574" spans="1:96" ht="15" customHeight="1" x14ac:dyDescent="0.15">
      <c r="A574" s="7"/>
      <c r="C574" t="s">
        <v>786</v>
      </c>
      <c r="D574" s="16"/>
      <c r="E574" s="35">
        <v>0</v>
      </c>
      <c r="F574" s="43">
        <v>0</v>
      </c>
      <c r="G574" s="48" t="s">
        <v>10</v>
      </c>
      <c r="I574" s="7"/>
      <c r="J574" t="s">
        <v>291</v>
      </c>
      <c r="Q574" s="7"/>
      <c r="W574" s="257"/>
      <c r="AQ574" s="3"/>
      <c r="CO574" s="23"/>
      <c r="CP574" s="23"/>
      <c r="CQ574" s="9"/>
      <c r="CR574" s="9"/>
    </row>
    <row r="575" spans="1:96" ht="15" customHeight="1" x14ac:dyDescent="0.15">
      <c r="A575" s="7"/>
      <c r="B575" s="50"/>
      <c r="C575" s="47" t="s">
        <v>787</v>
      </c>
      <c r="D575" s="16"/>
      <c r="E575" s="26">
        <v>0</v>
      </c>
      <c r="F575" s="258">
        <v>0</v>
      </c>
      <c r="G575" s="16"/>
      <c r="I575" s="7"/>
      <c r="N575" t="s">
        <v>292</v>
      </c>
      <c r="Q575" s="7"/>
      <c r="W575" s="257"/>
      <c r="AQ575" s="49" t="s">
        <v>37</v>
      </c>
      <c r="AR575" s="47"/>
      <c r="AS575" s="48"/>
      <c r="AT575" s="35">
        <f>X66</f>
        <v>55</v>
      </c>
      <c r="AU575" s="28">
        <f>Y66</f>
        <v>20.79</v>
      </c>
      <c r="AV575" s="85" t="s">
        <v>1304</v>
      </c>
      <c r="CO575" s="23"/>
    </row>
    <row r="576" spans="1:96" ht="15" customHeight="1" x14ac:dyDescent="0.15">
      <c r="B576" s="50"/>
      <c r="C576" s="47" t="s">
        <v>788</v>
      </c>
      <c r="D576" s="48"/>
      <c r="E576" s="35">
        <f>BE606</f>
        <v>0</v>
      </c>
      <c r="F576" s="43">
        <f>BF606</f>
        <v>0</v>
      </c>
      <c r="G576" s="48" t="s">
        <v>10</v>
      </c>
      <c r="I576" s="7"/>
      <c r="J576" s="49"/>
      <c r="K576" s="3"/>
      <c r="L576" s="3"/>
      <c r="M576" s="3"/>
      <c r="N576" s="3"/>
      <c r="O576" s="3"/>
      <c r="P576" s="3"/>
      <c r="Q576" s="16"/>
      <c r="R576" s="81"/>
      <c r="W576" s="257"/>
      <c r="AP576" s="7"/>
      <c r="AQ576" s="593" t="s">
        <v>788</v>
      </c>
      <c r="AR576" s="271"/>
      <c r="AS576" s="85"/>
      <c r="AT576" s="34">
        <f>BE606</f>
        <v>0</v>
      </c>
      <c r="AU576" s="43">
        <f>BF606</f>
        <v>0</v>
      </c>
      <c r="AV576" s="48" t="s">
        <v>91</v>
      </c>
      <c r="AW576" s="49"/>
      <c r="CO576" s="23"/>
    </row>
    <row r="577" spans="3:96" ht="15" customHeight="1" x14ac:dyDescent="0.15">
      <c r="I577" s="145"/>
      <c r="Q577" s="164"/>
      <c r="W577" s="257"/>
      <c r="AQ577" s="50"/>
      <c r="AR577" s="47"/>
      <c r="AS577" s="48"/>
      <c r="AT577" s="35">
        <f>V66+0.5-5</f>
        <v>50.5</v>
      </c>
      <c r="AU577" s="28">
        <f>W66+0.189-1.701</f>
        <v>19.277999999999999</v>
      </c>
      <c r="AV577" s="48" t="s">
        <v>1304</v>
      </c>
      <c r="AW577" s="3" t="s">
        <v>1327</v>
      </c>
      <c r="AX577" s="50"/>
      <c r="AY577" s="47"/>
      <c r="AZ577" s="48"/>
      <c r="BA577" s="34">
        <f>0.5-5</f>
        <v>-4.5</v>
      </c>
      <c r="BB577" s="47" t="s">
        <v>1328</v>
      </c>
      <c r="BC577" s="47"/>
      <c r="BD577" s="47"/>
      <c r="BE577" s="47"/>
      <c r="BF577" s="78">
        <f>0.189-1.89</f>
        <v>-1.7009999999999998</v>
      </c>
      <c r="CO577" s="23"/>
    </row>
    <row r="578" spans="3:96" ht="15" customHeight="1" x14ac:dyDescent="0.15">
      <c r="L578" t="s">
        <v>833</v>
      </c>
      <c r="W578" s="257"/>
      <c r="AQ578" s="49"/>
      <c r="AR578" s="3"/>
      <c r="AS578" s="48"/>
      <c r="AT578" s="35">
        <f>V66+0.5-4.5</f>
        <v>51</v>
      </c>
      <c r="AU578" s="44">
        <f>W66+0.189-1.701</f>
        <v>19.277999999999999</v>
      </c>
      <c r="AV578" s="16" t="s">
        <v>1304</v>
      </c>
      <c r="AW578" s="47" t="s">
        <v>1329</v>
      </c>
      <c r="AX578" s="47"/>
      <c r="AY578" s="47"/>
      <c r="AZ578" s="48"/>
      <c r="BA578" s="34">
        <f>0.5-4.5</f>
        <v>-4</v>
      </c>
      <c r="BB578" s="47" t="s">
        <v>1330</v>
      </c>
      <c r="BC578" s="47"/>
      <c r="BD578" s="47"/>
      <c r="BE578" s="47"/>
      <c r="BF578" s="78">
        <f>0.189-1.701</f>
        <v>-1.512</v>
      </c>
      <c r="CO578" s="23"/>
    </row>
    <row r="579" spans="3:96" ht="15" customHeight="1" x14ac:dyDescent="0.15">
      <c r="W579" s="257"/>
      <c r="AM579" s="9"/>
      <c r="AN579" s="9"/>
      <c r="AO579" s="9"/>
      <c r="AP579" s="7"/>
      <c r="AQ579" s="47" t="s">
        <v>473</v>
      </c>
      <c r="AR579" s="47"/>
      <c r="AS579" s="48"/>
      <c r="AT579" s="40">
        <f>V66+0.5-4</f>
        <v>51.5</v>
      </c>
      <c r="AU579" s="44">
        <f>W66+0.189-1.512</f>
        <v>19.466999999999999</v>
      </c>
      <c r="AV579" s="16" t="s">
        <v>1304</v>
      </c>
      <c r="AW579" s="50" t="s">
        <v>1332</v>
      </c>
      <c r="AX579" s="47"/>
      <c r="AY579" s="47"/>
      <c r="AZ579" s="48"/>
      <c r="BA579" s="34">
        <f>0.5-4</f>
        <v>-3.5</v>
      </c>
      <c r="BB579" s="47" t="s">
        <v>1333</v>
      </c>
      <c r="BC579" s="47"/>
      <c r="BD579" s="47"/>
      <c r="BE579" s="47"/>
      <c r="BF579" s="78">
        <f>0.189-1.512</f>
        <v>-1.323</v>
      </c>
      <c r="CO579" s="9"/>
    </row>
    <row r="580" spans="3:96" ht="15" customHeight="1" x14ac:dyDescent="0.15">
      <c r="W580" s="257"/>
      <c r="AM580" s="9"/>
      <c r="AN580" s="9"/>
      <c r="AO580" s="23"/>
      <c r="AP580" s="7"/>
      <c r="AS580" s="16"/>
      <c r="AT580" s="35">
        <f>V66+0.5-3.5</f>
        <v>52</v>
      </c>
      <c r="AU580" s="43">
        <f>W66+0.189-1.323</f>
        <v>19.655999999999999</v>
      </c>
      <c r="AV580" s="48" t="s">
        <v>1304</v>
      </c>
      <c r="AW580" t="s">
        <v>1334</v>
      </c>
      <c r="AZ580" s="7"/>
      <c r="BA580" s="42">
        <f>0.5-3.5</f>
        <v>-3</v>
      </c>
      <c r="BB580" t="s">
        <v>1335</v>
      </c>
      <c r="BF580" s="259">
        <f>0.189-1.323</f>
        <v>-1.1339999999999999</v>
      </c>
      <c r="CO580" s="23"/>
    </row>
    <row r="581" spans="3:96" ht="15" customHeight="1" x14ac:dyDescent="0.15">
      <c r="N581" s="7"/>
      <c r="W581" s="257"/>
      <c r="AK581" s="7"/>
      <c r="AM581" s="9"/>
      <c r="AN581" s="23"/>
      <c r="AO581" s="23"/>
      <c r="AP581" s="7"/>
      <c r="AQ581" s="38"/>
      <c r="AR581" s="47"/>
      <c r="AS581" s="48"/>
      <c r="AT581" s="45">
        <f>V66+0.5-3</f>
        <v>52.5</v>
      </c>
      <c r="AU581" s="44">
        <f>W66+0.189-1.134</f>
        <v>19.844999999999999</v>
      </c>
      <c r="AV581" s="16" t="s">
        <v>1304</v>
      </c>
      <c r="AW581" s="50" t="s">
        <v>1336</v>
      </c>
      <c r="AX581" s="47"/>
      <c r="AY581" s="47"/>
      <c r="AZ581" s="48"/>
      <c r="BA581" s="34">
        <f>0.5-3</f>
        <v>-2.5</v>
      </c>
      <c r="BB581" s="47" t="s">
        <v>1337</v>
      </c>
      <c r="BC581" s="47"/>
      <c r="BD581" s="47"/>
      <c r="BE581" s="47"/>
      <c r="BF581" s="78">
        <f>0.189-1.134</f>
        <v>-0.94499999999999984</v>
      </c>
      <c r="CO581" s="23"/>
    </row>
    <row r="582" spans="3:96" ht="15" customHeight="1" x14ac:dyDescent="0.15">
      <c r="C582" s="224"/>
      <c r="D582" s="224"/>
      <c r="E582" s="224"/>
      <c r="F582" s="224"/>
      <c r="G582" s="224"/>
      <c r="H582" s="224"/>
      <c r="I582" s="224"/>
      <c r="J582" s="224"/>
      <c r="K582" s="224"/>
      <c r="L582" s="224"/>
      <c r="M582" s="224"/>
      <c r="N582" s="260"/>
      <c r="W582" s="257"/>
      <c r="Z582" s="224"/>
      <c r="AA582" s="224"/>
      <c r="AB582" s="224"/>
      <c r="AC582" s="224"/>
      <c r="AD582" s="224"/>
      <c r="AE582" s="224"/>
      <c r="AF582" s="224"/>
      <c r="AG582" s="224"/>
      <c r="AH582" s="224"/>
      <c r="AI582" s="224"/>
      <c r="AJ582" s="224"/>
      <c r="AK582" s="260"/>
      <c r="AM582" s="9"/>
      <c r="AN582" s="23"/>
      <c r="AO582" s="23"/>
      <c r="AP582" s="7"/>
      <c r="AR582" s="47"/>
      <c r="AS582" s="48"/>
      <c r="AT582" s="45">
        <f>V66+0.5-2.5</f>
        <v>53</v>
      </c>
      <c r="AU582" s="44">
        <f>W66+0.189-0.945</f>
        <v>20.033999999999999</v>
      </c>
      <c r="AV582" s="48" t="s">
        <v>1304</v>
      </c>
      <c r="AW582" s="3" t="s">
        <v>1338</v>
      </c>
      <c r="AX582" s="47"/>
      <c r="AY582" s="47"/>
      <c r="AZ582" s="48"/>
      <c r="BA582" s="34">
        <f>0.5-2.5</f>
        <v>-2</v>
      </c>
      <c r="BB582" s="47" t="s">
        <v>1339</v>
      </c>
      <c r="BC582" s="47"/>
      <c r="BD582" s="47"/>
      <c r="BE582" s="47"/>
      <c r="BF582" s="78">
        <f>0.189-0.945</f>
        <v>-0.75600000000000001</v>
      </c>
      <c r="CO582" s="23"/>
    </row>
    <row r="583" spans="3:96" ht="15" customHeight="1" x14ac:dyDescent="0.15">
      <c r="H583" t="s">
        <v>839</v>
      </c>
      <c r="I583" s="12">
        <f>Z646+AF640</f>
        <v>58.275247049356643</v>
      </c>
      <c r="J583" s="13">
        <f>AA646+AG640</f>
        <v>21.957990754373082</v>
      </c>
      <c r="K583" t="s">
        <v>10</v>
      </c>
      <c r="N583" s="7"/>
      <c r="W583" s="257"/>
      <c r="AE583" t="s">
        <v>836</v>
      </c>
      <c r="AF583" s="12">
        <f>Z646+AF640</f>
        <v>58.275247049356643</v>
      </c>
      <c r="AG583" s="13">
        <f>AA646+AG640</f>
        <v>21.957990754373082</v>
      </c>
      <c r="AH583" t="s">
        <v>10</v>
      </c>
      <c r="AK583" s="7"/>
      <c r="AM583" s="9"/>
      <c r="AN583" s="23"/>
      <c r="AO583" s="23"/>
      <c r="AP583" s="7"/>
      <c r="AQ583" s="47" t="s">
        <v>1386</v>
      </c>
      <c r="AR583" s="47"/>
      <c r="AS583" s="16"/>
      <c r="AT583" s="45">
        <f>V66+0.5-2</f>
        <v>53.5</v>
      </c>
      <c r="AU583" s="44">
        <f>W66+0.189-0.756</f>
        <v>20.222999999999999</v>
      </c>
      <c r="AV583" s="48" t="s">
        <v>1304</v>
      </c>
      <c r="AW583" s="47" t="s">
        <v>1340</v>
      </c>
      <c r="AX583" s="47"/>
      <c r="AY583" s="47"/>
      <c r="AZ583" s="48"/>
      <c r="BA583" s="34">
        <f>0.5-2</f>
        <v>-1.5</v>
      </c>
      <c r="BB583" s="47" t="s">
        <v>1341</v>
      </c>
      <c r="BC583" s="47"/>
      <c r="BD583" s="47"/>
      <c r="BE583" s="47"/>
      <c r="BF583" s="78">
        <f>0.189-0.756</f>
        <v>-0.56699999999999995</v>
      </c>
      <c r="CO583" s="23"/>
    </row>
    <row r="584" spans="3:96" ht="15" customHeight="1" x14ac:dyDescent="0.15">
      <c r="N584" s="7"/>
      <c r="W584" s="257"/>
      <c r="AK584" s="7"/>
      <c r="AM584" s="9"/>
      <c r="AN584" s="9"/>
      <c r="AO584" s="9"/>
      <c r="AP584" s="7"/>
      <c r="AR584" s="47"/>
      <c r="AS584" s="7"/>
      <c r="AT584" s="45">
        <f>V66+0.5-1.5</f>
        <v>54</v>
      </c>
      <c r="AU584" s="44">
        <f>W66+0.189-0.567</f>
        <v>20.411999999999999</v>
      </c>
      <c r="AV584" s="16" t="s">
        <v>1304</v>
      </c>
      <c r="AW584" s="50" t="s">
        <v>1342</v>
      </c>
      <c r="AX584" s="47"/>
      <c r="AY584" s="47"/>
      <c r="AZ584" s="48"/>
      <c r="BA584" s="34">
        <f>0.5-1.5</f>
        <v>-1</v>
      </c>
      <c r="BB584" s="47" t="s">
        <v>1343</v>
      </c>
      <c r="BC584" s="47"/>
      <c r="BD584" s="47"/>
      <c r="BE584" s="47"/>
      <c r="BF584" s="78">
        <f>0.189-0.567</f>
        <v>-0.37799999999999995</v>
      </c>
      <c r="CO584" s="23"/>
    </row>
    <row r="585" spans="3:96" ht="15" customHeight="1" x14ac:dyDescent="0.15">
      <c r="N585" s="7"/>
      <c r="W585" s="257"/>
      <c r="AK585" s="7"/>
      <c r="AQ585" s="39"/>
      <c r="AR585" s="47"/>
      <c r="AS585" s="48"/>
      <c r="AT585" s="45">
        <f>V66+0.5-1</f>
        <v>54.5</v>
      </c>
      <c r="AU585" s="44">
        <f>W66+0.189-0.378</f>
        <v>20.600999999999999</v>
      </c>
      <c r="AV585" s="16" t="s">
        <v>1304</v>
      </c>
      <c r="AW585" s="50" t="s">
        <v>1344</v>
      </c>
      <c r="AX585" s="47"/>
      <c r="AY585" s="47"/>
      <c r="AZ585" s="48"/>
      <c r="BA585" s="34">
        <f>0.5-1</f>
        <v>-0.5</v>
      </c>
      <c r="BB585" s="47" t="s">
        <v>1345</v>
      </c>
      <c r="BC585" s="47"/>
      <c r="BD585" s="47"/>
      <c r="BE585" s="47"/>
      <c r="BF585" s="78">
        <f>0.189-0.378</f>
        <v>-0.189</v>
      </c>
      <c r="CO585" s="23"/>
    </row>
    <row r="586" spans="3:96" ht="15" customHeight="1" x14ac:dyDescent="0.15">
      <c r="N586" s="7"/>
      <c r="W586" s="257"/>
      <c r="AK586" s="7"/>
      <c r="AQ586" s="49"/>
      <c r="AR586" s="47"/>
      <c r="AS586" s="48"/>
      <c r="AT586" s="45">
        <f>V66+0.5-0.5</f>
        <v>55</v>
      </c>
      <c r="AU586" s="44">
        <f>W66+0.189-0.189</f>
        <v>20.79</v>
      </c>
      <c r="AV586" s="48" t="s">
        <v>1304</v>
      </c>
      <c r="AW586" s="50" t="s">
        <v>1346</v>
      </c>
      <c r="AX586" s="47"/>
      <c r="AY586" s="47"/>
      <c r="AZ586" s="48"/>
      <c r="BA586" s="34">
        <f>0.5-0.5</f>
        <v>0</v>
      </c>
      <c r="BB586" s="47" t="s">
        <v>1347</v>
      </c>
      <c r="BC586" s="47"/>
      <c r="BD586" s="47"/>
      <c r="BE586" s="48"/>
      <c r="BF586" s="33">
        <f>0.189-0.189</f>
        <v>0</v>
      </c>
      <c r="CO586" s="23"/>
    </row>
    <row r="587" spans="3:96" ht="15" customHeight="1" x14ac:dyDescent="0.15">
      <c r="H587" t="s">
        <v>840</v>
      </c>
      <c r="I587" s="12">
        <f>AF639+Z647+AF641</f>
        <v>58.453530972818648</v>
      </c>
      <c r="J587" s="13">
        <f>AG639+AA647+AG641</f>
        <v>22.03939260349846</v>
      </c>
      <c r="K587" t="s">
        <v>10</v>
      </c>
      <c r="N587" s="7"/>
      <c r="W587" s="257"/>
      <c r="AE587" t="s">
        <v>837</v>
      </c>
      <c r="AF587" s="12">
        <f>AF639+Z647+AF641</f>
        <v>58.453530972818648</v>
      </c>
      <c r="AG587" s="13">
        <f>AG639+AA647+AG641</f>
        <v>22.03939260349846</v>
      </c>
      <c r="AH587" t="s">
        <v>10</v>
      </c>
      <c r="AK587" s="7"/>
      <c r="AQ587" s="50"/>
      <c r="AR587" s="47"/>
      <c r="AS587" s="16"/>
      <c r="AT587" s="45">
        <f>V66+0.5</f>
        <v>55.5</v>
      </c>
      <c r="AU587" s="44">
        <f>W66+0.189</f>
        <v>20.978999999999999</v>
      </c>
      <c r="AV587" s="48" t="s">
        <v>1304</v>
      </c>
      <c r="AW587" s="50" t="s">
        <v>1348</v>
      </c>
      <c r="AX587" s="47"/>
      <c r="AY587" s="47"/>
      <c r="AZ587" s="48"/>
      <c r="BA587" s="34">
        <f>0.5</f>
        <v>0.5</v>
      </c>
      <c r="BB587" s="47" t="s">
        <v>1349</v>
      </c>
      <c r="BC587" s="47"/>
      <c r="BD587" s="47"/>
      <c r="BE587" s="48"/>
      <c r="BF587" s="33">
        <f>0.189</f>
        <v>0.189</v>
      </c>
    </row>
    <row r="588" spans="3:96" ht="15" customHeight="1" x14ac:dyDescent="0.15">
      <c r="N588" s="7"/>
      <c r="W588" s="257"/>
      <c r="AK588" s="7"/>
      <c r="AQ588" s="50"/>
      <c r="AR588" s="47"/>
      <c r="AS588" s="16"/>
      <c r="AT588" s="45">
        <f>V66+0.5</f>
        <v>55.5</v>
      </c>
      <c r="AU588" s="44">
        <f>W66+0.189</f>
        <v>20.978999999999999</v>
      </c>
      <c r="AV588" s="48" t="s">
        <v>1304</v>
      </c>
      <c r="AW588" s="50" t="s">
        <v>1348</v>
      </c>
      <c r="AX588" s="47"/>
      <c r="AY588" s="47"/>
      <c r="AZ588" s="48"/>
      <c r="BA588" s="34">
        <f>0.5</f>
        <v>0.5</v>
      </c>
      <c r="BB588" s="47" t="s">
        <v>1349</v>
      </c>
      <c r="BC588" s="47"/>
      <c r="BD588" s="47"/>
      <c r="BE588" s="48"/>
      <c r="BF588" s="33">
        <f>0.189</f>
        <v>0.189</v>
      </c>
      <c r="CO588" s="23"/>
      <c r="CP588" s="9"/>
      <c r="CQ588" s="9"/>
      <c r="CR588" s="9"/>
    </row>
    <row r="589" spans="3:96" ht="15" customHeight="1" x14ac:dyDescent="0.15">
      <c r="N589" s="7"/>
      <c r="W589" s="257"/>
      <c r="AK589" s="7"/>
      <c r="AQ589" s="50" t="s">
        <v>99</v>
      </c>
      <c r="AR589" s="47"/>
      <c r="AS589" s="16"/>
      <c r="AT589" s="45">
        <f>V66+0.5</f>
        <v>55.5</v>
      </c>
      <c r="AU589" s="44">
        <f>W66+0.189</f>
        <v>20.978999999999999</v>
      </c>
      <c r="AV589" s="48" t="s">
        <v>1304</v>
      </c>
      <c r="AW589" s="50" t="s">
        <v>1348</v>
      </c>
      <c r="AX589" s="47"/>
      <c r="AY589" s="47"/>
      <c r="AZ589" s="48"/>
      <c r="BA589" s="34">
        <f>0.5</f>
        <v>0.5</v>
      </c>
      <c r="BB589" s="47" t="s">
        <v>1349</v>
      </c>
      <c r="BC589" s="47"/>
      <c r="BD589" s="47"/>
      <c r="BE589" s="48"/>
      <c r="BF589" s="33">
        <f>0.189</f>
        <v>0.189</v>
      </c>
      <c r="BQ589" s="23"/>
      <c r="CO589" s="9"/>
    </row>
    <row r="590" spans="3:96" ht="15" customHeight="1" x14ac:dyDescent="0.15">
      <c r="N590" s="7"/>
      <c r="W590" s="257"/>
      <c r="AK590" s="7"/>
      <c r="BR590" s="23"/>
      <c r="BS590" s="9"/>
    </row>
    <row r="591" spans="3:96" ht="15" customHeight="1" x14ac:dyDescent="0.15">
      <c r="H591" t="s">
        <v>841</v>
      </c>
      <c r="I591" s="12">
        <f>T658</f>
        <v>59.184475301789575</v>
      </c>
      <c r="J591" s="13">
        <f>U658</f>
        <v>22.339157477220105</v>
      </c>
      <c r="K591" t="s">
        <v>10</v>
      </c>
      <c r="N591" s="7"/>
      <c r="W591" s="257"/>
      <c r="AK591" s="7"/>
      <c r="BQ591" s="9"/>
    </row>
    <row r="592" spans="3:96" ht="15" customHeight="1" x14ac:dyDescent="0.15">
      <c r="N592" s="7"/>
      <c r="W592" s="257"/>
      <c r="AE592" t="s">
        <v>838</v>
      </c>
      <c r="AF592" s="12">
        <f>T658</f>
        <v>59.184475301789575</v>
      </c>
      <c r="AG592" s="13">
        <f>U658</f>
        <v>22.339157477220105</v>
      </c>
      <c r="AH592" t="s">
        <v>10</v>
      </c>
      <c r="AK592" s="7"/>
      <c r="AQ592" s="6" t="s">
        <v>1383</v>
      </c>
      <c r="BQ592" s="9"/>
      <c r="BS592" s="23"/>
    </row>
    <row r="593" spans="7:71" ht="15" customHeight="1" x14ac:dyDescent="0.15">
      <c r="N593" s="7"/>
      <c r="W593" s="257"/>
      <c r="AK593" s="7"/>
      <c r="AQ593" s="3"/>
      <c r="AR593" s="3"/>
      <c r="AS593" s="3"/>
      <c r="AT593" s="3"/>
      <c r="AU593" s="3"/>
      <c r="AV593" s="3"/>
      <c r="AW593" s="3"/>
      <c r="AX593" s="3"/>
      <c r="AY593" s="3"/>
      <c r="AZ593" s="3"/>
      <c r="BA593" s="3"/>
      <c r="BB593" s="3"/>
      <c r="BC593" s="3"/>
      <c r="BD593" s="3"/>
      <c r="BE593" s="3"/>
      <c r="BF593" s="3"/>
      <c r="BG593" s="3"/>
      <c r="BI593" s="9"/>
      <c r="BQ593" s="9"/>
      <c r="BS593" s="23"/>
    </row>
    <row r="594" spans="7:71" ht="15" customHeight="1" x14ac:dyDescent="0.15">
      <c r="N594" s="7"/>
      <c r="W594" s="257"/>
      <c r="AK594" s="7"/>
      <c r="AP594" s="7"/>
      <c r="AQ594" s="3" t="s">
        <v>1360</v>
      </c>
      <c r="AR594" s="3"/>
      <c r="AS594" s="226">
        <f>AM624</f>
        <v>15</v>
      </c>
      <c r="AT594" s="43">
        <f>AN624</f>
        <v>5.67</v>
      </c>
      <c r="AU594" s="47" t="s">
        <v>1326</v>
      </c>
      <c r="AV594" s="47"/>
      <c r="AW594" s="47"/>
      <c r="AX594" s="47"/>
      <c r="AY594" s="3"/>
      <c r="AZ594" s="3"/>
      <c r="BA594" s="3"/>
      <c r="BB594" s="3"/>
      <c r="BC594" s="3"/>
      <c r="BD594" s="48"/>
      <c r="BE594" s="34">
        <f>E251-AS594</f>
        <v>150</v>
      </c>
      <c r="BF594" s="43">
        <f>F251-AT594</f>
        <v>56.699999999999996</v>
      </c>
      <c r="BG594" s="48" t="s">
        <v>10</v>
      </c>
      <c r="BI594" s="23"/>
      <c r="BS594" s="23"/>
    </row>
    <row r="595" spans="7:71" ht="15" customHeight="1" thickBot="1" x14ac:dyDescent="0.2">
      <c r="N595" s="7"/>
      <c r="W595" s="257"/>
      <c r="AK595" s="7"/>
      <c r="AP595" s="7"/>
      <c r="AQ595" t="s">
        <v>1361</v>
      </c>
      <c r="BD595" s="48"/>
      <c r="BE595" s="261">
        <f>V66-X64</f>
        <v>0</v>
      </c>
      <c r="BF595" s="254">
        <f>W66-Y64</f>
        <v>0</v>
      </c>
      <c r="BG595" s="262" t="s">
        <v>10</v>
      </c>
      <c r="BI595" s="23"/>
    </row>
    <row r="596" spans="7:71" ht="15" customHeight="1" thickBot="1" x14ac:dyDescent="0.2">
      <c r="N596" s="7"/>
      <c r="W596" s="257"/>
      <c r="AK596" s="7"/>
      <c r="AQ596" s="50" t="s">
        <v>1362</v>
      </c>
      <c r="AR596" s="47"/>
      <c r="AS596" s="263">
        <f>AM624</f>
        <v>15</v>
      </c>
      <c r="AT596" s="43">
        <f>AN624</f>
        <v>5.67</v>
      </c>
      <c r="AU596" s="47" t="s">
        <v>1363</v>
      </c>
      <c r="AV596" s="47"/>
      <c r="AW596" s="47"/>
      <c r="AX596" s="47"/>
      <c r="AY596" s="47"/>
      <c r="AZ596" s="47"/>
      <c r="BA596" s="47"/>
      <c r="BB596" s="47"/>
      <c r="BC596" s="47"/>
      <c r="BD596" s="264"/>
      <c r="BE596" s="265">
        <v>0</v>
      </c>
      <c r="BF596" s="266">
        <v>0</v>
      </c>
      <c r="BG596" s="267" t="s">
        <v>1364</v>
      </c>
      <c r="BI596" s="23"/>
    </row>
    <row r="597" spans="7:71" ht="15" customHeight="1" thickBot="1" x14ac:dyDescent="0.2">
      <c r="N597" s="7"/>
      <c r="W597" s="257"/>
      <c r="AK597" s="7"/>
      <c r="AP597" s="7"/>
      <c r="AQ597" s="50" t="s">
        <v>1360</v>
      </c>
      <c r="AS597" s="263">
        <f>AM624</f>
        <v>15</v>
      </c>
      <c r="AT597" s="43">
        <f>AN624</f>
        <v>5.67</v>
      </c>
      <c r="AU597" t="s">
        <v>1365</v>
      </c>
      <c r="AY597" s="47"/>
      <c r="AZ597" s="47"/>
      <c r="BA597" s="47"/>
      <c r="BB597" s="47"/>
      <c r="BC597" s="47"/>
      <c r="BD597" s="47"/>
      <c r="BE597" s="268" t="e">
        <f>BE595/BE596</f>
        <v>#DIV/0!</v>
      </c>
      <c r="BF597" s="327">
        <v>4</v>
      </c>
      <c r="BG597" s="328"/>
      <c r="BI597" s="23"/>
      <c r="BL597" s="9"/>
    </row>
    <row r="598" spans="7:71" ht="15" customHeight="1" x14ac:dyDescent="0.15">
      <c r="N598" s="7"/>
      <c r="W598" s="257"/>
      <c r="AK598" s="7"/>
      <c r="AP598" s="7"/>
      <c r="AQ598" s="49" t="s">
        <v>1360</v>
      </c>
      <c r="AR598" s="47"/>
      <c r="AS598" s="263">
        <f>AM624</f>
        <v>15</v>
      </c>
      <c r="AT598" s="43">
        <f>AN624</f>
        <v>5.67</v>
      </c>
      <c r="AU598" s="47" t="s">
        <v>1331</v>
      </c>
      <c r="AV598" s="47"/>
      <c r="AW598" s="47"/>
      <c r="AX598" s="47"/>
      <c r="AY598" s="47"/>
      <c r="AZ598" s="47"/>
      <c r="BA598" s="47"/>
      <c r="BB598" s="47"/>
      <c r="BC598" s="47"/>
      <c r="BD598" s="47"/>
      <c r="BE598" s="35">
        <f>BE594/BF597</f>
        <v>37.5</v>
      </c>
      <c r="BF598" s="246">
        <f>BF594/BF597</f>
        <v>14.174999999999999</v>
      </c>
      <c r="BG598" s="16" t="s">
        <v>10</v>
      </c>
      <c r="BI598" s="23"/>
      <c r="BL598" s="9"/>
    </row>
    <row r="599" spans="7:71" ht="15" customHeight="1" x14ac:dyDescent="0.15">
      <c r="N599" s="7"/>
      <c r="W599" s="257"/>
      <c r="AK599" s="7"/>
      <c r="BG599" s="47"/>
      <c r="BI599" s="23"/>
      <c r="BL599" s="9"/>
    </row>
    <row r="600" spans="7:71" ht="15" customHeight="1" x14ac:dyDescent="0.15">
      <c r="H600" t="s">
        <v>473</v>
      </c>
      <c r="J600" s="12">
        <f>X66+0.5</f>
        <v>55.5</v>
      </c>
      <c r="K600" s="13">
        <f>Y66+0.189</f>
        <v>20.978999999999999</v>
      </c>
      <c r="L600" s="131" t="s">
        <v>835</v>
      </c>
      <c r="N600" s="7"/>
      <c r="W600" s="257"/>
      <c r="AF600" t="s">
        <v>831</v>
      </c>
      <c r="AK600" s="7"/>
      <c r="AP600" s="7"/>
      <c r="AQ600" s="50"/>
      <c r="AR600" s="47"/>
      <c r="AS600" s="47"/>
      <c r="AT600" s="47"/>
      <c r="AU600" s="47"/>
      <c r="AV600" s="47"/>
      <c r="AW600" s="47"/>
      <c r="AX600" s="47"/>
      <c r="AY600" s="47"/>
      <c r="AZ600" s="47" t="s">
        <v>1366</v>
      </c>
      <c r="BA600" s="47"/>
      <c r="BB600" s="47"/>
      <c r="BC600" s="47"/>
      <c r="BD600" s="47"/>
      <c r="BE600" s="35">
        <f>E248-R66-E251</f>
        <v>162</v>
      </c>
      <c r="BF600" s="28">
        <f>F248-S66-F251</f>
        <v>61.235999999999997</v>
      </c>
      <c r="BG600" s="48" t="s">
        <v>10</v>
      </c>
      <c r="BI600" s="23"/>
      <c r="BL600" s="9"/>
    </row>
    <row r="601" spans="7:71" ht="15" customHeight="1" thickBot="1" x14ac:dyDescent="0.2">
      <c r="N601" s="7"/>
      <c r="W601" s="257"/>
      <c r="AF601" s="12">
        <f>X66+0.5</f>
        <v>55.5</v>
      </c>
      <c r="AG601" s="13">
        <f>Y66+0.189</f>
        <v>20.978999999999999</v>
      </c>
      <c r="AH601" s="131" t="s">
        <v>832</v>
      </c>
      <c r="AK601" s="7"/>
      <c r="AP601" s="7"/>
      <c r="BB601" t="s">
        <v>1367</v>
      </c>
      <c r="BD601" s="48"/>
      <c r="BE601" s="261">
        <f>CS577-CS576</f>
        <v>0</v>
      </c>
      <c r="BF601" s="13">
        <f>CT577-CT576</f>
        <v>0</v>
      </c>
      <c r="BG601" s="262" t="s">
        <v>1364</v>
      </c>
      <c r="BI601" s="23"/>
      <c r="BL601" s="9"/>
    </row>
    <row r="602" spans="7:71" ht="15" customHeight="1" thickBot="1" x14ac:dyDescent="0.2">
      <c r="N602" s="7"/>
      <c r="W602" s="257"/>
      <c r="AK602" s="7"/>
      <c r="AP602" s="7"/>
      <c r="AQ602" s="47"/>
      <c r="AR602" s="47"/>
      <c r="AS602" s="47"/>
      <c r="AT602" s="47"/>
      <c r="AU602" s="47" t="s">
        <v>1456</v>
      </c>
      <c r="AV602" s="47"/>
      <c r="AW602" s="47"/>
      <c r="AX602" s="47"/>
      <c r="AY602" s="47"/>
      <c r="AZ602" s="47"/>
      <c r="BA602" s="47"/>
      <c r="BB602" s="47"/>
      <c r="BC602" s="47"/>
      <c r="BD602" s="264"/>
      <c r="BE602" s="265">
        <v>0</v>
      </c>
      <c r="BF602" s="255">
        <v>0</v>
      </c>
      <c r="BG602" s="267" t="s">
        <v>1364</v>
      </c>
      <c r="BI602" s="9"/>
    </row>
    <row r="603" spans="7:71" ht="15" customHeight="1" thickBot="1" x14ac:dyDescent="0.2">
      <c r="G603" s="199"/>
      <c r="H603" s="199"/>
      <c r="I603" s="199"/>
      <c r="J603" s="199"/>
      <c r="K603" s="199"/>
      <c r="L603" s="199"/>
      <c r="M603" s="199"/>
      <c r="N603" s="269"/>
      <c r="O603" s="199"/>
      <c r="W603" s="257"/>
      <c r="AK603" s="7"/>
      <c r="AP603" s="7"/>
      <c r="AQ603" s="49"/>
      <c r="AR603" s="47"/>
      <c r="AS603" s="47"/>
      <c r="AT603" s="3"/>
      <c r="AU603" s="3"/>
      <c r="AV603" s="3"/>
      <c r="AW603" s="3"/>
      <c r="AX603" s="3"/>
      <c r="AY603" s="47" t="s">
        <v>1368</v>
      </c>
      <c r="AZ603" s="47"/>
      <c r="BA603" s="47"/>
      <c r="BB603" s="47"/>
      <c r="BC603" s="47"/>
      <c r="BD603" s="47"/>
      <c r="BE603" s="270" t="e">
        <f>BE601/BE602</f>
        <v>#DIV/0!</v>
      </c>
      <c r="BF603" s="327">
        <v>4</v>
      </c>
      <c r="BG603" s="328"/>
      <c r="BI603" s="23"/>
    </row>
    <row r="604" spans="7:71" ht="15" customHeight="1" thickBot="1" x14ac:dyDescent="0.2">
      <c r="N604" s="7"/>
      <c r="W604" s="257"/>
      <c r="AD604" s="199"/>
      <c r="AE604" s="199"/>
      <c r="AF604" s="199"/>
      <c r="AG604" s="199"/>
      <c r="AH604" s="199"/>
      <c r="AI604" s="199"/>
      <c r="AJ604" s="199"/>
      <c r="AK604" s="269"/>
      <c r="AL604" s="199"/>
      <c r="AP604" s="7"/>
      <c r="AR604" s="47"/>
      <c r="AS604" s="47"/>
      <c r="AW604" s="47" t="s">
        <v>1369</v>
      </c>
      <c r="AX604" s="47"/>
      <c r="AY604" s="47"/>
      <c r="AZ604" s="47"/>
      <c r="BA604" s="47"/>
      <c r="BB604" s="47"/>
      <c r="BC604" s="47"/>
      <c r="BD604" s="48"/>
      <c r="BE604" s="35">
        <f>BE600/BF603</f>
        <v>40.5</v>
      </c>
      <c r="BF604" s="44">
        <f>BF600/BF603</f>
        <v>15.308999999999999</v>
      </c>
      <c r="BG604" s="7" t="s">
        <v>1364</v>
      </c>
      <c r="BI604" s="23"/>
    </row>
    <row r="605" spans="7:71" ht="15" customHeight="1" x14ac:dyDescent="0.15">
      <c r="N605" s="7"/>
      <c r="W605" s="257"/>
      <c r="AK605" s="7"/>
      <c r="AP605" s="7"/>
      <c r="AQ605" s="50"/>
      <c r="AR605" s="3"/>
      <c r="AS605" s="3"/>
      <c r="AT605" s="47"/>
      <c r="AU605" s="47"/>
      <c r="AV605" s="47"/>
      <c r="AW605" s="47"/>
      <c r="AX605" s="47"/>
      <c r="AY605" s="47"/>
      <c r="AZ605" s="47"/>
      <c r="BA605" s="47"/>
      <c r="BB605" s="47"/>
      <c r="BC605" s="47" t="s">
        <v>1384</v>
      </c>
      <c r="BD605" s="48"/>
      <c r="BE605" s="26">
        <f>DEGREES(ATAN(BE602/BE604))</f>
        <v>0</v>
      </c>
      <c r="BF605" s="258">
        <f>DEGREES(ATAN(BF602/BF604))</f>
        <v>0</v>
      </c>
      <c r="BG605" s="48"/>
      <c r="BI605" s="23"/>
    </row>
    <row r="606" spans="7:71" ht="15" customHeight="1" x14ac:dyDescent="0.15">
      <c r="N606" s="7"/>
      <c r="W606" s="257"/>
      <c r="AF606" t="s">
        <v>1370</v>
      </c>
      <c r="AK606" s="7"/>
      <c r="AP606" s="7"/>
      <c r="AQ606" s="50"/>
      <c r="AR606" s="47"/>
      <c r="AS606" s="3"/>
      <c r="AT606" s="47"/>
      <c r="AU606" s="47"/>
      <c r="AV606" s="47"/>
      <c r="AW606" s="47"/>
      <c r="AX606" s="47"/>
      <c r="AY606" s="47"/>
      <c r="AZ606" s="47"/>
      <c r="BA606" s="47"/>
      <c r="BB606" s="47"/>
      <c r="BC606" s="593" t="s">
        <v>1380</v>
      </c>
      <c r="BD606" s="271"/>
      <c r="BE606" s="35">
        <f>(BE607-R66)*TAN(RADIANS(BE605))</f>
        <v>0</v>
      </c>
      <c r="BF606" s="43">
        <f>(BF607-S66)*TAN(RADIANS(BF605))</f>
        <v>0</v>
      </c>
      <c r="BG606" s="48" t="s">
        <v>1364</v>
      </c>
      <c r="BI606" s="23"/>
    </row>
    <row r="607" spans="7:71" ht="15" customHeight="1" x14ac:dyDescent="0.15">
      <c r="N607" s="7"/>
      <c r="W607" s="257"/>
      <c r="AF607" s="12">
        <f>X64+0.5</f>
        <v>55.5</v>
      </c>
      <c r="AG607" s="13">
        <f>Y64+0.189</f>
        <v>20.978999999999999</v>
      </c>
      <c r="AH607" t="s">
        <v>10</v>
      </c>
      <c r="AK607" s="7"/>
      <c r="AQ607" s="50"/>
      <c r="AR607" s="47"/>
      <c r="AS607" s="47"/>
      <c r="AT607" s="47"/>
      <c r="AU607" s="47"/>
      <c r="AV607" s="47"/>
      <c r="AW607" s="47"/>
      <c r="AX607" s="47"/>
      <c r="AY607" s="47"/>
      <c r="AZ607" s="47"/>
      <c r="BA607" s="47"/>
      <c r="BB607" s="47" t="s">
        <v>1381</v>
      </c>
      <c r="BC607" s="47"/>
      <c r="BD607" s="48"/>
      <c r="BE607" s="34">
        <f>R64+T64</f>
        <v>80</v>
      </c>
      <c r="BF607" s="43">
        <f>S64+U64</f>
        <v>30.240000000000002</v>
      </c>
      <c r="BG607" s="48" t="s">
        <v>1364</v>
      </c>
      <c r="BI607" s="23"/>
    </row>
    <row r="608" spans="7:71" ht="15" customHeight="1" x14ac:dyDescent="0.15">
      <c r="N608" s="7"/>
      <c r="W608" s="257"/>
      <c r="AK608" s="7"/>
    </row>
    <row r="609" spans="8:61" ht="15" customHeight="1" thickBot="1" x14ac:dyDescent="0.2">
      <c r="N609" s="7"/>
      <c r="W609" s="257"/>
      <c r="AD609" s="199"/>
      <c r="AE609" s="199"/>
      <c r="AF609" s="199"/>
      <c r="AG609" s="199"/>
      <c r="AH609" s="199"/>
      <c r="AI609" s="199"/>
      <c r="AJ609" s="199"/>
      <c r="AK609" s="269"/>
      <c r="AL609" s="199"/>
      <c r="AQ609" s="3"/>
      <c r="AR609" s="3"/>
      <c r="AS609" s="3"/>
      <c r="AT609" s="3"/>
      <c r="AU609" s="3"/>
      <c r="AV609" s="3"/>
      <c r="AW609" s="3"/>
      <c r="AX609" s="3"/>
      <c r="BH609" s="271"/>
      <c r="BI609" s="23"/>
    </row>
    <row r="610" spans="8:61" ht="15" customHeight="1" x14ac:dyDescent="0.15">
      <c r="N610" s="7"/>
      <c r="W610" s="257"/>
      <c r="AK610" s="7"/>
      <c r="AP610" s="7"/>
      <c r="AX610" s="89"/>
      <c r="BH610" s="23"/>
      <c r="BI610" s="23"/>
    </row>
    <row r="611" spans="8:61" ht="15" customHeight="1" x14ac:dyDescent="0.15">
      <c r="N611" s="7"/>
      <c r="W611" s="257"/>
      <c r="AK611" s="7"/>
      <c r="AP611" s="7"/>
      <c r="AQ611" t="s">
        <v>1385</v>
      </c>
      <c r="AX611" s="7"/>
      <c r="AY611" t="s">
        <v>1350</v>
      </c>
      <c r="BH611" s="9"/>
      <c r="BI611" s="23"/>
    </row>
    <row r="612" spans="8:61" ht="15" customHeight="1" x14ac:dyDescent="0.15">
      <c r="N612" s="7"/>
      <c r="W612" s="257"/>
      <c r="AK612" s="7"/>
      <c r="AP612" s="7"/>
      <c r="AU612" t="s">
        <v>1351</v>
      </c>
      <c r="AX612" s="7"/>
      <c r="AY612" t="s">
        <v>1457</v>
      </c>
      <c r="BI612" s="9"/>
    </row>
    <row r="613" spans="8:61" ht="15" customHeight="1" x14ac:dyDescent="0.15">
      <c r="N613" s="7"/>
      <c r="W613" s="257"/>
      <c r="AK613" s="7"/>
      <c r="AQ613" s="49"/>
      <c r="AR613" s="3"/>
      <c r="AS613" s="3"/>
      <c r="AT613" s="3"/>
      <c r="AU613" s="3"/>
      <c r="AV613" s="3"/>
      <c r="AW613" s="3"/>
      <c r="AX613" s="16"/>
      <c r="AY613" s="81"/>
    </row>
    <row r="614" spans="8:61" ht="15" customHeight="1" x14ac:dyDescent="0.15">
      <c r="N614" s="7"/>
      <c r="W614" s="257"/>
      <c r="AK614" s="7"/>
      <c r="AP614" s="145"/>
      <c r="AX614" s="164"/>
    </row>
    <row r="615" spans="8:61" ht="15" customHeight="1" x14ac:dyDescent="0.15">
      <c r="N615" s="7"/>
      <c r="W615" s="257"/>
      <c r="AK615" s="7"/>
      <c r="AM615" t="s">
        <v>1378</v>
      </c>
      <c r="AR615" t="s">
        <v>1352</v>
      </c>
    </row>
    <row r="616" spans="8:61" ht="15" customHeight="1" x14ac:dyDescent="0.15">
      <c r="N616" s="7"/>
      <c r="W616" s="257"/>
      <c r="AK616" s="7"/>
      <c r="AM616" s="12">
        <f>E251</f>
        <v>165</v>
      </c>
      <c r="AN616" s="13">
        <f>F251</f>
        <v>62.37</v>
      </c>
      <c r="AO616" t="s">
        <v>10</v>
      </c>
    </row>
    <row r="617" spans="8:61" ht="15" customHeight="1" x14ac:dyDescent="0.15">
      <c r="N617" s="7"/>
      <c r="W617" s="257"/>
      <c r="AK617" s="7"/>
    </row>
    <row r="618" spans="8:61" ht="15" customHeight="1" x14ac:dyDescent="0.15">
      <c r="N618" s="7"/>
      <c r="W618" s="257"/>
      <c r="AK618" s="7"/>
    </row>
    <row r="619" spans="8:61" ht="15" customHeight="1" x14ac:dyDescent="0.15">
      <c r="N619" s="7"/>
      <c r="W619" s="257"/>
      <c r="AK619" s="7"/>
    </row>
    <row r="620" spans="8:61" ht="15" customHeight="1" x14ac:dyDescent="0.15">
      <c r="N620" s="7"/>
      <c r="W620" s="257"/>
      <c r="AK620" s="7"/>
    </row>
    <row r="621" spans="8:61" ht="15" customHeight="1" x14ac:dyDescent="0.15">
      <c r="N621" s="7"/>
      <c r="W621" s="257"/>
      <c r="AG621" t="s">
        <v>1021</v>
      </c>
      <c r="AK621" s="7"/>
    </row>
    <row r="622" spans="8:61" ht="15" customHeight="1" x14ac:dyDescent="0.15">
      <c r="N622" s="7"/>
      <c r="W622" s="257"/>
      <c r="AF622" s="12">
        <f>V66+0.5</f>
        <v>55.5</v>
      </c>
      <c r="AG622" s="13">
        <f>W66+0.189</f>
        <v>20.978999999999999</v>
      </c>
      <c r="AH622" t="s">
        <v>10</v>
      </c>
      <c r="AK622" s="7"/>
    </row>
    <row r="623" spans="8:61" ht="15" customHeight="1" x14ac:dyDescent="0.15">
      <c r="J623" t="s">
        <v>1021</v>
      </c>
      <c r="N623" s="7"/>
      <c r="W623" s="257"/>
      <c r="AK623" s="7"/>
    </row>
    <row r="624" spans="8:61" ht="15" customHeight="1" x14ac:dyDescent="0.15">
      <c r="H624" t="s">
        <v>1020</v>
      </c>
      <c r="N624" s="7"/>
      <c r="W624" s="257"/>
      <c r="AE624" t="s">
        <v>235</v>
      </c>
      <c r="AK624" s="7"/>
      <c r="AM624" s="12">
        <f>10+L247+Q247</f>
        <v>15</v>
      </c>
      <c r="AN624" s="13">
        <f>3.78+M247+R247</f>
        <v>5.67</v>
      </c>
      <c r="AO624" t="s">
        <v>10</v>
      </c>
    </row>
    <row r="625" spans="1:37" ht="15" customHeight="1" x14ac:dyDescent="0.15">
      <c r="C625" s="3"/>
      <c r="D625" s="3"/>
      <c r="E625" s="3"/>
      <c r="F625" s="3"/>
      <c r="G625" s="3"/>
      <c r="H625" s="3"/>
      <c r="I625" s="3"/>
      <c r="J625" s="3"/>
      <c r="K625" s="3"/>
      <c r="L625" s="3"/>
      <c r="M625" s="3"/>
      <c r="N625" s="16"/>
      <c r="W625" s="257"/>
      <c r="Z625" s="3"/>
      <c r="AA625" s="3"/>
      <c r="AB625" s="3"/>
      <c r="AC625" s="3"/>
      <c r="AD625" s="3"/>
      <c r="AE625" s="3"/>
      <c r="AF625" s="3"/>
      <c r="AG625" s="3"/>
      <c r="AH625" s="3"/>
      <c r="AI625" s="3"/>
      <c r="AJ625" s="3"/>
      <c r="AK625" s="16"/>
    </row>
    <row r="626" spans="1:37" ht="15" customHeight="1" x14ac:dyDescent="0.15">
      <c r="N626" s="8"/>
      <c r="W626" s="257"/>
      <c r="AK626" s="8"/>
    </row>
    <row r="627" spans="1:37" ht="15" customHeight="1" x14ac:dyDescent="0.15">
      <c r="H627" t="s">
        <v>99</v>
      </c>
      <c r="J627" s="12">
        <f>V66+0.5</f>
        <v>55.5</v>
      </c>
      <c r="K627" s="13">
        <f>W66+0.189</f>
        <v>20.978999999999999</v>
      </c>
      <c r="L627" t="s">
        <v>835</v>
      </c>
      <c r="AD627" t="s">
        <v>99</v>
      </c>
      <c r="AF627" s="12">
        <f>V66+0.5</f>
        <v>55.5</v>
      </c>
      <c r="AG627" s="13">
        <f>W66+0.189</f>
        <v>20.978999999999999</v>
      </c>
      <c r="AH627" t="s">
        <v>832</v>
      </c>
    </row>
    <row r="628" spans="1:37" ht="15" customHeight="1" x14ac:dyDescent="0.15">
      <c r="A628" s="134"/>
      <c r="B628" s="134"/>
      <c r="C628" s="134"/>
      <c r="D628" s="134"/>
      <c r="E628" s="134"/>
      <c r="F628" s="134"/>
      <c r="G628" s="134"/>
      <c r="H628" s="134"/>
      <c r="I628" s="134"/>
      <c r="J628" s="134"/>
      <c r="K628" s="134"/>
      <c r="L628" s="134"/>
      <c r="M628" s="134"/>
      <c r="N628" s="134"/>
      <c r="O628" s="134"/>
      <c r="P628" s="134"/>
    </row>
    <row r="635" spans="1:37" ht="15" customHeight="1" x14ac:dyDescent="0.15">
      <c r="A635" s="9"/>
    </row>
    <row r="636" spans="1:37" ht="15" customHeight="1" x14ac:dyDescent="0.15">
      <c r="A636" s="9"/>
      <c r="H636" t="s">
        <v>851</v>
      </c>
      <c r="R636" s="3" t="s">
        <v>1163</v>
      </c>
      <c r="S636" s="3"/>
      <c r="T636" s="3"/>
      <c r="U636" s="3"/>
      <c r="AB636" s="3"/>
      <c r="AC636" s="3"/>
      <c r="AD636" s="3"/>
      <c r="AE636" s="3"/>
      <c r="AF636" s="3"/>
      <c r="AG636" s="3"/>
      <c r="AH636" s="3"/>
    </row>
    <row r="637" spans="1:37" ht="15" customHeight="1" x14ac:dyDescent="0.15">
      <c r="M637" s="7"/>
      <c r="Q637" s="7"/>
      <c r="S637" s="7" t="s">
        <v>34</v>
      </c>
      <c r="T637" s="45">
        <f>L64</f>
        <v>76</v>
      </c>
      <c r="U637" s="28">
        <f>M64</f>
        <v>28.657999999999994</v>
      </c>
      <c r="V637" s="48" t="s">
        <v>91</v>
      </c>
      <c r="W637" s="50" t="s">
        <v>65</v>
      </c>
      <c r="X637" s="47"/>
      <c r="Y637" s="48"/>
      <c r="Z637" s="35">
        <f>T644+T645</f>
        <v>21</v>
      </c>
      <c r="AA637" s="44">
        <f>U644+U645</f>
        <v>7.9380000000000006</v>
      </c>
      <c r="AB637" s="16" t="s">
        <v>91</v>
      </c>
      <c r="AC637" s="50"/>
      <c r="AD637" s="47"/>
      <c r="AE637" s="48" t="s">
        <v>40</v>
      </c>
      <c r="AF637" s="272">
        <f>DEGREES(ATAN(Z648/Z645))</f>
        <v>5.6666544775604129</v>
      </c>
      <c r="AG637" s="273">
        <f>DEGREES(ATAN(AA648/AA645))</f>
        <v>5.526423621922059</v>
      </c>
      <c r="AH637" s="48"/>
    </row>
    <row r="638" spans="1:37" ht="15" customHeight="1" x14ac:dyDescent="0.15">
      <c r="B638" t="s">
        <v>46</v>
      </c>
      <c r="D638" s="224"/>
      <c r="E638" s="224"/>
      <c r="F638" s="224"/>
      <c r="G638" s="224"/>
      <c r="H638" s="224"/>
      <c r="I638" s="224"/>
      <c r="J638" s="224" t="s">
        <v>824</v>
      </c>
      <c r="K638" s="224"/>
      <c r="L638" s="224" t="s">
        <v>830</v>
      </c>
      <c r="M638" s="260"/>
      <c r="Q638" s="7"/>
      <c r="R638" s="47"/>
      <c r="S638" s="48" t="s">
        <v>36</v>
      </c>
      <c r="T638" s="45">
        <f>X66</f>
        <v>55</v>
      </c>
      <c r="U638" s="28">
        <f>Y66</f>
        <v>20.79</v>
      </c>
      <c r="V638" s="48" t="s">
        <v>91</v>
      </c>
      <c r="W638" s="50" t="s">
        <v>96</v>
      </c>
      <c r="X638" s="47"/>
      <c r="Y638" s="48"/>
      <c r="Z638" s="35">
        <v>0</v>
      </c>
      <c r="AA638" s="43">
        <v>0</v>
      </c>
      <c r="AB638" s="48" t="s">
        <v>91</v>
      </c>
      <c r="AC638" s="50" t="s">
        <v>238</v>
      </c>
      <c r="AD638" s="47"/>
      <c r="AE638" s="48"/>
      <c r="AF638" s="35">
        <f>(T638+0.5)-Z641</f>
        <v>55.5</v>
      </c>
      <c r="AG638" s="28">
        <f>(U638+0.189)-AA641</f>
        <v>20.978999999999999</v>
      </c>
      <c r="AH638" s="48" t="s">
        <v>53</v>
      </c>
    </row>
    <row r="639" spans="1:37" ht="15" customHeight="1" x14ac:dyDescent="0.15">
      <c r="D639" t="s">
        <v>809</v>
      </c>
      <c r="H639" t="s">
        <v>815</v>
      </c>
      <c r="M639" s="7"/>
      <c r="O639" t="s">
        <v>820</v>
      </c>
      <c r="Q639" s="7"/>
      <c r="R639" s="47"/>
      <c r="S639" s="48" t="s">
        <v>377</v>
      </c>
      <c r="T639" s="12">
        <f>V64</f>
        <v>70</v>
      </c>
      <c r="U639" s="28">
        <f>W64</f>
        <v>26.46</v>
      </c>
      <c r="V639" s="48" t="s">
        <v>91</v>
      </c>
      <c r="Y639" s="7" t="s">
        <v>97</v>
      </c>
      <c r="Z639" s="31">
        <f>T640+T643</f>
        <v>40</v>
      </c>
      <c r="AA639" s="13">
        <f>U640+U643</f>
        <v>15.12</v>
      </c>
      <c r="AB639" s="7" t="s">
        <v>91</v>
      </c>
      <c r="AC639" s="50"/>
      <c r="AE639" s="7" t="s">
        <v>66</v>
      </c>
      <c r="AF639" s="31">
        <f>AF642*TAN(RADIANS(AF637))</f>
        <v>5.9535309728186458</v>
      </c>
      <c r="AG639" s="28">
        <f>AG642*TAN(RADIANS(AG637))</f>
        <v>2.1943926034984651</v>
      </c>
      <c r="AH639" s="48" t="s">
        <v>91</v>
      </c>
    </row>
    <row r="640" spans="1:37" ht="15" customHeight="1" x14ac:dyDescent="0.15">
      <c r="M640" s="7"/>
      <c r="Q640" s="7"/>
      <c r="R640" s="48" t="s">
        <v>94</v>
      </c>
      <c r="S640" s="48"/>
      <c r="T640" s="35">
        <f>R66</f>
        <v>40</v>
      </c>
      <c r="U640" s="28">
        <f>S66</f>
        <v>15.12</v>
      </c>
      <c r="V640" s="48" t="s">
        <v>91</v>
      </c>
      <c r="W640" s="50"/>
      <c r="X640" s="47" t="s">
        <v>1396</v>
      </c>
      <c r="Y640" s="48"/>
      <c r="Z640" s="35">
        <f>(T645+T639-0.5+Z638)-(T638+0.5)</f>
        <v>17</v>
      </c>
      <c r="AA640" s="28">
        <f>(U645+U639-0.189+AA638)-(U638+0.189)</f>
        <v>6.4260000000000019</v>
      </c>
      <c r="AB640" s="48" t="s">
        <v>91</v>
      </c>
      <c r="AD640" s="47" t="s">
        <v>172</v>
      </c>
      <c r="AE640" s="48"/>
      <c r="AF640" s="35">
        <v>0.33333333333333331</v>
      </c>
      <c r="AG640" s="28">
        <v>0.12599999999999961</v>
      </c>
      <c r="AH640" s="48" t="s">
        <v>91</v>
      </c>
    </row>
    <row r="641" spans="3:34" ht="15" customHeight="1" x14ac:dyDescent="0.15">
      <c r="I641" s="12">
        <f>R64/2</f>
        <v>22.5</v>
      </c>
      <c r="J641" s="13">
        <f>S64/2</f>
        <v>8.5050000000000008</v>
      </c>
      <c r="K641" t="s">
        <v>789</v>
      </c>
      <c r="M641" s="7"/>
      <c r="Q641" s="7"/>
      <c r="R641" s="47" t="s">
        <v>1014</v>
      </c>
      <c r="S641" s="48"/>
      <c r="T641" s="35">
        <f>R64</f>
        <v>45</v>
      </c>
      <c r="U641" s="28">
        <f>S64</f>
        <v>17.010000000000002</v>
      </c>
      <c r="V641" s="48" t="s">
        <v>91</v>
      </c>
      <c r="X641" s="599" t="s">
        <v>1395</v>
      </c>
      <c r="Y641" s="589"/>
      <c r="Z641" s="35">
        <f>BE606</f>
        <v>0</v>
      </c>
      <c r="AA641" s="43">
        <f>BF606</f>
        <v>0</v>
      </c>
      <c r="AB641" s="48" t="s">
        <v>91</v>
      </c>
      <c r="AC641" s="47"/>
      <c r="AD641" s="47" t="s">
        <v>171</v>
      </c>
      <c r="AE641" s="48"/>
      <c r="AF641" s="35">
        <v>2</v>
      </c>
      <c r="AG641" s="28">
        <v>0.75599999999999778</v>
      </c>
      <c r="AH641" s="48" t="s">
        <v>91</v>
      </c>
    </row>
    <row r="642" spans="3:34" ht="15" customHeight="1" x14ac:dyDescent="0.15">
      <c r="H642" t="s">
        <v>850</v>
      </c>
      <c r="M642" s="7"/>
      <c r="Q642" s="7"/>
      <c r="R642" s="47" t="s">
        <v>103</v>
      </c>
      <c r="S642" s="48"/>
      <c r="T642" s="45">
        <f>T64</f>
        <v>35</v>
      </c>
      <c r="U642" s="28">
        <f>U64</f>
        <v>13.23</v>
      </c>
      <c r="V642" s="48" t="s">
        <v>91</v>
      </c>
      <c r="W642" s="50"/>
      <c r="X642" s="3" t="s">
        <v>1394</v>
      </c>
      <c r="Y642" s="16"/>
      <c r="Z642" s="45">
        <f>Z640+Z641</f>
        <v>17</v>
      </c>
      <c r="AA642" s="44">
        <f>AA640+AA641</f>
        <v>6.4260000000000019</v>
      </c>
      <c r="AB642" s="16" t="s">
        <v>91</v>
      </c>
      <c r="AC642" s="3"/>
      <c r="AD642" s="3"/>
      <c r="AE642" s="16" t="s">
        <v>64</v>
      </c>
      <c r="AF642" s="35">
        <v>60</v>
      </c>
      <c r="AG642" s="28">
        <v>22.679999999999996</v>
      </c>
      <c r="AH642" s="48" t="s">
        <v>93</v>
      </c>
    </row>
    <row r="643" spans="3:34" ht="15" customHeight="1" x14ac:dyDescent="0.15">
      <c r="M643" s="7" t="s">
        <v>810</v>
      </c>
      <c r="Q643" s="7"/>
      <c r="S643" s="7" t="s">
        <v>1</v>
      </c>
      <c r="T643" s="45">
        <f>D64</f>
        <v>0</v>
      </c>
      <c r="U643" s="28">
        <f>E64</f>
        <v>0</v>
      </c>
      <c r="V643" s="48" t="s">
        <v>91</v>
      </c>
      <c r="Y643" s="7" t="s">
        <v>1397</v>
      </c>
      <c r="Z643" s="31">
        <f>Z637+1-Z642</f>
        <v>5</v>
      </c>
      <c r="AA643" s="13">
        <f>AA637+0.378-AA642</f>
        <v>1.8899999999999988</v>
      </c>
      <c r="AB643" s="7"/>
    </row>
    <row r="644" spans="3:34" ht="15" customHeight="1" x14ac:dyDescent="0.15">
      <c r="M644" s="7"/>
      <c r="O644" t="s">
        <v>821</v>
      </c>
      <c r="Q644" s="7"/>
      <c r="R644" s="47" t="s">
        <v>95</v>
      </c>
      <c r="S644" s="48"/>
      <c r="T644" s="35">
        <f>F64</f>
        <v>18</v>
      </c>
      <c r="U644" s="28">
        <f>G64</f>
        <v>6.8040000000000003</v>
      </c>
      <c r="V644" s="48" t="s">
        <v>92</v>
      </c>
      <c r="W644" s="50"/>
      <c r="X644" s="47"/>
      <c r="Y644" s="48" t="s">
        <v>39</v>
      </c>
      <c r="Z644" s="272">
        <f>DEGREES(ATAN(Z643/Z639))</f>
        <v>7.1250163489017977</v>
      </c>
      <c r="AA644" s="274">
        <f>DEGREES(ATAN(AA643/AA639))</f>
        <v>7.1250163489017941</v>
      </c>
      <c r="AB644" s="48"/>
    </row>
    <row r="645" spans="3:34" ht="15" customHeight="1" x14ac:dyDescent="0.15">
      <c r="D645" t="s">
        <v>812</v>
      </c>
      <c r="H645" t="s">
        <v>316</v>
      </c>
      <c r="M645" s="7"/>
      <c r="Q645" s="7"/>
      <c r="R645" s="3" t="s">
        <v>162</v>
      </c>
      <c r="S645" s="16"/>
      <c r="T645" s="45">
        <f>S503</f>
        <v>3</v>
      </c>
      <c r="U645" s="246">
        <f>T503</f>
        <v>1.1339999999999999</v>
      </c>
      <c r="V645" s="16" t="s">
        <v>91</v>
      </c>
      <c r="W645" s="49"/>
      <c r="X645" s="3"/>
      <c r="Y645" s="16" t="s">
        <v>67</v>
      </c>
      <c r="Z645" s="45">
        <f>T641+T642-5</f>
        <v>75</v>
      </c>
      <c r="AA645" s="44">
        <f>U641+U642-1.89</f>
        <v>28.35</v>
      </c>
      <c r="AB645" s="16" t="s">
        <v>91</v>
      </c>
    </row>
    <row r="646" spans="3:34" ht="15" customHeight="1" x14ac:dyDescent="0.15">
      <c r="G646" t="s">
        <v>814</v>
      </c>
      <c r="M646" s="7"/>
      <c r="O646" s="593" t="s">
        <v>822</v>
      </c>
      <c r="P646" s="271"/>
      <c r="U646" s="8"/>
      <c r="V646" s="89"/>
      <c r="W646" s="50"/>
      <c r="X646" s="47"/>
      <c r="Y646" s="48" t="s">
        <v>834</v>
      </c>
      <c r="Z646" s="35">
        <f>AA544-0.5-(T644+1)</f>
        <v>57.941913716023308</v>
      </c>
      <c r="AA646" s="43">
        <f>AB550-0.189-(U644+0.378)</f>
        <v>21.831990754373081</v>
      </c>
      <c r="AB646" s="48" t="s">
        <v>91</v>
      </c>
    </row>
    <row r="647" spans="3:34" ht="15" customHeight="1" x14ac:dyDescent="0.15">
      <c r="H647" t="s">
        <v>811</v>
      </c>
      <c r="M647" s="7"/>
      <c r="O647" t="s">
        <v>825</v>
      </c>
      <c r="V647" s="7"/>
      <c r="Y647" s="7" t="s">
        <v>68</v>
      </c>
      <c r="Z647" s="31">
        <f>(T638+0.5)-(Z643+Z641)</f>
        <v>50.5</v>
      </c>
      <c r="AA647" s="13">
        <f>(U638+0.189)-(AA643+AA641)</f>
        <v>19.088999999999999</v>
      </c>
      <c r="AB647" s="7" t="s">
        <v>92</v>
      </c>
    </row>
    <row r="648" spans="3:34" ht="15" customHeight="1" x14ac:dyDescent="0.15">
      <c r="C648" t="s">
        <v>1007</v>
      </c>
      <c r="J648" t="s">
        <v>826</v>
      </c>
      <c r="L648" t="s">
        <v>819</v>
      </c>
      <c r="M648" s="7"/>
      <c r="V648" s="7"/>
      <c r="W648" s="50"/>
      <c r="X648" s="47"/>
      <c r="Y648" s="48" t="s">
        <v>69</v>
      </c>
      <c r="Z648" s="35">
        <f>Z646-Z647</f>
        <v>7.4419137160233078</v>
      </c>
      <c r="AA648" s="43">
        <f>AA646-AA647</f>
        <v>2.742990754373082</v>
      </c>
      <c r="AB648" s="48" t="s">
        <v>91</v>
      </c>
    </row>
    <row r="649" spans="3:34" ht="15" customHeight="1" x14ac:dyDescent="0.15">
      <c r="H649" t="s">
        <v>816</v>
      </c>
      <c r="L649" t="s">
        <v>818</v>
      </c>
      <c r="M649" s="7"/>
      <c r="W649" s="8"/>
      <c r="X649" s="8"/>
      <c r="Y649" s="8"/>
      <c r="Z649" s="27"/>
      <c r="AA649" s="27"/>
      <c r="AB649" s="27"/>
    </row>
    <row r="650" spans="3:34" ht="15" customHeight="1" x14ac:dyDescent="0.15">
      <c r="D650" t="s">
        <v>813</v>
      </c>
      <c r="M650" s="7"/>
      <c r="R650" s="3"/>
      <c r="S650" s="3"/>
      <c r="T650" s="3"/>
      <c r="U650" s="3"/>
      <c r="V650" s="3"/>
      <c r="W650" s="3"/>
    </row>
    <row r="651" spans="3:34" ht="15" customHeight="1" x14ac:dyDescent="0.15">
      <c r="M651" s="7"/>
      <c r="Q651" s="7"/>
      <c r="R651" s="50" t="s">
        <v>847</v>
      </c>
      <c r="S651" s="47"/>
      <c r="T651" s="47"/>
      <c r="U651" s="47"/>
      <c r="V651" s="47"/>
      <c r="W651" s="48"/>
    </row>
    <row r="652" spans="3:34" ht="15" customHeight="1" x14ac:dyDescent="0.15">
      <c r="J652" t="s">
        <v>827</v>
      </c>
      <c r="M652" s="7"/>
      <c r="Q652" s="7"/>
      <c r="R652" t="s">
        <v>237</v>
      </c>
      <c r="S652" s="274"/>
      <c r="U652" s="47"/>
      <c r="V652" s="47"/>
      <c r="W652" s="48"/>
    </row>
    <row r="653" spans="3:34" ht="15" customHeight="1" x14ac:dyDescent="0.15">
      <c r="M653" s="7"/>
      <c r="Q653" s="7"/>
      <c r="R653" s="50" t="s">
        <v>842</v>
      </c>
      <c r="S653" s="48"/>
      <c r="T653" s="34">
        <f>T642</f>
        <v>35</v>
      </c>
      <c r="U653" s="28">
        <f>U642</f>
        <v>13.23</v>
      </c>
      <c r="V653" s="48" t="s">
        <v>843</v>
      </c>
    </row>
    <row r="654" spans="3:34" ht="15" customHeight="1" x14ac:dyDescent="0.15">
      <c r="M654" s="7"/>
      <c r="Q654" s="7"/>
      <c r="R654" t="s">
        <v>848</v>
      </c>
      <c r="S654" s="47"/>
      <c r="T654" s="274"/>
      <c r="U654" s="248"/>
      <c r="V654" s="48"/>
    </row>
    <row r="655" spans="3:34" ht="15" customHeight="1" x14ac:dyDescent="0.15">
      <c r="C655" t="s">
        <v>1013</v>
      </c>
      <c r="L655" t="s">
        <v>817</v>
      </c>
      <c r="M655" s="7"/>
      <c r="Q655" s="7"/>
      <c r="R655" s="50" t="s">
        <v>844</v>
      </c>
      <c r="S655" s="48"/>
      <c r="T655" s="34">
        <f>T641-T640</f>
        <v>5</v>
      </c>
      <c r="U655" s="28">
        <f>U641-U640</f>
        <v>1.8900000000000023</v>
      </c>
      <c r="V655" s="48" t="s">
        <v>843</v>
      </c>
    </row>
    <row r="656" spans="3:34" ht="15" customHeight="1" x14ac:dyDescent="0.15">
      <c r="D656" t="s">
        <v>823</v>
      </c>
      <c r="G656" t="s">
        <v>473</v>
      </c>
      <c r="I656" s="12">
        <f>X66+0.5</f>
        <v>55.5</v>
      </c>
      <c r="J656" s="13">
        <f>Y66+0.189</f>
        <v>20.978999999999999</v>
      </c>
      <c r="K656" t="s">
        <v>790</v>
      </c>
      <c r="M656" s="7"/>
      <c r="Q656" s="7"/>
      <c r="R656" s="81" t="s">
        <v>845</v>
      </c>
      <c r="S656" s="48"/>
      <c r="T656" s="34">
        <f>T653*TAN(RADIANS(AF637))</f>
        <v>3.4728930674775436</v>
      </c>
      <c r="U656" s="275">
        <f>U653*TAN(RADIANS(AG637))</f>
        <v>1.2800623520407715</v>
      </c>
      <c r="V656" s="7" t="s">
        <v>843</v>
      </c>
    </row>
    <row r="657" spans="2:83" ht="15" customHeight="1" x14ac:dyDescent="0.15">
      <c r="Q657" s="7"/>
      <c r="R657" s="50" t="s">
        <v>846</v>
      </c>
      <c r="S657" s="48"/>
      <c r="T657" s="40">
        <f>AF638+T656</f>
        <v>58.972893067477543</v>
      </c>
      <c r="U657" s="28">
        <f>AG638+U656</f>
        <v>22.259062352040772</v>
      </c>
      <c r="V657" s="48" t="s">
        <v>843</v>
      </c>
    </row>
    <row r="658" spans="2:83" ht="15" customHeight="1" x14ac:dyDescent="0.15">
      <c r="E658" t="s">
        <v>829</v>
      </c>
      <c r="K658" t="s">
        <v>828</v>
      </c>
      <c r="Q658" s="7"/>
      <c r="R658" s="49" t="s">
        <v>849</v>
      </c>
      <c r="S658" s="48"/>
      <c r="T658" s="40">
        <f>SQRT(T655^2+T657^2)</f>
        <v>59.184475301789575</v>
      </c>
      <c r="U658" s="246">
        <f>SQRT(U655^2+U657^2)</f>
        <v>22.339157477220105</v>
      </c>
      <c r="V658" s="16" t="s">
        <v>843</v>
      </c>
    </row>
    <row r="661" spans="2:83" ht="15" customHeight="1" x14ac:dyDescent="0.15">
      <c r="B661" s="30" t="s">
        <v>1124</v>
      </c>
      <c r="AS661" s="6" t="s">
        <v>1447</v>
      </c>
    </row>
    <row r="662" spans="2:83" ht="15" customHeight="1" x14ac:dyDescent="0.15">
      <c r="L662" t="s">
        <v>808</v>
      </c>
      <c r="N662" s="12">
        <f>E259</f>
        <v>355.02945357246847</v>
      </c>
      <c r="O662" s="13">
        <f>F259</f>
        <v>134.20113345039309</v>
      </c>
      <c r="P662" t="s">
        <v>79</v>
      </c>
      <c r="AZ662" t="s">
        <v>808</v>
      </c>
      <c r="BB662" s="12">
        <f>T259</f>
        <v>357</v>
      </c>
      <c r="BC662" s="13">
        <f>U259</f>
        <v>134.946</v>
      </c>
      <c r="BD662" t="s">
        <v>79</v>
      </c>
    </row>
    <row r="663" spans="2:83" ht="15" customHeight="1" x14ac:dyDescent="0.15">
      <c r="B663" s="145"/>
      <c r="AN663" s="145"/>
      <c r="AR663" s="145"/>
      <c r="CB663" s="145"/>
    </row>
    <row r="664" spans="2:83" ht="15" customHeight="1" x14ac:dyDescent="0.15">
      <c r="B664" s="145"/>
      <c r="C664" t="s">
        <v>233</v>
      </c>
      <c r="E664" s="136">
        <f>E261</f>
        <v>28.029453572468469</v>
      </c>
      <c r="F664" s="13">
        <f>F261</f>
        <v>10.595133450393092</v>
      </c>
      <c r="G664" t="s">
        <v>79</v>
      </c>
      <c r="L664" t="s">
        <v>18</v>
      </c>
      <c r="N664" s="136">
        <f>E260</f>
        <v>327</v>
      </c>
      <c r="O664" s="13">
        <f>F260</f>
        <v>123.60599999999999</v>
      </c>
      <c r="P664" t="s">
        <v>10</v>
      </c>
      <c r="AN664" s="145"/>
      <c r="AR664" s="145"/>
      <c r="AS664" s="131" t="s">
        <v>1445</v>
      </c>
      <c r="AU664" s="136">
        <f>AD259</f>
        <v>10</v>
      </c>
      <c r="AV664" s="13">
        <f>AE259</f>
        <v>3.78</v>
      </c>
      <c r="AW664" t="s">
        <v>79</v>
      </c>
      <c r="AZ664" t="s">
        <v>18</v>
      </c>
      <c r="BB664" s="136">
        <f>E260</f>
        <v>327</v>
      </c>
      <c r="BC664" s="13">
        <f>F260</f>
        <v>123.60599999999999</v>
      </c>
      <c r="BD664" t="s">
        <v>10</v>
      </c>
      <c r="CB664" s="145"/>
    </row>
    <row r="665" spans="2:83" ht="15" customHeight="1" x14ac:dyDescent="0.15">
      <c r="B665" s="145"/>
      <c r="C665" s="3"/>
      <c r="D665" s="1"/>
      <c r="G665" s="3"/>
      <c r="H665" s="3"/>
      <c r="I665" s="3"/>
      <c r="J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147"/>
      <c r="AO665" s="276"/>
      <c r="AR665" s="145"/>
      <c r="AS665" s="3"/>
      <c r="AU665" s="3"/>
      <c r="AV665" s="3"/>
      <c r="AW665" s="3"/>
      <c r="AX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147"/>
      <c r="CC665" s="276"/>
    </row>
    <row r="666" spans="2:83" ht="15" customHeight="1" x14ac:dyDescent="0.15">
      <c r="B666" s="7"/>
      <c r="D666" s="11"/>
      <c r="E666" s="11" t="s">
        <v>231</v>
      </c>
      <c r="F666" s="8"/>
      <c r="K666" s="8"/>
      <c r="L666" s="8"/>
      <c r="M666" s="8"/>
      <c r="N666" s="8"/>
      <c r="R666" s="1"/>
      <c r="AK666" s="12">
        <f>AO671-W674-AL672</f>
        <v>10</v>
      </c>
      <c r="AN666" s="14"/>
      <c r="AP666" s="1"/>
      <c r="AR666" s="7"/>
      <c r="AT666" s="8"/>
      <c r="AV666" s="12">
        <f>AI64-R66</f>
        <v>50</v>
      </c>
      <c r="AW666" s="13">
        <f>AJ64-S66</f>
        <v>18.900000000000006</v>
      </c>
      <c r="AX666" t="s">
        <v>1448</v>
      </c>
      <c r="AY666" s="8"/>
      <c r="AZ666" s="8"/>
      <c r="BA666" s="325">
        <f>E248-AI64</f>
        <v>277</v>
      </c>
      <c r="BB666" s="326">
        <f>F248-AJ64</f>
        <v>104.70599999999999</v>
      </c>
      <c r="BC666" t="s">
        <v>1448</v>
      </c>
      <c r="BF666" s="1"/>
      <c r="BY666" s="12">
        <f>CC671-BK674-BZ672</f>
        <v>10</v>
      </c>
      <c r="CB666" s="14"/>
      <c r="CD666" s="1"/>
    </row>
    <row r="667" spans="2:83" ht="15" customHeight="1" x14ac:dyDescent="0.15">
      <c r="B667" s="7"/>
      <c r="F667" t="s">
        <v>1401</v>
      </c>
      <c r="S667" s="12">
        <f>AO671-W674-W672</f>
        <v>12</v>
      </c>
      <c r="T667" s="13">
        <f>AP671-X674-X672</f>
        <v>4.5359999999999978</v>
      </c>
      <c r="U667" t="s">
        <v>645</v>
      </c>
      <c r="AK667" s="13">
        <f>AP671-X674-AM672</f>
        <v>3.7799999999999976</v>
      </c>
      <c r="AL667" t="s">
        <v>645</v>
      </c>
      <c r="AN667" s="7"/>
      <c r="AQ667" s="5"/>
      <c r="AR667" s="7"/>
      <c r="BG667" s="12">
        <f>CC671-BK674-BK672</f>
        <v>12</v>
      </c>
      <c r="BH667" s="13">
        <f>CD671-BL674-BL672</f>
        <v>4.5359999999999978</v>
      </c>
      <c r="BI667" t="s">
        <v>79</v>
      </c>
      <c r="BY667" s="13">
        <f>CD671-BL674-CA672</f>
        <v>3.7799999999999976</v>
      </c>
      <c r="BZ667" t="s">
        <v>79</v>
      </c>
      <c r="CB667" s="7"/>
      <c r="CE667" s="5"/>
    </row>
    <row r="668" spans="2:83" ht="15" customHeight="1" x14ac:dyDescent="0.15">
      <c r="B668" s="7"/>
      <c r="I668" s="9"/>
      <c r="J668" s="9"/>
      <c r="AN668" s="7"/>
      <c r="AR668" s="7"/>
      <c r="AT668" t="s">
        <v>1444</v>
      </c>
      <c r="AW668" s="9"/>
      <c r="AX668" s="9"/>
      <c r="CB668" s="7"/>
    </row>
    <row r="669" spans="2:83" ht="15" customHeight="1" x14ac:dyDescent="0.15">
      <c r="B669" s="7"/>
      <c r="P669" s="6"/>
      <c r="Q669" s="10"/>
      <c r="S669" s="4"/>
      <c r="V669" s="9"/>
      <c r="AL669" s="12">
        <f>10+L247+Q247</f>
        <v>15</v>
      </c>
      <c r="AM669" s="13">
        <f>3.78+M247+R247</f>
        <v>5.67</v>
      </c>
      <c r="AN669" s="7" t="s">
        <v>645</v>
      </c>
      <c r="AR669" s="7"/>
      <c r="BD669" s="6"/>
      <c r="BE669" s="10"/>
      <c r="BG669" s="4"/>
      <c r="BJ669" s="9"/>
      <c r="BZ669" s="12">
        <f>10+L247+Q247</f>
        <v>15</v>
      </c>
      <c r="CA669" s="13">
        <f>3.78+M247+R247</f>
        <v>5.67</v>
      </c>
      <c r="CB669" s="7" t="s">
        <v>79</v>
      </c>
    </row>
    <row r="670" spans="2:83" ht="15" customHeight="1" x14ac:dyDescent="0.15">
      <c r="B670" s="7"/>
      <c r="I670" t="s">
        <v>232</v>
      </c>
      <c r="L670" s="6" t="s">
        <v>81</v>
      </c>
      <c r="P670" s="9"/>
      <c r="AN670" s="15"/>
      <c r="AP670" t="s">
        <v>14</v>
      </c>
      <c r="AR670" s="7"/>
      <c r="AW670" t="s">
        <v>232</v>
      </c>
      <c r="AZ670" s="6"/>
      <c r="BD670" s="9"/>
      <c r="CB670" s="15"/>
      <c r="CD670" t="s">
        <v>14</v>
      </c>
    </row>
    <row r="671" spans="2:83" ht="15" customHeight="1" x14ac:dyDescent="0.15">
      <c r="B671" s="7"/>
      <c r="C671" s="9"/>
      <c r="D671" s="9"/>
      <c r="M671" s="12">
        <f>E253</f>
        <v>165.5294535724685</v>
      </c>
      <c r="N671" s="13">
        <f>F253</f>
        <v>62.570133450393087</v>
      </c>
      <c r="O671" t="s">
        <v>645</v>
      </c>
      <c r="T671" s="1"/>
      <c r="W671" t="s">
        <v>1374</v>
      </c>
      <c r="AM671" t="s">
        <v>1375</v>
      </c>
      <c r="AN671" s="7"/>
      <c r="AO671" s="12">
        <f>M267</f>
        <v>53</v>
      </c>
      <c r="AP671" s="13">
        <f>N267</f>
        <v>20.033999999999999</v>
      </c>
      <c r="AQ671" t="s">
        <v>79</v>
      </c>
      <c r="AR671" s="7"/>
      <c r="AS671" s="9"/>
      <c r="BA671" s="12">
        <f>E253</f>
        <v>165.5294535724685</v>
      </c>
      <c r="BB671" s="13">
        <f>F253</f>
        <v>62.570133450393087</v>
      </c>
      <c r="BC671" t="s">
        <v>79</v>
      </c>
      <c r="BH671" s="1"/>
      <c r="BK671" t="s">
        <v>1374</v>
      </c>
      <c r="CA671" t="s">
        <v>1375</v>
      </c>
      <c r="CB671" s="7"/>
      <c r="CC671" s="12">
        <f>M267</f>
        <v>53</v>
      </c>
      <c r="CD671" s="13">
        <f>N267</f>
        <v>20.033999999999999</v>
      </c>
      <c r="CE671" t="s">
        <v>79</v>
      </c>
    </row>
    <row r="672" spans="2:83" ht="15" customHeight="1" x14ac:dyDescent="0.15">
      <c r="B672" s="7"/>
      <c r="S672" s="1"/>
      <c r="W672" s="12">
        <f>AE66+0.5</f>
        <v>36.5</v>
      </c>
      <c r="X672" s="13">
        <f>AF66+0.189</f>
        <v>13.797000000000001</v>
      </c>
      <c r="Y672" t="s">
        <v>10</v>
      </c>
      <c r="AL672" s="12">
        <f>AE64+0.5</f>
        <v>38.5</v>
      </c>
      <c r="AM672" s="13">
        <f>AF64+0.189</f>
        <v>14.553000000000001</v>
      </c>
      <c r="AN672" s="7" t="s">
        <v>10</v>
      </c>
      <c r="AO672" t="s">
        <v>22</v>
      </c>
      <c r="AR672" s="7"/>
      <c r="AU672" s="12">
        <v>50</v>
      </c>
      <c r="AV672" s="13">
        <v>18.899999999999999</v>
      </c>
      <c r="AW672" t="s">
        <v>53</v>
      </c>
      <c r="BG672" s="1"/>
      <c r="BK672" s="12">
        <f>AE66+0.5</f>
        <v>36.5</v>
      </c>
      <c r="BL672" s="13">
        <f>AF66+0.189</f>
        <v>13.797000000000001</v>
      </c>
      <c r="BM672" t="s">
        <v>10</v>
      </c>
      <c r="BZ672" s="12">
        <f>AE64+0.5</f>
        <v>38.5</v>
      </c>
      <c r="CA672" s="13">
        <f>AF64+0.189</f>
        <v>14.553000000000001</v>
      </c>
      <c r="CB672" s="7" t="s">
        <v>10</v>
      </c>
      <c r="CC672" t="s">
        <v>22</v>
      </c>
    </row>
    <row r="673" spans="2:82" ht="15" customHeight="1" x14ac:dyDescent="0.15">
      <c r="B673" s="7"/>
      <c r="G673" s="12">
        <v>50</v>
      </c>
      <c r="H673" s="13">
        <v>18.899999999999999</v>
      </c>
      <c r="I673" t="s">
        <v>53</v>
      </c>
      <c r="W673" t="s">
        <v>1417</v>
      </c>
      <c r="AD673" s="32">
        <v>2.5</v>
      </c>
      <c r="AE673" s="106">
        <v>0.94499999999999995</v>
      </c>
      <c r="AF673" t="s">
        <v>1418</v>
      </c>
      <c r="AJ673" s="32">
        <v>2</v>
      </c>
      <c r="AK673" s="106">
        <v>0.75600000000000001</v>
      </c>
      <c r="AL673" t="s">
        <v>1419</v>
      </c>
      <c r="AN673" s="7"/>
      <c r="AR673" s="7"/>
      <c r="BK673" t="s">
        <v>1417</v>
      </c>
      <c r="BR673" s="32">
        <v>2.5</v>
      </c>
      <c r="BS673" s="106">
        <v>0.94499999999999995</v>
      </c>
      <c r="BT673" t="s">
        <v>1418</v>
      </c>
      <c r="BX673" s="32">
        <v>2</v>
      </c>
      <c r="BY673" s="106">
        <v>0.75600000000000001</v>
      </c>
      <c r="BZ673" t="s">
        <v>175</v>
      </c>
      <c r="CB673" s="7"/>
    </row>
    <row r="674" spans="2:82" ht="15" customHeight="1" x14ac:dyDescent="0.15">
      <c r="B674" s="7"/>
      <c r="K674" t="s">
        <v>1402</v>
      </c>
      <c r="W674" s="12">
        <f>AD673+AJ673</f>
        <v>4.5</v>
      </c>
      <c r="X674" s="13">
        <f>AE673+AK673</f>
        <v>1.7010000000000001</v>
      </c>
      <c r="Y674" t="s">
        <v>317</v>
      </c>
      <c r="AN674" s="7"/>
      <c r="AR674" s="7"/>
      <c r="AZ674" t="s">
        <v>1442</v>
      </c>
      <c r="BK674" s="12">
        <f>BR673+BX673</f>
        <v>4.5</v>
      </c>
      <c r="BL674" s="13">
        <f>BS673+BY673</f>
        <v>1.7010000000000001</v>
      </c>
      <c r="BM674" t="s">
        <v>317</v>
      </c>
      <c r="CB674" s="7"/>
    </row>
    <row r="675" spans="2:82" ht="15" customHeight="1" x14ac:dyDescent="0.15">
      <c r="B675" s="7"/>
      <c r="C675" t="s">
        <v>1441</v>
      </c>
      <c r="H675" s="9"/>
      <c r="I675" s="9"/>
      <c r="J675" s="9"/>
      <c r="X675" s="9" t="s">
        <v>647</v>
      </c>
      <c r="AN675" s="7"/>
      <c r="AR675" s="7"/>
      <c r="AS675" t="s">
        <v>1449</v>
      </c>
      <c r="AV675" s="9"/>
      <c r="AW675" s="9"/>
      <c r="AX675" s="9"/>
      <c r="BL675" s="9" t="s">
        <v>647</v>
      </c>
      <c r="CB675" s="7"/>
    </row>
    <row r="676" spans="2:82" ht="15" customHeight="1" x14ac:dyDescent="0.15">
      <c r="B676" s="7"/>
      <c r="C676" s="49"/>
      <c r="D676" s="3"/>
      <c r="E676" s="3"/>
      <c r="F676" s="3"/>
      <c r="G676" s="3"/>
      <c r="H676" s="24"/>
      <c r="I676" s="24"/>
      <c r="J676" s="24"/>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16"/>
      <c r="AO676" s="22"/>
      <c r="AS676" s="49"/>
      <c r="AT676" s="226">
        <f>AU664+AV666</f>
        <v>60</v>
      </c>
      <c r="AU676" s="44">
        <f>AV664+AW666</f>
        <v>22.680000000000007</v>
      </c>
      <c r="AV676" s="3" t="s">
        <v>53</v>
      </c>
      <c r="AW676" s="24"/>
      <c r="AX676" s="24"/>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16"/>
      <c r="CC676" s="22"/>
    </row>
    <row r="677" spans="2:82" ht="15" customHeight="1" x14ac:dyDescent="0.15">
      <c r="H677" s="23"/>
      <c r="I677" s="23"/>
      <c r="J677" s="23"/>
      <c r="AN677" s="145"/>
      <c r="AV677" s="23"/>
      <c r="AW677" s="23"/>
      <c r="AX677" s="23"/>
      <c r="AY677" s="323"/>
      <c r="AZ677" s="324"/>
      <c r="CB677" s="145"/>
    </row>
    <row r="678" spans="2:82" ht="15" customHeight="1" x14ac:dyDescent="0.15">
      <c r="X678" t="s">
        <v>184</v>
      </c>
      <c r="Z678" s="12">
        <f>E251</f>
        <v>165</v>
      </c>
      <c r="AA678" s="13">
        <f>F251</f>
        <v>62.37</v>
      </c>
      <c r="AB678" t="s">
        <v>10</v>
      </c>
      <c r="AN678" s="145"/>
      <c r="AP678" s="2"/>
      <c r="AY678" s="198" t="s">
        <v>1443</v>
      </c>
      <c r="BL678" t="s">
        <v>184</v>
      </c>
      <c r="BN678" s="12">
        <f>E251</f>
        <v>165</v>
      </c>
      <c r="BO678" s="13">
        <f>F251</f>
        <v>62.37</v>
      </c>
      <c r="BP678" t="s">
        <v>10</v>
      </c>
      <c r="CB678" s="145"/>
      <c r="CD678" s="2"/>
    </row>
    <row r="679" spans="2:82" ht="15" customHeight="1" x14ac:dyDescent="0.15">
      <c r="B679" s="6" t="s">
        <v>1267</v>
      </c>
      <c r="K679" s="3"/>
      <c r="L679" s="3"/>
      <c r="M679" s="3"/>
      <c r="AY679" s="12">
        <f>AJ259</f>
        <v>20</v>
      </c>
      <c r="AZ679" s="13">
        <f>AK259</f>
        <v>7.56</v>
      </c>
      <c r="BA679" t="s">
        <v>79</v>
      </c>
    </row>
    <row r="680" spans="2:82" ht="15" customHeight="1" x14ac:dyDescent="0.15">
      <c r="B680" s="7"/>
      <c r="C680" s="50" t="s">
        <v>1268</v>
      </c>
      <c r="D680" s="48"/>
      <c r="E680" s="35">
        <f>AE66</f>
        <v>36</v>
      </c>
      <c r="F680" s="43">
        <f>AF66</f>
        <v>13.608000000000001</v>
      </c>
      <c r="G680" s="48" t="s">
        <v>91</v>
      </c>
      <c r="H680" s="50" t="s">
        <v>1269</v>
      </c>
      <c r="I680" s="47"/>
      <c r="J680" s="48"/>
      <c r="K680" s="49" t="s">
        <v>1270</v>
      </c>
      <c r="L680" s="3"/>
      <c r="M680" s="16"/>
    </row>
    <row r="682" spans="2:82" ht="15" customHeight="1" x14ac:dyDescent="0.15">
      <c r="B682" s="6" t="s">
        <v>1271</v>
      </c>
      <c r="C682" s="3"/>
      <c r="D682" s="3"/>
      <c r="I682" s="3"/>
      <c r="J682" s="3"/>
      <c r="K682" s="3"/>
      <c r="L682" s="3"/>
      <c r="M682" s="3"/>
      <c r="N682" s="3"/>
      <c r="S682" s="3"/>
      <c r="T682" s="3"/>
      <c r="U682" s="3"/>
      <c r="V682" s="3"/>
      <c r="W682" s="3"/>
    </row>
    <row r="683" spans="2:82" ht="15" customHeight="1" x14ac:dyDescent="0.15">
      <c r="B683" s="7"/>
      <c r="C683" s="50"/>
      <c r="D683" s="3"/>
      <c r="E683" s="47"/>
      <c r="F683" s="47"/>
      <c r="G683" s="48"/>
      <c r="H683" s="50" t="s">
        <v>1272</v>
      </c>
      <c r="I683" s="47"/>
      <c r="J683" s="47"/>
      <c r="K683" s="47"/>
      <c r="L683" s="47"/>
      <c r="M683" s="47" t="s">
        <v>1273</v>
      </c>
      <c r="N683" s="48"/>
      <c r="O683" s="34">
        <f>O691+4</f>
        <v>16</v>
      </c>
      <c r="R683" s="7"/>
      <c r="W683" s="7"/>
      <c r="X683" s="50" t="s">
        <v>1274</v>
      </c>
      <c r="Y683" s="47"/>
      <c r="Z683" s="47"/>
      <c r="AA683" s="47"/>
      <c r="AB683" s="47"/>
      <c r="AC683" s="47"/>
      <c r="AD683" s="28">
        <f>AD691+1.512</f>
        <v>6.0479999999999983</v>
      </c>
      <c r="AE683" s="48" t="s">
        <v>91</v>
      </c>
    </row>
    <row r="684" spans="2:82" ht="15" customHeight="1" x14ac:dyDescent="0.15">
      <c r="B684" s="7"/>
      <c r="C684" s="49"/>
      <c r="D684" s="3"/>
      <c r="E684" s="3"/>
      <c r="F684" s="3"/>
      <c r="G684" s="16"/>
      <c r="H684" s="50" t="s">
        <v>1272</v>
      </c>
      <c r="M684" t="s">
        <v>1275</v>
      </c>
      <c r="N684" s="16"/>
      <c r="O684" s="42">
        <f>O691+3.5</f>
        <v>15.5</v>
      </c>
      <c r="R684" s="7"/>
      <c r="S684" s="50"/>
      <c r="T684" s="47"/>
      <c r="U684" s="47"/>
      <c r="V684" s="47"/>
      <c r="W684" s="48"/>
      <c r="X684" s="81" t="s">
        <v>1276</v>
      </c>
      <c r="Z684" s="47"/>
      <c r="AA684" s="47"/>
      <c r="AB684" s="47"/>
      <c r="AC684" s="47"/>
      <c r="AD684" s="28">
        <f>AD691+1.323</f>
        <v>5.8589999999999982</v>
      </c>
      <c r="AE684" s="48" t="s">
        <v>91</v>
      </c>
    </row>
    <row r="685" spans="2:82" ht="15" customHeight="1" x14ac:dyDescent="0.15">
      <c r="B685" s="7"/>
      <c r="C685" s="49"/>
      <c r="D685" s="3"/>
      <c r="E685" s="3"/>
      <c r="F685" s="3"/>
      <c r="G685" s="16"/>
      <c r="H685" s="50" t="s">
        <v>1272</v>
      </c>
      <c r="I685" s="47"/>
      <c r="J685" s="47"/>
      <c r="K685" s="47"/>
      <c r="L685" s="47"/>
      <c r="M685" s="47" t="s">
        <v>1277</v>
      </c>
      <c r="N685" s="16"/>
      <c r="O685" s="34">
        <f>O691+3</f>
        <v>15</v>
      </c>
      <c r="R685" s="7"/>
      <c r="W685" s="7"/>
      <c r="X685" s="50" t="s">
        <v>1278</v>
      </c>
      <c r="Y685" s="47"/>
      <c r="Z685" s="47"/>
      <c r="AA685" s="47"/>
      <c r="AB685" s="47"/>
      <c r="AC685" s="47"/>
      <c r="AD685" s="28">
        <f>AD691+1.134</f>
        <v>5.6699999999999982</v>
      </c>
      <c r="AE685" s="48" t="s">
        <v>91</v>
      </c>
    </row>
    <row r="686" spans="2:82" ht="15" customHeight="1" x14ac:dyDescent="0.15">
      <c r="B686" s="7"/>
      <c r="C686" s="49"/>
      <c r="D686" s="3"/>
      <c r="E686" s="3"/>
      <c r="F686" s="3"/>
      <c r="G686" s="16"/>
      <c r="H686" s="87" t="s">
        <v>1279</v>
      </c>
      <c r="I686" s="47"/>
      <c r="J686" s="47"/>
      <c r="K686" s="47"/>
      <c r="M686" t="s">
        <v>1280</v>
      </c>
      <c r="N686" s="16"/>
      <c r="O686" s="34">
        <f>O691+2.5</f>
        <v>14.5</v>
      </c>
      <c r="R686" s="7"/>
      <c r="S686" s="50"/>
      <c r="T686" s="47"/>
      <c r="U686" s="47"/>
      <c r="V686" s="47"/>
      <c r="W686" s="48"/>
      <c r="X686" s="50" t="s">
        <v>1281</v>
      </c>
      <c r="Y686" s="47"/>
      <c r="Z686" s="47"/>
      <c r="AA686" s="47"/>
      <c r="AB686" s="47"/>
      <c r="AC686" s="47"/>
      <c r="AD686" s="28">
        <f>AD691+0.945</f>
        <v>5.4809999999999981</v>
      </c>
      <c r="AE686" s="48" t="s">
        <v>91</v>
      </c>
    </row>
    <row r="687" spans="2:82" ht="15" customHeight="1" x14ac:dyDescent="0.15">
      <c r="B687" s="7"/>
      <c r="C687" t="s">
        <v>1282</v>
      </c>
      <c r="H687" s="50" t="s">
        <v>1272</v>
      </c>
      <c r="I687" s="47"/>
      <c r="J687" s="47"/>
      <c r="K687" s="47"/>
      <c r="L687" s="47"/>
      <c r="M687" s="47" t="s">
        <v>1283</v>
      </c>
      <c r="N687" s="16"/>
      <c r="O687" s="34">
        <f>O691+2</f>
        <v>14</v>
      </c>
      <c r="R687" s="7"/>
      <c r="S687" t="s">
        <v>1282</v>
      </c>
      <c r="W687" s="7"/>
      <c r="X687" s="50" t="s">
        <v>1284</v>
      </c>
      <c r="Y687" s="47"/>
      <c r="Z687" s="47"/>
      <c r="AA687" s="47"/>
      <c r="AB687" s="47"/>
      <c r="AC687" s="47"/>
      <c r="AD687" s="28">
        <f>AD691+0.756</f>
        <v>5.291999999999998</v>
      </c>
      <c r="AE687" s="48" t="s">
        <v>91</v>
      </c>
    </row>
    <row r="688" spans="2:82" ht="15" customHeight="1" x14ac:dyDescent="0.15">
      <c r="B688" s="7"/>
      <c r="C688" s="50"/>
      <c r="D688" s="47"/>
      <c r="E688" s="47"/>
      <c r="F688" s="47"/>
      <c r="G688" s="48"/>
      <c r="H688" s="50" t="s">
        <v>1272</v>
      </c>
      <c r="I688" s="47"/>
      <c r="J688" s="47"/>
      <c r="K688" s="47"/>
      <c r="L688" s="3"/>
      <c r="M688" s="3" t="s">
        <v>1285</v>
      </c>
      <c r="N688" s="16"/>
      <c r="O688" s="34">
        <f>O691+1.5</f>
        <v>13.5</v>
      </c>
      <c r="R688" s="7"/>
      <c r="S688" s="50"/>
      <c r="T688" s="47"/>
      <c r="U688" s="47"/>
      <c r="V688" s="47"/>
      <c r="W688" s="48"/>
      <c r="X688" s="50" t="s">
        <v>1286</v>
      </c>
      <c r="Y688" s="47"/>
      <c r="Z688" s="47"/>
      <c r="AA688" s="47"/>
      <c r="AB688" s="47"/>
      <c r="AC688" s="47"/>
      <c r="AD688" s="28">
        <f>AD691+0.567</f>
        <v>5.102999999999998</v>
      </c>
      <c r="AE688" s="48" t="s">
        <v>91</v>
      </c>
    </row>
    <row r="689" spans="2:109" ht="15" customHeight="1" x14ac:dyDescent="0.15">
      <c r="B689" s="7"/>
      <c r="C689" s="49"/>
      <c r="D689" s="3"/>
      <c r="E689" s="3"/>
      <c r="F689" s="3"/>
      <c r="G689" s="16"/>
      <c r="H689" s="50" t="s">
        <v>1272</v>
      </c>
      <c r="I689" s="47"/>
      <c r="J689" s="47"/>
      <c r="K689" s="47"/>
      <c r="L689" s="47"/>
      <c r="M689" s="47" t="s">
        <v>1287</v>
      </c>
      <c r="N689" s="16"/>
      <c r="O689" s="34">
        <f>O691+1</f>
        <v>13</v>
      </c>
      <c r="R689" s="7"/>
      <c r="S689" s="50"/>
      <c r="T689" s="47"/>
      <c r="U689" s="47"/>
      <c r="V689" s="47"/>
      <c r="W689" s="48"/>
      <c r="X689" s="50" t="s">
        <v>1288</v>
      </c>
      <c r="Y689" s="47"/>
      <c r="Z689" s="3"/>
      <c r="AA689" s="47"/>
      <c r="AB689" s="47"/>
      <c r="AC689" s="47"/>
      <c r="AD689" s="28">
        <f>AD691+0.378</f>
        <v>4.9139999999999979</v>
      </c>
      <c r="AE689" s="48" t="s">
        <v>91</v>
      </c>
    </row>
    <row r="690" spans="2:109" ht="15" customHeight="1" x14ac:dyDescent="0.15">
      <c r="B690" s="7"/>
      <c r="C690" s="49"/>
      <c r="D690" s="3"/>
      <c r="E690" s="3"/>
      <c r="F690" s="3"/>
      <c r="G690" s="16"/>
      <c r="H690" s="50" t="s">
        <v>1289</v>
      </c>
      <c r="I690" s="47"/>
      <c r="J690" s="47"/>
      <c r="K690" s="3"/>
      <c r="L690" s="3"/>
      <c r="M690" s="3" t="s">
        <v>1290</v>
      </c>
      <c r="N690" s="16"/>
      <c r="O690" s="34">
        <f>O691+0.5</f>
        <v>12.5</v>
      </c>
      <c r="R690" s="7"/>
      <c r="S690" s="50"/>
      <c r="T690" s="47"/>
      <c r="U690" s="47"/>
      <c r="V690" s="47"/>
      <c r="W690" s="48"/>
      <c r="X690" s="50" t="s">
        <v>1291</v>
      </c>
      <c r="Y690" s="47"/>
      <c r="Z690" s="47"/>
      <c r="AA690" s="47"/>
      <c r="AB690" s="47"/>
      <c r="AC690" s="47"/>
      <c r="AD690" s="28">
        <f>AD691+0.189</f>
        <v>4.7249999999999979</v>
      </c>
      <c r="AE690" s="48" t="s">
        <v>91</v>
      </c>
    </row>
    <row r="691" spans="2:109" ht="15" customHeight="1" x14ac:dyDescent="0.15">
      <c r="B691" s="7"/>
      <c r="C691" s="50" t="s">
        <v>1292</v>
      </c>
      <c r="D691" s="3"/>
      <c r="E691" s="129"/>
      <c r="G691" s="48"/>
      <c r="H691" t="s">
        <v>1289</v>
      </c>
      <c r="I691" s="47"/>
      <c r="J691" s="277"/>
      <c r="K691" s="47"/>
      <c r="L691" s="47"/>
      <c r="M691" s="47"/>
      <c r="N691" s="34"/>
      <c r="O691" s="278">
        <f>S667</f>
        <v>12</v>
      </c>
      <c r="R691" s="7"/>
      <c r="S691" s="50" t="s">
        <v>1292</v>
      </c>
      <c r="T691" s="3"/>
      <c r="U691" s="3"/>
      <c r="V691" s="3"/>
      <c r="W691" s="16"/>
      <c r="X691" s="279" t="s">
        <v>1293</v>
      </c>
      <c r="Y691" s="47"/>
      <c r="Z691" s="3"/>
      <c r="AA691" s="120"/>
      <c r="AB691" s="47"/>
      <c r="AC691" s="48"/>
      <c r="AD691" s="28">
        <f>T667</f>
        <v>4.5359999999999978</v>
      </c>
      <c r="AE691" s="48" t="s">
        <v>91</v>
      </c>
    </row>
    <row r="692" spans="2:109" ht="15" customHeight="1" x14ac:dyDescent="0.15">
      <c r="B692" s="7"/>
      <c r="C692" s="35">
        <f>(E260-E251)/4</f>
        <v>40.5</v>
      </c>
      <c r="D692" s="47" t="s">
        <v>1294</v>
      </c>
      <c r="E692" s="47"/>
      <c r="F692" s="47"/>
      <c r="G692" s="47"/>
      <c r="H692" s="47"/>
      <c r="I692" s="280"/>
      <c r="J692" s="32">
        <v>0.5</v>
      </c>
      <c r="K692" s="281" t="s">
        <v>1295</v>
      </c>
      <c r="L692" s="47"/>
      <c r="M692" s="47"/>
      <c r="N692" s="3"/>
      <c r="O692" s="282"/>
      <c r="R692" s="7"/>
      <c r="S692" s="78">
        <f>(F260-F251)/4</f>
        <v>15.308999999999999</v>
      </c>
      <c r="T692" s="47" t="s">
        <v>1296</v>
      </c>
      <c r="U692" s="47"/>
      <c r="V692" s="47"/>
      <c r="W692" s="47"/>
      <c r="X692" s="47"/>
      <c r="Y692" s="47"/>
      <c r="Z692" s="283"/>
      <c r="AA692" s="126">
        <v>0.189</v>
      </c>
      <c r="AB692" s="47" t="s">
        <v>1297</v>
      </c>
      <c r="AC692" s="47"/>
      <c r="AD692" s="47"/>
      <c r="AE692" s="48"/>
    </row>
    <row r="694" spans="2:109" ht="15" customHeight="1" x14ac:dyDescent="0.15">
      <c r="B694" s="6" t="s">
        <v>1298</v>
      </c>
      <c r="C694" s="3"/>
      <c r="D694" s="3"/>
      <c r="E694" s="3"/>
      <c r="F694" s="3"/>
      <c r="G694" s="3"/>
      <c r="H694" s="3"/>
      <c r="I694" s="3"/>
      <c r="J694" s="3"/>
      <c r="K694" s="3"/>
      <c r="L694" s="3"/>
      <c r="S694" s="3"/>
      <c r="T694" s="3"/>
      <c r="U694" s="3"/>
      <c r="V694" s="3"/>
      <c r="W694" s="3"/>
      <c r="X694" s="3"/>
      <c r="Y694" s="3"/>
      <c r="Z694" s="3"/>
      <c r="AA694" s="3"/>
      <c r="AB694" s="3"/>
      <c r="AC694" s="3"/>
      <c r="AD694" s="3"/>
    </row>
    <row r="695" spans="2:109" ht="15" customHeight="1" x14ac:dyDescent="0.15">
      <c r="B695" s="7"/>
      <c r="I695" s="47"/>
      <c r="J695" s="48"/>
      <c r="K695" s="84" t="s">
        <v>1299</v>
      </c>
      <c r="L695" s="48"/>
      <c r="M695" s="50" t="s">
        <v>1300</v>
      </c>
      <c r="N695" s="47"/>
      <c r="O695" s="47"/>
      <c r="P695" s="48"/>
      <c r="R695" s="7"/>
      <c r="S695" s="88"/>
      <c r="Y695" s="47"/>
      <c r="Z695" s="16"/>
      <c r="AA695" s="47" t="s">
        <v>1301</v>
      </c>
      <c r="AB695" s="48"/>
      <c r="AC695" s="47" t="s">
        <v>1300</v>
      </c>
      <c r="AD695" s="47"/>
      <c r="AE695" s="47"/>
      <c r="AF695" s="48"/>
    </row>
    <row r="696" spans="2:109" ht="15" customHeight="1" x14ac:dyDescent="0.15">
      <c r="B696" s="7"/>
      <c r="C696" s="47" t="s">
        <v>1302</v>
      </c>
      <c r="D696" s="47"/>
      <c r="E696" s="47"/>
      <c r="F696" s="48"/>
      <c r="G696" s="47"/>
      <c r="H696" s="47"/>
      <c r="I696" s="3"/>
      <c r="J696" s="48"/>
      <c r="K696" s="50"/>
      <c r="L696" s="40">
        <f>AE64+0.5-4</f>
        <v>34.5</v>
      </c>
      <c r="M696" s="50"/>
      <c r="N696" s="47"/>
      <c r="O696" s="47"/>
      <c r="P696" s="34">
        <f>W674+L696</f>
        <v>39</v>
      </c>
      <c r="R696" s="7"/>
      <c r="S696" s="50" t="s">
        <v>1303</v>
      </c>
      <c r="T696" s="47"/>
      <c r="U696" s="47"/>
      <c r="V696" s="48"/>
      <c r="W696" s="50"/>
      <c r="X696" s="47"/>
      <c r="Y696" s="47"/>
      <c r="Z696" s="16"/>
      <c r="AA696" s="44">
        <f>AF64+0.189-1.512</f>
        <v>13.041</v>
      </c>
      <c r="AB696" s="16" t="s">
        <v>1304</v>
      </c>
      <c r="AC696" s="49"/>
      <c r="AD696" s="3"/>
      <c r="AE696" s="3"/>
      <c r="AF696" s="36">
        <f>X674+AA696</f>
        <v>14.742000000000001</v>
      </c>
    </row>
    <row r="697" spans="2:109" ht="15" customHeight="1" x14ac:dyDescent="0.15">
      <c r="B697" s="7"/>
      <c r="C697" t="s">
        <v>1305</v>
      </c>
      <c r="F697" s="7"/>
      <c r="I697" s="3"/>
      <c r="J697" s="48"/>
      <c r="K697" s="50"/>
      <c r="L697" s="34">
        <f>AE64+0.5-3.5</f>
        <v>35</v>
      </c>
      <c r="M697" s="50"/>
      <c r="N697" s="47"/>
      <c r="O697" s="47"/>
      <c r="P697" s="34">
        <f>W674+L697</f>
        <v>39.5</v>
      </c>
      <c r="R697" s="7"/>
      <c r="S697" s="81" t="s">
        <v>1306</v>
      </c>
      <c r="V697" s="7"/>
      <c r="W697" s="81"/>
      <c r="Y697" s="3"/>
      <c r="Z697" s="16"/>
      <c r="AA697" s="43">
        <f>AF64+0.189-1.323</f>
        <v>13.23</v>
      </c>
      <c r="AB697" s="48" t="s">
        <v>1304</v>
      </c>
      <c r="AC697" s="49"/>
      <c r="AD697" s="3"/>
      <c r="AE697" s="3"/>
      <c r="AF697" s="36">
        <f>X674+AA697</f>
        <v>14.931000000000001</v>
      </c>
    </row>
    <row r="698" spans="2:109" ht="15" customHeight="1" x14ac:dyDescent="0.15">
      <c r="B698" s="7"/>
      <c r="C698" s="47" t="s">
        <v>1307</v>
      </c>
      <c r="D698" s="47"/>
      <c r="E698" s="47"/>
      <c r="F698" s="48"/>
      <c r="G698" s="38"/>
      <c r="H698" s="47"/>
      <c r="I698" s="47"/>
      <c r="J698" s="48"/>
      <c r="K698" s="50"/>
      <c r="L698" s="40">
        <f>AE64+0.5-3</f>
        <v>35.5</v>
      </c>
      <c r="M698" s="50"/>
      <c r="N698" s="47"/>
      <c r="O698" s="47"/>
      <c r="P698" s="34">
        <f>W674+L698</f>
        <v>40</v>
      </c>
      <c r="R698" s="7"/>
      <c r="S698" s="50" t="s">
        <v>1308</v>
      </c>
      <c r="T698" s="47"/>
      <c r="U698" s="47"/>
      <c r="V698" s="48"/>
      <c r="W698" s="39"/>
      <c r="X698" s="47"/>
      <c r="Y698" s="47"/>
      <c r="Z698" s="16"/>
      <c r="AA698" s="44">
        <f>AF64+0.189-1.134</f>
        <v>13.419</v>
      </c>
      <c r="AB698" s="16" t="s">
        <v>1304</v>
      </c>
      <c r="AC698" s="49"/>
      <c r="AD698" s="3"/>
      <c r="AE698" s="3"/>
      <c r="AF698" s="36">
        <f>X674+AA698</f>
        <v>15.120000000000001</v>
      </c>
    </row>
    <row r="699" spans="2:109" ht="15" customHeight="1" x14ac:dyDescent="0.15">
      <c r="B699" s="7"/>
      <c r="C699" s="3" t="s">
        <v>1309</v>
      </c>
      <c r="D699" s="47"/>
      <c r="E699" s="47"/>
      <c r="F699" s="48"/>
      <c r="H699" s="47"/>
      <c r="I699" s="47"/>
      <c r="J699" s="48"/>
      <c r="K699" s="50"/>
      <c r="L699" s="40">
        <f>AE64+0.5-2.5</f>
        <v>36</v>
      </c>
      <c r="M699" s="50"/>
      <c r="N699" s="47"/>
      <c r="O699" s="47"/>
      <c r="P699" s="34">
        <f>W674+L699</f>
        <v>40.5</v>
      </c>
      <c r="R699" s="7"/>
      <c r="S699" s="50" t="s">
        <v>1310</v>
      </c>
      <c r="T699" s="47"/>
      <c r="U699" s="47"/>
      <c r="V699" s="48"/>
      <c r="W699" s="81"/>
      <c r="X699" s="47"/>
      <c r="Y699" s="47"/>
      <c r="Z699" s="16"/>
      <c r="AA699" s="44">
        <f>AF64+0.189-0.945</f>
        <v>13.608000000000001</v>
      </c>
      <c r="AB699" s="48" t="s">
        <v>1304</v>
      </c>
      <c r="AF699" s="41">
        <f>X674+AA699</f>
        <v>15.309000000000001</v>
      </c>
    </row>
    <row r="700" spans="2:109" ht="15" customHeight="1" x14ac:dyDescent="0.15">
      <c r="B700" s="7"/>
      <c r="C700" s="47" t="s">
        <v>1311</v>
      </c>
      <c r="D700" s="47"/>
      <c r="E700" s="47"/>
      <c r="F700" s="48"/>
      <c r="G700" s="47" t="s">
        <v>1312</v>
      </c>
      <c r="H700" s="47"/>
      <c r="I700" s="3"/>
      <c r="J700" s="48"/>
      <c r="K700" s="50"/>
      <c r="L700" s="40">
        <f>AE64+0.5-2</f>
        <v>36.5</v>
      </c>
      <c r="P700" s="42">
        <f>BS695+L700</f>
        <v>36.5</v>
      </c>
      <c r="R700" s="7"/>
      <c r="S700" s="50" t="s">
        <v>1313</v>
      </c>
      <c r="T700" s="47"/>
      <c r="U700" s="47"/>
      <c r="V700" s="48"/>
      <c r="W700" s="50" t="s">
        <v>1312</v>
      </c>
      <c r="X700" s="47"/>
      <c r="Y700" s="3"/>
      <c r="Z700" s="16"/>
      <c r="AA700" s="44">
        <f>AF64+0.189-0.756</f>
        <v>13.797000000000001</v>
      </c>
      <c r="AB700" s="48" t="s">
        <v>1304</v>
      </c>
      <c r="AC700" s="50"/>
      <c r="AD700" s="47"/>
      <c r="AE700" s="47"/>
      <c r="AF700" s="37">
        <f>X674+AA700</f>
        <v>15.498000000000001</v>
      </c>
    </row>
    <row r="701" spans="2:109" ht="15" customHeight="1" x14ac:dyDescent="0.15">
      <c r="B701" s="7"/>
      <c r="C701" s="47" t="s">
        <v>1314</v>
      </c>
      <c r="D701" s="47"/>
      <c r="E701" s="47"/>
      <c r="F701" s="48"/>
      <c r="H701" s="47"/>
      <c r="J701" s="48"/>
      <c r="K701" s="50"/>
      <c r="L701" s="40">
        <f>AE64+0.5-1.5</f>
        <v>37</v>
      </c>
      <c r="M701" s="50"/>
      <c r="N701" s="47"/>
      <c r="O701" s="47"/>
      <c r="P701" s="34">
        <f>W674+L701</f>
        <v>41.5</v>
      </c>
      <c r="R701" s="7"/>
      <c r="S701" s="50" t="s">
        <v>1315</v>
      </c>
      <c r="T701" s="47"/>
      <c r="U701" s="47"/>
      <c r="V701" s="48"/>
      <c r="W701" s="49"/>
      <c r="X701" s="47"/>
      <c r="Z701" s="16"/>
      <c r="AA701" s="44">
        <f>AF64+0.189-0.567</f>
        <v>13.986000000000001</v>
      </c>
      <c r="AB701" s="16" t="s">
        <v>1304</v>
      </c>
      <c r="AF701" s="41">
        <f>X674+AA701</f>
        <v>15.687000000000001</v>
      </c>
    </row>
    <row r="702" spans="2:109" ht="15" customHeight="1" x14ac:dyDescent="0.15">
      <c r="B702" s="7"/>
      <c r="C702" s="47" t="s">
        <v>1316</v>
      </c>
      <c r="D702" s="47"/>
      <c r="E702" s="47"/>
      <c r="F702" s="48"/>
      <c r="G702" s="39"/>
      <c r="H702" s="47"/>
      <c r="I702" s="47"/>
      <c r="J702" s="48"/>
      <c r="K702" s="47"/>
      <c r="L702" s="40">
        <f>AE64+0.5-1</f>
        <v>37.5</v>
      </c>
      <c r="M702" s="50"/>
      <c r="N702" s="47"/>
      <c r="O702" s="47"/>
      <c r="P702" s="34">
        <f>W674+L702</f>
        <v>42</v>
      </c>
      <c r="R702" s="7"/>
      <c r="S702" s="50" t="s">
        <v>1317</v>
      </c>
      <c r="T702" s="47"/>
      <c r="U702" s="47"/>
      <c r="V702" s="48"/>
      <c r="W702" s="39"/>
      <c r="X702" s="47"/>
      <c r="Y702" s="47"/>
      <c r="Z702" s="16"/>
      <c r="AA702" s="44">
        <f>AF64+0.189-0.378</f>
        <v>14.175000000000001</v>
      </c>
      <c r="AB702" s="16" t="s">
        <v>1304</v>
      </c>
      <c r="AC702" s="50"/>
      <c r="AD702" s="47"/>
      <c r="AE702" s="47"/>
      <c r="AF702" s="37">
        <f>X674+AA702</f>
        <v>15.876000000000001</v>
      </c>
      <c r="BZ702" s="23"/>
      <c r="CA702" s="23"/>
      <c r="CB702" s="23"/>
      <c r="CC702" s="23"/>
      <c r="CD702" s="23"/>
      <c r="CE702" s="23"/>
      <c r="CF702" s="23"/>
      <c r="CG702" s="23"/>
      <c r="CH702" s="23"/>
      <c r="CI702" s="23"/>
      <c r="CJ702" s="23"/>
      <c r="CK702" s="23"/>
      <c r="CL702" s="23"/>
      <c r="CM702" s="23"/>
      <c r="CN702" s="23"/>
      <c r="CO702" s="23"/>
      <c r="CP702" s="23"/>
      <c r="CQ702" s="23"/>
      <c r="CR702" s="23"/>
      <c r="CS702" s="23"/>
      <c r="CT702" s="23"/>
      <c r="CU702" s="23"/>
      <c r="CV702" s="23"/>
      <c r="CW702" s="23"/>
      <c r="CX702" s="23"/>
      <c r="CY702" s="23"/>
      <c r="CZ702" s="23"/>
      <c r="DA702" s="23"/>
      <c r="DB702" s="23"/>
      <c r="DC702" s="23"/>
      <c r="DD702" s="23"/>
      <c r="DE702" s="23"/>
    </row>
    <row r="703" spans="2:109" ht="15" customHeight="1" x14ac:dyDescent="0.15">
      <c r="B703" s="7"/>
      <c r="C703" s="47" t="s">
        <v>1318</v>
      </c>
      <c r="D703" s="47"/>
      <c r="E703" s="47"/>
      <c r="F703" s="48"/>
      <c r="G703" s="49"/>
      <c r="H703" s="47"/>
      <c r="I703" s="3"/>
      <c r="J703" s="48"/>
      <c r="K703" s="50"/>
      <c r="L703" s="40">
        <f>AE64+0.5-0.5</f>
        <v>38</v>
      </c>
      <c r="M703" s="50"/>
      <c r="N703" s="47"/>
      <c r="O703" s="47"/>
      <c r="P703" s="34">
        <f>W674+L703</f>
        <v>42.5</v>
      </c>
      <c r="R703" s="7"/>
      <c r="S703" s="50" t="s">
        <v>1319</v>
      </c>
      <c r="T703" s="47"/>
      <c r="U703" s="47"/>
      <c r="V703" s="48"/>
      <c r="W703" s="49"/>
      <c r="X703" s="47"/>
      <c r="Y703" s="47"/>
      <c r="Z703" s="16"/>
      <c r="AA703" s="44">
        <f>AF64+0.189-0.189</f>
        <v>14.364000000000001</v>
      </c>
      <c r="AB703" s="48" t="s">
        <v>1304</v>
      </c>
      <c r="AC703" s="49"/>
      <c r="AD703" s="3"/>
      <c r="AE703" s="3"/>
      <c r="AF703" s="36">
        <f>X674+AA703</f>
        <v>16.065000000000001</v>
      </c>
      <c r="BZ703" s="23"/>
      <c r="CA703" s="23"/>
      <c r="CB703" s="23"/>
      <c r="CC703" s="23"/>
      <c r="CD703" s="23"/>
      <c r="CE703" s="23"/>
      <c r="CF703" s="23"/>
      <c r="CG703" s="23"/>
      <c r="CH703" s="23"/>
      <c r="CI703" s="23"/>
      <c r="CJ703" s="23"/>
      <c r="CK703" s="23"/>
      <c r="CL703" s="23"/>
      <c r="CM703" s="23"/>
      <c r="CN703" s="23"/>
      <c r="CO703" s="23"/>
      <c r="CP703" s="23"/>
      <c r="CQ703" s="23"/>
      <c r="CR703" s="23"/>
      <c r="CS703" s="23"/>
      <c r="CT703" s="23"/>
      <c r="CU703" s="23"/>
      <c r="CV703" s="23"/>
      <c r="CW703" s="23"/>
      <c r="CX703" s="23"/>
      <c r="CY703" s="23"/>
      <c r="CZ703" s="23"/>
      <c r="DA703" s="23"/>
      <c r="DB703" s="23"/>
      <c r="DC703" s="23"/>
      <c r="DD703" s="23"/>
      <c r="DE703" s="23"/>
    </row>
    <row r="704" spans="2:109" ht="15" customHeight="1" x14ac:dyDescent="0.15">
      <c r="B704" s="7"/>
      <c r="C704" s="47" t="s">
        <v>1320</v>
      </c>
      <c r="D704" s="47"/>
      <c r="E704" s="47"/>
      <c r="F704" s="48"/>
      <c r="G704" s="92"/>
      <c r="H704" s="47"/>
      <c r="I704" s="47"/>
      <c r="J704" s="48"/>
      <c r="K704" s="3"/>
      <c r="L704" s="46">
        <f>AE64+0.5</f>
        <v>38.5</v>
      </c>
      <c r="M704" s="50"/>
      <c r="N704" s="47"/>
      <c r="O704" s="47"/>
      <c r="P704" s="34">
        <f>W674+L704</f>
        <v>43</v>
      </c>
      <c r="S704" s="50" t="s">
        <v>1321</v>
      </c>
      <c r="T704" s="47"/>
      <c r="U704" s="47"/>
      <c r="V704" s="48"/>
      <c r="W704" s="279"/>
      <c r="X704" s="120"/>
      <c r="Y704" s="3"/>
      <c r="Z704" s="16"/>
      <c r="AA704" s="44">
        <f>AF64+0.189</f>
        <v>14.553000000000001</v>
      </c>
      <c r="AB704" s="48" t="s">
        <v>80</v>
      </c>
      <c r="AC704" s="49"/>
      <c r="AD704" s="3"/>
      <c r="AE704" s="3"/>
      <c r="AF704" s="36">
        <f>X674+AA704</f>
        <v>16.254000000000001</v>
      </c>
      <c r="BZ704" s="23"/>
      <c r="CA704" s="23"/>
      <c r="CB704" s="23"/>
      <c r="CC704" s="23"/>
      <c r="CD704" s="23"/>
      <c r="CE704" s="23"/>
      <c r="CF704" s="23"/>
      <c r="CG704" s="23"/>
      <c r="CH704" s="23"/>
      <c r="CI704" s="23"/>
      <c r="CJ704" s="23"/>
      <c r="CK704" s="23"/>
      <c r="CL704" s="23"/>
      <c r="CM704" s="23"/>
      <c r="CN704" s="23"/>
      <c r="CO704" s="23"/>
      <c r="CP704" s="23"/>
      <c r="CQ704" s="23"/>
      <c r="CR704" s="23"/>
      <c r="CS704" s="23"/>
      <c r="CT704" s="23"/>
      <c r="CU704" s="23"/>
      <c r="CV704" s="23"/>
      <c r="CW704" s="23"/>
      <c r="CX704" s="23"/>
      <c r="CY704" s="23"/>
      <c r="CZ704" s="23"/>
      <c r="DA704" s="23"/>
      <c r="DB704" s="23"/>
      <c r="DC704" s="23"/>
      <c r="DD704" s="23"/>
      <c r="DE704" s="23"/>
    </row>
    <row r="705" spans="2:109" ht="15" customHeight="1" x14ac:dyDescent="0.15">
      <c r="B705" s="7"/>
      <c r="C705" s="47" t="s">
        <v>1320</v>
      </c>
      <c r="D705" s="47"/>
      <c r="E705" s="47"/>
      <c r="F705" s="48"/>
      <c r="G705" s="92" t="s">
        <v>1405</v>
      </c>
      <c r="H705" s="47"/>
      <c r="I705" s="47"/>
      <c r="J705" s="48"/>
      <c r="K705" s="3"/>
      <c r="L705" s="46">
        <f>AE64+0.5</f>
        <v>38.5</v>
      </c>
      <c r="M705" s="50"/>
      <c r="N705" s="47"/>
      <c r="O705" s="47"/>
      <c r="P705" s="34">
        <f>W674+L705</f>
        <v>43</v>
      </c>
      <c r="S705" s="50" t="s">
        <v>1321</v>
      </c>
      <c r="T705" s="47"/>
      <c r="U705" s="47"/>
      <c r="V705" s="48"/>
      <c r="W705" s="279" t="s">
        <v>1299</v>
      </c>
      <c r="X705" s="120"/>
      <c r="Y705" s="3"/>
      <c r="Z705" s="16"/>
      <c r="AA705" s="44">
        <f>AF64+0.189</f>
        <v>14.553000000000001</v>
      </c>
      <c r="AB705" s="48" t="s">
        <v>1458</v>
      </c>
      <c r="AC705" s="49"/>
      <c r="AD705" s="3"/>
      <c r="AE705" s="3"/>
      <c r="AF705" s="36">
        <f>X674+AA705</f>
        <v>16.254000000000001</v>
      </c>
      <c r="BZ705" s="23"/>
      <c r="CA705" s="23"/>
      <c r="CB705" s="23"/>
      <c r="CC705" s="23"/>
      <c r="CD705" s="23"/>
      <c r="CE705" s="23"/>
      <c r="CF705" s="23"/>
      <c r="CG705" s="23"/>
      <c r="CH705" s="23"/>
      <c r="CI705" s="23"/>
      <c r="CJ705" s="23"/>
      <c r="CK705" s="23"/>
      <c r="CL705" s="23"/>
      <c r="CM705" s="23"/>
      <c r="CN705" s="23"/>
      <c r="CO705" s="23"/>
      <c r="CP705" s="23"/>
      <c r="CQ705" s="23"/>
      <c r="CR705" s="23"/>
      <c r="CS705" s="23"/>
      <c r="CT705" s="23"/>
      <c r="CU705" s="23"/>
      <c r="CV705" s="23"/>
      <c r="CW705" s="23"/>
      <c r="CX705" s="23"/>
      <c r="CY705" s="23"/>
      <c r="CZ705" s="23"/>
      <c r="DA705" s="23"/>
      <c r="DB705" s="23"/>
      <c r="DC705" s="23"/>
      <c r="DD705" s="23"/>
      <c r="DE705" s="23"/>
    </row>
    <row r="706" spans="2:109" ht="15" customHeight="1" x14ac:dyDescent="0.15">
      <c r="B706" s="7"/>
      <c r="C706" s="35">
        <f>(Z678-AL669)/4</f>
        <v>37.5</v>
      </c>
      <c r="D706" s="47" t="s">
        <v>1322</v>
      </c>
      <c r="E706" s="47"/>
      <c r="F706" s="47"/>
      <c r="G706" s="103">
        <v>0.5</v>
      </c>
      <c r="H706" s="47" t="s">
        <v>1323</v>
      </c>
      <c r="I706" s="47"/>
      <c r="J706" s="47"/>
      <c r="K706" s="47"/>
      <c r="L706" s="47"/>
      <c r="M706" s="47"/>
      <c r="N706" s="47"/>
      <c r="O706" s="47"/>
      <c r="P706" s="48"/>
      <c r="R706" s="7"/>
      <c r="S706" s="78">
        <f>(AA678-AM669)/4</f>
        <v>14.174999999999999</v>
      </c>
      <c r="T706" s="47" t="s">
        <v>1324</v>
      </c>
      <c r="U706" s="47"/>
      <c r="V706" s="47"/>
      <c r="W706" s="283"/>
      <c r="X706" s="126">
        <v>0.189</v>
      </c>
      <c r="Y706" s="284" t="s">
        <v>1325</v>
      </c>
      <c r="Z706" s="47"/>
      <c r="AA706" s="47"/>
      <c r="AB706" s="47"/>
      <c r="AC706" s="3"/>
      <c r="AD706" s="3"/>
      <c r="AE706" s="3"/>
      <c r="AF706" s="16"/>
      <c r="BZ706" s="23"/>
      <c r="CA706" s="23"/>
      <c r="CB706" s="23"/>
      <c r="CC706" s="23"/>
      <c r="CD706" s="23"/>
      <c r="CE706" s="23"/>
      <c r="CF706" s="23"/>
      <c r="CG706" s="23"/>
      <c r="CH706" s="23"/>
      <c r="CI706" s="23"/>
      <c r="CJ706" s="23"/>
      <c r="CK706" s="23"/>
      <c r="CL706" s="23"/>
      <c r="CM706" s="23"/>
      <c r="CN706" s="23"/>
      <c r="CO706" s="23"/>
      <c r="CP706" s="23"/>
      <c r="CQ706" s="23"/>
      <c r="CR706" s="23"/>
      <c r="CS706" s="23"/>
      <c r="CT706" s="23"/>
      <c r="CU706" s="23"/>
      <c r="CV706" s="23"/>
      <c r="CW706" s="23"/>
      <c r="CX706" s="23"/>
      <c r="CY706" s="23"/>
      <c r="CZ706" s="23"/>
      <c r="DA706" s="23"/>
      <c r="DB706" s="23"/>
      <c r="DC706" s="23"/>
      <c r="DD706" s="23"/>
      <c r="DE706" s="23"/>
    </row>
    <row r="707" spans="2:109" ht="15" customHeight="1" x14ac:dyDescent="0.15">
      <c r="K707" s="8"/>
      <c r="BZ707" s="23"/>
      <c r="CA707" s="23"/>
      <c r="CB707" s="23"/>
      <c r="CC707" s="23"/>
      <c r="CD707" s="23"/>
      <c r="CE707" s="23"/>
      <c r="CF707" s="23"/>
      <c r="CG707" s="23"/>
      <c r="CH707" s="23"/>
      <c r="CI707" s="23"/>
      <c r="CJ707" s="23"/>
      <c r="CK707" s="23"/>
      <c r="CL707" s="23"/>
      <c r="CM707" s="23"/>
      <c r="CN707" s="23"/>
      <c r="CO707" s="23"/>
      <c r="CP707" s="23"/>
      <c r="CQ707" s="23"/>
      <c r="CR707" s="23"/>
      <c r="CS707" s="23"/>
      <c r="CT707" s="23"/>
      <c r="CU707" s="23"/>
      <c r="CV707" s="23"/>
      <c r="CW707" s="23"/>
      <c r="CX707" s="23"/>
      <c r="CY707" s="23"/>
      <c r="CZ707" s="23"/>
      <c r="DA707" s="23"/>
      <c r="DB707" s="23"/>
      <c r="DC707" s="23"/>
      <c r="DD707" s="23"/>
      <c r="DE707" s="23"/>
    </row>
    <row r="708" spans="2:109" ht="15" customHeight="1" x14ac:dyDescent="0.15">
      <c r="B708" s="30" t="s">
        <v>1377</v>
      </c>
      <c r="BZ708" s="23"/>
      <c r="CA708" s="23"/>
      <c r="CB708" s="23"/>
      <c r="CC708" s="23"/>
      <c r="CD708" s="23"/>
      <c r="CE708" s="23"/>
      <c r="CF708" s="23"/>
      <c r="CG708" s="23"/>
      <c r="CH708" s="23"/>
      <c r="CI708" s="23"/>
      <c r="CJ708" s="23"/>
      <c r="CK708" s="23"/>
      <c r="CL708" s="23"/>
      <c r="CM708" s="23"/>
      <c r="CN708" s="23"/>
      <c r="CO708" s="23"/>
      <c r="CP708" s="23"/>
      <c r="CQ708" s="23"/>
      <c r="CR708" s="23"/>
      <c r="CS708" s="23"/>
      <c r="CT708" s="23"/>
      <c r="CU708" s="23"/>
      <c r="CV708" s="23"/>
      <c r="CW708" s="23"/>
      <c r="CX708" s="23"/>
      <c r="CY708" s="23"/>
      <c r="CZ708" s="23"/>
      <c r="DA708" s="23"/>
      <c r="DB708" s="23"/>
      <c r="DC708" s="23"/>
      <c r="DD708" s="23"/>
      <c r="DE708" s="23"/>
    </row>
    <row r="709" spans="2:109" ht="15" customHeight="1" x14ac:dyDescent="0.15">
      <c r="B709" s="30" t="s">
        <v>668</v>
      </c>
      <c r="C709" s="6"/>
      <c r="D709" s="6"/>
      <c r="E709" s="6"/>
      <c r="F709" s="6"/>
      <c r="BZ709" s="23"/>
      <c r="CA709" s="23"/>
      <c r="CB709" s="23"/>
      <c r="CC709" s="23"/>
      <c r="CD709" s="23"/>
      <c r="CE709" s="23"/>
      <c r="CF709" s="23"/>
      <c r="CG709" s="23"/>
      <c r="CH709" s="23"/>
      <c r="CI709" s="23"/>
      <c r="CJ709" s="23"/>
      <c r="CK709" s="23"/>
      <c r="CL709" s="23"/>
      <c r="CM709" s="23"/>
      <c r="CN709" s="23"/>
      <c r="CO709" s="23"/>
      <c r="CP709" s="23"/>
      <c r="CQ709" s="23"/>
      <c r="CR709" s="23"/>
      <c r="CS709" s="23"/>
      <c r="CT709" s="23"/>
      <c r="CU709" s="23"/>
      <c r="CV709" s="23"/>
      <c r="CW709" s="23"/>
      <c r="CX709" s="23"/>
      <c r="CY709" s="23"/>
      <c r="CZ709" s="23"/>
      <c r="DA709" s="23"/>
      <c r="DB709" s="23"/>
      <c r="DC709" s="23"/>
      <c r="DD709" s="23"/>
      <c r="DE709" s="23"/>
    </row>
    <row r="710" spans="2:109" ht="15" customHeight="1" x14ac:dyDescent="0.15">
      <c r="B710" t="s">
        <v>675</v>
      </c>
      <c r="BZ710" s="23"/>
      <c r="CA710" s="23"/>
      <c r="CB710" s="23"/>
      <c r="CC710" s="23"/>
      <c r="CD710" s="23"/>
      <c r="CE710" s="23"/>
      <c r="CF710" s="23"/>
      <c r="CG710" s="23"/>
      <c r="CH710" s="23"/>
      <c r="CI710" s="23"/>
      <c r="CJ710" s="23"/>
      <c r="CK710" s="23"/>
      <c r="CL710" s="23"/>
      <c r="CM710" s="23"/>
      <c r="CN710" s="23"/>
      <c r="CO710" s="23"/>
      <c r="CP710" s="23"/>
      <c r="CQ710" s="23"/>
      <c r="CR710" s="23"/>
      <c r="CS710" s="23"/>
      <c r="CT710" s="23"/>
      <c r="CU710" s="23"/>
      <c r="CV710" s="23"/>
      <c r="CW710" s="23"/>
      <c r="CX710" s="23"/>
      <c r="CY710" s="23"/>
      <c r="CZ710" s="23"/>
      <c r="DA710" s="23"/>
      <c r="DB710" s="23"/>
      <c r="DC710" s="23"/>
      <c r="DD710" s="23"/>
      <c r="DE710" s="23"/>
    </row>
    <row r="711" spans="2:109" ht="15" customHeight="1" x14ac:dyDescent="0.15">
      <c r="L711" t="s">
        <v>1064</v>
      </c>
      <c r="N711" s="12">
        <f>E254</f>
        <v>240.0294535724685</v>
      </c>
      <c r="O711" s="13">
        <f>F254</f>
        <v>90.731133450393088</v>
      </c>
      <c r="P711" t="s">
        <v>648</v>
      </c>
      <c r="BZ711" s="23"/>
      <c r="CA711" s="23"/>
      <c r="CB711" s="23"/>
      <c r="CC711" s="23"/>
      <c r="CD711" s="23"/>
      <c r="CE711" s="23"/>
      <c r="CF711" s="23"/>
      <c r="CG711" s="23"/>
      <c r="CH711" s="23"/>
      <c r="CI711" s="23"/>
      <c r="CJ711" s="23"/>
      <c r="CK711" s="23"/>
      <c r="CL711" s="23"/>
      <c r="CM711" s="23"/>
      <c r="CN711" s="23"/>
      <c r="CO711" s="23"/>
      <c r="CP711" s="23"/>
      <c r="CQ711" s="23"/>
      <c r="CR711" s="23"/>
      <c r="CS711" s="23"/>
      <c r="CT711" s="23"/>
      <c r="CU711" s="23"/>
      <c r="CV711" s="23"/>
      <c r="CW711" s="23"/>
      <c r="CX711" s="23"/>
      <c r="CY711" s="23"/>
      <c r="CZ711" s="23"/>
      <c r="DA711" s="23"/>
      <c r="DB711" s="23"/>
      <c r="DC711" s="23"/>
      <c r="DD711" s="23"/>
      <c r="DE711" s="23"/>
    </row>
    <row r="712" spans="2:109" ht="15" customHeight="1" x14ac:dyDescent="0.15">
      <c r="C712" s="145"/>
      <c r="AC712" s="145"/>
      <c r="BZ712" s="23"/>
      <c r="CA712" s="23"/>
      <c r="CB712" s="23"/>
      <c r="CC712" s="23"/>
      <c r="CD712" s="23"/>
      <c r="CE712" s="23"/>
      <c r="CF712" s="23"/>
      <c r="CG712" s="23"/>
      <c r="CH712" s="23"/>
      <c r="CI712" s="23"/>
      <c r="CJ712" s="23"/>
      <c r="CK712" s="23"/>
      <c r="CL712" s="23"/>
      <c r="CM712" s="23"/>
      <c r="CN712" s="23"/>
      <c r="CO712" s="23"/>
      <c r="CP712" s="23"/>
      <c r="CQ712" s="23"/>
      <c r="CR712" s="23"/>
      <c r="CS712" s="23"/>
      <c r="CT712" s="23"/>
      <c r="CU712" s="23"/>
      <c r="CV712" s="23"/>
      <c r="CW712" s="23"/>
      <c r="CX712" s="23"/>
      <c r="CY712" s="23"/>
      <c r="CZ712" s="23"/>
      <c r="DA712" s="23"/>
      <c r="DB712" s="23"/>
      <c r="DC712" s="23"/>
      <c r="DD712" s="23"/>
      <c r="DE712" s="23"/>
    </row>
    <row r="713" spans="2:109" ht="15" customHeight="1" x14ac:dyDescent="0.15">
      <c r="C713" s="285"/>
      <c r="M713" t="s">
        <v>649</v>
      </c>
      <c r="N713" s="12">
        <f>D728+G728+K728</f>
        <v>225.0294535724685</v>
      </c>
      <c r="O713" s="13">
        <f>E728+H728+L728</f>
        <v>85.061133450393086</v>
      </c>
      <c r="P713" t="s">
        <v>650</v>
      </c>
      <c r="AC713" s="145"/>
      <c r="BZ713" s="23"/>
      <c r="CA713" s="23"/>
      <c r="CB713" s="23"/>
      <c r="CC713" s="23"/>
      <c r="CD713" s="23"/>
      <c r="CE713" s="23"/>
      <c r="CF713" s="23"/>
      <c r="CG713" s="23"/>
      <c r="CH713" s="23"/>
      <c r="CI713" s="23"/>
      <c r="CJ713" s="23"/>
      <c r="CK713" s="23"/>
      <c r="CL713" s="23"/>
      <c r="CM713" s="23"/>
      <c r="CN713" s="23"/>
      <c r="CO713" s="23"/>
      <c r="CP713" s="23"/>
      <c r="CQ713" s="23"/>
      <c r="CR713" s="23"/>
      <c r="CS713" s="23"/>
      <c r="CT713" s="23"/>
      <c r="CU713" s="23"/>
      <c r="CV713" s="23"/>
      <c r="CW713" s="23"/>
      <c r="CX713" s="23"/>
      <c r="CY713" s="23"/>
      <c r="CZ713" s="23"/>
      <c r="DA713" s="23"/>
      <c r="DB713" s="23"/>
      <c r="DC713" s="23"/>
      <c r="DD713" s="23"/>
      <c r="DE713" s="23"/>
    </row>
    <row r="714" spans="2:109" ht="15" customHeight="1" x14ac:dyDescent="0.15">
      <c r="C714" s="145"/>
      <c r="Z714" s="145"/>
      <c r="AC714" s="145"/>
      <c r="BZ714" s="23"/>
      <c r="CA714" s="23"/>
      <c r="CB714" s="23"/>
      <c r="CC714" s="23"/>
      <c r="CD714" s="23"/>
      <c r="CE714" s="23"/>
      <c r="CF714" s="23"/>
      <c r="CG714" s="23"/>
      <c r="CH714" s="23"/>
      <c r="CI714" s="23"/>
      <c r="CJ714" s="23"/>
      <c r="CK714" s="23"/>
      <c r="CL714" s="23"/>
      <c r="CM714" s="23"/>
      <c r="CN714" s="23"/>
      <c r="CO714" s="23"/>
      <c r="CP714" s="23"/>
      <c r="CQ714" s="23"/>
      <c r="CR714" s="23"/>
      <c r="CS714" s="23"/>
      <c r="CT714" s="23"/>
      <c r="CU714" s="23"/>
      <c r="CV714" s="23"/>
      <c r="CW714" s="23"/>
      <c r="CX714" s="23"/>
      <c r="CY714" s="23"/>
      <c r="CZ714" s="23"/>
      <c r="DA714" s="23"/>
      <c r="DB714" s="23"/>
      <c r="DC714" s="23"/>
      <c r="DD714" s="23"/>
      <c r="DE714" s="23"/>
    </row>
    <row r="715" spans="2:109" ht="15" customHeight="1" x14ac:dyDescent="0.15">
      <c r="C715" s="145"/>
      <c r="F715" t="s">
        <v>673</v>
      </c>
      <c r="H715" s="12">
        <f>AG64</f>
        <v>90</v>
      </c>
      <c r="I715" s="13">
        <f>AH64</f>
        <v>34.020000000000003</v>
      </c>
      <c r="J715" t="s">
        <v>10</v>
      </c>
      <c r="S715" s="12">
        <f>N713-H715</f>
        <v>135.0294535724685</v>
      </c>
      <c r="T715" s="13">
        <f>O713-I715</f>
        <v>51.041133450393083</v>
      </c>
      <c r="U715" t="s">
        <v>674</v>
      </c>
      <c r="Z715" s="145"/>
      <c r="AC715" s="145"/>
      <c r="BZ715" s="23"/>
      <c r="CA715" s="23"/>
      <c r="CB715" s="23"/>
      <c r="CC715" s="23"/>
      <c r="CD715" s="23"/>
      <c r="CE715" s="23"/>
      <c r="CF715" s="23"/>
      <c r="CG715" s="23"/>
      <c r="CH715" s="23"/>
      <c r="CI715" s="23"/>
      <c r="CJ715" s="23"/>
      <c r="CK715" s="23"/>
      <c r="CL715" s="23"/>
      <c r="CM715" s="23"/>
      <c r="CN715" s="23"/>
      <c r="CO715" s="23"/>
      <c r="CP715" s="23"/>
      <c r="CQ715" s="23"/>
      <c r="CR715" s="23"/>
      <c r="CS715" s="23"/>
      <c r="CT715" s="23"/>
      <c r="CU715" s="23"/>
      <c r="CV715" s="23"/>
      <c r="CW715" s="23"/>
      <c r="CX715" s="23"/>
      <c r="CY715" s="23"/>
      <c r="CZ715" s="23"/>
      <c r="DA715" s="23"/>
      <c r="DB715" s="23"/>
      <c r="DC715" s="23"/>
      <c r="DD715" s="23"/>
      <c r="DE715" s="23"/>
    </row>
    <row r="716" spans="2:109" ht="15" customHeight="1" thickBot="1" x14ac:dyDescent="0.2">
      <c r="C716" s="145"/>
      <c r="D716" s="17"/>
      <c r="E716" s="17"/>
      <c r="F716" s="17"/>
      <c r="G716" s="17"/>
      <c r="H716" s="17"/>
      <c r="I716" s="17"/>
      <c r="J716" s="17"/>
      <c r="K716" s="17"/>
      <c r="L716" s="17"/>
      <c r="M716" s="167"/>
      <c r="N716" s="17"/>
      <c r="O716" s="17"/>
      <c r="P716" s="17"/>
      <c r="Q716" s="17"/>
      <c r="R716" s="17"/>
      <c r="S716" s="17"/>
      <c r="T716" s="17"/>
      <c r="U716" s="17"/>
      <c r="V716" s="17"/>
      <c r="W716" s="17"/>
      <c r="X716" s="17"/>
      <c r="Y716" s="17"/>
      <c r="Z716" s="167"/>
      <c r="AA716" s="17"/>
      <c r="AB716" s="17"/>
      <c r="AC716" s="167"/>
      <c r="AD716" s="168"/>
      <c r="AH716" t="s">
        <v>658</v>
      </c>
      <c r="AI716" s="224" t="s">
        <v>676</v>
      </c>
      <c r="AJ716" s="224"/>
      <c r="AK716" s="224"/>
      <c r="BZ716" s="23"/>
      <c r="CA716" s="23"/>
      <c r="CB716" s="23"/>
      <c r="CC716" s="23"/>
      <c r="CD716" s="23"/>
      <c r="CE716" s="23"/>
      <c r="CF716" s="23"/>
      <c r="CG716" s="23"/>
      <c r="CH716" s="23"/>
      <c r="CI716" s="23"/>
      <c r="CJ716" s="23"/>
      <c r="CK716" s="23"/>
      <c r="CL716" s="23"/>
      <c r="CM716" s="23"/>
      <c r="CN716" s="23"/>
      <c r="CO716" s="23"/>
      <c r="CP716" s="23"/>
      <c r="CQ716" s="23"/>
      <c r="CR716" s="23"/>
      <c r="CS716" s="23"/>
      <c r="CT716" s="23"/>
      <c r="CU716" s="23"/>
      <c r="CV716" s="23"/>
      <c r="CW716" s="23"/>
      <c r="CX716" s="23"/>
      <c r="CY716" s="23"/>
      <c r="CZ716" s="23"/>
      <c r="DA716" s="23"/>
      <c r="DB716" s="23"/>
      <c r="DC716" s="23"/>
      <c r="DD716" s="23"/>
      <c r="DE716" s="23"/>
    </row>
    <row r="717" spans="2:109" ht="15" customHeight="1" thickTop="1" x14ac:dyDescent="0.15">
      <c r="C717" s="170"/>
      <c r="M717" s="286"/>
      <c r="P717" t="s">
        <v>859</v>
      </c>
      <c r="S717" s="12">
        <f>AE721-Q727-R721</f>
        <v>11</v>
      </c>
      <c r="T717" s="13">
        <f>AF721-R727-S721</f>
        <v>3.9739999999999984</v>
      </c>
      <c r="U717" t="s">
        <v>57</v>
      </c>
      <c r="Z717" s="286"/>
      <c r="AC717" s="171"/>
      <c r="AE717" t="s">
        <v>88</v>
      </c>
      <c r="AH717" s="225"/>
      <c r="AJ717" s="23" t="s">
        <v>84</v>
      </c>
      <c r="AK717" s="7"/>
      <c r="BZ717" s="23"/>
      <c r="CA717" s="23"/>
      <c r="CB717" s="23"/>
      <c r="CC717" s="23"/>
      <c r="CD717" s="23"/>
      <c r="CE717" s="23"/>
      <c r="CF717" s="23"/>
      <c r="CG717" s="23"/>
      <c r="CH717" s="23"/>
      <c r="CI717" s="23"/>
      <c r="CJ717" s="23"/>
      <c r="CK717" s="23"/>
      <c r="CL717" s="23"/>
      <c r="CM717" s="23"/>
      <c r="CN717" s="23"/>
      <c r="CO717" s="23"/>
      <c r="CP717" s="23"/>
      <c r="CQ717" s="23"/>
      <c r="CR717" s="23"/>
      <c r="CS717" s="23"/>
      <c r="CT717" s="23"/>
      <c r="CU717" s="23"/>
      <c r="CV717" s="23"/>
      <c r="CW717" s="23"/>
      <c r="CX717" s="23"/>
      <c r="CY717" s="23"/>
      <c r="CZ717" s="23"/>
      <c r="DA717" s="23"/>
      <c r="DB717" s="23"/>
      <c r="DC717" s="23"/>
      <c r="DD717" s="23"/>
      <c r="DE717" s="23"/>
    </row>
    <row r="718" spans="2:109" ht="15" customHeight="1" x14ac:dyDescent="0.15">
      <c r="C718" s="170"/>
      <c r="D718" s="173"/>
      <c r="M718" s="287"/>
      <c r="Z718" s="287"/>
      <c r="AC718" s="171"/>
      <c r="AH718" s="7"/>
      <c r="AK718" s="7"/>
      <c r="BZ718" s="23"/>
      <c r="CA718" s="23"/>
      <c r="CB718" s="23"/>
      <c r="CC718" s="23"/>
      <c r="CD718" s="23"/>
      <c r="CE718" s="23"/>
      <c r="CF718" s="23"/>
      <c r="CG718" s="23"/>
      <c r="CH718" s="23"/>
      <c r="CI718" s="23"/>
      <c r="CJ718" s="23"/>
      <c r="CK718" s="23"/>
      <c r="CL718" s="23"/>
      <c r="CM718" s="23"/>
      <c r="CN718" s="23"/>
      <c r="CO718" s="23"/>
      <c r="CP718" s="23"/>
      <c r="CQ718" s="23"/>
      <c r="CR718" s="23"/>
      <c r="CS718" s="23"/>
      <c r="CT718" s="23"/>
      <c r="CU718" s="23"/>
      <c r="CV718" s="23"/>
      <c r="CW718" s="23"/>
      <c r="CX718" s="23"/>
      <c r="CY718" s="23"/>
      <c r="CZ718" s="23"/>
      <c r="DA718" s="23"/>
      <c r="DB718" s="23"/>
      <c r="DC718" s="23"/>
      <c r="DD718" s="23"/>
      <c r="DE718" s="23"/>
    </row>
    <row r="719" spans="2:109" ht="15" customHeight="1" x14ac:dyDescent="0.15">
      <c r="C719" s="288"/>
      <c r="D719" s="173"/>
      <c r="E719" s="9"/>
      <c r="M719" s="287"/>
      <c r="Z719" s="287"/>
      <c r="AC719" s="171"/>
      <c r="AH719" s="7"/>
      <c r="AJ719" s="5" t="s">
        <v>85</v>
      </c>
      <c r="AK719" s="7"/>
      <c r="BZ719" s="23"/>
      <c r="CA719" s="23"/>
      <c r="CB719" s="23"/>
      <c r="CC719" s="23"/>
      <c r="CD719" s="23"/>
      <c r="CE719" s="23"/>
      <c r="CF719" s="23"/>
      <c r="CG719" s="23"/>
      <c r="CH719" s="23"/>
      <c r="CI719" s="23"/>
      <c r="CJ719" s="23"/>
      <c r="CK719" s="23"/>
      <c r="CL719" s="23"/>
      <c r="CM719" s="23"/>
      <c r="CN719" s="23"/>
      <c r="CO719" s="23"/>
      <c r="CP719" s="23"/>
      <c r="CQ719" s="23"/>
      <c r="CR719" s="23"/>
      <c r="CS719" s="23"/>
      <c r="CT719" s="23"/>
      <c r="CU719" s="23"/>
      <c r="CV719" s="23"/>
      <c r="CW719" s="23"/>
      <c r="CX719" s="23"/>
      <c r="CY719" s="23"/>
      <c r="CZ719" s="23"/>
      <c r="DA719" s="23"/>
      <c r="DB719" s="23"/>
      <c r="DC719" s="23"/>
      <c r="DD719" s="23"/>
      <c r="DE719" s="23"/>
    </row>
    <row r="720" spans="2:109" ht="15" customHeight="1" x14ac:dyDescent="0.15">
      <c r="C720" s="29"/>
      <c r="D720" s="173"/>
      <c r="M720" s="287"/>
      <c r="P720" t="s">
        <v>677</v>
      </c>
      <c r="R720" s="9"/>
      <c r="Z720" s="287"/>
      <c r="AC720" s="171"/>
      <c r="AE720" t="s">
        <v>416</v>
      </c>
      <c r="BZ720" s="23"/>
      <c r="CA720" s="23"/>
      <c r="CB720" s="23"/>
      <c r="CC720" s="23"/>
      <c r="CD720" s="23"/>
      <c r="CE720" s="23"/>
      <c r="CF720" s="23"/>
      <c r="CG720" s="23"/>
      <c r="CH720" s="23"/>
      <c r="CI720" s="23"/>
      <c r="CJ720" s="23"/>
      <c r="CK720" s="23"/>
      <c r="CL720" s="23"/>
      <c r="CM720" s="23"/>
      <c r="CN720" s="23"/>
      <c r="CO720" s="23"/>
      <c r="CP720" s="23"/>
      <c r="CQ720" s="23"/>
      <c r="CR720" s="23"/>
      <c r="CS720" s="23"/>
      <c r="CT720" s="23"/>
      <c r="CU720" s="23"/>
      <c r="CV720" s="23"/>
      <c r="CW720" s="23"/>
      <c r="CX720" s="23"/>
      <c r="CY720" s="23"/>
      <c r="CZ720" s="23"/>
      <c r="DA720" s="23"/>
      <c r="DB720" s="23"/>
      <c r="DC720" s="23"/>
      <c r="DD720" s="23"/>
      <c r="DE720" s="23"/>
    </row>
    <row r="721" spans="2:109" ht="15" customHeight="1" x14ac:dyDescent="0.15">
      <c r="C721" s="288" t="s">
        <v>651</v>
      </c>
      <c r="D721" s="173"/>
      <c r="K721" s="12">
        <f>(AG66*2)-0.5</f>
        <v>25.5</v>
      </c>
      <c r="L721" s="13">
        <f>(AH66*2)-0.189</f>
        <v>9.6389999999999993</v>
      </c>
      <c r="M721" s="287" t="s">
        <v>853</v>
      </c>
      <c r="P721" t="s">
        <v>654</v>
      </c>
      <c r="Q721" s="6"/>
      <c r="R721" s="12">
        <f>(AG66*2)+0.5</f>
        <v>26.5</v>
      </c>
      <c r="S721" s="13">
        <f>(AH66*2)+0.189</f>
        <v>10.016999999999999</v>
      </c>
      <c r="T721" t="s">
        <v>674</v>
      </c>
      <c r="U721" t="s">
        <v>652</v>
      </c>
      <c r="Z721" s="287"/>
      <c r="AC721" s="171"/>
      <c r="AE721" s="12">
        <f>M266</f>
        <v>47</v>
      </c>
      <c r="AF721" s="13">
        <f>N266</f>
        <v>17.765999999999998</v>
      </c>
      <c r="AG721" t="s">
        <v>57</v>
      </c>
      <c r="BZ721" s="23"/>
      <c r="CA721" s="23"/>
      <c r="CB721" s="23"/>
      <c r="CC721" s="23"/>
      <c r="CD721" s="23"/>
      <c r="CE721" s="23"/>
      <c r="CF721" s="23"/>
      <c r="CG721" s="23"/>
      <c r="CH721" s="23"/>
      <c r="CI721" s="23"/>
      <c r="CJ721" s="23"/>
      <c r="CK721" s="23"/>
      <c r="CL721" s="23"/>
      <c r="CM721" s="23"/>
      <c r="CN721" s="23"/>
      <c r="CO721" s="23"/>
      <c r="CP721" s="23"/>
      <c r="CQ721" s="23"/>
      <c r="CR721" s="23"/>
      <c r="CS721" s="23"/>
      <c r="CT721" s="23"/>
      <c r="CU721" s="23"/>
      <c r="CV721" s="23"/>
      <c r="CW721" s="23"/>
      <c r="CX721" s="23"/>
      <c r="CY721" s="23"/>
      <c r="CZ721" s="23"/>
      <c r="DA721" s="23"/>
      <c r="DB721" s="23"/>
      <c r="DC721" s="23"/>
      <c r="DD721" s="23"/>
      <c r="DE721" s="23"/>
    </row>
    <row r="722" spans="2:109" ht="15" customHeight="1" x14ac:dyDescent="0.15">
      <c r="C722" s="288"/>
      <c r="D722" s="173"/>
      <c r="E722" s="23"/>
      <c r="M722" s="287"/>
      <c r="O722" t="s">
        <v>655</v>
      </c>
      <c r="P722" t="s">
        <v>1042</v>
      </c>
      <c r="T722" s="6" t="s">
        <v>653</v>
      </c>
      <c r="X722" s="6"/>
      <c r="Z722" s="287"/>
      <c r="AC722" s="171"/>
      <c r="BZ722" s="23"/>
      <c r="CA722" s="23"/>
      <c r="CB722" s="23"/>
      <c r="CC722" s="23"/>
      <c r="CD722" s="23"/>
      <c r="CE722" s="23"/>
      <c r="CF722" s="23"/>
      <c r="CG722" s="23"/>
      <c r="CH722" s="23"/>
      <c r="CI722" s="23"/>
      <c r="CJ722" s="23"/>
      <c r="CK722" s="23"/>
      <c r="CL722" s="23"/>
      <c r="CM722" s="23"/>
      <c r="CN722" s="23"/>
      <c r="CO722" s="23"/>
      <c r="CP722" s="23"/>
      <c r="CQ722" s="23"/>
      <c r="CR722" s="23"/>
      <c r="CS722" s="23"/>
      <c r="CT722" s="23"/>
      <c r="CU722" s="23"/>
      <c r="CV722" s="23"/>
      <c r="CW722" s="23"/>
      <c r="CX722" s="23"/>
      <c r="CY722" s="23"/>
      <c r="CZ722" s="23"/>
      <c r="DA722" s="23"/>
      <c r="DB722" s="23"/>
      <c r="DC722" s="23"/>
      <c r="DD722" s="23"/>
      <c r="DE722" s="23"/>
    </row>
    <row r="723" spans="2:109" ht="15" customHeight="1" x14ac:dyDescent="0.15">
      <c r="C723" s="288"/>
      <c r="D723" s="289"/>
      <c r="E723" s="290"/>
      <c r="F723" s="291"/>
      <c r="G723" s="291"/>
      <c r="H723" s="291"/>
      <c r="I723" s="291"/>
      <c r="J723" s="292"/>
      <c r="K723" s="291"/>
      <c r="L723" s="291"/>
      <c r="M723" s="293"/>
      <c r="N723" s="291"/>
      <c r="O723" s="291"/>
      <c r="P723" s="291"/>
      <c r="Q723" s="291"/>
      <c r="R723" s="291"/>
      <c r="S723" s="291"/>
      <c r="T723" s="291"/>
      <c r="U723" s="291"/>
      <c r="V723" s="291"/>
      <c r="W723" s="291"/>
      <c r="X723" s="291"/>
      <c r="Y723" s="291"/>
      <c r="Z723" s="293"/>
      <c r="AC723" s="171"/>
      <c r="BZ723" s="23"/>
      <c r="CA723" s="23"/>
      <c r="CB723" s="23"/>
      <c r="CC723" s="23"/>
      <c r="CD723" s="23"/>
      <c r="CE723" s="23"/>
      <c r="CF723" s="23"/>
      <c r="CG723" s="23"/>
      <c r="CH723" s="23"/>
      <c r="CI723" s="23"/>
      <c r="CJ723" s="23"/>
      <c r="CK723" s="23"/>
      <c r="CL723" s="23"/>
      <c r="CM723" s="23"/>
      <c r="CN723" s="23"/>
      <c r="CO723" s="23"/>
      <c r="CP723" s="23"/>
      <c r="CQ723" s="23"/>
      <c r="CR723" s="23"/>
      <c r="CS723" s="23"/>
      <c r="CT723" s="23"/>
      <c r="CU723" s="23"/>
      <c r="CV723" s="23"/>
      <c r="CW723" s="23"/>
      <c r="CX723" s="23"/>
      <c r="CY723" s="23"/>
      <c r="CZ723" s="23"/>
      <c r="DA723" s="23"/>
      <c r="DB723" s="23"/>
      <c r="DC723" s="23"/>
      <c r="DD723" s="23"/>
      <c r="DE723" s="23"/>
    </row>
    <row r="724" spans="2:109" ht="15" customHeight="1" x14ac:dyDescent="0.15">
      <c r="C724" s="288"/>
      <c r="D724" s="294"/>
      <c r="E724" s="23"/>
      <c r="M724" s="295"/>
      <c r="Z724" s="287"/>
      <c r="AA724" t="s">
        <v>672</v>
      </c>
      <c r="AC724" s="171"/>
      <c r="BZ724" s="23"/>
      <c r="CA724" s="23"/>
      <c r="CB724" s="23"/>
      <c r="CC724" s="23"/>
      <c r="CD724" s="23"/>
      <c r="CE724" s="23"/>
      <c r="CF724" s="23"/>
      <c r="CG724" s="23"/>
      <c r="CH724" s="23"/>
      <c r="CI724" s="23"/>
      <c r="CJ724" s="23"/>
      <c r="CK724" s="23"/>
      <c r="CL724" s="23"/>
      <c r="CM724" s="23"/>
      <c r="CN724" s="23"/>
      <c r="CO724" s="23"/>
      <c r="CP724" s="23"/>
      <c r="CQ724" s="23"/>
      <c r="CR724" s="23"/>
      <c r="CS724" s="23"/>
      <c r="CT724" s="23"/>
      <c r="CU724" s="23"/>
      <c r="CV724" s="23"/>
      <c r="CW724" s="23"/>
      <c r="CX724" s="23"/>
      <c r="CY724" s="23"/>
      <c r="CZ724" s="23"/>
      <c r="DA724" s="23"/>
      <c r="DB724" s="23"/>
      <c r="DC724" s="23"/>
      <c r="DD724" s="23"/>
      <c r="DE724" s="23"/>
    </row>
    <row r="725" spans="2:109" ht="15" customHeight="1" thickBot="1" x14ac:dyDescent="0.2">
      <c r="C725" s="170"/>
      <c r="D725" s="296"/>
      <c r="E725" s="17"/>
      <c r="F725" s="17"/>
      <c r="G725" s="17"/>
      <c r="H725" s="17"/>
      <c r="I725" s="17"/>
      <c r="J725" s="297"/>
      <c r="K725" s="17"/>
      <c r="L725" s="17"/>
      <c r="M725" s="298"/>
      <c r="N725" s="17"/>
      <c r="O725" s="17"/>
      <c r="P725" s="17"/>
      <c r="Q725" s="17"/>
      <c r="R725" s="17"/>
      <c r="S725" s="17"/>
      <c r="T725" s="17"/>
      <c r="U725" s="17" t="s">
        <v>671</v>
      </c>
      <c r="V725" s="17"/>
      <c r="W725" s="17"/>
      <c r="X725" s="17"/>
      <c r="Y725" s="17"/>
      <c r="Z725" s="298"/>
      <c r="AA725" s="17"/>
      <c r="AB725" s="17"/>
      <c r="AC725" s="181"/>
      <c r="AD725" s="182"/>
      <c r="AE725" t="s">
        <v>657</v>
      </c>
      <c r="BZ725" s="23"/>
      <c r="CA725" s="23"/>
      <c r="CB725" s="23"/>
      <c r="CC725" s="23"/>
      <c r="CD725" s="23"/>
      <c r="CE725" s="23"/>
      <c r="CF725" s="23"/>
      <c r="CG725" s="23"/>
      <c r="CH725" s="23"/>
      <c r="CI725" s="23"/>
      <c r="CJ725" s="23"/>
      <c r="CK725" s="23"/>
      <c r="CL725" s="23"/>
      <c r="CM725" s="23"/>
      <c r="CN725" s="23"/>
      <c r="CO725" s="23"/>
      <c r="CP725" s="23"/>
      <c r="CQ725" s="23"/>
      <c r="CR725" s="23"/>
      <c r="CS725" s="23"/>
      <c r="CT725" s="23"/>
      <c r="CU725" s="23"/>
      <c r="CV725" s="23"/>
      <c r="CW725" s="23"/>
      <c r="CX725" s="23"/>
      <c r="CY725" s="23"/>
      <c r="CZ725" s="23"/>
      <c r="DA725" s="23"/>
      <c r="DB725" s="23"/>
      <c r="DC725" s="23"/>
      <c r="DD725" s="23"/>
      <c r="DE725" s="23"/>
    </row>
    <row r="726" spans="2:109" ht="15" customHeight="1" thickTop="1" x14ac:dyDescent="0.15">
      <c r="C726" s="145"/>
      <c r="Z726" s="183"/>
      <c r="AC726" s="183"/>
      <c r="BZ726" s="23"/>
      <c r="CA726" s="23"/>
      <c r="CB726" s="23"/>
      <c r="CC726" s="23"/>
      <c r="CD726" s="23"/>
      <c r="CE726" s="23"/>
      <c r="CF726" s="23"/>
      <c r="CG726" s="23"/>
      <c r="CH726" s="23"/>
      <c r="CI726" s="23"/>
      <c r="CJ726" s="23"/>
      <c r="CK726" s="23"/>
      <c r="CL726" s="23"/>
      <c r="CM726" s="23"/>
      <c r="CN726" s="23"/>
      <c r="CO726" s="23"/>
      <c r="CP726" s="23"/>
      <c r="CQ726" s="23"/>
      <c r="CR726" s="23"/>
      <c r="CS726" s="23"/>
      <c r="CT726" s="23"/>
      <c r="CU726" s="23"/>
      <c r="CV726" s="23"/>
      <c r="CW726" s="23"/>
      <c r="CX726" s="23"/>
      <c r="CY726" s="23"/>
      <c r="CZ726" s="23"/>
      <c r="DA726" s="23"/>
      <c r="DB726" s="23"/>
      <c r="DC726" s="23"/>
      <c r="DD726" s="23"/>
      <c r="DE726" s="23"/>
    </row>
    <row r="727" spans="2:109" ht="15" customHeight="1" x14ac:dyDescent="0.15">
      <c r="B727" t="s">
        <v>659</v>
      </c>
      <c r="G727" t="s">
        <v>670</v>
      </c>
      <c r="K727" t="s">
        <v>145</v>
      </c>
      <c r="N727" t="s">
        <v>1043</v>
      </c>
      <c r="Q727" s="12">
        <f>Z266</f>
        <v>9.5</v>
      </c>
      <c r="R727" s="13">
        <f>AA266</f>
        <v>3.7749999999999999</v>
      </c>
      <c r="S727" t="s">
        <v>10</v>
      </c>
      <c r="AB727" t="s">
        <v>132</v>
      </c>
    </row>
    <row r="728" spans="2:109" ht="15" customHeight="1" x14ac:dyDescent="0.15">
      <c r="D728" s="12">
        <f>M254</f>
        <v>19</v>
      </c>
      <c r="E728" s="13">
        <f>N254</f>
        <v>7.1820000000000004</v>
      </c>
      <c r="F728" t="s">
        <v>656</v>
      </c>
      <c r="G728" s="12">
        <f>R254</f>
        <v>40.5</v>
      </c>
      <c r="H728" s="13">
        <f>S254</f>
        <v>15.308999999999999</v>
      </c>
      <c r="I728" t="s">
        <v>656</v>
      </c>
      <c r="K728" s="12">
        <f>E253</f>
        <v>165.5294535724685</v>
      </c>
      <c r="L728" s="13">
        <f>F253</f>
        <v>62.570133450393087</v>
      </c>
      <c r="M728" t="s">
        <v>656</v>
      </c>
      <c r="U728" t="s">
        <v>660</v>
      </c>
      <c r="AA728" s="12">
        <f>AC254</f>
        <v>15</v>
      </c>
      <c r="AB728" s="13">
        <f>AD254</f>
        <v>5.67</v>
      </c>
      <c r="AC728" t="s">
        <v>656</v>
      </c>
    </row>
    <row r="729" spans="2:109" ht="15" customHeight="1" x14ac:dyDescent="0.15">
      <c r="V729" s="4"/>
    </row>
    <row r="730" spans="2:109" ht="15" customHeight="1" x14ac:dyDescent="0.15">
      <c r="B730" s="30" t="s">
        <v>669</v>
      </c>
    </row>
    <row r="731" spans="2:109" ht="15" customHeight="1" x14ac:dyDescent="0.15">
      <c r="F731" t="s">
        <v>678</v>
      </c>
      <c r="H731" s="12">
        <f>E256</f>
        <v>115</v>
      </c>
      <c r="I731" s="13">
        <f>F256</f>
        <v>43.47</v>
      </c>
      <c r="J731" t="s">
        <v>57</v>
      </c>
    </row>
    <row r="732" spans="2:109" ht="15" customHeight="1" x14ac:dyDescent="0.15">
      <c r="C732" s="145"/>
      <c r="O732" s="145"/>
    </row>
    <row r="733" spans="2:109" ht="15" customHeight="1" x14ac:dyDescent="0.15">
      <c r="C733" s="145"/>
      <c r="F733" t="s">
        <v>673</v>
      </c>
      <c r="H733" s="12">
        <f>AG64</f>
        <v>90</v>
      </c>
      <c r="I733" s="13">
        <f>AH64</f>
        <v>34.020000000000003</v>
      </c>
      <c r="J733" t="s">
        <v>10</v>
      </c>
      <c r="L733" s="12">
        <f>L256</f>
        <v>25</v>
      </c>
      <c r="M733" s="13">
        <f>M256</f>
        <v>9.4499999999999993</v>
      </c>
      <c r="N733" t="s">
        <v>10</v>
      </c>
      <c r="O733" s="145"/>
    </row>
    <row r="734" spans="2:109" ht="15" customHeight="1" thickBot="1" x14ac:dyDescent="0.2">
      <c r="C734" s="145"/>
      <c r="D734" s="17"/>
      <c r="E734" s="17"/>
      <c r="F734" s="17"/>
      <c r="G734" s="17"/>
      <c r="H734" s="17"/>
      <c r="I734" s="17"/>
      <c r="J734" s="17"/>
      <c r="K734" s="17"/>
      <c r="L734" s="17"/>
      <c r="M734" s="167"/>
      <c r="N734" s="17"/>
      <c r="O734" s="167"/>
      <c r="P734" s="168"/>
      <c r="U734" s="224" t="s">
        <v>662</v>
      </c>
      <c r="V734" s="224"/>
      <c r="W734" s="224"/>
      <c r="Y734" t="s">
        <v>86</v>
      </c>
      <c r="Z734" s="223"/>
      <c r="AA734" s="223"/>
      <c r="AB734" s="223"/>
    </row>
    <row r="735" spans="2:109" ht="15" customHeight="1" thickTop="1" x14ac:dyDescent="0.15">
      <c r="C735" s="170"/>
      <c r="K735" t="s">
        <v>682</v>
      </c>
      <c r="M735" s="287"/>
      <c r="O735" s="299"/>
      <c r="Q735" t="s">
        <v>88</v>
      </c>
      <c r="T735" s="225"/>
      <c r="V735" s="23" t="s">
        <v>84</v>
      </c>
      <c r="W735" s="7"/>
      <c r="Y735" s="225"/>
      <c r="AA735" s="6" t="s">
        <v>85</v>
      </c>
      <c r="AB735" s="7"/>
    </row>
    <row r="736" spans="2:109" ht="15" customHeight="1" x14ac:dyDescent="0.15">
      <c r="C736" s="170"/>
      <c r="D736" s="173"/>
      <c r="K736" s="12">
        <f>Q741-J746-K739</f>
        <v>10.5</v>
      </c>
      <c r="L736" s="13">
        <f>R741-K746-L739</f>
        <v>3.9689999999999994</v>
      </c>
      <c r="M736" s="287"/>
      <c r="O736" s="171"/>
      <c r="Q736" t="s">
        <v>683</v>
      </c>
      <c r="T736" s="7"/>
      <c r="W736" s="7"/>
      <c r="Y736" s="7"/>
      <c r="AB736" s="7"/>
    </row>
    <row r="737" spans="2:28" ht="15" customHeight="1" x14ac:dyDescent="0.15">
      <c r="C737" s="288"/>
      <c r="M737" s="287"/>
      <c r="O737" s="171"/>
      <c r="Q737" s="12">
        <f>(AG66*2)-0.5</f>
        <v>25.5</v>
      </c>
      <c r="R737" s="13">
        <f>(AH66*2)-0.189</f>
        <v>9.6389999999999993</v>
      </c>
      <c r="S737" t="s">
        <v>684</v>
      </c>
      <c r="T737" s="7"/>
      <c r="V737" s="5" t="s">
        <v>85</v>
      </c>
      <c r="W737" s="7"/>
      <c r="Y737" s="7"/>
      <c r="AA737" t="s">
        <v>84</v>
      </c>
      <c r="AB737" s="7"/>
    </row>
    <row r="738" spans="2:28" ht="15" customHeight="1" x14ac:dyDescent="0.15">
      <c r="C738" s="29"/>
      <c r="D738" t="s">
        <v>677</v>
      </c>
      <c r="F738" s="9"/>
      <c r="M738" s="287"/>
      <c r="O738" s="171"/>
    </row>
    <row r="739" spans="2:28" ht="15" customHeight="1" x14ac:dyDescent="0.15">
      <c r="B739" t="s">
        <v>661</v>
      </c>
      <c r="C739" s="288" t="s">
        <v>651</v>
      </c>
      <c r="K739" s="12">
        <f>(AG66*2)+0.5</f>
        <v>26.5</v>
      </c>
      <c r="L739" s="13">
        <f>(AH66*2)+0.189</f>
        <v>10.016999999999999</v>
      </c>
      <c r="M739" s="287" t="s">
        <v>674</v>
      </c>
      <c r="O739" s="171"/>
    </row>
    <row r="740" spans="2:28" ht="15" customHeight="1" x14ac:dyDescent="0.15">
      <c r="C740" s="288"/>
      <c r="D740" s="173" t="s">
        <v>680</v>
      </c>
      <c r="E740" s="23"/>
      <c r="J740" t="s">
        <v>294</v>
      </c>
      <c r="M740" s="287"/>
      <c r="O740" s="171"/>
      <c r="Q740" t="s">
        <v>482</v>
      </c>
    </row>
    <row r="741" spans="2:28" ht="15" customHeight="1" x14ac:dyDescent="0.15">
      <c r="C741" s="288"/>
      <c r="D741" s="300"/>
      <c r="E741" s="301"/>
      <c r="F741" s="224"/>
      <c r="G741" s="224"/>
      <c r="H741" s="224"/>
      <c r="I741" s="224"/>
      <c r="J741" s="224"/>
      <c r="K741" s="224"/>
      <c r="L741" s="224"/>
      <c r="M741" s="302"/>
      <c r="N741" s="303"/>
      <c r="O741" s="171"/>
      <c r="Q741" s="12">
        <f>M266</f>
        <v>47</v>
      </c>
      <c r="R741" s="13">
        <f>N266</f>
        <v>17.765999999999998</v>
      </c>
      <c r="S741" t="s">
        <v>684</v>
      </c>
    </row>
    <row r="742" spans="2:28" ht="15" customHeight="1" x14ac:dyDescent="0.15">
      <c r="C742" s="288"/>
      <c r="D742" s="294"/>
      <c r="E742" s="23"/>
      <c r="M742" s="287"/>
      <c r="O742" s="171"/>
    </row>
    <row r="743" spans="2:28" ht="15" customHeight="1" thickBot="1" x14ac:dyDescent="0.2">
      <c r="C743" s="170"/>
      <c r="D743" s="296"/>
      <c r="E743" s="17"/>
      <c r="F743" s="17"/>
      <c r="G743" s="17"/>
      <c r="H743" s="17"/>
      <c r="I743" s="17"/>
      <c r="J743" s="17"/>
      <c r="K743" s="17"/>
      <c r="L743" s="17"/>
      <c r="M743" s="298"/>
      <c r="N743" s="17"/>
      <c r="O743" s="181"/>
      <c r="P743" s="182"/>
      <c r="Q743" t="s">
        <v>681</v>
      </c>
    </row>
    <row r="744" spans="2:28" ht="15" customHeight="1" thickTop="1" x14ac:dyDescent="0.15"/>
    <row r="745" spans="2:28" ht="15" customHeight="1" x14ac:dyDescent="0.15">
      <c r="J745" t="s">
        <v>679</v>
      </c>
      <c r="N745" s="12">
        <f>J746+0.5</f>
        <v>10.5</v>
      </c>
      <c r="O745" s="13">
        <f>K746+0.189</f>
        <v>3.9689999999999999</v>
      </c>
      <c r="P745" t="s">
        <v>57</v>
      </c>
    </row>
    <row r="746" spans="2:28" ht="15" customHeight="1" x14ac:dyDescent="0.15">
      <c r="J746" s="32">
        <v>10</v>
      </c>
      <c r="K746" s="106">
        <v>3.78</v>
      </c>
      <c r="L746" t="s">
        <v>10</v>
      </c>
      <c r="V746" s="30"/>
    </row>
    <row r="748" spans="2:28" ht="15" customHeight="1" x14ac:dyDescent="0.15">
      <c r="B748" s="30" t="s">
        <v>1187</v>
      </c>
    </row>
    <row r="750" spans="2:28" ht="15" customHeight="1" x14ac:dyDescent="0.15">
      <c r="O750" s="145"/>
      <c r="Y750" s="7"/>
    </row>
    <row r="751" spans="2:28" ht="15" customHeight="1" x14ac:dyDescent="0.15">
      <c r="O751" s="145"/>
      <c r="Y751" s="7"/>
    </row>
    <row r="752" spans="2:28" ht="15" customHeight="1" x14ac:dyDescent="0.15">
      <c r="K752" s="12">
        <f>E769-K792-E773</f>
        <v>11</v>
      </c>
      <c r="L752" s="13">
        <f>F769-L792-F773</f>
        <v>3.9739999999999984</v>
      </c>
      <c r="M752" t="s">
        <v>663</v>
      </c>
      <c r="O752" s="145"/>
      <c r="Y752" s="7"/>
    </row>
    <row r="753" spans="6:25" ht="15" customHeight="1" x14ac:dyDescent="0.15">
      <c r="O753" s="145"/>
      <c r="Y753" s="7"/>
    </row>
    <row r="754" spans="6:25" ht="15" customHeight="1" x14ac:dyDescent="0.15">
      <c r="O754" s="145"/>
      <c r="Y754" s="7"/>
    </row>
    <row r="755" spans="6:25" ht="15" customHeight="1" x14ac:dyDescent="0.15">
      <c r="O755" s="145"/>
      <c r="Y755" s="7"/>
    </row>
    <row r="756" spans="6:25" ht="15" customHeight="1" x14ac:dyDescent="0.15">
      <c r="O756" s="304">
        <v>1</v>
      </c>
      <c r="P756" s="13">
        <v>3.78E-2</v>
      </c>
      <c r="Q756" t="s">
        <v>688</v>
      </c>
      <c r="Y756" s="7"/>
    </row>
    <row r="757" spans="6:25" ht="15" customHeight="1" x14ac:dyDescent="0.15">
      <c r="O757" s="145"/>
      <c r="Y757" s="7"/>
    </row>
    <row r="758" spans="6:25" ht="15" customHeight="1" x14ac:dyDescent="0.15">
      <c r="O758" s="145"/>
      <c r="R758" t="s">
        <v>664</v>
      </c>
      <c r="Y758" s="7"/>
    </row>
    <row r="759" spans="6:25" ht="15" customHeight="1" x14ac:dyDescent="0.15">
      <c r="O759" s="145"/>
      <c r="R759" s="12">
        <v>3</v>
      </c>
      <c r="S759" s="13">
        <v>1.1339999999999999</v>
      </c>
      <c r="T759" t="s">
        <v>665</v>
      </c>
      <c r="Y759" s="7"/>
    </row>
    <row r="760" spans="6:25" ht="15" customHeight="1" x14ac:dyDescent="0.15">
      <c r="O760" s="145"/>
      <c r="Y760" s="7"/>
    </row>
    <row r="761" spans="6:25" ht="15" customHeight="1" x14ac:dyDescent="0.15">
      <c r="O761" s="145"/>
      <c r="Y761" s="7"/>
    </row>
    <row r="762" spans="6:25" ht="15" customHeight="1" x14ac:dyDescent="0.15">
      <c r="O762" s="145"/>
      <c r="Y762" s="7"/>
    </row>
    <row r="763" spans="6:25" ht="15" customHeight="1" x14ac:dyDescent="0.15">
      <c r="K763" t="s">
        <v>333</v>
      </c>
      <c r="M763" s="12">
        <v>0.5</v>
      </c>
      <c r="N763" s="13">
        <v>0.189</v>
      </c>
      <c r="O763" s="145" t="s">
        <v>688</v>
      </c>
      <c r="Y763" s="7"/>
    </row>
    <row r="764" spans="6:25" ht="15" customHeight="1" x14ac:dyDescent="0.15">
      <c r="K764" s="12">
        <f>AG66</f>
        <v>13</v>
      </c>
      <c r="L764" s="13">
        <f>AH66</f>
        <v>4.9139999999999997</v>
      </c>
      <c r="M764" t="s">
        <v>688</v>
      </c>
      <c r="O764" s="145"/>
      <c r="Y764" s="7"/>
    </row>
    <row r="765" spans="6:25" ht="15" customHeight="1" x14ac:dyDescent="0.15">
      <c r="O765" s="145"/>
      <c r="Y765" s="7"/>
    </row>
    <row r="766" spans="6:25" ht="15" customHeight="1" x14ac:dyDescent="0.15">
      <c r="Y766" s="7"/>
    </row>
    <row r="767" spans="6:25" ht="15" customHeight="1" x14ac:dyDescent="0.15">
      <c r="O767" s="145"/>
      <c r="Y767" s="7"/>
    </row>
    <row r="768" spans="6:25" ht="15" customHeight="1" x14ac:dyDescent="0.15">
      <c r="F768" t="s">
        <v>416</v>
      </c>
      <c r="O768" s="145"/>
      <c r="Y768" s="7"/>
    </row>
    <row r="769" spans="1:25" ht="15" customHeight="1" x14ac:dyDescent="0.15">
      <c r="E769" s="12">
        <f>M266</f>
        <v>47</v>
      </c>
      <c r="F769" s="13">
        <f>N266</f>
        <v>17.765999999999998</v>
      </c>
      <c r="G769" t="s">
        <v>666</v>
      </c>
      <c r="O769" s="145"/>
      <c r="Y769" s="7"/>
    </row>
    <row r="770" spans="1:25" ht="15" customHeight="1" x14ac:dyDescent="0.15">
      <c r="O770" s="145"/>
      <c r="R770" s="12">
        <v>3</v>
      </c>
      <c r="S770" s="13">
        <v>1.1339999999999999</v>
      </c>
      <c r="T770" t="s">
        <v>666</v>
      </c>
      <c r="Y770" s="7"/>
    </row>
    <row r="771" spans="1:25" ht="15" customHeight="1" x14ac:dyDescent="0.15">
      <c r="O771" s="145"/>
      <c r="Y771" s="7"/>
    </row>
    <row r="772" spans="1:25" ht="15" customHeight="1" x14ac:dyDescent="0.15">
      <c r="B772" t="s">
        <v>690</v>
      </c>
      <c r="O772" s="145"/>
      <c r="R772" t="s">
        <v>667</v>
      </c>
      <c r="Y772" s="7"/>
    </row>
    <row r="773" spans="1:25" ht="15" customHeight="1" x14ac:dyDescent="0.15">
      <c r="A773" t="s">
        <v>689</v>
      </c>
      <c r="E773" s="12">
        <f>K779+K764</f>
        <v>26.5</v>
      </c>
      <c r="F773" s="13">
        <f>L779+L764</f>
        <v>10.016999999999999</v>
      </c>
      <c r="G773" t="s">
        <v>666</v>
      </c>
      <c r="O773" s="145"/>
      <c r="Y773" s="7"/>
    </row>
    <row r="774" spans="1:25" ht="15" customHeight="1" x14ac:dyDescent="0.15">
      <c r="O774" s="145"/>
      <c r="Y774" s="7"/>
    </row>
    <row r="775" spans="1:25" ht="15" customHeight="1" x14ac:dyDescent="0.15">
      <c r="O775" s="145"/>
      <c r="Y775" s="7"/>
    </row>
    <row r="776" spans="1:25" ht="15" customHeight="1" x14ac:dyDescent="0.15">
      <c r="O776" s="145"/>
      <c r="Y776" s="7"/>
    </row>
    <row r="777" spans="1:25" ht="15" customHeight="1" x14ac:dyDescent="0.15">
      <c r="O777" s="145"/>
      <c r="Y777" s="7"/>
    </row>
    <row r="778" spans="1:25" ht="15" customHeight="1" x14ac:dyDescent="0.15">
      <c r="K778" t="s">
        <v>687</v>
      </c>
      <c r="O778" s="145"/>
      <c r="Y778" s="7"/>
    </row>
    <row r="779" spans="1:25" ht="15" customHeight="1" x14ac:dyDescent="0.15">
      <c r="K779" s="12">
        <f>K764+0.5</f>
        <v>13.5</v>
      </c>
      <c r="L779" s="13">
        <f>L764+0.189</f>
        <v>5.1029999999999998</v>
      </c>
      <c r="M779" t="s">
        <v>666</v>
      </c>
      <c r="O779" s="145"/>
      <c r="Y779" s="7"/>
    </row>
    <row r="780" spans="1:25" ht="15" customHeight="1" x14ac:dyDescent="0.15">
      <c r="M780" s="12">
        <f>1</f>
        <v>1</v>
      </c>
      <c r="N780" s="13">
        <v>0.378</v>
      </c>
      <c r="O780" s="145" t="s">
        <v>666</v>
      </c>
      <c r="Y780" s="7"/>
    </row>
    <row r="781" spans="1:25" ht="15" customHeight="1" x14ac:dyDescent="0.15">
      <c r="O781" s="145"/>
      <c r="Y781" s="7"/>
    </row>
    <row r="782" spans="1:25" ht="15" customHeight="1" x14ac:dyDescent="0.15">
      <c r="O782" s="145"/>
      <c r="Y782" s="7"/>
    </row>
    <row r="783" spans="1:25" ht="15" customHeight="1" x14ac:dyDescent="0.15">
      <c r="O783" s="145"/>
      <c r="Y783" s="7"/>
    </row>
    <row r="784" spans="1:25" ht="15" customHeight="1" x14ac:dyDescent="0.15">
      <c r="Y784" s="7"/>
    </row>
    <row r="785" spans="2:25" ht="15" customHeight="1" x14ac:dyDescent="0.15">
      <c r="O785" s="145"/>
      <c r="Y785" s="7"/>
    </row>
    <row r="786" spans="2:25" ht="15" customHeight="1" x14ac:dyDescent="0.15">
      <c r="I786" s="168"/>
      <c r="J786" s="291"/>
      <c r="K786" s="291"/>
      <c r="L786" s="291"/>
      <c r="M786" s="291"/>
      <c r="N786" s="291"/>
      <c r="O786" s="305"/>
      <c r="R786" t="s">
        <v>692</v>
      </c>
      <c r="Y786" s="7"/>
    </row>
    <row r="787" spans="2:25" ht="15" customHeight="1" x14ac:dyDescent="0.15">
      <c r="R787" t="s">
        <v>693</v>
      </c>
      <c r="Y787" s="7"/>
    </row>
    <row r="788" spans="2:25" ht="15" customHeight="1" x14ac:dyDescent="0.15">
      <c r="Y788" s="7"/>
    </row>
    <row r="789" spans="2:25" ht="15" customHeight="1" x14ac:dyDescent="0.15">
      <c r="T789" t="s">
        <v>694</v>
      </c>
      <c r="Y789" s="7"/>
    </row>
    <row r="790" spans="2:25" ht="15" customHeight="1" x14ac:dyDescent="0.15">
      <c r="N790" t="s">
        <v>691</v>
      </c>
      <c r="T790" s="12">
        <f>AC254</f>
        <v>15</v>
      </c>
      <c r="U790" s="13">
        <f>AD254</f>
        <v>5.67</v>
      </c>
      <c r="V790" t="s">
        <v>666</v>
      </c>
      <c r="Y790" s="7"/>
    </row>
    <row r="791" spans="2:25" ht="15" customHeight="1" x14ac:dyDescent="0.15">
      <c r="K791" t="s">
        <v>695</v>
      </c>
      <c r="Y791" s="7"/>
    </row>
    <row r="792" spans="2:25" ht="15" customHeight="1" x14ac:dyDescent="0.15">
      <c r="K792" s="12">
        <f>Z266</f>
        <v>9.5</v>
      </c>
      <c r="L792" s="13">
        <f>AA266</f>
        <v>3.7749999999999999</v>
      </c>
      <c r="M792" t="s">
        <v>666</v>
      </c>
      <c r="Y792" s="7"/>
    </row>
    <row r="793" spans="2:25" ht="15" customHeight="1" x14ac:dyDescent="0.15">
      <c r="Y793" s="7"/>
    </row>
    <row r="794" spans="2:25" ht="15" customHeight="1" x14ac:dyDescent="0.15">
      <c r="Y794" s="7"/>
    </row>
    <row r="795" spans="2:25" ht="15" customHeight="1" x14ac:dyDescent="0.15">
      <c r="Y795" s="7"/>
    </row>
    <row r="798" spans="2:25" ht="15" customHeight="1" x14ac:dyDescent="0.15">
      <c r="B798" s="30" t="s">
        <v>701</v>
      </c>
    </row>
    <row r="799" spans="2:25" ht="15" customHeight="1" x14ac:dyDescent="0.15">
      <c r="N799" s="12">
        <f>(F64+14.5)*2</f>
        <v>65</v>
      </c>
      <c r="O799" s="13">
        <f>(G64+5.481)*2</f>
        <v>24.57</v>
      </c>
      <c r="P799" t="s">
        <v>10</v>
      </c>
    </row>
    <row r="801" spans="6:23" ht="15" customHeight="1" x14ac:dyDescent="0.15">
      <c r="L801" s="12">
        <f>F64+14.5</f>
        <v>32.5</v>
      </c>
      <c r="M801" s="13">
        <f>G64+5.481</f>
        <v>12.285</v>
      </c>
      <c r="N801" t="s">
        <v>10</v>
      </c>
      <c r="O801" s="12">
        <f>F64+14.5</f>
        <v>32.5</v>
      </c>
      <c r="P801" s="13">
        <f>G64+5.481</f>
        <v>12.285</v>
      </c>
      <c r="Q801" t="s">
        <v>10</v>
      </c>
    </row>
    <row r="805" spans="6:23" ht="15" customHeight="1" x14ac:dyDescent="0.15">
      <c r="L805" t="s">
        <v>685</v>
      </c>
      <c r="O805" t="s">
        <v>686</v>
      </c>
    </row>
    <row r="806" spans="6:23" ht="15" customHeight="1" x14ac:dyDescent="0.15">
      <c r="S806" s="12">
        <f>(AG66+5)*2</f>
        <v>36</v>
      </c>
      <c r="T806" s="13">
        <f>(AH66+1.89)*2</f>
        <v>13.607999999999999</v>
      </c>
      <c r="U806" t="s">
        <v>10</v>
      </c>
    </row>
    <row r="810" spans="6:23" ht="15" customHeight="1" x14ac:dyDescent="0.15">
      <c r="N810" s="145"/>
    </row>
    <row r="811" spans="6:23" ht="15" customHeight="1" x14ac:dyDescent="0.15">
      <c r="N811" s="145" t="s">
        <v>697</v>
      </c>
      <c r="O811" t="s">
        <v>696</v>
      </c>
    </row>
    <row r="812" spans="6:23" ht="15" customHeight="1" x14ac:dyDescent="0.15">
      <c r="F812" s="3"/>
      <c r="G812" s="3"/>
      <c r="H812" s="3"/>
      <c r="I812" s="3"/>
      <c r="J812" s="3"/>
      <c r="K812" s="3"/>
      <c r="L812" s="3"/>
      <c r="M812" s="3"/>
      <c r="N812" s="147"/>
      <c r="O812" s="3"/>
      <c r="P812" s="3"/>
      <c r="Q812" s="3"/>
      <c r="R812" s="3"/>
      <c r="S812" s="3"/>
      <c r="T812" s="3"/>
      <c r="U812" s="3"/>
      <c r="V812" s="3"/>
      <c r="W812" s="3"/>
    </row>
    <row r="817" spans="2:23" ht="15" customHeight="1" x14ac:dyDescent="0.15">
      <c r="J817" t="s">
        <v>1060</v>
      </c>
      <c r="L817" t="s">
        <v>685</v>
      </c>
      <c r="O817" t="s">
        <v>686</v>
      </c>
      <c r="V817" s="12">
        <f>(AG66*2)-0.5</f>
        <v>25.5</v>
      </c>
      <c r="W817" s="13">
        <f>(AH66*2)-0.189</f>
        <v>9.6389999999999993</v>
      </c>
    </row>
    <row r="819" spans="2:23" ht="15" customHeight="1" x14ac:dyDescent="0.15">
      <c r="F819" s="291"/>
      <c r="G819" s="291"/>
      <c r="H819" s="291"/>
      <c r="I819" s="291"/>
      <c r="J819" s="291"/>
      <c r="K819" s="291"/>
      <c r="L819" s="291"/>
      <c r="M819" s="291"/>
      <c r="N819" s="291"/>
      <c r="O819" s="291"/>
      <c r="P819" s="291"/>
      <c r="Q819" s="291"/>
      <c r="R819" s="291"/>
      <c r="S819" s="291"/>
      <c r="T819" s="291"/>
      <c r="U819" s="292"/>
      <c r="V819" s="291"/>
      <c r="W819" s="291"/>
    </row>
    <row r="820" spans="2:23" ht="15" customHeight="1" x14ac:dyDescent="0.15">
      <c r="J820" s="306"/>
      <c r="K820" s="306"/>
      <c r="L820" s="306"/>
    </row>
    <row r="821" spans="2:23" ht="15" customHeight="1" x14ac:dyDescent="0.15">
      <c r="F821" s="3"/>
      <c r="G821" s="3"/>
      <c r="H821" s="3"/>
      <c r="I821" s="3"/>
      <c r="J821" s="3"/>
      <c r="K821" s="3"/>
      <c r="L821" s="3"/>
      <c r="M821" s="3"/>
      <c r="N821" s="3"/>
      <c r="O821" s="3"/>
      <c r="P821" s="3"/>
      <c r="Q821" s="3"/>
      <c r="R821" s="3"/>
      <c r="S821" s="3"/>
      <c r="T821" s="3"/>
      <c r="U821" s="307"/>
      <c r="V821" s="3"/>
      <c r="W821" s="3"/>
    </row>
    <row r="823" spans="2:23" ht="15" customHeight="1" x14ac:dyDescent="0.15">
      <c r="I823" t="s">
        <v>670</v>
      </c>
      <c r="M823" t="s">
        <v>659</v>
      </c>
      <c r="R823" t="s">
        <v>670</v>
      </c>
    </row>
    <row r="824" spans="2:23" ht="15" customHeight="1" x14ac:dyDescent="0.15">
      <c r="I824" s="12">
        <f>R254</f>
        <v>40.5</v>
      </c>
      <c r="J824" s="13">
        <f>S254</f>
        <v>15.308999999999999</v>
      </c>
      <c r="K824" t="s">
        <v>699</v>
      </c>
      <c r="N824" s="12">
        <f>M254</f>
        <v>19</v>
      </c>
      <c r="O824" s="13">
        <f>N254</f>
        <v>7.1820000000000004</v>
      </c>
      <c r="P824" t="s">
        <v>10</v>
      </c>
      <c r="R824" s="12">
        <f>S254</f>
        <v>15.308999999999999</v>
      </c>
      <c r="S824" s="13">
        <f>S254</f>
        <v>15.308999999999999</v>
      </c>
      <c r="T824" t="s">
        <v>10</v>
      </c>
      <c r="V824" s="9"/>
      <c r="W824" s="9"/>
    </row>
    <row r="825" spans="2:23" ht="15" customHeight="1" x14ac:dyDescent="0.15">
      <c r="K825" s="12">
        <f>5-1</f>
        <v>4</v>
      </c>
      <c r="L825" s="13">
        <f>1.89-0.378</f>
        <v>1.512</v>
      </c>
      <c r="M825" t="s">
        <v>700</v>
      </c>
    </row>
    <row r="826" spans="2:23" ht="15" customHeight="1" x14ac:dyDescent="0.15">
      <c r="H826" t="s">
        <v>698</v>
      </c>
    </row>
    <row r="829" spans="2:23" ht="15" customHeight="1" x14ac:dyDescent="0.15">
      <c r="B829" s="30" t="s">
        <v>1194</v>
      </c>
    </row>
    <row r="842" spans="5:31" ht="15" customHeight="1" x14ac:dyDescent="0.15">
      <c r="L842" t="s">
        <v>541</v>
      </c>
      <c r="S842" t="s">
        <v>544</v>
      </c>
      <c r="AE842" t="s">
        <v>546</v>
      </c>
    </row>
    <row r="843" spans="5:31" ht="15" customHeight="1" x14ac:dyDescent="0.15">
      <c r="E843" s="161"/>
      <c r="S843" t="s">
        <v>545</v>
      </c>
      <c r="AE843" t="s">
        <v>547</v>
      </c>
    </row>
    <row r="850" spans="2:4" ht="15" customHeight="1" x14ac:dyDescent="0.15">
      <c r="C850" t="s">
        <v>542</v>
      </c>
    </row>
    <row r="851" spans="2:4" ht="15" customHeight="1" x14ac:dyDescent="0.15">
      <c r="C851" t="s">
        <v>543</v>
      </c>
    </row>
    <row r="855" spans="2:4" ht="15" customHeight="1" x14ac:dyDescent="0.15">
      <c r="B855" s="128"/>
      <c r="C855" s="30"/>
      <c r="D855" s="30"/>
    </row>
    <row r="1229" spans="156:158" ht="15" customHeight="1" x14ac:dyDescent="0.15">
      <c r="EZ1229" s="9"/>
      <c r="FA1229" s="9"/>
      <c r="FB1229" s="9"/>
    </row>
  </sheetData>
  <phoneticPr fontId="1"/>
  <hyperlinks>
    <hyperlink ref="AG73:AH73" location="裁断図!A9" display="”寸法表”" xr:uid="{00000000-0004-0000-0000-000008000000}"/>
    <hyperlink ref="BD73:BE73" location="裁断図!A9" display="”寸法表”" xr:uid="{00000000-0004-0000-0000-000009000000}"/>
    <hyperlink ref="BZ73:CA73" location="裁断図!A9" display="”寸法表”" xr:uid="{00000000-0004-0000-0000-000012000000}"/>
    <hyperlink ref="T63:U63" location="本裁ち四つ身の単衣の着物!B67" display="※身八っ口" xr:uid="{00000000-0004-0000-0000-000015000000}"/>
    <hyperlink ref="CV73:CW73" location="裁断図!A9" display="”寸法表”" xr:uid="{00000000-0004-0000-0000-000016000000}"/>
    <hyperlink ref="R63:S63" location="本裁ち四つ身の単衣の着物!N65" display="※袖付" xr:uid="{00000000-0004-0000-0000-000018000000}"/>
    <hyperlink ref="N65:O65" location="本裁ち四つ身の単衣の着物!B68" display="※袖丈" xr:uid="{00000000-0004-0000-0000-000019000000}"/>
    <hyperlink ref="G73:H73" location="裁断図!A9" display="”寸法表”" xr:uid="{00000000-0004-0000-0000-00001C000000}"/>
    <hyperlink ref="G73:I73" location="本裁ち四つ身の単衣の着物!B61" display="”寸法の記入欄”" xr:uid="{00000000-0004-0000-0000-00001E000000}"/>
    <hyperlink ref="AG73:AI73" location="本裁ち四つ身の単衣の着物!B61" display="”寸法の記入欄”" xr:uid="{00000000-0004-0000-0000-00001F000000}"/>
    <hyperlink ref="BD73:BF73" location="本裁ち四つ身の単衣の着物!B61" display="”寸法の記入欄”" xr:uid="{00000000-0004-0000-0000-000020000000}"/>
    <hyperlink ref="BZ73:CB73" location="本裁ち四つ身の単衣の着物!B61" display="”寸法の記入欄”" xr:uid="{00000000-0004-0000-0000-000021000000}"/>
    <hyperlink ref="CV73:CX73" location="本裁ち四つ身の単衣の着物!B61" display="”寸法の記入欄”" xr:uid="{00000000-0004-0000-0000-000022000000}"/>
    <hyperlink ref="AQ576:AR576" location="本裁ち四つ身の単衣の着物!BC606" display="縫込み代 c" xr:uid="{00000000-0004-0000-0000-000027000000}"/>
    <hyperlink ref="BC606:BD606" location="本裁ち四つ身の単衣の着物!X641" display="縫込み代 c" xr:uid="{00000000-0004-0000-0000-000028000000}"/>
    <hyperlink ref="B68:G68" location="裁断図!R63" display="※、身長が145ｃｍで体重が37ｋｇから身長が154ｃｍで体重42ｋｇの男子は袖付＝袖丈になるのでどちらにも同じ寸法を記入して下さい。" xr:uid="{00000000-0004-0000-0000-000029000000}"/>
    <hyperlink ref="B67:V67" location="本裁ち四つ身の単衣の着物!T63" display="※、身長が145ｃｍで体重が37ｋｇから身長が154ｃｍで体重42ｋｇの男子は身八っ口は有りませんので身八っ口は0を記入して下さい。" xr:uid="{00000000-0004-0000-0000-00002A000000}"/>
    <hyperlink ref="CQ72:DG72" location="本裁ち四つ身の単衣の着物!B69" display="7、身長が145ｃｍで体重が37ｋｇから、身長が154ｃｍで体重42ｋｇの男子は対丈にして肩揚だけをします。" xr:uid="{00000000-0004-0000-0000-00002B000000}"/>
    <hyperlink ref="B69:G69" location="裁断図!CQ73" display="※、身長が145ｃｍで体重が37ｋｇから身長が154ｃｍで体重42ｋｇの男子は後身頃の内揚の位置が、" xr:uid="{00000000-0004-0000-0000-00002C000000}"/>
    <hyperlink ref="B69:Q69" location="本裁ち四つ身の単衣の着物!CQ72" display="※、身長が145ｃｍで体重が37ｋｇから身長が154ｃｍで体重42ｋｇの男子は後身頃の内揚の位置が、" xr:uid="{00000000-0004-0000-0000-00002D000000}"/>
    <hyperlink ref="AD69:AG69" location="本裁ち四つ身の単衣の着物!AI63" display="肩山から内揚迄の長さ" xr:uid="{00000000-0004-0000-0000-00002E000000}"/>
    <hyperlink ref="Z67:AC67" location="本裁ち四つ身の単衣の着物!DB123" display=" ※、袖付の処の後幅" xr:uid="{00000000-0004-0000-0000-000030000000}"/>
    <hyperlink ref="DB123:DE123" location="本裁ち四つ身の単衣の着物!Z67" display="     袖付の処の後幅" xr:uid="{00000000-0004-0000-0000-000031000000}"/>
    <hyperlink ref="B70:M70" location="本裁ち四つ身の単衣の着物!T65" display="※、女子でも腰揚をして着用するときは褄下の寸法を着丈の1/2にします。" xr:uid="{00000000-0004-0000-0000-000032000000}"/>
    <hyperlink ref="B68:W68" location="本裁ち四つ身の単衣の着物!R63" display="※、身長が145ｃｍで体重が37ｋｇから身長が154ｃｍで体重42ｋｇの男子は袖付＝袖丈になるのでどちらにも同じ寸法を記入して下さい。" xr:uid="{87063583-C47E-4FDD-B6AD-8F2AB6A92234}"/>
    <hyperlink ref="X641:Y641" location="本裁ち四つ身の単衣の着物!O646" display="縫込み代 c" xr:uid="{93D369D3-BBE2-4C42-9D77-851804463D40}"/>
    <hyperlink ref="O646:P646" location="本裁ち四つ身の単衣の着物!AQ576" display="縫込み代 c" xr:uid="{921EE27C-153F-421D-BAD3-9C059F85A207}"/>
    <hyperlink ref="N72:S72" location="本裁ち四つ身の袷の着物!A76" display="※、本裁ち四つ身の袷の着物に戻る" xr:uid="{51972803-BBFE-47DF-8F50-79BA999B5001}"/>
    <hyperlink ref="F61:L61" location="本裁ち四つ身の単衣の着物!T11" display="※例、7～8歳、身長124ｃｍ、体重25ｋｇ。" xr:uid="{134BD6BC-C937-4D0F-A766-D576DE0DDE6B}"/>
    <hyperlink ref="T11:X11" location="本裁ち四つ身の単衣の着物!A67" display="満年齢" xr:uid="{A5BD2D2D-A07B-4253-91E6-41EA6F19BA06}"/>
    <hyperlink ref="T65:U65" location="本裁ち四つ身の単衣の着物!A70" display="※褄下" xr:uid="{F30C4D1E-110E-424D-BDBC-833DFA51EA69}"/>
    <hyperlink ref="AI63:AL63" location="本裁ち四つ身の単衣の着物!AD69" display="肩山からの内揚の位置" xr:uid="{FA1AC831-36DF-44C0-9443-570C30BB45E5}"/>
    <hyperlink ref="B63:C63" location="本裁ち四つ身の単衣の着物!AO63" display="身丈（背）" xr:uid="{A8C9EF39-FF43-4F8A-BAFC-E152612AE50D}"/>
    <hyperlink ref="AO63:AR63" location="本裁ち四つ身の単衣の着物!A63" display="身丈(肩) =着丈+腰揚代" xr:uid="{1DDF5234-9A3B-431D-BC3C-97D585F6EFA2}"/>
    <hyperlink ref="B63" location="本裁ち四つ身の単衣の着物!AR63" display="身丈（背）" xr:uid="{0F757928-71C4-460E-80DA-D6E9A93F0011}"/>
  </hyperlinks>
  <pageMargins left="0.23622047244094491" right="0.23622047244094491" top="0.74803149606299213" bottom="0.74803149606299213" header="0.31496062992125984" footer="0.31496062992125984"/>
  <pageSetup paperSize="9" scale="70" orientation="landscape" r:id="rId1"/>
  <rowBreaks count="1" manualBreakCount="1">
    <brk id="73" max="37" man="1"/>
  </rowBreaks>
  <ignoredErrors>
    <ignoredError sqref="E256:F256 BP69:BQ69"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O162"/>
  <sheetViews>
    <sheetView workbookViewId="0">
      <selection activeCell="B2" sqref="B2"/>
    </sheetView>
  </sheetViews>
  <sheetFormatPr defaultColWidth="9" defaultRowHeight="13.5" customHeight="1" x14ac:dyDescent="0.15"/>
  <sheetData>
    <row r="2" spans="2:8" ht="13.5" customHeight="1" x14ac:dyDescent="0.15">
      <c r="B2" s="591" t="s">
        <v>2505</v>
      </c>
      <c r="C2" s="591"/>
      <c r="D2" s="591"/>
    </row>
    <row r="3" spans="2:8" ht="13.5" customHeight="1" x14ac:dyDescent="0.15">
      <c r="B3" s="18" t="s">
        <v>2518</v>
      </c>
      <c r="C3" s="18"/>
      <c r="D3" s="18"/>
    </row>
    <row r="4" spans="2:8" ht="13.5" customHeight="1" x14ac:dyDescent="0.15">
      <c r="B4" s="18" t="s">
        <v>1210</v>
      </c>
      <c r="C4" s="18"/>
      <c r="D4" s="18"/>
      <c r="E4" s="18"/>
      <c r="F4" s="18"/>
    </row>
    <row r="6" spans="2:8" ht="13.5" customHeight="1" x14ac:dyDescent="0.15">
      <c r="B6" s="18" t="s">
        <v>1208</v>
      </c>
      <c r="C6" s="18"/>
    </row>
    <row r="8" spans="2:8" ht="13.5" customHeight="1" x14ac:dyDescent="0.15">
      <c r="B8" s="18" t="s">
        <v>1132</v>
      </c>
      <c r="C8" s="18"/>
      <c r="D8" s="18"/>
      <c r="E8" s="18"/>
      <c r="F8" s="18"/>
      <c r="G8" s="18"/>
      <c r="H8" s="18"/>
    </row>
    <row r="9" spans="2:8" ht="13.5" customHeight="1" x14ac:dyDescent="0.15">
      <c r="B9" s="18" t="s">
        <v>1145</v>
      </c>
    </row>
    <row r="10" spans="2:8" ht="13.5" customHeight="1" x14ac:dyDescent="0.15">
      <c r="B10" s="18" t="s">
        <v>1146</v>
      </c>
    </row>
    <row r="11" spans="2:8" ht="13.5" customHeight="1" x14ac:dyDescent="0.15">
      <c r="F11" s="1"/>
    </row>
    <row r="12" spans="2:8" ht="13.5" customHeight="1" x14ac:dyDescent="0.15">
      <c r="B12" s="18" t="s">
        <v>1134</v>
      </c>
      <c r="C12" s="18"/>
      <c r="D12" s="18"/>
      <c r="E12" s="18"/>
      <c r="F12" s="18"/>
      <c r="G12" s="18"/>
      <c r="H12" s="18"/>
    </row>
    <row r="14" spans="2:8" ht="13.5" customHeight="1" x14ac:dyDescent="0.15">
      <c r="B14" s="18" t="s">
        <v>1147</v>
      </c>
      <c r="C14" s="18"/>
      <c r="D14" s="18"/>
      <c r="E14" s="18"/>
      <c r="F14" s="18"/>
      <c r="G14" s="18"/>
      <c r="H14" s="18"/>
    </row>
    <row r="16" spans="2:8" ht="13.5" customHeight="1" x14ac:dyDescent="0.15">
      <c r="B16" s="18" t="s">
        <v>1148</v>
      </c>
      <c r="C16" s="18"/>
      <c r="D16" s="18"/>
      <c r="E16" s="18"/>
      <c r="F16" s="18"/>
      <c r="G16" s="18"/>
    </row>
    <row r="18" spans="2:11" ht="13.5" customHeight="1" x14ac:dyDescent="0.15">
      <c r="B18" s="18" t="s">
        <v>2562</v>
      </c>
      <c r="C18" s="18"/>
      <c r="D18" s="18"/>
      <c r="E18" s="18"/>
      <c r="F18" s="18"/>
      <c r="G18" s="18"/>
      <c r="H18" s="18"/>
    </row>
    <row r="20" spans="2:11" ht="13.5" customHeight="1" x14ac:dyDescent="0.15">
      <c r="B20" s="18" t="s">
        <v>2563</v>
      </c>
      <c r="C20" s="18"/>
      <c r="D20" s="18"/>
      <c r="E20" s="18"/>
      <c r="F20" s="18"/>
      <c r="G20" s="18"/>
    </row>
    <row r="22" spans="2:11" ht="13.5" customHeight="1" x14ac:dyDescent="0.15">
      <c r="B22" s="18" t="s">
        <v>2564</v>
      </c>
      <c r="C22" s="18"/>
      <c r="D22" s="18"/>
      <c r="E22" s="18"/>
      <c r="F22" s="18"/>
      <c r="G22" s="18"/>
      <c r="H22" s="18"/>
      <c r="I22" s="18"/>
      <c r="J22" s="18"/>
      <c r="K22" s="18"/>
    </row>
    <row r="23" spans="2:11" ht="13.5" customHeight="1" x14ac:dyDescent="0.15">
      <c r="B23" s="18" t="s">
        <v>1131</v>
      </c>
    </row>
    <row r="24" spans="2:11" ht="13.5" customHeight="1" x14ac:dyDescent="0.15">
      <c r="B24" s="18" t="s">
        <v>1146</v>
      </c>
    </row>
    <row r="27" spans="2:11" ht="13.5" customHeight="1" x14ac:dyDescent="0.15">
      <c r="B27" s="18" t="s">
        <v>1149</v>
      </c>
      <c r="C27" s="18"/>
    </row>
    <row r="29" spans="2:11" ht="13.5" customHeight="1" x14ac:dyDescent="0.15">
      <c r="B29" s="18" t="s">
        <v>708</v>
      </c>
      <c r="C29" s="18"/>
    </row>
    <row r="31" spans="2:11" ht="13.5" customHeight="1" x14ac:dyDescent="0.15">
      <c r="B31" s="18" t="s">
        <v>710</v>
      </c>
      <c r="C31" s="18"/>
      <c r="J31" s="9"/>
    </row>
    <row r="32" spans="2:11" ht="13.5" customHeight="1" x14ac:dyDescent="0.15">
      <c r="B32" s="18" t="s">
        <v>299</v>
      </c>
      <c r="C32" s="18"/>
      <c r="D32" s="18"/>
    </row>
    <row r="33" spans="2:7" ht="13.5" customHeight="1" x14ac:dyDescent="0.15">
      <c r="B33" s="18" t="s">
        <v>711</v>
      </c>
      <c r="C33" s="18"/>
      <c r="D33" s="18"/>
    </row>
    <row r="35" spans="2:7" ht="13.5" customHeight="1" x14ac:dyDescent="0.15">
      <c r="B35" s="18" t="s">
        <v>2565</v>
      </c>
      <c r="C35" s="18"/>
    </row>
    <row r="37" spans="2:7" ht="13.5" customHeight="1" x14ac:dyDescent="0.15">
      <c r="B37" s="18" t="s">
        <v>1152</v>
      </c>
      <c r="C37" s="18"/>
    </row>
    <row r="39" spans="2:7" ht="13.5" customHeight="1" x14ac:dyDescent="0.15">
      <c r="B39" s="18" t="s">
        <v>1154</v>
      </c>
      <c r="C39" s="18"/>
      <c r="D39" s="18"/>
      <c r="E39" s="18"/>
    </row>
    <row r="40" spans="2:7" ht="13.5" customHeight="1" x14ac:dyDescent="0.15">
      <c r="B40" s="18" t="s">
        <v>1451</v>
      </c>
      <c r="C40" s="18"/>
      <c r="D40" s="18"/>
    </row>
    <row r="43" spans="2:7" ht="13.5" customHeight="1" x14ac:dyDescent="0.15">
      <c r="B43" s="18" t="s">
        <v>1121</v>
      </c>
      <c r="C43" s="18"/>
    </row>
    <row r="44" spans="2:7" ht="13.5" customHeight="1" x14ac:dyDescent="0.15">
      <c r="B44" s="18" t="s">
        <v>799</v>
      </c>
      <c r="C44" s="18"/>
      <c r="D44" s="18"/>
    </row>
    <row r="46" spans="2:7" ht="13.5" customHeight="1" x14ac:dyDescent="0.15">
      <c r="B46" s="18" t="s">
        <v>871</v>
      </c>
      <c r="C46" s="18"/>
      <c r="D46" s="18"/>
      <c r="E46" s="18"/>
      <c r="F46" s="18"/>
      <c r="G46" s="18"/>
    </row>
    <row r="48" spans="2:7" ht="13.5" customHeight="1" x14ac:dyDescent="0.15">
      <c r="B48" s="18" t="s">
        <v>872</v>
      </c>
      <c r="C48" s="18"/>
    </row>
    <row r="49" spans="2:15" ht="13.5" customHeight="1" x14ac:dyDescent="0.15">
      <c r="B49" s="18" t="s">
        <v>874</v>
      </c>
      <c r="C49" s="18"/>
      <c r="D49" s="18"/>
      <c r="E49" s="18"/>
    </row>
    <row r="50" spans="2:15" ht="13.5" customHeight="1" x14ac:dyDescent="0.15">
      <c r="B50" s="18" t="s">
        <v>1241</v>
      </c>
      <c r="C50" s="18"/>
      <c r="D50" s="18"/>
      <c r="E50" s="18"/>
      <c r="F50" s="18"/>
    </row>
    <row r="53" spans="2:15" ht="13.5" customHeight="1" x14ac:dyDescent="0.15">
      <c r="B53" s="18" t="s">
        <v>1122</v>
      </c>
      <c r="C53" s="18"/>
    </row>
    <row r="54" spans="2:15" ht="13.5" customHeight="1" x14ac:dyDescent="0.15">
      <c r="B54" s="18" t="s">
        <v>297</v>
      </c>
      <c r="C54" s="18"/>
      <c r="D54" s="18"/>
      <c r="E54" s="18"/>
    </row>
    <row r="55" spans="2:15" ht="13.5" customHeight="1" x14ac:dyDescent="0.15">
      <c r="B55" s="18" t="s">
        <v>307</v>
      </c>
      <c r="C55" s="18"/>
      <c r="D55" s="18"/>
      <c r="E55" s="18"/>
      <c r="F55" s="18"/>
      <c r="G55" s="18"/>
      <c r="H55" s="18"/>
      <c r="I55" s="18"/>
    </row>
    <row r="56" spans="2:15" ht="13.5" customHeight="1" x14ac:dyDescent="0.15">
      <c r="B56" s="18" t="s">
        <v>1189</v>
      </c>
      <c r="C56" s="18"/>
      <c r="D56" s="18"/>
      <c r="E56" s="18"/>
      <c r="F56" s="18"/>
    </row>
    <row r="57" spans="2:15" ht="13.5" customHeight="1" x14ac:dyDescent="0.15">
      <c r="B57" s="18" t="s">
        <v>875</v>
      </c>
      <c r="C57" s="18"/>
      <c r="D57" s="18"/>
      <c r="E57" s="18"/>
      <c r="F57" s="18"/>
      <c r="G57" s="18"/>
    </row>
    <row r="59" spans="2:15" ht="13.5" customHeight="1" x14ac:dyDescent="0.15">
      <c r="B59" s="18" t="s">
        <v>876</v>
      </c>
      <c r="C59" s="18"/>
      <c r="D59" s="18"/>
    </row>
    <row r="60" spans="2:15" ht="13.5" customHeight="1" x14ac:dyDescent="0.15">
      <c r="B60" s="18" t="s">
        <v>301</v>
      </c>
      <c r="C60" s="18"/>
      <c r="D60" s="18"/>
      <c r="E60" s="18"/>
    </row>
    <row r="61" spans="2:15" ht="13.5" customHeight="1" x14ac:dyDescent="0.15">
      <c r="B61" s="18" t="s">
        <v>878</v>
      </c>
      <c r="C61" s="18"/>
    </row>
    <row r="62" spans="2:15" ht="13.5" customHeight="1" x14ac:dyDescent="0.15">
      <c r="B62" s="18" t="s">
        <v>1160</v>
      </c>
      <c r="C62" s="18"/>
      <c r="D62" s="18"/>
      <c r="E62" s="18"/>
      <c r="F62" s="18"/>
      <c r="G62" s="18"/>
      <c r="H62" s="18"/>
      <c r="I62" s="18"/>
      <c r="J62" s="18"/>
      <c r="K62" s="18"/>
      <c r="L62" s="18"/>
      <c r="M62" s="18"/>
      <c r="N62" s="18"/>
      <c r="O62" s="18"/>
    </row>
    <row r="63" spans="2:15" ht="13.5" customHeight="1" x14ac:dyDescent="0.15">
      <c r="B63" s="18" t="s">
        <v>1162</v>
      </c>
      <c r="C63" s="18"/>
      <c r="D63" s="18"/>
      <c r="E63" s="18"/>
      <c r="F63" s="18"/>
      <c r="G63" s="18"/>
      <c r="H63" s="18"/>
      <c r="I63" s="18"/>
    </row>
    <row r="65" spans="2:12" ht="13.5" customHeight="1" x14ac:dyDescent="0.15">
      <c r="B65" s="18" t="s">
        <v>2566</v>
      </c>
      <c r="C65" s="18"/>
      <c r="D65" s="18"/>
    </row>
    <row r="66" spans="2:12" ht="13.5" customHeight="1" x14ac:dyDescent="0.15">
      <c r="B66" s="18" t="s">
        <v>308</v>
      </c>
      <c r="C66" s="18"/>
      <c r="D66" s="18"/>
    </row>
    <row r="68" spans="2:12" ht="13.5" customHeight="1" x14ac:dyDescent="0.15">
      <c r="B68" s="18" t="s">
        <v>879</v>
      </c>
      <c r="C68" s="18"/>
      <c r="D68" s="18"/>
      <c r="E68" s="18"/>
      <c r="F68" s="18"/>
    </row>
    <row r="69" spans="2:12" ht="13.5" customHeight="1" x14ac:dyDescent="0.15">
      <c r="B69" s="18" t="s">
        <v>1387</v>
      </c>
      <c r="C69" s="18"/>
      <c r="D69" s="18"/>
      <c r="E69" s="18"/>
      <c r="F69" s="18"/>
      <c r="G69" s="18"/>
      <c r="H69" s="18"/>
      <c r="I69" s="18"/>
      <c r="J69" s="18"/>
      <c r="K69" s="18"/>
      <c r="L69" s="18"/>
    </row>
    <row r="71" spans="2:12" ht="13.5" customHeight="1" x14ac:dyDescent="0.15">
      <c r="B71" s="18" t="s">
        <v>880</v>
      </c>
      <c r="C71" s="18"/>
      <c r="D71" s="18"/>
      <c r="E71" s="18"/>
      <c r="F71" s="18"/>
      <c r="G71" s="18"/>
    </row>
    <row r="72" spans="2:12" ht="13.5" customHeight="1" x14ac:dyDescent="0.15">
      <c r="B72" s="18" t="s">
        <v>1392</v>
      </c>
      <c r="C72" s="18"/>
      <c r="D72" s="18"/>
      <c r="E72" s="18"/>
      <c r="F72" s="18"/>
      <c r="G72" s="18"/>
      <c r="H72" s="18"/>
      <c r="I72" s="18"/>
    </row>
    <row r="73" spans="2:12" ht="13.5" customHeight="1" x14ac:dyDescent="0.15">
      <c r="B73" s="18" t="s">
        <v>1393</v>
      </c>
      <c r="C73" s="18"/>
      <c r="D73" s="18"/>
      <c r="E73" s="18"/>
      <c r="F73" s="18"/>
      <c r="G73" s="18"/>
      <c r="H73" s="18"/>
      <c r="I73" s="18"/>
      <c r="J73" s="18"/>
      <c r="K73" s="18"/>
    </row>
    <row r="74" spans="2:12" ht="13.5" customHeight="1" x14ac:dyDescent="0.15">
      <c r="B74" s="18" t="s">
        <v>1391</v>
      </c>
      <c r="C74" s="18"/>
      <c r="D74" s="18"/>
      <c r="E74" s="18"/>
    </row>
    <row r="75" spans="2:12" ht="13.5" customHeight="1" x14ac:dyDescent="0.15">
      <c r="B75" s="18" t="s">
        <v>1382</v>
      </c>
      <c r="C75" s="18"/>
      <c r="D75" s="18"/>
      <c r="E75" s="18"/>
      <c r="F75" s="18"/>
    </row>
    <row r="77" spans="2:12" ht="13.5" customHeight="1" x14ac:dyDescent="0.15">
      <c r="B77" s="18" t="s">
        <v>1407</v>
      </c>
      <c r="C77" s="18"/>
      <c r="D77" s="18"/>
      <c r="E77" s="18"/>
    </row>
    <row r="78" spans="2:12" ht="13.5" customHeight="1" x14ac:dyDescent="0.15">
      <c r="B78" s="18" t="s">
        <v>1492</v>
      </c>
      <c r="C78" s="18"/>
      <c r="D78" s="18"/>
      <c r="E78" s="18"/>
    </row>
    <row r="81" spans="2:9" ht="13.5" customHeight="1" x14ac:dyDescent="0.15">
      <c r="B81" s="18" t="s">
        <v>1123</v>
      </c>
      <c r="C81" s="18"/>
    </row>
    <row r="82" spans="2:9" ht="13.5" customHeight="1" x14ac:dyDescent="0.15">
      <c r="B82" s="18" t="s">
        <v>1398</v>
      </c>
      <c r="C82" s="18"/>
    </row>
    <row r="83" spans="2:9" ht="13.5" customHeight="1" x14ac:dyDescent="0.15">
      <c r="B83" s="18" t="s">
        <v>1420</v>
      </c>
      <c r="C83" s="18"/>
    </row>
    <row r="84" spans="2:9" ht="13.5" customHeight="1" x14ac:dyDescent="0.15">
      <c r="B84" s="18" t="s">
        <v>1399</v>
      </c>
      <c r="C84" s="18"/>
      <c r="D84" s="18"/>
      <c r="E84" s="18"/>
      <c r="F84" s="18"/>
    </row>
    <row r="85" spans="2:9" ht="13.5" customHeight="1" x14ac:dyDescent="0.15">
      <c r="B85" s="18" t="s">
        <v>1400</v>
      </c>
      <c r="C85" s="18"/>
      <c r="D85" s="18"/>
      <c r="E85" s="18"/>
      <c r="F85" s="18"/>
    </row>
    <row r="86" spans="2:9" ht="13.5" customHeight="1" x14ac:dyDescent="0.15">
      <c r="B86" s="18" t="s">
        <v>1446</v>
      </c>
      <c r="C86" s="18"/>
      <c r="D86" s="18"/>
      <c r="E86" s="18"/>
    </row>
    <row r="89" spans="2:9" ht="13.5" customHeight="1" x14ac:dyDescent="0.15">
      <c r="B89" s="18" t="s">
        <v>1376</v>
      </c>
      <c r="C89" s="18"/>
    </row>
    <row r="90" spans="2:9" ht="13.5" customHeight="1" x14ac:dyDescent="0.15">
      <c r="B90" s="18" t="s">
        <v>882</v>
      </c>
      <c r="C90" s="18"/>
    </row>
    <row r="92" spans="2:9" ht="13.5" customHeight="1" x14ac:dyDescent="0.15">
      <c r="B92" s="18" t="s">
        <v>883</v>
      </c>
      <c r="C92" s="18"/>
    </row>
    <row r="94" spans="2:9" ht="13.5" customHeight="1" x14ac:dyDescent="0.15">
      <c r="B94" s="18" t="s">
        <v>1188</v>
      </c>
      <c r="C94" s="18"/>
      <c r="D94" s="18"/>
    </row>
    <row r="95" spans="2:9" ht="13.5" customHeight="1" x14ac:dyDescent="0.15">
      <c r="F95" ph="1"/>
      <c r="G95" ph="1"/>
      <c r="H95" ph="1"/>
      <c r="I95" ph="1"/>
    </row>
    <row r="96" spans="2:9" ht="13.5" customHeight="1" x14ac:dyDescent="0.15">
      <c r="B96" s="18" t="s">
        <v>884</v>
      </c>
      <c r="C96" s="18"/>
      <c r="D96" s="18"/>
    </row>
    <row r="99" spans="1:15" ht="13.5" customHeight="1" x14ac:dyDescent="0.15">
      <c r="B99" s="18" t="s">
        <v>1207</v>
      </c>
      <c r="C99" s="18"/>
      <c r="O99" s="1"/>
    </row>
    <row r="100" spans="1:15" ht="13.5" customHeight="1" x14ac:dyDescent="0.15">
      <c r="O100" s="1"/>
    </row>
    <row r="101" spans="1:15" ht="13.5" customHeight="1" x14ac:dyDescent="0.15">
      <c r="A101" s="1"/>
      <c r="J101" s="1"/>
      <c r="K101" s="1"/>
      <c r="L101" s="1"/>
      <c r="M101" s="1"/>
      <c r="N101" s="1"/>
      <c r="O101" s="1"/>
    </row>
    <row r="105" spans="1:15" ht="13.5" customHeight="1" x14ac:dyDescent="0.15">
      <c r="A105" s="1"/>
      <c r="J105" s="1"/>
      <c r="K105" s="1"/>
      <c r="L105" s="1"/>
      <c r="M105" s="1"/>
      <c r="N105" s="1"/>
      <c r="O105" s="1"/>
    </row>
    <row r="106" spans="1:15" ht="13.5" customHeight="1" x14ac:dyDescent="0.15">
      <c r="A106" s="1"/>
      <c r="B106" s="1"/>
      <c r="C106" s="1"/>
      <c r="D106" s="1"/>
      <c r="E106" s="1"/>
      <c r="F106" s="1"/>
      <c r="G106" s="1"/>
      <c r="H106" s="1"/>
      <c r="I106" s="1"/>
      <c r="J106" s="1"/>
      <c r="K106" s="1"/>
      <c r="L106" s="1"/>
      <c r="M106" s="1"/>
      <c r="N106" s="1"/>
      <c r="O106" s="1"/>
    </row>
    <row r="107" spans="1:15" ht="13.5" customHeight="1" x14ac:dyDescent="0.15">
      <c r="A107" s="1"/>
      <c r="E107" s="1"/>
      <c r="F107" s="1"/>
      <c r="G107" s="1"/>
      <c r="H107" s="1"/>
      <c r="I107" s="1"/>
      <c r="J107" s="1"/>
      <c r="K107" s="1"/>
      <c r="L107" s="1"/>
      <c r="M107" s="1"/>
      <c r="N107" s="1"/>
      <c r="O107" s="1"/>
    </row>
    <row r="108" spans="1:15" ht="13.5" customHeight="1" x14ac:dyDescent="0.15">
      <c r="A108" s="1"/>
      <c r="B108" s="1"/>
      <c r="C108" s="1"/>
      <c r="D108" s="1"/>
      <c r="E108" s="1"/>
      <c r="F108" s="1"/>
      <c r="G108" s="1"/>
      <c r="H108" s="1"/>
      <c r="I108" s="1"/>
      <c r="J108" s="1"/>
      <c r="K108" s="1"/>
      <c r="L108" s="1"/>
      <c r="M108" s="1"/>
      <c r="N108" s="1"/>
      <c r="O108" s="1"/>
    </row>
    <row r="109" spans="1:15" ht="13.5" customHeight="1" x14ac:dyDescent="0.15">
      <c r="A109" s="1"/>
      <c r="D109" s="1"/>
      <c r="E109" s="1"/>
      <c r="F109" s="1"/>
      <c r="G109" s="1"/>
      <c r="H109" s="1"/>
      <c r="I109" s="1"/>
      <c r="J109" s="1"/>
      <c r="K109" s="1"/>
      <c r="L109" s="1"/>
      <c r="M109" s="1"/>
      <c r="N109" s="1"/>
      <c r="O109" s="1"/>
    </row>
    <row r="110" spans="1:15" ht="13.5" customHeight="1" x14ac:dyDescent="0.15">
      <c r="A110" s="1"/>
      <c r="D110" s="1"/>
      <c r="E110" s="1"/>
      <c r="F110" s="1"/>
      <c r="G110" s="1"/>
      <c r="H110" s="1"/>
      <c r="I110" s="1"/>
      <c r="J110" s="1"/>
      <c r="K110" s="1"/>
      <c r="L110" s="1"/>
      <c r="M110" s="1"/>
      <c r="N110" s="1"/>
      <c r="O110" s="1"/>
    </row>
    <row r="111" spans="1:15" ht="13.5" customHeight="1" x14ac:dyDescent="0.15">
      <c r="A111" s="1"/>
      <c r="D111" s="1"/>
      <c r="E111" s="1"/>
      <c r="F111" s="1"/>
      <c r="G111" s="1"/>
      <c r="H111" s="1"/>
      <c r="I111" s="1"/>
      <c r="J111" s="1"/>
      <c r="K111" s="1"/>
      <c r="L111" s="1"/>
      <c r="M111" s="1"/>
      <c r="N111" s="1"/>
      <c r="O111" s="1"/>
    </row>
    <row r="112" spans="1:15" ht="13.5" customHeight="1" x14ac:dyDescent="0.15">
      <c r="A112" s="1"/>
      <c r="B112" s="1"/>
      <c r="C112" s="1"/>
      <c r="D112" s="1"/>
      <c r="E112" s="1"/>
      <c r="F112" s="1"/>
      <c r="G112" s="1"/>
      <c r="H112" s="1"/>
      <c r="I112" s="1"/>
      <c r="J112" s="1"/>
      <c r="K112" s="1"/>
      <c r="L112" s="1"/>
      <c r="M112" s="1"/>
      <c r="N112" s="1"/>
      <c r="O112" s="1"/>
    </row>
    <row r="113" spans="1:15" ht="13.5" customHeight="1" x14ac:dyDescent="0.15">
      <c r="A113" s="1"/>
      <c r="D113" s="1"/>
      <c r="E113" s="1"/>
      <c r="F113" s="1"/>
      <c r="G113" s="1"/>
      <c r="H113" s="1"/>
      <c r="I113" s="1"/>
      <c r="J113" s="1"/>
      <c r="K113" s="1"/>
      <c r="L113" s="1"/>
      <c r="M113" s="1"/>
      <c r="N113" s="1"/>
      <c r="O113" s="1"/>
    </row>
    <row r="114" spans="1:15" ht="13.5" customHeight="1" x14ac:dyDescent="0.15">
      <c r="A114" s="1"/>
      <c r="B114" s="1"/>
      <c r="C114" s="1"/>
      <c r="D114" s="1"/>
      <c r="E114" s="1"/>
      <c r="F114" s="1"/>
      <c r="G114" s="1"/>
      <c r="H114" s="1"/>
      <c r="I114" s="1"/>
      <c r="J114" s="1"/>
      <c r="K114" s="1"/>
      <c r="L114" s="1"/>
      <c r="M114" s="1"/>
      <c r="N114" s="1"/>
      <c r="O114" s="1"/>
    </row>
    <row r="115" spans="1:15" ht="13.5" customHeight="1" x14ac:dyDescent="0.15">
      <c r="A115" s="1"/>
      <c r="D115" s="1"/>
      <c r="E115" s="1"/>
      <c r="F115" s="1"/>
      <c r="G115" s="1"/>
      <c r="H115" s="1"/>
      <c r="I115" s="1"/>
      <c r="J115" s="1"/>
      <c r="K115" s="1"/>
      <c r="L115" s="1"/>
      <c r="M115" s="1"/>
      <c r="N115" s="1"/>
      <c r="O115" s="1"/>
    </row>
    <row r="116" spans="1:15" ht="13.5" customHeight="1" x14ac:dyDescent="0.15">
      <c r="A116" s="1"/>
      <c r="B116" s="1"/>
      <c r="C116" s="1"/>
      <c r="D116" s="1"/>
      <c r="E116" s="1"/>
      <c r="F116" s="1"/>
      <c r="G116" s="1"/>
      <c r="H116" s="1"/>
      <c r="I116" s="1"/>
      <c r="J116" s="1"/>
      <c r="K116" s="1"/>
      <c r="L116" s="1"/>
      <c r="M116" s="1"/>
      <c r="N116" s="1"/>
      <c r="O116" s="1"/>
    </row>
    <row r="117" spans="1:15" ht="13.5" customHeight="1" x14ac:dyDescent="0.15">
      <c r="A117" s="1"/>
      <c r="D117" s="1"/>
      <c r="E117" s="1"/>
      <c r="F117" s="1"/>
      <c r="G117" s="1"/>
      <c r="H117" s="1"/>
      <c r="I117" s="1"/>
      <c r="J117" s="1"/>
      <c r="K117" s="1"/>
      <c r="L117" s="1"/>
      <c r="M117" s="1"/>
      <c r="N117" s="1"/>
      <c r="O117" s="1"/>
    </row>
    <row r="118" spans="1:15" ht="13.5" customHeight="1" x14ac:dyDescent="0.15">
      <c r="A118" s="1"/>
      <c r="B118" s="1"/>
      <c r="C118" s="1"/>
      <c r="D118" s="1"/>
      <c r="E118" s="1"/>
      <c r="F118" s="1"/>
      <c r="G118" s="1"/>
      <c r="H118" s="1"/>
      <c r="I118" s="1"/>
      <c r="J118" s="1"/>
      <c r="K118" s="1"/>
      <c r="L118" s="1"/>
      <c r="M118" s="1"/>
      <c r="N118" s="1"/>
      <c r="O118" s="1"/>
    </row>
    <row r="119" spans="1:15" ht="13.5" customHeight="1" x14ac:dyDescent="0.15">
      <c r="A119" s="1"/>
      <c r="B119" s="1"/>
      <c r="C119" s="1"/>
      <c r="D119" s="1"/>
      <c r="E119" s="1"/>
      <c r="F119" s="1"/>
      <c r="G119" s="1"/>
      <c r="H119" s="1"/>
      <c r="I119" s="1"/>
      <c r="J119" s="1"/>
      <c r="K119" s="1"/>
      <c r="L119" s="1"/>
      <c r="M119" s="1"/>
      <c r="N119" s="1"/>
      <c r="O119" s="1"/>
    </row>
    <row r="120" spans="1:15" ht="13.5" customHeight="1" x14ac:dyDescent="0.15">
      <c r="A120" s="1"/>
      <c r="F120" s="1"/>
      <c r="G120" s="1"/>
      <c r="H120" s="1"/>
      <c r="I120" s="1"/>
      <c r="J120" s="1"/>
      <c r="K120" s="1"/>
      <c r="L120" s="1"/>
      <c r="M120" s="1"/>
      <c r="N120" s="1"/>
      <c r="O120" s="1"/>
    </row>
    <row r="121" spans="1:15" ht="13.5" customHeight="1" x14ac:dyDescent="0.15">
      <c r="A121" s="1"/>
      <c r="E121" s="1"/>
      <c r="F121" s="1"/>
      <c r="G121" s="1"/>
      <c r="H121" s="1"/>
      <c r="I121" s="1"/>
      <c r="J121" s="1"/>
      <c r="K121" s="1"/>
      <c r="L121" s="1"/>
      <c r="M121" s="1"/>
      <c r="N121" s="1"/>
      <c r="O121" s="1"/>
    </row>
    <row r="122" spans="1:15" ht="13.5" customHeight="1" x14ac:dyDescent="0.15">
      <c r="A122" s="1"/>
      <c r="B122" s="1"/>
      <c r="C122" s="1"/>
      <c r="D122" s="1"/>
      <c r="E122" s="1"/>
      <c r="F122" s="1"/>
      <c r="G122" s="1"/>
      <c r="H122" s="1"/>
      <c r="I122" s="1"/>
      <c r="J122" s="1"/>
      <c r="K122" s="1"/>
      <c r="L122" s="1"/>
      <c r="M122" s="1"/>
      <c r="N122" s="1"/>
      <c r="O122" s="1"/>
    </row>
    <row r="123" spans="1:15" ht="13.5" customHeight="1" x14ac:dyDescent="0.15">
      <c r="A123" s="1"/>
      <c r="E123" s="1"/>
      <c r="F123" s="1"/>
      <c r="G123" s="1"/>
      <c r="H123" s="1"/>
      <c r="I123" s="1"/>
      <c r="J123" s="1"/>
      <c r="K123" s="1"/>
      <c r="L123" s="1"/>
      <c r="M123" s="1"/>
      <c r="N123" s="1"/>
      <c r="O123" s="1"/>
    </row>
    <row r="124" spans="1:15" ht="13.5" customHeight="1" x14ac:dyDescent="0.15">
      <c r="A124" s="1"/>
      <c r="B124" s="1"/>
      <c r="C124" s="1"/>
      <c r="D124" s="1"/>
      <c r="E124" s="1"/>
      <c r="F124" s="1"/>
      <c r="G124" s="1"/>
      <c r="H124" s="1"/>
      <c r="I124" s="1"/>
      <c r="J124" s="1"/>
      <c r="K124" s="1"/>
      <c r="L124" s="1"/>
      <c r="M124" s="1"/>
      <c r="N124" s="1"/>
      <c r="O124" s="1"/>
    </row>
    <row r="125" spans="1:15" ht="13.5" customHeight="1" x14ac:dyDescent="0.15">
      <c r="A125" s="1"/>
      <c r="E125" s="1"/>
      <c r="F125" s="1"/>
      <c r="G125" s="1"/>
      <c r="H125" s="1"/>
      <c r="I125" s="1"/>
      <c r="J125" s="1"/>
      <c r="K125" s="1"/>
      <c r="L125" s="1"/>
      <c r="M125" s="1"/>
      <c r="N125" s="1"/>
      <c r="O125" s="1"/>
    </row>
    <row r="126" spans="1:15" ht="13.5" customHeight="1" x14ac:dyDescent="0.15">
      <c r="A126" s="1"/>
      <c r="B126" s="1"/>
      <c r="C126" s="1"/>
      <c r="D126" s="1"/>
      <c r="E126" s="1"/>
      <c r="F126" s="1"/>
      <c r="G126" s="1"/>
      <c r="H126" s="1"/>
      <c r="I126" s="1"/>
      <c r="J126" s="1"/>
      <c r="K126" s="1"/>
      <c r="L126" s="1"/>
      <c r="M126" s="1"/>
      <c r="N126" s="1"/>
      <c r="O126" s="1"/>
    </row>
    <row r="127" spans="1:15" ht="13.5" customHeight="1" x14ac:dyDescent="0.15">
      <c r="A127" s="1"/>
      <c r="I127" s="1"/>
      <c r="J127" s="1"/>
      <c r="K127" s="1"/>
      <c r="L127" s="1"/>
      <c r="M127" s="1"/>
      <c r="N127" s="1"/>
      <c r="O127" s="1"/>
    </row>
    <row r="128" spans="1:15" ht="13.5" customHeight="1" x14ac:dyDescent="0.15">
      <c r="A128" s="1"/>
      <c r="B128" s="1"/>
      <c r="C128" s="1"/>
      <c r="D128" s="1"/>
      <c r="E128" s="1"/>
      <c r="F128" s="1"/>
      <c r="G128" s="1"/>
      <c r="H128" s="1"/>
      <c r="I128" s="1"/>
      <c r="J128" s="1"/>
      <c r="K128" s="1"/>
      <c r="L128" s="1"/>
      <c r="M128" s="1"/>
      <c r="N128" s="1"/>
      <c r="O128" s="1"/>
    </row>
    <row r="129" spans="1:15" ht="13.5" customHeight="1" x14ac:dyDescent="0.15">
      <c r="A129" s="1"/>
      <c r="B129" s="1"/>
      <c r="C129" s="1"/>
      <c r="D129" s="1"/>
      <c r="E129" s="1"/>
      <c r="F129" s="1"/>
      <c r="G129" s="1"/>
      <c r="H129" s="1"/>
      <c r="I129" s="1"/>
      <c r="J129" s="1"/>
      <c r="K129" s="1"/>
      <c r="L129" s="1"/>
      <c r="M129" s="1"/>
      <c r="N129" s="1"/>
      <c r="O129" s="1"/>
    </row>
    <row r="130" spans="1:15" ht="13.5" customHeight="1" x14ac:dyDescent="0.15">
      <c r="A130" s="1"/>
      <c r="E130" s="1"/>
      <c r="F130" s="1"/>
      <c r="G130" s="1"/>
      <c r="H130" s="1"/>
      <c r="I130" s="1"/>
      <c r="J130" s="1"/>
      <c r="K130" s="1"/>
      <c r="L130" s="1"/>
      <c r="M130" s="1"/>
      <c r="N130" s="1"/>
      <c r="O130" s="1"/>
    </row>
    <row r="131" spans="1:15" ht="13.5" customHeight="1" x14ac:dyDescent="0.15">
      <c r="A131" s="1"/>
      <c r="H131" s="1"/>
      <c r="I131" s="1"/>
      <c r="J131" s="1"/>
      <c r="K131" s="1"/>
      <c r="L131" s="1"/>
      <c r="M131" s="1"/>
      <c r="N131" s="1"/>
      <c r="O131" s="1"/>
    </row>
    <row r="132" spans="1:15" ht="13.5" customHeight="1" x14ac:dyDescent="0.15">
      <c r="A132" s="1"/>
      <c r="B132" s="1"/>
      <c r="C132" s="1"/>
      <c r="D132" s="1"/>
      <c r="E132" s="1"/>
      <c r="F132" s="1"/>
      <c r="G132" s="1"/>
      <c r="H132" s="1"/>
      <c r="I132" s="1"/>
      <c r="J132" s="1"/>
      <c r="K132" s="1"/>
      <c r="L132" s="1"/>
      <c r="M132" s="1"/>
      <c r="N132" s="1"/>
      <c r="O132" s="1"/>
    </row>
    <row r="133" spans="1:15" ht="13.5" customHeight="1" x14ac:dyDescent="0.15">
      <c r="A133" s="1"/>
      <c r="L133" s="1"/>
      <c r="M133" s="1"/>
      <c r="N133" s="1"/>
      <c r="O133" s="1"/>
    </row>
    <row r="134" spans="1:15" ht="13.5" customHeight="1" x14ac:dyDescent="0.15">
      <c r="A134" s="1"/>
      <c r="B134" s="1"/>
      <c r="C134" s="1"/>
      <c r="D134" s="1"/>
      <c r="E134" s="1"/>
      <c r="F134" s="1"/>
      <c r="G134" s="1"/>
      <c r="H134" s="1"/>
      <c r="I134" s="1"/>
      <c r="J134" s="1"/>
      <c r="K134" s="1"/>
      <c r="L134" s="1"/>
      <c r="M134" s="1"/>
      <c r="N134" s="1"/>
      <c r="O134" s="1"/>
    </row>
    <row r="135" spans="1:15" ht="13.5" customHeight="1" x14ac:dyDescent="0.15">
      <c r="A135" s="1"/>
      <c r="F135" s="1"/>
      <c r="G135" s="1"/>
      <c r="H135" s="1"/>
      <c r="I135" s="1"/>
      <c r="J135" s="1"/>
      <c r="K135" s="1"/>
      <c r="L135" s="1"/>
      <c r="M135" s="1"/>
      <c r="N135" s="1"/>
      <c r="O135" s="1"/>
    </row>
    <row r="136" spans="1:15" ht="13.5" customHeight="1" x14ac:dyDescent="0.15">
      <c r="A136" s="1"/>
      <c r="B136" s="1"/>
      <c r="C136" s="1"/>
      <c r="D136" s="1"/>
      <c r="E136" s="1"/>
      <c r="F136" s="1"/>
      <c r="G136" s="1"/>
      <c r="H136" s="1"/>
      <c r="I136" s="1"/>
      <c r="J136" s="1"/>
      <c r="K136" s="1"/>
      <c r="L136" s="1"/>
      <c r="M136" s="1"/>
      <c r="N136" s="1"/>
      <c r="O136" s="1"/>
    </row>
    <row r="137" spans="1:15" ht="13.5" customHeight="1" x14ac:dyDescent="0.15">
      <c r="A137" s="1"/>
    </row>
    <row r="138" spans="1:15" ht="13.5" customHeight="1" x14ac:dyDescent="0.15">
      <c r="A138" s="1"/>
      <c r="F138" s="1"/>
      <c r="G138" s="1"/>
      <c r="H138" s="1"/>
      <c r="I138" s="1"/>
      <c r="J138" s="1"/>
      <c r="K138" s="1"/>
      <c r="L138" s="1"/>
      <c r="M138" s="1"/>
      <c r="N138" s="1"/>
      <c r="O138" s="1"/>
    </row>
    <row r="139" spans="1:15" ht="13.5" customHeight="1" x14ac:dyDescent="0.15">
      <c r="A139" s="1"/>
      <c r="B139" s="271"/>
      <c r="C139" s="271"/>
      <c r="D139" s="271"/>
      <c r="E139" s="271"/>
      <c r="F139" s="271"/>
      <c r="G139" s="271"/>
      <c r="H139" s="271"/>
      <c r="I139" s="271"/>
      <c r="J139" s="271"/>
      <c r="K139" s="271"/>
      <c r="L139" s="271"/>
      <c r="M139" s="271"/>
      <c r="N139" s="271"/>
      <c r="O139" s="1"/>
    </row>
    <row r="140" spans="1:15" ht="13.5" customHeight="1" x14ac:dyDescent="0.15">
      <c r="A140" s="1"/>
      <c r="B140" s="1"/>
      <c r="C140" s="1"/>
      <c r="D140" s="1"/>
      <c r="E140" s="1"/>
      <c r="F140" s="1"/>
      <c r="G140" s="1"/>
      <c r="H140" s="1"/>
      <c r="I140" s="1"/>
      <c r="J140" s="1"/>
      <c r="K140" s="1"/>
      <c r="L140" s="1"/>
      <c r="M140" s="1"/>
      <c r="N140" s="1"/>
      <c r="O140" s="1"/>
    </row>
    <row r="141" spans="1:15" ht="13.5" customHeight="1" x14ac:dyDescent="0.15">
      <c r="A141" s="1"/>
      <c r="M141" s="1"/>
      <c r="N141" s="1"/>
      <c r="O141" s="1"/>
    </row>
    <row r="142" spans="1:15" ht="13.5" customHeight="1" x14ac:dyDescent="0.15">
      <c r="A142" s="1"/>
      <c r="B142" s="1"/>
      <c r="C142" s="1"/>
      <c r="D142" s="1"/>
      <c r="E142" s="1"/>
      <c r="F142" s="1"/>
      <c r="G142" s="1"/>
      <c r="H142" s="1"/>
      <c r="I142" s="1"/>
      <c r="J142" s="1"/>
      <c r="K142" s="1"/>
      <c r="L142" s="1"/>
      <c r="M142" s="1"/>
      <c r="N142" s="1"/>
      <c r="O142" s="1"/>
    </row>
    <row r="143" spans="1:15" ht="13.5" customHeight="1" x14ac:dyDescent="0.15">
      <c r="A143" s="1"/>
      <c r="B143" s="1"/>
      <c r="C143" s="1"/>
      <c r="D143" s="1"/>
      <c r="E143" s="1"/>
      <c r="F143" s="1"/>
      <c r="G143" s="1"/>
      <c r="H143" s="1"/>
      <c r="I143" s="1"/>
      <c r="J143" s="1"/>
      <c r="K143" s="1"/>
      <c r="L143" s="1"/>
      <c r="M143" s="1"/>
      <c r="N143" s="1"/>
      <c r="O143" s="1"/>
    </row>
    <row r="144" spans="1:15" ht="13.5" customHeight="1" x14ac:dyDescent="0.15">
      <c r="A144" s="1"/>
      <c r="E144" s="1"/>
      <c r="F144" s="1"/>
      <c r="G144" s="1"/>
      <c r="H144" s="1"/>
      <c r="I144" s="1"/>
      <c r="J144" s="1"/>
      <c r="K144" s="1"/>
      <c r="L144" s="1"/>
      <c r="M144" s="1"/>
      <c r="N144" s="1"/>
      <c r="O144" s="1"/>
    </row>
    <row r="145" spans="1:15" ht="13.5" customHeight="1" x14ac:dyDescent="0.15">
      <c r="A145" s="1"/>
      <c r="G145" s="1"/>
      <c r="H145" s="1"/>
      <c r="I145" s="1"/>
      <c r="J145" s="1"/>
      <c r="K145" s="1"/>
      <c r="L145" s="1"/>
      <c r="M145" s="1"/>
      <c r="N145" s="1"/>
      <c r="O145" s="1"/>
    </row>
    <row r="146" spans="1:15" ht="13.5" customHeight="1" x14ac:dyDescent="0.15">
      <c r="A146" s="1"/>
      <c r="B146" s="1"/>
      <c r="C146" s="1"/>
      <c r="D146" s="1"/>
      <c r="E146" s="1"/>
      <c r="F146" s="1"/>
      <c r="G146" s="1"/>
      <c r="H146" s="1"/>
      <c r="I146" s="1"/>
      <c r="J146" s="1"/>
      <c r="K146" s="1"/>
      <c r="L146" s="1"/>
      <c r="M146" s="1"/>
      <c r="N146" s="1"/>
      <c r="O146" s="1"/>
    </row>
    <row r="147" spans="1:15" ht="13.5" customHeight="1" x14ac:dyDescent="0.15">
      <c r="A147" s="1"/>
      <c r="F147" s="1"/>
      <c r="G147" s="1"/>
      <c r="H147" s="1"/>
      <c r="I147" s="1"/>
      <c r="J147" s="1"/>
      <c r="K147" s="1"/>
      <c r="L147" s="1"/>
      <c r="M147" s="1"/>
      <c r="N147" s="1"/>
      <c r="O147" s="1"/>
    </row>
    <row r="148" spans="1:15" ht="13.5" customHeight="1" x14ac:dyDescent="0.15">
      <c r="A148" s="1"/>
      <c r="B148" s="1"/>
      <c r="C148" s="1"/>
      <c r="D148" s="1"/>
      <c r="E148" s="1"/>
      <c r="F148" s="1"/>
      <c r="G148" s="1"/>
      <c r="H148" s="1"/>
      <c r="I148" s="1"/>
      <c r="J148" s="1"/>
      <c r="K148" s="1"/>
      <c r="L148" s="1"/>
      <c r="M148" s="1"/>
      <c r="N148" s="1"/>
      <c r="O148" s="1"/>
    </row>
    <row r="149" spans="1:15" ht="13.5" customHeight="1" x14ac:dyDescent="0.15">
      <c r="A149" s="1"/>
      <c r="H149" s="1"/>
      <c r="I149" s="1"/>
      <c r="J149" s="1"/>
      <c r="K149" s="1"/>
      <c r="L149" s="1"/>
      <c r="M149" s="1"/>
      <c r="N149" s="1"/>
      <c r="O149" s="1"/>
    </row>
    <row r="150" spans="1:15" ht="13.5" customHeight="1" x14ac:dyDescent="0.15">
      <c r="A150" s="1"/>
      <c r="B150" s="1"/>
      <c r="C150" s="1"/>
      <c r="D150" s="1"/>
      <c r="E150" s="1"/>
      <c r="F150" s="1"/>
      <c r="G150" s="1"/>
      <c r="H150" s="1"/>
      <c r="I150" s="1"/>
      <c r="J150" s="1"/>
      <c r="K150" s="1"/>
      <c r="L150" s="1"/>
      <c r="M150" s="1"/>
      <c r="N150" s="1"/>
      <c r="O150" s="1"/>
    </row>
    <row r="151" spans="1:15" ht="13.5" customHeight="1" x14ac:dyDescent="0.15">
      <c r="A151" s="1"/>
      <c r="F151" s="1"/>
      <c r="G151" s="1"/>
      <c r="H151" s="1"/>
      <c r="I151" s="1"/>
      <c r="J151" s="1"/>
      <c r="K151" s="1"/>
      <c r="L151" s="1"/>
      <c r="M151" s="1"/>
      <c r="N151" s="1"/>
      <c r="O151" s="1"/>
    </row>
    <row r="152" spans="1:15" ht="13.5" customHeight="1" x14ac:dyDescent="0.15">
      <c r="A152" s="1"/>
      <c r="B152" s="1"/>
      <c r="C152" s="1"/>
      <c r="D152" s="1"/>
      <c r="E152" s="1"/>
      <c r="F152" s="1"/>
      <c r="G152" s="1"/>
      <c r="H152" s="1"/>
      <c r="I152" s="1"/>
      <c r="J152" s="1"/>
      <c r="K152" s="1"/>
      <c r="L152" s="1"/>
      <c r="M152" s="1"/>
      <c r="N152" s="1"/>
      <c r="O152" s="1"/>
    </row>
    <row r="153" spans="1:15" ht="13.5" customHeight="1" x14ac:dyDescent="0.15">
      <c r="A153" s="1"/>
      <c r="E153" s="1"/>
      <c r="F153" s="1"/>
      <c r="G153" s="1"/>
      <c r="H153" s="1"/>
      <c r="I153" s="1"/>
      <c r="J153" s="1"/>
      <c r="K153" s="1"/>
      <c r="L153" s="1"/>
      <c r="M153" s="1"/>
      <c r="N153" s="1"/>
      <c r="O153" s="1"/>
    </row>
    <row r="154" spans="1:15" ht="13.5" customHeight="1" x14ac:dyDescent="0.15">
      <c r="A154" s="1"/>
      <c r="B154" s="1"/>
      <c r="C154" s="1"/>
      <c r="D154" s="1"/>
      <c r="E154" s="1"/>
      <c r="F154" s="1"/>
      <c r="G154" s="1"/>
      <c r="H154" s="1"/>
      <c r="I154" s="1"/>
      <c r="J154" s="1"/>
      <c r="K154" s="1"/>
      <c r="L154" s="1"/>
      <c r="M154" s="1"/>
      <c r="N154" s="1"/>
      <c r="O154" s="1"/>
    </row>
    <row r="155" spans="1:15" ht="13.5" customHeight="1" x14ac:dyDescent="0.15">
      <c r="A155" s="1"/>
      <c r="B155" s="1"/>
      <c r="C155" s="1"/>
      <c r="D155" s="1"/>
      <c r="E155" s="1"/>
      <c r="F155" s="1"/>
      <c r="G155" s="1"/>
      <c r="H155" s="1"/>
      <c r="I155" s="1"/>
      <c r="J155" s="1"/>
      <c r="K155" s="1"/>
      <c r="L155" s="1"/>
      <c r="M155" s="1"/>
      <c r="N155" s="1"/>
      <c r="O155" s="1"/>
    </row>
    <row r="156" spans="1:15" ht="13.5" customHeight="1" x14ac:dyDescent="0.15">
      <c r="A156" s="1"/>
      <c r="H156" s="1"/>
      <c r="I156" s="1"/>
      <c r="J156" s="1"/>
      <c r="K156" s="1"/>
      <c r="L156" s="1"/>
      <c r="M156" s="1"/>
      <c r="N156" s="1"/>
      <c r="O156" s="1"/>
    </row>
    <row r="157" spans="1:15" ht="13.5" customHeight="1" x14ac:dyDescent="0.15">
      <c r="A157" s="1"/>
      <c r="H157" s="1"/>
      <c r="I157" s="1"/>
      <c r="J157" s="1"/>
      <c r="K157" s="1"/>
      <c r="L157" s="1"/>
      <c r="M157" s="1"/>
      <c r="N157" s="1"/>
      <c r="O157" s="1"/>
    </row>
    <row r="158" spans="1:15" ht="13.5" customHeight="1" x14ac:dyDescent="0.15">
      <c r="A158" s="1"/>
      <c r="B158" s="271"/>
      <c r="C158" s="271"/>
      <c r="D158" s="271"/>
      <c r="E158" s="271"/>
      <c r="F158" s="271"/>
      <c r="G158" s="271"/>
      <c r="H158" s="1"/>
      <c r="I158" s="1"/>
      <c r="J158" s="1"/>
      <c r="K158" s="1"/>
      <c r="L158" s="1"/>
      <c r="M158" s="1"/>
      <c r="N158" s="1"/>
      <c r="O158" s="1"/>
    </row>
    <row r="159" spans="1:15" ht="13.5" customHeight="1" x14ac:dyDescent="0.15">
      <c r="A159" s="1"/>
      <c r="B159" s="1"/>
      <c r="C159" s="1"/>
      <c r="D159" s="1"/>
      <c r="E159" s="1"/>
      <c r="F159" s="1"/>
      <c r="G159" s="1"/>
      <c r="H159" s="1"/>
      <c r="I159" s="1"/>
      <c r="J159" s="1"/>
      <c r="K159" s="1"/>
      <c r="L159" s="1"/>
      <c r="M159" s="1"/>
      <c r="N159" s="1"/>
      <c r="O159" s="1"/>
    </row>
    <row r="160" spans="1:15" ht="13.5" customHeight="1" x14ac:dyDescent="0.15">
      <c r="A160" s="1"/>
      <c r="E160" s="1"/>
      <c r="F160" s="1"/>
      <c r="G160" s="1"/>
      <c r="H160" s="1"/>
      <c r="I160" s="1"/>
      <c r="J160" s="1"/>
      <c r="K160" s="1"/>
      <c r="L160" s="1"/>
      <c r="M160" s="1"/>
      <c r="N160" s="1"/>
      <c r="O160" s="1"/>
    </row>
    <row r="161" spans="1:15" ht="13.5" customHeight="1" x14ac:dyDescent="0.15">
      <c r="A161" s="1"/>
      <c r="B161" s="1"/>
      <c r="C161" s="1"/>
      <c r="D161" s="1"/>
      <c r="E161" s="1"/>
      <c r="F161" s="1"/>
      <c r="G161" s="1"/>
      <c r="H161" s="1"/>
      <c r="I161" s="1"/>
      <c r="J161" s="1"/>
      <c r="K161" s="1"/>
      <c r="L161" s="1"/>
      <c r="M161" s="1"/>
      <c r="N161" s="1"/>
      <c r="O161" s="1"/>
    </row>
    <row r="162" spans="1:15" ht="13.5" customHeight="1" x14ac:dyDescent="0.15">
      <c r="A162" s="1"/>
      <c r="B162" s="1"/>
      <c r="C162" s="1"/>
      <c r="D162" s="1"/>
      <c r="E162" s="1"/>
      <c r="F162" s="1"/>
      <c r="G162" s="1"/>
      <c r="H162" s="1"/>
      <c r="I162" s="1"/>
      <c r="J162" s="1"/>
      <c r="K162" s="1"/>
      <c r="L162" s="1"/>
      <c r="M162" s="1"/>
      <c r="N162" s="1"/>
      <c r="O162" s="1"/>
    </row>
  </sheetData>
  <phoneticPr fontId="1"/>
  <hyperlinks>
    <hyperlink ref="B2:D2" location="本裁ち四つ身の単衣の着物!A1" display="本裁ち四つ身の単衣の着物" xr:uid="{667758A6-DBF6-4F52-AF32-4CA3F30AD2F8}"/>
    <hyperlink ref="B3:D3" location="本裁ち四つ身の単衣の着物!A8" display="Ⅰ、本裁ち四つ身の着物の寸法" xr:uid="{7E4691F3-7F41-4D9F-A22B-47CE829AB772}"/>
    <hyperlink ref="B4:F4" location="本裁ち四つ身の単衣の着物!K10" display="1、本裁ち四つ身にする子供物の着物の標準寸法表" xr:uid="{BC606AB3-CB98-4B6D-B5DC-257CCBC3B502}"/>
    <hyperlink ref="B6:C6" location="本裁ち四つ身の単衣の着物!A61" display="2、寸法の記入欄" xr:uid="{1E11A31F-A85D-4E6C-9180-D8A26AE90BA4}"/>
    <hyperlink ref="B8:H8" location="本裁ち四つ身の単衣の着物!A72" display="1、振袖は女子の着物になり、おはしょりで着用して肩揚だけをします。" xr:uid="{E57395E9-513B-4050-A466-9F91F8CBDAE6}"/>
    <hyperlink ref="B9" location="本裁ち四つ身の単衣の着物!A74" display="①、前身頃" xr:uid="{90F33135-B0B4-47F6-BB05-551994EE3691}"/>
    <hyperlink ref="B10" location="本裁ち四つ身の単衣の着物!A119" display="②、後身頃" xr:uid="{05EE5F48-8A8F-4B92-B080-FCD09649695F}"/>
    <hyperlink ref="B12:H12" location="本裁ち四つ身の単衣の着物!AB72" display="2、元禄袖は女子の着物になり、おはしょりで着用して肩揚だけをします。" xr:uid="{03180059-30B2-4C49-A650-AB35C42EA61C}"/>
    <hyperlink ref="B14:H14" location="本裁ち四つ身の単衣の着物!AY72" display="3、船底袖は女子の着物になり、おはしょりで着用して肩揚だけをします。" xr:uid="{73DB02B6-A48B-43C8-BC07-22E3C501464A}"/>
    <hyperlink ref="B16:G16" location="本裁ち四つ身の単衣の着物!BU72" display="4、筒袖は男子の着物になり、肩揚、腰揚をして着用します。" xr:uid="{5E9D608E-697E-43DC-8E11-629B28346566}"/>
    <hyperlink ref="B22:K22" location="本裁ち四つ身の単衣の着物!CQ72" display="5、身長が145ｃｍで体重が37ｋｇから、身長が154ｃｍで体重42ｋｇの男子は対丈にして肩揚だけをします。" xr:uid="{32A7E2AE-C982-4E6E-8FFC-0C1D5446BC4C}"/>
    <hyperlink ref="B23" location="本裁ち四つ身の単衣の着物!CQ74" display="①、前身頃" xr:uid="{58401E2A-BC70-4E61-8B96-E8BAD33684E8}"/>
    <hyperlink ref="B24" location="本裁ち四つ身の単衣の着物!CQ112" display="②、後身頃" xr:uid="{8F6B2CA4-C826-4DE3-91F9-BF08C7DD80C3}"/>
    <hyperlink ref="B18:H18" location="本裁ち四つ身の単衣の着物!AY72" display="5、船底袖は女子の着物になり、おはしょりで着用して肩揚だけをします。" xr:uid="{68608C2A-9080-4AA4-85ED-D787A985F020}"/>
    <hyperlink ref="B20:G20" location="本裁ち四つ身の単衣の着物!BU72" display="6、筒袖は男子の着物になり、肩揚、腰揚をして着用します。" xr:uid="{BFF2668E-BD94-4538-B5F5-A2E91ED26F08}"/>
    <hyperlink ref="B27:C27" location="本裁ち四つ身の単衣の着物!A165" display="Ⅱ、裁断図と見積り" xr:uid="{9881E23E-6C2C-4374-B9DF-26A101B246E8}"/>
    <hyperlink ref="B29:C29" location="本裁ち四つ身の単衣の着物!A167" display="1、袖の裁断図" xr:uid="{69F7E76B-F883-4E00-B1FA-D7B919A5148C}"/>
    <hyperlink ref="B31:C31" location="本裁ち四つ身の単衣の着物!A186" display="2、身頃の裁断図" xr:uid="{8367E1DF-D618-41FC-B874-7DD8FF20B652}"/>
    <hyperlink ref="B32:D32" location="本裁ち四つ身の単衣の着物!A187" display="①、下前の身頃の裁断図" xr:uid="{C6C33236-E2B7-444E-82AF-3179CCF38F65}"/>
    <hyperlink ref="B33:D33" location="本裁ち四つ身の単衣の着物!A204" display="②、上前の身頃の裁断図" xr:uid="{11A66B23-7A7B-426B-940B-50D3B82AE1A3}"/>
    <hyperlink ref="B35:C35" location="本裁ち四つ身の単衣の着物!A221" display="3、衿と衽の裁断図" xr:uid="{3EF8A069-6817-4FFC-8F85-7E670B182778}"/>
    <hyperlink ref="B37:C37" location="本裁ち四つ身の単衣の着物!A244" display="4、反物の見積り" xr:uid="{F4A97EFE-E139-47CA-A5C4-D0EBC0A7DA5F}"/>
    <hyperlink ref="B39:E39" location="本裁ち四つ身の単衣の着物!A269" display="5、希望の寸法に仕立てる為に必要な要尺" xr:uid="{006C1740-6B20-4A48-9E35-2871307AEE82}"/>
    <hyperlink ref="B40:D40" location="本裁ち四つ身の単衣の着物!Q270" display="※衽に内揚をした時の総要尺" xr:uid="{42871FC1-5E6D-408C-9308-6C49633F4EA5}"/>
    <hyperlink ref="B43:C43" location="本裁ち四つ身の単衣の着物!A275" display="Ⅲ、袖のへら付け" xr:uid="{568C1241-4A84-49E0-894E-F12081A89CA8}"/>
    <hyperlink ref="B44:D44" location="本裁ち四つ身の単衣の着物!A276" display="1、袖丈と袖口と袖付のへら付け" xr:uid="{F5BD1A2D-D3D2-4B99-A178-12D289A2A2D9}"/>
    <hyperlink ref="B46:G46" location="本裁ち四つ身の単衣の着物!A307" display="2、袖口くけの折り、口下、袖下、袖丸味、たこ縫いの印付け" xr:uid="{2F4B91E0-59E3-462F-93B7-68294C5D6E97}"/>
    <hyperlink ref="B48:C48" location="本裁ち四つ身の単衣の着物!A337" display="3、袖幅のへら付け" xr:uid="{DAF885AA-D691-4B2D-AC81-DA96608CF752}"/>
    <hyperlink ref="B49:E49" location="本裁ち四つ身の単衣の着物!A338" display="①、袖幅と袖山幅が同寸の時のへらの仕方" xr:uid="{6025C968-C47F-4715-BFA6-90CDAD977441}"/>
    <hyperlink ref="B50:F50" location="本裁ち四つ身の単衣の着物!Q338" display="②、袖幅よりも袖山幅を広げた時のへらの仕方" xr:uid="{2ABD414A-6F9F-467D-9324-5B270175CCCE}"/>
    <hyperlink ref="B53:C53" location="本裁ち四つ身の単衣の着物!A375" display="Ⅳ、身丈のへら付け" xr:uid="{81193E52-C483-4221-A5ED-FCD03A6D4F4F}"/>
    <hyperlink ref="B54:E54" location="本裁ち四つ身の単衣の着物!A382" display="1、単衣で多く使われている方法になります。" xr:uid="{07782AA6-11F3-4068-9FE9-6BC0E49DB686}"/>
    <hyperlink ref="B55:I55" location="本裁ち四つ身の単衣の着物!A384" display="①、上前と下前の身頃の背縫い側と衽付け側の長さを揃えて中表に二枚重ねます。" xr:uid="{0C0D163E-6C8E-4006-8A0E-C6E549A4464D}"/>
    <hyperlink ref="B56:F56" location="本裁ち四つ身の単衣の着物!A399" display="②、衿肩明と肩幅の縫代に鏝で肩山の折りをします。" xr:uid="{7A5950B4-1529-4FE3-BAC6-573ED77C8C3A}"/>
    <hyperlink ref="B57:G57" location="本裁ち四つ身の単衣の着物!A414" display="③、背縫いと袖付、身八っ口と内揚のへらをして衿肩明を切ります。" xr:uid="{B58FEA00-7D05-4B60-90AA-1A73B3782B47}"/>
    <hyperlink ref="B59:D59" location="本裁ち四つ身の単衣の着物!A432" display="2、袷で多く使われている方法" xr:uid="{F419D9FD-103E-42D5-9B8B-1BFAACEC26BE}"/>
    <hyperlink ref="B60:E60" location="本裁ち四つ身の単衣の着物!A434" display="①、肩山の折りの位置を決め方ます。" xr:uid="{8B939F03-E19B-42D9-89B3-A583080CBCE8}"/>
    <hyperlink ref="B61:C61" location="本裁ち四つ身の単衣の着物!A457" display="②、身頃のへら付け" xr:uid="{34CB0E69-2AF1-4B0B-A375-3457D1C09C03}"/>
    <hyperlink ref="B62:O62" location="本裁ち四つ身の単衣の着物!A460" display="一、身長115ｃｍで体重20ｋｇから、身長154ｃｍで体重42ｋｇの女子と、身長115ｃｍで体重20ｋｇから、身長136ｃｍで体重32ｋｇの男子の身頃のへら付け" xr:uid="{07834658-2E39-4688-BAAA-A20578FF85DA}"/>
    <hyperlink ref="B63:I63" location="本裁ち四つ身の単衣の着物!AW460" display="二、身長145ｃｍで体重37ｋｇから、身長154ｃｍで体重42ｋｇの男子の身頃のへら付け" xr:uid="{5D89AD15-35F6-4BDD-9FFB-5FFD7A4EA8E7}"/>
    <hyperlink ref="B65:D65" location="本裁ち四つ身の単衣の着物!A478" display="③、衿肩明のへらの拡大図" xr:uid="{A4382591-394C-4C45-BE0B-DA35DFFBE1D3}"/>
    <hyperlink ref="B66:D66" location="本裁ち四つ身の単衣の着物!S503" display="背縫いの縫代の記入欄" xr:uid="{BE849AC8-9E67-4977-8AA0-E2F92E2B4158}"/>
    <hyperlink ref="B68:F68" location="本裁ち四つ身の単衣の着物!A508" display="④、後身頃の肩山から袖付の間の身幅のへら付け" xr:uid="{D2974EA0-F452-40F8-84DD-37C813E61781}"/>
    <hyperlink ref="B69:L69" location="本裁ち四つ身の単衣の着物!AQ511" display="※、身長が145ｃｍ、体重が37ｋｇから身長が154ｃｍ、体重42ｋｇの男子の後身頃の肩山から袖付の間の身幅のへら付け" xr:uid="{8026733C-790C-47C6-9DB9-9972A804FAA4}"/>
    <hyperlink ref="B71:G71" location="本裁ち四つ身の単衣の着物!A552" display="⑤、前幅と前身頃の肩山から袖付の間の身幅のへら付け" xr:uid="{84E70E0C-CDC3-49BB-B8CD-E284D84AE0A7}"/>
    <hyperlink ref="B72:I72" location="本裁ち四つ身の単衣の着物!A570" display="※、身長115ｃｍで体重20ｋｇから、身長144.5ｃｍで体重37ｋｇ迄は前幅は通しにします。" xr:uid="{CFB18E95-F40C-485B-82A0-99031F342684}"/>
    <hyperlink ref="B73:K73" location="本裁ち四つ身の単衣の着物!Y570" display="※、身長149ｃｍで体重41.4ｋｇから、身長154ｃｍで体重42ｋｇでは抱幅は前幅より4分（1.51ｃｍ）狭くします。" xr:uid="{CCCF8ADC-0C37-4A56-9A8B-A692DD2352ED}"/>
    <hyperlink ref="B74:E74" location="本裁ち四つ身の単衣の着物!AQ573" display="裾から衽下りまでの前幅のへら付け" xr:uid="{43372E96-6638-4194-B862-08C7F26DAE79}"/>
    <hyperlink ref="B75:F75" location="本裁ち四つ身の単衣の着物!AQ592" display="前幅を狭くする間隔と、縫込み代aを求める計算" xr:uid="{78602F26-D719-4381-BBBC-16D7EB26100C}"/>
    <hyperlink ref="B77:E77" location="本裁ち四つ身の単衣の着物!X552" display="⑥、脇縫いの縫代を引っ立てる説明" xr:uid="{28C47326-6809-4026-AFB3-4B541E60C8E5}"/>
    <hyperlink ref="B78:E78" location="本裁ち四つ身の単衣の着物!X567" display="脇縫いの縫代の引っ立て幅の記入欄" xr:uid="{FE1F64FF-E39C-4401-9505-C24EDF0E71C2}"/>
    <hyperlink ref="B81:C81" location="本裁ち四つ身の単衣の着物!A661" display="Ⅴ、衽のへら付け" xr:uid="{8ADF18B0-B923-403B-9BD5-4C7A7B5F1BF6}"/>
    <hyperlink ref="B82:C82" location="本裁ち四つ身の単衣の着物!A679" display="①、衽付けのへら付け" xr:uid="{150A9BEC-3BFD-4592-BFA3-2A98A689C4A9}"/>
    <hyperlink ref="B83:C83" location="本裁ち四つ身の単衣の着物!W673" display="※、褄下の縫代" xr:uid="{2193BBAF-83CA-4D75-A863-B32258B83C8B}"/>
    <hyperlink ref="B84:F84" location="本裁ち四つ身の単衣の着物!A682" display="※、合褄の処から衽頭までの間の表衽付けの縫代" xr:uid="{FABF54CB-3257-4D0C-B2EE-C1AF65F07080}"/>
    <hyperlink ref="B85:F85" location="本裁ち四つ身の単衣の着物!A694" display="※、裾の裁切から合褄の処までの表の衽幅のへら付け" xr:uid="{D53A5884-9ABC-46CA-A5E7-33E80B9D9B20}"/>
    <hyperlink ref="B86:E86" location="本裁ち四つ身の単衣の着物!AS661" display="※、衽に内揚をした時の衽のへら付け" xr:uid="{B3B451F5-B0FF-4928-AC99-D7862077A4F7}"/>
    <hyperlink ref="B89:C89" location="本裁ち四つ身の単衣の着物!A708" display="Ⅵ、衿のへら付け" xr:uid="{FFDA4A65-92A1-4289-BD52-301D3644A891}"/>
    <hyperlink ref="B90:C90" location="本裁ち四つ身の単衣の着物!A709" display="1、地衿のへら付け" xr:uid="{600520C8-85EE-4AA9-8137-53FA1C93469E}"/>
    <hyperlink ref="B92:C92" location="本裁ち四つ身の単衣の着物!A730" display="2、共衿のへら付け" xr:uid="{90CA417A-BF0F-4033-A7DF-03981D900634}"/>
    <hyperlink ref="B94:D94" location="本裁ち四つ身の単衣の着物!A748" display="3、衿先のへらの拡大図" xr:uid="{4E4D4238-DF24-4C73-BE6D-7202B9CD66DA}"/>
    <hyperlink ref="B96:D96" location="本裁ち四つ身の単衣の着物!A798" display="4、地衿に三つ衿芯を付けます。" xr:uid="{CD5B69E5-6E4F-4A39-8B35-DB700C180C7A}"/>
    <hyperlink ref="B99:C99" location="本裁ち四つ身の単衣の着物!A829" display="Ⅶ、子供物の本" xr:uid="{759695E9-9A65-42D5-896B-E8DB164107A6}"/>
  </hyperlinks>
  <pageMargins left="0.7" right="0.7" top="0.75" bottom="0.75"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DB754-881F-466F-8B34-5DABFB42580D}">
  <dimension ref="A1:GQ1182"/>
  <sheetViews>
    <sheetView zoomScaleNormal="100" workbookViewId="0"/>
  </sheetViews>
  <sheetFormatPr defaultColWidth="5" defaultRowHeight="15" customHeight="1" x14ac:dyDescent="0.15"/>
  <cols>
    <col min="1" max="92" width="5" customWidth="1"/>
    <col min="95" max="99" width="5" customWidth="1"/>
    <col min="102" max="103" width="5" customWidth="1"/>
    <col min="106" max="111" width="5" customWidth="1"/>
    <col min="114" max="115" width="5" customWidth="1"/>
  </cols>
  <sheetData>
    <row r="1" spans="1:74" ht="15" customHeight="1" x14ac:dyDescent="0.15">
      <c r="B1" s="51" t="s">
        <v>2504</v>
      </c>
      <c r="N1" t="s">
        <v>2925</v>
      </c>
    </row>
    <row r="2" spans="1:74" ht="15" customHeight="1" x14ac:dyDescent="0.15">
      <c r="B2" t="s">
        <v>360</v>
      </c>
      <c r="K2" s="9"/>
    </row>
    <row r="3" spans="1:74" ht="15" customHeight="1" x14ac:dyDescent="0.15">
      <c r="A3" s="52"/>
      <c r="B3" s="52" t="s">
        <v>1509</v>
      </c>
      <c r="C3" s="52"/>
      <c r="D3" s="52"/>
      <c r="E3" s="52"/>
      <c r="F3" s="52"/>
      <c r="G3" s="52"/>
      <c r="H3" s="52"/>
      <c r="I3" s="52"/>
      <c r="J3" s="52"/>
      <c r="K3" s="52"/>
      <c r="L3" s="52"/>
      <c r="M3" s="52"/>
      <c r="N3" s="52"/>
      <c r="O3" s="52"/>
      <c r="P3" s="52"/>
      <c r="Q3" s="52"/>
      <c r="R3" s="52"/>
      <c r="S3" s="52"/>
      <c r="T3" s="52"/>
      <c r="U3" s="52"/>
      <c r="V3" s="52"/>
      <c r="W3" s="52"/>
    </row>
    <row r="4" spans="1:74" ht="15" customHeight="1" x14ac:dyDescent="0.15">
      <c r="B4" s="53"/>
      <c r="C4" s="1" t="s">
        <v>1510</v>
      </c>
      <c r="J4" s="54"/>
      <c r="K4" s="1" t="s">
        <v>1193</v>
      </c>
      <c r="R4" s="55"/>
      <c r="S4" t="s">
        <v>1127</v>
      </c>
    </row>
    <row r="5" spans="1:74" ht="15" customHeight="1" x14ac:dyDescent="0.15">
      <c r="B5" s="56" t="s">
        <v>115</v>
      </c>
      <c r="G5" s="57" t="s">
        <v>114</v>
      </c>
      <c r="Z5" s="12"/>
      <c r="AA5" s="13"/>
    </row>
    <row r="6" spans="1:74" ht="15" customHeight="1" x14ac:dyDescent="0.15">
      <c r="B6" s="58">
        <v>1</v>
      </c>
      <c r="C6" t="s">
        <v>116</v>
      </c>
      <c r="D6" s="12">
        <f>B6*2.64</f>
        <v>2.64</v>
      </c>
      <c r="F6" s="59"/>
      <c r="G6" s="32">
        <v>3</v>
      </c>
      <c r="H6" s="60" t="s">
        <v>116</v>
      </c>
      <c r="I6" s="13">
        <f>G6/2.64</f>
        <v>1.1363636363636362</v>
      </c>
    </row>
    <row r="7" spans="1:74" ht="15" customHeight="1" x14ac:dyDescent="0.15">
      <c r="B7" t="s">
        <v>2515</v>
      </c>
    </row>
    <row r="9" spans="1:74" ht="15" customHeight="1" x14ac:dyDescent="0.15">
      <c r="B9" s="30" t="s">
        <v>2518</v>
      </c>
    </row>
    <row r="10" spans="1:74" ht="15" customHeight="1" x14ac:dyDescent="0.15">
      <c r="B10" s="30" t="s">
        <v>1202</v>
      </c>
    </row>
    <row r="11" spans="1:74" ht="15" customHeight="1" x14ac:dyDescent="0.15">
      <c r="B11" t="s">
        <v>702</v>
      </c>
      <c r="AU11" s="593" t="s">
        <v>1524</v>
      </c>
      <c r="AV11" s="271"/>
      <c r="AW11" s="271"/>
      <c r="AX11" s="271"/>
      <c r="AY11" s="271"/>
      <c r="AZ11" s="271"/>
      <c r="BA11" s="271"/>
      <c r="BB11" s="271"/>
      <c r="BC11" s="271"/>
      <c r="BD11" s="271"/>
      <c r="BE11" s="271"/>
      <c r="BF11" s="271"/>
      <c r="BG11" s="271"/>
      <c r="BH11" s="271"/>
      <c r="BI11" s="271"/>
      <c r="BJ11" s="271"/>
      <c r="BK11" s="271"/>
    </row>
    <row r="12" spans="1:74" ht="15" customHeight="1" x14ac:dyDescent="0.15">
      <c r="B12" s="3"/>
      <c r="C12" s="3"/>
      <c r="D12" s="3"/>
      <c r="E12" s="3"/>
      <c r="F12" s="3"/>
      <c r="G12" s="3"/>
      <c r="H12" s="3"/>
      <c r="K12" s="3"/>
      <c r="L12" s="3"/>
      <c r="M12" s="3"/>
      <c r="N12" s="3"/>
      <c r="O12" s="3"/>
      <c r="P12" s="3"/>
      <c r="Q12" s="3"/>
      <c r="T12" s="3"/>
      <c r="U12" s="3"/>
      <c r="V12" s="3"/>
      <c r="W12" s="3"/>
      <c r="X12" s="3"/>
      <c r="Y12" s="3"/>
      <c r="Z12" s="3"/>
      <c r="AC12" s="3"/>
      <c r="AD12" s="3"/>
      <c r="AE12" s="3"/>
      <c r="AF12" s="3"/>
      <c r="AG12" s="3"/>
      <c r="AH12" s="3"/>
      <c r="AI12" s="3"/>
      <c r="AL12" s="3"/>
      <c r="AM12" s="3"/>
      <c r="AN12" s="3"/>
      <c r="AO12" s="3"/>
      <c r="AP12" s="3"/>
      <c r="AQ12" s="3"/>
      <c r="AR12" s="3"/>
      <c r="AU12" s="3"/>
      <c r="AV12" s="3"/>
      <c r="AW12" s="3"/>
      <c r="AX12" s="3"/>
      <c r="AY12" s="3"/>
      <c r="AZ12" s="3"/>
      <c r="BA12" s="3"/>
      <c r="BB12" s="3"/>
      <c r="BE12" s="3"/>
      <c r="BF12" s="3"/>
      <c r="BG12" s="3"/>
      <c r="BH12" s="3"/>
      <c r="BI12" s="3"/>
      <c r="BJ12" s="3"/>
      <c r="BK12" s="3"/>
      <c r="BL12" s="3"/>
      <c r="BO12" s="3"/>
      <c r="BP12" s="3"/>
      <c r="BQ12" s="3"/>
      <c r="BR12" s="3"/>
      <c r="BS12" s="3"/>
      <c r="BT12" s="3"/>
      <c r="BU12" s="3"/>
      <c r="BV12" s="3"/>
    </row>
    <row r="13" spans="1:74" ht="15" customHeight="1" x14ac:dyDescent="0.15">
      <c r="B13" s="50" t="s">
        <v>493</v>
      </c>
      <c r="C13" s="47"/>
      <c r="D13" s="47"/>
      <c r="E13" s="47"/>
      <c r="F13" s="48"/>
      <c r="G13" s="47" t="s">
        <v>719</v>
      </c>
      <c r="H13" s="48"/>
      <c r="K13" s="50" t="s">
        <v>493</v>
      </c>
      <c r="L13" s="47"/>
      <c r="M13" s="47"/>
      <c r="N13" s="47"/>
      <c r="O13" s="48"/>
      <c r="P13" s="47" t="s">
        <v>720</v>
      </c>
      <c r="Q13" s="48"/>
      <c r="T13" s="588" t="s">
        <v>493</v>
      </c>
      <c r="U13" s="592"/>
      <c r="V13" s="47"/>
      <c r="W13" s="47"/>
      <c r="X13" s="48"/>
      <c r="Y13" s="47" t="s">
        <v>726</v>
      </c>
      <c r="Z13" s="48"/>
      <c r="AC13" s="50" t="s">
        <v>493</v>
      </c>
      <c r="AD13" s="47"/>
      <c r="AE13" s="47"/>
      <c r="AF13" s="47"/>
      <c r="AG13" s="48"/>
      <c r="AH13" s="47" t="s">
        <v>727</v>
      </c>
      <c r="AI13" s="48"/>
      <c r="AL13" s="50" t="s">
        <v>493</v>
      </c>
      <c r="AM13" s="47"/>
      <c r="AN13" s="47"/>
      <c r="AO13" s="47"/>
      <c r="AP13" s="48"/>
      <c r="AQ13" s="47" t="s">
        <v>728</v>
      </c>
      <c r="AR13" s="48"/>
      <c r="AU13" t="s">
        <v>493</v>
      </c>
      <c r="AW13" s="47"/>
      <c r="AX13" s="47"/>
      <c r="AY13" s="47"/>
      <c r="AZ13" s="48"/>
      <c r="BA13" s="47" t="s">
        <v>729</v>
      </c>
      <c r="BB13" s="48"/>
      <c r="BE13" s="50" t="s">
        <v>493</v>
      </c>
      <c r="BF13" s="47"/>
      <c r="BG13" s="47"/>
      <c r="BH13" s="47"/>
      <c r="BI13" s="3"/>
      <c r="BJ13" s="48"/>
      <c r="BK13" s="47" t="s">
        <v>730</v>
      </c>
      <c r="BL13" s="48"/>
      <c r="BO13" s="50" t="s">
        <v>493</v>
      </c>
      <c r="BP13" s="47"/>
      <c r="BQ13" s="47"/>
      <c r="BR13" s="47"/>
      <c r="BS13" s="47"/>
      <c r="BT13" s="48"/>
      <c r="BU13" s="47" t="s">
        <v>740</v>
      </c>
      <c r="BV13" s="48"/>
    </row>
    <row r="14" spans="1:74" ht="15" customHeight="1" x14ac:dyDescent="0.15">
      <c r="B14" s="50" t="s">
        <v>494</v>
      </c>
      <c r="C14" s="47"/>
      <c r="D14" s="47"/>
      <c r="E14" s="47"/>
      <c r="F14" s="48"/>
      <c r="G14">
        <v>20</v>
      </c>
      <c r="H14" s="7" t="s">
        <v>705</v>
      </c>
      <c r="K14" s="50" t="s">
        <v>494</v>
      </c>
      <c r="L14" s="47"/>
      <c r="M14" s="47"/>
      <c r="N14" s="47"/>
      <c r="O14" s="48"/>
      <c r="P14">
        <v>22.5</v>
      </c>
      <c r="Q14" s="7" t="s">
        <v>705</v>
      </c>
      <c r="T14" s="50" t="s">
        <v>494</v>
      </c>
      <c r="U14" s="47"/>
      <c r="V14" s="47"/>
      <c r="W14" s="47"/>
      <c r="X14" s="48"/>
      <c r="Y14">
        <v>25</v>
      </c>
      <c r="Z14" s="7" t="s">
        <v>705</v>
      </c>
      <c r="AC14" s="50" t="s">
        <v>494</v>
      </c>
      <c r="AD14" s="47"/>
      <c r="AE14" s="47"/>
      <c r="AF14" s="47"/>
      <c r="AG14" s="48"/>
      <c r="AH14">
        <v>28.5</v>
      </c>
      <c r="AI14" s="7" t="s">
        <v>705</v>
      </c>
      <c r="AL14" s="50" t="s">
        <v>494</v>
      </c>
      <c r="AM14" s="47"/>
      <c r="AN14" s="47"/>
      <c r="AO14" s="47"/>
      <c r="AP14" s="48"/>
      <c r="AQ14">
        <v>32</v>
      </c>
      <c r="AR14" s="7" t="s">
        <v>705</v>
      </c>
      <c r="AU14" s="50" t="s">
        <v>494</v>
      </c>
      <c r="AV14" s="47"/>
      <c r="AW14" s="47"/>
      <c r="AX14" s="47"/>
      <c r="AY14" s="3"/>
      <c r="AZ14" s="48"/>
      <c r="BA14">
        <v>37</v>
      </c>
      <c r="BB14" s="7" t="s">
        <v>705</v>
      </c>
      <c r="BE14" s="50" t="s">
        <v>494</v>
      </c>
      <c r="BF14" s="47"/>
      <c r="BG14" s="47"/>
      <c r="BH14" s="47"/>
      <c r="BI14" s="47"/>
      <c r="BJ14" s="48"/>
      <c r="BK14">
        <v>41.4</v>
      </c>
      <c r="BL14" s="7" t="s">
        <v>705</v>
      </c>
      <c r="BO14" s="50" t="s">
        <v>494</v>
      </c>
      <c r="BP14" s="47"/>
      <c r="BQ14" s="47"/>
      <c r="BR14" s="47"/>
      <c r="BS14" s="47"/>
      <c r="BT14" s="16"/>
      <c r="BU14" s="3">
        <v>42</v>
      </c>
      <c r="BV14" s="7" t="s">
        <v>705</v>
      </c>
    </row>
    <row r="15" spans="1:74" ht="15" customHeight="1" x14ac:dyDescent="0.15">
      <c r="B15" s="50" t="s">
        <v>495</v>
      </c>
      <c r="C15" s="47"/>
      <c r="D15" s="47"/>
      <c r="E15" s="47"/>
      <c r="F15" s="48"/>
      <c r="G15" s="50">
        <v>115</v>
      </c>
      <c r="H15" s="48" t="s">
        <v>10</v>
      </c>
      <c r="K15" s="50" t="s">
        <v>495</v>
      </c>
      <c r="L15" s="47"/>
      <c r="M15" s="47"/>
      <c r="N15" s="47"/>
      <c r="O15" s="48"/>
      <c r="P15" s="50">
        <v>120</v>
      </c>
      <c r="Q15" s="48" t="s">
        <v>10</v>
      </c>
      <c r="T15" s="50" t="s">
        <v>495</v>
      </c>
      <c r="U15" s="47"/>
      <c r="V15" s="47"/>
      <c r="W15" s="47"/>
      <c r="X15" s="48"/>
      <c r="Y15" s="50">
        <v>124</v>
      </c>
      <c r="Z15" s="48" t="s">
        <v>10</v>
      </c>
      <c r="AC15" s="50" t="s">
        <v>495</v>
      </c>
      <c r="AD15" s="47"/>
      <c r="AE15" s="47"/>
      <c r="AF15" s="47"/>
      <c r="AG15" s="48"/>
      <c r="AH15" s="50">
        <v>132</v>
      </c>
      <c r="AI15" s="48" t="s">
        <v>10</v>
      </c>
      <c r="AL15" s="50" t="s">
        <v>495</v>
      </c>
      <c r="AM15" s="47"/>
      <c r="AN15" s="47"/>
      <c r="AO15" s="47"/>
      <c r="AP15" s="48"/>
      <c r="AQ15" s="50">
        <v>136</v>
      </c>
      <c r="AR15" s="48" t="s">
        <v>10</v>
      </c>
      <c r="AU15" s="50" t="s">
        <v>495</v>
      </c>
      <c r="AV15" s="47"/>
      <c r="AW15" s="47"/>
      <c r="AX15" s="47"/>
      <c r="AY15" s="47"/>
      <c r="AZ15" s="48"/>
      <c r="BA15" s="47">
        <v>144.5</v>
      </c>
      <c r="BB15" s="48" t="s">
        <v>10</v>
      </c>
      <c r="BE15" s="50" t="s">
        <v>495</v>
      </c>
      <c r="BF15" s="47"/>
      <c r="BG15" s="47"/>
      <c r="BH15" s="47"/>
      <c r="BI15" s="3"/>
      <c r="BJ15" s="48"/>
      <c r="BK15" s="47">
        <v>149</v>
      </c>
      <c r="BL15" s="48" t="s">
        <v>10</v>
      </c>
      <c r="BO15" s="50" t="s">
        <v>495</v>
      </c>
      <c r="BP15" s="47"/>
      <c r="BQ15" s="47"/>
      <c r="BR15" s="47"/>
      <c r="BS15" s="47"/>
      <c r="BT15" s="16"/>
      <c r="BU15" s="3">
        <v>154</v>
      </c>
      <c r="BV15" s="48" t="s">
        <v>10</v>
      </c>
    </row>
    <row r="16" spans="1:74" ht="15" customHeight="1" thickBot="1" x14ac:dyDescent="0.2">
      <c r="B16" s="61" t="s">
        <v>506</v>
      </c>
      <c r="C16" s="62"/>
      <c r="D16" s="62"/>
      <c r="E16" s="62"/>
      <c r="F16" s="63"/>
      <c r="G16" s="64" t="s">
        <v>90</v>
      </c>
      <c r="H16" s="65" t="s">
        <v>24</v>
      </c>
      <c r="K16" s="61" t="s">
        <v>506</v>
      </c>
      <c r="L16" s="62"/>
      <c r="M16" s="62"/>
      <c r="N16" s="62"/>
      <c r="O16" s="63"/>
      <c r="P16" s="64" t="s">
        <v>90</v>
      </c>
      <c r="Q16" s="65" t="s">
        <v>24</v>
      </c>
      <c r="T16" s="61" t="s">
        <v>506</v>
      </c>
      <c r="U16" s="62"/>
      <c r="V16" s="62"/>
      <c r="W16" s="62"/>
      <c r="X16" s="63"/>
      <c r="Y16" s="64" t="s">
        <v>90</v>
      </c>
      <c r="Z16" s="65" t="s">
        <v>24</v>
      </c>
      <c r="AC16" s="61" t="s">
        <v>506</v>
      </c>
      <c r="AD16" s="62"/>
      <c r="AE16" s="62"/>
      <c r="AF16" s="62"/>
      <c r="AG16" s="63"/>
      <c r="AH16" s="64" t="s">
        <v>90</v>
      </c>
      <c r="AI16" s="65" t="s">
        <v>24</v>
      </c>
      <c r="AL16" s="61" t="s">
        <v>506</v>
      </c>
      <c r="AM16" s="62"/>
      <c r="AN16" s="62"/>
      <c r="AO16" s="62"/>
      <c r="AP16" s="63"/>
      <c r="AQ16" s="64" t="s">
        <v>90</v>
      </c>
      <c r="AR16" s="65" t="s">
        <v>24</v>
      </c>
      <c r="AU16" s="61" t="s">
        <v>506</v>
      </c>
      <c r="AV16" s="62"/>
      <c r="AW16" s="62"/>
      <c r="AX16" s="62"/>
      <c r="AY16" s="17"/>
      <c r="AZ16" s="63"/>
      <c r="BA16" s="64" t="s">
        <v>90</v>
      </c>
      <c r="BB16" s="65" t="s">
        <v>24</v>
      </c>
      <c r="BE16" s="61" t="s">
        <v>506</v>
      </c>
      <c r="BF16" s="62"/>
      <c r="BG16" s="62"/>
      <c r="BH16" s="62"/>
      <c r="BI16" s="62"/>
      <c r="BJ16" s="66"/>
      <c r="BK16" s="64" t="s">
        <v>90</v>
      </c>
      <c r="BL16" s="65" t="s">
        <v>24</v>
      </c>
      <c r="BO16" s="61" t="s">
        <v>506</v>
      </c>
      <c r="BP16" s="62"/>
      <c r="BQ16" s="62"/>
      <c r="BR16" s="62"/>
      <c r="BS16" s="17"/>
      <c r="BT16" s="66"/>
      <c r="BU16" s="64" t="s">
        <v>90</v>
      </c>
      <c r="BV16" s="65" t="s">
        <v>24</v>
      </c>
    </row>
    <row r="17" spans="1:74" ht="15" customHeight="1" thickTop="1" x14ac:dyDescent="0.15">
      <c r="B17" s="50" t="s">
        <v>735</v>
      </c>
      <c r="C17" s="47"/>
      <c r="D17" s="47"/>
      <c r="E17" s="47"/>
      <c r="F17" s="48"/>
      <c r="G17" s="67">
        <v>344</v>
      </c>
      <c r="H17" s="68">
        <v>130.03200000000001</v>
      </c>
      <c r="K17" s="50" t="s">
        <v>735</v>
      </c>
      <c r="L17" s="47"/>
      <c r="M17" s="47"/>
      <c r="N17" s="47"/>
      <c r="O17" s="48"/>
      <c r="P17" s="67">
        <v>350</v>
      </c>
      <c r="Q17" s="68">
        <v>132.30000000000001</v>
      </c>
      <c r="T17" s="50" t="s">
        <v>735</v>
      </c>
      <c r="U17" s="47"/>
      <c r="V17" s="47"/>
      <c r="W17" s="47"/>
      <c r="X17" s="48"/>
      <c r="Y17" s="67">
        <v>360</v>
      </c>
      <c r="Z17" s="68">
        <v>136.08000000000001</v>
      </c>
      <c r="AC17" s="50" t="s">
        <v>735</v>
      </c>
      <c r="AD17" s="47"/>
      <c r="AE17" s="47"/>
      <c r="AF17" s="47"/>
      <c r="AG17" s="48"/>
      <c r="AH17" s="67">
        <v>370</v>
      </c>
      <c r="AI17" s="68">
        <v>139.86000000000001</v>
      </c>
      <c r="AL17" s="50" t="s">
        <v>735</v>
      </c>
      <c r="AM17" s="47"/>
      <c r="AN17" s="47"/>
      <c r="AO17" s="47"/>
      <c r="AP17" s="48"/>
      <c r="AQ17" s="67">
        <v>380</v>
      </c>
      <c r="AR17" s="68">
        <v>143.63999999999999</v>
      </c>
      <c r="AU17" s="50" t="s">
        <v>735</v>
      </c>
      <c r="AV17" s="47"/>
      <c r="AW17" s="69"/>
      <c r="AX17" s="47" t="s">
        <v>731</v>
      </c>
      <c r="AY17" s="70"/>
      <c r="AZ17" s="69"/>
      <c r="BA17" s="67">
        <v>400</v>
      </c>
      <c r="BB17" s="68">
        <v>151.19999999999999</v>
      </c>
      <c r="BE17" s="50" t="s">
        <v>736</v>
      </c>
      <c r="BF17" s="70"/>
      <c r="BG17" s="69"/>
      <c r="BH17" s="47" t="s">
        <v>717</v>
      </c>
      <c r="BI17" s="47"/>
      <c r="BJ17" s="69"/>
      <c r="BK17" s="67">
        <v>405</v>
      </c>
      <c r="BL17" s="68">
        <v>153.09</v>
      </c>
      <c r="BO17" s="50" t="s">
        <v>736</v>
      </c>
      <c r="BP17" s="70"/>
      <c r="BQ17" s="69"/>
      <c r="BR17" s="47" t="s">
        <v>717</v>
      </c>
      <c r="BS17" s="70"/>
      <c r="BT17" s="69"/>
      <c r="BU17" s="67">
        <v>410</v>
      </c>
      <c r="BV17" s="68">
        <v>154.97999999999999</v>
      </c>
    </row>
    <row r="18" spans="1:74" ht="15" customHeight="1" x14ac:dyDescent="0.15">
      <c r="B18" s="49" t="s">
        <v>738</v>
      </c>
      <c r="C18" s="3"/>
      <c r="D18" s="3"/>
      <c r="E18" s="3"/>
      <c r="F18" s="16"/>
      <c r="G18" s="71">
        <v>241</v>
      </c>
      <c r="H18" s="72">
        <v>91.097999999999999</v>
      </c>
      <c r="K18" s="49" t="s">
        <v>738</v>
      </c>
      <c r="L18" s="3"/>
      <c r="M18" s="3"/>
      <c r="N18" s="3"/>
      <c r="O18" s="16"/>
      <c r="P18" s="71">
        <v>255</v>
      </c>
      <c r="Q18" s="72">
        <v>96.39</v>
      </c>
      <c r="T18" s="49" t="s">
        <v>738</v>
      </c>
      <c r="U18" s="3"/>
      <c r="V18" s="3"/>
      <c r="W18" s="3"/>
      <c r="X18" s="16"/>
      <c r="Y18" s="71">
        <v>261</v>
      </c>
      <c r="Z18" s="72">
        <v>98.658000000000001</v>
      </c>
      <c r="AC18" s="49" t="s">
        <v>738</v>
      </c>
      <c r="AD18" s="3"/>
      <c r="AE18" s="3"/>
      <c r="AF18" s="3"/>
      <c r="AG18" s="16"/>
      <c r="AH18" s="71">
        <v>278</v>
      </c>
      <c r="AI18" s="72">
        <v>105.084</v>
      </c>
      <c r="AL18" s="49" t="s">
        <v>738</v>
      </c>
      <c r="AM18" s="3"/>
      <c r="AN18" s="3"/>
      <c r="AO18" s="3"/>
      <c r="AP18" s="16"/>
      <c r="AQ18" s="71">
        <v>287</v>
      </c>
      <c r="AR18" s="72">
        <v>108.486</v>
      </c>
      <c r="AT18" s="7"/>
      <c r="AU18" s="50" t="s">
        <v>722</v>
      </c>
      <c r="AV18" s="8"/>
      <c r="AW18" s="48"/>
      <c r="AX18" s="47" t="s">
        <v>731</v>
      </c>
      <c r="AY18" s="3"/>
      <c r="AZ18" s="48"/>
      <c r="BA18" s="73">
        <f>BA17-BA19</f>
        <v>90</v>
      </c>
      <c r="BB18" s="68">
        <f>BB17-BB19</f>
        <v>34.019999999999982</v>
      </c>
      <c r="BD18" s="7"/>
      <c r="BE18" s="50" t="s">
        <v>722</v>
      </c>
      <c r="BF18" s="8"/>
      <c r="BG18" s="48"/>
      <c r="BH18" s="47" t="s">
        <v>731</v>
      </c>
      <c r="BI18" s="47"/>
      <c r="BJ18" s="48"/>
      <c r="BK18" s="73">
        <f>BK17-BK19</f>
        <v>91</v>
      </c>
      <c r="BL18" s="68">
        <f>BL17-BL19</f>
        <v>34.39800000000001</v>
      </c>
      <c r="BN18" s="7"/>
      <c r="BO18" s="50" t="s">
        <v>722</v>
      </c>
      <c r="BP18" s="8"/>
      <c r="BQ18" s="48"/>
      <c r="BR18" s="47" t="s">
        <v>731</v>
      </c>
      <c r="BS18" s="3"/>
      <c r="BT18" s="16"/>
      <c r="BU18" s="67">
        <f>BU17-BU19</f>
        <v>85</v>
      </c>
      <c r="BV18" s="68">
        <f>BV17-BV19</f>
        <v>32.129999999999995</v>
      </c>
    </row>
    <row r="19" spans="1:74" ht="15" customHeight="1" x14ac:dyDescent="0.15">
      <c r="B19" s="50" t="s">
        <v>722</v>
      </c>
      <c r="C19" s="8"/>
      <c r="D19" s="48"/>
      <c r="E19" s="47" t="s">
        <v>731</v>
      </c>
      <c r="F19" s="48"/>
      <c r="G19" s="73">
        <f>G17-G18</f>
        <v>103</v>
      </c>
      <c r="H19" s="68">
        <f>H17-H18</f>
        <v>38.934000000000012</v>
      </c>
      <c r="J19" s="7"/>
      <c r="K19" s="50" t="s">
        <v>722</v>
      </c>
      <c r="L19" s="8"/>
      <c r="M19" s="48"/>
      <c r="N19" s="47" t="s">
        <v>731</v>
      </c>
      <c r="O19" s="48"/>
      <c r="P19" s="73">
        <f>P17-P18</f>
        <v>95</v>
      </c>
      <c r="Q19" s="68">
        <f>Q17-Q18</f>
        <v>35.910000000000011</v>
      </c>
      <c r="S19" s="7"/>
      <c r="T19" s="50" t="s">
        <v>722</v>
      </c>
      <c r="U19" s="8"/>
      <c r="V19" s="48"/>
      <c r="W19" s="47" t="s">
        <v>731</v>
      </c>
      <c r="X19" s="48"/>
      <c r="Y19" s="73">
        <f>Y17-Y18</f>
        <v>99</v>
      </c>
      <c r="Z19" s="68">
        <f>Z17-Z18</f>
        <v>37.422000000000011</v>
      </c>
      <c r="AB19" s="7"/>
      <c r="AC19" s="50" t="s">
        <v>722</v>
      </c>
      <c r="AD19" s="8"/>
      <c r="AE19" s="48"/>
      <c r="AF19" s="47" t="s">
        <v>731</v>
      </c>
      <c r="AG19" s="48"/>
      <c r="AH19" s="73">
        <f>AH17-AH18</f>
        <v>92</v>
      </c>
      <c r="AI19" s="68">
        <f>AI17-AI18</f>
        <v>34.77600000000001</v>
      </c>
      <c r="AK19" s="7"/>
      <c r="AL19" s="50" t="s">
        <v>722</v>
      </c>
      <c r="AM19" s="8"/>
      <c r="AN19" s="48"/>
      <c r="AO19" s="47" t="s">
        <v>731</v>
      </c>
      <c r="AP19" s="48"/>
      <c r="AQ19" s="73">
        <f>AQ17-AQ18</f>
        <v>93</v>
      </c>
      <c r="AR19" s="68">
        <f>AR17-AR18</f>
        <v>35.153999999999982</v>
      </c>
      <c r="AU19" s="49" t="s">
        <v>737</v>
      </c>
      <c r="AV19" s="47"/>
      <c r="AW19" s="48"/>
      <c r="AX19" s="3" t="s">
        <v>733</v>
      </c>
      <c r="AY19" s="3"/>
      <c r="AZ19" s="48"/>
      <c r="BA19" s="71">
        <v>310</v>
      </c>
      <c r="BB19" s="72">
        <v>117.18</v>
      </c>
      <c r="BE19" s="49" t="s">
        <v>737</v>
      </c>
      <c r="BF19" s="47"/>
      <c r="BG19" s="48"/>
      <c r="BH19" s="3" t="s">
        <v>733</v>
      </c>
      <c r="BI19" s="3"/>
      <c r="BJ19" s="48"/>
      <c r="BK19" s="71">
        <v>314</v>
      </c>
      <c r="BL19" s="72">
        <v>118.69199999999999</v>
      </c>
      <c r="BO19" s="49" t="s">
        <v>737</v>
      </c>
      <c r="BP19" s="47"/>
      <c r="BQ19" s="48"/>
      <c r="BR19" s="3" t="s">
        <v>733</v>
      </c>
      <c r="BS19" s="3"/>
      <c r="BT19" s="16"/>
      <c r="BU19" s="74">
        <v>325</v>
      </c>
      <c r="BV19" s="72">
        <v>122.85</v>
      </c>
    </row>
    <row r="20" spans="1:74" ht="15" customHeight="1" x14ac:dyDescent="0.15">
      <c r="A20" s="7"/>
      <c r="B20" s="50" t="s">
        <v>721</v>
      </c>
      <c r="C20" s="47"/>
      <c r="D20" s="48"/>
      <c r="E20" s="3" t="s">
        <v>734</v>
      </c>
      <c r="F20" s="16"/>
      <c r="G20" s="73">
        <f>G17-G18</f>
        <v>103</v>
      </c>
      <c r="H20" s="68">
        <f>H17-H18</f>
        <v>38.934000000000012</v>
      </c>
      <c r="K20" s="50" t="s">
        <v>721</v>
      </c>
      <c r="L20" s="47"/>
      <c r="M20" s="48"/>
      <c r="N20" s="3" t="s">
        <v>734</v>
      </c>
      <c r="O20" s="16"/>
      <c r="P20" s="73">
        <f>P17-P18</f>
        <v>95</v>
      </c>
      <c r="Q20" s="68">
        <f>Q17-Q18</f>
        <v>35.910000000000011</v>
      </c>
      <c r="T20" s="50" t="s">
        <v>721</v>
      </c>
      <c r="U20" s="47"/>
      <c r="V20" s="48"/>
      <c r="W20" s="3" t="s">
        <v>734</v>
      </c>
      <c r="X20" s="16"/>
      <c r="Y20" s="73">
        <f>Y17-Y18</f>
        <v>99</v>
      </c>
      <c r="Z20" s="68">
        <f>Z17-Z18</f>
        <v>37.422000000000011</v>
      </c>
      <c r="AC20" s="50" t="s">
        <v>721</v>
      </c>
      <c r="AD20" s="47"/>
      <c r="AE20" s="48"/>
      <c r="AF20" s="3" t="s">
        <v>734</v>
      </c>
      <c r="AG20" s="16"/>
      <c r="AH20" s="73">
        <f>AH17-AH18</f>
        <v>92</v>
      </c>
      <c r="AI20" s="68">
        <f>AI17-AI18</f>
        <v>34.77600000000001</v>
      </c>
      <c r="AL20" s="50" t="s">
        <v>721</v>
      </c>
      <c r="AM20" s="47"/>
      <c r="AN20" s="48"/>
      <c r="AO20" s="3" t="s">
        <v>734</v>
      </c>
      <c r="AP20" s="16"/>
      <c r="AQ20" s="73">
        <f>AQ17-AQ18</f>
        <v>93</v>
      </c>
      <c r="AR20" s="68">
        <f>AR17-AR18</f>
        <v>35.153999999999982</v>
      </c>
      <c r="AU20" s="50" t="s">
        <v>41</v>
      </c>
      <c r="AV20" s="47"/>
      <c r="AW20" s="47"/>
      <c r="AX20" s="47"/>
      <c r="AY20" s="47"/>
      <c r="AZ20" s="48"/>
      <c r="BA20" s="73">
        <v>173</v>
      </c>
      <c r="BB20" s="68">
        <v>65.394000000000005</v>
      </c>
      <c r="BE20" s="50" t="s">
        <v>41</v>
      </c>
      <c r="BF20" s="47"/>
      <c r="BG20" s="47"/>
      <c r="BH20" s="47"/>
      <c r="BI20" s="47"/>
      <c r="BJ20" s="48"/>
      <c r="BK20" s="73">
        <v>177</v>
      </c>
      <c r="BL20" s="68">
        <v>66.906000000000006</v>
      </c>
      <c r="BO20" s="50" t="s">
        <v>41</v>
      </c>
      <c r="BP20" s="47"/>
      <c r="BQ20" s="47"/>
      <c r="BR20" s="47"/>
      <c r="BS20" s="47"/>
      <c r="BT20" s="16"/>
      <c r="BU20" s="67">
        <v>177</v>
      </c>
      <c r="BV20" s="68">
        <v>66.906000000000006</v>
      </c>
    </row>
    <row r="21" spans="1:74" ht="15" customHeight="1" x14ac:dyDescent="0.15">
      <c r="B21" s="50" t="s">
        <v>41</v>
      </c>
      <c r="C21" s="47"/>
      <c r="D21" s="47"/>
      <c r="E21" s="47"/>
      <c r="F21" s="48"/>
      <c r="G21" s="73">
        <v>153</v>
      </c>
      <c r="H21" s="68">
        <v>57.834000000000003</v>
      </c>
      <c r="K21" s="50" t="s">
        <v>41</v>
      </c>
      <c r="L21" s="47"/>
      <c r="M21" s="47"/>
      <c r="N21" s="47"/>
      <c r="O21" s="48"/>
      <c r="P21" s="73">
        <v>157</v>
      </c>
      <c r="Q21" s="68">
        <v>59.5</v>
      </c>
      <c r="T21" s="50" t="s">
        <v>41</v>
      </c>
      <c r="U21" s="47"/>
      <c r="V21" s="47"/>
      <c r="W21" s="47"/>
      <c r="X21" s="48"/>
      <c r="Y21" s="73">
        <v>161</v>
      </c>
      <c r="Z21" s="68">
        <v>60.857999999999997</v>
      </c>
      <c r="AC21" s="50" t="s">
        <v>41</v>
      </c>
      <c r="AD21" s="47"/>
      <c r="AE21" s="47"/>
      <c r="AF21" s="47"/>
      <c r="AG21" s="48"/>
      <c r="AH21" s="73">
        <v>165</v>
      </c>
      <c r="AI21" s="68">
        <v>62.37</v>
      </c>
      <c r="AL21" s="50" t="s">
        <v>41</v>
      </c>
      <c r="AM21" s="47"/>
      <c r="AN21" s="47"/>
      <c r="AO21" s="47"/>
      <c r="AP21" s="48"/>
      <c r="AQ21" s="73">
        <v>168</v>
      </c>
      <c r="AR21" s="68">
        <v>63.5</v>
      </c>
      <c r="AU21" s="50" t="s">
        <v>496</v>
      </c>
      <c r="AV21" s="47"/>
      <c r="AW21" s="47"/>
      <c r="AX21" s="47"/>
      <c r="AY21" s="3"/>
      <c r="AZ21" s="48"/>
      <c r="BA21" s="73">
        <v>158</v>
      </c>
      <c r="BB21" s="68">
        <v>59.723999999999997</v>
      </c>
      <c r="BE21" s="50" t="s">
        <v>496</v>
      </c>
      <c r="BF21" s="47"/>
      <c r="BG21" s="47"/>
      <c r="BH21" s="47"/>
      <c r="BI21" s="47"/>
      <c r="BJ21" s="48"/>
      <c r="BK21" s="73">
        <v>160</v>
      </c>
      <c r="BL21" s="68">
        <v>60.48</v>
      </c>
      <c r="BO21" s="50" t="s">
        <v>496</v>
      </c>
      <c r="BP21" s="47"/>
      <c r="BQ21" s="47"/>
      <c r="BR21" s="47"/>
      <c r="BS21" s="47"/>
      <c r="BT21" s="16"/>
      <c r="BU21" s="67">
        <v>167</v>
      </c>
      <c r="BV21" s="68">
        <v>63.125999999999998</v>
      </c>
    </row>
    <row r="22" spans="1:74" ht="15" customHeight="1" x14ac:dyDescent="0.15">
      <c r="B22" s="50" t="s">
        <v>496</v>
      </c>
      <c r="C22" s="47"/>
      <c r="D22" s="47"/>
      <c r="E22" s="47"/>
      <c r="F22" s="48"/>
      <c r="G22" s="73">
        <f>G18/2+5</f>
        <v>125.5</v>
      </c>
      <c r="H22" s="68">
        <f>H18/2+1.89</f>
        <v>47.439</v>
      </c>
      <c r="K22" s="50" t="s">
        <v>496</v>
      </c>
      <c r="L22" s="47"/>
      <c r="M22" s="47"/>
      <c r="N22" s="47"/>
      <c r="O22" s="48"/>
      <c r="P22" s="73">
        <f>P18/2+5</f>
        <v>132.5</v>
      </c>
      <c r="Q22" s="68">
        <f>Q18/2+1.89</f>
        <v>50.085000000000001</v>
      </c>
      <c r="T22" s="50" t="s">
        <v>496</v>
      </c>
      <c r="U22" s="47"/>
      <c r="V22" s="47"/>
      <c r="W22" s="47"/>
      <c r="X22" s="48"/>
      <c r="Y22" s="73">
        <v>137</v>
      </c>
      <c r="Z22" s="68">
        <v>51.786000000000001</v>
      </c>
      <c r="AC22" s="50" t="s">
        <v>496</v>
      </c>
      <c r="AD22" s="47"/>
      <c r="AE22" s="47"/>
      <c r="AF22" s="47"/>
      <c r="AG22" s="48"/>
      <c r="AH22" s="73">
        <v>145</v>
      </c>
      <c r="AI22" s="68">
        <v>54.81</v>
      </c>
      <c r="AL22" s="50" t="s">
        <v>496</v>
      </c>
      <c r="AM22" s="47"/>
      <c r="AN22" s="47"/>
      <c r="AO22" s="47"/>
      <c r="AP22" s="48"/>
      <c r="AQ22" s="73">
        <v>150</v>
      </c>
      <c r="AR22" s="68">
        <v>56.7</v>
      </c>
      <c r="AU22" s="50" t="s">
        <v>497</v>
      </c>
      <c r="AV22" s="47"/>
      <c r="AW22" s="47"/>
      <c r="AX22" s="47"/>
      <c r="AY22" s="47"/>
      <c r="BA22" s="73">
        <f>BA20-BA21</f>
        <v>15</v>
      </c>
      <c r="BB22" s="68">
        <f>BB20-BB21</f>
        <v>5.6700000000000088</v>
      </c>
      <c r="BE22" s="50" t="s">
        <v>497</v>
      </c>
      <c r="BF22" s="47"/>
      <c r="BG22" s="47"/>
      <c r="BH22" s="47"/>
      <c r="BI22" s="47"/>
      <c r="BJ22" s="48"/>
      <c r="BK22" s="73">
        <f>BK20-BK21</f>
        <v>17</v>
      </c>
      <c r="BL22" s="68">
        <f>BL20-BL21</f>
        <v>6.426000000000009</v>
      </c>
      <c r="BO22" s="50" t="s">
        <v>497</v>
      </c>
      <c r="BP22" s="47"/>
      <c r="BQ22" s="47"/>
      <c r="BR22" s="47"/>
      <c r="BS22" s="47"/>
      <c r="BT22" s="16"/>
      <c r="BU22" s="67">
        <f>BU20-BU21</f>
        <v>10</v>
      </c>
      <c r="BV22" s="68">
        <f>BV20-BV21</f>
        <v>3.7800000000000082</v>
      </c>
    </row>
    <row r="23" spans="1:74" ht="15" customHeight="1" x14ac:dyDescent="0.15">
      <c r="B23" s="50" t="s">
        <v>497</v>
      </c>
      <c r="C23" s="47"/>
      <c r="D23" s="47"/>
      <c r="E23" s="47"/>
      <c r="F23" s="48"/>
      <c r="G23" s="73">
        <f>G21-G22</f>
        <v>27.5</v>
      </c>
      <c r="H23" s="68">
        <f>H21-H22</f>
        <v>10.395000000000003</v>
      </c>
      <c r="K23" s="50" t="s">
        <v>497</v>
      </c>
      <c r="L23" s="47"/>
      <c r="M23" s="47"/>
      <c r="N23" s="47"/>
      <c r="O23" s="48"/>
      <c r="P23" s="73">
        <f>P21-P22</f>
        <v>24.5</v>
      </c>
      <c r="Q23" s="68">
        <f>Q21-Q22</f>
        <v>9.4149999999999991</v>
      </c>
      <c r="T23" s="50" t="s">
        <v>497</v>
      </c>
      <c r="U23" s="47"/>
      <c r="V23" s="47"/>
      <c r="W23" s="47"/>
      <c r="X23" s="48"/>
      <c r="Y23" s="73">
        <f>Y21-Y22</f>
        <v>24</v>
      </c>
      <c r="Z23" s="68">
        <f>Z21-Z22</f>
        <v>9.0719999999999956</v>
      </c>
      <c r="AC23" s="50" t="s">
        <v>497</v>
      </c>
      <c r="AD23" s="47"/>
      <c r="AE23" s="47"/>
      <c r="AF23" s="47"/>
      <c r="AG23" s="48"/>
      <c r="AH23" s="73">
        <f>AH21-AH22</f>
        <v>20</v>
      </c>
      <c r="AI23" s="68">
        <f>AI21-AI22</f>
        <v>7.5599999999999952</v>
      </c>
      <c r="AL23" s="50" t="s">
        <v>497</v>
      </c>
      <c r="AM23" s="47"/>
      <c r="AN23" s="47"/>
      <c r="AO23" s="47"/>
      <c r="AP23" s="48"/>
      <c r="AQ23" s="73">
        <f>AQ21-AQ22</f>
        <v>18</v>
      </c>
      <c r="AR23" s="68">
        <f>AR21-AR22</f>
        <v>6.7999999999999972</v>
      </c>
      <c r="AU23" s="50" t="s">
        <v>34</v>
      </c>
      <c r="AV23" s="47"/>
      <c r="AW23" s="47"/>
      <c r="AX23" s="47"/>
      <c r="AY23" s="47"/>
      <c r="AZ23" s="48"/>
      <c r="BA23" s="75">
        <f>BA20-BA25</f>
        <v>83</v>
      </c>
      <c r="BB23" s="76">
        <f>BB20-BB25</f>
        <v>31.374000000000002</v>
      </c>
      <c r="BE23" s="50" t="s">
        <v>34</v>
      </c>
      <c r="BF23" s="47"/>
      <c r="BG23" s="47"/>
      <c r="BH23" s="47"/>
      <c r="BI23" s="47"/>
      <c r="BJ23" s="48"/>
      <c r="BK23" s="75">
        <f>BK20-BK25</f>
        <v>85</v>
      </c>
      <c r="BL23" s="76">
        <f>BL20-BL25</f>
        <v>32.130000000000003</v>
      </c>
      <c r="BO23" s="50" t="s">
        <v>34</v>
      </c>
      <c r="BP23" s="47"/>
      <c r="BQ23" s="47"/>
      <c r="BR23" s="47"/>
      <c r="BS23" s="47"/>
      <c r="BT23" s="16"/>
      <c r="BU23" s="77">
        <f>BU20-BU25</f>
        <v>85</v>
      </c>
      <c r="BV23" s="76">
        <f>BV20-BV25</f>
        <v>32.130000000000003</v>
      </c>
    </row>
    <row r="24" spans="1:74" ht="15" customHeight="1" x14ac:dyDescent="0.15">
      <c r="B24" s="50" t="s">
        <v>34</v>
      </c>
      <c r="C24" s="47"/>
      <c r="D24" s="47"/>
      <c r="E24" s="47"/>
      <c r="F24" s="48"/>
      <c r="G24" s="75">
        <f>G21-G26</f>
        <v>71</v>
      </c>
      <c r="H24" s="76">
        <f>H21-H26</f>
        <v>26.838000000000005</v>
      </c>
      <c r="K24" s="50" t="s">
        <v>34</v>
      </c>
      <c r="L24" s="47"/>
      <c r="M24" s="47"/>
      <c r="N24" s="47"/>
      <c r="O24" s="48"/>
      <c r="P24" s="75">
        <f>P21-P26</f>
        <v>74</v>
      </c>
      <c r="Q24" s="76">
        <f>Q21-Q26</f>
        <v>28.126000000000001</v>
      </c>
      <c r="T24" s="50" t="s">
        <v>34</v>
      </c>
      <c r="U24" s="47"/>
      <c r="V24" s="47"/>
      <c r="W24" s="47"/>
      <c r="X24" s="48"/>
      <c r="Y24" s="75">
        <f>Y21-Y26</f>
        <v>76</v>
      </c>
      <c r="Z24" s="76">
        <f>Z21-Z26</f>
        <v>28.657999999999994</v>
      </c>
      <c r="AC24" s="50" t="s">
        <v>34</v>
      </c>
      <c r="AD24" s="47"/>
      <c r="AE24" s="47"/>
      <c r="AF24" s="47"/>
      <c r="AG24" s="48"/>
      <c r="AH24" s="75">
        <f>AH21-AH26</f>
        <v>80</v>
      </c>
      <c r="AI24" s="76">
        <f>AI21-AI26</f>
        <v>30.239999999999995</v>
      </c>
      <c r="AL24" s="50" t="s">
        <v>34</v>
      </c>
      <c r="AM24" s="47"/>
      <c r="AN24" s="47"/>
      <c r="AO24" s="47"/>
      <c r="AP24" s="48"/>
      <c r="AQ24" s="75">
        <f>AQ21-AQ26</f>
        <v>81</v>
      </c>
      <c r="AR24" s="76">
        <f>AR21-AR26</f>
        <v>30.613999999999997</v>
      </c>
      <c r="AT24" s="7"/>
      <c r="AU24" s="47" t="s">
        <v>42</v>
      </c>
      <c r="AV24" s="47"/>
      <c r="AW24" s="47"/>
      <c r="AX24" s="47"/>
      <c r="AY24" s="47"/>
      <c r="AZ24" s="48"/>
      <c r="BA24" s="35">
        <v>90</v>
      </c>
      <c r="BB24" s="78">
        <v>34.020000000000003</v>
      </c>
      <c r="BD24" s="7"/>
      <c r="BE24" s="47" t="s">
        <v>42</v>
      </c>
      <c r="BF24" s="47"/>
      <c r="BG24" s="47"/>
      <c r="BH24" s="47"/>
      <c r="BI24" s="47"/>
      <c r="BJ24" s="48"/>
      <c r="BK24" s="35">
        <v>90</v>
      </c>
      <c r="BL24" s="78">
        <v>34.020000000000003</v>
      </c>
      <c r="BN24" s="7"/>
      <c r="BO24" s="47" t="s">
        <v>42</v>
      </c>
      <c r="BP24" s="47"/>
      <c r="BQ24" s="47"/>
      <c r="BR24" s="47"/>
      <c r="BS24" s="47"/>
      <c r="BT24" s="16"/>
      <c r="BU24" s="34">
        <v>90</v>
      </c>
      <c r="BV24" s="78">
        <v>34.020000000000003</v>
      </c>
    </row>
    <row r="25" spans="1:74" ht="15" customHeight="1" x14ac:dyDescent="0.15">
      <c r="A25" s="7"/>
      <c r="B25" s="47" t="s">
        <v>42</v>
      </c>
      <c r="C25" s="47"/>
      <c r="D25" s="47"/>
      <c r="E25" s="47"/>
      <c r="F25" s="48"/>
      <c r="G25" s="35">
        <v>82</v>
      </c>
      <c r="H25" s="78">
        <v>30.995999999999999</v>
      </c>
      <c r="J25" s="7"/>
      <c r="K25" s="47" t="s">
        <v>42</v>
      </c>
      <c r="L25" s="47"/>
      <c r="M25" s="47"/>
      <c r="N25" s="47"/>
      <c r="O25" s="48"/>
      <c r="P25" s="35">
        <v>83</v>
      </c>
      <c r="Q25" s="78">
        <v>31.373999999999999</v>
      </c>
      <c r="S25" s="7"/>
      <c r="T25" s="47" t="s">
        <v>42</v>
      </c>
      <c r="U25" s="47"/>
      <c r="V25" s="47"/>
      <c r="W25" s="47"/>
      <c r="X25" s="48"/>
      <c r="Y25" s="35">
        <v>85</v>
      </c>
      <c r="Z25" s="78">
        <v>32.200000000000003</v>
      </c>
      <c r="AB25" s="7"/>
      <c r="AC25" s="47" t="s">
        <v>42</v>
      </c>
      <c r="AD25" s="47"/>
      <c r="AE25" s="47"/>
      <c r="AF25" s="47"/>
      <c r="AG25" s="48"/>
      <c r="AH25" s="35">
        <v>85</v>
      </c>
      <c r="AI25" s="78">
        <v>32.130000000000003</v>
      </c>
      <c r="AK25" s="7"/>
      <c r="AL25" s="47" t="s">
        <v>42</v>
      </c>
      <c r="AM25" s="47"/>
      <c r="AN25" s="47"/>
      <c r="AO25" s="47"/>
      <c r="AP25" s="48"/>
      <c r="AQ25" s="35">
        <v>87</v>
      </c>
      <c r="AR25" s="78">
        <v>32.886000000000003</v>
      </c>
      <c r="AT25" s="7"/>
      <c r="AU25" s="50" t="s">
        <v>43</v>
      </c>
      <c r="AV25" s="47"/>
      <c r="AW25" s="47"/>
      <c r="AY25" s="47"/>
      <c r="AZ25" s="48"/>
      <c r="BA25" s="35">
        <v>90</v>
      </c>
      <c r="BB25" s="78">
        <v>34.020000000000003</v>
      </c>
      <c r="BD25" s="7"/>
      <c r="BE25" s="50" t="s">
        <v>43</v>
      </c>
      <c r="BF25" s="47"/>
      <c r="BG25" s="47"/>
      <c r="BI25" s="47"/>
      <c r="BJ25" s="48"/>
      <c r="BK25" s="35">
        <v>92</v>
      </c>
      <c r="BL25" s="78">
        <v>34.776000000000003</v>
      </c>
      <c r="BN25" s="7"/>
      <c r="BO25" s="50" t="s">
        <v>43</v>
      </c>
      <c r="BP25" s="47"/>
      <c r="BQ25" s="47"/>
      <c r="BS25" s="47"/>
      <c r="BT25" s="16"/>
      <c r="BU25" s="34">
        <v>92</v>
      </c>
      <c r="BV25" s="78">
        <v>34.776000000000003</v>
      </c>
    </row>
    <row r="26" spans="1:74" ht="15" customHeight="1" x14ac:dyDescent="0.15">
      <c r="A26" s="7"/>
      <c r="B26" s="47" t="s">
        <v>43</v>
      </c>
      <c r="C26" s="47"/>
      <c r="D26" s="47"/>
      <c r="F26" s="48"/>
      <c r="G26" s="35">
        <v>82</v>
      </c>
      <c r="H26" s="78">
        <v>30.995999999999999</v>
      </c>
      <c r="J26" s="7"/>
      <c r="K26" s="50" t="s">
        <v>43</v>
      </c>
      <c r="L26" s="47"/>
      <c r="M26" s="47"/>
      <c r="O26" s="48"/>
      <c r="P26" s="35">
        <v>83</v>
      </c>
      <c r="Q26" s="78">
        <v>31.373999999999999</v>
      </c>
      <c r="S26" s="7"/>
      <c r="T26" s="50" t="s">
        <v>43</v>
      </c>
      <c r="U26" s="47"/>
      <c r="V26" s="47"/>
      <c r="X26" s="48"/>
      <c r="Y26" s="35">
        <v>85</v>
      </c>
      <c r="Z26" s="78">
        <v>32.200000000000003</v>
      </c>
      <c r="AB26" s="7"/>
      <c r="AC26" s="50" t="s">
        <v>43</v>
      </c>
      <c r="AD26" s="47"/>
      <c r="AE26" s="47"/>
      <c r="AG26" s="48"/>
      <c r="AH26" s="35">
        <v>85</v>
      </c>
      <c r="AI26" s="78">
        <v>32.130000000000003</v>
      </c>
      <c r="AK26" s="7"/>
      <c r="AL26" s="50" t="s">
        <v>43</v>
      </c>
      <c r="AM26" s="47"/>
      <c r="AN26" s="47"/>
      <c r="AP26" s="48"/>
      <c r="AQ26" s="35">
        <v>87</v>
      </c>
      <c r="AR26" s="78">
        <v>32.886000000000003</v>
      </c>
      <c r="AT26" s="7"/>
      <c r="AU26" s="79" t="s">
        <v>717</v>
      </c>
      <c r="AV26" t="s">
        <v>513</v>
      </c>
      <c r="AX26" s="50" t="s">
        <v>44</v>
      </c>
      <c r="AY26" s="47"/>
      <c r="AZ26" s="48"/>
      <c r="BA26" s="73">
        <v>53</v>
      </c>
      <c r="BB26" s="68">
        <v>20.033999999999999</v>
      </c>
      <c r="BD26" s="7"/>
      <c r="BE26" s="79" t="s">
        <v>717</v>
      </c>
      <c r="BF26" t="s">
        <v>513</v>
      </c>
      <c r="BH26" s="50" t="s">
        <v>44</v>
      </c>
      <c r="BI26" s="47"/>
      <c r="BJ26" s="48"/>
      <c r="BK26" s="73">
        <v>55</v>
      </c>
      <c r="BL26" s="68">
        <v>20.79</v>
      </c>
      <c r="BN26" s="7"/>
      <c r="BO26" s="79" t="s">
        <v>717</v>
      </c>
      <c r="BP26" t="s">
        <v>513</v>
      </c>
      <c r="BR26" s="50" t="s">
        <v>44</v>
      </c>
      <c r="BS26" s="47"/>
      <c r="BT26" s="16"/>
      <c r="BU26" s="67">
        <v>55</v>
      </c>
      <c r="BV26" s="68">
        <v>20.79</v>
      </c>
    </row>
    <row r="27" spans="1:74" ht="15" customHeight="1" x14ac:dyDescent="0.15">
      <c r="A27" s="7"/>
      <c r="B27" s="79" t="s">
        <v>717</v>
      </c>
      <c r="C27" t="s">
        <v>513</v>
      </c>
      <c r="E27" s="50" t="s">
        <v>44</v>
      </c>
      <c r="F27" s="48"/>
      <c r="G27" s="73">
        <v>45</v>
      </c>
      <c r="H27" s="68">
        <v>17.010000000000002</v>
      </c>
      <c r="J27" s="7"/>
      <c r="K27" s="79" t="s">
        <v>717</v>
      </c>
      <c r="L27" t="s">
        <v>513</v>
      </c>
      <c r="N27" s="50" t="s">
        <v>44</v>
      </c>
      <c r="O27" s="48"/>
      <c r="P27" s="73">
        <v>45</v>
      </c>
      <c r="Q27" s="68">
        <v>17.010000000000002</v>
      </c>
      <c r="S27" s="7"/>
      <c r="T27" s="79" t="s">
        <v>717</v>
      </c>
      <c r="U27" t="s">
        <v>513</v>
      </c>
      <c r="W27" s="50" t="s">
        <v>44</v>
      </c>
      <c r="X27" s="48"/>
      <c r="Y27" s="73">
        <v>47</v>
      </c>
      <c r="Z27" s="68">
        <v>17.765999999999998</v>
      </c>
      <c r="AB27" s="7"/>
      <c r="AC27" s="79" t="s">
        <v>717</v>
      </c>
      <c r="AD27" t="s">
        <v>513</v>
      </c>
      <c r="AF27" s="50" t="s">
        <v>44</v>
      </c>
      <c r="AG27" s="48"/>
      <c r="AH27" s="73">
        <v>50</v>
      </c>
      <c r="AI27" s="68">
        <v>18.899999999999999</v>
      </c>
      <c r="AK27" s="7"/>
      <c r="AL27" s="79" t="s">
        <v>717</v>
      </c>
      <c r="AM27" t="s">
        <v>513</v>
      </c>
      <c r="AO27" s="50" t="s">
        <v>44</v>
      </c>
      <c r="AP27" s="48"/>
      <c r="AQ27" s="73">
        <v>50</v>
      </c>
      <c r="AR27" s="68">
        <v>18.899999999999999</v>
      </c>
      <c r="AT27" s="7"/>
      <c r="AU27" s="80"/>
      <c r="AX27" s="50" t="s">
        <v>35</v>
      </c>
      <c r="AY27" s="47"/>
      <c r="AZ27" s="48"/>
      <c r="BA27" s="73">
        <v>50</v>
      </c>
      <c r="BB27" s="68">
        <v>18.899999999999999</v>
      </c>
      <c r="BD27" s="7"/>
      <c r="BE27" s="80"/>
      <c r="BH27" s="50" t="s">
        <v>35</v>
      </c>
      <c r="BI27" s="47"/>
      <c r="BJ27" s="48"/>
      <c r="BK27" s="73">
        <v>55</v>
      </c>
      <c r="BL27" s="68">
        <v>20.79</v>
      </c>
      <c r="BN27" s="7"/>
      <c r="BO27" s="80"/>
      <c r="BR27" s="50" t="s">
        <v>35</v>
      </c>
      <c r="BS27" s="47"/>
      <c r="BT27" s="16"/>
      <c r="BU27" s="67">
        <v>55</v>
      </c>
      <c r="BV27" s="68">
        <v>20.79</v>
      </c>
    </row>
    <row r="28" spans="1:74" ht="15" customHeight="1" x14ac:dyDescent="0.15">
      <c r="A28" s="7"/>
      <c r="B28" s="80"/>
      <c r="E28" s="50" t="s">
        <v>35</v>
      </c>
      <c r="F28" s="48"/>
      <c r="G28" s="73">
        <v>45</v>
      </c>
      <c r="H28" s="68">
        <v>17.010000000000002</v>
      </c>
      <c r="J28" s="7"/>
      <c r="K28" s="80"/>
      <c r="N28" s="50" t="s">
        <v>35</v>
      </c>
      <c r="O28" s="48"/>
      <c r="P28" s="73">
        <v>45</v>
      </c>
      <c r="Q28" s="68">
        <v>17.010000000000002</v>
      </c>
      <c r="S28" s="7"/>
      <c r="T28" s="80"/>
      <c r="W28" s="50" t="s">
        <v>35</v>
      </c>
      <c r="X28" s="48"/>
      <c r="Y28" s="73">
        <v>45</v>
      </c>
      <c r="Z28" s="68">
        <v>17.010000000000002</v>
      </c>
      <c r="AB28" s="7"/>
      <c r="AC28" s="80"/>
      <c r="AF28" s="50" t="s">
        <v>35</v>
      </c>
      <c r="AG28" s="48"/>
      <c r="AH28" s="73">
        <v>50</v>
      </c>
      <c r="AI28" s="68">
        <v>18.899999999999999</v>
      </c>
      <c r="AK28" s="7"/>
      <c r="AL28" s="80"/>
      <c r="AO28" s="50" t="s">
        <v>35</v>
      </c>
      <c r="AP28" s="48"/>
      <c r="AQ28" s="73">
        <v>50</v>
      </c>
      <c r="AR28" s="68">
        <v>18.899999999999999</v>
      </c>
      <c r="AT28" s="7"/>
      <c r="AU28" s="80"/>
      <c r="AX28" s="50" t="s">
        <v>111</v>
      </c>
      <c r="AY28" s="47"/>
      <c r="AZ28" s="48"/>
      <c r="BA28" s="73">
        <v>200</v>
      </c>
      <c r="BB28" s="68">
        <v>75.599999999999994</v>
      </c>
      <c r="BD28" s="7"/>
      <c r="BE28" s="80"/>
      <c r="BH28" s="50" t="s">
        <v>111</v>
      </c>
      <c r="BI28" s="3"/>
      <c r="BJ28" s="48"/>
      <c r="BK28" s="73">
        <v>200</v>
      </c>
      <c r="BL28" s="68">
        <v>75.599999999999994</v>
      </c>
      <c r="BN28" s="7"/>
      <c r="BO28" s="80"/>
      <c r="BR28" s="50" t="s">
        <v>111</v>
      </c>
      <c r="BS28" s="47"/>
      <c r="BT28" s="16"/>
      <c r="BU28" s="67">
        <v>200</v>
      </c>
      <c r="BV28" s="68">
        <v>75.599999999999994</v>
      </c>
    </row>
    <row r="29" spans="1:74" ht="15" customHeight="1" x14ac:dyDescent="0.15">
      <c r="A29" s="7"/>
      <c r="B29" s="80"/>
      <c r="E29" s="50" t="s">
        <v>111</v>
      </c>
      <c r="F29" s="48"/>
      <c r="G29" s="73">
        <v>190</v>
      </c>
      <c r="H29" s="68">
        <v>71.819999999999993</v>
      </c>
      <c r="J29" s="7"/>
      <c r="K29" s="80"/>
      <c r="N29" s="50" t="s">
        <v>111</v>
      </c>
      <c r="O29" s="48"/>
      <c r="P29" s="73">
        <v>200</v>
      </c>
      <c r="Q29" s="68">
        <v>75.599999999999994</v>
      </c>
      <c r="S29" s="7"/>
      <c r="T29" s="80"/>
      <c r="W29" s="50" t="s">
        <v>111</v>
      </c>
      <c r="X29" s="48"/>
      <c r="Y29" s="73">
        <v>200</v>
      </c>
      <c r="Z29" s="68">
        <v>75.599999999999994</v>
      </c>
      <c r="AB29" s="7"/>
      <c r="AC29" s="80"/>
      <c r="AF29" s="50" t="s">
        <v>111</v>
      </c>
      <c r="AG29" s="48"/>
      <c r="AH29" s="73">
        <v>200</v>
      </c>
      <c r="AI29" s="68">
        <v>75.599999999999994</v>
      </c>
      <c r="AK29" s="7"/>
      <c r="AL29" s="80"/>
      <c r="AO29" s="50" t="s">
        <v>111</v>
      </c>
      <c r="AP29" s="48"/>
      <c r="AQ29" s="73">
        <v>200</v>
      </c>
      <c r="AR29" s="68">
        <v>75.599999999999994</v>
      </c>
      <c r="AT29" s="7"/>
      <c r="AU29" s="80"/>
      <c r="AV29" s="81"/>
      <c r="AW29" s="7"/>
      <c r="AX29" s="50" t="s">
        <v>106</v>
      </c>
      <c r="AY29" s="47"/>
      <c r="AZ29" s="48"/>
      <c r="BA29" s="73">
        <v>30</v>
      </c>
      <c r="BB29" s="68">
        <v>11.34</v>
      </c>
      <c r="BD29" s="7"/>
      <c r="BE29" s="7"/>
      <c r="BF29" s="81"/>
      <c r="BG29" s="7"/>
      <c r="BH29" s="50" t="s">
        <v>106</v>
      </c>
      <c r="BI29" s="47"/>
      <c r="BJ29" s="48"/>
      <c r="BK29" s="73">
        <v>30</v>
      </c>
      <c r="BL29" s="68">
        <v>11.34</v>
      </c>
      <c r="BN29" s="7"/>
      <c r="BO29" s="80"/>
      <c r="BP29" s="81"/>
      <c r="BQ29" s="7"/>
      <c r="BR29" s="50" t="s">
        <v>106</v>
      </c>
      <c r="BS29" s="47"/>
      <c r="BT29" s="16"/>
      <c r="BU29" s="67">
        <v>30</v>
      </c>
      <c r="BV29" s="68">
        <v>11.34</v>
      </c>
    </row>
    <row r="30" spans="1:74" ht="15" customHeight="1" x14ac:dyDescent="0.15">
      <c r="A30" s="7"/>
      <c r="B30" s="80"/>
      <c r="C30" s="81"/>
      <c r="D30" s="7"/>
      <c r="E30" s="50" t="s">
        <v>106</v>
      </c>
      <c r="F30" s="48"/>
      <c r="G30" s="73">
        <v>30</v>
      </c>
      <c r="H30" s="68">
        <v>11.34</v>
      </c>
      <c r="J30" s="7"/>
      <c r="K30" s="80"/>
      <c r="L30" s="81"/>
      <c r="M30" s="7"/>
      <c r="N30" s="50" t="s">
        <v>106</v>
      </c>
      <c r="O30" s="48"/>
      <c r="P30" s="73">
        <v>30</v>
      </c>
      <c r="Q30" s="68">
        <v>11.34</v>
      </c>
      <c r="S30" s="7"/>
      <c r="T30" s="80"/>
      <c r="U30" s="81"/>
      <c r="V30" s="7"/>
      <c r="W30" s="50" t="s">
        <v>106</v>
      </c>
      <c r="X30" s="48"/>
      <c r="Y30" s="73">
        <v>30</v>
      </c>
      <c r="Z30" s="68">
        <v>11.34</v>
      </c>
      <c r="AB30" s="7"/>
      <c r="AC30" s="80"/>
      <c r="AD30" s="81"/>
      <c r="AE30" s="7"/>
      <c r="AF30" s="50" t="s">
        <v>106</v>
      </c>
      <c r="AG30" s="48"/>
      <c r="AH30" s="73">
        <v>30</v>
      </c>
      <c r="AI30" s="68">
        <v>11.34</v>
      </c>
      <c r="AK30" s="7"/>
      <c r="AL30" s="80"/>
      <c r="AM30" s="81"/>
      <c r="AN30" s="7"/>
      <c r="AO30" s="50" t="s">
        <v>106</v>
      </c>
      <c r="AP30" s="48"/>
      <c r="AQ30" s="73">
        <v>30</v>
      </c>
      <c r="AR30" s="68">
        <v>11.5</v>
      </c>
      <c r="AU30" s="80"/>
      <c r="AV30" s="3"/>
      <c r="AW30" s="16"/>
      <c r="AX30" s="47" t="s">
        <v>575</v>
      </c>
      <c r="AY30" s="47"/>
      <c r="AZ30" s="48"/>
      <c r="BA30" s="75">
        <v>40</v>
      </c>
      <c r="BB30" s="76">
        <v>15.12</v>
      </c>
      <c r="BD30" s="7"/>
      <c r="BE30" s="80"/>
      <c r="BF30" s="3"/>
      <c r="BG30" s="16"/>
      <c r="BH30" s="47" t="s">
        <v>575</v>
      </c>
      <c r="BI30" s="47"/>
      <c r="BJ30" s="48"/>
      <c r="BK30" s="75">
        <v>40</v>
      </c>
      <c r="BL30" s="76">
        <v>15.12</v>
      </c>
      <c r="BO30" s="80"/>
      <c r="BP30" s="3"/>
      <c r="BQ30" s="16"/>
      <c r="BR30" s="47" t="s">
        <v>575</v>
      </c>
      <c r="BS30" s="47"/>
      <c r="BT30" s="16"/>
      <c r="BU30" s="77">
        <v>40</v>
      </c>
      <c r="BV30" s="76">
        <v>15.12</v>
      </c>
    </row>
    <row r="31" spans="1:74" ht="15" customHeight="1" x14ac:dyDescent="0.15">
      <c r="A31" s="7"/>
      <c r="B31" s="80"/>
      <c r="C31" s="3"/>
      <c r="D31" s="16"/>
      <c r="E31" s="47" t="s">
        <v>575</v>
      </c>
      <c r="F31" s="48"/>
      <c r="G31" s="75">
        <v>30</v>
      </c>
      <c r="H31" s="68">
        <v>11.34</v>
      </c>
      <c r="K31" s="80"/>
      <c r="L31" s="49"/>
      <c r="M31" s="16"/>
      <c r="N31" s="47" t="s">
        <v>575</v>
      </c>
      <c r="O31" s="48"/>
      <c r="P31" s="75">
        <v>35</v>
      </c>
      <c r="Q31" s="68">
        <v>13.23</v>
      </c>
      <c r="T31" s="80"/>
      <c r="U31" s="3"/>
      <c r="V31" s="16"/>
      <c r="W31" s="47" t="s">
        <v>575</v>
      </c>
      <c r="X31" s="48"/>
      <c r="Y31" s="75">
        <v>35</v>
      </c>
      <c r="Z31" s="76">
        <v>13.23</v>
      </c>
      <c r="AC31" s="80"/>
      <c r="AD31" s="3"/>
      <c r="AE31" s="16"/>
      <c r="AF31" t="s">
        <v>575</v>
      </c>
      <c r="AG31" s="48"/>
      <c r="AH31" s="75">
        <v>38</v>
      </c>
      <c r="AI31" s="76">
        <v>14.364000000000001</v>
      </c>
      <c r="AL31" s="80"/>
      <c r="AM31" s="3"/>
      <c r="AN31" s="16"/>
      <c r="AO31" t="s">
        <v>575</v>
      </c>
      <c r="AP31" s="48"/>
      <c r="AQ31" s="75">
        <v>40</v>
      </c>
      <c r="AR31" s="76">
        <v>15.12</v>
      </c>
      <c r="AT31" s="7"/>
      <c r="AU31" s="80"/>
      <c r="AV31" t="s">
        <v>499</v>
      </c>
      <c r="AX31" s="50" t="s">
        <v>44</v>
      </c>
      <c r="AY31" s="47"/>
      <c r="AZ31" s="48"/>
      <c r="BA31" s="73">
        <v>53</v>
      </c>
      <c r="BB31" s="68">
        <v>20.033999999999999</v>
      </c>
      <c r="BD31" s="7"/>
      <c r="BE31" s="80"/>
      <c r="BF31" t="s">
        <v>499</v>
      </c>
      <c r="BH31" s="50" t="s">
        <v>44</v>
      </c>
      <c r="BI31" s="47"/>
      <c r="BJ31" s="48"/>
      <c r="BK31" s="73">
        <v>55</v>
      </c>
      <c r="BL31" s="68">
        <v>20.79</v>
      </c>
      <c r="BN31" s="7"/>
      <c r="BO31" s="80"/>
      <c r="BP31" t="s">
        <v>499</v>
      </c>
      <c r="BR31" s="50" t="s">
        <v>44</v>
      </c>
      <c r="BS31" s="3"/>
      <c r="BT31" s="16"/>
      <c r="BU31" s="67">
        <v>55</v>
      </c>
      <c r="BV31" s="68">
        <v>20.79</v>
      </c>
    </row>
    <row r="32" spans="1:74" ht="15" customHeight="1" x14ac:dyDescent="0.15">
      <c r="B32" s="80"/>
      <c r="C32" t="s">
        <v>499</v>
      </c>
      <c r="E32" s="50" t="s">
        <v>44</v>
      </c>
      <c r="F32" s="48"/>
      <c r="G32" s="73">
        <v>45</v>
      </c>
      <c r="H32" s="68">
        <v>17.010000000000002</v>
      </c>
      <c r="J32" s="7"/>
      <c r="K32" s="80"/>
      <c r="L32" t="s">
        <v>499</v>
      </c>
      <c r="N32" s="50" t="s">
        <v>44</v>
      </c>
      <c r="O32" s="48"/>
      <c r="P32" s="73">
        <v>45</v>
      </c>
      <c r="Q32" s="68">
        <v>17.010000000000002</v>
      </c>
      <c r="S32" s="7"/>
      <c r="T32" s="80"/>
      <c r="U32" t="s">
        <v>499</v>
      </c>
      <c r="W32" s="50" t="s">
        <v>44</v>
      </c>
      <c r="X32" s="48"/>
      <c r="Y32" s="73">
        <v>47</v>
      </c>
      <c r="Z32" s="68">
        <v>17.765999999999998</v>
      </c>
      <c r="AB32" s="7"/>
      <c r="AC32" s="80"/>
      <c r="AD32" t="s">
        <v>499</v>
      </c>
      <c r="AF32" s="50" t="s">
        <v>44</v>
      </c>
      <c r="AG32" s="48"/>
      <c r="AH32" s="73">
        <v>50</v>
      </c>
      <c r="AI32" s="68">
        <v>18.899999999999999</v>
      </c>
      <c r="AK32" s="7"/>
      <c r="AL32" s="80"/>
      <c r="AM32" t="s">
        <v>499</v>
      </c>
      <c r="AO32" s="50" t="s">
        <v>44</v>
      </c>
      <c r="AP32" s="48"/>
      <c r="AQ32" s="73">
        <v>50</v>
      </c>
      <c r="AR32" s="68">
        <v>18.899999999999999</v>
      </c>
      <c r="AT32" s="7"/>
      <c r="AU32" s="7"/>
      <c r="AX32" s="50" t="s">
        <v>35</v>
      </c>
      <c r="AY32" s="47"/>
      <c r="AZ32" s="48"/>
      <c r="BA32" s="73">
        <v>50</v>
      </c>
      <c r="BB32" s="68">
        <v>18.899999999999999</v>
      </c>
      <c r="BD32" s="7"/>
      <c r="BE32" s="80"/>
      <c r="BH32" s="50" t="s">
        <v>35</v>
      </c>
      <c r="BI32" s="47"/>
      <c r="BJ32" s="48"/>
      <c r="BK32" s="73">
        <v>55</v>
      </c>
      <c r="BL32" s="68">
        <v>20.79</v>
      </c>
      <c r="BN32" s="7"/>
      <c r="BO32" s="80"/>
      <c r="BR32" s="50" t="s">
        <v>35</v>
      </c>
      <c r="BS32" s="47"/>
      <c r="BT32" s="16"/>
      <c r="BU32" s="67">
        <v>55</v>
      </c>
      <c r="BV32" s="68">
        <v>20.79</v>
      </c>
    </row>
    <row r="33" spans="1:74" ht="15" customHeight="1" x14ac:dyDescent="0.15">
      <c r="A33" s="7"/>
      <c r="B33" s="80"/>
      <c r="E33" s="50" t="s">
        <v>35</v>
      </c>
      <c r="F33" s="48"/>
      <c r="G33" s="73">
        <v>45</v>
      </c>
      <c r="H33" s="68">
        <v>17.010000000000002</v>
      </c>
      <c r="J33" s="7"/>
      <c r="K33" s="80"/>
      <c r="N33" s="50" t="s">
        <v>35</v>
      </c>
      <c r="O33" s="48"/>
      <c r="P33" s="73">
        <v>45</v>
      </c>
      <c r="Q33" s="68">
        <v>17.010000000000002</v>
      </c>
      <c r="S33" s="7"/>
      <c r="T33" s="80"/>
      <c r="W33" s="50" t="s">
        <v>35</v>
      </c>
      <c r="X33" s="48"/>
      <c r="Y33" s="73">
        <v>45</v>
      </c>
      <c r="Z33" s="68">
        <v>17.010000000000002</v>
      </c>
      <c r="AB33" s="7"/>
      <c r="AC33" s="80"/>
      <c r="AF33" s="50" t="s">
        <v>35</v>
      </c>
      <c r="AG33" s="48"/>
      <c r="AH33" s="73">
        <v>50</v>
      </c>
      <c r="AI33" s="68">
        <v>18.899999999999999</v>
      </c>
      <c r="AK33" s="7"/>
      <c r="AL33" s="80"/>
      <c r="AO33" s="50" t="s">
        <v>35</v>
      </c>
      <c r="AP33" s="48"/>
      <c r="AQ33" s="73">
        <v>50</v>
      </c>
      <c r="AR33" s="68">
        <v>18.899999999999999</v>
      </c>
      <c r="AT33" s="7"/>
      <c r="AU33" s="80"/>
      <c r="AX33" s="50" t="s">
        <v>111</v>
      </c>
      <c r="AY33" s="47"/>
      <c r="AZ33" s="48"/>
      <c r="BA33" s="75">
        <v>120</v>
      </c>
      <c r="BB33" s="76">
        <v>45.4</v>
      </c>
      <c r="BD33" s="7"/>
      <c r="BE33" s="80"/>
      <c r="BH33" s="50" t="s">
        <v>111</v>
      </c>
      <c r="BI33" s="47"/>
      <c r="BJ33" s="48"/>
      <c r="BK33" s="75">
        <v>120</v>
      </c>
      <c r="BL33" s="76">
        <v>45.4</v>
      </c>
      <c r="BN33" s="7"/>
      <c r="BO33" s="80"/>
      <c r="BR33" s="50" t="s">
        <v>111</v>
      </c>
      <c r="BS33" s="3"/>
      <c r="BT33" s="16"/>
      <c r="BU33" s="77">
        <v>120</v>
      </c>
      <c r="BV33" s="76">
        <v>45.4</v>
      </c>
    </row>
    <row r="34" spans="1:74" ht="15" customHeight="1" x14ac:dyDescent="0.15">
      <c r="A34" s="7"/>
      <c r="B34" s="80"/>
      <c r="E34" s="50" t="s">
        <v>111</v>
      </c>
      <c r="F34" s="48"/>
      <c r="G34" s="75">
        <v>90</v>
      </c>
      <c r="H34" s="76">
        <v>34.020000000000003</v>
      </c>
      <c r="J34" s="7"/>
      <c r="K34" s="80"/>
      <c r="N34" s="50" t="s">
        <v>111</v>
      </c>
      <c r="O34" s="48"/>
      <c r="P34" s="75">
        <v>95</v>
      </c>
      <c r="Q34" s="76">
        <v>35.909999999999997</v>
      </c>
      <c r="S34" s="7"/>
      <c r="T34" s="80"/>
      <c r="W34" s="50" t="s">
        <v>111</v>
      </c>
      <c r="X34" s="48"/>
      <c r="Y34" s="75">
        <v>100</v>
      </c>
      <c r="Z34" s="76">
        <v>37.799999999999997</v>
      </c>
      <c r="AB34" s="7"/>
      <c r="AC34" s="80"/>
      <c r="AF34" s="50" t="s">
        <v>111</v>
      </c>
      <c r="AG34" s="48"/>
      <c r="AH34" s="75">
        <v>110</v>
      </c>
      <c r="AI34" s="76">
        <v>41.58</v>
      </c>
      <c r="AK34" s="7"/>
      <c r="AL34" s="80"/>
      <c r="AO34" s="50" t="s">
        <v>111</v>
      </c>
      <c r="AP34" s="48"/>
      <c r="AQ34" s="75">
        <v>120</v>
      </c>
      <c r="AR34" s="76">
        <v>45.4</v>
      </c>
      <c r="AT34" s="7"/>
      <c r="AU34" s="80"/>
      <c r="AV34" s="81"/>
      <c r="AW34" s="7"/>
      <c r="AX34" s="50" t="s">
        <v>106</v>
      </c>
      <c r="AY34" s="47"/>
      <c r="AZ34" s="48"/>
      <c r="BA34" s="82">
        <v>35</v>
      </c>
      <c r="BB34" s="25">
        <v>13.23</v>
      </c>
      <c r="BD34" s="7"/>
      <c r="BE34" s="80"/>
      <c r="BF34" s="81"/>
      <c r="BG34" s="7"/>
      <c r="BH34" s="50" t="s">
        <v>106</v>
      </c>
      <c r="BI34" s="47"/>
      <c r="BJ34" s="48"/>
      <c r="BK34" s="82">
        <v>35</v>
      </c>
      <c r="BL34" s="25">
        <v>13.23</v>
      </c>
      <c r="BN34" s="7"/>
      <c r="BO34" s="80"/>
      <c r="BP34" s="81"/>
      <c r="BQ34" s="7"/>
      <c r="BR34" s="50" t="s">
        <v>106</v>
      </c>
      <c r="BS34" s="47"/>
      <c r="BT34" s="16"/>
      <c r="BU34" s="83">
        <v>35</v>
      </c>
      <c r="BV34" s="25">
        <v>13.23</v>
      </c>
    </row>
    <row r="35" spans="1:74" ht="15" customHeight="1" x14ac:dyDescent="0.15">
      <c r="A35" s="7"/>
      <c r="B35" s="80"/>
      <c r="C35" s="81"/>
      <c r="D35" s="7"/>
      <c r="E35" s="50" t="s">
        <v>106</v>
      </c>
      <c r="F35" s="48"/>
      <c r="G35" s="75">
        <v>30</v>
      </c>
      <c r="H35" s="76">
        <v>11.34</v>
      </c>
      <c r="J35" s="7"/>
      <c r="K35" s="80"/>
      <c r="L35" s="81"/>
      <c r="M35" s="7"/>
      <c r="N35" s="50" t="s">
        <v>106</v>
      </c>
      <c r="O35" s="48"/>
      <c r="P35" s="75">
        <v>30</v>
      </c>
      <c r="Q35" s="76">
        <v>11.34</v>
      </c>
      <c r="S35" s="7"/>
      <c r="T35" s="80"/>
      <c r="U35" s="81"/>
      <c r="V35" s="7"/>
      <c r="W35" s="50" t="s">
        <v>106</v>
      </c>
      <c r="X35" s="48"/>
      <c r="Y35" s="75">
        <v>30</v>
      </c>
      <c r="Z35" s="76">
        <v>11.5</v>
      </c>
      <c r="AB35" s="7"/>
      <c r="AC35" s="80"/>
      <c r="AD35" s="81"/>
      <c r="AE35" s="7"/>
      <c r="AF35" s="50" t="s">
        <v>106</v>
      </c>
      <c r="AG35" s="48"/>
      <c r="AH35" s="75">
        <f>AH28+AH31-AH33</f>
        <v>38</v>
      </c>
      <c r="AI35" s="76">
        <v>11.5</v>
      </c>
      <c r="AK35" s="7"/>
      <c r="AL35" s="80"/>
      <c r="AM35" s="81"/>
      <c r="AN35" s="7"/>
      <c r="AO35" s="50" t="s">
        <v>106</v>
      </c>
      <c r="AP35" s="48"/>
      <c r="AQ35" s="75">
        <v>35</v>
      </c>
      <c r="AR35" s="76">
        <v>13.23</v>
      </c>
      <c r="AU35" s="80"/>
      <c r="AV35" s="3"/>
      <c r="AW35" s="16"/>
      <c r="AX35" s="47" t="s">
        <v>575</v>
      </c>
      <c r="AY35" s="47"/>
      <c r="AZ35" s="48"/>
      <c r="BA35" s="75">
        <f>BA27+BA30-BA32</f>
        <v>40</v>
      </c>
      <c r="BB35" s="76">
        <f>BB27+BB30-BB32</f>
        <v>15.119999999999997</v>
      </c>
      <c r="BD35" s="7"/>
      <c r="BE35" s="80"/>
      <c r="BF35" s="49"/>
      <c r="BG35" s="16"/>
      <c r="BH35" s="47" t="s">
        <v>575</v>
      </c>
      <c r="BI35" s="47"/>
      <c r="BJ35" s="48"/>
      <c r="BK35" s="75">
        <f>BK27+BK30-BK32</f>
        <v>40</v>
      </c>
      <c r="BL35" s="76">
        <f>BL27+BL30-BL32</f>
        <v>15.119999999999997</v>
      </c>
      <c r="BO35" s="80"/>
      <c r="BP35" s="3"/>
      <c r="BQ35" s="16"/>
      <c r="BR35" s="47" t="s">
        <v>575</v>
      </c>
      <c r="BS35" s="47"/>
      <c r="BT35" s="16"/>
      <c r="BU35" s="77">
        <f>BU27+BU30-BU32</f>
        <v>40</v>
      </c>
      <c r="BV35" s="76">
        <f>BV27+BV30-BV32</f>
        <v>15.119999999999997</v>
      </c>
    </row>
    <row r="36" spans="1:74" ht="15" customHeight="1" x14ac:dyDescent="0.15">
      <c r="A36" s="7"/>
      <c r="B36" s="80"/>
      <c r="C36" s="3"/>
      <c r="D36" s="16"/>
      <c r="E36" t="s">
        <v>575</v>
      </c>
      <c r="F36" s="48"/>
      <c r="G36" s="82">
        <f>G28+G31-G33</f>
        <v>30</v>
      </c>
      <c r="H36" s="25">
        <f>H28+H31-H33</f>
        <v>11.34</v>
      </c>
      <c r="J36" s="7"/>
      <c r="K36" s="80"/>
      <c r="L36" s="3"/>
      <c r="M36" s="16"/>
      <c r="N36" t="s">
        <v>575</v>
      </c>
      <c r="P36" s="82">
        <f>P28+P31-P33</f>
        <v>35</v>
      </c>
      <c r="Q36" s="25">
        <f>Q28+Q31-Q33</f>
        <v>13.23</v>
      </c>
      <c r="T36" s="80"/>
      <c r="U36" s="3"/>
      <c r="V36" s="16"/>
      <c r="W36" t="s">
        <v>575</v>
      </c>
      <c r="X36" s="48"/>
      <c r="Y36" s="82">
        <f>Y28+Y31-Y33</f>
        <v>35</v>
      </c>
      <c r="Z36" s="25">
        <f>Z28+Z31-Z33</f>
        <v>13.23</v>
      </c>
      <c r="AC36" s="80"/>
      <c r="AD36" s="3"/>
      <c r="AE36" s="16"/>
      <c r="AF36" t="s">
        <v>575</v>
      </c>
      <c r="AG36" s="48"/>
      <c r="AH36" s="82">
        <f>AH28+AH31-AH33</f>
        <v>38</v>
      </c>
      <c r="AI36" s="25">
        <f>AI28+AI31-AI33</f>
        <v>14.363999999999997</v>
      </c>
      <c r="AL36" s="80"/>
      <c r="AM36" s="3"/>
      <c r="AN36" s="16"/>
      <c r="AO36" t="s">
        <v>575</v>
      </c>
      <c r="AP36" s="48"/>
      <c r="AQ36" s="82">
        <f>AQ28+AQ31-AQ33</f>
        <v>40</v>
      </c>
      <c r="AR36" s="25">
        <f>AR28+AR31-AR33</f>
        <v>15.119999999999997</v>
      </c>
      <c r="AT36" s="7"/>
      <c r="AU36" s="80"/>
      <c r="AV36" t="s">
        <v>505</v>
      </c>
      <c r="AX36" s="50" t="s">
        <v>44</v>
      </c>
      <c r="AY36" s="47"/>
      <c r="AZ36" s="48"/>
      <c r="BA36" s="73">
        <v>50</v>
      </c>
      <c r="BB36" s="68">
        <v>18.899999999999999</v>
      </c>
      <c r="BD36" s="7"/>
      <c r="BE36" s="80"/>
      <c r="BF36" t="s">
        <v>505</v>
      </c>
      <c r="BH36" s="50" t="s">
        <v>44</v>
      </c>
      <c r="BI36" s="47"/>
      <c r="BJ36" s="48"/>
      <c r="BK36" s="73">
        <v>50</v>
      </c>
      <c r="BL36" s="68">
        <v>18.899999999999999</v>
      </c>
      <c r="BN36" s="7"/>
      <c r="BO36" s="80"/>
      <c r="BP36" t="s">
        <v>505</v>
      </c>
      <c r="BR36" s="50" t="s">
        <v>44</v>
      </c>
      <c r="BS36" s="47"/>
      <c r="BT36" s="16"/>
      <c r="BU36" s="67">
        <v>50</v>
      </c>
      <c r="BV36" s="68">
        <v>18.899999999999999</v>
      </c>
    </row>
    <row r="37" spans="1:74" ht="15" customHeight="1" x14ac:dyDescent="0.15">
      <c r="A37" s="7"/>
      <c r="B37" s="80"/>
      <c r="C37" t="s">
        <v>505</v>
      </c>
      <c r="E37" s="50" t="s">
        <v>44</v>
      </c>
      <c r="F37" s="48"/>
      <c r="G37" s="73">
        <v>45</v>
      </c>
      <c r="H37" s="68">
        <v>17.010000000000002</v>
      </c>
      <c r="J37" s="7"/>
      <c r="K37" s="80"/>
      <c r="L37" t="s">
        <v>505</v>
      </c>
      <c r="N37" s="50" t="s">
        <v>44</v>
      </c>
      <c r="O37" s="48"/>
      <c r="P37" s="73">
        <v>45</v>
      </c>
      <c r="Q37" s="68">
        <v>17.010000000000002</v>
      </c>
      <c r="S37" s="7"/>
      <c r="T37" s="80"/>
      <c r="U37" t="s">
        <v>505</v>
      </c>
      <c r="W37" s="50" t="s">
        <v>44</v>
      </c>
      <c r="X37" s="48"/>
      <c r="Y37" s="73">
        <v>45</v>
      </c>
      <c r="Z37" s="68">
        <v>17.010000000000002</v>
      </c>
      <c r="AB37" s="7"/>
      <c r="AC37" s="80"/>
      <c r="AD37" t="s">
        <v>505</v>
      </c>
      <c r="AF37" s="50" t="s">
        <v>44</v>
      </c>
      <c r="AG37" s="48"/>
      <c r="AH37" s="73">
        <v>45</v>
      </c>
      <c r="AI37" s="68">
        <v>17.010000000000002</v>
      </c>
      <c r="AK37" s="7"/>
      <c r="AL37" s="80"/>
      <c r="AM37" t="s">
        <v>505</v>
      </c>
      <c r="AO37" s="50" t="s">
        <v>44</v>
      </c>
      <c r="AP37" s="48"/>
      <c r="AQ37" s="73">
        <v>45</v>
      </c>
      <c r="AR37" s="68">
        <v>17.010000000000002</v>
      </c>
      <c r="AT37" s="7"/>
      <c r="AU37" s="80"/>
      <c r="AX37" s="81" t="s">
        <v>35</v>
      </c>
      <c r="AY37" s="47"/>
      <c r="AZ37" s="48"/>
      <c r="BA37" s="82">
        <v>58</v>
      </c>
      <c r="BB37" s="25">
        <v>21.923999999999999</v>
      </c>
      <c r="BD37" s="7"/>
      <c r="BE37" s="80"/>
      <c r="BH37" s="81" t="s">
        <v>35</v>
      </c>
      <c r="BI37" s="3"/>
      <c r="BK37" s="75">
        <v>60</v>
      </c>
      <c r="BL37" s="76">
        <v>22.68</v>
      </c>
      <c r="BN37" s="7"/>
      <c r="BO37" s="80"/>
      <c r="BR37" s="81" t="s">
        <v>35</v>
      </c>
      <c r="BS37" s="47"/>
      <c r="BT37" s="16"/>
      <c r="BU37" s="77">
        <v>60</v>
      </c>
      <c r="BV37" s="76">
        <v>22.68</v>
      </c>
    </row>
    <row r="38" spans="1:74" ht="15" customHeight="1" x14ac:dyDescent="0.15">
      <c r="A38" s="7"/>
      <c r="B38" s="80"/>
      <c r="E38" s="81" t="s">
        <v>35</v>
      </c>
      <c r="F38" s="48"/>
      <c r="G38" s="82">
        <v>50</v>
      </c>
      <c r="H38" s="25">
        <v>18.899999999999999</v>
      </c>
      <c r="J38" s="7"/>
      <c r="K38" s="80"/>
      <c r="N38" s="81" t="s">
        <v>35</v>
      </c>
      <c r="O38" s="48"/>
      <c r="P38" s="82">
        <v>53</v>
      </c>
      <c r="Q38" s="25">
        <v>20.033999999999999</v>
      </c>
      <c r="S38" s="7"/>
      <c r="T38" s="80"/>
      <c r="W38" s="81" t="s">
        <v>35</v>
      </c>
      <c r="X38" s="48"/>
      <c r="Y38" s="82">
        <v>55</v>
      </c>
      <c r="Z38" s="25">
        <v>20.79</v>
      </c>
      <c r="AB38" s="7"/>
      <c r="AC38" s="80"/>
      <c r="AF38" s="81" t="s">
        <v>35</v>
      </c>
      <c r="AG38" s="48"/>
      <c r="AH38" s="82">
        <v>58</v>
      </c>
      <c r="AI38" s="25">
        <v>21.923999999999999</v>
      </c>
      <c r="AK38" s="7"/>
      <c r="AL38" s="80"/>
      <c r="AO38" s="81" t="s">
        <v>35</v>
      </c>
      <c r="AP38" s="48"/>
      <c r="AQ38" s="82">
        <v>58</v>
      </c>
      <c r="AR38" s="25">
        <v>21.923999999999999</v>
      </c>
      <c r="AT38" s="7"/>
      <c r="AU38" s="80"/>
      <c r="AX38" s="50" t="s">
        <v>111</v>
      </c>
      <c r="AY38" s="47"/>
      <c r="AZ38" s="48"/>
      <c r="BA38" s="75">
        <v>100</v>
      </c>
      <c r="BB38" s="76">
        <v>37.799999999999997</v>
      </c>
      <c r="BD38" s="7"/>
      <c r="BE38" s="80"/>
      <c r="BH38" s="50" t="s">
        <v>111</v>
      </c>
      <c r="BI38" s="47"/>
      <c r="BJ38" s="48"/>
      <c r="BK38" s="75">
        <v>105</v>
      </c>
      <c r="BL38" s="76">
        <v>39.69</v>
      </c>
      <c r="BN38" s="7"/>
      <c r="BO38" s="80"/>
      <c r="BR38" s="50" t="s">
        <v>111</v>
      </c>
      <c r="BS38" s="47"/>
      <c r="BT38" s="16"/>
      <c r="BU38" s="77">
        <v>105</v>
      </c>
      <c r="BV38" s="76">
        <v>39.69</v>
      </c>
    </row>
    <row r="39" spans="1:74" ht="15" customHeight="1" x14ac:dyDescent="0.15">
      <c r="A39" s="7"/>
      <c r="B39" s="80"/>
      <c r="E39" s="50" t="s">
        <v>111</v>
      </c>
      <c r="F39" s="48"/>
      <c r="G39" s="75">
        <v>80</v>
      </c>
      <c r="H39" s="76">
        <v>30.24</v>
      </c>
      <c r="J39" s="7"/>
      <c r="K39" s="80"/>
      <c r="N39" s="50" t="s">
        <v>111</v>
      </c>
      <c r="O39" s="48"/>
      <c r="P39" s="75">
        <v>85</v>
      </c>
      <c r="Q39" s="76">
        <v>32.130000000000003</v>
      </c>
      <c r="S39" s="7"/>
      <c r="T39" s="80"/>
      <c r="W39" s="50" t="s">
        <v>111</v>
      </c>
      <c r="X39" s="48"/>
      <c r="Y39" s="75">
        <v>90</v>
      </c>
      <c r="Z39" s="76">
        <v>34.020000000000003</v>
      </c>
      <c r="AB39" s="7"/>
      <c r="AC39" s="80"/>
      <c r="AF39" s="50" t="s">
        <v>111</v>
      </c>
      <c r="AG39" s="48"/>
      <c r="AH39" s="75">
        <v>95</v>
      </c>
      <c r="AI39" s="76">
        <v>35.909999999999997</v>
      </c>
      <c r="AK39" s="7"/>
      <c r="AL39" s="80"/>
      <c r="AO39" s="50" t="s">
        <v>111</v>
      </c>
      <c r="AP39" s="48"/>
      <c r="AQ39" s="75">
        <v>95</v>
      </c>
      <c r="AR39" s="76">
        <v>35.909999999999997</v>
      </c>
      <c r="AT39" s="7"/>
      <c r="AU39" s="80"/>
      <c r="AV39" s="81"/>
      <c r="AW39" s="7"/>
      <c r="AX39" s="49" t="s">
        <v>106</v>
      </c>
      <c r="AY39" s="47"/>
      <c r="AZ39" s="48"/>
      <c r="BA39" s="84" t="s">
        <v>508</v>
      </c>
      <c r="BB39" s="85"/>
      <c r="BD39" s="7"/>
      <c r="BE39" s="80"/>
      <c r="BF39" s="81"/>
      <c r="BG39" s="7"/>
      <c r="BH39" s="49" t="s">
        <v>106</v>
      </c>
      <c r="BI39" s="3"/>
      <c r="BJ39" s="48"/>
      <c r="BK39" s="84" t="s">
        <v>508</v>
      </c>
      <c r="BL39" s="85"/>
      <c r="BN39" s="7"/>
      <c r="BO39" s="80"/>
      <c r="BP39" s="81"/>
      <c r="BQ39" s="7"/>
      <c r="BR39" s="49" t="s">
        <v>106</v>
      </c>
      <c r="BS39" s="47"/>
      <c r="BT39" s="16"/>
      <c r="BU39" s="86" t="s">
        <v>508</v>
      </c>
      <c r="BV39" s="85"/>
    </row>
    <row r="40" spans="1:74" ht="15" customHeight="1" x14ac:dyDescent="0.15">
      <c r="A40" s="7"/>
      <c r="B40" s="80"/>
      <c r="C40" s="81"/>
      <c r="D40" s="7"/>
      <c r="E40" s="49" t="s">
        <v>106</v>
      </c>
      <c r="F40" s="16"/>
      <c r="G40" s="84" t="s">
        <v>508</v>
      </c>
      <c r="H40" s="85"/>
      <c r="J40" s="7"/>
      <c r="K40" s="80"/>
      <c r="L40" s="81"/>
      <c r="M40" s="7"/>
      <c r="N40" s="49" t="s">
        <v>106</v>
      </c>
      <c r="O40" s="16"/>
      <c r="P40" s="84" t="s">
        <v>508</v>
      </c>
      <c r="Q40" s="85"/>
      <c r="S40" s="7"/>
      <c r="T40" s="80"/>
      <c r="U40" s="81"/>
      <c r="V40" s="7"/>
      <c r="W40" s="49" t="s">
        <v>106</v>
      </c>
      <c r="X40" s="16"/>
      <c r="Y40" s="84" t="s">
        <v>508</v>
      </c>
      <c r="Z40" s="85"/>
      <c r="AB40" s="7"/>
      <c r="AC40" s="80"/>
      <c r="AD40" s="81"/>
      <c r="AE40" s="7"/>
      <c r="AF40" s="49" t="s">
        <v>106</v>
      </c>
      <c r="AG40" s="16"/>
      <c r="AH40" s="84" t="s">
        <v>508</v>
      </c>
      <c r="AI40" s="85"/>
      <c r="AK40" s="7"/>
      <c r="AL40" s="80"/>
      <c r="AM40" s="81"/>
      <c r="AN40" s="7"/>
      <c r="AO40" s="49" t="s">
        <v>106</v>
      </c>
      <c r="AP40" s="16"/>
      <c r="AQ40" s="84" t="s">
        <v>508</v>
      </c>
      <c r="AR40" s="85"/>
      <c r="AU40" s="80"/>
      <c r="AV40" s="3"/>
      <c r="AW40" s="16"/>
      <c r="AX40" s="47" t="s">
        <v>575</v>
      </c>
      <c r="AY40" s="47"/>
      <c r="AZ40" s="48"/>
      <c r="BA40" s="75">
        <f>BA27+BA30-BA37</f>
        <v>32</v>
      </c>
      <c r="BB40" s="76">
        <f>BB27+BB30-BB37</f>
        <v>12.095999999999997</v>
      </c>
      <c r="BD40" s="7"/>
      <c r="BE40" s="80"/>
      <c r="BF40" s="3"/>
      <c r="BG40" s="16"/>
      <c r="BH40" s="47" t="s">
        <v>575</v>
      </c>
      <c r="BI40" s="47"/>
      <c r="BJ40" s="48"/>
      <c r="BK40" s="75">
        <f>BK27+BK30-BK37</f>
        <v>35</v>
      </c>
      <c r="BL40" s="76">
        <f>BL27+BL30-BL37</f>
        <v>13.229999999999997</v>
      </c>
      <c r="BO40" s="80"/>
      <c r="BP40" s="3"/>
      <c r="BQ40" s="16"/>
      <c r="BR40" s="47" t="s">
        <v>575</v>
      </c>
      <c r="BS40" s="47"/>
      <c r="BT40" s="16"/>
      <c r="BU40" s="77">
        <f>BU27+BU30-BU37</f>
        <v>35</v>
      </c>
      <c r="BV40" s="76">
        <f>BV27+BV30-BV37</f>
        <v>13.229999999999997</v>
      </c>
    </row>
    <row r="41" spans="1:74" ht="15" customHeight="1" x14ac:dyDescent="0.15">
      <c r="A41" s="7"/>
      <c r="B41" s="87"/>
      <c r="C41" s="3"/>
      <c r="D41" s="16"/>
      <c r="E41" s="50" t="s">
        <v>575</v>
      </c>
      <c r="F41" s="48"/>
      <c r="G41" s="73">
        <f>G28+G31-G38</f>
        <v>25</v>
      </c>
      <c r="H41" s="68">
        <f>H28+H31-H38</f>
        <v>9.4500000000000028</v>
      </c>
      <c r="K41" s="87"/>
      <c r="L41" s="3"/>
      <c r="M41" s="16"/>
      <c r="N41" s="50" t="s">
        <v>575</v>
      </c>
      <c r="O41" s="48"/>
      <c r="P41" s="73">
        <f>P28+P31-P38</f>
        <v>27</v>
      </c>
      <c r="Q41" s="68">
        <f>Q28+Q31-Q38</f>
        <v>10.206000000000003</v>
      </c>
      <c r="T41" s="87"/>
      <c r="U41" s="3"/>
      <c r="V41" s="16"/>
      <c r="W41" s="50" t="s">
        <v>575</v>
      </c>
      <c r="X41" s="48"/>
      <c r="Y41" s="82">
        <f>Y28+Y31-Y38</f>
        <v>25</v>
      </c>
      <c r="Z41" s="25">
        <f>Z28+Z31-Z38</f>
        <v>9.4500000000000028</v>
      </c>
      <c r="AB41" s="7"/>
      <c r="AC41" s="87"/>
      <c r="AD41" s="49"/>
      <c r="AE41" s="16"/>
      <c r="AF41" s="3" t="s">
        <v>575</v>
      </c>
      <c r="AH41" s="82">
        <f>AH28+AH31-AH38</f>
        <v>30</v>
      </c>
      <c r="AI41" s="25">
        <f>AI28+AI31-AI38</f>
        <v>11.339999999999996</v>
      </c>
      <c r="AL41" s="87"/>
      <c r="AM41" s="3"/>
      <c r="AN41" s="16"/>
      <c r="AO41" s="50" t="s">
        <v>575</v>
      </c>
      <c r="AP41" s="48"/>
      <c r="AQ41" s="82">
        <f>AQ28+AQ31-AQ38</f>
        <v>32</v>
      </c>
      <c r="AR41" s="25">
        <f>AR28+AR31-AR38</f>
        <v>12.095999999999997</v>
      </c>
      <c r="AT41" s="7"/>
      <c r="AU41" s="79" t="s">
        <v>718</v>
      </c>
      <c r="AV41" t="s">
        <v>500</v>
      </c>
      <c r="AX41" s="49" t="s">
        <v>44</v>
      </c>
      <c r="AY41" s="3"/>
      <c r="AZ41" s="48"/>
      <c r="BA41" s="73">
        <v>50</v>
      </c>
      <c r="BB41" s="68">
        <v>18.899999999999999</v>
      </c>
      <c r="BD41" s="7"/>
      <c r="BE41" s="79" t="s">
        <v>718</v>
      </c>
      <c r="BF41" t="s">
        <v>500</v>
      </c>
      <c r="BH41" s="49" t="s">
        <v>44</v>
      </c>
      <c r="BI41" s="47"/>
      <c r="BJ41" s="48"/>
      <c r="BK41" s="75">
        <v>55</v>
      </c>
      <c r="BL41" s="76">
        <v>20.79</v>
      </c>
      <c r="BN41" s="7"/>
      <c r="BO41" s="79" t="s">
        <v>718</v>
      </c>
      <c r="BP41" t="s">
        <v>500</v>
      </c>
      <c r="BR41" s="49" t="s">
        <v>44</v>
      </c>
      <c r="BS41" s="47"/>
      <c r="BT41" s="48"/>
      <c r="BU41" s="77">
        <v>55</v>
      </c>
      <c r="BV41" s="76">
        <v>20.79</v>
      </c>
    </row>
    <row r="42" spans="1:74" ht="15" customHeight="1" x14ac:dyDescent="0.15">
      <c r="B42" s="79" t="s">
        <v>718</v>
      </c>
      <c r="C42" t="s">
        <v>500</v>
      </c>
      <c r="E42" s="49" t="s">
        <v>44</v>
      </c>
      <c r="F42" s="48"/>
      <c r="G42" s="73">
        <v>45</v>
      </c>
      <c r="H42" s="68">
        <v>17.010000000000002</v>
      </c>
      <c r="J42" s="7"/>
      <c r="K42" s="79" t="s">
        <v>718</v>
      </c>
      <c r="L42" t="s">
        <v>500</v>
      </c>
      <c r="N42" s="49" t="s">
        <v>44</v>
      </c>
      <c r="O42" s="48"/>
      <c r="P42" s="73">
        <v>45</v>
      </c>
      <c r="Q42" s="68">
        <v>17.010000000000002</v>
      </c>
      <c r="S42" s="7"/>
      <c r="T42" s="79" t="s">
        <v>718</v>
      </c>
      <c r="U42" t="s">
        <v>500</v>
      </c>
      <c r="W42" s="49" t="s">
        <v>44</v>
      </c>
      <c r="X42" s="48"/>
      <c r="Y42" s="73">
        <v>45</v>
      </c>
      <c r="Z42" s="68">
        <v>17.010000000000002</v>
      </c>
      <c r="AB42" s="7"/>
      <c r="AC42" s="79" t="s">
        <v>718</v>
      </c>
      <c r="AD42" t="s">
        <v>500</v>
      </c>
      <c r="AF42" s="49" t="s">
        <v>44</v>
      </c>
      <c r="AG42" s="48"/>
      <c r="AH42" s="73">
        <v>45</v>
      </c>
      <c r="AI42" s="68">
        <v>17.010000000000002</v>
      </c>
      <c r="AK42" s="7"/>
      <c r="AL42" s="79" t="s">
        <v>718</v>
      </c>
      <c r="AM42" t="s">
        <v>500</v>
      </c>
      <c r="AO42" s="49" t="s">
        <v>44</v>
      </c>
      <c r="AP42" s="48"/>
      <c r="AQ42" s="73">
        <v>45</v>
      </c>
      <c r="AR42" s="68">
        <v>17.010000000000002</v>
      </c>
      <c r="AT42" s="7"/>
      <c r="AU42" s="80"/>
      <c r="AX42" s="50" t="s">
        <v>35</v>
      </c>
      <c r="AY42" s="47"/>
      <c r="AZ42" s="48"/>
      <c r="BA42" s="75">
        <v>90</v>
      </c>
      <c r="BB42" s="76">
        <v>34.020000000000003</v>
      </c>
      <c r="BD42" s="7"/>
      <c r="BE42" s="80"/>
      <c r="BH42" s="50" t="s">
        <v>35</v>
      </c>
      <c r="BI42" s="47"/>
      <c r="BJ42" s="48"/>
      <c r="BK42" s="75">
        <v>95</v>
      </c>
      <c r="BL42" s="76">
        <v>35.909999999999997</v>
      </c>
      <c r="BN42" s="7"/>
      <c r="BO42" s="80"/>
      <c r="BR42" s="50" t="s">
        <v>35</v>
      </c>
      <c r="BS42" s="47"/>
      <c r="BT42" s="16"/>
      <c r="BU42" s="77">
        <v>95</v>
      </c>
      <c r="BV42" s="76">
        <v>35.909999999999997</v>
      </c>
    </row>
    <row r="43" spans="1:74" ht="15" customHeight="1" x14ac:dyDescent="0.15">
      <c r="A43" s="7"/>
      <c r="B43" s="80"/>
      <c r="E43" s="50" t="s">
        <v>35</v>
      </c>
      <c r="F43" s="48"/>
      <c r="G43" s="82">
        <v>50</v>
      </c>
      <c r="H43" s="25">
        <v>18.899999999999999</v>
      </c>
      <c r="J43" s="7"/>
      <c r="K43" s="80"/>
      <c r="N43" s="50" t="s">
        <v>35</v>
      </c>
      <c r="O43" s="48"/>
      <c r="P43" s="82">
        <v>53</v>
      </c>
      <c r="Q43" s="25">
        <v>20.033999999999999</v>
      </c>
      <c r="S43" s="7"/>
      <c r="T43" s="7"/>
      <c r="W43" s="50" t="s">
        <v>35</v>
      </c>
      <c r="X43" s="48"/>
      <c r="Y43" s="82">
        <v>55</v>
      </c>
      <c r="Z43" s="25">
        <v>20.79</v>
      </c>
      <c r="AB43" s="7"/>
      <c r="AC43" s="80"/>
      <c r="AF43" s="50" t="s">
        <v>35</v>
      </c>
      <c r="AG43" s="48"/>
      <c r="AH43" s="82">
        <v>58</v>
      </c>
      <c r="AI43" s="25">
        <v>21.923999999999999</v>
      </c>
      <c r="AK43" s="7"/>
      <c r="AL43" s="80"/>
      <c r="AO43" s="50" t="s">
        <v>35</v>
      </c>
      <c r="AP43" s="48"/>
      <c r="AQ43" s="82">
        <v>58</v>
      </c>
      <c r="AR43" s="25">
        <v>21.923999999999999</v>
      </c>
      <c r="AT43" s="7"/>
      <c r="AV43" s="49"/>
      <c r="AW43" s="16"/>
      <c r="AX43" s="3" t="s">
        <v>111</v>
      </c>
      <c r="AY43" s="3"/>
      <c r="AZ43" s="48"/>
      <c r="BA43" s="75">
        <v>90</v>
      </c>
      <c r="BB43" s="76">
        <v>34.020000000000003</v>
      </c>
      <c r="BD43" s="7"/>
      <c r="BF43" s="49"/>
      <c r="BG43" s="16"/>
      <c r="BH43" s="3" t="s">
        <v>111</v>
      </c>
      <c r="BI43" s="3"/>
      <c r="BJ43" s="48"/>
      <c r="BK43" s="75">
        <v>95</v>
      </c>
      <c r="BL43" s="76">
        <v>35.909999999999997</v>
      </c>
      <c r="BN43" s="7"/>
      <c r="BP43" s="49"/>
      <c r="BQ43" s="16"/>
      <c r="BR43" s="3" t="s">
        <v>111</v>
      </c>
      <c r="BS43" s="3"/>
      <c r="BT43" s="16"/>
      <c r="BU43" s="77">
        <v>95</v>
      </c>
      <c r="BV43" s="76">
        <v>35.909999999999997</v>
      </c>
    </row>
    <row r="44" spans="1:74" ht="15" customHeight="1" x14ac:dyDescent="0.15">
      <c r="A44" s="7"/>
      <c r="C44" s="81"/>
      <c r="D44" s="7"/>
      <c r="E44" s="3" t="s">
        <v>111</v>
      </c>
      <c r="F44" s="16"/>
      <c r="G44" s="75">
        <v>80</v>
      </c>
      <c r="H44" s="76">
        <v>30.24</v>
      </c>
      <c r="J44" s="7"/>
      <c r="L44" s="81"/>
      <c r="M44" s="7"/>
      <c r="N44" s="3" t="s">
        <v>111</v>
      </c>
      <c r="O44" s="16"/>
      <c r="P44" s="75">
        <v>85</v>
      </c>
      <c r="Q44" s="76">
        <v>32.130000000000003</v>
      </c>
      <c r="S44" s="7"/>
      <c r="U44" s="81"/>
      <c r="V44" s="7"/>
      <c r="W44" s="3" t="s">
        <v>111</v>
      </c>
      <c r="X44" s="16"/>
      <c r="Y44" s="75">
        <v>85</v>
      </c>
      <c r="Z44" s="76">
        <v>32.130000000000003</v>
      </c>
      <c r="AB44" s="7"/>
      <c r="AD44" s="81"/>
      <c r="AE44" s="7"/>
      <c r="AF44" s="3" t="s">
        <v>111</v>
      </c>
      <c r="AG44" s="16"/>
      <c r="AH44" s="75">
        <v>85</v>
      </c>
      <c r="AI44" s="76">
        <v>32.130000000000003</v>
      </c>
      <c r="AK44" s="7"/>
      <c r="AM44" s="81"/>
      <c r="AN44" s="7"/>
      <c r="AO44" s="3" t="s">
        <v>111</v>
      </c>
      <c r="AP44" s="16"/>
      <c r="AQ44" s="75">
        <v>85</v>
      </c>
      <c r="AR44" s="76">
        <v>32.130000000000003</v>
      </c>
      <c r="AU44" s="50" t="s">
        <v>105</v>
      </c>
      <c r="AV44" s="47"/>
      <c r="AW44" s="47"/>
      <c r="AX44" s="47"/>
      <c r="AY44" s="47"/>
      <c r="AZ44" s="48"/>
      <c r="BA44" s="75">
        <v>75</v>
      </c>
      <c r="BB44" s="76">
        <v>28.5</v>
      </c>
      <c r="BE44" s="50" t="s">
        <v>105</v>
      </c>
      <c r="BF44" s="47"/>
      <c r="BG44" s="47"/>
      <c r="BH44" s="47"/>
      <c r="BI44" s="47"/>
      <c r="BJ44" s="48"/>
      <c r="BK44" s="75">
        <v>75</v>
      </c>
      <c r="BL44" s="76">
        <v>28.5</v>
      </c>
      <c r="BO44" s="50" t="s">
        <v>105</v>
      </c>
      <c r="BP44" s="47"/>
      <c r="BQ44" s="47"/>
      <c r="BR44" s="47"/>
      <c r="BS44" s="47"/>
      <c r="BT44" s="16"/>
      <c r="BU44" s="77">
        <v>75</v>
      </c>
      <c r="BV44" s="76">
        <v>28.5</v>
      </c>
    </row>
    <row r="45" spans="1:74" ht="15" customHeight="1" x14ac:dyDescent="0.15">
      <c r="A45" s="7"/>
      <c r="B45" s="87"/>
      <c r="D45" s="7"/>
      <c r="E45" t="s">
        <v>575</v>
      </c>
      <c r="G45" s="75">
        <f>G28+G31-G43</f>
        <v>25</v>
      </c>
      <c r="H45" s="76">
        <f>H28+H31-H43</f>
        <v>9.4500000000000028</v>
      </c>
      <c r="J45" s="7"/>
      <c r="K45" s="87"/>
      <c r="M45" s="16"/>
      <c r="N45" t="s">
        <v>575</v>
      </c>
      <c r="P45" s="82">
        <f>P28+P31-P43</f>
        <v>27</v>
      </c>
      <c r="Q45" s="25">
        <f>Q28+Q31-Q43</f>
        <v>10.206000000000003</v>
      </c>
      <c r="T45" s="87"/>
      <c r="U45" s="3"/>
      <c r="V45" s="16"/>
      <c r="W45" t="s">
        <v>575</v>
      </c>
      <c r="X45" s="48"/>
      <c r="Y45" s="82">
        <f>Y28+Y31-Y43</f>
        <v>25</v>
      </c>
      <c r="Z45" s="25">
        <f>Z28+Z31-Z43</f>
        <v>9.4500000000000028</v>
      </c>
      <c r="AC45" s="87"/>
      <c r="AD45" s="3"/>
      <c r="AE45" s="16"/>
      <c r="AF45" t="s">
        <v>761</v>
      </c>
      <c r="AG45" s="48"/>
      <c r="AH45" s="82">
        <f>AH28+AH31-AH43</f>
        <v>30</v>
      </c>
      <c r="AI45" s="25">
        <f>AI28+AI31-AI43</f>
        <v>11.339999999999996</v>
      </c>
      <c r="AL45" s="87"/>
      <c r="AM45" s="3"/>
      <c r="AN45" s="16"/>
      <c r="AO45" t="s">
        <v>575</v>
      </c>
      <c r="AP45" s="48"/>
      <c r="AQ45" s="82">
        <f>AQ28+AQ31-AQ43</f>
        <v>32</v>
      </c>
      <c r="AR45" s="25">
        <f>AR28+AR31-AR43</f>
        <v>12.095999999999997</v>
      </c>
      <c r="AU45" s="50" t="s">
        <v>498</v>
      </c>
      <c r="AV45" s="47"/>
      <c r="AW45" s="47"/>
      <c r="AX45" s="47"/>
      <c r="AY45" s="47"/>
      <c r="AZ45" s="48"/>
      <c r="BA45" s="75">
        <v>55</v>
      </c>
      <c r="BB45" s="76">
        <v>20.79</v>
      </c>
      <c r="BE45" s="50" t="s">
        <v>498</v>
      </c>
      <c r="BF45" s="47"/>
      <c r="BG45" s="47"/>
      <c r="BH45" s="47"/>
      <c r="BI45" s="47"/>
      <c r="BJ45" s="48"/>
      <c r="BK45" s="75">
        <v>58</v>
      </c>
      <c r="BL45" s="76">
        <v>21.923999999999999</v>
      </c>
      <c r="BO45" s="50" t="s">
        <v>498</v>
      </c>
      <c r="BP45" s="47"/>
      <c r="BQ45" s="47"/>
      <c r="BR45" s="47"/>
      <c r="BS45" s="47"/>
      <c r="BT45" s="16"/>
      <c r="BU45" s="77">
        <v>58</v>
      </c>
      <c r="BV45" s="76">
        <v>21.923999999999999</v>
      </c>
    </row>
    <row r="46" spans="1:74" ht="15" customHeight="1" x14ac:dyDescent="0.15">
      <c r="A46" s="7"/>
      <c r="B46" s="50" t="s">
        <v>105</v>
      </c>
      <c r="C46" s="47"/>
      <c r="D46" s="47"/>
      <c r="E46" s="47"/>
      <c r="F46" s="48"/>
      <c r="G46" s="75">
        <v>67</v>
      </c>
      <c r="H46" s="76">
        <v>25.326000000000001</v>
      </c>
      <c r="K46" s="50" t="s">
        <v>105</v>
      </c>
      <c r="L46" s="47"/>
      <c r="M46" s="47"/>
      <c r="N46" s="47"/>
      <c r="O46" s="48"/>
      <c r="P46" s="75">
        <v>70</v>
      </c>
      <c r="Q46" s="76">
        <v>26.46</v>
      </c>
      <c r="T46" s="50" t="s">
        <v>105</v>
      </c>
      <c r="U46" s="47"/>
      <c r="V46" s="47"/>
      <c r="W46" s="47"/>
      <c r="X46" s="48"/>
      <c r="Y46" s="75">
        <v>70</v>
      </c>
      <c r="Z46" s="76">
        <v>26.46</v>
      </c>
      <c r="AC46" s="50" t="s">
        <v>105</v>
      </c>
      <c r="AD46" s="47"/>
      <c r="AE46" s="47"/>
      <c r="AF46" s="47"/>
      <c r="AG46" s="48"/>
      <c r="AH46" s="75">
        <v>73</v>
      </c>
      <c r="AI46" s="76">
        <v>27.6</v>
      </c>
      <c r="AL46" s="50" t="s">
        <v>105</v>
      </c>
      <c r="AM46" s="47"/>
      <c r="AN46" s="47"/>
      <c r="AO46" s="47"/>
      <c r="AP46" s="48"/>
      <c r="AQ46" s="75">
        <v>74</v>
      </c>
      <c r="AR46" s="76">
        <v>27.972000000000001</v>
      </c>
      <c r="AT46" s="7"/>
      <c r="AU46" t="s">
        <v>1532</v>
      </c>
      <c r="AZ46" s="48"/>
      <c r="BA46" s="75">
        <v>55</v>
      </c>
      <c r="BB46" s="76">
        <v>20.79</v>
      </c>
      <c r="BD46" s="7"/>
      <c r="BE46" t="s">
        <v>1532</v>
      </c>
      <c r="BJ46" s="48"/>
      <c r="BK46" s="75">
        <v>56</v>
      </c>
      <c r="BL46" s="76">
        <v>21.167999999999999</v>
      </c>
      <c r="BN46" s="7"/>
      <c r="BO46" t="s">
        <v>1532</v>
      </c>
      <c r="BT46" s="48"/>
      <c r="BU46" s="75">
        <v>56</v>
      </c>
      <c r="BV46" s="76">
        <v>21.167999999999999</v>
      </c>
    </row>
    <row r="47" spans="1:74" ht="15" customHeight="1" x14ac:dyDescent="0.15">
      <c r="B47" s="50" t="s">
        <v>498</v>
      </c>
      <c r="C47" s="47"/>
      <c r="D47" s="47"/>
      <c r="E47" s="47"/>
      <c r="F47" s="48"/>
      <c r="G47" s="75">
        <v>53</v>
      </c>
      <c r="H47" s="76">
        <v>20.033999999999999</v>
      </c>
      <c r="K47" s="50" t="s">
        <v>498</v>
      </c>
      <c r="L47" s="47"/>
      <c r="M47" s="47"/>
      <c r="N47" s="47"/>
      <c r="O47" s="48"/>
      <c r="P47" s="75">
        <v>53</v>
      </c>
      <c r="Q47" s="76">
        <v>20.033999999999999</v>
      </c>
      <c r="T47" s="50" t="s">
        <v>498</v>
      </c>
      <c r="U47" s="47"/>
      <c r="V47" s="47"/>
      <c r="W47" s="47"/>
      <c r="X47" s="48"/>
      <c r="Y47" s="75">
        <v>55</v>
      </c>
      <c r="Z47" s="76">
        <v>20.79</v>
      </c>
      <c r="AC47" s="50" t="s">
        <v>498</v>
      </c>
      <c r="AD47" s="47"/>
      <c r="AE47" s="47"/>
      <c r="AF47" s="47"/>
      <c r="AG47" s="48"/>
      <c r="AH47" s="75">
        <v>55</v>
      </c>
      <c r="AI47" s="76">
        <v>20.79</v>
      </c>
      <c r="AL47" s="50" t="s">
        <v>498</v>
      </c>
      <c r="AM47" s="47"/>
      <c r="AN47" s="47"/>
      <c r="AO47" s="47"/>
      <c r="AP47" s="48"/>
      <c r="AQ47" s="75">
        <v>55</v>
      </c>
      <c r="AR47" s="76">
        <v>20.79</v>
      </c>
      <c r="AU47" s="50" t="s">
        <v>37</v>
      </c>
      <c r="AV47" s="47"/>
      <c r="AW47" s="47"/>
      <c r="AX47" s="47"/>
      <c r="AY47" s="47"/>
      <c r="BA47" s="75">
        <f>BA45</f>
        <v>55</v>
      </c>
      <c r="BB47" s="76">
        <v>20.79</v>
      </c>
      <c r="BE47" s="50" t="s">
        <v>37</v>
      </c>
      <c r="BF47" s="47"/>
      <c r="BG47" s="47"/>
      <c r="BH47" s="47"/>
      <c r="BI47" s="47"/>
      <c r="BJ47" s="48"/>
      <c r="BK47" s="75">
        <v>54</v>
      </c>
      <c r="BL47" s="76">
        <v>20.411999999999999</v>
      </c>
      <c r="BO47" s="50" t="s">
        <v>37</v>
      </c>
      <c r="BP47" s="47"/>
      <c r="BQ47" s="47"/>
      <c r="BR47" s="47"/>
      <c r="BS47" s="47"/>
      <c r="BT47" s="16"/>
      <c r="BU47" s="77">
        <v>54</v>
      </c>
      <c r="BV47" s="76">
        <v>20.411999999999999</v>
      </c>
    </row>
    <row r="48" spans="1:74" ht="15" customHeight="1" x14ac:dyDescent="0.15">
      <c r="A48" s="7"/>
      <c r="B48" t="s">
        <v>1532</v>
      </c>
      <c r="G48" s="75">
        <v>53</v>
      </c>
      <c r="H48" s="76">
        <v>20.033999999999999</v>
      </c>
      <c r="J48" s="7"/>
      <c r="K48" t="s">
        <v>1532</v>
      </c>
      <c r="P48" s="75">
        <v>53</v>
      </c>
      <c r="Q48" s="76">
        <v>20.033999999999999</v>
      </c>
      <c r="S48" s="7"/>
      <c r="T48" t="s">
        <v>1532</v>
      </c>
      <c r="Y48" s="75">
        <v>55</v>
      </c>
      <c r="Z48" s="76">
        <v>20.79</v>
      </c>
      <c r="AB48" s="7"/>
      <c r="AC48" t="s">
        <v>1532</v>
      </c>
      <c r="AH48" s="75">
        <v>55</v>
      </c>
      <c r="AI48" s="76">
        <v>20.79</v>
      </c>
      <c r="AK48" s="7"/>
      <c r="AL48" t="s">
        <v>1511</v>
      </c>
      <c r="AQ48" s="75">
        <v>55</v>
      </c>
      <c r="AR48" s="76">
        <v>20.79</v>
      </c>
      <c r="AU48" s="50" t="s">
        <v>15</v>
      </c>
      <c r="AV48" s="47"/>
      <c r="AW48" s="47"/>
      <c r="AX48" s="47"/>
      <c r="AY48" s="47"/>
      <c r="AZ48" s="48"/>
      <c r="BA48" s="75">
        <v>21</v>
      </c>
      <c r="BB48" s="76">
        <v>7.9379999999999997</v>
      </c>
      <c r="BE48" s="50" t="s">
        <v>15</v>
      </c>
      <c r="BF48" s="47"/>
      <c r="BG48" s="47"/>
      <c r="BH48" s="47"/>
      <c r="BI48" s="47"/>
      <c r="BJ48" s="48"/>
      <c r="BK48" s="75">
        <v>22</v>
      </c>
      <c r="BL48" s="76">
        <v>8.3160000000000007</v>
      </c>
      <c r="BO48" s="50" t="s">
        <v>15</v>
      </c>
      <c r="BP48" s="47"/>
      <c r="BQ48" s="47"/>
      <c r="BR48" s="47"/>
      <c r="BS48" s="47"/>
      <c r="BT48" s="16"/>
      <c r="BU48" s="77">
        <v>22</v>
      </c>
      <c r="BV48" s="76">
        <v>8.3160000000000007</v>
      </c>
    </row>
    <row r="49" spans="1:74" ht="15" customHeight="1" x14ac:dyDescent="0.15">
      <c r="B49" s="50" t="s">
        <v>37</v>
      </c>
      <c r="C49" s="47"/>
      <c r="D49" s="47"/>
      <c r="E49" s="47"/>
      <c r="F49" s="48"/>
      <c r="G49" s="75">
        <f>G47</f>
        <v>53</v>
      </c>
      <c r="H49" s="76">
        <v>20.033999999999999</v>
      </c>
      <c r="K49" s="50" t="s">
        <v>37</v>
      </c>
      <c r="L49" s="47"/>
      <c r="M49" s="47"/>
      <c r="N49" s="47"/>
      <c r="O49" s="48"/>
      <c r="P49" s="75">
        <f>P47</f>
        <v>53</v>
      </c>
      <c r="Q49" s="76">
        <v>20.033999999999999</v>
      </c>
      <c r="T49" s="50" t="s">
        <v>37</v>
      </c>
      <c r="U49" s="47"/>
      <c r="V49" s="47"/>
      <c r="W49" s="47"/>
      <c r="X49" s="48"/>
      <c r="Y49" s="75">
        <f>Y47</f>
        <v>55</v>
      </c>
      <c r="Z49" s="76">
        <v>20.79</v>
      </c>
      <c r="AC49" s="50" t="s">
        <v>37</v>
      </c>
      <c r="AD49" s="47"/>
      <c r="AE49" s="47"/>
      <c r="AF49" s="47"/>
      <c r="AG49" s="48"/>
      <c r="AH49" s="75">
        <f>AH47</f>
        <v>55</v>
      </c>
      <c r="AI49" s="76">
        <v>20.79</v>
      </c>
      <c r="AL49" s="50" t="s">
        <v>37</v>
      </c>
      <c r="AM49" s="47"/>
      <c r="AN49" s="47"/>
      <c r="AO49" s="47"/>
      <c r="AP49" s="48"/>
      <c r="AQ49" s="75">
        <f>AQ47</f>
        <v>55</v>
      </c>
      <c r="AR49" s="76">
        <v>20.79</v>
      </c>
      <c r="AU49" s="50" t="s">
        <v>1</v>
      </c>
      <c r="AV49" s="47"/>
      <c r="AW49" s="47"/>
      <c r="AX49" s="47"/>
      <c r="AY49" s="47"/>
      <c r="AZ49" s="48"/>
      <c r="BA49" s="75">
        <v>0</v>
      </c>
      <c r="BB49" s="76">
        <v>0</v>
      </c>
      <c r="BE49" s="50" t="s">
        <v>1</v>
      </c>
      <c r="BF49" s="47"/>
      <c r="BG49" s="47"/>
      <c r="BH49" s="47"/>
      <c r="BI49" s="3"/>
      <c r="BJ49" s="48"/>
      <c r="BK49" s="75">
        <v>0</v>
      </c>
      <c r="BL49" s="76">
        <v>0</v>
      </c>
      <c r="BO49" s="50" t="s">
        <v>1</v>
      </c>
      <c r="BP49" s="47"/>
      <c r="BQ49" s="47"/>
      <c r="BR49" s="47"/>
      <c r="BS49" s="3"/>
      <c r="BT49" s="16"/>
      <c r="BU49" s="77">
        <v>0</v>
      </c>
      <c r="BV49" s="76">
        <v>0</v>
      </c>
    </row>
    <row r="50" spans="1:74" ht="15" customHeight="1" x14ac:dyDescent="0.15">
      <c r="B50" s="50" t="s">
        <v>15</v>
      </c>
      <c r="C50" s="47"/>
      <c r="D50" s="47"/>
      <c r="E50" s="47"/>
      <c r="F50" s="48"/>
      <c r="G50" s="75">
        <v>16</v>
      </c>
      <c r="H50" s="76">
        <v>6.048</v>
      </c>
      <c r="K50" s="50" t="s">
        <v>15</v>
      </c>
      <c r="L50" s="47"/>
      <c r="M50" s="47"/>
      <c r="N50" s="47"/>
      <c r="O50" s="48"/>
      <c r="P50" s="75">
        <v>17</v>
      </c>
      <c r="Q50" s="76">
        <v>6.4260000000000002</v>
      </c>
      <c r="T50" s="50" t="s">
        <v>15</v>
      </c>
      <c r="U50" s="47"/>
      <c r="V50" s="47"/>
      <c r="W50" s="47"/>
      <c r="X50" s="48"/>
      <c r="Y50" s="75">
        <v>18</v>
      </c>
      <c r="Z50" s="76">
        <v>6.8040000000000003</v>
      </c>
      <c r="AC50" s="50" t="s">
        <v>15</v>
      </c>
      <c r="AD50" s="47"/>
      <c r="AE50" s="47"/>
      <c r="AF50" s="47"/>
      <c r="AG50" s="48"/>
      <c r="AH50" s="75">
        <v>19</v>
      </c>
      <c r="AI50" s="76">
        <v>7.1820000000000004</v>
      </c>
      <c r="AL50" s="50" t="s">
        <v>15</v>
      </c>
      <c r="AM50" s="47"/>
      <c r="AN50" s="47"/>
      <c r="AO50" s="47"/>
      <c r="AP50" s="48"/>
      <c r="AQ50" s="75">
        <v>20</v>
      </c>
      <c r="AR50" s="76">
        <v>7.56</v>
      </c>
      <c r="AT50" s="7"/>
      <c r="AU50" s="50" t="s">
        <v>219</v>
      </c>
      <c r="AV50" s="47"/>
      <c r="AW50" s="47"/>
      <c r="AX50" s="47"/>
      <c r="AY50" s="47"/>
      <c r="AZ50" s="48"/>
      <c r="BA50" s="75">
        <v>3</v>
      </c>
      <c r="BB50" s="76">
        <v>1.1339999999999999</v>
      </c>
      <c r="BD50" s="7"/>
      <c r="BE50" s="50" t="s">
        <v>219</v>
      </c>
      <c r="BF50" s="47"/>
      <c r="BG50" s="47"/>
      <c r="BH50" s="47"/>
      <c r="BI50" s="47"/>
      <c r="BJ50" s="48"/>
      <c r="BK50" s="75">
        <v>3</v>
      </c>
      <c r="BL50" s="76">
        <v>1.1339999999999999</v>
      </c>
      <c r="BN50" s="7"/>
      <c r="BO50" s="50" t="s">
        <v>219</v>
      </c>
      <c r="BP50" s="47"/>
      <c r="BQ50" s="47"/>
      <c r="BR50" s="47"/>
      <c r="BT50" s="16"/>
      <c r="BU50" s="77">
        <v>3</v>
      </c>
      <c r="BV50" s="76">
        <v>1.1339999999999999</v>
      </c>
    </row>
    <row r="51" spans="1:74" ht="15" customHeight="1" x14ac:dyDescent="0.15">
      <c r="B51" s="50" t="s">
        <v>1</v>
      </c>
      <c r="C51" s="47"/>
      <c r="D51" s="47"/>
      <c r="E51" s="47"/>
      <c r="F51" s="48"/>
      <c r="G51" s="75">
        <v>0</v>
      </c>
      <c r="H51" s="76">
        <v>0</v>
      </c>
      <c r="K51" s="50" t="s">
        <v>1</v>
      </c>
      <c r="L51" s="47"/>
      <c r="M51" s="47"/>
      <c r="N51" s="47"/>
      <c r="O51" s="48"/>
      <c r="P51" s="75">
        <v>0</v>
      </c>
      <c r="Q51" s="76">
        <v>0</v>
      </c>
      <c r="T51" s="50" t="s">
        <v>1</v>
      </c>
      <c r="U51" s="47"/>
      <c r="V51" s="47"/>
      <c r="W51" s="47"/>
      <c r="X51" s="48"/>
      <c r="Y51" s="75">
        <v>0</v>
      </c>
      <c r="Z51" s="76">
        <v>0</v>
      </c>
      <c r="AC51" s="50" t="s">
        <v>1</v>
      </c>
      <c r="AD51" s="47"/>
      <c r="AE51" s="47"/>
      <c r="AF51" s="47"/>
      <c r="AG51" s="48"/>
      <c r="AH51" s="75">
        <v>0</v>
      </c>
      <c r="AI51" s="76">
        <v>0</v>
      </c>
      <c r="AL51" s="50" t="s">
        <v>1</v>
      </c>
      <c r="AM51" s="47"/>
      <c r="AN51" s="47"/>
      <c r="AO51" s="47"/>
      <c r="AP51" s="48"/>
      <c r="AQ51" s="75">
        <v>0</v>
      </c>
      <c r="AR51" s="76">
        <v>0</v>
      </c>
      <c r="AT51" s="7"/>
      <c r="AU51" s="87" t="s">
        <v>731</v>
      </c>
      <c r="AV51" t="s">
        <v>747</v>
      </c>
      <c r="AZ51" s="48"/>
      <c r="BA51" s="75">
        <f>BA27+BA30+10</f>
        <v>100</v>
      </c>
      <c r="BB51" s="76">
        <f>BB27+BB30+3.78</f>
        <v>37.799999999999997</v>
      </c>
      <c r="BD51" s="7"/>
      <c r="BE51" s="87" t="s">
        <v>731</v>
      </c>
      <c r="BF51" s="49" t="s">
        <v>747</v>
      </c>
      <c r="BG51" s="3"/>
      <c r="BH51" s="3"/>
      <c r="BI51" s="3"/>
      <c r="BJ51" s="16"/>
      <c r="BK51" s="75">
        <f>BK27+BK30+10</f>
        <v>105</v>
      </c>
      <c r="BL51" s="76">
        <f>BL27+BL30+3.78</f>
        <v>39.69</v>
      </c>
      <c r="BN51" s="7"/>
      <c r="BO51" s="87" t="s">
        <v>731</v>
      </c>
      <c r="BP51" s="49" t="s">
        <v>747</v>
      </c>
      <c r="BQ51" s="3"/>
      <c r="BR51" s="3"/>
      <c r="BS51" s="47"/>
      <c r="BT51" s="48"/>
      <c r="BU51" s="75">
        <f>BU27+BU30+10</f>
        <v>105</v>
      </c>
      <c r="BV51" s="76">
        <f>BV27+BV30+3.78</f>
        <v>39.69</v>
      </c>
    </row>
    <row r="52" spans="1:74" ht="15" customHeight="1" x14ac:dyDescent="0.15">
      <c r="B52" s="50" t="s">
        <v>73</v>
      </c>
      <c r="C52" s="47"/>
      <c r="D52" s="47"/>
      <c r="E52" s="47"/>
      <c r="F52" s="48"/>
      <c r="G52" s="75">
        <v>2</v>
      </c>
      <c r="H52" s="76">
        <v>0.75600000000000001</v>
      </c>
      <c r="J52" s="7"/>
      <c r="K52" s="50" t="s">
        <v>219</v>
      </c>
      <c r="L52" s="47"/>
      <c r="M52" s="47"/>
      <c r="N52" s="47"/>
      <c r="O52" s="48"/>
      <c r="P52" s="75">
        <v>2</v>
      </c>
      <c r="Q52" s="76">
        <v>0.75600000000000001</v>
      </c>
      <c r="S52" s="7"/>
      <c r="T52" s="50" t="s">
        <v>219</v>
      </c>
      <c r="U52" s="47"/>
      <c r="V52" s="47"/>
      <c r="W52" s="47"/>
      <c r="X52" s="48"/>
      <c r="Y52" s="75">
        <v>2</v>
      </c>
      <c r="Z52" s="76">
        <v>0.75600000000000001</v>
      </c>
      <c r="AB52" s="7"/>
      <c r="AC52" s="50" t="s">
        <v>219</v>
      </c>
      <c r="AD52" s="47"/>
      <c r="AE52" s="47"/>
      <c r="AF52" s="47"/>
      <c r="AG52" s="48"/>
      <c r="AH52" s="75">
        <v>2</v>
      </c>
      <c r="AI52" s="76">
        <v>0.75600000000000001</v>
      </c>
      <c r="AK52" s="7"/>
      <c r="AL52" s="50" t="s">
        <v>219</v>
      </c>
      <c r="AM52" s="47"/>
      <c r="AN52" s="47"/>
      <c r="AO52" s="47"/>
      <c r="AP52" s="48"/>
      <c r="AQ52" s="75">
        <v>3</v>
      </c>
      <c r="AR52" s="76">
        <v>1.1339999999999999</v>
      </c>
      <c r="AU52" s="80" t="s">
        <v>718</v>
      </c>
      <c r="AV52" s="50" t="s">
        <v>745</v>
      </c>
      <c r="AW52" s="47"/>
      <c r="AX52" s="47"/>
      <c r="AY52" s="47"/>
      <c r="AZ52" s="48"/>
      <c r="BA52" s="75">
        <f>BA19*0.4</f>
        <v>124</v>
      </c>
      <c r="BB52" s="76">
        <f>BB19*0.4</f>
        <v>46.872000000000007</v>
      </c>
      <c r="BE52" s="80" t="s">
        <v>718</v>
      </c>
      <c r="BF52" t="s">
        <v>745</v>
      </c>
      <c r="BK52" s="75">
        <f>BK19*0.4</f>
        <v>125.60000000000001</v>
      </c>
      <c r="BL52" s="76">
        <f>BL19*0.4</f>
        <v>47.476799999999997</v>
      </c>
      <c r="BO52" s="79" t="s">
        <v>718</v>
      </c>
      <c r="BP52" s="3" t="s">
        <v>745</v>
      </c>
      <c r="BQ52" s="3"/>
      <c r="BR52" s="3"/>
      <c r="BS52" s="3"/>
      <c r="BT52" s="16"/>
      <c r="BU52" s="77">
        <f>BU19*0.4</f>
        <v>130</v>
      </c>
      <c r="BV52" s="76">
        <f>BV19*0.4</f>
        <v>49.14</v>
      </c>
    </row>
    <row r="53" spans="1:74" ht="15" customHeight="1" x14ac:dyDescent="0.15">
      <c r="B53" s="81" t="s">
        <v>748</v>
      </c>
      <c r="G53" s="82">
        <f>G28+G31+10</f>
        <v>85</v>
      </c>
      <c r="H53" s="25">
        <f>H28+H31+3.78</f>
        <v>32.130000000000003</v>
      </c>
      <c r="J53" s="7"/>
      <c r="K53" t="s">
        <v>747</v>
      </c>
      <c r="P53" s="82">
        <f>P28+P31+10</f>
        <v>90</v>
      </c>
      <c r="Q53" s="25">
        <f>Q28+Q31+3.78</f>
        <v>34.020000000000003</v>
      </c>
      <c r="S53" s="7"/>
      <c r="T53" t="s">
        <v>747</v>
      </c>
      <c r="Y53" s="82">
        <f>Y28+Y31+10</f>
        <v>90</v>
      </c>
      <c r="Z53" s="25">
        <f>Z28+Z31+3.78</f>
        <v>34.020000000000003</v>
      </c>
      <c r="AB53" s="7"/>
      <c r="AC53" t="s">
        <v>747</v>
      </c>
      <c r="AH53" s="82">
        <f>AH28+AH31+10</f>
        <v>98</v>
      </c>
      <c r="AI53" s="25">
        <f>AI28+AI31+3.78</f>
        <v>37.043999999999997</v>
      </c>
      <c r="AK53" s="7"/>
      <c r="AL53" t="s">
        <v>749</v>
      </c>
      <c r="AQ53" s="75">
        <f>AQ28+AQ31+10</f>
        <v>100</v>
      </c>
      <c r="AR53" s="68">
        <f>AR28+AR31+3.78</f>
        <v>37.799999999999997</v>
      </c>
      <c r="AT53" s="7"/>
      <c r="AU53" s="87"/>
      <c r="AV53" t="s">
        <v>746</v>
      </c>
      <c r="AZ53" s="16"/>
      <c r="BA53" s="75">
        <f>BA52-10</f>
        <v>114</v>
      </c>
      <c r="BB53" s="76">
        <f>BB52-3.78</f>
        <v>43.092000000000006</v>
      </c>
      <c r="BD53" s="7"/>
      <c r="BE53" s="16"/>
      <c r="BF53" s="50" t="s">
        <v>746</v>
      </c>
      <c r="BG53" s="47"/>
      <c r="BH53" s="47"/>
      <c r="BI53" s="47"/>
      <c r="BJ53" s="48"/>
      <c r="BK53" s="75">
        <f>BK52-10</f>
        <v>115.60000000000001</v>
      </c>
      <c r="BL53" s="76">
        <f>BL52-3.78</f>
        <v>43.696799999999996</v>
      </c>
      <c r="BN53" s="7"/>
      <c r="BO53" s="87"/>
      <c r="BP53" t="s">
        <v>746</v>
      </c>
      <c r="BT53" s="48"/>
      <c r="BU53" s="77">
        <f>BU52-10</f>
        <v>120</v>
      </c>
      <c r="BV53" s="76">
        <f>BV52-3.78</f>
        <v>45.36</v>
      </c>
    </row>
    <row r="54" spans="1:74" ht="15" customHeight="1" x14ac:dyDescent="0.15">
      <c r="B54" s="50" t="s">
        <v>110</v>
      </c>
      <c r="C54" s="47"/>
      <c r="D54" s="47"/>
      <c r="E54" s="47"/>
      <c r="F54" s="48"/>
      <c r="G54" s="75">
        <v>38</v>
      </c>
      <c r="H54" s="76">
        <v>14.364000000000001</v>
      </c>
      <c r="K54" s="50" t="s">
        <v>110</v>
      </c>
      <c r="L54" s="47"/>
      <c r="M54" s="47"/>
      <c r="N54" s="47"/>
      <c r="O54" s="48"/>
      <c r="P54" s="75">
        <v>38</v>
      </c>
      <c r="Q54" s="76">
        <v>14.364000000000001</v>
      </c>
      <c r="S54" s="7"/>
      <c r="T54" s="50" t="s">
        <v>110</v>
      </c>
      <c r="U54" s="47"/>
      <c r="V54" s="47"/>
      <c r="W54" s="47"/>
      <c r="X54" s="48"/>
      <c r="Y54" s="75">
        <v>38</v>
      </c>
      <c r="Z54" s="76">
        <v>14.364000000000001</v>
      </c>
      <c r="AB54" s="7"/>
      <c r="AC54" s="50" t="s">
        <v>110</v>
      </c>
      <c r="AD54" s="47"/>
      <c r="AE54" s="47"/>
      <c r="AF54" s="47"/>
      <c r="AG54" s="48"/>
      <c r="AH54" s="75">
        <v>38</v>
      </c>
      <c r="AI54" s="76">
        <v>14.364000000000001</v>
      </c>
      <c r="AK54" s="7"/>
      <c r="AL54" s="50" t="s">
        <v>110</v>
      </c>
      <c r="AM54" s="47"/>
      <c r="AN54" s="47"/>
      <c r="AO54" s="47"/>
      <c r="AP54" s="48"/>
      <c r="AQ54" s="82">
        <v>40</v>
      </c>
      <c r="AR54" s="25">
        <v>15.12</v>
      </c>
      <c r="AU54" s="88" t="s">
        <v>110</v>
      </c>
      <c r="AV54" s="47"/>
      <c r="AW54" s="47"/>
      <c r="AX54" s="47"/>
      <c r="AY54" s="47"/>
      <c r="AZ54" s="48"/>
      <c r="BA54" s="82">
        <v>40</v>
      </c>
      <c r="BB54" s="25">
        <v>15.12</v>
      </c>
      <c r="BE54" s="88" t="s">
        <v>110</v>
      </c>
      <c r="BF54" s="47"/>
      <c r="BG54" s="47"/>
      <c r="BH54" s="47"/>
      <c r="BI54" s="3"/>
      <c r="BJ54" s="48"/>
      <c r="BK54" s="82">
        <v>40</v>
      </c>
      <c r="BL54" s="25">
        <v>15.12</v>
      </c>
      <c r="BN54" s="7"/>
      <c r="BO54" s="8" t="s">
        <v>110</v>
      </c>
      <c r="BP54" s="47"/>
      <c r="BQ54" s="47"/>
      <c r="BR54" s="47"/>
      <c r="BS54" s="47"/>
      <c r="BT54" s="16"/>
      <c r="BU54" s="83">
        <v>40</v>
      </c>
      <c r="BV54" s="25">
        <v>15.12</v>
      </c>
    </row>
    <row r="55" spans="1:74" ht="15" customHeight="1" x14ac:dyDescent="0.15">
      <c r="B55" s="50" t="s">
        <v>510</v>
      </c>
      <c r="C55" s="47"/>
      <c r="D55" s="47"/>
      <c r="E55" s="47"/>
      <c r="F55" s="3"/>
      <c r="G55" s="75">
        <v>36</v>
      </c>
      <c r="H55" s="76">
        <v>13.608000000000001</v>
      </c>
      <c r="K55" s="50" t="s">
        <v>510</v>
      </c>
      <c r="L55" s="47"/>
      <c r="M55" s="47"/>
      <c r="N55" s="47"/>
      <c r="O55" s="3"/>
      <c r="P55" s="75">
        <v>36</v>
      </c>
      <c r="Q55" s="76">
        <v>13.608000000000001</v>
      </c>
      <c r="T55" s="50" t="s">
        <v>510</v>
      </c>
      <c r="U55" s="47"/>
      <c r="V55" s="47"/>
      <c r="W55" s="47"/>
      <c r="X55" s="3"/>
      <c r="Y55" s="75">
        <v>36</v>
      </c>
      <c r="Z55" s="76">
        <v>13.608000000000001</v>
      </c>
      <c r="AC55" s="50" t="s">
        <v>510</v>
      </c>
      <c r="AD55" s="47"/>
      <c r="AE55" s="47"/>
      <c r="AF55" s="47"/>
      <c r="AG55" s="3"/>
      <c r="AH55" s="75">
        <v>36</v>
      </c>
      <c r="AI55" s="76">
        <v>13.608000000000001</v>
      </c>
      <c r="AL55" s="50" t="s">
        <v>510</v>
      </c>
      <c r="AM55" s="47"/>
      <c r="AN55" s="47"/>
      <c r="AO55" s="47"/>
      <c r="AP55" s="3"/>
      <c r="AQ55" s="75">
        <v>36</v>
      </c>
      <c r="AR55" s="76">
        <v>13.608000000000001</v>
      </c>
      <c r="AU55" s="88" t="s">
        <v>510</v>
      </c>
      <c r="AV55" s="8"/>
      <c r="AW55" s="47"/>
      <c r="AX55" s="47"/>
      <c r="AY55" s="3"/>
      <c r="BA55" s="75">
        <v>36</v>
      </c>
      <c r="BB55" s="76">
        <v>13.608000000000001</v>
      </c>
      <c r="BE55" s="88" t="s">
        <v>510</v>
      </c>
      <c r="BF55" s="47"/>
      <c r="BG55" s="47"/>
      <c r="BH55" s="47"/>
      <c r="BI55" s="47"/>
      <c r="BJ55" s="48"/>
      <c r="BK55" s="75">
        <v>36</v>
      </c>
      <c r="BL55" s="76">
        <v>13.608000000000001</v>
      </c>
      <c r="BN55" s="7"/>
      <c r="BO55" s="8" t="s">
        <v>510</v>
      </c>
      <c r="BP55" s="47"/>
      <c r="BQ55" s="47"/>
      <c r="BR55" s="47"/>
      <c r="BS55" s="47"/>
      <c r="BT55" s="16"/>
      <c r="BU55" s="77">
        <v>36</v>
      </c>
      <c r="BV55" s="76">
        <v>13.608000000000001</v>
      </c>
    </row>
    <row r="56" spans="1:74" ht="15" customHeight="1" x14ac:dyDescent="0.15">
      <c r="A56" s="7"/>
      <c r="B56" t="s">
        <v>388</v>
      </c>
      <c r="F56" s="48"/>
      <c r="G56" s="75">
        <v>40</v>
      </c>
      <c r="H56" s="76">
        <v>15.12</v>
      </c>
      <c r="J56" s="7"/>
      <c r="K56" t="s">
        <v>388</v>
      </c>
      <c r="P56" s="75">
        <v>40</v>
      </c>
      <c r="Q56" s="76">
        <v>15.12</v>
      </c>
      <c r="S56" s="7"/>
      <c r="T56" t="s">
        <v>388</v>
      </c>
      <c r="Y56" s="75">
        <v>40</v>
      </c>
      <c r="Z56" s="76">
        <v>15.12</v>
      </c>
      <c r="AB56" s="7"/>
      <c r="AC56" t="s">
        <v>388</v>
      </c>
      <c r="AH56" s="75">
        <v>43</v>
      </c>
      <c r="AI56" s="76">
        <v>16.254000000000001</v>
      </c>
      <c r="AK56" s="7"/>
      <c r="AL56" t="s">
        <v>388</v>
      </c>
      <c r="AQ56" s="75">
        <v>45</v>
      </c>
      <c r="AR56" s="76">
        <v>17.010000000000002</v>
      </c>
      <c r="AT56" s="7"/>
      <c r="AU56" s="50" t="s">
        <v>388</v>
      </c>
      <c r="AV56" s="47"/>
      <c r="AY56" s="47"/>
      <c r="AZ56" s="48"/>
      <c r="BA56" s="75">
        <v>45</v>
      </c>
      <c r="BB56" s="76">
        <v>17.010000000000002</v>
      </c>
      <c r="BD56" s="7"/>
      <c r="BE56" s="47" t="s">
        <v>25</v>
      </c>
      <c r="BF56" s="47"/>
      <c r="BG56" s="47"/>
      <c r="BH56" s="47"/>
      <c r="BI56" s="47"/>
      <c r="BJ56" s="48"/>
      <c r="BK56" s="75">
        <v>50</v>
      </c>
      <c r="BL56" s="76">
        <v>18.899999999999999</v>
      </c>
      <c r="BN56" s="7"/>
      <c r="BO56" s="47" t="s">
        <v>25</v>
      </c>
      <c r="BP56" s="47"/>
      <c r="BQ56" s="47"/>
      <c r="BR56" s="47"/>
      <c r="BS56" s="47"/>
      <c r="BT56" s="16"/>
      <c r="BU56" s="77">
        <v>50</v>
      </c>
      <c r="BV56" s="76">
        <v>18.899999999999999</v>
      </c>
    </row>
    <row r="57" spans="1:74" ht="15" customHeight="1" x14ac:dyDescent="0.15">
      <c r="A57" s="7"/>
      <c r="B57" s="88" t="s">
        <v>207</v>
      </c>
      <c r="C57" s="89"/>
      <c r="D57" s="47" t="s">
        <v>717</v>
      </c>
      <c r="E57" s="47"/>
      <c r="F57" s="48"/>
      <c r="G57" s="75">
        <v>145</v>
      </c>
      <c r="H57" s="76">
        <v>54.81</v>
      </c>
      <c r="K57" s="88" t="s">
        <v>207</v>
      </c>
      <c r="L57" s="89"/>
      <c r="M57" s="47" t="s">
        <v>717</v>
      </c>
      <c r="N57" s="47"/>
      <c r="O57" s="48"/>
      <c r="P57" s="75">
        <v>154</v>
      </c>
      <c r="Q57" s="76">
        <v>58.212000000000003</v>
      </c>
      <c r="T57" s="88" t="s">
        <v>207</v>
      </c>
      <c r="U57" s="89"/>
      <c r="V57" s="47" t="s">
        <v>717</v>
      </c>
      <c r="W57" s="47"/>
      <c r="X57" s="48"/>
      <c r="Y57" s="75">
        <v>159</v>
      </c>
      <c r="Z57" s="76">
        <v>60.101999999999997</v>
      </c>
      <c r="AC57" s="88" t="s">
        <v>207</v>
      </c>
      <c r="AD57" s="89"/>
      <c r="AE57" s="47" t="s">
        <v>717</v>
      </c>
      <c r="AF57" s="47"/>
      <c r="AG57" s="48"/>
      <c r="AH57" s="75">
        <v>169</v>
      </c>
      <c r="AI57" s="76">
        <v>63.881999999999998</v>
      </c>
      <c r="AK57" s="7"/>
      <c r="AL57" s="8" t="s">
        <v>207</v>
      </c>
      <c r="AM57" s="89"/>
      <c r="AN57" s="47" t="s">
        <v>717</v>
      </c>
      <c r="AO57" s="47"/>
      <c r="AP57" s="48"/>
      <c r="AQ57" s="75">
        <v>175</v>
      </c>
      <c r="AR57" s="76">
        <v>66.150000000000006</v>
      </c>
      <c r="AU57" s="88" t="s">
        <v>207</v>
      </c>
      <c r="AV57" s="89"/>
      <c r="AW57" s="47" t="s">
        <v>717</v>
      </c>
      <c r="AX57" s="47"/>
      <c r="AY57" s="47"/>
      <c r="AZ57" s="48"/>
      <c r="BA57" s="75">
        <v>189</v>
      </c>
      <c r="BB57" s="76">
        <v>71.441999999999993</v>
      </c>
      <c r="BE57" s="88" t="s">
        <v>207</v>
      </c>
      <c r="BF57" s="89"/>
      <c r="BG57" s="47" t="s">
        <v>717</v>
      </c>
      <c r="BH57" s="47"/>
      <c r="BI57" s="47"/>
      <c r="BJ57" s="48"/>
      <c r="BK57" s="75">
        <v>192</v>
      </c>
      <c r="BL57" s="76">
        <v>72.575999999999993</v>
      </c>
      <c r="BN57" s="7"/>
      <c r="BO57" s="8" t="s">
        <v>207</v>
      </c>
      <c r="BP57" s="89"/>
      <c r="BQ57" s="47" t="s">
        <v>717</v>
      </c>
      <c r="BR57" s="47"/>
      <c r="BS57" s="47"/>
      <c r="BT57" s="16"/>
      <c r="BU57" s="77">
        <v>199</v>
      </c>
      <c r="BV57" s="76">
        <v>75.221999999999994</v>
      </c>
    </row>
    <row r="58" spans="1:74" ht="15" customHeight="1" x14ac:dyDescent="0.15">
      <c r="B58" s="49"/>
      <c r="C58" s="16"/>
      <c r="D58" s="3" t="s">
        <v>718</v>
      </c>
      <c r="E58" s="3"/>
      <c r="F58" s="3"/>
      <c r="G58" s="75">
        <f>G18/2</f>
        <v>120.5</v>
      </c>
      <c r="H58" s="76">
        <f>H18/2</f>
        <v>45.548999999999999</v>
      </c>
      <c r="J58" s="7"/>
      <c r="K58" s="3"/>
      <c r="L58" s="16"/>
      <c r="M58" s="3" t="s">
        <v>718</v>
      </c>
      <c r="N58" s="3"/>
      <c r="O58" s="3"/>
      <c r="P58" s="75">
        <f>P18/2</f>
        <v>127.5</v>
      </c>
      <c r="Q58" s="76">
        <f>Q18/2</f>
        <v>48.195</v>
      </c>
      <c r="S58" s="7"/>
      <c r="T58" s="3"/>
      <c r="U58" s="16"/>
      <c r="V58" s="3" t="s">
        <v>718</v>
      </c>
      <c r="W58" s="3"/>
      <c r="X58" s="3"/>
      <c r="Y58" s="75">
        <f>Y18/2</f>
        <v>130.5</v>
      </c>
      <c r="Z58" s="76">
        <f>Z18/2</f>
        <v>49.329000000000001</v>
      </c>
      <c r="AB58" s="7"/>
      <c r="AC58" s="3"/>
      <c r="AD58" s="16"/>
      <c r="AE58" s="3" t="s">
        <v>718</v>
      </c>
      <c r="AF58" s="3"/>
      <c r="AG58" s="3"/>
      <c r="AH58" s="75">
        <f>AH18/2</f>
        <v>139</v>
      </c>
      <c r="AI58" s="76">
        <f>AI18/2</f>
        <v>52.542000000000002</v>
      </c>
      <c r="AK58" s="7"/>
      <c r="AL58" s="3"/>
      <c r="AM58" s="16"/>
      <c r="AN58" s="3" t="s">
        <v>718</v>
      </c>
      <c r="AO58" s="3"/>
      <c r="AP58" s="3"/>
      <c r="AQ58" s="75">
        <f>AQ18/2</f>
        <v>143.5</v>
      </c>
      <c r="AR58" s="76">
        <f>AR18/2</f>
        <v>54.243000000000002</v>
      </c>
      <c r="AT58" s="7"/>
      <c r="AU58" s="3"/>
      <c r="AV58" s="16"/>
      <c r="AW58" s="3" t="s">
        <v>718</v>
      </c>
      <c r="AX58" s="3"/>
      <c r="BA58" s="75">
        <f>BA19/2-5</f>
        <v>150</v>
      </c>
      <c r="BB58" s="76">
        <f>BB19/2-1.89</f>
        <v>56.7</v>
      </c>
      <c r="BD58" s="7"/>
      <c r="BE58" s="3"/>
      <c r="BF58" s="16"/>
      <c r="BG58" s="3" t="s">
        <v>718</v>
      </c>
      <c r="BH58" s="3"/>
      <c r="BI58" s="47"/>
      <c r="BJ58" s="48"/>
      <c r="BK58" s="75">
        <f>BK19/2-5</f>
        <v>152</v>
      </c>
      <c r="BL58" s="76">
        <f>BL19/2-1.89</f>
        <v>57.455999999999996</v>
      </c>
      <c r="BN58" s="7"/>
      <c r="BO58" s="3"/>
      <c r="BP58" s="16"/>
      <c r="BQ58" s="3" t="s">
        <v>718</v>
      </c>
      <c r="BR58" s="3"/>
      <c r="BS58" s="3"/>
      <c r="BT58" s="16"/>
      <c r="BU58" s="77">
        <f>BU19/2-5</f>
        <v>157.5</v>
      </c>
      <c r="BV58" s="76">
        <f>BV19/2-1.89</f>
        <v>59.534999999999997</v>
      </c>
    </row>
    <row r="59" spans="1:74" ht="15" customHeight="1" x14ac:dyDescent="0.15">
      <c r="A59" s="7"/>
      <c r="B59" s="50" t="s">
        <v>333</v>
      </c>
      <c r="C59" s="47"/>
      <c r="D59" s="47"/>
      <c r="E59" s="47"/>
      <c r="F59" s="48"/>
      <c r="G59" s="90">
        <v>12</v>
      </c>
      <c r="H59" s="72">
        <v>4.5359999999999996</v>
      </c>
      <c r="J59" s="7"/>
      <c r="K59" s="50" t="s">
        <v>333</v>
      </c>
      <c r="L59" s="47"/>
      <c r="M59" s="47"/>
      <c r="N59" s="47"/>
      <c r="O59" s="48"/>
      <c r="P59" s="90">
        <v>12</v>
      </c>
      <c r="Q59" s="72">
        <v>4.5359999999999996</v>
      </c>
      <c r="S59" s="7"/>
      <c r="T59" s="3" t="s">
        <v>333</v>
      </c>
      <c r="U59" s="47"/>
      <c r="V59" s="47"/>
      <c r="W59" s="47"/>
      <c r="X59" s="48"/>
      <c r="Y59" s="90">
        <v>13</v>
      </c>
      <c r="Z59" s="72">
        <v>4.9139999999999997</v>
      </c>
      <c r="AB59" s="7"/>
      <c r="AC59" s="50" t="s">
        <v>555</v>
      </c>
      <c r="AD59" s="47"/>
      <c r="AE59" s="47"/>
      <c r="AF59" s="47"/>
      <c r="AG59" s="48"/>
      <c r="AH59" s="90">
        <v>13</v>
      </c>
      <c r="AI59" s="72">
        <v>4.9139999999999997</v>
      </c>
      <c r="AK59" s="7"/>
      <c r="AL59" s="50" t="s">
        <v>333</v>
      </c>
      <c r="AM59" s="47"/>
      <c r="AN59" s="47"/>
      <c r="AO59" s="47"/>
      <c r="AP59" s="48"/>
      <c r="AQ59" s="90">
        <v>13</v>
      </c>
      <c r="AR59" s="72">
        <v>4.9139999999999997</v>
      </c>
      <c r="AT59" s="7"/>
      <c r="AU59" s="3" t="s">
        <v>333</v>
      </c>
      <c r="AV59" s="3"/>
      <c r="AW59" s="3"/>
      <c r="AX59" s="47"/>
      <c r="AY59" s="47"/>
      <c r="AZ59" s="48"/>
      <c r="BA59" s="90">
        <v>14</v>
      </c>
      <c r="BB59" s="72">
        <v>5.2</v>
      </c>
      <c r="BD59" s="7"/>
      <c r="BE59" s="3" t="s">
        <v>333</v>
      </c>
      <c r="BF59" s="3"/>
      <c r="BG59" s="3"/>
      <c r="BH59" s="3"/>
      <c r="BI59" s="3"/>
      <c r="BJ59" s="48"/>
      <c r="BK59" s="90">
        <v>14</v>
      </c>
      <c r="BL59" s="72">
        <v>5.2</v>
      </c>
      <c r="BN59" s="7"/>
      <c r="BO59" s="3" t="s">
        <v>333</v>
      </c>
      <c r="BP59" s="3"/>
      <c r="BQ59" s="3"/>
      <c r="BR59" s="3"/>
      <c r="BS59" s="3"/>
      <c r="BT59" s="16"/>
      <c r="BU59" s="91">
        <v>15</v>
      </c>
      <c r="BV59" s="72">
        <v>5.67</v>
      </c>
    </row>
    <row r="60" spans="1:74" ht="15" customHeight="1" x14ac:dyDescent="0.15">
      <c r="A60" s="7"/>
      <c r="B60" s="49" t="s">
        <v>107</v>
      </c>
      <c r="C60" s="3"/>
      <c r="D60" s="3"/>
      <c r="E60" s="3"/>
      <c r="F60" s="16"/>
      <c r="G60" s="90">
        <v>83</v>
      </c>
      <c r="H60" s="68">
        <v>31.373999999999999</v>
      </c>
      <c r="K60" s="49" t="s">
        <v>107</v>
      </c>
      <c r="L60" s="3"/>
      <c r="M60" s="3"/>
      <c r="N60" s="3"/>
      <c r="O60" s="16"/>
      <c r="P60" s="90">
        <v>86</v>
      </c>
      <c r="Q60" s="68">
        <v>32.5</v>
      </c>
      <c r="T60" s="49" t="s">
        <v>107</v>
      </c>
      <c r="U60" s="3"/>
      <c r="V60" s="3"/>
      <c r="W60" s="3"/>
      <c r="X60" s="16"/>
      <c r="Y60" s="90">
        <v>90</v>
      </c>
      <c r="Z60" s="68">
        <v>34.020000000000003</v>
      </c>
      <c r="AC60" s="49" t="s">
        <v>107</v>
      </c>
      <c r="AD60" s="3"/>
      <c r="AE60" s="3"/>
      <c r="AF60" s="3"/>
      <c r="AG60" s="16"/>
      <c r="AH60" s="90">
        <v>95</v>
      </c>
      <c r="AI60" s="68">
        <v>35.909999999999997</v>
      </c>
      <c r="AL60" s="49" t="s">
        <v>107</v>
      </c>
      <c r="AM60" s="3"/>
      <c r="AN60" s="3"/>
      <c r="AO60" s="3"/>
      <c r="AP60" s="16"/>
      <c r="AQ60" s="90">
        <v>100</v>
      </c>
      <c r="AR60" s="68">
        <v>37.799999999999997</v>
      </c>
      <c r="AU60" s="49" t="s">
        <v>107</v>
      </c>
      <c r="AV60" s="3"/>
      <c r="AW60" s="3"/>
      <c r="AX60" s="3"/>
      <c r="AY60" s="3"/>
      <c r="AZ60" s="48"/>
      <c r="BA60" s="90">
        <v>110</v>
      </c>
      <c r="BB60" s="68">
        <v>41.58</v>
      </c>
      <c r="BE60" s="49" t="s">
        <v>107</v>
      </c>
      <c r="BF60" s="3"/>
      <c r="BG60" s="3"/>
      <c r="BH60" s="3"/>
      <c r="BI60" s="3"/>
      <c r="BJ60" s="48"/>
      <c r="BK60" s="90">
        <v>115</v>
      </c>
      <c r="BL60" s="68">
        <v>43.47</v>
      </c>
      <c r="BN60" s="7"/>
      <c r="BO60" s="3" t="s">
        <v>107</v>
      </c>
      <c r="BP60" s="3"/>
      <c r="BQ60" s="3"/>
      <c r="BR60" s="3"/>
      <c r="BS60" s="3"/>
      <c r="BT60" s="16"/>
      <c r="BU60" s="91">
        <v>120</v>
      </c>
      <c r="BV60" s="68">
        <v>45.36</v>
      </c>
    </row>
    <row r="61" spans="1:74" ht="15" customHeight="1" x14ac:dyDescent="0.15">
      <c r="B61" s="50" t="s">
        <v>509</v>
      </c>
      <c r="C61" s="47"/>
      <c r="D61" s="47"/>
      <c r="E61" s="47"/>
      <c r="F61" s="48"/>
      <c r="G61" s="35">
        <f>G28+G31</f>
        <v>75</v>
      </c>
      <c r="H61" s="37">
        <f>H28+H31</f>
        <v>28.35</v>
      </c>
      <c r="K61" s="50" t="s">
        <v>509</v>
      </c>
      <c r="L61" s="47"/>
      <c r="M61" s="47"/>
      <c r="N61" s="47"/>
      <c r="O61" s="48"/>
      <c r="P61" s="35">
        <f>P28+P31</f>
        <v>80</v>
      </c>
      <c r="Q61" s="37">
        <f>Q28+Q31</f>
        <v>30.240000000000002</v>
      </c>
      <c r="T61" s="50" t="s">
        <v>509</v>
      </c>
      <c r="U61" s="47"/>
      <c r="V61" s="47"/>
      <c r="W61" s="47"/>
      <c r="X61" s="48"/>
      <c r="Y61" s="35">
        <f>Y28+Y31</f>
        <v>80</v>
      </c>
      <c r="Z61" s="37">
        <f>Z28+Z31</f>
        <v>30.240000000000002</v>
      </c>
      <c r="AC61" s="50" t="s">
        <v>509</v>
      </c>
      <c r="AD61" s="47"/>
      <c r="AE61" s="47"/>
      <c r="AF61" s="47"/>
      <c r="AG61" s="48"/>
      <c r="AH61" s="35">
        <f>AH28+AH31</f>
        <v>88</v>
      </c>
      <c r="AI61" s="37">
        <f>AI28+AI31</f>
        <v>33.263999999999996</v>
      </c>
      <c r="AL61" s="50" t="s">
        <v>509</v>
      </c>
      <c r="AM61" s="47"/>
      <c r="AN61" s="47"/>
      <c r="AO61" s="47"/>
      <c r="AP61" s="48"/>
      <c r="AQ61" s="35">
        <f>AQ28+AQ31</f>
        <v>90</v>
      </c>
      <c r="AR61" s="37">
        <f>AR28+AR31</f>
        <v>34.019999999999996</v>
      </c>
      <c r="AU61" s="50" t="s">
        <v>509</v>
      </c>
      <c r="AV61" s="47"/>
      <c r="AW61" s="47"/>
      <c r="AX61" s="47"/>
      <c r="AY61" s="47"/>
      <c r="AZ61" s="48"/>
      <c r="BA61" s="35">
        <f>BA27+BA30</f>
        <v>90</v>
      </c>
      <c r="BB61" s="37">
        <f>BB27+BB30</f>
        <v>34.019999999999996</v>
      </c>
      <c r="BE61" s="50" t="s">
        <v>509</v>
      </c>
      <c r="BF61" s="47"/>
      <c r="BG61" s="47"/>
      <c r="BH61" s="47"/>
      <c r="BI61" s="47"/>
      <c r="BJ61" s="48"/>
      <c r="BK61" s="35">
        <f>BK27+BK30</f>
        <v>95</v>
      </c>
      <c r="BL61" s="37">
        <f>BL27+BL30</f>
        <v>35.909999999999997</v>
      </c>
      <c r="BN61" s="7"/>
      <c r="BO61" s="47" t="s">
        <v>509</v>
      </c>
      <c r="BP61" s="47"/>
      <c r="BQ61" s="47"/>
      <c r="BR61" s="47"/>
      <c r="BS61" s="47"/>
      <c r="BT61" s="16"/>
      <c r="BU61" s="34">
        <f>BU27+BU30</f>
        <v>95</v>
      </c>
      <c r="BV61" s="37">
        <f>BV27+BV30</f>
        <v>35.909999999999997</v>
      </c>
    </row>
    <row r="63" spans="1:74" ht="15" customHeight="1" x14ac:dyDescent="0.15">
      <c r="B63" s="582" t="s">
        <v>2520</v>
      </c>
      <c r="C63" s="329"/>
      <c r="D63" s="329"/>
      <c r="F63" s="593" t="s">
        <v>2599</v>
      </c>
      <c r="G63" s="271"/>
      <c r="H63" s="271"/>
      <c r="I63" s="271"/>
      <c r="J63" s="271"/>
      <c r="K63" s="271"/>
      <c r="L63" s="271"/>
    </row>
    <row r="64" spans="1:74" ht="15" customHeight="1" x14ac:dyDescent="0.15">
      <c r="B64" s="30"/>
      <c r="C64" s="3"/>
      <c r="D64" s="3"/>
      <c r="E64" s="3"/>
      <c r="G64" s="3"/>
      <c r="L64" s="3"/>
      <c r="M64" s="3"/>
      <c r="N64" s="3"/>
      <c r="O64" s="3"/>
      <c r="P64" s="3"/>
      <c r="Q64" s="3"/>
      <c r="R64" s="3"/>
      <c r="S64" s="3"/>
      <c r="T64" s="3"/>
      <c r="U64" s="3"/>
      <c r="V64" s="3"/>
      <c r="W64" s="3"/>
      <c r="X64" s="3"/>
      <c r="Y64" s="3"/>
      <c r="AB64" s="3"/>
      <c r="AC64" s="3"/>
      <c r="AD64" s="3"/>
      <c r="AE64" s="3"/>
      <c r="AF64" s="3"/>
      <c r="AG64" s="3"/>
      <c r="AH64" s="3"/>
      <c r="AI64" s="3"/>
      <c r="AJ64" s="3"/>
      <c r="AK64" s="3"/>
      <c r="AL64" s="3"/>
      <c r="AM64" s="3"/>
      <c r="AN64" s="3"/>
      <c r="AO64" s="3"/>
      <c r="AP64" s="3"/>
      <c r="AQ64" s="3"/>
      <c r="AV64" s="3"/>
      <c r="AW64" s="3"/>
      <c r="AY64" s="3"/>
      <c r="AZ64" s="3"/>
      <c r="BA64" s="3"/>
      <c r="BB64" s="3"/>
      <c r="BC64" s="3"/>
      <c r="BD64" s="3"/>
      <c r="BE64" s="3"/>
      <c r="BF64" s="3"/>
      <c r="BG64" s="3"/>
    </row>
    <row r="65" spans="1:63" ht="15" customHeight="1" x14ac:dyDescent="0.15">
      <c r="B65" s="588" t="s">
        <v>0</v>
      </c>
      <c r="C65" s="589"/>
      <c r="D65" s="92" t="s">
        <v>1</v>
      </c>
      <c r="E65" s="93"/>
      <c r="F65" s="92" t="s">
        <v>518</v>
      </c>
      <c r="G65" s="93"/>
      <c r="H65" s="94" t="s">
        <v>855</v>
      </c>
      <c r="I65" s="95"/>
      <c r="J65" s="47" t="s">
        <v>350</v>
      </c>
      <c r="K65" s="48"/>
      <c r="L65" s="3" t="s">
        <v>34</v>
      </c>
      <c r="M65" s="16"/>
      <c r="N65" s="92" t="s">
        <v>43</v>
      </c>
      <c r="O65" s="93"/>
      <c r="P65" s="92" t="s">
        <v>106</v>
      </c>
      <c r="Q65" s="93"/>
      <c r="R65" s="594" t="s">
        <v>1011</v>
      </c>
      <c r="S65" s="595"/>
      <c r="T65" s="594" t="s">
        <v>927</v>
      </c>
      <c r="U65" s="595"/>
      <c r="V65" s="97" t="s">
        <v>52</v>
      </c>
      <c r="W65" s="93"/>
      <c r="X65" s="92" t="s">
        <v>1511</v>
      </c>
      <c r="Y65" s="93"/>
      <c r="Z65" s="97" t="s">
        <v>109</v>
      </c>
      <c r="AA65" s="93"/>
      <c r="AB65" t="s">
        <v>1466</v>
      </c>
      <c r="AD65" s="101"/>
      <c r="AE65" s="101"/>
      <c r="AF65" s="111"/>
      <c r="AG65" s="594" t="s">
        <v>1512</v>
      </c>
      <c r="AH65" s="682"/>
      <c r="AI65" s="685"/>
      <c r="AJ65" s="595"/>
      <c r="AK65" t="s">
        <v>1513</v>
      </c>
      <c r="AM65" s="93"/>
      <c r="AN65" s="100" t="s">
        <v>333</v>
      </c>
      <c r="AO65" s="111"/>
      <c r="AP65" s="338" t="s">
        <v>1144</v>
      </c>
      <c r="AQ65" s="93"/>
      <c r="AR65" s="50" t="s">
        <v>1250</v>
      </c>
      <c r="AS65" s="47"/>
      <c r="AT65" s="47"/>
      <c r="AU65" s="48"/>
      <c r="AV65" t="s">
        <v>1514</v>
      </c>
      <c r="AX65" s="93"/>
      <c r="AY65" s="50" t="s">
        <v>1515</v>
      </c>
      <c r="AZ65" s="47"/>
      <c r="BA65" s="47"/>
      <c r="BD65" s="47"/>
      <c r="BE65" s="47"/>
      <c r="BF65" s="47"/>
      <c r="BG65" s="47"/>
      <c r="BH65" s="48"/>
    </row>
    <row r="66" spans="1:63" ht="15" customHeight="1" x14ac:dyDescent="0.15">
      <c r="A66" s="7"/>
      <c r="B66" s="35">
        <f>B68-D66-D68</f>
        <v>358</v>
      </c>
      <c r="C66" s="124">
        <f>C68-E66-E68</f>
        <v>135.32400000000001</v>
      </c>
      <c r="D66" s="103">
        <f>Y51</f>
        <v>0</v>
      </c>
      <c r="E66" s="104">
        <f>Z51</f>
        <v>0</v>
      </c>
      <c r="F66" s="32">
        <f>Y50</f>
        <v>18</v>
      </c>
      <c r="G66" s="106">
        <f>Z50</f>
        <v>6.8040000000000003</v>
      </c>
      <c r="H66" s="32">
        <f>Y22</f>
        <v>137</v>
      </c>
      <c r="I66" s="106">
        <f>Z22</f>
        <v>51.786000000000001</v>
      </c>
      <c r="J66" s="34">
        <f>H68/2</f>
        <v>12</v>
      </c>
      <c r="K66" s="78">
        <f>I68/2</f>
        <v>4.5359999999999978</v>
      </c>
      <c r="L66" s="34">
        <f>F68-N66</f>
        <v>76</v>
      </c>
      <c r="M66" s="13">
        <f>G68-O66</f>
        <v>28.657999999999994</v>
      </c>
      <c r="N66" s="103">
        <f>Y26</f>
        <v>85</v>
      </c>
      <c r="O66" s="105">
        <f>Z26</f>
        <v>32.200000000000003</v>
      </c>
      <c r="P66" s="32">
        <f>Y35</f>
        <v>30</v>
      </c>
      <c r="Q66" s="105">
        <f>Z35</f>
        <v>11.5</v>
      </c>
      <c r="R66" s="32">
        <f>Y33</f>
        <v>45</v>
      </c>
      <c r="S66" s="105">
        <f>Z33</f>
        <v>17.010000000000002</v>
      </c>
      <c r="T66" s="32">
        <f>Y36</f>
        <v>35</v>
      </c>
      <c r="U66" s="105">
        <f>Z36</f>
        <v>13.23</v>
      </c>
      <c r="V66" s="32">
        <f>Y46</f>
        <v>70</v>
      </c>
      <c r="W66" s="105">
        <f>Z46</f>
        <v>26.46</v>
      </c>
      <c r="X66" s="103">
        <f>Y48</f>
        <v>55</v>
      </c>
      <c r="Y66" s="58">
        <f>Z48</f>
        <v>20.79</v>
      </c>
      <c r="Z66" s="103">
        <f>Y54</f>
        <v>38</v>
      </c>
      <c r="AA66" s="107">
        <f>Z54</f>
        <v>14.364000000000001</v>
      </c>
      <c r="AB66" s="32">
        <f>V66</f>
        <v>70</v>
      </c>
      <c r="AC66" s="127">
        <f>W66</f>
        <v>26.46</v>
      </c>
      <c r="AD66" s="101"/>
      <c r="AE66" s="117"/>
      <c r="AF66" s="118"/>
      <c r="AG66" s="32">
        <f>Y53</f>
        <v>90</v>
      </c>
      <c r="AH66" s="127">
        <f>Z53</f>
        <v>34.020000000000003</v>
      </c>
      <c r="AI66" s="117"/>
      <c r="AJ66" s="339"/>
      <c r="AK66" s="32">
        <v>0.75</v>
      </c>
      <c r="AL66" s="127">
        <v>0.28000000000000003</v>
      </c>
      <c r="AM66" s="118"/>
      <c r="AN66" s="103">
        <f>Y59</f>
        <v>13</v>
      </c>
      <c r="AO66" s="106">
        <f>Z59</f>
        <v>4.9139999999999997</v>
      </c>
      <c r="AP66" s="103">
        <v>93</v>
      </c>
      <c r="AQ66" s="108">
        <v>35.154000000000003</v>
      </c>
      <c r="AR66" s="109">
        <f>AN68+AP66</f>
        <v>354</v>
      </c>
      <c r="AS66" s="43">
        <f>AO68+AQ66</f>
        <v>133.81200000000001</v>
      </c>
      <c r="AT66" s="47"/>
      <c r="AU66" s="48"/>
      <c r="AV66" s="32">
        <v>98</v>
      </c>
      <c r="AW66" s="127">
        <v>37.043999999999997</v>
      </c>
      <c r="AX66" s="118"/>
      <c r="AY66" s="284" t="s">
        <v>1516</v>
      </c>
      <c r="AZ66" s="47"/>
      <c r="BA66" s="280"/>
      <c r="BB66" s="32">
        <v>196</v>
      </c>
      <c r="BC66" s="106">
        <v>74.087999999999994</v>
      </c>
      <c r="BD66" s="284" t="s">
        <v>1517</v>
      </c>
      <c r="BE66" s="47"/>
      <c r="BF66" s="263">
        <f>BB66/2</f>
        <v>98</v>
      </c>
      <c r="BG66" s="43">
        <f>BC66/2</f>
        <v>37.043999999999997</v>
      </c>
      <c r="BH66" s="590" t="s">
        <v>10</v>
      </c>
    </row>
    <row r="67" spans="1:63" ht="15" customHeight="1" x14ac:dyDescent="0.15">
      <c r="A67" s="7"/>
      <c r="B67" s="110" t="s">
        <v>354</v>
      </c>
      <c r="C67" s="111"/>
      <c r="D67" s="308" t="s">
        <v>3</v>
      </c>
      <c r="E67" s="113"/>
      <c r="F67" s="114" t="s">
        <v>41</v>
      </c>
      <c r="G67" s="99"/>
      <c r="H67" s="3" t="s">
        <v>351</v>
      </c>
      <c r="I67" s="16"/>
      <c r="J67" s="47" t="s">
        <v>577</v>
      </c>
      <c r="K67" s="48"/>
      <c r="L67" s="92" t="s">
        <v>42</v>
      </c>
      <c r="M67" s="93"/>
      <c r="N67" s="596" t="s">
        <v>1012</v>
      </c>
      <c r="O67" s="683"/>
      <c r="P67" s="114" t="s">
        <v>44</v>
      </c>
      <c r="Q67" s="99"/>
      <c r="R67" s="98" t="s">
        <v>25</v>
      </c>
      <c r="S67" s="99"/>
      <c r="T67" s="684" t="s">
        <v>1139</v>
      </c>
      <c r="U67" s="683"/>
      <c r="V67" s="114" t="s">
        <v>51</v>
      </c>
      <c r="W67" s="99"/>
      <c r="X67" s="114" t="s">
        <v>37</v>
      </c>
      <c r="Y67" s="99"/>
      <c r="Z67" s="114" t="s">
        <v>112</v>
      </c>
      <c r="AA67" s="99"/>
      <c r="AB67" t="s">
        <v>1465</v>
      </c>
      <c r="AC67" s="120"/>
      <c r="AD67" s="120"/>
      <c r="AE67" s="120"/>
      <c r="AF67" s="93"/>
      <c r="AG67" s="340" t="s">
        <v>108</v>
      </c>
      <c r="AH67" s="101"/>
      <c r="AI67" s="101"/>
      <c r="AJ67" s="111"/>
      <c r="AK67" s="98" t="s">
        <v>1518</v>
      </c>
      <c r="AL67" s="117"/>
      <c r="AM67" s="99"/>
      <c r="AN67" s="100" t="s">
        <v>358</v>
      </c>
      <c r="AO67" s="111"/>
      <c r="AP67" t="s">
        <v>1143</v>
      </c>
      <c r="AQ67" s="119"/>
      <c r="AR67" s="114" t="s">
        <v>1519</v>
      </c>
      <c r="AS67" s="117"/>
      <c r="AT67" s="120"/>
      <c r="AU67" s="120"/>
      <c r="AV67" s="98" t="s">
        <v>1520</v>
      </c>
      <c r="AW67" s="117"/>
      <c r="AX67" s="99"/>
    </row>
    <row r="68" spans="1:63" ht="15" customHeight="1" x14ac:dyDescent="0.15">
      <c r="A68" s="59"/>
      <c r="B68" s="121">
        <f>Y17</f>
        <v>360</v>
      </c>
      <c r="C68" s="105">
        <f>Z17</f>
        <v>136.08000000000001</v>
      </c>
      <c r="D68" s="122">
        <f>Y52</f>
        <v>2</v>
      </c>
      <c r="E68" s="105">
        <f>Z52</f>
        <v>0.75600000000000001</v>
      </c>
      <c r="F68" s="32">
        <f>Y21</f>
        <v>161</v>
      </c>
      <c r="G68" s="123">
        <f>Z21</f>
        <v>60.857999999999997</v>
      </c>
      <c r="H68" s="35">
        <f>F68-H66</f>
        <v>24</v>
      </c>
      <c r="I68" s="78">
        <f>G68-I66</f>
        <v>9.0719999999999956</v>
      </c>
      <c r="J68" s="35">
        <f>H68/4</f>
        <v>6</v>
      </c>
      <c r="K68" s="124">
        <f>I68/4</f>
        <v>2.2679999999999989</v>
      </c>
      <c r="L68" s="32">
        <f>Y25</f>
        <v>85</v>
      </c>
      <c r="M68" s="104">
        <f>Z25</f>
        <v>32.200000000000003</v>
      </c>
      <c r="N68" s="32">
        <f>Y34</f>
        <v>100</v>
      </c>
      <c r="O68" s="105">
        <f>Z34</f>
        <v>37.799999999999997</v>
      </c>
      <c r="P68" s="32">
        <f>Y32</f>
        <v>47</v>
      </c>
      <c r="Q68" s="105">
        <f>Z32</f>
        <v>17.765999999999998</v>
      </c>
      <c r="R68" s="32">
        <f>Y56</f>
        <v>40</v>
      </c>
      <c r="S68" s="125">
        <f>Z56</f>
        <v>15.12</v>
      </c>
      <c r="T68" s="103">
        <f>Y57</f>
        <v>159</v>
      </c>
      <c r="U68" s="107">
        <f>Z57</f>
        <v>60.101999999999997</v>
      </c>
      <c r="V68" s="103">
        <f>Y47</f>
        <v>55</v>
      </c>
      <c r="W68" s="126">
        <f>Z47</f>
        <v>20.79</v>
      </c>
      <c r="X68" s="32">
        <f>Y49</f>
        <v>55</v>
      </c>
      <c r="Y68" s="105">
        <f>Z49</f>
        <v>20.79</v>
      </c>
      <c r="Z68" s="103">
        <f>Y55</f>
        <v>36</v>
      </c>
      <c r="AA68" s="105">
        <f>Z55</f>
        <v>13.608000000000001</v>
      </c>
      <c r="AB68" s="32">
        <f>AB66</f>
        <v>70</v>
      </c>
      <c r="AC68" s="127">
        <f>AC66</f>
        <v>26.46</v>
      </c>
      <c r="AD68" s="117"/>
      <c r="AE68" s="117"/>
      <c r="AF68" s="118"/>
      <c r="AG68" s="32">
        <f>Y60</f>
        <v>90</v>
      </c>
      <c r="AH68" s="127">
        <f>Z60</f>
        <v>34.020000000000003</v>
      </c>
      <c r="AI68" s="101"/>
      <c r="AJ68" s="117"/>
      <c r="AK68" s="32">
        <v>1.5</v>
      </c>
      <c r="AL68" s="309">
        <v>0.56999999999999995</v>
      </c>
      <c r="AM68" s="118"/>
      <c r="AN68" s="32">
        <f>Y18</f>
        <v>261</v>
      </c>
      <c r="AO68" s="106">
        <f>Z18</f>
        <v>98.658000000000001</v>
      </c>
      <c r="AP68" s="35">
        <f>AP66/2</f>
        <v>46.5</v>
      </c>
      <c r="AQ68" s="124">
        <f>AQ66/2</f>
        <v>17.577000000000002</v>
      </c>
      <c r="AR68" s="122">
        <v>102</v>
      </c>
      <c r="AS68" s="127">
        <v>38.555999999999997</v>
      </c>
      <c r="AT68" s="117"/>
      <c r="AU68" s="117"/>
      <c r="AV68" s="32">
        <v>98</v>
      </c>
      <c r="AW68" s="127">
        <v>37.043999999999997</v>
      </c>
      <c r="AX68" s="118"/>
    </row>
    <row r="69" spans="1:63" ht="15" customHeight="1" x14ac:dyDescent="0.15">
      <c r="AB69" s="593" t="s">
        <v>1464</v>
      </c>
      <c r="AC69" s="271"/>
      <c r="AD69" s="271"/>
      <c r="AE69" s="271"/>
      <c r="AK69" t="s">
        <v>2597</v>
      </c>
    </row>
    <row r="70" spans="1:63" ht="15" customHeight="1" x14ac:dyDescent="0.15">
      <c r="B70" s="593" t="s">
        <v>1157</v>
      </c>
      <c r="C70" s="593"/>
      <c r="D70" s="593"/>
      <c r="E70" s="593"/>
      <c r="F70" s="593"/>
      <c r="G70" s="593"/>
      <c r="H70" s="593"/>
      <c r="I70" s="593"/>
      <c r="J70" s="593"/>
      <c r="K70" s="271"/>
      <c r="L70" s="271"/>
      <c r="M70" s="593"/>
      <c r="N70" s="593"/>
      <c r="O70" s="593"/>
      <c r="P70" s="593"/>
      <c r="Q70" s="593"/>
      <c r="R70" s="271"/>
      <c r="S70" s="593"/>
      <c r="T70" s="593"/>
      <c r="U70" s="593"/>
      <c r="V70" s="593"/>
    </row>
    <row r="71" spans="1:63" ht="15" customHeight="1" x14ac:dyDescent="0.15">
      <c r="B71" s="593" t="s">
        <v>1158</v>
      </c>
      <c r="C71" s="593"/>
      <c r="D71" s="593"/>
      <c r="E71" s="593"/>
      <c r="F71" s="593"/>
      <c r="G71" s="593"/>
      <c r="H71" s="593"/>
      <c r="I71" s="593"/>
      <c r="J71" s="593"/>
      <c r="K71" s="593"/>
      <c r="L71" s="593"/>
      <c r="M71" s="593"/>
      <c r="N71" s="593"/>
      <c r="O71" s="593"/>
      <c r="P71" s="593"/>
      <c r="Q71" s="593"/>
      <c r="R71" s="593"/>
      <c r="S71" s="593"/>
      <c r="T71" s="593"/>
      <c r="U71" s="593"/>
      <c r="V71" s="593"/>
      <c r="W71" s="593"/>
    </row>
    <row r="72" spans="1:63" ht="15" customHeight="1" x14ac:dyDescent="0.15">
      <c r="B72" s="593" t="s">
        <v>1521</v>
      </c>
      <c r="C72" s="271"/>
      <c r="D72" s="271"/>
      <c r="E72" s="271"/>
      <c r="F72" s="271"/>
      <c r="G72" s="271"/>
      <c r="H72" s="271" t="s">
        <v>2567</v>
      </c>
      <c r="I72" s="271"/>
      <c r="J72" s="271"/>
      <c r="K72" s="271"/>
      <c r="L72" s="271"/>
      <c r="M72" s="271"/>
      <c r="N72" t="s">
        <v>2568</v>
      </c>
      <c r="Z72" s="593" t="s">
        <v>1460</v>
      </c>
      <c r="AA72" s="271"/>
      <c r="AB72" s="271"/>
      <c r="AC72" s="271"/>
      <c r="AD72" t="s">
        <v>1461</v>
      </c>
    </row>
    <row r="73" spans="1:63" ht="15" customHeight="1" x14ac:dyDescent="0.15">
      <c r="B73" s="593" t="s">
        <v>1201</v>
      </c>
      <c r="C73" s="271"/>
      <c r="D73" s="271"/>
      <c r="E73" s="271"/>
      <c r="F73" s="271"/>
      <c r="G73" s="271"/>
      <c r="H73" s="271"/>
      <c r="I73" s="271"/>
      <c r="J73" s="271"/>
      <c r="K73" s="271"/>
      <c r="L73" s="271"/>
      <c r="M73" s="271"/>
      <c r="N73" t="s">
        <v>5</v>
      </c>
      <c r="O73" s="12">
        <f>S73/2</f>
        <v>130.5</v>
      </c>
      <c r="P73" s="13">
        <f>T73/2</f>
        <v>49.329000000000001</v>
      </c>
      <c r="Q73" t="s">
        <v>338</v>
      </c>
      <c r="R73" t="s">
        <v>358</v>
      </c>
      <c r="S73" s="12">
        <f>AN68</f>
        <v>261</v>
      </c>
      <c r="T73" s="13">
        <f>AO68</f>
        <v>98.658000000000001</v>
      </c>
      <c r="U73" t="s">
        <v>1140</v>
      </c>
    </row>
    <row r="74" spans="1:63" ht="15" customHeight="1" x14ac:dyDescent="0.15">
      <c r="B74" t="s">
        <v>1522</v>
      </c>
      <c r="D74" s="341"/>
      <c r="E74" s="342">
        <f>B66</f>
        <v>358</v>
      </c>
      <c r="F74" s="343">
        <f>C66</f>
        <v>135.32400000000001</v>
      </c>
      <c r="G74" s="9" t="s">
        <v>1523</v>
      </c>
      <c r="L74" s="12">
        <f>E74+D66+D68</f>
        <v>360</v>
      </c>
      <c r="M74" s="13">
        <f>F74+E66+E68</f>
        <v>136.08000000000001</v>
      </c>
      <c r="N74" t="s">
        <v>177</v>
      </c>
    </row>
    <row r="76" spans="1:63" ht="15" customHeight="1" x14ac:dyDescent="0.15">
      <c r="B76" s="582" t="s">
        <v>2516</v>
      </c>
      <c r="C76" s="329"/>
      <c r="D76" s="329"/>
      <c r="E76" s="329"/>
      <c r="F76" s="329"/>
      <c r="G76" s="329"/>
      <c r="H76" s="329"/>
      <c r="I76" s="329"/>
      <c r="J76" s="329"/>
      <c r="K76" s="329"/>
      <c r="L76" s="329"/>
      <c r="M76" s="329"/>
      <c r="N76" s="329"/>
      <c r="O76" s="329"/>
      <c r="AH76" s="30" t="s">
        <v>1525</v>
      </c>
      <c r="BH76" s="9"/>
      <c r="BI76" s="9"/>
      <c r="BJ76" s="9"/>
      <c r="BK76" s="9"/>
    </row>
    <row r="77" spans="1:63" ht="15" customHeight="1" x14ac:dyDescent="0.15">
      <c r="B77" t="s">
        <v>1165</v>
      </c>
      <c r="G77" s="271" t="s">
        <v>1211</v>
      </c>
      <c r="H77" s="271"/>
      <c r="I77" s="271"/>
      <c r="J77" t="s">
        <v>755</v>
      </c>
      <c r="AH77" t="s">
        <v>1164</v>
      </c>
      <c r="AM77" s="593" t="s">
        <v>1211</v>
      </c>
      <c r="AN77" s="271"/>
      <c r="AO77" s="271"/>
      <c r="AP77" t="s">
        <v>755</v>
      </c>
      <c r="BH77" s="9"/>
      <c r="BI77" s="23"/>
      <c r="BJ77" s="9"/>
      <c r="BK77" s="9"/>
    </row>
    <row r="78" spans="1:63" ht="15" customHeight="1" x14ac:dyDescent="0.15">
      <c r="B78" s="6" t="s">
        <v>1129</v>
      </c>
      <c r="AH78" s="6" t="s">
        <v>1129</v>
      </c>
      <c r="AS78" t="s">
        <v>1004</v>
      </c>
      <c r="AU78" s="12">
        <f>AG68</f>
        <v>90</v>
      </c>
      <c r="AV78" s="13">
        <f>AH68</f>
        <v>34.020000000000003</v>
      </c>
      <c r="AW78" s="23" t="s">
        <v>10</v>
      </c>
      <c r="BH78" s="9"/>
      <c r="BI78" s="9"/>
      <c r="BJ78" s="9"/>
      <c r="BK78" s="9"/>
    </row>
    <row r="79" spans="1:63" ht="15" customHeight="1" x14ac:dyDescent="0.15">
      <c r="L79" t="s">
        <v>107</v>
      </c>
      <c r="BH79" s="9"/>
      <c r="BI79" s="9"/>
      <c r="BJ79" s="9"/>
      <c r="BK79" s="9"/>
    </row>
    <row r="80" spans="1:63" ht="15" customHeight="1" x14ac:dyDescent="0.15">
      <c r="J80" s="12">
        <f>AG68</f>
        <v>90</v>
      </c>
      <c r="K80" s="13">
        <f>AH68</f>
        <v>34.020000000000003</v>
      </c>
      <c r="L80" t="s">
        <v>10</v>
      </c>
      <c r="AM80" t="s">
        <v>89</v>
      </c>
      <c r="AX80" t="s">
        <v>983</v>
      </c>
      <c r="BH80" s="9"/>
      <c r="BI80" s="9"/>
      <c r="BJ80" s="9"/>
      <c r="BK80" s="9"/>
    </row>
    <row r="81" spans="1:63" ht="15" customHeight="1" x14ac:dyDescent="0.15">
      <c r="D81" s="168"/>
      <c r="G81" t="s">
        <v>89</v>
      </c>
      <c r="BH81" s="9"/>
      <c r="BI81" s="9"/>
      <c r="BJ81" s="9"/>
      <c r="BK81" s="9"/>
    </row>
    <row r="82" spans="1:63" ht="15" customHeight="1" x14ac:dyDescent="0.15">
      <c r="J82" t="s">
        <v>1526</v>
      </c>
      <c r="AI82" t="s">
        <v>44</v>
      </c>
      <c r="AR82" t="s">
        <v>993</v>
      </c>
      <c r="AU82" t="s">
        <v>388</v>
      </c>
      <c r="AX82" s="12">
        <f>N66</f>
        <v>85</v>
      </c>
      <c r="AY82" s="13">
        <f>O66</f>
        <v>32.200000000000003</v>
      </c>
      <c r="AZ82" t="s">
        <v>10</v>
      </c>
      <c r="BH82" s="9"/>
      <c r="BI82" s="23"/>
      <c r="BJ82" s="9"/>
      <c r="BK82" s="9"/>
    </row>
    <row r="83" spans="1:63" ht="15" customHeight="1" x14ac:dyDescent="0.15">
      <c r="C83" t="s">
        <v>44</v>
      </c>
      <c r="F83" t="s">
        <v>361</v>
      </c>
      <c r="J83" t="s">
        <v>212</v>
      </c>
      <c r="K83" s="12">
        <f>R68</f>
        <v>40</v>
      </c>
      <c r="O83" t="s">
        <v>203</v>
      </c>
      <c r="P83" t="s">
        <v>752</v>
      </c>
      <c r="R83" t="s">
        <v>754</v>
      </c>
      <c r="V83" t="s">
        <v>1527</v>
      </c>
      <c r="AI83" s="12">
        <f>P68</f>
        <v>47</v>
      </c>
      <c r="AK83" t="s">
        <v>759</v>
      </c>
      <c r="AR83" t="s">
        <v>561</v>
      </c>
      <c r="AU83" s="12">
        <f>R68</f>
        <v>40</v>
      </c>
      <c r="AY83" t="s">
        <v>328</v>
      </c>
      <c r="BH83" s="9"/>
      <c r="BI83" s="23"/>
      <c r="BJ83" s="9"/>
      <c r="BK83" s="9"/>
    </row>
    <row r="84" spans="1:63" ht="15" customHeight="1" thickBot="1" x14ac:dyDescent="0.2">
      <c r="C84" s="12">
        <f>P68</f>
        <v>47</v>
      </c>
      <c r="D84" s="199"/>
      <c r="E84" s="199"/>
      <c r="F84" s="199"/>
      <c r="G84" s="199"/>
      <c r="H84" s="199"/>
      <c r="I84" s="199"/>
      <c r="J84" s="351">
        <f>S68</f>
        <v>15.12</v>
      </c>
      <c r="K84" s="199" t="s">
        <v>10</v>
      </c>
      <c r="L84" s="199"/>
      <c r="M84" s="199"/>
      <c r="N84" s="199"/>
      <c r="O84" s="350">
        <f>R66</f>
        <v>45</v>
      </c>
      <c r="P84" s="199"/>
      <c r="Q84" s="199"/>
      <c r="R84" s="350">
        <f>N66</f>
        <v>85</v>
      </c>
      <c r="S84" s="351">
        <f>O66</f>
        <v>32.200000000000003</v>
      </c>
      <c r="T84" s="199" t="s">
        <v>10</v>
      </c>
      <c r="U84" s="199"/>
      <c r="V84" s="12">
        <f>AK66/2</f>
        <v>0.375</v>
      </c>
      <c r="W84" s="13">
        <f>AL66/2</f>
        <v>0.14000000000000001</v>
      </c>
      <c r="X84" t="s">
        <v>10</v>
      </c>
      <c r="AI84" s="13">
        <f>Q68</f>
        <v>17.765999999999998</v>
      </c>
      <c r="AJ84" t="s">
        <v>10</v>
      </c>
      <c r="AK84" t="s">
        <v>61</v>
      </c>
      <c r="AL84" t="s">
        <v>1001</v>
      </c>
      <c r="AU84" s="13">
        <f>S68</f>
        <v>15.12</v>
      </c>
      <c r="AV84" t="s">
        <v>10</v>
      </c>
      <c r="AX84" t="s">
        <v>987</v>
      </c>
      <c r="AY84" s="1"/>
      <c r="BB84" t="s">
        <v>1527</v>
      </c>
      <c r="BH84" s="9"/>
      <c r="BI84" s="23"/>
      <c r="BJ84" s="9"/>
      <c r="BK84" s="9"/>
    </row>
    <row r="85" spans="1:63" ht="15" customHeight="1" x14ac:dyDescent="0.15">
      <c r="C85" s="13">
        <f>Q68</f>
        <v>17.765999999999998</v>
      </c>
      <c r="D85" t="s">
        <v>10</v>
      </c>
      <c r="E85" t="s">
        <v>61</v>
      </c>
      <c r="G85" t="s">
        <v>111</v>
      </c>
      <c r="J85" s="1" t="s">
        <v>900</v>
      </c>
      <c r="O85" s="13">
        <f>S66</f>
        <v>17.010000000000002</v>
      </c>
      <c r="P85" t="s">
        <v>10</v>
      </c>
      <c r="R85" t="s">
        <v>328</v>
      </c>
      <c r="AL85" s="12">
        <f>N68</f>
        <v>100</v>
      </c>
      <c r="AM85" s="13">
        <f>O68</f>
        <v>37.799999999999997</v>
      </c>
      <c r="AN85" t="s">
        <v>10</v>
      </c>
      <c r="AX85" s="12">
        <f>L68</f>
        <v>85</v>
      </c>
      <c r="AY85" s="13">
        <f>M68</f>
        <v>32.200000000000003</v>
      </c>
      <c r="AZ85" t="s">
        <v>10</v>
      </c>
      <c r="BB85" s="12">
        <f>AK66/2</f>
        <v>0.375</v>
      </c>
      <c r="BC85" s="13">
        <f>AL66/2</f>
        <v>0.14000000000000001</v>
      </c>
      <c r="BD85" t="s">
        <v>10</v>
      </c>
      <c r="BH85" s="9"/>
      <c r="BI85" s="23"/>
      <c r="BJ85" s="23"/>
      <c r="BK85" s="23"/>
    </row>
    <row r="86" spans="1:63" ht="15" customHeight="1" x14ac:dyDescent="0.15">
      <c r="D86" s="168"/>
      <c r="F86" s="12">
        <f>N68</f>
        <v>100</v>
      </c>
      <c r="G86" s="13">
        <f>O68</f>
        <v>37.799999999999997</v>
      </c>
      <c r="H86" t="s">
        <v>10</v>
      </c>
      <c r="J86" s="12">
        <f>AG66</f>
        <v>90</v>
      </c>
      <c r="O86" s="9"/>
      <c r="S86" s="9"/>
      <c r="AP86" t="s">
        <v>984</v>
      </c>
      <c r="BH86" s="9"/>
      <c r="BI86" s="23"/>
      <c r="BJ86" s="23"/>
      <c r="BK86" s="23"/>
    </row>
    <row r="87" spans="1:63" ht="15" customHeight="1" x14ac:dyDescent="0.15">
      <c r="C87" t="s">
        <v>195</v>
      </c>
      <c r="J87" s="13">
        <f>AH66</f>
        <v>34.020000000000003</v>
      </c>
      <c r="K87" t="s">
        <v>10</v>
      </c>
      <c r="O87" s="9" t="s">
        <v>575</v>
      </c>
      <c r="R87" t="s">
        <v>427</v>
      </c>
      <c r="W87" s="9"/>
      <c r="AI87" s="9"/>
      <c r="AP87" t="s">
        <v>899</v>
      </c>
      <c r="BB87" t="s">
        <v>205</v>
      </c>
      <c r="BH87" s="9"/>
      <c r="BI87" s="23"/>
      <c r="BJ87" s="9"/>
      <c r="BK87" s="9"/>
    </row>
    <row r="88" spans="1:63" ht="15" customHeight="1" x14ac:dyDescent="0.15">
      <c r="C88" s="12">
        <f>N68-P68</f>
        <v>53</v>
      </c>
      <c r="G88" t="s">
        <v>563</v>
      </c>
      <c r="J88" t="s">
        <v>1489</v>
      </c>
      <c r="K88" s="12">
        <f>X68</f>
        <v>55</v>
      </c>
      <c r="O88" s="12">
        <f>T66</f>
        <v>35</v>
      </c>
      <c r="R88" s="12">
        <f>L68</f>
        <v>85</v>
      </c>
      <c r="S88" s="13">
        <f>M68</f>
        <v>32.200000000000003</v>
      </c>
      <c r="T88" t="s">
        <v>10</v>
      </c>
      <c r="W88" s="23"/>
      <c r="AI88" s="9"/>
      <c r="AP88" s="12">
        <f>AG66</f>
        <v>90</v>
      </c>
      <c r="BB88" s="12">
        <f>AU78-M192-AU83-0.5</f>
        <v>29.5</v>
      </c>
      <c r="BC88" s="13">
        <f>AV78-N192-AU84-0.189</f>
        <v>11.151000000000002</v>
      </c>
      <c r="BD88" t="s">
        <v>24</v>
      </c>
      <c r="BH88" s="9"/>
      <c r="BI88" s="23"/>
      <c r="BJ88" s="9"/>
      <c r="BK88" s="9"/>
    </row>
    <row r="89" spans="1:63" ht="15" customHeight="1" x14ac:dyDescent="0.15">
      <c r="C89" s="13">
        <f>O68-Q68</f>
        <v>20.033999999999999</v>
      </c>
      <c r="D89" t="s">
        <v>10</v>
      </c>
      <c r="F89" s="12">
        <f>N68-R66</f>
        <v>55</v>
      </c>
      <c r="G89" s="13">
        <f>O68-S66</f>
        <v>20.789999999999996</v>
      </c>
      <c r="H89" t="s">
        <v>10</v>
      </c>
      <c r="I89" t="s">
        <v>553</v>
      </c>
      <c r="J89" s="13">
        <f>Y68</f>
        <v>20.79</v>
      </c>
      <c r="K89" t="s">
        <v>10</v>
      </c>
      <c r="O89" s="13">
        <f>U66</f>
        <v>13.23</v>
      </c>
      <c r="P89" t="s">
        <v>10</v>
      </c>
      <c r="S89" t="s">
        <v>366</v>
      </c>
      <c r="W89" s="23"/>
      <c r="AM89" t="s">
        <v>324</v>
      </c>
      <c r="AP89" s="13">
        <f>AH66</f>
        <v>34.020000000000003</v>
      </c>
      <c r="AQ89" t="s">
        <v>10</v>
      </c>
      <c r="BB89" t="s">
        <v>204</v>
      </c>
      <c r="BH89" s="9"/>
      <c r="BI89" s="23"/>
      <c r="BJ89" s="9"/>
      <c r="BK89" s="9"/>
    </row>
    <row r="90" spans="1:63" ht="15" customHeight="1" x14ac:dyDescent="0.15">
      <c r="J90" s="9"/>
      <c r="K90" s="9"/>
      <c r="O90" s="9"/>
      <c r="R90" s="345">
        <f>P66</f>
        <v>30</v>
      </c>
      <c r="S90" s="311">
        <f>Q66</f>
        <v>11.5</v>
      </c>
      <c r="T90" s="131" t="s">
        <v>10</v>
      </c>
      <c r="AO90" t="s">
        <v>553</v>
      </c>
      <c r="BB90" s="12">
        <f>AP88-AU83</f>
        <v>50</v>
      </c>
      <c r="BC90" s="13">
        <f>AP89-AU84</f>
        <v>18.900000000000006</v>
      </c>
      <c r="BD90" t="s">
        <v>24</v>
      </c>
      <c r="BH90" s="9"/>
      <c r="BI90" s="23"/>
      <c r="BJ90" s="9"/>
      <c r="BK90" s="9"/>
    </row>
    <row r="91" spans="1:63" ht="15" customHeight="1" x14ac:dyDescent="0.15">
      <c r="G91" t="s">
        <v>324</v>
      </c>
      <c r="J91" s="23"/>
      <c r="K91" s="23"/>
      <c r="O91" s="9"/>
      <c r="R91" t="s">
        <v>1528</v>
      </c>
      <c r="AJ91" s="1"/>
      <c r="AL91" t="s">
        <v>394</v>
      </c>
      <c r="AM91" s="131"/>
      <c r="AO91" t="s">
        <v>553</v>
      </c>
      <c r="AP91" s="23"/>
      <c r="AQ91" s="23"/>
      <c r="AR91" s="9" t="s">
        <v>994</v>
      </c>
      <c r="AU91" s="9" t="s">
        <v>37</v>
      </c>
      <c r="AV91" s="12">
        <f>X68</f>
        <v>55</v>
      </c>
      <c r="BH91" s="9"/>
      <c r="BI91" s="23"/>
      <c r="BJ91" s="9"/>
      <c r="BK91" s="9"/>
    </row>
    <row r="92" spans="1:63" ht="15" customHeight="1" x14ac:dyDescent="0.15">
      <c r="D92" s="1"/>
      <c r="I92" t="s">
        <v>553</v>
      </c>
      <c r="J92" s="23"/>
      <c r="K92" s="23"/>
      <c r="L92" s="9"/>
      <c r="O92" s="9"/>
      <c r="R92" s="12">
        <f>P187</f>
        <v>20</v>
      </c>
      <c r="S92" s="13">
        <f>Q187</f>
        <v>7.56</v>
      </c>
      <c r="T92" t="s">
        <v>10</v>
      </c>
      <c r="U92" t="s">
        <v>234</v>
      </c>
      <c r="AL92" s="12">
        <f>L195</f>
        <v>10</v>
      </c>
      <c r="AM92" s="13">
        <f>M195</f>
        <v>3.78</v>
      </c>
      <c r="AN92" t="s">
        <v>10</v>
      </c>
      <c r="AP92" s="9"/>
      <c r="AQ92" s="9"/>
      <c r="AR92" t="s">
        <v>995</v>
      </c>
      <c r="AU92" s="13">
        <f>Y68</f>
        <v>20.79</v>
      </c>
      <c r="AV92" t="s">
        <v>10</v>
      </c>
      <c r="BH92" s="9"/>
      <c r="BI92" s="23"/>
      <c r="BJ92" s="9"/>
      <c r="BK92" s="9"/>
    </row>
    <row r="93" spans="1:63" ht="15" customHeight="1" x14ac:dyDescent="0.15">
      <c r="J93" s="23"/>
      <c r="K93" s="23"/>
      <c r="N93" t="s">
        <v>394</v>
      </c>
      <c r="O93" s="9"/>
      <c r="AM93" t="s">
        <v>608</v>
      </c>
      <c r="AP93" s="9"/>
      <c r="AQ93" s="23"/>
      <c r="AU93" s="9"/>
      <c r="AV93" s="9"/>
      <c r="AX93" t="s">
        <v>1105</v>
      </c>
      <c r="BH93" s="9"/>
      <c r="BI93" s="23"/>
      <c r="BJ93" s="9"/>
      <c r="BK93" s="9"/>
    </row>
    <row r="94" spans="1:63" ht="15" customHeight="1" x14ac:dyDescent="0.15">
      <c r="J94" s="23"/>
      <c r="K94" s="23"/>
      <c r="N94" s="12">
        <f>L195</f>
        <v>10</v>
      </c>
      <c r="O94" s="13">
        <f>M195</f>
        <v>3.78</v>
      </c>
      <c r="P94" t="s">
        <v>10</v>
      </c>
      <c r="R94" t="s">
        <v>763</v>
      </c>
      <c r="U94" s="12">
        <f>O84+O88</f>
        <v>80</v>
      </c>
      <c r="V94" s="13">
        <f>O85+O89</f>
        <v>30.240000000000002</v>
      </c>
      <c r="W94" t="s">
        <v>10</v>
      </c>
      <c r="AL94" s="12">
        <f>P187</f>
        <v>20</v>
      </c>
      <c r="AM94" s="13">
        <f>Q187</f>
        <v>7.56</v>
      </c>
      <c r="AN94" t="s">
        <v>10</v>
      </c>
      <c r="AO94" s="1"/>
      <c r="AP94" s="23"/>
      <c r="AQ94" s="23"/>
      <c r="AS94" t="s">
        <v>333</v>
      </c>
      <c r="AU94" s="9"/>
      <c r="AX94" s="12">
        <f>AP66</f>
        <v>93</v>
      </c>
      <c r="AY94" s="13">
        <f>AQ66</f>
        <v>35.154000000000003</v>
      </c>
      <c r="AZ94" t="s">
        <v>10</v>
      </c>
      <c r="BH94" s="9"/>
      <c r="BI94" s="23"/>
      <c r="BJ94" s="9"/>
      <c r="BK94" s="23"/>
    </row>
    <row r="95" spans="1:63" ht="15" customHeight="1" x14ac:dyDescent="0.15">
      <c r="A95" s="23"/>
      <c r="B95" s="23"/>
      <c r="C95" s="23"/>
      <c r="D95" s="23"/>
      <c r="E95" s="23"/>
      <c r="F95" s="23"/>
      <c r="G95" s="23"/>
      <c r="H95" s="23"/>
      <c r="J95" s="23"/>
      <c r="K95" s="23"/>
      <c r="O95" s="9"/>
      <c r="AM95" t="s">
        <v>694</v>
      </c>
      <c r="AP95" s="9"/>
      <c r="AQ95" s="23"/>
      <c r="AS95" s="12">
        <f>AN66</f>
        <v>13</v>
      </c>
      <c r="AT95" s="13">
        <f>AO66</f>
        <v>4.9139999999999997</v>
      </c>
      <c r="AU95" t="s">
        <v>10</v>
      </c>
      <c r="BH95" s="9"/>
      <c r="BI95" s="23"/>
      <c r="BJ95" s="9"/>
      <c r="BK95" s="9"/>
    </row>
    <row r="96" spans="1:63" ht="15" customHeight="1" x14ac:dyDescent="0.15">
      <c r="A96" s="23"/>
      <c r="B96" s="23"/>
      <c r="C96" s="23"/>
      <c r="D96" s="23"/>
      <c r="E96" s="23"/>
      <c r="F96" s="23"/>
      <c r="G96" s="23"/>
      <c r="H96" s="23"/>
      <c r="J96" s="23"/>
      <c r="K96" s="23"/>
      <c r="O96" s="9"/>
      <c r="AL96" s="12">
        <f>AC192</f>
        <v>15</v>
      </c>
      <c r="AM96" s="13">
        <f>AD192</f>
        <v>5.67</v>
      </c>
      <c r="AN96" t="s">
        <v>10</v>
      </c>
      <c r="AP96" s="9"/>
      <c r="AQ96" s="23"/>
      <c r="AU96" s="9" t="s">
        <v>1529</v>
      </c>
      <c r="BH96" s="9"/>
      <c r="BI96" s="23"/>
      <c r="BJ96" s="9"/>
      <c r="BK96" s="9"/>
    </row>
    <row r="97" spans="1:63" ht="15" customHeight="1" x14ac:dyDescent="0.15">
      <c r="A97" s="23"/>
      <c r="B97" s="23"/>
      <c r="C97" s="23"/>
      <c r="D97" s="23"/>
      <c r="E97" s="23"/>
      <c r="F97" s="23"/>
      <c r="G97" s="23"/>
      <c r="H97" s="23"/>
      <c r="O97" s="9"/>
      <c r="Q97" t="s">
        <v>1105</v>
      </c>
      <c r="AK97" t="s">
        <v>63</v>
      </c>
      <c r="AP97" s="23"/>
      <c r="AQ97" s="9"/>
      <c r="AU97" s="9"/>
      <c r="AZ97" s="9"/>
      <c r="BA97" s="9"/>
      <c r="BH97" s="9"/>
      <c r="BI97" s="23"/>
      <c r="BJ97" s="9"/>
      <c r="BK97" s="9"/>
    </row>
    <row r="98" spans="1:63" ht="15" customHeight="1" x14ac:dyDescent="0.15">
      <c r="A98" s="23"/>
      <c r="B98" s="23"/>
      <c r="C98" s="23"/>
      <c r="D98" s="23"/>
      <c r="E98" s="23"/>
      <c r="F98" s="23"/>
      <c r="G98" s="23"/>
      <c r="H98" s="23"/>
      <c r="J98" s="23"/>
      <c r="K98" s="9"/>
      <c r="O98" s="9"/>
      <c r="Q98" s="12">
        <f>AP66</f>
        <v>93</v>
      </c>
      <c r="R98" s="13">
        <f>AQ66</f>
        <v>35.154000000000003</v>
      </c>
      <c r="S98" t="s">
        <v>10</v>
      </c>
      <c r="AR98" t="s">
        <v>991</v>
      </c>
      <c r="AT98" s="12">
        <f>X66</f>
        <v>55</v>
      </c>
      <c r="AU98" s="13">
        <f>Y66</f>
        <v>20.79</v>
      </c>
      <c r="AV98" t="s">
        <v>10</v>
      </c>
      <c r="BH98" s="9"/>
      <c r="BI98" s="23"/>
      <c r="BJ98" s="9"/>
      <c r="BK98" s="9"/>
    </row>
    <row r="99" spans="1:63" ht="15" customHeight="1" x14ac:dyDescent="0.15">
      <c r="J99" t="s">
        <v>146</v>
      </c>
      <c r="O99" s="9"/>
      <c r="AO99" t="s">
        <v>174</v>
      </c>
      <c r="AS99" s="12">
        <f>Z68</f>
        <v>36</v>
      </c>
      <c r="AT99" s="13">
        <f>AA68</f>
        <v>13.608000000000001</v>
      </c>
      <c r="AU99" t="s">
        <v>10</v>
      </c>
      <c r="BH99" s="9"/>
      <c r="BI99" s="23"/>
      <c r="BJ99" s="23"/>
      <c r="BK99" s="23"/>
    </row>
    <row r="100" spans="1:63" ht="15" customHeight="1" x14ac:dyDescent="0.15">
      <c r="I100" t="s">
        <v>174</v>
      </c>
      <c r="J100" s="12">
        <f>AC192</f>
        <v>15</v>
      </c>
      <c r="O100" t="s">
        <v>1530</v>
      </c>
      <c r="BH100" s="9"/>
      <c r="BI100" s="23"/>
      <c r="BJ100" s="9"/>
      <c r="BK100" s="9"/>
    </row>
    <row r="101" spans="1:63" ht="15" customHeight="1" x14ac:dyDescent="0.15">
      <c r="J101" s="13">
        <f>AD192</f>
        <v>5.67</v>
      </c>
      <c r="K101" t="s">
        <v>10</v>
      </c>
      <c r="L101" t="s">
        <v>1531</v>
      </c>
      <c r="N101" s="12">
        <f>X66</f>
        <v>55</v>
      </c>
      <c r="O101" s="13">
        <f>Y66</f>
        <v>20.79</v>
      </c>
      <c r="P101" t="s">
        <v>10</v>
      </c>
      <c r="AP101" t="s">
        <v>207</v>
      </c>
      <c r="BH101" s="9"/>
      <c r="BI101" s="23"/>
      <c r="BJ101" s="9"/>
      <c r="BK101" s="9"/>
    </row>
    <row r="102" spans="1:63" ht="15" customHeight="1" x14ac:dyDescent="0.15">
      <c r="O102" s="9"/>
      <c r="AP102" s="12">
        <f>T68</f>
        <v>159</v>
      </c>
      <c r="AS102" t="s">
        <v>28</v>
      </c>
      <c r="BH102" s="9"/>
      <c r="BI102" s="23"/>
      <c r="BJ102" s="9"/>
      <c r="BK102" s="9"/>
    </row>
    <row r="103" spans="1:63" ht="15" customHeight="1" x14ac:dyDescent="0.15">
      <c r="M103" s="12">
        <f>Z68</f>
        <v>36</v>
      </c>
      <c r="N103" s="13">
        <f>AA68</f>
        <v>13.608000000000001</v>
      </c>
      <c r="O103" t="s">
        <v>904</v>
      </c>
      <c r="AP103" s="13">
        <f>U68</f>
        <v>60.101999999999997</v>
      </c>
      <c r="AQ103" t="s">
        <v>10</v>
      </c>
      <c r="AS103" t="s">
        <v>119</v>
      </c>
      <c r="BH103" s="9"/>
      <c r="BI103" s="23"/>
      <c r="BJ103" s="9"/>
      <c r="BK103" s="23"/>
    </row>
    <row r="104" spans="1:63" ht="15" customHeight="1" x14ac:dyDescent="0.15">
      <c r="M104" s="23"/>
      <c r="N104" s="23"/>
      <c r="O104" s="23"/>
      <c r="P104" s="23"/>
      <c r="Q104" s="23"/>
      <c r="R104" s="23"/>
      <c r="S104" s="23"/>
      <c r="T104" s="23"/>
      <c r="U104" s="23"/>
      <c r="V104" s="23"/>
      <c r="W104" s="23"/>
      <c r="AS104" t="s">
        <v>556</v>
      </c>
      <c r="BH104" s="9"/>
      <c r="BI104" s="23"/>
      <c r="BJ104" s="9"/>
      <c r="BK104" s="23"/>
    </row>
    <row r="105" spans="1:63" ht="15" customHeight="1" x14ac:dyDescent="0.15">
      <c r="M105" s="23"/>
      <c r="N105" s="23"/>
      <c r="O105" s="23"/>
      <c r="P105" s="23"/>
      <c r="Q105" s="23"/>
      <c r="R105" s="23"/>
      <c r="S105" s="23"/>
      <c r="T105" s="23"/>
      <c r="U105" s="23"/>
      <c r="V105" s="23"/>
      <c r="W105" s="23"/>
      <c r="AO105" t="s">
        <v>992</v>
      </c>
      <c r="AS105" t="s">
        <v>118</v>
      </c>
      <c r="AT105" t="s">
        <v>557</v>
      </c>
      <c r="BH105" s="9"/>
      <c r="BI105" s="23"/>
      <c r="BJ105" s="9"/>
      <c r="BK105" s="9"/>
    </row>
    <row r="106" spans="1:63" ht="15" customHeight="1" x14ac:dyDescent="0.15">
      <c r="M106" s="23"/>
      <c r="N106" s="23"/>
      <c r="O106" s="23"/>
      <c r="P106" s="23"/>
      <c r="Q106" s="23"/>
      <c r="R106" s="23"/>
      <c r="S106" s="23"/>
      <c r="T106" s="23"/>
      <c r="U106" s="23"/>
      <c r="V106" s="23"/>
      <c r="W106" s="23"/>
      <c r="BH106" s="9"/>
      <c r="BI106" s="23"/>
      <c r="BJ106" s="9"/>
      <c r="BK106" s="23"/>
    </row>
    <row r="107" spans="1:63" ht="15" customHeight="1" x14ac:dyDescent="0.15">
      <c r="M107" s="23"/>
      <c r="N107" s="23"/>
      <c r="O107" s="23"/>
      <c r="P107" s="23"/>
      <c r="Q107" s="23"/>
      <c r="R107" s="23"/>
      <c r="S107" s="23"/>
      <c r="T107" s="23"/>
      <c r="U107" s="23"/>
      <c r="V107" s="23"/>
      <c r="W107" s="23"/>
      <c r="BH107" s="9"/>
      <c r="BI107" s="23"/>
      <c r="BJ107" s="23"/>
      <c r="BK107" s="23"/>
    </row>
    <row r="108" spans="1:63" ht="15" customHeight="1" x14ac:dyDescent="0.15">
      <c r="M108" s="23"/>
      <c r="N108" s="23"/>
      <c r="O108" s="23"/>
      <c r="P108" s="23"/>
      <c r="Q108" s="23"/>
      <c r="R108" s="23"/>
      <c r="S108" s="23"/>
      <c r="T108" s="23"/>
      <c r="U108" s="23"/>
      <c r="V108" s="23"/>
      <c r="W108" s="23"/>
      <c r="BH108" s="9"/>
      <c r="BI108" s="23"/>
      <c r="BJ108" s="9"/>
      <c r="BK108" s="9"/>
    </row>
    <row r="109" spans="1:63" ht="15" customHeight="1" x14ac:dyDescent="0.15">
      <c r="K109" t="s">
        <v>207</v>
      </c>
      <c r="AT109" s="9"/>
      <c r="AW109" s="9"/>
      <c r="BH109" s="9"/>
      <c r="BI109" s="9"/>
      <c r="BJ109" s="9"/>
      <c r="BK109" s="9"/>
    </row>
    <row r="110" spans="1:63" ht="15" customHeight="1" x14ac:dyDescent="0.15">
      <c r="K110" s="12">
        <f>T68</f>
        <v>159</v>
      </c>
      <c r="M110" t="s">
        <v>28</v>
      </c>
      <c r="BH110" s="9"/>
      <c r="BI110" s="23"/>
      <c r="BJ110" s="9"/>
      <c r="BK110" s="9"/>
    </row>
    <row r="111" spans="1:63" ht="15" customHeight="1" x14ac:dyDescent="0.15">
      <c r="J111" s="13">
        <f>U68</f>
        <v>60.101999999999997</v>
      </c>
      <c r="K111" t="s">
        <v>10</v>
      </c>
      <c r="M111" t="s">
        <v>119</v>
      </c>
      <c r="BH111" s="9"/>
      <c r="BI111" s="9"/>
      <c r="BJ111" s="9"/>
      <c r="BK111" s="9"/>
    </row>
    <row r="112" spans="1:63" ht="15" customHeight="1" x14ac:dyDescent="0.15">
      <c r="M112" t="s">
        <v>556</v>
      </c>
      <c r="AX112" s="133"/>
      <c r="BH112" s="9"/>
      <c r="BI112" s="9"/>
      <c r="BJ112" s="9"/>
      <c r="BK112" s="9"/>
    </row>
    <row r="113" spans="1:63" ht="15" customHeight="1" x14ac:dyDescent="0.15">
      <c r="I113" t="s">
        <v>992</v>
      </c>
      <c r="M113" t="s">
        <v>118</v>
      </c>
      <c r="N113" t="s">
        <v>557</v>
      </c>
      <c r="AQ113" t="s">
        <v>22</v>
      </c>
      <c r="AR113" t="s">
        <v>109</v>
      </c>
      <c r="AU113" t="s">
        <v>191</v>
      </c>
      <c r="BH113" s="9"/>
      <c r="BI113" s="9"/>
      <c r="BJ113" s="9"/>
      <c r="BK113" s="9"/>
    </row>
    <row r="114" spans="1:63" ht="15" customHeight="1" x14ac:dyDescent="0.15">
      <c r="AR114" s="12">
        <f>Z66</f>
        <v>38</v>
      </c>
      <c r="AS114" s="13">
        <f>AA66</f>
        <v>14.364000000000001</v>
      </c>
      <c r="AT114" t="s">
        <v>10</v>
      </c>
      <c r="AU114" s="12">
        <f>V68</f>
        <v>55</v>
      </c>
      <c r="AV114" s="13">
        <f>W68</f>
        <v>20.79</v>
      </c>
      <c r="AW114" t="s">
        <v>10</v>
      </c>
      <c r="BH114" s="9"/>
      <c r="BI114" s="23"/>
      <c r="BJ114" s="9"/>
      <c r="BK114" s="9"/>
    </row>
    <row r="115" spans="1:63" ht="15" customHeight="1" x14ac:dyDescent="0.15">
      <c r="N115" s="23"/>
      <c r="O115" s="23"/>
      <c r="AH115" s="134"/>
      <c r="AI115" s="134"/>
      <c r="AJ115" s="134"/>
      <c r="AK115" s="134"/>
      <c r="AL115" s="134"/>
      <c r="AM115" s="134"/>
      <c r="AN115" s="134"/>
      <c r="AO115" s="134"/>
      <c r="AP115" s="134"/>
      <c r="AQ115" s="134"/>
      <c r="AR115" s="134"/>
      <c r="AS115" s="134"/>
      <c r="AT115" s="134"/>
      <c r="AU115" s="134"/>
      <c r="AV115" s="134"/>
      <c r="AW115" s="134"/>
      <c r="AX115" s="134"/>
      <c r="AY115" s="134"/>
      <c r="AZ115" s="134"/>
      <c r="BA115" s="134"/>
      <c r="BB115" s="134"/>
      <c r="BC115" s="134"/>
      <c r="BD115" s="134"/>
      <c r="BE115" s="134"/>
      <c r="BF115" s="134"/>
      <c r="BG115" s="134"/>
      <c r="BH115" s="9"/>
      <c r="BI115" s="23"/>
      <c r="BJ115" s="9"/>
      <c r="BK115" s="9"/>
    </row>
    <row r="116" spans="1:63" ht="15" customHeight="1" x14ac:dyDescent="0.15">
      <c r="N116" s="23"/>
      <c r="O116" s="23"/>
      <c r="AH116" s="6" t="s">
        <v>1130</v>
      </c>
      <c r="BH116" s="9"/>
      <c r="BI116" s="23"/>
      <c r="BJ116" s="9"/>
      <c r="BK116" s="9"/>
    </row>
    <row r="117" spans="1:63" ht="15" customHeight="1" x14ac:dyDescent="0.15">
      <c r="B117" s="23"/>
      <c r="C117" s="23"/>
      <c r="D117" s="23"/>
      <c r="E117" s="23"/>
      <c r="F117" s="23"/>
      <c r="G117" s="23"/>
      <c r="H117" s="23"/>
      <c r="N117" s="23"/>
      <c r="O117" s="23"/>
      <c r="Q117" s="9"/>
      <c r="AS117" s="9"/>
      <c r="AT117" s="23"/>
      <c r="AU117" s="23"/>
      <c r="AV117" s="23"/>
      <c r="AW117" s="23"/>
      <c r="BH117" s="9"/>
      <c r="BI117" s="23"/>
      <c r="BJ117" s="23"/>
      <c r="BK117" s="23"/>
    </row>
    <row r="118" spans="1:63" ht="15" customHeight="1" x14ac:dyDescent="0.15">
      <c r="B118" s="23"/>
      <c r="C118" s="23"/>
      <c r="D118" s="23"/>
      <c r="E118" s="23"/>
      <c r="F118" s="23"/>
      <c r="G118" s="23"/>
      <c r="H118" s="23"/>
      <c r="N118" s="23"/>
      <c r="O118" s="23"/>
      <c r="AM118" t="s">
        <v>1006</v>
      </c>
      <c r="AN118" s="12">
        <f>F68</f>
        <v>161</v>
      </c>
      <c r="AO118" s="13">
        <f>G68</f>
        <v>60.857999999999997</v>
      </c>
      <c r="AP118" t="s">
        <v>10</v>
      </c>
      <c r="BH118" s="9"/>
      <c r="BI118" s="23"/>
      <c r="BJ118" s="23"/>
      <c r="BK118" s="23"/>
    </row>
    <row r="119" spans="1:63" ht="15" customHeight="1" x14ac:dyDescent="0.15">
      <c r="B119" s="23"/>
      <c r="C119" s="23"/>
      <c r="D119" s="23"/>
      <c r="E119" s="23"/>
      <c r="F119" s="23"/>
      <c r="G119" s="23"/>
      <c r="H119" s="23"/>
      <c r="M119" t="s">
        <v>109</v>
      </c>
      <c r="O119" t="s">
        <v>191</v>
      </c>
      <c r="AM119" t="s">
        <v>89</v>
      </c>
      <c r="AU119" t="s">
        <v>7</v>
      </c>
      <c r="AY119" t="s">
        <v>11</v>
      </c>
      <c r="BC119" t="s">
        <v>7</v>
      </c>
      <c r="BH119" s="9"/>
      <c r="BI119" s="23"/>
      <c r="BJ119" s="9"/>
      <c r="BK119" s="9"/>
    </row>
    <row r="120" spans="1:63" ht="15" customHeight="1" x14ac:dyDescent="0.15">
      <c r="K120" t="s">
        <v>22</v>
      </c>
      <c r="L120" s="12">
        <f>Z66</f>
        <v>38</v>
      </c>
      <c r="M120" s="13">
        <f>AA66</f>
        <v>14.364000000000001</v>
      </c>
      <c r="N120" t="s">
        <v>10</v>
      </c>
      <c r="O120" s="12">
        <f>V68</f>
        <v>55</v>
      </c>
      <c r="P120" s="13">
        <f>W68</f>
        <v>20.79</v>
      </c>
      <c r="Q120" t="s">
        <v>10</v>
      </c>
      <c r="R120" s="133"/>
      <c r="BC120" t="s">
        <v>1</v>
      </c>
      <c r="BD120" s="12">
        <f>D66</f>
        <v>0</v>
      </c>
      <c r="BE120" s="13">
        <f>E66</f>
        <v>0</v>
      </c>
      <c r="BF120" t="s">
        <v>10</v>
      </c>
      <c r="BH120" s="9"/>
      <c r="BI120" s="23"/>
      <c r="BJ120" s="9"/>
      <c r="BK120" s="9"/>
    </row>
    <row r="121" spans="1:63" ht="15" customHeight="1" x14ac:dyDescent="0.15">
      <c r="AI121" t="s">
        <v>44</v>
      </c>
      <c r="AQ121" t="s">
        <v>34</v>
      </c>
      <c r="BC121" t="s">
        <v>12</v>
      </c>
      <c r="BH121" s="9"/>
      <c r="BI121" s="23"/>
      <c r="BJ121" s="9"/>
      <c r="BK121" s="9"/>
    </row>
    <row r="122" spans="1:63" ht="15" customHeight="1" x14ac:dyDescent="0.15">
      <c r="AI122" s="12">
        <f>P68</f>
        <v>47</v>
      </c>
      <c r="AK122" t="s">
        <v>1002</v>
      </c>
      <c r="AP122" s="12">
        <f>L66</f>
        <v>76</v>
      </c>
      <c r="AQ122" s="13">
        <f>M66</f>
        <v>28.657999999999994</v>
      </c>
      <c r="AR122" t="s">
        <v>10</v>
      </c>
      <c r="AS122" t="s">
        <v>83</v>
      </c>
      <c r="AT122" s="12">
        <f>M192</f>
        <v>20</v>
      </c>
      <c r="AU122" s="13">
        <f>N192</f>
        <v>7.5600000000000005</v>
      </c>
      <c r="AV122" t="s">
        <v>10</v>
      </c>
      <c r="AX122" t="s">
        <v>1003</v>
      </c>
      <c r="BC122" s="1" t="s">
        <v>73</v>
      </c>
      <c r="BE122" s="12">
        <f>D68</f>
        <v>2</v>
      </c>
      <c r="BF122" s="13">
        <f>E68</f>
        <v>0.75600000000000001</v>
      </c>
      <c r="BG122" t="s">
        <v>10</v>
      </c>
      <c r="BH122" s="9"/>
      <c r="BI122" s="23"/>
      <c r="BJ122" s="9"/>
      <c r="BK122" s="9"/>
    </row>
    <row r="123" spans="1:63" ht="15" customHeight="1" x14ac:dyDescent="0.15">
      <c r="AI123" s="13">
        <f>Q68</f>
        <v>17.765999999999998</v>
      </c>
      <c r="AJ123" t="s">
        <v>10</v>
      </c>
      <c r="AK123" t="s">
        <v>61</v>
      </c>
      <c r="AL123" t="s">
        <v>1001</v>
      </c>
      <c r="AP123" s="1" t="s">
        <v>928</v>
      </c>
      <c r="BC123" t="s">
        <v>113</v>
      </c>
      <c r="BH123" s="9"/>
      <c r="BI123" s="23"/>
      <c r="BJ123" s="9"/>
      <c r="BK123" s="9"/>
    </row>
    <row r="124" spans="1:63" ht="15" customHeight="1" x14ac:dyDescent="0.15">
      <c r="AL124" s="12">
        <f>N68</f>
        <v>100</v>
      </c>
      <c r="AM124" s="13">
        <f>O68</f>
        <v>37.799999999999997</v>
      </c>
      <c r="AN124" t="s">
        <v>10</v>
      </c>
      <c r="AP124" s="1" t="s">
        <v>900</v>
      </c>
      <c r="AU124" s="9"/>
      <c r="BH124" s="9"/>
      <c r="BI124" s="23"/>
      <c r="BJ124" s="9"/>
      <c r="BK124" s="9"/>
    </row>
    <row r="125" spans="1:63" ht="15" customHeight="1" x14ac:dyDescent="0.15">
      <c r="AP125" s="12"/>
      <c r="AQ125" s="12">
        <f>AP88-10</f>
        <v>80</v>
      </c>
      <c r="AU125" s="9"/>
      <c r="BH125" s="9"/>
      <c r="BI125" s="23"/>
      <c r="BJ125" s="9"/>
      <c r="BK125" s="9"/>
    </row>
    <row r="126" spans="1:63" ht="15" customHeight="1" x14ac:dyDescent="0.15">
      <c r="A126" s="134"/>
      <c r="B126" s="134"/>
      <c r="C126" s="134"/>
      <c r="D126" s="134"/>
      <c r="E126" s="134"/>
      <c r="F126" s="134"/>
      <c r="G126" s="134"/>
      <c r="H126" s="134"/>
      <c r="I126" s="134"/>
      <c r="J126" s="134"/>
      <c r="K126" s="134"/>
      <c r="L126" s="134"/>
      <c r="M126" s="134"/>
      <c r="N126" s="134"/>
      <c r="O126" s="134"/>
      <c r="P126" s="134"/>
      <c r="Q126" s="134"/>
      <c r="R126" s="134"/>
      <c r="S126" s="134"/>
      <c r="T126" s="134"/>
      <c r="U126" s="134"/>
      <c r="V126" s="134"/>
      <c r="W126" s="134"/>
      <c r="X126" s="134"/>
      <c r="Y126" s="134"/>
      <c r="AI126" s="9"/>
      <c r="AQ126" s="13">
        <f>AP89-3.78</f>
        <v>30.240000000000002</v>
      </c>
      <c r="AR126" t="s">
        <v>10</v>
      </c>
      <c r="AU126" s="9"/>
      <c r="BH126" s="9"/>
      <c r="BI126" s="23"/>
      <c r="BJ126" s="9"/>
      <c r="BK126" s="23"/>
    </row>
    <row r="127" spans="1:63" ht="15" customHeight="1" x14ac:dyDescent="0.15">
      <c r="B127" s="6" t="s">
        <v>1130</v>
      </c>
      <c r="AI127" s="9"/>
      <c r="AL127" t="s">
        <v>324</v>
      </c>
      <c r="AP127" s="9"/>
      <c r="AQ127" s="9"/>
      <c r="AS127" s="593" t="s">
        <v>998</v>
      </c>
      <c r="AT127" s="271"/>
      <c r="AU127" s="271"/>
      <c r="AV127" s="271"/>
      <c r="BH127" s="9"/>
      <c r="BI127" s="23"/>
      <c r="BJ127" s="9"/>
      <c r="BK127" s="9"/>
    </row>
    <row r="128" spans="1:63" ht="15" customHeight="1" x14ac:dyDescent="0.15">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c r="AD128" s="23"/>
      <c r="AE128" s="23"/>
      <c r="AP128" s="9"/>
      <c r="AQ128" s="9"/>
      <c r="AT128" s="12">
        <f>AB68</f>
        <v>70</v>
      </c>
      <c r="AU128" s="13">
        <f>AC68</f>
        <v>26.46</v>
      </c>
      <c r="AV128" t="s">
        <v>10</v>
      </c>
      <c r="AY128" t="s">
        <v>47</v>
      </c>
      <c r="BH128" s="9"/>
      <c r="BI128" s="23"/>
      <c r="BJ128" s="9"/>
      <c r="BK128" s="9"/>
    </row>
    <row r="129" spans="1:63" ht="15" customHeight="1" x14ac:dyDescent="0.15">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c r="AD129" s="23"/>
      <c r="AE129" s="23"/>
      <c r="AO129" t="s">
        <v>553</v>
      </c>
      <c r="AP129" s="23"/>
      <c r="AQ129" s="23"/>
      <c r="AU129" s="9"/>
      <c r="AY129" s="12">
        <f>K183</f>
        <v>15</v>
      </c>
      <c r="AZ129" s="13">
        <f>L183</f>
        <v>5.67</v>
      </c>
      <c r="BA129" t="s">
        <v>10</v>
      </c>
      <c r="BH129" s="9"/>
      <c r="BI129" s="23"/>
      <c r="BJ129" s="9"/>
      <c r="BK129" s="9"/>
    </row>
    <row r="130" spans="1:63" ht="15" customHeight="1" x14ac:dyDescent="0.15">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c r="AD130" s="23"/>
      <c r="AE130" s="23"/>
      <c r="AJ130" s="1"/>
      <c r="AM130" s="131"/>
      <c r="AO130" t="s">
        <v>553</v>
      </c>
      <c r="AP130" s="23"/>
      <c r="AQ130" s="23"/>
      <c r="AR130" s="9"/>
      <c r="AU130" s="9"/>
      <c r="BH130" s="9"/>
      <c r="BI130" s="23"/>
      <c r="BJ130" s="23"/>
      <c r="BK130" s="23"/>
    </row>
    <row r="131" spans="1:63" ht="15" customHeight="1" x14ac:dyDescent="0.15">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c r="AD131" s="23"/>
      <c r="AE131" s="23"/>
      <c r="AP131" s="9"/>
      <c r="AQ131" s="9"/>
      <c r="BH131" s="9"/>
      <c r="BI131" s="23"/>
      <c r="BJ131" s="23"/>
      <c r="BK131" s="23"/>
    </row>
    <row r="132" spans="1:63" ht="15" customHeight="1" x14ac:dyDescent="0.15">
      <c r="AP132" s="9"/>
      <c r="AQ132" s="23"/>
      <c r="BH132" s="9"/>
      <c r="BI132" s="23"/>
      <c r="BJ132" s="9"/>
      <c r="BK132" s="9"/>
    </row>
    <row r="133" spans="1:63" ht="15" customHeight="1" x14ac:dyDescent="0.15">
      <c r="F133" t="s">
        <v>122</v>
      </c>
      <c r="G133" s="12">
        <f>F68</f>
        <v>161</v>
      </c>
      <c r="H133" s="13">
        <f>G68</f>
        <v>60.857999999999997</v>
      </c>
      <c r="I133" t="s">
        <v>24</v>
      </c>
      <c r="AO133" s="1"/>
      <c r="AP133" s="23" t="s">
        <v>1463</v>
      </c>
      <c r="AQ133" s="23"/>
      <c r="AT133" t="s">
        <v>1452</v>
      </c>
      <c r="BH133" s="9"/>
      <c r="BI133" s="23"/>
      <c r="BJ133" s="9"/>
      <c r="BK133" s="9"/>
    </row>
    <row r="134" spans="1:63" ht="15" customHeight="1" x14ac:dyDescent="0.15">
      <c r="C134" s="168"/>
      <c r="H134" s="128"/>
      <c r="N134" t="s">
        <v>7</v>
      </c>
      <c r="R134" t="s">
        <v>11</v>
      </c>
      <c r="V134" t="s">
        <v>7</v>
      </c>
      <c r="AP134" s="136">
        <f>AB66</f>
        <v>70</v>
      </c>
      <c r="AQ134" s="13">
        <f>AC66</f>
        <v>26.46</v>
      </c>
      <c r="AR134" t="s">
        <v>10</v>
      </c>
      <c r="AT134" s="12">
        <f>P187+(D66*2)</f>
        <v>20</v>
      </c>
      <c r="AU134" s="13">
        <f>Q187+(E66*2)</f>
        <v>7.56</v>
      </c>
      <c r="AV134" t="s">
        <v>10</v>
      </c>
      <c r="BH134" s="9"/>
      <c r="BI134" s="23"/>
      <c r="BJ134" s="9"/>
      <c r="BK134" s="9"/>
    </row>
    <row r="135" spans="1:63" ht="15" customHeight="1" x14ac:dyDescent="0.15">
      <c r="V135" t="s">
        <v>1</v>
      </c>
      <c r="W135" s="12">
        <f>D66</f>
        <v>0</v>
      </c>
      <c r="X135" s="13">
        <f>E66</f>
        <v>0</v>
      </c>
      <c r="Y135" t="s">
        <v>10</v>
      </c>
      <c r="AP135" s="9"/>
      <c r="AQ135" s="23"/>
      <c r="AU135" s="9"/>
      <c r="BH135" s="9"/>
      <c r="BI135" s="23"/>
      <c r="BJ135" s="9"/>
      <c r="BK135" s="23"/>
    </row>
    <row r="136" spans="1:63" ht="15" customHeight="1" x14ac:dyDescent="0.15">
      <c r="B136" t="s">
        <v>193</v>
      </c>
      <c r="I136" t="s">
        <v>568</v>
      </c>
      <c r="M136" s="12">
        <f>M192</f>
        <v>20</v>
      </c>
      <c r="N136" s="13">
        <f>N192</f>
        <v>7.5600000000000005</v>
      </c>
      <c r="O136" t="s">
        <v>10</v>
      </c>
      <c r="V136" t="s">
        <v>12</v>
      </c>
      <c r="AK136" t="s">
        <v>63</v>
      </c>
      <c r="AP136" s="9"/>
      <c r="AQ136" s="9"/>
      <c r="BE136" s="9"/>
      <c r="BF136" s="9"/>
      <c r="BH136" s="9"/>
      <c r="BI136" s="23"/>
      <c r="BJ136" s="9"/>
      <c r="BK136" s="23"/>
    </row>
    <row r="137" spans="1:63" ht="15" customHeight="1" x14ac:dyDescent="0.15">
      <c r="B137" s="12">
        <f>P68</f>
        <v>47</v>
      </c>
      <c r="I137" s="12">
        <f>L66</f>
        <v>76</v>
      </c>
      <c r="J137" s="13">
        <f>M66</f>
        <v>28.657999999999994</v>
      </c>
      <c r="K137" t="s">
        <v>10</v>
      </c>
      <c r="L137" t="s">
        <v>83</v>
      </c>
      <c r="Q137" t="s">
        <v>203</v>
      </c>
      <c r="V137" s="1" t="s">
        <v>73</v>
      </c>
      <c r="X137" s="12">
        <f>D68</f>
        <v>2</v>
      </c>
      <c r="Y137" s="13">
        <f>E68</f>
        <v>0.75600000000000001</v>
      </c>
      <c r="Z137" t="s">
        <v>10</v>
      </c>
      <c r="AQ137" s="12">
        <f>T68</f>
        <v>159</v>
      </c>
      <c r="BA137" s="9"/>
      <c r="BH137" s="9"/>
      <c r="BI137" s="23"/>
      <c r="BJ137" s="9"/>
      <c r="BK137" s="9"/>
    </row>
    <row r="138" spans="1:63" ht="15" customHeight="1" thickBot="1" x14ac:dyDescent="0.2">
      <c r="B138" s="13">
        <f>Q68</f>
        <v>17.765999999999998</v>
      </c>
      <c r="C138" s="199" t="s">
        <v>10</v>
      </c>
      <c r="D138" s="199"/>
      <c r="E138" s="199" t="s">
        <v>331</v>
      </c>
      <c r="F138" s="199"/>
      <c r="G138" s="199"/>
      <c r="H138" s="199"/>
      <c r="I138" s="199"/>
      <c r="J138" s="199"/>
      <c r="K138" s="199"/>
      <c r="L138" s="199"/>
      <c r="M138" s="199"/>
      <c r="N138" s="199"/>
      <c r="O138" s="199"/>
      <c r="P138" s="199"/>
      <c r="Q138" s="350">
        <f>R66</f>
        <v>45</v>
      </c>
      <c r="R138" s="351">
        <f>S66</f>
        <v>17.010000000000002</v>
      </c>
      <c r="S138" s="199" t="s">
        <v>10</v>
      </c>
      <c r="T138" s="199"/>
      <c r="V138" t="s">
        <v>113</v>
      </c>
      <c r="AQ138" s="13">
        <f>U68</f>
        <v>60.101999999999997</v>
      </c>
      <c r="AR138" t="s">
        <v>10</v>
      </c>
      <c r="BH138" s="9"/>
      <c r="BI138" s="23"/>
      <c r="BJ138" s="9"/>
      <c r="BK138" s="23"/>
    </row>
    <row r="139" spans="1:63" ht="15" customHeight="1" x14ac:dyDescent="0.15">
      <c r="C139" s="168"/>
      <c r="Q139" t="s">
        <v>367</v>
      </c>
      <c r="U139" s="2"/>
      <c r="Y139" s="9"/>
      <c r="Z139" s="9"/>
      <c r="AX139" t="s">
        <v>319</v>
      </c>
      <c r="BA139" s="136">
        <f>B66</f>
        <v>358</v>
      </c>
      <c r="BB139" s="13">
        <f>C66</f>
        <v>135.32400000000001</v>
      </c>
      <c r="BC139" t="s">
        <v>10</v>
      </c>
      <c r="BH139" s="9"/>
      <c r="BI139" s="23"/>
      <c r="BJ139" s="23"/>
      <c r="BK139" s="23"/>
    </row>
    <row r="140" spans="1:63" ht="15" customHeight="1" x14ac:dyDescent="0.15">
      <c r="E140" t="s">
        <v>42</v>
      </c>
      <c r="I140" t="s">
        <v>1533</v>
      </c>
      <c r="M140" t="s">
        <v>279</v>
      </c>
      <c r="Q140" t="s">
        <v>761</v>
      </c>
      <c r="AX140" s="6" t="s">
        <v>982</v>
      </c>
      <c r="BA140" s="137">
        <f>B68</f>
        <v>360</v>
      </c>
      <c r="BB140" s="138">
        <f>C68</f>
        <v>136.08000000000001</v>
      </c>
      <c r="BC140" t="s">
        <v>177</v>
      </c>
      <c r="BH140" s="9"/>
      <c r="BI140" s="23"/>
      <c r="BJ140" s="9"/>
      <c r="BK140" s="9"/>
    </row>
    <row r="141" spans="1:63" ht="15" customHeight="1" x14ac:dyDescent="0.15">
      <c r="E141" s="12">
        <f>L68</f>
        <v>85</v>
      </c>
      <c r="F141" s="13">
        <f>M68</f>
        <v>32.200000000000003</v>
      </c>
      <c r="G141" t="s">
        <v>10</v>
      </c>
      <c r="I141" s="12">
        <f>AG66</f>
        <v>90</v>
      </c>
      <c r="J141" s="13">
        <f>AH66</f>
        <v>34.020000000000003</v>
      </c>
      <c r="K141" t="s">
        <v>10</v>
      </c>
      <c r="M141" t="s">
        <v>278</v>
      </c>
      <c r="Q141" s="12">
        <f>T66</f>
        <v>35</v>
      </c>
      <c r="R141" s="13">
        <f>U66</f>
        <v>13.23</v>
      </c>
      <c r="S141" t="s">
        <v>10</v>
      </c>
      <c r="U141" t="s">
        <v>763</v>
      </c>
      <c r="X141" s="12">
        <f>Q138+Q141</f>
        <v>80</v>
      </c>
      <c r="Y141" s="13">
        <f>R138+R141</f>
        <v>30.240000000000002</v>
      </c>
      <c r="Z141" t="s">
        <v>10</v>
      </c>
      <c r="AA141" s="135"/>
      <c r="AX141" t="s">
        <v>334</v>
      </c>
      <c r="AZ141" s="59"/>
      <c r="BA141" s="32">
        <f>BA139</f>
        <v>358</v>
      </c>
      <c r="BB141" s="107">
        <f>BB139</f>
        <v>135.32400000000001</v>
      </c>
      <c r="BC141" s="9" t="s">
        <v>335</v>
      </c>
      <c r="BG141" s="12">
        <f>BA141+BD120+BE122</f>
        <v>360</v>
      </c>
      <c r="BH141" s="13">
        <f>BB141+BE120+BF122</f>
        <v>136.08000000000001</v>
      </c>
      <c r="BI141" t="s">
        <v>336</v>
      </c>
    </row>
    <row r="142" spans="1:63" ht="15" customHeight="1" x14ac:dyDescent="0.15">
      <c r="E142" t="s">
        <v>366</v>
      </c>
      <c r="M142" s="12">
        <f>AB68</f>
        <v>70</v>
      </c>
      <c r="N142" s="13">
        <f>AC68</f>
        <v>26.46</v>
      </c>
      <c r="O142" t="s">
        <v>10</v>
      </c>
      <c r="AP142" t="s">
        <v>1462</v>
      </c>
    </row>
    <row r="143" spans="1:63" ht="15" customHeight="1" x14ac:dyDescent="0.15">
      <c r="E143" s="12">
        <f>P66</f>
        <v>30</v>
      </c>
      <c r="F143" s="13">
        <f>Q66</f>
        <v>11.5</v>
      </c>
      <c r="G143" t="s">
        <v>10</v>
      </c>
      <c r="Q143" t="s">
        <v>1534</v>
      </c>
      <c r="U143" t="s">
        <v>47</v>
      </c>
      <c r="AC143" s="9"/>
      <c r="AD143" s="9"/>
      <c r="AP143" s="12">
        <f>B68-AQ125+V185</f>
        <v>282</v>
      </c>
      <c r="AQ143" s="13">
        <f>C68-AQ126+W185</f>
        <v>106.596</v>
      </c>
      <c r="AR143" t="s">
        <v>10</v>
      </c>
      <c r="AX143" t="s">
        <v>383</v>
      </c>
    </row>
    <row r="144" spans="1:63" ht="15" customHeight="1" x14ac:dyDescent="0.15">
      <c r="U144" s="12">
        <f>K183</f>
        <v>15</v>
      </c>
      <c r="V144" s="13">
        <f>L183</f>
        <v>5.67</v>
      </c>
      <c r="W144" t="s">
        <v>10</v>
      </c>
      <c r="AX144" t="s">
        <v>384</v>
      </c>
      <c r="BB144" s="32">
        <v>383.6</v>
      </c>
      <c r="BC144" s="106">
        <v>145</v>
      </c>
      <c r="BD144" s="139" t="s">
        <v>10</v>
      </c>
      <c r="BE144" t="s">
        <v>385</v>
      </c>
      <c r="BG144" s="12">
        <f>BB144*0.8</f>
        <v>306.88000000000005</v>
      </c>
      <c r="BH144" s="13">
        <f>BC144*0.8</f>
        <v>116</v>
      </c>
      <c r="BI144" t="s">
        <v>177</v>
      </c>
    </row>
    <row r="145" spans="9:132" ht="15" customHeight="1" x14ac:dyDescent="0.15">
      <c r="AP145" t="s">
        <v>996</v>
      </c>
      <c r="AS145" t="s">
        <v>997</v>
      </c>
      <c r="EB145" s="9"/>
    </row>
    <row r="146" spans="9:132" ht="15" customHeight="1" x14ac:dyDescent="0.15">
      <c r="I146" s="4"/>
      <c r="M146" t="s">
        <v>1535</v>
      </c>
      <c r="BI146" s="23"/>
      <c r="BJ146" s="23"/>
      <c r="BK146" s="23"/>
      <c r="EB146" s="9"/>
    </row>
    <row r="147" spans="9:132" ht="15" customHeight="1" x14ac:dyDescent="0.15">
      <c r="M147" s="12">
        <f>P187+D66*2</f>
        <v>20</v>
      </c>
      <c r="N147" s="13">
        <f>Q187+E66*2</f>
        <v>7.56</v>
      </c>
      <c r="O147" t="s">
        <v>10</v>
      </c>
      <c r="BI147" s="23"/>
      <c r="BJ147" s="23"/>
      <c r="BK147" s="23"/>
      <c r="EB147" s="9"/>
    </row>
    <row r="148" spans="9:132" ht="15" customHeight="1" x14ac:dyDescent="0.15">
      <c r="Z148" s="23"/>
      <c r="AA148" s="23"/>
      <c r="BI148" s="23"/>
      <c r="BJ148" s="23"/>
      <c r="BK148" s="23"/>
      <c r="EB148" s="9"/>
    </row>
    <row r="149" spans="9:132" ht="15" customHeight="1" x14ac:dyDescent="0.15">
      <c r="J149" s="2"/>
      <c r="N149" s="2"/>
      <c r="BI149" s="23"/>
      <c r="BJ149" s="23"/>
      <c r="BK149" s="23"/>
      <c r="EB149" s="9"/>
    </row>
    <row r="150" spans="9:132" ht="15" customHeight="1" x14ac:dyDescent="0.15">
      <c r="I150" t="s">
        <v>1536</v>
      </c>
      <c r="O150" s="2"/>
      <c r="BI150" s="23"/>
      <c r="BJ150" s="23"/>
      <c r="BK150" s="23"/>
      <c r="EB150" s="9"/>
    </row>
    <row r="151" spans="9:132" ht="15" customHeight="1" x14ac:dyDescent="0.15">
      <c r="I151" s="12">
        <f>B68-AG66+V185</f>
        <v>272</v>
      </c>
      <c r="J151" s="13">
        <f>C68-AH66+W185</f>
        <v>102.816</v>
      </c>
      <c r="K151" t="s">
        <v>10</v>
      </c>
      <c r="BI151" s="23"/>
      <c r="BJ151" s="23"/>
      <c r="BK151" s="23"/>
      <c r="EB151" s="9"/>
    </row>
    <row r="152" spans="9:132" ht="15" customHeight="1" x14ac:dyDescent="0.15">
      <c r="AA152" s="9"/>
      <c r="AB152" s="9"/>
      <c r="AC152" s="9"/>
      <c r="AQ152" t="s">
        <v>105</v>
      </c>
      <c r="AS152" t="s">
        <v>22</v>
      </c>
      <c r="AT152" t="s">
        <v>1537</v>
      </c>
      <c r="BI152" s="23"/>
      <c r="BJ152" s="23"/>
      <c r="BK152" s="23"/>
      <c r="EB152" s="9"/>
    </row>
    <row r="153" spans="9:132" ht="15" customHeight="1" x14ac:dyDescent="0.15">
      <c r="I153" s="9" t="s">
        <v>1466</v>
      </c>
      <c r="X153" s="9"/>
      <c r="Y153" s="9"/>
      <c r="AP153" s="12">
        <f>V66</f>
        <v>70</v>
      </c>
      <c r="AQ153" s="13">
        <f>W66</f>
        <v>26.46</v>
      </c>
      <c r="AR153" t="s">
        <v>10</v>
      </c>
      <c r="AT153" s="12">
        <f>AK66</f>
        <v>0.75</v>
      </c>
      <c r="AU153" s="13">
        <f>AL66</f>
        <v>0.28000000000000003</v>
      </c>
      <c r="BI153" s="23"/>
      <c r="BJ153" s="23"/>
      <c r="BK153" s="23"/>
      <c r="EB153" s="9"/>
    </row>
    <row r="154" spans="9:132" ht="15" customHeight="1" x14ac:dyDescent="0.15">
      <c r="I154" s="136">
        <f>AB66</f>
        <v>70</v>
      </c>
      <c r="J154" s="13">
        <f>AC66</f>
        <v>26.46</v>
      </c>
      <c r="K154" t="s">
        <v>10</v>
      </c>
      <c r="EB154" s="23"/>
    </row>
    <row r="155" spans="9:132" ht="15" customHeight="1" x14ac:dyDescent="0.15">
      <c r="EB155" s="23"/>
    </row>
    <row r="156" spans="9:132" ht="15" customHeight="1" x14ac:dyDescent="0.15">
      <c r="Q156" t="s">
        <v>319</v>
      </c>
      <c r="T156" s="136">
        <f>B66</f>
        <v>358</v>
      </c>
      <c r="U156" s="13">
        <f>C66</f>
        <v>135.32400000000001</v>
      </c>
      <c r="V156" t="s">
        <v>10</v>
      </c>
      <c r="EB156" s="9"/>
    </row>
    <row r="157" spans="9:132" ht="15" customHeight="1" x14ac:dyDescent="0.15">
      <c r="Q157" s="6" t="s">
        <v>982</v>
      </c>
      <c r="T157" s="136">
        <f>B68</f>
        <v>360</v>
      </c>
      <c r="U157" s="138">
        <f>C68</f>
        <v>136.08000000000001</v>
      </c>
      <c r="V157" t="s">
        <v>10</v>
      </c>
      <c r="EB157" s="9"/>
    </row>
    <row r="158" spans="9:132" ht="15" customHeight="1" x14ac:dyDescent="0.15">
      <c r="Q158" t="s">
        <v>334</v>
      </c>
      <c r="S158" s="59"/>
      <c r="T158" s="32">
        <f>Y17</f>
        <v>360</v>
      </c>
      <c r="U158" s="107">
        <f>Z17</f>
        <v>136.08000000000001</v>
      </c>
      <c r="V158" s="9" t="s">
        <v>335</v>
      </c>
      <c r="Z158" s="12">
        <f>T158+D66+D68</f>
        <v>362</v>
      </c>
      <c r="AA158" s="13">
        <f>U158+E66+E68</f>
        <v>136.83600000000001</v>
      </c>
      <c r="AB158" t="s">
        <v>336</v>
      </c>
      <c r="EB158" s="9"/>
    </row>
    <row r="159" spans="9:132" ht="15" customHeight="1" x14ac:dyDescent="0.15">
      <c r="EB159" s="9"/>
    </row>
    <row r="160" spans="9:132" ht="15" customHeight="1" x14ac:dyDescent="0.15">
      <c r="Q160" t="s">
        <v>383</v>
      </c>
      <c r="EB160" s="9"/>
    </row>
    <row r="161" spans="1:132" ht="15" customHeight="1" x14ac:dyDescent="0.15">
      <c r="Q161" t="s">
        <v>384</v>
      </c>
      <c r="U161" s="32">
        <v>328</v>
      </c>
      <c r="V161" s="140">
        <f>Y15</f>
        <v>124</v>
      </c>
      <c r="W161" s="141" t="s">
        <v>10</v>
      </c>
      <c r="X161" t="s">
        <v>385</v>
      </c>
      <c r="Z161" s="12">
        <f>U161*0.8</f>
        <v>262.40000000000003</v>
      </c>
      <c r="AA161" s="13">
        <f>V161*0.8</f>
        <v>99.2</v>
      </c>
      <c r="AB161" t="s">
        <v>177</v>
      </c>
      <c r="AD161" s="129"/>
      <c r="AE161" s="101"/>
      <c r="EB161" s="9"/>
    </row>
    <row r="162" spans="1:132" ht="15" customHeight="1" x14ac:dyDescent="0.15">
      <c r="K162" s="12">
        <f>T68</f>
        <v>159</v>
      </c>
      <c r="Q162" t="s">
        <v>579</v>
      </c>
      <c r="U162" s="142"/>
      <c r="V162" s="32">
        <f>Y19</f>
        <v>99</v>
      </c>
      <c r="W162" s="106">
        <f>Z19</f>
        <v>37.422000000000011</v>
      </c>
      <c r="X162" t="s">
        <v>10</v>
      </c>
      <c r="Y162" t="s">
        <v>370</v>
      </c>
      <c r="AC162" s="59"/>
      <c r="AD162" s="32">
        <f>Y18</f>
        <v>261</v>
      </c>
      <c r="AE162" s="106">
        <f>Z18</f>
        <v>98.658000000000001</v>
      </c>
      <c r="AF162" t="s">
        <v>10</v>
      </c>
      <c r="EB162" s="9"/>
    </row>
    <row r="163" spans="1:132" ht="15" customHeight="1" x14ac:dyDescent="0.15">
      <c r="J163" s="13">
        <f>U68</f>
        <v>60.101999999999997</v>
      </c>
      <c r="K163" t="s">
        <v>10</v>
      </c>
      <c r="Q163" t="s">
        <v>578</v>
      </c>
      <c r="S163" s="12">
        <f>AD162</f>
        <v>261</v>
      </c>
      <c r="T163" s="13">
        <f>AE162</f>
        <v>98.658000000000001</v>
      </c>
      <c r="U163" t="s">
        <v>854</v>
      </c>
      <c r="X163" s="12">
        <f>V162</f>
        <v>99</v>
      </c>
      <c r="Y163" s="13">
        <f>W162</f>
        <v>37.422000000000011</v>
      </c>
      <c r="Z163" s="9" t="s">
        <v>369</v>
      </c>
      <c r="AC163" s="12">
        <f>AD162+X163</f>
        <v>360</v>
      </c>
      <c r="AD163" s="13">
        <f>AE162+Y163</f>
        <v>136.08000000000001</v>
      </c>
      <c r="AE163" t="s">
        <v>10</v>
      </c>
      <c r="EB163" s="23"/>
    </row>
    <row r="164" spans="1:132" ht="15" customHeight="1" x14ac:dyDescent="0.15">
      <c r="EB164" s="9"/>
    </row>
    <row r="165" spans="1:132" ht="15" customHeight="1" x14ac:dyDescent="0.15">
      <c r="I165" t="s">
        <v>120</v>
      </c>
      <c r="L165" t="s">
        <v>121</v>
      </c>
      <c r="EB165" s="9"/>
    </row>
    <row r="166" spans="1:132" ht="15" customHeight="1" x14ac:dyDescent="0.15">
      <c r="EB166" s="9"/>
    </row>
    <row r="167" spans="1:132" ht="15" customHeight="1" x14ac:dyDescent="0.15">
      <c r="EB167" s="9"/>
    </row>
    <row r="168" spans="1:132" ht="15" customHeight="1" x14ac:dyDescent="0.15">
      <c r="I168" t="s">
        <v>1547</v>
      </c>
      <c r="EB168" s="23"/>
    </row>
    <row r="169" spans="1:132" ht="15" customHeight="1" x14ac:dyDescent="0.15">
      <c r="A169" s="23"/>
      <c r="B169" s="23"/>
      <c r="C169" s="23"/>
      <c r="D169" s="23"/>
      <c r="E169" s="23"/>
      <c r="F169" s="23"/>
      <c r="G169" s="23"/>
      <c r="H169" s="23"/>
      <c r="I169" s="23"/>
      <c r="J169" s="23"/>
      <c r="EB169" s="9"/>
    </row>
    <row r="170" spans="1:132" ht="15" customHeight="1" x14ac:dyDescent="0.15">
      <c r="A170" s="23"/>
      <c r="B170" s="23"/>
      <c r="C170" s="23"/>
      <c r="D170" s="23"/>
      <c r="E170" s="23"/>
      <c r="F170" s="23"/>
      <c r="G170" s="23"/>
      <c r="H170" s="23"/>
      <c r="I170" s="23"/>
      <c r="J170" s="23"/>
      <c r="EB170" s="9"/>
    </row>
    <row r="171" spans="1:132" ht="15" customHeight="1" x14ac:dyDescent="0.15">
      <c r="A171" s="23"/>
      <c r="B171" s="23"/>
      <c r="C171" s="23"/>
      <c r="D171" s="23"/>
      <c r="E171" s="23"/>
      <c r="F171" s="23"/>
      <c r="G171" s="23"/>
      <c r="H171" s="23"/>
      <c r="I171" s="23"/>
      <c r="J171" s="23"/>
      <c r="EB171" s="9"/>
    </row>
    <row r="172" spans="1:132" ht="15" customHeight="1" x14ac:dyDescent="0.15">
      <c r="A172" s="23"/>
      <c r="B172" s="23"/>
      <c r="C172" s="23"/>
      <c r="D172" s="23"/>
      <c r="E172" s="23"/>
      <c r="F172" s="23"/>
      <c r="J172" t="s">
        <v>105</v>
      </c>
      <c r="EB172" s="9"/>
    </row>
    <row r="173" spans="1:132" ht="15" customHeight="1" x14ac:dyDescent="0.15">
      <c r="I173" s="12">
        <f>V66</f>
        <v>70</v>
      </c>
      <c r="J173" s="13">
        <f>W66</f>
        <v>26.46</v>
      </c>
      <c r="K173" t="s">
        <v>10</v>
      </c>
      <c r="L173" t="s">
        <v>22</v>
      </c>
      <c r="EB173" s="23"/>
    </row>
    <row r="174" spans="1:132" ht="15" customHeight="1" x14ac:dyDescent="0.15">
      <c r="M174" t="s">
        <v>1537</v>
      </c>
      <c r="EB174" s="9"/>
    </row>
    <row r="175" spans="1:132" ht="15" customHeight="1" x14ac:dyDescent="0.15">
      <c r="M175" s="12">
        <f>AK66</f>
        <v>0.75</v>
      </c>
      <c r="N175" s="13">
        <f>AL66</f>
        <v>0.28000000000000003</v>
      </c>
      <c r="O175" t="s">
        <v>10</v>
      </c>
      <c r="EB175" s="23"/>
    </row>
    <row r="176" spans="1:132" ht="15" customHeight="1" x14ac:dyDescent="0.15">
      <c r="EB176" s="23"/>
    </row>
    <row r="177" spans="2:132" ht="15" customHeight="1" x14ac:dyDescent="0.15">
      <c r="B177" s="30" t="s">
        <v>1552</v>
      </c>
      <c r="EB177" s="9"/>
    </row>
    <row r="178" spans="2:132" ht="15" customHeight="1" x14ac:dyDescent="0.15">
      <c r="B178" s="128" t="s">
        <v>1553</v>
      </c>
      <c r="EB178" s="9"/>
    </row>
    <row r="179" spans="2:132" ht="15" customHeight="1" x14ac:dyDescent="0.15">
      <c r="B179" t="s">
        <v>1554</v>
      </c>
      <c r="E179" s="12">
        <f>E183*4+E187*4+E201</f>
        <v>2683.0376484677604</v>
      </c>
      <c r="F179" s="13">
        <f>F183*4+F187*4+F201</f>
        <v>1014.1882311208135</v>
      </c>
      <c r="G179" t="s">
        <v>1555</v>
      </c>
      <c r="AD179" s="30" t="s">
        <v>1450</v>
      </c>
      <c r="AI179" s="12">
        <f>E183*4+E187*4+G203*2</f>
        <v>2700</v>
      </c>
      <c r="AJ179" s="13">
        <f>F183*4+F187*4+H203*2</f>
        <v>1020.5999999999999</v>
      </c>
      <c r="AK179" t="s">
        <v>10</v>
      </c>
      <c r="EB179" s="9"/>
    </row>
    <row r="180" spans="2:132" ht="15" customHeight="1" x14ac:dyDescent="0.15">
      <c r="B180" t="s">
        <v>1556</v>
      </c>
      <c r="C180" s="30"/>
      <c r="D180" s="30"/>
      <c r="G180" s="121">
        <v>832.5</v>
      </c>
      <c r="H180" s="106">
        <v>314.685</v>
      </c>
      <c r="I180" t="s">
        <v>1238</v>
      </c>
      <c r="M180" s="12">
        <f>G180*4</f>
        <v>3330</v>
      </c>
      <c r="N180" s="13">
        <f>H180*4</f>
        <v>1258.74</v>
      </c>
      <c r="O180" t="s">
        <v>1557</v>
      </c>
      <c r="V180" s="12">
        <f>E179</f>
        <v>2683.0376484677604</v>
      </c>
      <c r="W180" s="13">
        <f>F179</f>
        <v>1014.1882311208135</v>
      </c>
      <c r="X180" t="s">
        <v>1558</v>
      </c>
      <c r="Z180" s="12">
        <f>M180-V180</f>
        <v>646.96235153223961</v>
      </c>
      <c r="AA180" s="13">
        <f>N180-W180</f>
        <v>244.55176887918651</v>
      </c>
      <c r="AB180" t="s">
        <v>10</v>
      </c>
      <c r="AD180" t="s">
        <v>1430</v>
      </c>
      <c r="AH180" s="136"/>
      <c r="AI180" s="13"/>
      <c r="AO180" s="12">
        <f>M180-AI179</f>
        <v>630</v>
      </c>
      <c r="AP180" s="13">
        <f>N180-AJ179</f>
        <v>238.1400000000001</v>
      </c>
      <c r="AQ180" t="s">
        <v>10</v>
      </c>
      <c r="EB180" s="9"/>
    </row>
    <row r="181" spans="2:132" ht="15" customHeight="1" x14ac:dyDescent="0.15">
      <c r="W181" s="726" t="s">
        <v>2920</v>
      </c>
      <c r="X181" s="571"/>
      <c r="Y181" s="571"/>
      <c r="Z181" s="571"/>
      <c r="AA181" s="571"/>
      <c r="AB181" s="571"/>
      <c r="AC181" s="571"/>
      <c r="AD181" s="571"/>
      <c r="AE181" s="571"/>
      <c r="AF181" s="571"/>
      <c r="AG181" s="571"/>
      <c r="AH181" s="571"/>
      <c r="AI181" s="571"/>
      <c r="AJ181" s="571"/>
      <c r="AK181" s="571"/>
      <c r="AL181" s="571"/>
      <c r="AM181" s="571"/>
      <c r="AN181" s="571"/>
      <c r="AO181" s="571"/>
      <c r="EB181" s="9"/>
    </row>
    <row r="182" spans="2:132" ht="15" customHeight="1" x14ac:dyDescent="0.15">
      <c r="B182" s="329" t="s">
        <v>1560</v>
      </c>
      <c r="C182" s="329"/>
      <c r="D182" s="329"/>
      <c r="E182" s="30"/>
      <c r="F182" s="30"/>
      <c r="W182" s="571" t="s">
        <v>2921</v>
      </c>
      <c r="X182" s="571"/>
      <c r="Y182" s="571"/>
      <c r="Z182" s="12">
        <v>200</v>
      </c>
      <c r="AA182" s="13">
        <v>75.599999999999994</v>
      </c>
      <c r="AB182" t="s">
        <v>177</v>
      </c>
      <c r="AC182" s="571" t="s">
        <v>2922</v>
      </c>
      <c r="AD182" s="571"/>
      <c r="AE182" s="571"/>
      <c r="AF182" s="121"/>
      <c r="AG182" s="106"/>
      <c r="AH182" t="s">
        <v>177</v>
      </c>
      <c r="AI182" s="571" t="s">
        <v>2923</v>
      </c>
      <c r="AJ182" s="571"/>
      <c r="AK182" s="571"/>
      <c r="AL182" s="571"/>
      <c r="AM182" s="121"/>
      <c r="AN182" s="106"/>
      <c r="AO182" t="s">
        <v>177</v>
      </c>
      <c r="EB182" s="9"/>
    </row>
    <row r="183" spans="2:132" ht="15" customHeight="1" x14ac:dyDescent="0.15">
      <c r="B183" t="s">
        <v>60</v>
      </c>
      <c r="E183" s="12">
        <f>N68+K183</f>
        <v>115</v>
      </c>
      <c r="F183" s="13">
        <f>O68+L183</f>
        <v>43.47</v>
      </c>
      <c r="G183" s="1" t="s">
        <v>309</v>
      </c>
      <c r="K183" s="32">
        <v>15</v>
      </c>
      <c r="L183" s="106">
        <v>5.67</v>
      </c>
      <c r="M183" t="s">
        <v>273</v>
      </c>
      <c r="W183" s="571" t="s">
        <v>2921</v>
      </c>
      <c r="X183" s="571"/>
      <c r="Y183" s="571"/>
      <c r="Z183" s="12">
        <v>0</v>
      </c>
      <c r="AA183" s="13">
        <v>0</v>
      </c>
      <c r="AB183" s="571" t="s">
        <v>2924</v>
      </c>
      <c r="AC183" s="571"/>
      <c r="AD183" s="571"/>
      <c r="AE183" s="571"/>
      <c r="AF183" s="571"/>
      <c r="AG183" s="12">
        <v>0</v>
      </c>
      <c r="AH183" s="13">
        <v>0</v>
      </c>
      <c r="AI183" t="s">
        <v>338</v>
      </c>
      <c r="AJ183" s="12">
        <f>Z183-AG183</f>
        <v>0</v>
      </c>
      <c r="AK183" s="13">
        <f>AA183-AH183</f>
        <v>0</v>
      </c>
      <c r="AL183" t="s">
        <v>177</v>
      </c>
      <c r="AM183" s="571"/>
      <c r="AN183" s="571"/>
      <c r="AO183" s="571"/>
      <c r="EB183" s="9"/>
    </row>
    <row r="184" spans="2:132" ht="15" customHeight="1" x14ac:dyDescent="0.15">
      <c r="B184" t="s">
        <v>220</v>
      </c>
      <c r="E184" s="12">
        <f>D66</f>
        <v>0</v>
      </c>
      <c r="F184" s="13">
        <f>E66</f>
        <v>0</v>
      </c>
      <c r="G184" t="s">
        <v>2539</v>
      </c>
      <c r="EB184" s="9"/>
    </row>
    <row r="185" spans="2:132" ht="15" customHeight="1" x14ac:dyDescent="0.15">
      <c r="B185" t="s">
        <v>1564</v>
      </c>
      <c r="E185" s="12">
        <f>K185+Q185+V185</f>
        <v>5</v>
      </c>
      <c r="F185" s="13">
        <f>L185+R185+W185</f>
        <v>1.89</v>
      </c>
      <c r="G185" t="s">
        <v>1565</v>
      </c>
      <c r="K185" s="32">
        <v>2</v>
      </c>
      <c r="L185" s="106">
        <v>0.75600000000000001</v>
      </c>
      <c r="M185" t="s">
        <v>1566</v>
      </c>
      <c r="Q185" s="32">
        <v>1</v>
      </c>
      <c r="R185" s="106">
        <v>0.378</v>
      </c>
      <c r="S185" t="s">
        <v>1567</v>
      </c>
      <c r="V185" s="32">
        <v>2</v>
      </c>
      <c r="W185" s="106">
        <v>0.75600000000000001</v>
      </c>
      <c r="X185" t="s">
        <v>10</v>
      </c>
      <c r="EB185" s="9"/>
    </row>
    <row r="186" spans="2:132" ht="15" customHeight="1" x14ac:dyDescent="0.15">
      <c r="B186" s="1" t="s">
        <v>339</v>
      </c>
      <c r="E186" s="12">
        <f>B68+E185</f>
        <v>365</v>
      </c>
      <c r="F186" s="13">
        <f>C68+F185</f>
        <v>137.97</v>
      </c>
      <c r="G186" t="s">
        <v>424</v>
      </c>
      <c r="EB186" s="23"/>
    </row>
    <row r="187" spans="2:132" ht="15" customHeight="1" x14ac:dyDescent="0.15">
      <c r="B187" s="1" t="s">
        <v>593</v>
      </c>
      <c r="E187" s="12">
        <f>E186+D66+P187</f>
        <v>385</v>
      </c>
      <c r="F187" s="13">
        <f>F186+E66+Q187</f>
        <v>145.53</v>
      </c>
      <c r="G187" s="1" t="s">
        <v>1569</v>
      </c>
      <c r="N187" s="1"/>
      <c r="P187" s="121">
        <v>20</v>
      </c>
      <c r="Q187" s="106">
        <v>7.56</v>
      </c>
      <c r="R187" t="s">
        <v>1570</v>
      </c>
      <c r="EB187" s="23"/>
    </row>
    <row r="188" spans="2:132" ht="15" customHeight="1" x14ac:dyDescent="0.15">
      <c r="B188" t="s">
        <v>2538</v>
      </c>
      <c r="E188" s="12">
        <f>E189+AK68</f>
        <v>164</v>
      </c>
      <c r="F188" s="13">
        <f>F189+AL68</f>
        <v>61.994999999999997</v>
      </c>
      <c r="G188" s="1" t="s">
        <v>2539</v>
      </c>
      <c r="AG188" s="129"/>
      <c r="AH188" s="101"/>
      <c r="EB188" s="9"/>
    </row>
    <row r="189" spans="2:132" ht="15" customHeight="1" x14ac:dyDescent="0.15">
      <c r="B189" t="s">
        <v>2537</v>
      </c>
      <c r="E189" s="12">
        <f>I189+N189+T189-AB189+AG189</f>
        <v>162.5</v>
      </c>
      <c r="F189" s="13">
        <f>J189+O189+U189-AC189+AH189</f>
        <v>61.424999999999997</v>
      </c>
      <c r="G189" t="s">
        <v>1573</v>
      </c>
      <c r="H189" t="s">
        <v>1574</v>
      </c>
      <c r="I189" s="12">
        <f>T68</f>
        <v>159</v>
      </c>
      <c r="J189" s="13">
        <f>U68</f>
        <v>60.101999999999997</v>
      </c>
      <c r="K189" t="s">
        <v>1575</v>
      </c>
      <c r="N189" s="12">
        <f>K185</f>
        <v>2</v>
      </c>
      <c r="O189" s="13">
        <f>L185</f>
        <v>0.75600000000000001</v>
      </c>
      <c r="P189" t="s">
        <v>1566</v>
      </c>
      <c r="T189" s="12">
        <f>Q185</f>
        <v>1</v>
      </c>
      <c r="U189" s="13">
        <f>R185</f>
        <v>0.378</v>
      </c>
      <c r="V189" t="s">
        <v>1576</v>
      </c>
      <c r="AB189" s="32">
        <v>0.5</v>
      </c>
      <c r="AC189" s="106">
        <v>0.189</v>
      </c>
      <c r="AD189" t="s">
        <v>1567</v>
      </c>
      <c r="AF189" s="59"/>
      <c r="AG189" s="32">
        <v>1</v>
      </c>
      <c r="AH189" s="106">
        <v>0.378</v>
      </c>
      <c r="AI189" t="s">
        <v>10</v>
      </c>
      <c r="EB189" s="9"/>
    </row>
    <row r="190" spans="2:132" ht="15" customHeight="1" x14ac:dyDescent="0.15">
      <c r="B190" t="s">
        <v>1468</v>
      </c>
      <c r="G190" s="1"/>
      <c r="K190" s="32">
        <v>2</v>
      </c>
      <c r="L190" s="106">
        <v>0.75600000000000001</v>
      </c>
      <c r="M190" t="s">
        <v>10</v>
      </c>
      <c r="EB190" s="9"/>
    </row>
    <row r="191" spans="2:132" ht="15" customHeight="1" x14ac:dyDescent="0.15">
      <c r="B191" t="s">
        <v>1579</v>
      </c>
      <c r="E191" s="12">
        <f>SQRT((E186-R68-E189)^2+(Z68-K190)^2)</f>
        <v>166.01882423388017</v>
      </c>
      <c r="F191" s="13">
        <f>SQRT((F186-S68-F189)^2+(AA68-L190)^2)</f>
        <v>62.755115560406708</v>
      </c>
      <c r="G191" t="s">
        <v>1580</v>
      </c>
      <c r="EB191" s="9"/>
    </row>
    <row r="192" spans="2:132" ht="15" customHeight="1" x14ac:dyDescent="0.15">
      <c r="B192" s="1" t="s">
        <v>181</v>
      </c>
      <c r="E192" s="12">
        <f>M192+R192+X192+AC192</f>
        <v>241.51882423388017</v>
      </c>
      <c r="F192" s="13">
        <f>N192+S192+Y192+AD192</f>
        <v>91.294115560406709</v>
      </c>
      <c r="G192" t="s">
        <v>1423</v>
      </c>
      <c r="M192" s="12">
        <f>F66+D66+2+(D68-2)</f>
        <v>20</v>
      </c>
      <c r="N192" s="13">
        <f>G66+E66+0.756+(E68-0.756)</f>
        <v>7.5600000000000005</v>
      </c>
      <c r="O192" t="s">
        <v>1424</v>
      </c>
      <c r="R192" s="136">
        <f>R68+0.5</f>
        <v>40.5</v>
      </c>
      <c r="S192" s="160">
        <f>S68+0.189</f>
        <v>15.308999999999999</v>
      </c>
      <c r="T192" t="s">
        <v>1425</v>
      </c>
      <c r="X192" s="12">
        <f>E191</f>
        <v>166.01882423388017</v>
      </c>
      <c r="Y192" s="13">
        <f>F191</f>
        <v>62.755115560406708</v>
      </c>
      <c r="Z192" t="s">
        <v>1426</v>
      </c>
      <c r="AC192" s="32">
        <v>15</v>
      </c>
      <c r="AD192" s="106">
        <v>5.67</v>
      </c>
      <c r="AE192" t="s">
        <v>1581</v>
      </c>
      <c r="EB192" s="9"/>
    </row>
    <row r="193" spans="2:132" ht="15" customHeight="1" x14ac:dyDescent="0.15">
      <c r="B193" s="1" t="s">
        <v>312</v>
      </c>
      <c r="E193" s="12">
        <f>E192*2</f>
        <v>483.03764846776033</v>
      </c>
      <c r="F193" s="13">
        <f>F192*2</f>
        <v>182.58823112081342</v>
      </c>
      <c r="G193" t="s">
        <v>177</v>
      </c>
      <c r="I193" t="s">
        <v>2259</v>
      </c>
      <c r="K193" s="12">
        <f>M192+R192+X192</f>
        <v>226.51882423388017</v>
      </c>
      <c r="L193" s="13">
        <f>N192+S192+Y192</f>
        <v>85.624115560406707</v>
      </c>
      <c r="M193" t="s">
        <v>10</v>
      </c>
      <c r="EB193" s="9"/>
    </row>
    <row r="194" spans="2:132" ht="15" customHeight="1" x14ac:dyDescent="0.15">
      <c r="B194" s="4"/>
      <c r="C194" s="4"/>
      <c r="K194" s="128"/>
      <c r="Y194" s="23"/>
      <c r="Z194" s="23"/>
      <c r="AA194" s="23"/>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EB194" s="9"/>
    </row>
    <row r="195" spans="2:132" ht="15" customHeight="1" x14ac:dyDescent="0.15">
      <c r="B195" s="1" t="s">
        <v>178</v>
      </c>
      <c r="E195" s="12">
        <f>AG68+L195</f>
        <v>100</v>
      </c>
      <c r="F195" s="13">
        <f>AH68+M195</f>
        <v>37.800000000000004</v>
      </c>
      <c r="G195" s="1" t="s">
        <v>1582</v>
      </c>
      <c r="H195" s="1"/>
      <c r="L195" s="32">
        <v>10</v>
      </c>
      <c r="M195" s="106">
        <v>3.78</v>
      </c>
      <c r="N195" t="s">
        <v>337</v>
      </c>
      <c r="Y195" s="23"/>
      <c r="Z195" s="23"/>
      <c r="AA195" s="23"/>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EB195" s="23"/>
    </row>
    <row r="196" spans="2:132" ht="15" customHeight="1" x14ac:dyDescent="0.15">
      <c r="B196" t="s">
        <v>313</v>
      </c>
      <c r="E196" s="12">
        <f>E195*2</f>
        <v>200</v>
      </c>
      <c r="F196" s="13">
        <f>F195*2</f>
        <v>75.600000000000009</v>
      </c>
      <c r="G196" t="s">
        <v>177</v>
      </c>
      <c r="K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EB196" s="9"/>
    </row>
    <row r="197" spans="2:132" ht="15" customHeight="1" x14ac:dyDescent="0.15">
      <c r="B197" s="4"/>
      <c r="C197" s="4"/>
      <c r="D197" s="9"/>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EB197" s="9"/>
    </row>
    <row r="198" spans="2:132" ht="15" customHeight="1" x14ac:dyDescent="0.15">
      <c r="B198" s="1" t="s">
        <v>1437</v>
      </c>
      <c r="E198" s="12">
        <f>E192+E195</f>
        <v>341.5188242338802</v>
      </c>
      <c r="F198" s="13">
        <f>F192+F195</f>
        <v>129.09411556040672</v>
      </c>
      <c r="G198" s="1" t="s">
        <v>1583</v>
      </c>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EB198" s="9"/>
    </row>
    <row r="199" spans="2:132" ht="15" customHeight="1" x14ac:dyDescent="0.15">
      <c r="B199" s="1" t="s">
        <v>1372</v>
      </c>
      <c r="E199" s="12">
        <f>E186-R68</f>
        <v>325</v>
      </c>
      <c r="F199" s="13">
        <f>F186-S68</f>
        <v>122.85</v>
      </c>
      <c r="G199" t="s">
        <v>1585</v>
      </c>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EB199" s="23"/>
    </row>
    <row r="200" spans="2:132" ht="15" customHeight="1" x14ac:dyDescent="0.15">
      <c r="B200" t="s">
        <v>1371</v>
      </c>
      <c r="E200" s="136">
        <f>E198-E199</f>
        <v>16.518824233880196</v>
      </c>
      <c r="F200" s="13">
        <f>P559-F199</f>
        <v>6.2441155604067262</v>
      </c>
      <c r="G200" t="s">
        <v>1373</v>
      </c>
      <c r="L200" s="12">
        <f>E200-P187</f>
        <v>-3.4811757661198044</v>
      </c>
      <c r="M200" s="13">
        <f>F200-Q187</f>
        <v>-1.3158844395932734</v>
      </c>
      <c r="N200" t="s">
        <v>10</v>
      </c>
      <c r="EB200" s="23"/>
    </row>
    <row r="201" spans="2:132" ht="15" customHeight="1" x14ac:dyDescent="0.15">
      <c r="B201" s="1" t="s">
        <v>314</v>
      </c>
      <c r="E201" s="12">
        <f>E198*2</f>
        <v>683.03764846776039</v>
      </c>
      <c r="F201" s="13">
        <f>F198*2</f>
        <v>258.18823112081344</v>
      </c>
      <c r="G201" s="1" t="s">
        <v>177</v>
      </c>
      <c r="EB201" s="9"/>
    </row>
    <row r="202" spans="2:132" ht="15" customHeight="1" x14ac:dyDescent="0.15">
      <c r="EB202" s="9"/>
    </row>
    <row r="203" spans="2:132" ht="15" customHeight="1" x14ac:dyDescent="0.15">
      <c r="B203" s="5" t="s">
        <v>1431</v>
      </c>
      <c r="C203" s="6"/>
      <c r="D203" s="6"/>
      <c r="E203" s="6"/>
      <c r="F203" s="6"/>
      <c r="G203" s="12">
        <f>L203+Q203+W203</f>
        <v>350</v>
      </c>
      <c r="H203" s="13">
        <f>M203+R203+X203</f>
        <v>132.29999999999998</v>
      </c>
      <c r="I203" t="s">
        <v>1432</v>
      </c>
      <c r="L203" s="12">
        <f>E199</f>
        <v>325</v>
      </c>
      <c r="M203" s="13">
        <f>F199</f>
        <v>122.85</v>
      </c>
      <c r="N203" t="s">
        <v>1433</v>
      </c>
      <c r="Q203" s="32">
        <v>10</v>
      </c>
      <c r="R203" s="106">
        <v>3.78</v>
      </c>
      <c r="S203" t="s">
        <v>1470</v>
      </c>
      <c r="W203" s="32">
        <v>15</v>
      </c>
      <c r="X203" s="125">
        <v>5.67</v>
      </c>
      <c r="Y203" t="s">
        <v>10</v>
      </c>
      <c r="EB203" s="9"/>
    </row>
    <row r="204" spans="2:132" ht="15" customHeight="1" x14ac:dyDescent="0.15">
      <c r="B204" t="s">
        <v>1587</v>
      </c>
      <c r="I204" s="12">
        <f>P187</f>
        <v>20</v>
      </c>
      <c r="J204" s="13">
        <f>Q187</f>
        <v>7.56</v>
      </c>
      <c r="K204" t="s">
        <v>1435</v>
      </c>
      <c r="U204" s="12">
        <f>R68</f>
        <v>40</v>
      </c>
      <c r="V204" s="13">
        <f>S68</f>
        <v>15.12</v>
      </c>
      <c r="W204" t="s">
        <v>1434</v>
      </c>
      <c r="EB204" s="23"/>
    </row>
    <row r="205" spans="2:132" ht="15" customHeight="1" x14ac:dyDescent="0.15">
      <c r="B205" t="s">
        <v>1440</v>
      </c>
      <c r="EB205" s="9"/>
    </row>
    <row r="206" spans="2:132" ht="15" customHeight="1" x14ac:dyDescent="0.15">
      <c r="B206" t="s">
        <v>1438</v>
      </c>
      <c r="H206" s="12">
        <f>E187-5-60+20</f>
        <v>340</v>
      </c>
      <c r="I206" s="13">
        <f>F187-1.89-22.68+7.56</f>
        <v>128.52000000000001</v>
      </c>
      <c r="J206" t="s">
        <v>10</v>
      </c>
      <c r="K206" t="s">
        <v>1439</v>
      </c>
      <c r="Q206" s="12">
        <f>E187-50+15</f>
        <v>350</v>
      </c>
      <c r="R206" s="13">
        <f>F187-18.9+5.67</f>
        <v>132.29999999999998</v>
      </c>
      <c r="S206" t="s">
        <v>10</v>
      </c>
      <c r="EB206" s="9"/>
    </row>
    <row r="207" spans="2:132" ht="15" customHeight="1" x14ac:dyDescent="0.15">
      <c r="EB207" s="23"/>
    </row>
    <row r="208" spans="2:132" ht="15" customHeight="1" x14ac:dyDescent="0.15">
      <c r="B208" t="s">
        <v>857</v>
      </c>
      <c r="EB208" s="23"/>
    </row>
    <row r="209" spans="2:132" ht="15" customHeight="1" x14ac:dyDescent="0.15">
      <c r="B209" t="s">
        <v>858</v>
      </c>
      <c r="L209" s="12">
        <f>AN66</f>
        <v>13</v>
      </c>
      <c r="M209" s="13">
        <f>AO66</f>
        <v>4.9139999999999997</v>
      </c>
      <c r="N209" t="s">
        <v>862</v>
      </c>
      <c r="EB209" s="9"/>
    </row>
    <row r="210" spans="2:132" ht="15" customHeight="1" x14ac:dyDescent="0.15">
      <c r="B210" t="s">
        <v>861</v>
      </c>
      <c r="D210" s="32">
        <v>45</v>
      </c>
      <c r="E210" s="106">
        <v>17.010000000000002</v>
      </c>
      <c r="F210" t="s">
        <v>1095</v>
      </c>
      <c r="K210" s="12">
        <f>(L209*2)-0.5</f>
        <v>25.5</v>
      </c>
      <c r="L210" s="13">
        <f>(M209*2)-0.189</f>
        <v>9.6389999999999993</v>
      </c>
      <c r="M210" t="s">
        <v>866</v>
      </c>
      <c r="N210" s="9"/>
      <c r="Q210" s="32">
        <v>10.5</v>
      </c>
      <c r="R210" s="106">
        <v>3.9689999999999999</v>
      </c>
      <c r="S210" t="s">
        <v>860</v>
      </c>
      <c r="W210" s="12">
        <f>D210-K210-Q210</f>
        <v>9</v>
      </c>
      <c r="X210" s="13">
        <f>E210-L210-R210</f>
        <v>3.4020000000000024</v>
      </c>
      <c r="Y210" t="s">
        <v>10</v>
      </c>
    </row>
    <row r="211" spans="2:132" ht="15" customHeight="1" x14ac:dyDescent="0.15">
      <c r="B211" t="s">
        <v>864</v>
      </c>
      <c r="D211" s="12">
        <f>E212-D210</f>
        <v>57</v>
      </c>
      <c r="E211" s="13">
        <f>F212-E210</f>
        <v>21.545999999999996</v>
      </c>
      <c r="F211" s="9" t="s">
        <v>1591</v>
      </c>
      <c r="J211" s="12">
        <f>E212</f>
        <v>102</v>
      </c>
      <c r="K211" s="13">
        <f>F212</f>
        <v>38.555999999999997</v>
      </c>
      <c r="L211" t="s">
        <v>865</v>
      </c>
      <c r="O211" s="12">
        <f>D210</f>
        <v>45</v>
      </c>
      <c r="P211" s="13">
        <f>E210</f>
        <v>17.010000000000002</v>
      </c>
      <c r="Q211" t="s">
        <v>10</v>
      </c>
    </row>
    <row r="212" spans="2:132" ht="15" customHeight="1" x14ac:dyDescent="0.15">
      <c r="B212" t="s">
        <v>1592</v>
      </c>
      <c r="E212" s="12">
        <f>AR68</f>
        <v>102</v>
      </c>
      <c r="F212" s="13">
        <f>AS68</f>
        <v>38.555999999999997</v>
      </c>
      <c r="G212" t="s">
        <v>177</v>
      </c>
      <c r="H212" t="s">
        <v>1593</v>
      </c>
      <c r="K212" t="s">
        <v>1594</v>
      </c>
      <c r="N212" t="s">
        <v>1595</v>
      </c>
    </row>
    <row r="213" spans="2:132" ht="15" customHeight="1" x14ac:dyDescent="0.15">
      <c r="BU213" t="s">
        <v>321</v>
      </c>
      <c r="BX213" s="12">
        <f>E183*4</f>
        <v>460</v>
      </c>
      <c r="BY213" s="13">
        <f>F183*4</f>
        <v>173.88</v>
      </c>
      <c r="BZ213" t="s">
        <v>10</v>
      </c>
    </row>
    <row r="214" spans="2:132" ht="15" customHeight="1" x14ac:dyDescent="0.15">
      <c r="B214" s="30" t="s">
        <v>1596</v>
      </c>
      <c r="BO214" s="145"/>
      <c r="BP214" s="30"/>
      <c r="BQ214" s="30"/>
      <c r="BR214" s="30"/>
      <c r="BS214" s="30"/>
      <c r="CE214" s="145"/>
    </row>
    <row r="215" spans="2:132" ht="15" customHeight="1" x14ac:dyDescent="0.15">
      <c r="K215" s="1" t="s">
        <v>256</v>
      </c>
      <c r="N215" s="12">
        <f>E198*2</f>
        <v>683.03764846776039</v>
      </c>
      <c r="O215" s="13">
        <f>F198*2</f>
        <v>258.18823112081344</v>
      </c>
      <c r="P215" t="s">
        <v>10</v>
      </c>
      <c r="AF215" t="s">
        <v>249</v>
      </c>
      <c r="AI215" s="12">
        <f>E187*2</f>
        <v>770</v>
      </c>
      <c r="AJ215" s="13">
        <f>F187*2</f>
        <v>291.06</v>
      </c>
      <c r="AK215" t="s">
        <v>10</v>
      </c>
      <c r="BB215" t="s">
        <v>249</v>
      </c>
      <c r="BE215" s="12">
        <f>E187*2</f>
        <v>770</v>
      </c>
      <c r="BF215" s="13">
        <f>F187*2</f>
        <v>291.06</v>
      </c>
      <c r="BG215" t="s">
        <v>10</v>
      </c>
      <c r="BO215" s="145"/>
      <c r="BP215" s="30"/>
      <c r="BQ215" t="s">
        <v>262</v>
      </c>
      <c r="BT215" s="12">
        <f>E183*2</f>
        <v>230</v>
      </c>
      <c r="BU215" s="13">
        <f>F183*2</f>
        <v>86.94</v>
      </c>
      <c r="BV215" t="s">
        <v>10</v>
      </c>
      <c r="BY215" t="s">
        <v>262</v>
      </c>
      <c r="CB215" s="12">
        <f>E183*2</f>
        <v>230</v>
      </c>
      <c r="CC215" s="13">
        <f>F183*2</f>
        <v>86.94</v>
      </c>
      <c r="CE215" s="145"/>
      <c r="EB215" s="23"/>
    </row>
    <row r="216" spans="2:132" ht="15" customHeight="1" x14ac:dyDescent="0.15">
      <c r="B216" s="144"/>
      <c r="W216" s="144"/>
      <c r="AS216" s="144"/>
      <c r="BO216" s="144"/>
      <c r="BW216" s="144"/>
      <c r="CE216" s="144"/>
      <c r="EB216" s="23"/>
    </row>
    <row r="217" spans="2:132" ht="15" customHeight="1" x14ac:dyDescent="0.15">
      <c r="B217" s="144"/>
      <c r="F217" s="1" t="s">
        <v>255</v>
      </c>
      <c r="H217" s="136">
        <f>E198</f>
        <v>341.5188242338802</v>
      </c>
      <c r="I217" s="160">
        <f>F198</f>
        <v>129.09411556040672</v>
      </c>
      <c r="J217" s="1" t="s">
        <v>10</v>
      </c>
      <c r="W217" s="144"/>
      <c r="AA217" s="1" t="s">
        <v>190</v>
      </c>
      <c r="AD217" s="12">
        <f>E187</f>
        <v>385</v>
      </c>
      <c r="AE217" s="13">
        <f>F187</f>
        <v>145.53</v>
      </c>
      <c r="AF217" t="s">
        <v>10</v>
      </c>
      <c r="AS217" s="144"/>
      <c r="AW217" s="1" t="s">
        <v>190</v>
      </c>
      <c r="AZ217" s="12">
        <f>E187</f>
        <v>385</v>
      </c>
      <c r="BA217" s="13">
        <f>F187</f>
        <v>145.53</v>
      </c>
      <c r="BB217" t="s">
        <v>10</v>
      </c>
      <c r="BO217" s="144"/>
      <c r="BQ217" t="s">
        <v>1597</v>
      </c>
      <c r="BW217" s="144"/>
      <c r="BY217" t="s">
        <v>60</v>
      </c>
      <c r="CE217" s="144"/>
      <c r="EB217" s="23"/>
    </row>
    <row r="218" spans="2:132" ht="15" customHeight="1" x14ac:dyDescent="0.15">
      <c r="B218" s="144"/>
      <c r="C218" s="3"/>
      <c r="D218" s="3"/>
      <c r="E218" s="3"/>
      <c r="F218" s="3"/>
      <c r="J218" s="3"/>
      <c r="K218" s="3"/>
      <c r="L218" s="3"/>
      <c r="M218" s="3"/>
      <c r="N218" s="3"/>
      <c r="O218" s="3"/>
      <c r="P218" s="3"/>
      <c r="Q218" s="3"/>
      <c r="R218" s="3"/>
      <c r="S218" s="3"/>
      <c r="T218" s="3"/>
      <c r="U218" s="3"/>
      <c r="V218" s="3"/>
      <c r="W218" s="148"/>
      <c r="AC218" s="3"/>
      <c r="AF218" s="3"/>
      <c r="AG218" s="3"/>
      <c r="AH218" s="148"/>
      <c r="AI218" s="3"/>
      <c r="AJ218" s="3"/>
      <c r="AK218" s="3"/>
      <c r="AL218" s="3"/>
      <c r="AM218" s="3"/>
      <c r="AN218" s="3"/>
      <c r="AO218" s="3"/>
      <c r="AP218" s="3"/>
      <c r="AQ218" s="3"/>
      <c r="AR218" s="3"/>
      <c r="AS218" s="148"/>
      <c r="AY218" s="3"/>
      <c r="BB218" s="3"/>
      <c r="BC218" s="3"/>
      <c r="BD218" s="148"/>
      <c r="BE218" s="3"/>
      <c r="BF218" s="3"/>
      <c r="BG218" s="3"/>
      <c r="BH218" s="3"/>
      <c r="BI218" s="3"/>
      <c r="BJ218" s="3"/>
      <c r="BK218" s="3"/>
      <c r="BL218" s="3"/>
      <c r="BM218" s="3"/>
      <c r="BN218" s="3"/>
      <c r="BO218" s="148"/>
      <c r="BP218" s="352">
        <f>E183</f>
        <v>115</v>
      </c>
      <c r="BQ218" s="44">
        <f>F183</f>
        <v>43.47</v>
      </c>
      <c r="BR218" s="3" t="s">
        <v>10</v>
      </c>
      <c r="BS218" s="3"/>
      <c r="BT218" s="3"/>
      <c r="BU218" s="3"/>
      <c r="BV218" s="3"/>
      <c r="BW218" s="148"/>
      <c r="BX218" s="12">
        <f>E183</f>
        <v>115</v>
      </c>
      <c r="BY218" s="13">
        <f>F183</f>
        <v>43.47</v>
      </c>
      <c r="BZ218" t="s">
        <v>10</v>
      </c>
      <c r="CA218" s="148"/>
      <c r="CB218" s="3"/>
      <c r="CC218" s="3"/>
      <c r="CD218" s="3"/>
      <c r="CE218" s="148"/>
      <c r="EB218" s="23"/>
    </row>
    <row r="219" spans="2:132" ht="15" customHeight="1" x14ac:dyDescent="0.15">
      <c r="B219" s="7"/>
      <c r="C219" s="5" t="s">
        <v>27</v>
      </c>
      <c r="D219" t="s">
        <v>248</v>
      </c>
      <c r="G219" s="8"/>
      <c r="H219" s="8"/>
      <c r="I219" s="8"/>
      <c r="L219" s="8"/>
      <c r="U219" t="s">
        <v>248</v>
      </c>
      <c r="W219" s="153" t="s">
        <v>28</v>
      </c>
      <c r="X219" s="157"/>
      <c r="Y219" s="8" t="s">
        <v>26</v>
      </c>
      <c r="Z219" s="8"/>
      <c r="AA219" s="8"/>
      <c r="AB219" s="8"/>
      <c r="AD219" s="8"/>
      <c r="AE219" s="8"/>
      <c r="AQ219" t="s">
        <v>26</v>
      </c>
      <c r="AS219" s="89"/>
      <c r="AT219" s="152" t="s">
        <v>55</v>
      </c>
      <c r="AU219" s="8" t="s">
        <v>247</v>
      </c>
      <c r="AV219" s="8"/>
      <c r="AW219" s="8"/>
      <c r="AX219" s="8"/>
      <c r="AZ219" s="8"/>
      <c r="BA219" s="8"/>
      <c r="BM219" t="s">
        <v>248</v>
      </c>
      <c r="BO219" s="153" t="s">
        <v>56</v>
      </c>
      <c r="BS219" s="170"/>
      <c r="BW219" s="89"/>
      <c r="BX219" s="152" t="s">
        <v>27</v>
      </c>
      <c r="BY219" s="8" t="s">
        <v>243</v>
      </c>
      <c r="BZ219" s="8"/>
      <c r="CA219" s="170"/>
      <c r="CE219" s="89"/>
      <c r="EB219" s="23"/>
    </row>
    <row r="220" spans="2:132" ht="15" customHeight="1" x14ac:dyDescent="0.15">
      <c r="C220" s="81"/>
      <c r="D220" t="s">
        <v>1598</v>
      </c>
      <c r="F220" s="6"/>
      <c r="G220" s="1"/>
      <c r="H220" s="155"/>
      <c r="N220" t="s">
        <v>253</v>
      </c>
      <c r="P220" s="12">
        <f>D211</f>
        <v>57</v>
      </c>
      <c r="Q220" s="13">
        <f>E211</f>
        <v>21.545999999999996</v>
      </c>
      <c r="R220" t="s">
        <v>10</v>
      </c>
      <c r="T220" t="s">
        <v>1599</v>
      </c>
      <c r="V220" s="6"/>
      <c r="W220" s="353"/>
      <c r="X220" s="81"/>
      <c r="Y220" t="s">
        <v>250</v>
      </c>
      <c r="AP220" t="s">
        <v>251</v>
      </c>
      <c r="AS220" s="7"/>
      <c r="AT220" s="81"/>
      <c r="AU220" t="s">
        <v>239</v>
      </c>
      <c r="AX220" s="154"/>
      <c r="AY220" t="s">
        <v>63</v>
      </c>
      <c r="AZ220" t="s">
        <v>4</v>
      </c>
      <c r="BE220" t="s">
        <v>15</v>
      </c>
      <c r="BL220" t="s">
        <v>240</v>
      </c>
      <c r="BO220" s="7"/>
      <c r="BP220" s="81"/>
      <c r="BQ220" t="s">
        <v>244</v>
      </c>
      <c r="BS220" s="170"/>
      <c r="BU220" t="s">
        <v>245</v>
      </c>
      <c r="BW220" s="7"/>
      <c r="BX220" s="81"/>
      <c r="CA220" s="170"/>
      <c r="CE220" s="7"/>
      <c r="EB220" s="23"/>
    </row>
    <row r="221" spans="2:132" ht="15" customHeight="1" x14ac:dyDescent="0.15">
      <c r="C221" s="81"/>
      <c r="W221" s="7"/>
      <c r="Y221" s="6" t="s">
        <v>1600</v>
      </c>
      <c r="Z221" s="1"/>
      <c r="AA221" s="9"/>
      <c r="AE221" s="9"/>
      <c r="AP221" s="6" t="s">
        <v>1600</v>
      </c>
      <c r="AQ221" s="1"/>
      <c r="AS221" s="7"/>
      <c r="AU221" s="6" t="s">
        <v>1600</v>
      </c>
      <c r="AV221" s="1"/>
      <c r="AX221" s="155"/>
      <c r="AZ221" s="12">
        <f>AR68</f>
        <v>102</v>
      </c>
      <c r="BA221" s="13">
        <f>AS68</f>
        <v>38.555999999999997</v>
      </c>
      <c r="BB221" t="s">
        <v>10</v>
      </c>
      <c r="BL221" s="6" t="s">
        <v>1600</v>
      </c>
      <c r="BM221" s="1"/>
      <c r="BO221" s="7"/>
      <c r="BP221" s="81"/>
      <c r="BQ221" s="6" t="s">
        <v>1600</v>
      </c>
      <c r="BR221" s="1"/>
      <c r="BS221" s="170"/>
      <c r="BW221" s="7"/>
      <c r="BX221" s="81"/>
      <c r="BY221" t="s">
        <v>246</v>
      </c>
      <c r="CA221" s="170"/>
      <c r="CC221" t="s">
        <v>241</v>
      </c>
      <c r="CE221" s="7"/>
      <c r="EB221" s="23"/>
    </row>
    <row r="222" spans="2:132" ht="15" customHeight="1" x14ac:dyDescent="0.15">
      <c r="C222" s="81"/>
      <c r="D222" t="s">
        <v>1601</v>
      </c>
      <c r="I222" s="13"/>
      <c r="K222" t="s">
        <v>266</v>
      </c>
      <c r="M222" s="12">
        <f>D210</f>
        <v>45</v>
      </c>
      <c r="N222" s="13">
        <f>E210</f>
        <v>17.010000000000002</v>
      </c>
      <c r="O222" t="s">
        <v>10</v>
      </c>
      <c r="R222" t="s">
        <v>1602</v>
      </c>
      <c r="W222" s="7"/>
      <c r="Y222" s="1" t="s">
        <v>270</v>
      </c>
      <c r="AB222" s="1"/>
      <c r="AJ222" s="1" t="s">
        <v>270</v>
      </c>
      <c r="AN222" s="1"/>
      <c r="AS222" s="7"/>
      <c r="AT222" s="81"/>
      <c r="BO222" s="7"/>
      <c r="BS222" s="170"/>
      <c r="BW222" s="7"/>
      <c r="BY222" s="6" t="s">
        <v>1600</v>
      </c>
      <c r="BZ222" s="1"/>
      <c r="CA222" s="170"/>
      <c r="CE222" s="7"/>
      <c r="EB222" s="23"/>
    </row>
    <row r="223" spans="2:132" ht="15" customHeight="1" x14ac:dyDescent="0.15">
      <c r="C223" s="150"/>
      <c r="D223" s="310"/>
      <c r="E223" s="1"/>
      <c r="F223" s="158"/>
      <c r="G223" s="3"/>
      <c r="H223" s="3"/>
      <c r="I223" s="226"/>
      <c r="J223" s="354"/>
      <c r="K223" s="3"/>
      <c r="L223" s="3"/>
      <c r="M223" s="3"/>
      <c r="N223" s="3"/>
      <c r="O223" s="3"/>
      <c r="P223" s="3"/>
      <c r="Q223" s="3"/>
      <c r="R223" s="310"/>
      <c r="S223" s="163"/>
      <c r="T223" s="3"/>
      <c r="U223" s="3"/>
      <c r="V223" s="3"/>
      <c r="W223" s="16"/>
      <c r="X223" s="150" t="s">
        <v>55</v>
      </c>
      <c r="Y223" s="3" t="s">
        <v>247</v>
      </c>
      <c r="Z223" s="3"/>
      <c r="AA223" s="3"/>
      <c r="AB223" s="3"/>
      <c r="AC223" s="3"/>
      <c r="AD223" s="3"/>
      <c r="AE223" s="3"/>
      <c r="AF223" s="3"/>
      <c r="AG223" s="3"/>
      <c r="AH223" s="3"/>
      <c r="AI223" s="3" t="s">
        <v>518</v>
      </c>
      <c r="AJ223" s="3"/>
      <c r="AK223" s="3"/>
      <c r="AL223" s="3"/>
      <c r="AM223" s="3"/>
      <c r="AN223" s="3"/>
      <c r="AO223" s="3"/>
      <c r="AP223" s="3"/>
      <c r="AQ223" s="3" t="s">
        <v>248</v>
      </c>
      <c r="AR223" s="3"/>
      <c r="AS223" s="159" t="s">
        <v>56</v>
      </c>
      <c r="AT223" s="19"/>
      <c r="AU223" s="3" t="s">
        <v>415</v>
      </c>
      <c r="AV223" s="3"/>
      <c r="AW223" s="3"/>
      <c r="AX223" s="3"/>
      <c r="AY223" s="3"/>
      <c r="AZ223" s="3"/>
      <c r="BA223" s="3"/>
      <c r="BB223" s="3"/>
      <c r="BC223" s="3"/>
      <c r="BD223" s="3"/>
      <c r="BE223" s="3"/>
      <c r="BF223" s="3"/>
      <c r="BG223" s="3"/>
      <c r="BH223" s="3"/>
      <c r="BI223" s="3"/>
      <c r="BJ223" s="3"/>
      <c r="BK223" s="3"/>
      <c r="BL223" s="3"/>
      <c r="BM223" s="3" t="s">
        <v>26</v>
      </c>
      <c r="BN223" s="3"/>
      <c r="BO223" s="16"/>
      <c r="BP223" s="150" t="s">
        <v>28</v>
      </c>
      <c r="BQ223" s="3" t="s">
        <v>1603</v>
      </c>
      <c r="BR223" s="158"/>
      <c r="BS223" s="193"/>
      <c r="BT223" s="355"/>
      <c r="BU223" s="3"/>
      <c r="BV223" s="3"/>
      <c r="BW223" s="16"/>
      <c r="BX223" s="49"/>
      <c r="BY223" s="3"/>
      <c r="BZ223" s="158"/>
      <c r="CA223" s="193"/>
      <c r="CB223" s="355"/>
      <c r="CC223" s="3"/>
      <c r="CD223" s="3"/>
      <c r="CE223" s="16"/>
      <c r="DY223" s="23"/>
      <c r="DZ223" s="23"/>
      <c r="EA223" s="23"/>
      <c r="EB223" s="23"/>
    </row>
    <row r="224" spans="2:132" ht="15" customHeight="1" x14ac:dyDescent="0.15">
      <c r="B224" s="145"/>
      <c r="E224" s="8"/>
      <c r="F224" s="8"/>
      <c r="I224" s="356"/>
      <c r="P224" s="356"/>
      <c r="R224" t="s">
        <v>178</v>
      </c>
      <c r="W224" s="356"/>
      <c r="AG224" s="8"/>
      <c r="AT224" s="8"/>
      <c r="BC224" s="8"/>
      <c r="BS224" s="9"/>
      <c r="DY224" s="23"/>
      <c r="DZ224" s="23"/>
      <c r="EA224" s="23"/>
      <c r="EB224" s="23"/>
    </row>
    <row r="225" spans="2:132" ht="15" customHeight="1" x14ac:dyDescent="0.15">
      <c r="B225" s="145"/>
      <c r="D225" t="s">
        <v>258</v>
      </c>
      <c r="G225" s="165">
        <f>E192</f>
        <v>241.51882423388017</v>
      </c>
      <c r="H225" s="13">
        <f>F192</f>
        <v>91.294115560406709</v>
      </c>
      <c r="I225" t="s">
        <v>10</v>
      </c>
      <c r="P225" s="144"/>
      <c r="Q225" s="12">
        <f>E195</f>
        <v>100</v>
      </c>
      <c r="R225" s="13">
        <f>F195</f>
        <v>37.800000000000004</v>
      </c>
      <c r="S225" s="1" t="s">
        <v>10</v>
      </c>
      <c r="W225" s="144"/>
      <c r="DY225" s="23"/>
      <c r="DZ225" s="23"/>
      <c r="EA225" s="23"/>
      <c r="EB225" s="23"/>
    </row>
    <row r="226" spans="2:132" ht="15" customHeight="1" x14ac:dyDescent="0.15">
      <c r="B226" s="145"/>
      <c r="F226" t="s">
        <v>257</v>
      </c>
      <c r="I226" s="12">
        <f>E193</f>
        <v>483.03764846776033</v>
      </c>
      <c r="J226" s="13">
        <f>F193</f>
        <v>182.58823112081342</v>
      </c>
      <c r="K226" t="s">
        <v>10</v>
      </c>
      <c r="L226" s="1"/>
      <c r="P226" s="144"/>
      <c r="R226" t="s">
        <v>261</v>
      </c>
      <c r="U226" s="12">
        <f>E196</f>
        <v>200</v>
      </c>
      <c r="V226" s="13">
        <f>F196</f>
        <v>75.600000000000009</v>
      </c>
      <c r="W226" s="144" t="s">
        <v>10</v>
      </c>
      <c r="DY226" s="23"/>
      <c r="DZ226" s="23"/>
      <c r="EA226" s="23"/>
      <c r="EB226" s="23"/>
    </row>
    <row r="227" spans="2:132" ht="15" customHeight="1" x14ac:dyDescent="0.15">
      <c r="B227" s="145"/>
      <c r="W227" s="144"/>
      <c r="DY227" s="23"/>
      <c r="DZ227" s="23"/>
      <c r="EA227" s="23"/>
      <c r="EB227" s="23"/>
    </row>
    <row r="228" spans="2:132" ht="15" customHeight="1" x14ac:dyDescent="0.15">
      <c r="E228" s="1" t="s">
        <v>129</v>
      </c>
      <c r="I228" s="1" t="s">
        <v>268</v>
      </c>
      <c r="O228" s="12">
        <f>U226+I226</f>
        <v>683.03764846776039</v>
      </c>
      <c r="P228" s="13">
        <f>V226+J226</f>
        <v>258.18823112081344</v>
      </c>
      <c r="Q228" t="s">
        <v>10</v>
      </c>
      <c r="DY228" s="23"/>
      <c r="DZ228" s="23"/>
      <c r="EA228" s="23"/>
      <c r="EB228" s="23"/>
    </row>
    <row r="229" spans="2:132" ht="15" customHeight="1" x14ac:dyDescent="0.15">
      <c r="B229" s="6" t="s">
        <v>271</v>
      </c>
      <c r="C229" s="2"/>
      <c r="DY229" s="23"/>
      <c r="DZ229" s="23"/>
      <c r="EA229" s="23"/>
      <c r="EB229" s="23"/>
    </row>
    <row r="230" spans="2:132" ht="15" customHeight="1" x14ac:dyDescent="0.15">
      <c r="B230" t="s">
        <v>320</v>
      </c>
      <c r="DY230" s="23"/>
      <c r="DZ230" s="23"/>
      <c r="EA230" s="23"/>
      <c r="EB230" s="23"/>
    </row>
    <row r="231" spans="2:132" ht="15" customHeight="1" x14ac:dyDescent="0.15">
      <c r="DZ231" s="23"/>
      <c r="EA231" s="23"/>
      <c r="EB231" s="23"/>
    </row>
    <row r="232" spans="2:132" ht="15" customHeight="1" x14ac:dyDescent="0.15">
      <c r="B232" s="30" t="s">
        <v>1607</v>
      </c>
      <c r="AB232" s="30" t="s">
        <v>2521</v>
      </c>
      <c r="DY232" s="23"/>
      <c r="DZ232" s="23"/>
      <c r="EA232" s="23"/>
      <c r="EB232" s="23"/>
    </row>
    <row r="233" spans="2:132" ht="15" customHeight="1" x14ac:dyDescent="0.15">
      <c r="B233" s="6" t="s">
        <v>1538</v>
      </c>
      <c r="C233" s="30"/>
      <c r="D233" s="30"/>
      <c r="E233" s="30"/>
      <c r="F233" s="30"/>
      <c r="G233" s="30"/>
      <c r="H233" s="30"/>
      <c r="I233" s="30"/>
      <c r="J233" s="30"/>
      <c r="K233" s="30"/>
      <c r="L233" s="30"/>
      <c r="AB233" s="6" t="s">
        <v>1538</v>
      </c>
      <c r="AC233" s="30"/>
      <c r="AD233" s="30"/>
      <c r="AE233" s="30"/>
      <c r="AF233" s="30"/>
      <c r="AG233" s="30"/>
      <c r="AH233" s="30"/>
      <c r="AI233" s="30"/>
      <c r="AJ233" s="30"/>
      <c r="AK233" s="30"/>
      <c r="AL233" s="30"/>
      <c r="DY233" s="23"/>
      <c r="DZ233" s="23"/>
      <c r="EA233" s="23"/>
      <c r="EB233" s="23"/>
    </row>
    <row r="234" spans="2:132" ht="15" customHeight="1" x14ac:dyDescent="0.15">
      <c r="B234" t="s">
        <v>1539</v>
      </c>
      <c r="AB234" t="s">
        <v>1539</v>
      </c>
      <c r="DY234" s="23"/>
      <c r="DZ234" s="23"/>
      <c r="EA234" s="23"/>
      <c r="EB234" s="23"/>
    </row>
    <row r="235" spans="2:132" ht="15" customHeight="1" x14ac:dyDescent="0.15">
      <c r="B235" t="s">
        <v>125</v>
      </c>
      <c r="AB235" t="s">
        <v>125</v>
      </c>
      <c r="DY235" s="23"/>
      <c r="DZ235" s="23"/>
      <c r="EA235" s="23"/>
      <c r="EB235" s="23"/>
    </row>
    <row r="236" spans="2:132" ht="15" customHeight="1" x14ac:dyDescent="0.15">
      <c r="B236" t="s">
        <v>123</v>
      </c>
      <c r="AB236" t="s">
        <v>1540</v>
      </c>
      <c r="DY236" s="23"/>
      <c r="DZ236" s="23"/>
      <c r="EA236" s="23"/>
      <c r="EB236" s="23"/>
    </row>
    <row r="237" spans="2:132" ht="15" customHeight="1" x14ac:dyDescent="0.15">
      <c r="I237" t="s">
        <v>439</v>
      </c>
      <c r="K237" s="12">
        <f>E183</f>
        <v>115</v>
      </c>
      <c r="L237" s="13">
        <f>F183</f>
        <v>43.47</v>
      </c>
      <c r="M237" t="s">
        <v>10</v>
      </c>
      <c r="AI237" t="s">
        <v>439</v>
      </c>
      <c r="AK237" s="12">
        <f>E183</f>
        <v>115</v>
      </c>
      <c r="AL237" s="13">
        <f>F183</f>
        <v>43.47</v>
      </c>
      <c r="AM237" t="s">
        <v>10</v>
      </c>
      <c r="DY237" s="23"/>
      <c r="DZ237" s="23"/>
      <c r="EA237" s="23"/>
      <c r="EB237" s="23"/>
    </row>
    <row r="238" spans="2:132" ht="15" customHeight="1" x14ac:dyDescent="0.15">
      <c r="B238" s="145"/>
      <c r="O238" s="101"/>
      <c r="V238" s="145"/>
      <c r="AB238" s="145"/>
      <c r="AC238" t="s">
        <v>1541</v>
      </c>
      <c r="AF238" s="32">
        <v>0.2</v>
      </c>
      <c r="AG238" s="125">
        <v>7.5600000000000001E-2</v>
      </c>
      <c r="AH238" t="s">
        <v>10</v>
      </c>
      <c r="AV238" s="145"/>
      <c r="DY238" s="23"/>
      <c r="DZ238" s="23"/>
      <c r="EA238" s="23"/>
      <c r="EB238" s="23"/>
    </row>
    <row r="239" spans="2:132" ht="15" customHeight="1" x14ac:dyDescent="0.15">
      <c r="B239" s="145"/>
      <c r="E239" t="s">
        <v>1615</v>
      </c>
      <c r="H239" s="10"/>
      <c r="I239" s="12">
        <f>N68+F240+N239</f>
        <v>101.5</v>
      </c>
      <c r="J239" s="13">
        <f>O68+G240+O239</f>
        <v>38.366999999999997</v>
      </c>
      <c r="K239" t="s">
        <v>1616</v>
      </c>
      <c r="M239" s="341"/>
      <c r="N239" s="174">
        <v>1.3</v>
      </c>
      <c r="O239" s="175">
        <v>0.4914</v>
      </c>
      <c r="V239" s="145"/>
      <c r="AB239" s="145"/>
      <c r="AC239" s="151" t="s">
        <v>1542</v>
      </c>
      <c r="AE239" s="12">
        <f>P68+AF238+1</f>
        <v>48.2</v>
      </c>
      <c r="AF239" s="13">
        <f>Q68+AG238+0.378</f>
        <v>18.2196</v>
      </c>
      <c r="AG239" t="s">
        <v>10</v>
      </c>
      <c r="AL239" s="9"/>
      <c r="AM239" s="131" t="s">
        <v>1543</v>
      </c>
      <c r="AV239" s="145"/>
      <c r="DY239" s="23"/>
      <c r="DZ239" s="23"/>
      <c r="EA239" s="23"/>
      <c r="EB239" s="23"/>
    </row>
    <row r="240" spans="2:132" ht="15" customHeight="1" thickBot="1" x14ac:dyDescent="0.2">
      <c r="B240" s="145"/>
      <c r="C240" t="s">
        <v>1541</v>
      </c>
      <c r="F240" s="32">
        <v>0.2</v>
      </c>
      <c r="G240" s="125">
        <v>7.5600000000000001E-2</v>
      </c>
      <c r="H240" t="s">
        <v>10</v>
      </c>
      <c r="V240" s="145"/>
      <c r="AB240" s="145"/>
      <c r="AC240" s="322"/>
      <c r="AD240" s="17"/>
      <c r="AE240" s="17"/>
      <c r="AF240" s="17"/>
      <c r="AG240" s="17"/>
      <c r="AH240" s="17"/>
      <c r="AI240" s="17"/>
      <c r="AJ240" s="17"/>
      <c r="AK240" s="17"/>
      <c r="AL240" s="17"/>
      <c r="AM240" s="17"/>
      <c r="AN240" s="346">
        <v>2.5</v>
      </c>
      <c r="AO240" s="347">
        <v>0.94499999999999995</v>
      </c>
      <c r="AP240" s="17" t="s">
        <v>10</v>
      </c>
      <c r="AQ240" s="17"/>
      <c r="AR240" s="17"/>
      <c r="AS240" s="17"/>
      <c r="AT240" s="17"/>
      <c r="AU240" s="17"/>
      <c r="AV240" s="167"/>
      <c r="AW240" s="276"/>
      <c r="DY240" s="23"/>
      <c r="DZ240" s="23"/>
      <c r="EA240" s="23"/>
      <c r="EB240" s="23"/>
    </row>
    <row r="241" spans="2:132" ht="15" customHeight="1" thickTop="1" x14ac:dyDescent="0.15">
      <c r="B241" s="145"/>
      <c r="C241" s="151" t="s">
        <v>1542</v>
      </c>
      <c r="E241" s="12">
        <f>P68+F240</f>
        <v>47.2</v>
      </c>
      <c r="F241" s="13">
        <f>Q68+G240</f>
        <v>17.8416</v>
      </c>
      <c r="G241" t="s">
        <v>10</v>
      </c>
      <c r="L241" s="9"/>
      <c r="M241" s="131" t="s">
        <v>1543</v>
      </c>
      <c r="V241" s="145"/>
      <c r="AB241" s="170"/>
      <c r="AK241" s="319"/>
      <c r="AV241" s="299"/>
      <c r="DZ241" s="23"/>
      <c r="EA241" s="23"/>
      <c r="EB241" s="23"/>
    </row>
    <row r="242" spans="2:132" ht="15" customHeight="1" thickBot="1" x14ac:dyDescent="0.2">
      <c r="B242" s="145"/>
      <c r="C242" s="322"/>
      <c r="D242" s="17"/>
      <c r="E242" s="17"/>
      <c r="F242" s="17"/>
      <c r="G242" s="17"/>
      <c r="H242" s="17"/>
      <c r="I242" s="17"/>
      <c r="J242" s="17"/>
      <c r="K242" s="167"/>
      <c r="L242" s="17"/>
      <c r="M242" s="17"/>
      <c r="N242" s="346">
        <v>2.5</v>
      </c>
      <c r="O242" s="347">
        <v>0.94499999999999995</v>
      </c>
      <c r="P242" s="17" t="s">
        <v>10</v>
      </c>
      <c r="Q242" s="17"/>
      <c r="R242" s="17"/>
      <c r="S242" s="17"/>
      <c r="T242" s="17"/>
      <c r="U242" s="17"/>
      <c r="V242" s="167"/>
      <c r="W242" s="276"/>
      <c r="AB242" s="170"/>
      <c r="AF242" t="s">
        <v>1544</v>
      </c>
      <c r="AK242" t="s">
        <v>1545</v>
      </c>
      <c r="AV242" s="171"/>
      <c r="DZ242" s="23"/>
      <c r="EA242" s="23"/>
      <c r="EB242" s="23"/>
    </row>
    <row r="243" spans="2:132" ht="15" customHeight="1" thickTop="1" x14ac:dyDescent="0.15">
      <c r="B243" s="170"/>
      <c r="K243" s="359"/>
      <c r="O243" s="577"/>
      <c r="V243" s="299"/>
      <c r="AB243" s="170"/>
      <c r="AF243" s="12">
        <v>0.5</v>
      </c>
      <c r="AG243" s="13">
        <v>0.189</v>
      </c>
      <c r="AH243" t="s">
        <v>10</v>
      </c>
      <c r="AJ243" s="4">
        <f>DEGREES(ATAN((AE258-AE239)/L68))</f>
        <v>32.090131261776001</v>
      </c>
      <c r="AK243" s="4">
        <f>DEGREES(ATAN((AF258-AF239)/M68))</f>
        <v>32.03403613209867</v>
      </c>
      <c r="AM243" s="345">
        <f>AK248/4</f>
        <v>21.5</v>
      </c>
      <c r="AN243" s="311">
        <f>AL248/4</f>
        <v>8.1445000000000007</v>
      </c>
      <c r="AO243" t="s">
        <v>10</v>
      </c>
      <c r="AV243" s="171"/>
    </row>
    <row r="244" spans="2:132" ht="15" customHeight="1" x14ac:dyDescent="0.15">
      <c r="B244" s="170"/>
      <c r="F244" t="s">
        <v>1544</v>
      </c>
      <c r="O244" s="188"/>
      <c r="Q244" t="s">
        <v>366</v>
      </c>
      <c r="V244" s="171"/>
      <c r="AB244" s="170"/>
      <c r="AD244" t="s">
        <v>1546</v>
      </c>
      <c r="AG244" s="59"/>
      <c r="AH244" s="32">
        <v>1.2</v>
      </c>
      <c r="AI244" s="106">
        <v>0.4536</v>
      </c>
      <c r="AJ244" t="s">
        <v>10</v>
      </c>
      <c r="AV244" s="171"/>
    </row>
    <row r="245" spans="2:132" ht="15" customHeight="1" x14ac:dyDescent="0.15">
      <c r="B245" s="170"/>
      <c r="F245" s="12">
        <v>0.5</v>
      </c>
      <c r="G245" s="13">
        <v>0.189</v>
      </c>
      <c r="H245" t="s">
        <v>10</v>
      </c>
      <c r="O245" s="188"/>
      <c r="P245" s="12">
        <f>P66</f>
        <v>30</v>
      </c>
      <c r="Q245" s="13">
        <f>Q66</f>
        <v>11.5</v>
      </c>
      <c r="R245" t="s">
        <v>10</v>
      </c>
      <c r="V245" s="171"/>
      <c r="AB245" s="170"/>
      <c r="AD245" s="198"/>
      <c r="AE245" s="198" t="s">
        <v>1548</v>
      </c>
      <c r="AF245" s="198"/>
      <c r="AG245" s="348">
        <f>AE239+AM243*TAN(RADIANS(AJ243))</f>
        <v>61.681764705882358</v>
      </c>
      <c r="AH245" s="334">
        <f>AF239+AN243*TAN(RADIANS(AK243))</f>
        <v>23.315578239130435</v>
      </c>
      <c r="AI245" s="198" t="s">
        <v>10</v>
      </c>
      <c r="AJ245" s="198"/>
      <c r="AV245" s="171"/>
    </row>
    <row r="246" spans="2:132" ht="15" customHeight="1" x14ac:dyDescent="0.15">
      <c r="B246" s="170"/>
      <c r="O246" s="188"/>
      <c r="V246" s="171"/>
      <c r="AB246" s="170"/>
      <c r="AJ246" s="131"/>
      <c r="AK246" s="131"/>
      <c r="AP246" s="345">
        <f>AK248/2</f>
        <v>43</v>
      </c>
      <c r="AQ246" s="311">
        <f>AL248/2</f>
        <v>16.289000000000001</v>
      </c>
      <c r="AR246" t="s">
        <v>10</v>
      </c>
      <c r="AV246" s="171"/>
    </row>
    <row r="247" spans="2:132" ht="15" customHeight="1" x14ac:dyDescent="0.15">
      <c r="B247" s="170"/>
      <c r="D247" t="s">
        <v>1546</v>
      </c>
      <c r="G247" s="59"/>
      <c r="H247" s="32">
        <v>1.2</v>
      </c>
      <c r="I247" s="106">
        <v>0.4536</v>
      </c>
      <c r="J247" t="s">
        <v>10</v>
      </c>
      <c r="O247" s="188"/>
      <c r="V247" s="171"/>
      <c r="AB247" s="170"/>
      <c r="AD247" t="s">
        <v>1549</v>
      </c>
      <c r="AH247" s="9" t="s">
        <v>1550</v>
      </c>
      <c r="AL247" t="s">
        <v>217</v>
      </c>
      <c r="AV247" s="171"/>
    </row>
    <row r="248" spans="2:132" ht="15" customHeight="1" x14ac:dyDescent="0.15">
      <c r="B248" s="170"/>
      <c r="L248" t="s">
        <v>1551</v>
      </c>
      <c r="N248" s="12">
        <f>N68+H247</f>
        <v>101.2</v>
      </c>
      <c r="O248" s="429">
        <f>O68+I247</f>
        <v>38.253599999999999</v>
      </c>
      <c r="P248" t="s">
        <v>10</v>
      </c>
      <c r="V248" s="171"/>
      <c r="AB248" s="170"/>
      <c r="AD248" s="12">
        <f>N66+0.5</f>
        <v>85.5</v>
      </c>
      <c r="AE248" s="13">
        <f>O66+0.189</f>
        <v>32.389000000000003</v>
      </c>
      <c r="AF248" t="s">
        <v>10</v>
      </c>
      <c r="AH248" s="12">
        <f>L68+0.5</f>
        <v>85.5</v>
      </c>
      <c r="AI248" s="13">
        <f>O68+0.189</f>
        <v>37.988999999999997</v>
      </c>
      <c r="AJ248" t="s">
        <v>10</v>
      </c>
      <c r="AK248" s="12">
        <f>L68+1</f>
        <v>86</v>
      </c>
      <c r="AL248" s="13">
        <f>M68+0.378</f>
        <v>32.578000000000003</v>
      </c>
      <c r="AM248" t="s">
        <v>10</v>
      </c>
      <c r="AN248" s="131"/>
      <c r="AV248" s="171"/>
    </row>
    <row r="249" spans="2:132" ht="15" customHeight="1" x14ac:dyDescent="0.15">
      <c r="B249" s="170"/>
      <c r="D249" t="s">
        <v>1549</v>
      </c>
      <c r="H249" s="9" t="s">
        <v>1550</v>
      </c>
      <c r="L249" t="s">
        <v>217</v>
      </c>
      <c r="O249" s="188"/>
      <c r="V249" s="171"/>
      <c r="AB249" s="170"/>
      <c r="AV249" s="171"/>
    </row>
    <row r="250" spans="2:132" ht="15" customHeight="1" x14ac:dyDescent="0.15">
      <c r="B250" s="170"/>
      <c r="D250" s="12">
        <f>N66+0.5</f>
        <v>85.5</v>
      </c>
      <c r="E250" s="13">
        <f>O66+0.189</f>
        <v>32.389000000000003</v>
      </c>
      <c r="F250" t="s">
        <v>10</v>
      </c>
      <c r="H250" s="12">
        <f>L68+0.5</f>
        <v>85.5</v>
      </c>
      <c r="I250" s="13">
        <f>M68+0.189</f>
        <v>32.389000000000003</v>
      </c>
      <c r="J250" t="s">
        <v>10</v>
      </c>
      <c r="L250" s="12">
        <f>L68+1</f>
        <v>86</v>
      </c>
      <c r="M250" s="13">
        <f>M68+0.378</f>
        <v>32.578000000000003</v>
      </c>
      <c r="N250" s="131"/>
      <c r="O250" s="188"/>
      <c r="V250" s="171"/>
      <c r="AB250" s="170"/>
      <c r="AV250" s="171"/>
      <c r="AX250" s="9" t="s">
        <v>4</v>
      </c>
    </row>
    <row r="251" spans="2:132" ht="15" customHeight="1" thickBot="1" x14ac:dyDescent="0.2">
      <c r="B251" s="170"/>
      <c r="O251" s="188"/>
      <c r="V251" s="171"/>
      <c r="AB251" s="349"/>
      <c r="AC251" s="199"/>
      <c r="AD251" s="199"/>
      <c r="AE251" s="199" t="s">
        <v>1551</v>
      </c>
      <c r="AF251" s="199"/>
      <c r="AG251" s="350">
        <f>AE239+AP246*TAN(RADIANS(AJ243))</f>
        <v>75.163529411764713</v>
      </c>
      <c r="AH251" s="351">
        <f>AF239+AQ246*TAN(RADIANS(AK243))</f>
        <v>28.41155647826087</v>
      </c>
      <c r="AI251" s="199" t="s">
        <v>10</v>
      </c>
      <c r="AJ251" s="199"/>
      <c r="AK251" s="199"/>
      <c r="AL251" s="199"/>
      <c r="AM251" s="199"/>
      <c r="AN251" s="199"/>
      <c r="AO251" s="199"/>
      <c r="AP251" s="199"/>
      <c r="AQ251" s="199"/>
      <c r="AR251" s="199"/>
      <c r="AS251" s="199"/>
      <c r="AT251" s="199"/>
      <c r="AU251" s="199"/>
      <c r="AV251" s="247"/>
      <c r="AW251" s="199"/>
      <c r="AX251" s="350">
        <f>AR68</f>
        <v>102</v>
      </c>
      <c r="AY251" s="13">
        <f>AS68</f>
        <v>38.555999999999997</v>
      </c>
      <c r="AZ251" t="s">
        <v>10</v>
      </c>
    </row>
    <row r="252" spans="2:132" ht="15" customHeight="1" x14ac:dyDescent="0.15">
      <c r="B252" s="170"/>
      <c r="L252" t="s">
        <v>1551</v>
      </c>
      <c r="N252" s="12">
        <f>N68+H247</f>
        <v>101.2</v>
      </c>
      <c r="O252" s="429">
        <f>O68+I247</f>
        <v>38.253599999999999</v>
      </c>
      <c r="P252" t="s">
        <v>10</v>
      </c>
      <c r="V252" s="171"/>
      <c r="X252" s="9" t="s">
        <v>4</v>
      </c>
      <c r="AB252" s="170"/>
      <c r="AV252" s="171"/>
    </row>
    <row r="253" spans="2:132" ht="15" customHeight="1" x14ac:dyDescent="0.15">
      <c r="B253" s="170"/>
      <c r="O253" s="188"/>
      <c r="V253" s="171"/>
      <c r="X253" s="12">
        <f>AR68</f>
        <v>102</v>
      </c>
      <c r="Y253" s="13">
        <f>AS68</f>
        <v>38.555999999999997</v>
      </c>
      <c r="Z253" t="s">
        <v>10</v>
      </c>
      <c r="AB253" s="170"/>
      <c r="AV253" s="171"/>
    </row>
    <row r="254" spans="2:132" ht="15" customHeight="1" x14ac:dyDescent="0.15">
      <c r="B254" s="170"/>
      <c r="O254" s="188"/>
      <c r="V254" s="171"/>
      <c r="AB254" s="170"/>
      <c r="AV254" s="171"/>
    </row>
    <row r="255" spans="2:132" ht="15" customHeight="1" thickBot="1" x14ac:dyDescent="0.2">
      <c r="B255" s="349"/>
      <c r="C255" s="199"/>
      <c r="D255" s="199"/>
      <c r="E255" s="199"/>
      <c r="F255" s="199"/>
      <c r="G255" s="199"/>
      <c r="H255" s="199"/>
      <c r="I255" s="199"/>
      <c r="J255" s="199"/>
      <c r="K255" s="199"/>
      <c r="L255" s="199"/>
      <c r="M255" s="199"/>
      <c r="N255" s="199"/>
      <c r="O255" s="578"/>
      <c r="P255" s="199"/>
      <c r="Q255" s="199"/>
      <c r="R255" s="199"/>
      <c r="S255" s="199"/>
      <c r="T255" s="199"/>
      <c r="U255" s="199"/>
      <c r="V255" s="247"/>
      <c r="W255" s="199"/>
      <c r="X255" s="199"/>
      <c r="AB255" s="170"/>
      <c r="AL255" t="s">
        <v>1548</v>
      </c>
      <c r="AN255" s="12">
        <f>AE258-AQ256*TAN(RADIANS(AJ243))</f>
        <v>88.018235294117645</v>
      </c>
      <c r="AO255" s="13">
        <f>AF258-AQ257*TAN(RADIANS(AK243))</f>
        <v>33.271021760869566</v>
      </c>
      <c r="AP255" t="s">
        <v>10</v>
      </c>
      <c r="AV255" s="171"/>
    </row>
    <row r="256" spans="2:132" ht="15" customHeight="1" x14ac:dyDescent="0.15">
      <c r="B256" s="170"/>
      <c r="O256" s="188"/>
      <c r="V256" s="171"/>
      <c r="AB256" s="170"/>
      <c r="AQ256" s="12">
        <f>AK248/4</f>
        <v>21.5</v>
      </c>
      <c r="AV256" s="171"/>
    </row>
    <row r="257" spans="2:49" ht="15" customHeight="1" x14ac:dyDescent="0.15">
      <c r="B257" s="170"/>
      <c r="O257" s="188"/>
      <c r="V257" s="171"/>
      <c r="AB257" s="170"/>
      <c r="AE257" t="s">
        <v>440</v>
      </c>
      <c r="AL257" t="s">
        <v>1559</v>
      </c>
      <c r="AQ257" s="13">
        <f>AL248/4</f>
        <v>8.1445000000000007</v>
      </c>
      <c r="AR257" t="s">
        <v>10</v>
      </c>
      <c r="AV257" s="171"/>
    </row>
    <row r="258" spans="2:49" ht="15" customHeight="1" x14ac:dyDescent="0.15">
      <c r="B258" s="170"/>
      <c r="L258" s="131" t="s">
        <v>1548</v>
      </c>
      <c r="M258" s="131"/>
      <c r="N258" s="345">
        <f>M68+G247</f>
        <v>32.200000000000003</v>
      </c>
      <c r="O258" s="387">
        <f>N68+H247</f>
        <v>101.2</v>
      </c>
      <c r="P258" s="131" t="s">
        <v>10</v>
      </c>
      <c r="V258" s="171"/>
      <c r="AB258" s="170"/>
      <c r="AE258" s="12">
        <f>N68+AM258</f>
        <v>101.5</v>
      </c>
      <c r="AF258" s="13">
        <f>O68+AN258</f>
        <v>38.366999999999997</v>
      </c>
      <c r="AG258" t="s">
        <v>10</v>
      </c>
      <c r="AM258" s="32">
        <v>1.5</v>
      </c>
      <c r="AN258" s="106">
        <v>0.56699999999999995</v>
      </c>
      <c r="AO258" t="s">
        <v>10</v>
      </c>
      <c r="AV258" s="171"/>
    </row>
    <row r="259" spans="2:49" ht="15" customHeight="1" x14ac:dyDescent="0.15">
      <c r="B259" s="170"/>
      <c r="L259" t="s">
        <v>1652</v>
      </c>
      <c r="O259" s="188"/>
      <c r="P259" s="59"/>
      <c r="Q259" s="174">
        <v>10</v>
      </c>
      <c r="R259" s="106">
        <v>3.78</v>
      </c>
      <c r="S259" t="s">
        <v>10</v>
      </c>
      <c r="V259" s="171"/>
      <c r="AB259" s="170"/>
      <c r="AV259" s="171"/>
    </row>
    <row r="260" spans="2:49" ht="15" customHeight="1" x14ac:dyDescent="0.15">
      <c r="B260" s="170"/>
      <c r="L260" s="12">
        <f>N68+I262</f>
        <v>101.5</v>
      </c>
      <c r="M260" s="13">
        <f>O68+J262</f>
        <v>38.366999999999997</v>
      </c>
      <c r="N260" t="s">
        <v>10</v>
      </c>
      <c r="O260" s="188"/>
      <c r="V260" s="171"/>
      <c r="AB260" s="170"/>
      <c r="AD260" t="s">
        <v>1561</v>
      </c>
      <c r="AF260" s="12">
        <f>R66</f>
        <v>45</v>
      </c>
      <c r="AG260" s="13">
        <f>S66</f>
        <v>17.010000000000002</v>
      </c>
      <c r="AH260" t="s">
        <v>904</v>
      </c>
      <c r="AM260" t="s">
        <v>1562</v>
      </c>
      <c r="AO260" s="12">
        <f>AX251-(AN240+AF243)-AK248</f>
        <v>13</v>
      </c>
      <c r="AP260" s="13">
        <f>AY251-(AO240+AG243)-AL248</f>
        <v>4.8439999999999941</v>
      </c>
      <c r="AV260" s="171"/>
    </row>
    <row r="261" spans="2:49" ht="15" customHeight="1" thickBot="1" x14ac:dyDescent="0.2">
      <c r="B261" s="170"/>
      <c r="I261" s="129"/>
      <c r="O261" s="188"/>
      <c r="V261" s="171"/>
      <c r="AB261" s="170"/>
      <c r="AC261" s="17"/>
      <c r="AD261" s="17"/>
      <c r="AE261" s="17"/>
      <c r="AF261" s="17"/>
      <c r="AG261" s="17"/>
      <c r="AH261" s="17"/>
      <c r="AI261" s="17"/>
      <c r="AJ261" s="17"/>
      <c r="AK261" s="17"/>
      <c r="AL261" s="17"/>
      <c r="AM261" s="17"/>
      <c r="AN261" s="17"/>
      <c r="AO261" s="17"/>
      <c r="AP261" s="17"/>
      <c r="AQ261" s="17"/>
      <c r="AR261" s="17"/>
      <c r="AS261" s="17"/>
      <c r="AT261" s="17"/>
      <c r="AU261" s="180" t="s">
        <v>1563</v>
      </c>
      <c r="AV261" s="181"/>
      <c r="AW261" s="276"/>
    </row>
    <row r="262" spans="2:49" ht="15" customHeight="1" thickTop="1" x14ac:dyDescent="0.15">
      <c r="B262" s="170"/>
      <c r="D262" t="s">
        <v>1590</v>
      </c>
      <c r="H262" s="59"/>
      <c r="I262" s="32">
        <v>1.5</v>
      </c>
      <c r="J262" s="106">
        <v>0.56699999999999995</v>
      </c>
      <c r="K262" t="s">
        <v>10</v>
      </c>
      <c r="M262" t="s">
        <v>1562</v>
      </c>
      <c r="O262" s="419">
        <f>X253-(N242+F245)-L250</f>
        <v>13</v>
      </c>
      <c r="P262" s="13">
        <f>Y253-(O242+G245)-M250</f>
        <v>4.8439999999999941</v>
      </c>
      <c r="V262" s="171"/>
      <c r="AO262" s="6" t="s">
        <v>1568</v>
      </c>
      <c r="AU262" s="1"/>
      <c r="AV262" s="183"/>
    </row>
    <row r="263" spans="2:49" ht="15" customHeight="1" thickBot="1" x14ac:dyDescent="0.2">
      <c r="B263" s="170"/>
      <c r="C263" s="17"/>
      <c r="D263" s="17" t="s">
        <v>1561</v>
      </c>
      <c r="E263" s="17"/>
      <c r="F263" s="178">
        <f>R66</f>
        <v>45</v>
      </c>
      <c r="G263" s="179">
        <f>S66</f>
        <v>17.010000000000002</v>
      </c>
      <c r="H263" s="17" t="s">
        <v>904</v>
      </c>
      <c r="I263" s="17"/>
      <c r="J263" s="17"/>
      <c r="K263" s="17"/>
      <c r="L263" s="17"/>
      <c r="M263" s="17"/>
      <c r="N263" s="17"/>
      <c r="O263" s="579"/>
      <c r="P263" s="17"/>
      <c r="Q263" s="17"/>
      <c r="R263" s="17"/>
      <c r="S263" s="17"/>
      <c r="T263" s="17"/>
      <c r="U263" s="180" t="s">
        <v>1563</v>
      </c>
      <c r="V263" s="181"/>
      <c r="W263" s="276"/>
    </row>
    <row r="264" spans="2:49" ht="15" customHeight="1" thickTop="1" x14ac:dyDescent="0.15">
      <c r="O264" s="6" t="s">
        <v>1568</v>
      </c>
      <c r="U264" s="1"/>
      <c r="V264" s="183"/>
      <c r="AB264" s="6" t="s">
        <v>1571</v>
      </c>
    </row>
    <row r="265" spans="2:49" ht="15" customHeight="1" x14ac:dyDescent="0.15">
      <c r="AB265" t="s">
        <v>1572</v>
      </c>
    </row>
    <row r="266" spans="2:49" ht="15" customHeight="1" x14ac:dyDescent="0.15">
      <c r="B266" s="6" t="s">
        <v>1571</v>
      </c>
      <c r="AB266" t="s">
        <v>1577</v>
      </c>
    </row>
    <row r="267" spans="2:49" ht="15" customHeight="1" x14ac:dyDescent="0.15">
      <c r="B267" t="s">
        <v>1572</v>
      </c>
      <c r="AI267" t="s">
        <v>1578</v>
      </c>
      <c r="AK267" s="12">
        <f>D362</f>
        <v>115</v>
      </c>
      <c r="AL267" s="13">
        <f>E362</f>
        <v>43.47</v>
      </c>
      <c r="AM267" t="s">
        <v>10</v>
      </c>
    </row>
    <row r="268" spans="2:49" ht="15" customHeight="1" x14ac:dyDescent="0.15">
      <c r="B268" t="s">
        <v>1668</v>
      </c>
      <c r="AB268" s="145"/>
      <c r="AC268" t="s">
        <v>1541</v>
      </c>
      <c r="AF268" s="32">
        <v>0.2</v>
      </c>
      <c r="AG268" s="125">
        <v>7.5600000000000001E-2</v>
      </c>
      <c r="AH268" t="s">
        <v>10</v>
      </c>
      <c r="AV268" s="145"/>
    </row>
    <row r="269" spans="2:49" ht="15" customHeight="1" x14ac:dyDescent="0.15">
      <c r="I269" t="s">
        <v>1578</v>
      </c>
      <c r="K269" s="12">
        <f>D362</f>
        <v>115</v>
      </c>
      <c r="L269" s="13">
        <f>E362</f>
        <v>43.47</v>
      </c>
      <c r="M269" t="s">
        <v>10</v>
      </c>
      <c r="AB269" s="145"/>
      <c r="AC269" s="151" t="s">
        <v>1542</v>
      </c>
      <c r="AE269" s="12">
        <f>P68+AF268+1</f>
        <v>48.2</v>
      </c>
      <c r="AF269" s="13">
        <f>Q68+AG268+0.378</f>
        <v>18.2196</v>
      </c>
      <c r="AG269" t="s">
        <v>10</v>
      </c>
      <c r="AL269" s="9"/>
      <c r="AM269" s="131" t="s">
        <v>1543</v>
      </c>
      <c r="AV269" s="145"/>
    </row>
    <row r="270" spans="2:49" ht="15" customHeight="1" thickBot="1" x14ac:dyDescent="0.2">
      <c r="B270" s="145"/>
      <c r="Q270" s="101"/>
      <c r="V270" s="145"/>
      <c r="AB270" s="145"/>
      <c r="AC270" s="322"/>
      <c r="AD270" s="17"/>
      <c r="AE270" s="17"/>
      <c r="AF270" s="17"/>
      <c r="AG270" s="17"/>
      <c r="AH270" s="17"/>
      <c r="AI270" s="17"/>
      <c r="AJ270" s="17"/>
      <c r="AK270" s="17"/>
      <c r="AL270" s="17"/>
      <c r="AM270" s="17"/>
      <c r="AN270" s="346">
        <v>2.5</v>
      </c>
      <c r="AO270" s="347">
        <v>0.94499999999999995</v>
      </c>
      <c r="AP270" s="17" t="s">
        <v>10</v>
      </c>
      <c r="AQ270" s="17"/>
      <c r="AR270" s="17"/>
      <c r="AS270" s="17"/>
      <c r="AT270" s="17"/>
      <c r="AU270" s="17"/>
      <c r="AV270" s="167"/>
      <c r="AW270" s="276"/>
    </row>
    <row r="271" spans="2:49" ht="15" customHeight="1" thickTop="1" x14ac:dyDescent="0.15">
      <c r="B271" s="145"/>
      <c r="E271" t="s">
        <v>1671</v>
      </c>
      <c r="H271" s="10"/>
      <c r="I271" s="12">
        <f>N68+K273+P271</f>
        <v>101.3</v>
      </c>
      <c r="J271" s="13">
        <f>O68+L273+Q271</f>
        <v>38.291399999999996</v>
      </c>
      <c r="K271" t="s">
        <v>10</v>
      </c>
      <c r="M271" t="s">
        <v>1672</v>
      </c>
      <c r="O271" s="59"/>
      <c r="P271" s="174">
        <v>1.3</v>
      </c>
      <c r="Q271" s="175">
        <v>0.4914</v>
      </c>
      <c r="R271" t="s">
        <v>10</v>
      </c>
      <c r="V271" s="145"/>
      <c r="AB271" s="170"/>
      <c r="AK271" s="319"/>
      <c r="AV271" s="299"/>
    </row>
    <row r="272" spans="2:49" ht="15" customHeight="1" x14ac:dyDescent="0.15">
      <c r="B272" s="145"/>
      <c r="C272" t="s">
        <v>1541</v>
      </c>
      <c r="F272" s="32">
        <v>0.2</v>
      </c>
      <c r="G272" s="125">
        <v>7.5600000000000001E-2</v>
      </c>
      <c r="H272" t="s">
        <v>10</v>
      </c>
      <c r="V272" s="145"/>
      <c r="AB272" s="170"/>
      <c r="AF272" t="s">
        <v>1544</v>
      </c>
      <c r="AK272" t="s">
        <v>1545</v>
      </c>
      <c r="AV272" s="171"/>
    </row>
    <row r="273" spans="2:52" ht="15" customHeight="1" x14ac:dyDescent="0.15">
      <c r="B273" s="145"/>
      <c r="C273" s="151" t="s">
        <v>1542</v>
      </c>
      <c r="E273" s="12">
        <f>P68+K273</f>
        <v>47</v>
      </c>
      <c r="F273" s="13">
        <f>Q68+L273</f>
        <v>17.765999999999998</v>
      </c>
      <c r="G273" t="s">
        <v>10</v>
      </c>
      <c r="H273" t="s">
        <v>1677</v>
      </c>
      <c r="J273" s="59"/>
      <c r="K273" s="32">
        <v>0</v>
      </c>
      <c r="L273" s="106">
        <v>0</v>
      </c>
      <c r="M273" t="s">
        <v>10</v>
      </c>
      <c r="N273" t="s">
        <v>1678</v>
      </c>
      <c r="V273" s="145"/>
      <c r="AB273" s="170"/>
      <c r="AF273" s="12">
        <v>0.5</v>
      </c>
      <c r="AG273" s="13">
        <v>0.189</v>
      </c>
      <c r="AH273" t="s">
        <v>10</v>
      </c>
      <c r="AJ273" s="4">
        <f>DEGREES(ATAN((AE288-AE269)/L68))</f>
        <v>31.847577434723853</v>
      </c>
      <c r="AK273" s="4">
        <f>DEGREES(ATAN((AF288-AF269)/M68))</f>
        <v>31.791714572704954</v>
      </c>
      <c r="AM273" s="345">
        <f>AM243</f>
        <v>21.5</v>
      </c>
      <c r="AN273" s="311">
        <f>AN243</f>
        <v>8.1445000000000007</v>
      </c>
      <c r="AO273" t="s">
        <v>10</v>
      </c>
      <c r="AV273" s="171"/>
    </row>
    <row r="274" spans="2:52" ht="15" customHeight="1" thickBot="1" x14ac:dyDescent="0.2">
      <c r="B274" s="145"/>
      <c r="C274" s="322"/>
      <c r="D274" s="17"/>
      <c r="E274" s="17"/>
      <c r="F274" s="17"/>
      <c r="G274" s="17"/>
      <c r="H274" s="17"/>
      <c r="I274" s="17"/>
      <c r="J274" s="17"/>
      <c r="K274" s="167"/>
      <c r="L274" s="17"/>
      <c r="M274" s="17"/>
      <c r="N274" s="346">
        <v>2.5</v>
      </c>
      <c r="O274" s="375">
        <v>0.94499999999999995</v>
      </c>
      <c r="P274" s="17" t="s">
        <v>10</v>
      </c>
      <c r="Q274" s="17"/>
      <c r="R274" s="17"/>
      <c r="S274" s="17"/>
      <c r="T274" s="17"/>
      <c r="U274" s="17"/>
      <c r="V274" s="167"/>
      <c r="W274" s="276"/>
      <c r="AB274" s="170"/>
      <c r="AD274" t="s">
        <v>1546</v>
      </c>
      <c r="AG274" s="59"/>
      <c r="AH274" s="32">
        <v>1</v>
      </c>
      <c r="AI274" s="106">
        <v>0.378</v>
      </c>
      <c r="AJ274" t="s">
        <v>10</v>
      </c>
      <c r="AV274" s="171"/>
    </row>
    <row r="275" spans="2:52" ht="15" customHeight="1" thickTop="1" x14ac:dyDescent="0.15">
      <c r="B275" s="170"/>
      <c r="K275" s="359"/>
      <c r="O275" s="577"/>
      <c r="V275" s="299"/>
      <c r="AB275" s="170"/>
      <c r="AD275" s="198" t="s">
        <v>1584</v>
      </c>
      <c r="AE275" s="198"/>
      <c r="AF275" s="198"/>
      <c r="AG275" s="348">
        <f>AE269+AM273*TAN(RADIANS(AJ273))</f>
        <v>61.555294117647065</v>
      </c>
      <c r="AH275" s="334">
        <f>AF269+AN273*TAN(RADIANS(AK273))</f>
        <v>23.267773565217389</v>
      </c>
      <c r="AI275" s="198" t="s">
        <v>10</v>
      </c>
      <c r="AJ275" s="198"/>
      <c r="AV275" s="171"/>
    </row>
    <row r="276" spans="2:52" ht="15" customHeight="1" x14ac:dyDescent="0.15">
      <c r="B276" s="170"/>
      <c r="F276" t="s">
        <v>1544</v>
      </c>
      <c r="O276" s="188"/>
      <c r="Q276" t="s">
        <v>106</v>
      </c>
      <c r="V276" s="171"/>
      <c r="AB276" s="170"/>
      <c r="AJ276" s="131"/>
      <c r="AK276" s="131"/>
      <c r="AP276" s="12">
        <f>AP246</f>
        <v>43</v>
      </c>
      <c r="AQ276" s="13">
        <f>AQ246</f>
        <v>16.289000000000001</v>
      </c>
      <c r="AR276" t="s">
        <v>10</v>
      </c>
      <c r="AV276" s="171"/>
    </row>
    <row r="277" spans="2:52" ht="15" customHeight="1" x14ac:dyDescent="0.15">
      <c r="B277" s="170"/>
      <c r="F277" s="12">
        <v>0.5</v>
      </c>
      <c r="G277" s="13">
        <v>0.189</v>
      </c>
      <c r="H277" t="s">
        <v>10</v>
      </c>
      <c r="O277" s="188"/>
      <c r="P277" s="12">
        <f>P66</f>
        <v>30</v>
      </c>
      <c r="Q277" s="13">
        <f>Q66</f>
        <v>11.5</v>
      </c>
      <c r="R277" t="s">
        <v>10</v>
      </c>
      <c r="V277" s="171"/>
      <c r="AB277" s="170"/>
      <c r="AD277" t="s">
        <v>1549</v>
      </c>
      <c r="AH277" s="9" t="s">
        <v>1550</v>
      </c>
      <c r="AL277" t="s">
        <v>217</v>
      </c>
      <c r="AV277" s="171"/>
    </row>
    <row r="278" spans="2:52" ht="15" customHeight="1" x14ac:dyDescent="0.15">
      <c r="B278" s="170"/>
      <c r="O278" s="188"/>
      <c r="V278" s="171"/>
      <c r="AB278" s="170"/>
      <c r="AD278" s="12">
        <f>N66+0.5</f>
        <v>85.5</v>
      </c>
      <c r="AE278" s="13">
        <f>O66+0.189</f>
        <v>32.389000000000003</v>
      </c>
      <c r="AF278" t="s">
        <v>10</v>
      </c>
      <c r="AH278" s="12">
        <f>L68+0.5</f>
        <v>85.5</v>
      </c>
      <c r="AI278" s="13">
        <f>O68+0.189</f>
        <v>37.988999999999997</v>
      </c>
      <c r="AJ278" t="s">
        <v>10</v>
      </c>
      <c r="AK278" s="12">
        <f>L68</f>
        <v>85</v>
      </c>
      <c r="AL278" s="13">
        <f>M68</f>
        <v>32.200000000000003</v>
      </c>
      <c r="AM278" t="s">
        <v>10</v>
      </c>
      <c r="AN278" s="131"/>
      <c r="AV278" s="171"/>
    </row>
    <row r="279" spans="2:52" ht="15" customHeight="1" x14ac:dyDescent="0.15">
      <c r="B279" s="170"/>
      <c r="D279" t="s">
        <v>1546</v>
      </c>
      <c r="G279" s="59"/>
      <c r="H279" s="32">
        <v>1</v>
      </c>
      <c r="I279" s="106">
        <v>0.378</v>
      </c>
      <c r="J279" t="s">
        <v>10</v>
      </c>
      <c r="O279" s="188"/>
      <c r="V279" s="171"/>
      <c r="AB279" s="170"/>
      <c r="AV279" s="171"/>
    </row>
    <row r="280" spans="2:52" ht="15" customHeight="1" x14ac:dyDescent="0.15">
      <c r="B280" s="170"/>
      <c r="L280" t="s">
        <v>1584</v>
      </c>
      <c r="O280" s="419">
        <f>N68+H279</f>
        <v>101</v>
      </c>
      <c r="P280" s="13">
        <f>O68+I279</f>
        <v>38.177999999999997</v>
      </c>
      <c r="Q280" t="s">
        <v>10</v>
      </c>
      <c r="V280" s="171"/>
      <c r="AB280" s="170"/>
      <c r="AV280" s="171"/>
      <c r="AX280" s="9" t="s">
        <v>1586</v>
      </c>
    </row>
    <row r="281" spans="2:52" ht="15" customHeight="1" thickBot="1" x14ac:dyDescent="0.2">
      <c r="B281" s="170"/>
      <c r="D281" t="s">
        <v>1549</v>
      </c>
      <c r="H281" s="9" t="s">
        <v>1550</v>
      </c>
      <c r="L281" t="s">
        <v>217</v>
      </c>
      <c r="O281" s="188"/>
      <c r="V281" s="171"/>
      <c r="AB281" s="349"/>
      <c r="AC281" s="199"/>
      <c r="AD281" s="199" t="s">
        <v>1584</v>
      </c>
      <c r="AE281" s="199"/>
      <c r="AF281" s="199"/>
      <c r="AG281" s="350">
        <f>AE269+AP276*TAN(RADIANS(AJ273))</f>
        <v>74.910588235294114</v>
      </c>
      <c r="AH281" s="351">
        <f>AF269+AQ276*TAN(RADIANS(AK273))</f>
        <v>28.315947130434783</v>
      </c>
      <c r="AI281" s="199" t="s">
        <v>10</v>
      </c>
      <c r="AJ281" s="199"/>
      <c r="AK281" s="199"/>
      <c r="AL281" s="199"/>
      <c r="AM281" s="199"/>
      <c r="AN281" s="199"/>
      <c r="AO281" s="199"/>
      <c r="AP281" s="199"/>
      <c r="AQ281" s="199"/>
      <c r="AR281" s="199"/>
      <c r="AS281" s="199"/>
      <c r="AT281" s="199"/>
      <c r="AU281" s="199"/>
      <c r="AV281" s="247"/>
      <c r="AW281" s="199"/>
      <c r="AX281" s="350">
        <f>AV66</f>
        <v>98</v>
      </c>
      <c r="AY281" s="13">
        <f>AW66</f>
        <v>37.043999999999997</v>
      </c>
      <c r="AZ281" t="s">
        <v>10</v>
      </c>
    </row>
    <row r="282" spans="2:52" ht="15" customHeight="1" x14ac:dyDescent="0.15">
      <c r="B282" s="170"/>
      <c r="D282" s="12">
        <f>N66+0.5</f>
        <v>85.5</v>
      </c>
      <c r="E282" s="13">
        <f>O66+0.189</f>
        <v>32.389000000000003</v>
      </c>
      <c r="F282" t="s">
        <v>10</v>
      </c>
      <c r="H282" s="12">
        <f>L68+0.5</f>
        <v>85.5</v>
      </c>
      <c r="I282" s="13">
        <f>M68+0.189</f>
        <v>32.389000000000003</v>
      </c>
      <c r="J282" t="s">
        <v>10</v>
      </c>
      <c r="L282" s="12">
        <f>L68</f>
        <v>85</v>
      </c>
      <c r="M282" s="13">
        <f>M68</f>
        <v>32.200000000000003</v>
      </c>
      <c r="N282" t="s">
        <v>10</v>
      </c>
      <c r="O282" s="188"/>
      <c r="V282" s="171"/>
      <c r="AB282" s="170"/>
      <c r="AV282" s="171"/>
    </row>
    <row r="283" spans="2:52" ht="15" customHeight="1" x14ac:dyDescent="0.15">
      <c r="B283" s="170"/>
      <c r="O283" s="188"/>
      <c r="V283" s="171"/>
      <c r="AB283" s="170"/>
      <c r="AV283" s="171"/>
    </row>
    <row r="284" spans="2:52" ht="15" customHeight="1" x14ac:dyDescent="0.15">
      <c r="B284" s="170"/>
      <c r="L284" t="s">
        <v>1584</v>
      </c>
      <c r="O284" s="419">
        <f>N68+H279</f>
        <v>101</v>
      </c>
      <c r="P284" s="13">
        <f>O68+I279</f>
        <v>38.177999999999997</v>
      </c>
      <c r="Q284" t="s">
        <v>10</v>
      </c>
      <c r="V284" s="171"/>
      <c r="X284" s="9" t="s">
        <v>1691</v>
      </c>
      <c r="AB284" s="170"/>
      <c r="AN284" t="s">
        <v>1588</v>
      </c>
      <c r="AV284" s="171"/>
    </row>
    <row r="285" spans="2:52" ht="15" customHeight="1" x14ac:dyDescent="0.15">
      <c r="B285" s="170"/>
      <c r="O285" s="188"/>
      <c r="V285" s="171"/>
      <c r="X285" s="12">
        <f>AV66</f>
        <v>98</v>
      </c>
      <c r="Y285" s="13">
        <f>AW66</f>
        <v>37.043999999999997</v>
      </c>
      <c r="Z285" t="s">
        <v>10</v>
      </c>
      <c r="AB285" s="170"/>
      <c r="AN285" s="12">
        <f>AE288-AQ286*TAN(RADIANS(AJ273))</f>
        <v>87.644705882352937</v>
      </c>
      <c r="AO285" s="13">
        <f>AF288-AQ287*TAN(RADIANS(AK273))</f>
        <v>33.129826434782608</v>
      </c>
      <c r="AP285" t="s">
        <v>10</v>
      </c>
      <c r="AV285" s="171"/>
    </row>
    <row r="286" spans="2:52" ht="15" customHeight="1" x14ac:dyDescent="0.15">
      <c r="B286" s="170"/>
      <c r="O286" s="188"/>
      <c r="V286" s="171"/>
      <c r="AB286" s="170"/>
      <c r="AQ286" s="12">
        <f>AQ256</f>
        <v>21.5</v>
      </c>
      <c r="AV286" s="171"/>
    </row>
    <row r="287" spans="2:52" ht="15" customHeight="1" thickBot="1" x14ac:dyDescent="0.2">
      <c r="B287" s="349"/>
      <c r="C287" s="199"/>
      <c r="D287" s="199"/>
      <c r="E287" s="199"/>
      <c r="F287" s="199"/>
      <c r="G287" s="199"/>
      <c r="H287" s="199"/>
      <c r="I287" s="199"/>
      <c r="J287" s="199"/>
      <c r="K287" s="199"/>
      <c r="L287" s="199"/>
      <c r="M287" s="199"/>
      <c r="N287" s="199"/>
      <c r="O287" s="578"/>
      <c r="P287" s="199"/>
      <c r="Q287" s="199"/>
      <c r="R287" s="199"/>
      <c r="S287" s="199"/>
      <c r="T287" s="199"/>
      <c r="U287" s="199"/>
      <c r="V287" s="247"/>
      <c r="W287" s="199"/>
      <c r="X287" s="199"/>
      <c r="AB287" s="170"/>
      <c r="AE287" t="s">
        <v>1589</v>
      </c>
      <c r="AL287" t="s">
        <v>1590</v>
      </c>
      <c r="AQ287" s="13">
        <f>AQ257</f>
        <v>8.1445000000000007</v>
      </c>
      <c r="AR287" t="s">
        <v>10</v>
      </c>
      <c r="AV287" s="171"/>
    </row>
    <row r="288" spans="2:52" ht="15" customHeight="1" x14ac:dyDescent="0.15">
      <c r="B288" s="170"/>
      <c r="O288" s="188"/>
      <c r="V288" s="171"/>
      <c r="AB288" s="170"/>
      <c r="AE288" s="12">
        <f>N68+AM288</f>
        <v>101</v>
      </c>
      <c r="AF288" s="13">
        <f>O68+AN288</f>
        <v>38.177999999999997</v>
      </c>
      <c r="AG288" t="s">
        <v>10</v>
      </c>
      <c r="AM288" s="32">
        <v>1</v>
      </c>
      <c r="AN288" s="106">
        <v>0.378</v>
      </c>
      <c r="AO288" t="s">
        <v>10</v>
      </c>
      <c r="AV288" s="171"/>
    </row>
    <row r="289" spans="2:199" ht="15" customHeight="1" x14ac:dyDescent="0.15">
      <c r="B289" s="170"/>
      <c r="O289" s="188"/>
      <c r="V289" s="171"/>
      <c r="AB289" s="170"/>
      <c r="AV289" s="171"/>
    </row>
    <row r="290" spans="2:199" ht="15" customHeight="1" x14ac:dyDescent="0.15">
      <c r="B290" s="170"/>
      <c r="L290" t="s">
        <v>1699</v>
      </c>
      <c r="M290" s="131"/>
      <c r="N290" s="131"/>
      <c r="O290" s="580">
        <f>N68+H279</f>
        <v>101</v>
      </c>
      <c r="P290" s="311">
        <f>O68+I279</f>
        <v>38.177999999999997</v>
      </c>
      <c r="Q290" s="131" t="s">
        <v>10</v>
      </c>
      <c r="V290" s="171"/>
      <c r="AB290" s="170"/>
      <c r="AD290" t="s">
        <v>1561</v>
      </c>
      <c r="AF290" s="12">
        <f>R66</f>
        <v>45</v>
      </c>
      <c r="AG290" s="13">
        <f>S66</f>
        <v>17.010000000000002</v>
      </c>
      <c r="AH290" t="s">
        <v>904</v>
      </c>
      <c r="AM290" t="s">
        <v>1562</v>
      </c>
      <c r="AO290" s="12">
        <f>AX281-(AN270+AF273)-AK278</f>
        <v>10</v>
      </c>
      <c r="AP290" s="13">
        <f>AY281-(AO270+AG273)-AL278</f>
        <v>3.7099999999999937</v>
      </c>
      <c r="AV290" s="171"/>
    </row>
    <row r="291" spans="2:199" ht="15" customHeight="1" thickBot="1" x14ac:dyDescent="0.2">
      <c r="B291" s="170"/>
      <c r="O291" s="188"/>
      <c r="Q291" s="12">
        <f>Q259-1</f>
        <v>9</v>
      </c>
      <c r="R291" s="13">
        <f>R259-0.378</f>
        <v>3.4019999999999997</v>
      </c>
      <c r="S291" t="s">
        <v>10</v>
      </c>
      <c r="V291" s="171"/>
      <c r="AB291" s="170"/>
      <c r="AC291" s="17"/>
      <c r="AD291" s="17"/>
      <c r="AE291" s="17"/>
      <c r="AF291" s="17"/>
      <c r="AG291" s="17"/>
      <c r="AH291" s="17"/>
      <c r="AI291" s="17"/>
      <c r="AJ291" s="17"/>
      <c r="AK291" s="17"/>
      <c r="AL291" s="17"/>
      <c r="AM291" s="17"/>
      <c r="AN291" s="17"/>
      <c r="AO291" s="17"/>
      <c r="AP291" s="17"/>
      <c r="AQ291" s="17"/>
      <c r="AR291" s="17"/>
      <c r="AS291" s="17"/>
      <c r="AT291" s="17"/>
      <c r="AU291" s="180" t="s">
        <v>1563</v>
      </c>
      <c r="AV291" s="181"/>
      <c r="AW291" s="276"/>
    </row>
    <row r="292" spans="2:199" ht="15" customHeight="1" thickTop="1" x14ac:dyDescent="0.15">
      <c r="B292" s="170"/>
      <c r="D292" t="s">
        <v>1704</v>
      </c>
      <c r="H292" s="59"/>
      <c r="I292" s="583">
        <v>1.3</v>
      </c>
      <c r="J292" s="584">
        <v>0.378</v>
      </c>
      <c r="K292" t="s">
        <v>904</v>
      </c>
      <c r="N292" s="131" t="s">
        <v>1705</v>
      </c>
      <c r="O292" s="420"/>
      <c r="P292" s="131"/>
      <c r="Q292" s="131"/>
      <c r="V292" s="171"/>
      <c r="AO292" s="6" t="s">
        <v>1568</v>
      </c>
      <c r="AU292" s="1"/>
      <c r="AV292" s="183"/>
      <c r="CX292" s="9"/>
      <c r="CY292" s="9"/>
      <c r="CZ292" s="9"/>
      <c r="DA292" s="9"/>
      <c r="DB292" s="9"/>
      <c r="DC292" s="9"/>
      <c r="DD292" s="9"/>
      <c r="DE292" s="9"/>
      <c r="DF292" s="9"/>
      <c r="DG292" s="9"/>
      <c r="DH292" s="9"/>
      <c r="DI292" s="9"/>
      <c r="DJ292" s="9"/>
      <c r="DK292" s="9"/>
      <c r="DL292" s="9"/>
      <c r="DM292" s="9"/>
      <c r="DN292" s="9"/>
      <c r="DO292" s="9"/>
      <c r="DP292" s="9"/>
      <c r="DQ292" s="9"/>
      <c r="DR292" s="9"/>
      <c r="DS292" s="9"/>
      <c r="DT292" s="9"/>
      <c r="DU292" s="9"/>
      <c r="DV292" s="9"/>
      <c r="DW292" s="9"/>
    </row>
    <row r="293" spans="2:199" ht="15" customHeight="1" x14ac:dyDescent="0.15">
      <c r="B293" s="170"/>
      <c r="C293" t="s">
        <v>212</v>
      </c>
      <c r="N293" s="348">
        <f>N68+I292</f>
        <v>101.3</v>
      </c>
      <c r="O293" s="581">
        <f>O68+J292</f>
        <v>38.177999999999997</v>
      </c>
      <c r="P293" t="s">
        <v>10</v>
      </c>
      <c r="V293" s="171"/>
      <c r="CX293" s="9"/>
      <c r="CY293" s="9"/>
      <c r="CZ293" s="9"/>
      <c r="DA293" s="9"/>
      <c r="DB293" s="9"/>
      <c r="DC293" s="9"/>
      <c r="DD293" s="9"/>
      <c r="DE293" s="9"/>
      <c r="DF293" s="9"/>
      <c r="DG293" s="9"/>
      <c r="DH293" s="9"/>
      <c r="DI293" s="9"/>
      <c r="DJ293" s="9"/>
      <c r="DK293" s="9"/>
      <c r="DL293" s="9"/>
      <c r="DM293" s="9"/>
      <c r="DN293" s="9"/>
      <c r="DO293" s="9"/>
      <c r="DP293" s="9"/>
      <c r="DQ293" s="9"/>
      <c r="DR293" s="9"/>
      <c r="DS293" s="9"/>
      <c r="DT293" s="9"/>
      <c r="DU293" s="9"/>
      <c r="DV293" s="9"/>
      <c r="DW293" s="9"/>
    </row>
    <row r="294" spans="2:199" ht="15" customHeight="1" x14ac:dyDescent="0.15">
      <c r="B294" s="170"/>
      <c r="C294" s="173"/>
      <c r="D294" t="s">
        <v>1561</v>
      </c>
      <c r="F294" s="12">
        <f>R66</f>
        <v>45</v>
      </c>
      <c r="G294" s="13">
        <f>S66</f>
        <v>17.010000000000002</v>
      </c>
      <c r="H294" t="s">
        <v>10</v>
      </c>
      <c r="M294" t="s">
        <v>1710</v>
      </c>
      <c r="O294" s="188"/>
      <c r="P294" s="12">
        <f>X285-(N274+F277)-L282</f>
        <v>10</v>
      </c>
      <c r="Q294" s="13">
        <f>Y285-(O274+G277)-M282</f>
        <v>3.7099999999999937</v>
      </c>
      <c r="V294" s="171"/>
      <c r="CX294" s="9"/>
      <c r="CY294" s="9"/>
      <c r="CZ294" s="9"/>
      <c r="DA294" s="9"/>
      <c r="DB294" s="9"/>
      <c r="DC294" s="9"/>
      <c r="DD294" s="9"/>
      <c r="DE294" s="9"/>
      <c r="DF294" s="9"/>
      <c r="DG294" s="9"/>
      <c r="DH294" s="9"/>
      <c r="DI294" s="9"/>
      <c r="DJ294" s="9"/>
      <c r="DK294" s="9"/>
      <c r="DL294" s="9"/>
      <c r="DM294" s="9"/>
      <c r="DN294" s="9"/>
      <c r="DO294" s="9"/>
      <c r="DP294" s="9"/>
      <c r="DQ294" s="9"/>
      <c r="DR294" s="9"/>
      <c r="DS294" s="9"/>
      <c r="DT294" s="9"/>
      <c r="DU294" s="9"/>
      <c r="DV294" s="9"/>
      <c r="DW294" s="9"/>
    </row>
    <row r="295" spans="2:199" ht="15" customHeight="1" thickBot="1" x14ac:dyDescent="0.2">
      <c r="B295" s="170"/>
      <c r="C295" s="296"/>
      <c r="D295" s="17"/>
      <c r="E295" s="17"/>
      <c r="F295" s="17"/>
      <c r="G295" s="17"/>
      <c r="H295" s="17"/>
      <c r="I295" s="17"/>
      <c r="J295" s="17"/>
      <c r="K295" s="17"/>
      <c r="L295" s="17"/>
      <c r="M295" s="17"/>
      <c r="N295" s="17"/>
      <c r="O295" s="579"/>
      <c r="P295" s="17"/>
      <c r="Q295" s="17"/>
      <c r="R295" s="17"/>
      <c r="S295" s="17"/>
      <c r="T295" s="17"/>
      <c r="U295" s="180" t="s">
        <v>1563</v>
      </c>
      <c r="V295" s="181"/>
      <c r="W295" s="276"/>
      <c r="CX295" s="9"/>
      <c r="CY295" s="9"/>
      <c r="CZ295" s="9"/>
      <c r="DA295" s="9"/>
      <c r="DB295" s="9"/>
      <c r="DC295" s="9"/>
      <c r="DD295" s="9"/>
      <c r="DE295" s="9"/>
      <c r="DF295" s="9"/>
      <c r="DG295" s="9"/>
      <c r="DH295" s="23"/>
      <c r="DI295" s="23"/>
      <c r="DJ295" s="23"/>
      <c r="DK295" s="9"/>
      <c r="DL295" s="9"/>
      <c r="DM295" s="23"/>
      <c r="DN295" s="9"/>
      <c r="DO295" s="9"/>
      <c r="DP295" s="9"/>
      <c r="DQ295" s="9"/>
      <c r="DR295" s="9"/>
      <c r="DS295" s="9"/>
      <c r="DT295" s="9"/>
      <c r="DU295" s="9"/>
      <c r="DV295" s="9"/>
      <c r="DW295" s="9"/>
    </row>
    <row r="296" spans="2:199" ht="15" customHeight="1" thickTop="1" x14ac:dyDescent="0.15">
      <c r="O296" s="6" t="s">
        <v>1568</v>
      </c>
      <c r="U296" s="1"/>
      <c r="V296" s="183"/>
      <c r="CX296" s="9"/>
      <c r="CY296" s="23"/>
      <c r="CZ296" s="9"/>
      <c r="DA296" s="9"/>
      <c r="DB296" s="9"/>
      <c r="DC296" s="9"/>
      <c r="DD296" s="9"/>
      <c r="DE296" s="9"/>
      <c r="DF296" s="9"/>
      <c r="DG296" s="23"/>
      <c r="DH296" s="23"/>
      <c r="DI296" s="9"/>
      <c r="DJ296" s="9"/>
      <c r="DK296" s="9"/>
      <c r="DL296" s="9"/>
      <c r="DM296" s="9"/>
      <c r="DN296" s="23"/>
      <c r="DO296" s="9"/>
      <c r="DP296" s="9"/>
      <c r="DQ296" s="9"/>
      <c r="DR296" s="9"/>
      <c r="DS296" s="23"/>
      <c r="DT296" s="9"/>
      <c r="DU296" s="9"/>
      <c r="DV296" s="9"/>
      <c r="DW296" s="9"/>
    </row>
    <row r="297" spans="2:199" ht="15" customHeight="1" x14ac:dyDescent="0.15">
      <c r="CX297" s="9"/>
      <c r="CY297" s="23"/>
      <c r="CZ297" s="9"/>
      <c r="DA297" s="9"/>
      <c r="DB297" s="9"/>
      <c r="DC297" s="9"/>
      <c r="DD297" s="9"/>
      <c r="DE297" s="23"/>
      <c r="DF297" s="23"/>
      <c r="DG297" s="23"/>
      <c r="DH297" s="9"/>
      <c r="DI297" s="9"/>
      <c r="DJ297" s="9"/>
      <c r="DK297" s="9"/>
      <c r="DL297" s="23"/>
      <c r="DM297" s="23"/>
      <c r="DN297" s="23"/>
      <c r="DO297" s="23"/>
      <c r="DP297" s="9"/>
      <c r="DQ297" s="9"/>
      <c r="DR297" s="9"/>
      <c r="DS297" s="23"/>
      <c r="DT297" s="9"/>
      <c r="DU297" s="9"/>
      <c r="DV297" s="9"/>
      <c r="DW297" s="9"/>
    </row>
    <row r="298" spans="2:199" ht="15" customHeight="1" x14ac:dyDescent="0.15">
      <c r="B298" s="6" t="s">
        <v>1721</v>
      </c>
      <c r="CX298" s="9"/>
      <c r="CY298" s="23"/>
      <c r="CZ298" s="9"/>
      <c r="DA298" s="9"/>
      <c r="DB298" s="9"/>
      <c r="DC298" s="23"/>
      <c r="DD298" s="23"/>
      <c r="DE298" s="9"/>
      <c r="DF298" s="9"/>
      <c r="DG298" s="23"/>
      <c r="DH298" s="23"/>
      <c r="DI298" s="9"/>
      <c r="DJ298" s="9"/>
      <c r="DK298" s="9"/>
      <c r="DL298" s="9"/>
      <c r="DM298" s="23"/>
      <c r="DN298" s="9"/>
      <c r="DO298" s="9"/>
      <c r="DP298" s="9"/>
      <c r="DQ298" s="9"/>
      <c r="DR298" s="9"/>
      <c r="DS298" s="23"/>
      <c r="DT298" s="9"/>
      <c r="DU298" s="9"/>
      <c r="DV298" s="9"/>
      <c r="DW298" s="9"/>
    </row>
    <row r="299" spans="2:199" ht="15" customHeight="1" x14ac:dyDescent="0.15">
      <c r="B299" s="6" t="s">
        <v>1722</v>
      </c>
      <c r="R299" s="6" t="s">
        <v>1723</v>
      </c>
      <c r="DA299" s="23"/>
      <c r="DB299" s="23"/>
      <c r="DC299" s="23"/>
      <c r="DD299" s="23"/>
      <c r="DE299" s="23"/>
      <c r="DF299" s="23"/>
      <c r="DG299" s="23"/>
      <c r="DH299" s="23"/>
      <c r="DI299" s="23"/>
      <c r="DJ299" s="23"/>
      <c r="DK299" s="9"/>
      <c r="DL299" s="9"/>
      <c r="DM299" s="9"/>
      <c r="DN299" s="9"/>
      <c r="DO299" s="9"/>
      <c r="DP299" s="9"/>
      <c r="DQ299" s="9"/>
      <c r="DR299" s="9"/>
      <c r="DS299" s="23"/>
      <c r="DT299" s="9"/>
      <c r="DU299" s="9"/>
      <c r="DV299" s="9"/>
      <c r="DW299" s="9"/>
      <c r="GO299" s="9"/>
      <c r="GP299" s="23"/>
      <c r="GQ299" s="23"/>
    </row>
    <row r="300" spans="2:199" ht="15" customHeight="1" x14ac:dyDescent="0.15">
      <c r="L300" s="12">
        <v>5</v>
      </c>
      <c r="M300" s="13">
        <v>1.89</v>
      </c>
      <c r="N300" t="s">
        <v>10</v>
      </c>
      <c r="AC300" s="12">
        <v>5</v>
      </c>
      <c r="AD300" s="13">
        <v>1.89</v>
      </c>
      <c r="AE300" t="s">
        <v>10</v>
      </c>
      <c r="DA300" s="23"/>
      <c r="DB300" s="23"/>
      <c r="DC300" s="23"/>
      <c r="DD300" s="23"/>
      <c r="DE300" s="23"/>
      <c r="DF300" s="23"/>
      <c r="DG300" s="23"/>
      <c r="DH300" s="23"/>
      <c r="DI300" s="23"/>
      <c r="DJ300" s="23"/>
      <c r="DK300" s="23"/>
      <c r="DL300" s="23"/>
      <c r="DM300" s="23"/>
      <c r="DN300" s="23"/>
      <c r="DO300" s="23"/>
      <c r="DP300" s="23"/>
      <c r="DQ300" s="23"/>
      <c r="DR300" s="23"/>
      <c r="DS300" s="23"/>
      <c r="DT300" s="23"/>
      <c r="DU300" s="9"/>
      <c r="DV300" s="9"/>
      <c r="DW300" s="9"/>
      <c r="GO300" s="9"/>
      <c r="GP300" s="23"/>
      <c r="GQ300" s="23"/>
    </row>
    <row r="301" spans="2:199" ht="15" customHeight="1" x14ac:dyDescent="0.15">
      <c r="C301" s="168"/>
      <c r="D301" s="3"/>
      <c r="E301" s="3"/>
      <c r="F301" s="3"/>
      <c r="G301" s="3"/>
      <c r="H301" s="3"/>
      <c r="I301" s="3"/>
      <c r="J301" s="3"/>
      <c r="K301" s="3"/>
      <c r="L301" s="3"/>
      <c r="T301" s="168"/>
      <c r="U301" s="3"/>
      <c r="V301" s="3"/>
      <c r="W301" s="3"/>
      <c r="X301" s="3"/>
      <c r="Y301" s="3"/>
      <c r="Z301" s="3"/>
      <c r="AA301" s="3"/>
      <c r="AB301" s="3"/>
      <c r="AC301" s="3"/>
      <c r="DA301" s="9"/>
      <c r="DB301" s="9"/>
      <c r="DC301" s="9"/>
      <c r="DD301" s="9"/>
      <c r="DE301" s="9"/>
      <c r="DF301" s="9"/>
      <c r="DG301" s="9"/>
      <c r="DH301" s="23"/>
      <c r="DI301" s="9"/>
      <c r="DJ301" s="9"/>
      <c r="DK301" s="9"/>
      <c r="DL301" s="9"/>
      <c r="DM301" s="23"/>
      <c r="DN301" s="9"/>
      <c r="DO301" s="9"/>
      <c r="DP301" s="9"/>
      <c r="DQ301" s="9"/>
      <c r="DR301" s="9"/>
      <c r="DS301" s="23"/>
      <c r="DT301" s="9"/>
      <c r="DU301" s="9"/>
      <c r="DV301" s="9"/>
      <c r="DW301" s="9"/>
      <c r="GO301" s="9"/>
      <c r="GP301" s="23"/>
      <c r="GQ301" s="9"/>
    </row>
    <row r="302" spans="2:199" ht="15" customHeight="1" x14ac:dyDescent="0.15">
      <c r="I302" t="s">
        <v>1248</v>
      </c>
      <c r="Z302" t="s">
        <v>1248</v>
      </c>
      <c r="DA302" s="9"/>
      <c r="DB302" s="9"/>
      <c r="DC302" s="9"/>
      <c r="DD302" s="9"/>
      <c r="DE302" s="9"/>
      <c r="DF302" s="9"/>
      <c r="DG302" s="9"/>
      <c r="DH302" s="9"/>
      <c r="DI302" s="9"/>
      <c r="DJ302" s="9"/>
      <c r="DK302" s="9"/>
      <c r="DL302" s="9"/>
      <c r="DM302" s="9"/>
      <c r="DN302" s="9"/>
      <c r="DO302" s="9"/>
      <c r="DP302" s="9"/>
      <c r="DQ302" s="9"/>
      <c r="DR302" s="9"/>
      <c r="DS302" s="23"/>
      <c r="DT302" s="9"/>
      <c r="DU302" s="9"/>
      <c r="DV302" s="9"/>
      <c r="DW302" s="9"/>
      <c r="GO302" s="9"/>
      <c r="GP302" s="23"/>
      <c r="GQ302" s="9"/>
    </row>
    <row r="303" spans="2:199" ht="15" customHeight="1" x14ac:dyDescent="0.15">
      <c r="E303" t="s">
        <v>1725</v>
      </c>
      <c r="I303" s="12">
        <f>L68+0.5</f>
        <v>85.5</v>
      </c>
      <c r="J303" s="13">
        <f>M68+0.189</f>
        <v>32.389000000000003</v>
      </c>
      <c r="K303" t="s">
        <v>10</v>
      </c>
      <c r="V303" t="s">
        <v>1726</v>
      </c>
      <c r="Z303" s="12">
        <f>N66+0.5</f>
        <v>85.5</v>
      </c>
      <c r="AA303" s="13">
        <f>O66+0.189</f>
        <v>32.389000000000003</v>
      </c>
      <c r="AB303" t="s">
        <v>10</v>
      </c>
      <c r="DA303" s="9"/>
      <c r="DB303" s="9"/>
      <c r="DC303" s="23"/>
      <c r="DD303" s="23"/>
      <c r="DE303" s="9"/>
      <c r="DF303" s="9"/>
      <c r="DG303" s="9"/>
      <c r="DH303" s="9"/>
      <c r="DI303" s="9"/>
      <c r="DJ303" s="9"/>
      <c r="DK303" s="9"/>
      <c r="DL303" s="9"/>
      <c r="DM303" s="23"/>
      <c r="DN303" s="23"/>
      <c r="DO303" s="23"/>
      <c r="DP303" s="23"/>
      <c r="DQ303" s="9"/>
      <c r="DR303" s="9"/>
      <c r="DS303" s="23"/>
      <c r="DT303" s="9"/>
      <c r="DU303" s="9"/>
      <c r="DV303" s="9"/>
      <c r="DW303" s="9"/>
      <c r="GO303" s="9"/>
      <c r="GP303" s="23"/>
      <c r="GQ303" s="9"/>
    </row>
    <row r="304" spans="2:199" ht="15" customHeight="1" x14ac:dyDescent="0.15">
      <c r="D304" s="12">
        <f>V84</f>
        <v>0.375</v>
      </c>
      <c r="E304" s="13">
        <f>W84</f>
        <v>0.14000000000000001</v>
      </c>
      <c r="F304" t="s">
        <v>10</v>
      </c>
      <c r="K304" s="135"/>
      <c r="U304" s="12">
        <f>V84</f>
        <v>0.375</v>
      </c>
      <c r="V304" s="13">
        <f>W84</f>
        <v>0.14000000000000001</v>
      </c>
      <c r="W304" t="s">
        <v>10</v>
      </c>
      <c r="AB304" s="135"/>
      <c r="DA304" s="9"/>
      <c r="DB304" s="9"/>
      <c r="DC304" s="9"/>
      <c r="DD304" s="9"/>
      <c r="DE304" s="9"/>
      <c r="DF304" s="9"/>
      <c r="DG304" s="9"/>
      <c r="DH304" s="9"/>
      <c r="DI304" s="9"/>
      <c r="DJ304" s="9"/>
      <c r="DK304" s="9"/>
      <c r="DL304" s="9"/>
      <c r="DM304" s="23"/>
      <c r="DN304" s="9"/>
      <c r="DO304" s="23"/>
      <c r="DP304" s="9"/>
      <c r="DQ304" s="9"/>
      <c r="DR304" s="9"/>
      <c r="DS304" s="23"/>
      <c r="DT304" s="9"/>
      <c r="DU304" s="9"/>
      <c r="DV304" s="9"/>
      <c r="DW304" s="9"/>
      <c r="GO304" s="9"/>
      <c r="GP304" s="23"/>
      <c r="GQ304" s="9"/>
    </row>
    <row r="305" spans="1:199" ht="15" customHeight="1" x14ac:dyDescent="0.15">
      <c r="E305" s="12">
        <f>R66/2</f>
        <v>22.5</v>
      </c>
      <c r="F305" s="13">
        <f>S66/2</f>
        <v>8.5050000000000008</v>
      </c>
      <c r="G305" t="s">
        <v>10</v>
      </c>
      <c r="V305" s="12">
        <f>R66/2</f>
        <v>22.5</v>
      </c>
      <c r="W305" s="13">
        <f>S66/2</f>
        <v>8.5050000000000008</v>
      </c>
      <c r="X305" t="s">
        <v>10</v>
      </c>
      <c r="DA305" s="9"/>
      <c r="DB305" s="9"/>
      <c r="DC305" s="9"/>
      <c r="DD305" s="23"/>
      <c r="DE305" s="9"/>
      <c r="DF305" s="9"/>
      <c r="DG305" s="9"/>
      <c r="DH305" s="9"/>
      <c r="DI305" s="9"/>
      <c r="DJ305" s="9"/>
      <c r="DK305" s="9"/>
      <c r="DL305" s="9"/>
      <c r="DM305" s="23"/>
      <c r="DN305" s="9"/>
      <c r="DO305" s="9"/>
      <c r="DP305" s="9"/>
      <c r="DQ305" s="9"/>
      <c r="DR305" s="9"/>
      <c r="DS305" s="23"/>
      <c r="DT305" s="9"/>
      <c r="DU305" s="9"/>
      <c r="DV305" s="9"/>
      <c r="DW305" s="9"/>
      <c r="GO305" s="9"/>
      <c r="GP305" s="23"/>
      <c r="GQ305" s="9"/>
    </row>
    <row r="306" spans="1:199" ht="15" customHeight="1" x14ac:dyDescent="0.15">
      <c r="F306" s="135"/>
      <c r="G306" s="2"/>
      <c r="W306" s="135"/>
      <c r="X306" s="2"/>
      <c r="DA306" s="9"/>
      <c r="DB306" s="9"/>
      <c r="DC306" s="9"/>
      <c r="DD306" s="9"/>
      <c r="DE306" s="9"/>
      <c r="DF306" s="9"/>
      <c r="DG306" s="9"/>
      <c r="DH306" s="9"/>
      <c r="DI306" s="9"/>
      <c r="DJ306" s="23"/>
      <c r="DK306" s="9"/>
      <c r="DL306" s="23"/>
      <c r="DM306" s="23"/>
      <c r="DN306" s="9"/>
      <c r="DO306" s="9"/>
      <c r="DP306" s="9"/>
      <c r="DQ306" s="9"/>
      <c r="DR306" s="9"/>
      <c r="DS306" s="23"/>
      <c r="DT306" s="9"/>
      <c r="DU306" s="9"/>
      <c r="DV306" s="9"/>
      <c r="DW306" s="9"/>
      <c r="GO306" s="9"/>
      <c r="GP306" s="23"/>
      <c r="GQ306" s="9"/>
    </row>
    <row r="307" spans="1:199" ht="15" customHeight="1" x14ac:dyDescent="0.15">
      <c r="B307" t="s">
        <v>1472</v>
      </c>
      <c r="C307" t="s">
        <v>193</v>
      </c>
      <c r="E307" s="12">
        <f>R66/2-E310</f>
        <v>12.5</v>
      </c>
      <c r="F307" s="13">
        <f>S66/2-F310</f>
        <v>4.7250000000000014</v>
      </c>
      <c r="G307" t="s">
        <v>10</v>
      </c>
      <c r="I307" s="12">
        <f>L68+0.5</f>
        <v>85.5</v>
      </c>
      <c r="J307" s="13">
        <f>M68+0.189</f>
        <v>32.389000000000003</v>
      </c>
      <c r="K307" t="s">
        <v>10</v>
      </c>
      <c r="N307" t="s">
        <v>2</v>
      </c>
      <c r="S307" t="s">
        <v>1472</v>
      </c>
      <c r="T307" t="s">
        <v>193</v>
      </c>
      <c r="Z307" s="345">
        <f>L68+0.5+(N66-L68)/2</f>
        <v>85.5</v>
      </c>
      <c r="AA307" s="311">
        <f>M68+0.189+(O66-M68)/2</f>
        <v>32.389000000000003</v>
      </c>
      <c r="AB307" s="131" t="s">
        <v>10</v>
      </c>
      <c r="AE307" t="s">
        <v>942</v>
      </c>
      <c r="DA307" s="9"/>
      <c r="DB307" s="9"/>
      <c r="DC307" s="23"/>
      <c r="DD307" s="9"/>
      <c r="DE307" s="23"/>
      <c r="DF307" s="9"/>
      <c r="DG307" s="9"/>
      <c r="DH307" s="9"/>
      <c r="DI307" s="9"/>
      <c r="DJ307" s="9"/>
      <c r="DK307" s="9"/>
      <c r="DL307" s="9"/>
      <c r="DM307" s="23"/>
      <c r="DN307" s="9"/>
      <c r="DO307" s="9"/>
      <c r="DP307" s="9"/>
      <c r="DQ307" s="9"/>
      <c r="DR307" s="9"/>
      <c r="DS307" s="23"/>
      <c r="DT307" s="9"/>
      <c r="DU307" s="9"/>
      <c r="DV307" s="9"/>
      <c r="DW307" s="9"/>
      <c r="GO307" s="9"/>
      <c r="GP307" s="23"/>
      <c r="GQ307" s="9"/>
    </row>
    <row r="308" spans="1:199" ht="15" customHeight="1" x14ac:dyDescent="0.15">
      <c r="A308" s="12">
        <f>P68</f>
        <v>47</v>
      </c>
      <c r="B308" s="13">
        <f>Q68</f>
        <v>17.765999999999998</v>
      </c>
      <c r="C308" t="s">
        <v>10</v>
      </c>
      <c r="N308" s="12">
        <f>R66</f>
        <v>45</v>
      </c>
      <c r="O308" s="13">
        <f>S66</f>
        <v>17.010000000000002</v>
      </c>
      <c r="P308" t="s">
        <v>10</v>
      </c>
      <c r="R308" s="12">
        <f>P68</f>
        <v>47</v>
      </c>
      <c r="S308" s="13">
        <f>Q68</f>
        <v>17.765999999999998</v>
      </c>
      <c r="T308" t="s">
        <v>10</v>
      </c>
      <c r="V308" s="12">
        <f>R66/2</f>
        <v>22.5</v>
      </c>
      <c r="W308" s="13">
        <f>S66/2</f>
        <v>8.5050000000000008</v>
      </c>
      <c r="X308" t="s">
        <v>10</v>
      </c>
      <c r="AE308" s="12">
        <f>R66</f>
        <v>45</v>
      </c>
      <c r="AF308" s="13">
        <f>S66</f>
        <v>17.010000000000002</v>
      </c>
      <c r="AG308" t="s">
        <v>10</v>
      </c>
      <c r="DA308" s="23"/>
      <c r="DB308" s="23"/>
      <c r="DC308" s="23"/>
      <c r="DD308" s="9"/>
      <c r="DE308" s="23"/>
      <c r="DF308" s="23"/>
      <c r="DG308" s="9"/>
      <c r="DH308" s="9"/>
      <c r="DI308" s="23"/>
      <c r="DJ308" s="23"/>
      <c r="DK308" s="9"/>
      <c r="DL308" s="9"/>
      <c r="DM308" s="23"/>
      <c r="DN308" s="9"/>
      <c r="DO308" s="9"/>
      <c r="DP308" s="9"/>
      <c r="DQ308" s="9"/>
      <c r="DR308" s="9"/>
      <c r="DS308" s="23"/>
      <c r="DT308" s="9"/>
      <c r="DU308" s="9"/>
      <c r="DV308" s="9"/>
      <c r="DW308" s="9"/>
      <c r="GO308" s="9"/>
      <c r="GP308" s="23"/>
      <c r="GQ308" s="9"/>
    </row>
    <row r="309" spans="1:199" ht="15" customHeight="1" x14ac:dyDescent="0.15">
      <c r="G309" t="s">
        <v>1261</v>
      </c>
      <c r="I309" s="12">
        <f>L68+0.5</f>
        <v>85.5</v>
      </c>
      <c r="J309" s="13">
        <f>M68+0.189</f>
        <v>32.389000000000003</v>
      </c>
      <c r="K309" t="s">
        <v>10</v>
      </c>
      <c r="AA309" s="9"/>
      <c r="AB309" s="9"/>
      <c r="AC309" s="9"/>
      <c r="DA309" s="9"/>
      <c r="DB309" s="9"/>
      <c r="DC309" s="9"/>
      <c r="DD309" s="9"/>
      <c r="DE309" s="9"/>
      <c r="DF309" s="9"/>
      <c r="DG309" s="9"/>
      <c r="DH309" s="9"/>
      <c r="DI309" s="9"/>
      <c r="DJ309" s="9"/>
      <c r="DK309" s="9"/>
      <c r="DL309" s="9"/>
      <c r="DM309" s="23"/>
      <c r="DN309" s="9"/>
      <c r="DO309" s="9"/>
      <c r="DP309" s="9"/>
      <c r="DQ309" s="9"/>
      <c r="DR309" s="9"/>
      <c r="DS309" s="23"/>
      <c r="DT309" s="9"/>
      <c r="DU309" s="9"/>
      <c r="DV309" s="9"/>
      <c r="DW309" s="9"/>
      <c r="GO309" s="9"/>
      <c r="GP309" s="23"/>
      <c r="GQ309" s="9"/>
    </row>
    <row r="310" spans="1:199" ht="15" customHeight="1" x14ac:dyDescent="0.15">
      <c r="C310" s="168"/>
      <c r="E310" s="12">
        <v>10</v>
      </c>
      <c r="F310" s="13">
        <v>3.78</v>
      </c>
      <c r="G310" t="s">
        <v>10</v>
      </c>
      <c r="J310" t="s">
        <v>1731</v>
      </c>
      <c r="T310" s="168"/>
      <c r="AA310" t="s">
        <v>1732</v>
      </c>
      <c r="DA310" s="9"/>
      <c r="DB310" s="9"/>
      <c r="DC310" s="9"/>
      <c r="DD310" s="9"/>
      <c r="DE310" s="9"/>
      <c r="DF310" s="9"/>
      <c r="DG310" s="9"/>
      <c r="DH310" s="9"/>
      <c r="DI310" s="9"/>
      <c r="DJ310" s="9"/>
      <c r="DK310" s="9"/>
      <c r="DL310" s="23"/>
      <c r="DM310" s="23"/>
      <c r="DN310" s="9"/>
      <c r="DO310" s="9"/>
      <c r="DP310" s="9"/>
      <c r="DQ310" s="9"/>
      <c r="DR310" s="9"/>
      <c r="DS310" s="23"/>
      <c r="DT310" s="9"/>
      <c r="DU310" s="23"/>
      <c r="DV310" s="9"/>
      <c r="DW310" s="9"/>
      <c r="GO310" s="9"/>
      <c r="GP310" s="23"/>
      <c r="GQ310" s="9"/>
    </row>
    <row r="311" spans="1:199" ht="15" customHeight="1" x14ac:dyDescent="0.15">
      <c r="G311" t="s">
        <v>217</v>
      </c>
      <c r="I311" s="12">
        <f>L68+1</f>
        <v>86</v>
      </c>
      <c r="J311" s="13">
        <f>M68+0.378</f>
        <v>32.578000000000003</v>
      </c>
      <c r="K311" t="s">
        <v>10</v>
      </c>
      <c r="V311" s="9"/>
      <c r="W311" s="9"/>
      <c r="X311" t="s">
        <v>217</v>
      </c>
      <c r="Z311" s="12">
        <f>L68+1</f>
        <v>86</v>
      </c>
      <c r="AA311" s="13">
        <f>M68+0.378</f>
        <v>32.578000000000003</v>
      </c>
      <c r="AB311" t="s">
        <v>10</v>
      </c>
      <c r="DA311" s="9"/>
      <c r="DB311" s="9"/>
      <c r="DC311" s="9"/>
      <c r="DD311" s="9"/>
      <c r="DE311" s="9"/>
      <c r="DF311" s="9"/>
      <c r="DG311" s="9"/>
      <c r="DH311" s="9"/>
      <c r="DI311" s="9"/>
      <c r="DJ311" s="9"/>
      <c r="DK311" s="9"/>
      <c r="DL311" s="9"/>
      <c r="DM311" s="23"/>
      <c r="DN311" s="9"/>
      <c r="DO311" s="9"/>
      <c r="DP311" s="9"/>
      <c r="DQ311" s="9"/>
      <c r="DR311" s="9"/>
      <c r="DS311" s="23"/>
      <c r="DT311" s="9"/>
      <c r="DU311" s="23"/>
      <c r="DV311" s="23"/>
      <c r="DW311" s="9"/>
      <c r="GO311" s="9"/>
      <c r="GP311" s="23"/>
      <c r="GQ311" s="9"/>
    </row>
    <row r="312" spans="1:199" ht="15" customHeight="1" x14ac:dyDescent="0.15">
      <c r="DA312" s="9"/>
      <c r="DB312" s="9"/>
      <c r="DC312" s="9"/>
      <c r="DD312" s="9"/>
      <c r="DE312" s="9"/>
      <c r="DF312" s="9"/>
      <c r="DG312" s="9"/>
      <c r="DH312" s="9"/>
      <c r="DI312" s="9"/>
      <c r="DJ312" s="9"/>
      <c r="DK312" s="9"/>
      <c r="DL312" s="9"/>
      <c r="DM312" s="23"/>
      <c r="DN312" s="9"/>
      <c r="DO312" s="9"/>
      <c r="DP312" s="9"/>
      <c r="DQ312" s="9"/>
      <c r="DR312" s="9"/>
      <c r="DS312" s="23"/>
      <c r="DT312" s="9"/>
      <c r="DU312" s="9"/>
      <c r="DV312" s="9"/>
      <c r="DW312" s="9"/>
      <c r="GO312" s="9"/>
      <c r="GP312" s="23"/>
      <c r="GQ312" s="9"/>
    </row>
    <row r="313" spans="1:199" ht="15" customHeight="1" x14ac:dyDescent="0.15">
      <c r="DA313" s="23"/>
      <c r="DB313" s="23"/>
      <c r="DC313" s="23"/>
      <c r="DD313" s="23"/>
      <c r="DE313" s="23"/>
      <c r="DF313" s="23"/>
      <c r="DG313" s="23"/>
      <c r="DH313" s="23"/>
      <c r="DI313" s="23"/>
      <c r="DJ313" s="23"/>
      <c r="DK313" s="23"/>
      <c r="DL313" s="23"/>
      <c r="DM313" s="23"/>
      <c r="DN313" s="23"/>
      <c r="DO313" s="23"/>
      <c r="DP313" s="23"/>
      <c r="DQ313" s="23"/>
      <c r="DR313" s="23"/>
      <c r="DS313" s="23"/>
      <c r="DT313" s="23"/>
      <c r="DU313" s="23"/>
      <c r="DV313" s="9"/>
      <c r="DW313" s="9"/>
      <c r="GO313" s="9"/>
      <c r="GP313" s="23"/>
      <c r="GQ313" s="23"/>
    </row>
    <row r="314" spans="1:199" ht="15" customHeight="1" x14ac:dyDescent="0.15">
      <c r="F314" s="6" t="s">
        <v>1742</v>
      </c>
      <c r="L314" s="198"/>
      <c r="W314" s="6" t="s">
        <v>1742</v>
      </c>
      <c r="AC314" s="198"/>
      <c r="DA314" s="9"/>
      <c r="DB314" s="9"/>
      <c r="DC314" s="9"/>
      <c r="DD314" s="9"/>
      <c r="DE314" s="9"/>
      <c r="DF314" s="9"/>
      <c r="DG314" s="9"/>
      <c r="DH314" s="9"/>
      <c r="DI314" s="9"/>
      <c r="DJ314" s="9"/>
      <c r="DK314" s="9"/>
      <c r="DL314" s="9"/>
      <c r="DM314" s="23"/>
      <c r="DN314" s="9"/>
      <c r="DO314" s="9"/>
      <c r="DP314" s="9"/>
      <c r="DQ314" s="9"/>
      <c r="DR314" s="9"/>
      <c r="DS314" s="23"/>
      <c r="DT314" s="9"/>
      <c r="DU314" s="9"/>
      <c r="DV314" s="9"/>
      <c r="DW314" s="9"/>
      <c r="GO314" s="9"/>
      <c r="GP314" s="23"/>
      <c r="GQ314" s="9"/>
    </row>
    <row r="315" spans="1:199" ht="15" customHeight="1" thickBot="1" x14ac:dyDescent="0.2">
      <c r="C315" s="199"/>
      <c r="D315" s="199"/>
      <c r="E315" s="199"/>
      <c r="F315" s="199"/>
      <c r="G315" s="199"/>
      <c r="H315" s="199"/>
      <c r="I315" s="199"/>
      <c r="J315" s="199"/>
      <c r="K315" s="199"/>
      <c r="L315" s="199"/>
      <c r="M315" s="199"/>
      <c r="T315" s="199"/>
      <c r="U315" s="199"/>
      <c r="V315" s="199"/>
      <c r="W315" s="199"/>
      <c r="X315" s="199"/>
      <c r="Y315" s="199"/>
      <c r="Z315" s="199"/>
      <c r="AA315" s="199"/>
      <c r="AB315" s="199"/>
      <c r="AC315" s="199"/>
      <c r="AD315" s="199"/>
      <c r="DA315" s="9"/>
      <c r="DB315" s="9"/>
      <c r="DC315" s="9"/>
      <c r="DD315" s="9"/>
      <c r="DE315" s="9"/>
      <c r="DF315" s="9"/>
      <c r="DG315" s="9"/>
      <c r="DH315" s="9"/>
      <c r="DI315" s="9"/>
      <c r="DJ315" s="9"/>
      <c r="DK315" s="9"/>
      <c r="DL315" s="9"/>
      <c r="DM315" s="23"/>
      <c r="DN315" s="9"/>
      <c r="DO315" s="9"/>
      <c r="DP315" s="9"/>
      <c r="DQ315" s="9"/>
      <c r="DR315" s="9"/>
      <c r="DS315" s="23"/>
      <c r="DT315" s="9"/>
      <c r="DU315" s="9"/>
      <c r="DV315" s="9"/>
      <c r="DW315" s="9"/>
      <c r="GO315" s="9"/>
      <c r="GP315" s="23"/>
      <c r="GQ315" s="9"/>
    </row>
    <row r="316" spans="1:199" ht="15" customHeight="1" x14ac:dyDescent="0.15">
      <c r="N316" t="s">
        <v>196</v>
      </c>
      <c r="AE316" t="s">
        <v>196</v>
      </c>
      <c r="DA316" s="9"/>
      <c r="DB316" s="9"/>
      <c r="DC316" s="9"/>
      <c r="DD316" s="9"/>
      <c r="DE316" s="9"/>
      <c r="DF316" s="9"/>
      <c r="DG316" s="9"/>
      <c r="DH316" s="9"/>
      <c r="DI316" s="9"/>
      <c r="DJ316" s="360"/>
      <c r="DK316" s="360"/>
      <c r="DL316" s="360"/>
      <c r="DM316" s="360"/>
      <c r="DN316" s="360"/>
      <c r="DO316" s="9"/>
      <c r="DP316" s="9"/>
      <c r="DQ316" s="9"/>
      <c r="DR316" s="9"/>
      <c r="DS316" s="23"/>
      <c r="DT316" s="9"/>
      <c r="DU316" s="9"/>
      <c r="DV316" s="9"/>
      <c r="DW316" s="9"/>
      <c r="GO316" s="9"/>
      <c r="GP316" s="23"/>
      <c r="GQ316" s="9"/>
    </row>
    <row r="317" spans="1:199" ht="15" customHeight="1" x14ac:dyDescent="0.15">
      <c r="C317" t="s">
        <v>391</v>
      </c>
      <c r="G317" t="s">
        <v>70</v>
      </c>
      <c r="I317" s="12">
        <f>L68+1</f>
        <v>86</v>
      </c>
      <c r="J317" s="13">
        <f>M68+0.378</f>
        <v>32.578000000000003</v>
      </c>
      <c r="K317" t="s">
        <v>10</v>
      </c>
      <c r="N317" s="12">
        <f>N68-R66</f>
        <v>55</v>
      </c>
      <c r="O317" s="13">
        <f>O68-S66</f>
        <v>20.789999999999996</v>
      </c>
      <c r="P317" t="s">
        <v>10</v>
      </c>
      <c r="T317" t="s">
        <v>1474</v>
      </c>
      <c r="X317" t="s">
        <v>70</v>
      </c>
      <c r="Z317" s="12">
        <f>L68+1</f>
        <v>86</v>
      </c>
      <c r="AA317" s="13">
        <f>M68+0.378</f>
        <v>32.578000000000003</v>
      </c>
      <c r="AB317" t="s">
        <v>10</v>
      </c>
      <c r="AE317" s="12">
        <f>N68-R66</f>
        <v>55</v>
      </c>
      <c r="AF317" s="13">
        <f>O68-S66</f>
        <v>20.789999999999996</v>
      </c>
      <c r="AG317" t="s">
        <v>10</v>
      </c>
      <c r="DA317" s="9"/>
      <c r="DB317" s="9"/>
      <c r="DC317" s="9"/>
      <c r="DD317" s="9"/>
      <c r="DE317" s="23"/>
      <c r="DF317" s="9"/>
      <c r="DG317" s="9"/>
      <c r="DH317" s="9"/>
      <c r="DI317" s="9"/>
      <c r="DJ317" s="9"/>
      <c r="DK317" s="9"/>
      <c r="DL317" s="9"/>
      <c r="DM317" s="23"/>
      <c r="DN317" s="23"/>
      <c r="DO317" s="23"/>
      <c r="DP317" s="23"/>
      <c r="DQ317" s="9"/>
      <c r="DR317" s="9"/>
      <c r="DS317" s="23"/>
      <c r="DT317" s="9"/>
      <c r="DU317" s="9"/>
      <c r="DV317" s="9"/>
      <c r="DW317" s="9"/>
      <c r="GO317" s="9"/>
      <c r="GP317" s="23"/>
      <c r="GQ317" s="9"/>
    </row>
    <row r="318" spans="1:199" ht="15" customHeight="1" x14ac:dyDescent="0.15">
      <c r="A318" s="12">
        <f>N68-P68</f>
        <v>53</v>
      </c>
      <c r="B318" s="13">
        <f>O68-Q68</f>
        <v>20.033999999999999</v>
      </c>
      <c r="C318" t="s">
        <v>10</v>
      </c>
      <c r="G318" s="131"/>
      <c r="R318" s="12">
        <f>N68-P68</f>
        <v>53</v>
      </c>
      <c r="S318" s="13">
        <f>O68-Q68</f>
        <v>20.033999999999999</v>
      </c>
      <c r="T318" t="s">
        <v>10</v>
      </c>
      <c r="X318" s="131"/>
      <c r="DA318" s="9"/>
      <c r="DB318" s="9"/>
      <c r="DC318" s="9"/>
      <c r="DD318" s="9"/>
      <c r="DE318" s="23"/>
      <c r="DF318" s="366"/>
      <c r="DG318" s="366"/>
      <c r="DH318" s="9"/>
      <c r="DI318" s="9"/>
      <c r="DJ318" s="9"/>
      <c r="DK318" s="9"/>
      <c r="DL318" s="9"/>
      <c r="DM318" s="23"/>
      <c r="DN318" s="9"/>
      <c r="DO318" s="9"/>
      <c r="DP318" s="9"/>
      <c r="DQ318" s="9"/>
      <c r="DR318" s="9"/>
      <c r="DS318" s="23"/>
      <c r="DT318" s="9"/>
      <c r="DU318" s="9"/>
      <c r="DV318" s="9"/>
      <c r="DW318" s="9"/>
      <c r="GO318" s="9"/>
      <c r="GP318" s="23"/>
      <c r="GQ318" s="9"/>
    </row>
    <row r="319" spans="1:199" ht="15" customHeight="1" x14ac:dyDescent="0.15">
      <c r="DA319" s="9"/>
      <c r="DB319" s="9"/>
      <c r="DC319" s="9"/>
      <c r="DD319" s="23"/>
      <c r="DE319" s="9"/>
      <c r="DF319" s="9"/>
      <c r="DG319" s="9"/>
      <c r="DH319" s="9"/>
      <c r="DI319" s="9"/>
      <c r="DJ319" s="9"/>
      <c r="DK319" s="371"/>
      <c r="DL319" s="371"/>
      <c r="DM319" s="9"/>
      <c r="DN319" s="9"/>
      <c r="DO319" s="9"/>
      <c r="DP319" s="9"/>
      <c r="DQ319" s="9"/>
      <c r="DR319" s="9"/>
      <c r="DS319" s="23"/>
      <c r="DT319" s="9"/>
      <c r="DU319" s="9"/>
      <c r="DV319" s="9"/>
      <c r="DW319" s="9"/>
      <c r="GO319" s="9"/>
      <c r="GP319" s="23"/>
      <c r="GQ319" s="9"/>
    </row>
    <row r="320" spans="1:199" ht="15" customHeight="1" x14ac:dyDescent="0.15">
      <c r="G320" t="s">
        <v>806</v>
      </c>
      <c r="I320" s="12">
        <f>K183</f>
        <v>15</v>
      </c>
      <c r="J320" s="13">
        <f>L183</f>
        <v>5.67</v>
      </c>
      <c r="K320" t="s">
        <v>10</v>
      </c>
      <c r="X320" t="s">
        <v>806</v>
      </c>
      <c r="Z320" s="12">
        <f>K183</f>
        <v>15</v>
      </c>
      <c r="AA320" s="13">
        <f>L183</f>
        <v>5.67</v>
      </c>
      <c r="AB320" t="s">
        <v>10</v>
      </c>
      <c r="DA320" s="23"/>
      <c r="DB320" s="23"/>
      <c r="DC320" s="23"/>
      <c r="DD320" s="23"/>
      <c r="DE320" s="23"/>
      <c r="DF320" s="9"/>
      <c r="DG320" s="9"/>
      <c r="DH320" s="9"/>
      <c r="DI320" s="9"/>
      <c r="DJ320" s="9"/>
      <c r="DK320" s="9"/>
      <c r="DL320" s="9"/>
      <c r="DM320" s="23"/>
      <c r="DN320" s="23"/>
      <c r="DO320" s="9"/>
      <c r="DP320" s="9"/>
      <c r="DQ320" s="9"/>
      <c r="DR320" s="9"/>
      <c r="DS320" s="23"/>
      <c r="DT320" s="9"/>
      <c r="DU320" s="9"/>
      <c r="DV320" s="9"/>
      <c r="DW320" s="9"/>
      <c r="GO320" s="9"/>
      <c r="GP320" s="23"/>
      <c r="GQ320" s="23"/>
    </row>
    <row r="321" spans="2:199" ht="15" customHeight="1" x14ac:dyDescent="0.15">
      <c r="DA321" s="23"/>
      <c r="DB321" s="23"/>
      <c r="DC321" s="23"/>
      <c r="DD321" s="23"/>
      <c r="DE321" s="23"/>
      <c r="DF321" s="23"/>
      <c r="DG321" s="23"/>
      <c r="DH321" s="23"/>
      <c r="DI321" s="23"/>
      <c r="DJ321" s="23"/>
      <c r="DK321" s="23"/>
      <c r="DL321" s="23"/>
      <c r="DM321" s="23"/>
      <c r="DN321" s="23"/>
      <c r="DO321" s="23"/>
      <c r="DP321" s="23"/>
      <c r="DQ321" s="23"/>
      <c r="DR321" s="23"/>
      <c r="DS321" s="23"/>
      <c r="DT321" s="23"/>
      <c r="DU321" s="9"/>
      <c r="DV321" s="9"/>
      <c r="DW321" s="9"/>
      <c r="GO321" s="9"/>
      <c r="GP321" s="23"/>
      <c r="GQ321" s="23"/>
    </row>
    <row r="322" spans="2:199" ht="15" customHeight="1" x14ac:dyDescent="0.15">
      <c r="I322" t="s">
        <v>324</v>
      </c>
      <c r="Z322" t="s">
        <v>324</v>
      </c>
      <c r="DA322" s="9"/>
      <c r="DB322" s="9"/>
      <c r="DC322" s="9"/>
      <c r="DD322" s="9"/>
      <c r="DE322" s="9"/>
      <c r="DF322" s="9"/>
      <c r="DG322" s="9"/>
      <c r="DH322" s="9"/>
      <c r="DI322" s="9"/>
      <c r="DJ322" s="9"/>
      <c r="DK322" s="9"/>
      <c r="DL322" s="9"/>
      <c r="DM322" s="23"/>
      <c r="DN322" s="9"/>
      <c r="DO322" s="9"/>
      <c r="DP322" s="9"/>
      <c r="DQ322" s="9"/>
      <c r="DR322" s="23"/>
      <c r="DS322" s="23"/>
      <c r="DT322" s="9"/>
      <c r="DU322" s="9"/>
      <c r="DV322" s="9"/>
      <c r="DW322" s="9"/>
      <c r="GO322" s="9"/>
      <c r="GP322" s="23"/>
      <c r="GQ322" s="9"/>
    </row>
    <row r="323" spans="2:199" ht="15" customHeight="1" x14ac:dyDescent="0.15">
      <c r="DA323" s="9"/>
      <c r="DB323" s="9"/>
      <c r="DC323" s="9"/>
      <c r="DD323" s="9"/>
      <c r="DE323" s="9"/>
      <c r="DF323" s="9"/>
      <c r="DG323" s="9"/>
      <c r="DH323" s="9"/>
      <c r="DI323" s="9"/>
      <c r="DJ323" s="9"/>
      <c r="DK323" s="9"/>
      <c r="DL323" s="9"/>
      <c r="DM323" s="9"/>
      <c r="DN323" s="9"/>
      <c r="DO323" s="9"/>
      <c r="DP323" s="9"/>
      <c r="DQ323" s="9"/>
      <c r="DR323" s="9"/>
      <c r="DS323" s="9"/>
      <c r="DT323" s="9"/>
      <c r="DU323" s="9"/>
      <c r="DV323" s="9"/>
      <c r="DW323" s="9"/>
      <c r="GO323" s="9"/>
      <c r="GP323" s="9"/>
      <c r="GQ323" s="9"/>
    </row>
    <row r="325" spans="2:199" ht="15" customHeight="1" x14ac:dyDescent="0.15">
      <c r="B325" s="30" t="s">
        <v>2526</v>
      </c>
      <c r="E325" s="52"/>
    </row>
    <row r="326" spans="2:199" ht="15" customHeight="1" x14ac:dyDescent="0.15">
      <c r="B326" t="s">
        <v>1604</v>
      </c>
      <c r="AC326" s="9"/>
      <c r="AD326" s="9"/>
      <c r="AE326" s="9"/>
    </row>
    <row r="327" spans="2:199" ht="15" customHeight="1" x14ac:dyDescent="0.15">
      <c r="B327" t="s">
        <v>1605</v>
      </c>
      <c r="Z327" s="128"/>
      <c r="AA327" s="9"/>
      <c r="AB327" s="9"/>
      <c r="AD327" s="9"/>
      <c r="AE327" s="9"/>
    </row>
    <row r="328" spans="2:199" ht="15" customHeight="1" x14ac:dyDescent="0.15">
      <c r="B328" t="s">
        <v>1606</v>
      </c>
    </row>
    <row r="329" spans="2:199" ht="15" customHeight="1" x14ac:dyDescent="0.15">
      <c r="B329" t="s">
        <v>1608</v>
      </c>
      <c r="Q329" t="s">
        <v>212</v>
      </c>
    </row>
    <row r="331" spans="2:199" ht="15" customHeight="1" x14ac:dyDescent="0.15">
      <c r="B331" t="s">
        <v>1609</v>
      </c>
      <c r="H331" s="32">
        <v>265</v>
      </c>
      <c r="I331" s="106">
        <v>100.17</v>
      </c>
      <c r="J331" t="s">
        <v>1610</v>
      </c>
      <c r="O331" s="12">
        <f>H331*4</f>
        <v>1060</v>
      </c>
      <c r="P331" s="13">
        <f>I331*4</f>
        <v>400.68</v>
      </c>
      <c r="Q331" t="s">
        <v>10</v>
      </c>
    </row>
    <row r="333" spans="2:199" ht="15" customHeight="1" x14ac:dyDescent="0.15">
      <c r="B333" t="s">
        <v>1611</v>
      </c>
      <c r="M333" s="12">
        <f>N348-E345</f>
        <v>9.875</v>
      </c>
      <c r="N333" s="13">
        <f>O348-F345</f>
        <v>3.7319999999999993</v>
      </c>
      <c r="O333" t="s">
        <v>10</v>
      </c>
      <c r="Q333" t="s">
        <v>1612</v>
      </c>
      <c r="V333" s="32">
        <f>O369</f>
        <v>102.5</v>
      </c>
      <c r="W333" s="106">
        <f>P369</f>
        <v>38.744999999999997</v>
      </c>
      <c r="X333" t="s">
        <v>10</v>
      </c>
      <c r="Y333" t="s">
        <v>1613</v>
      </c>
      <c r="AC333" t="s">
        <v>1614</v>
      </c>
    </row>
    <row r="334" spans="2:199" ht="15" customHeight="1" x14ac:dyDescent="0.15">
      <c r="B334" s="151"/>
      <c r="C334" s="12">
        <f>N348</f>
        <v>159.875</v>
      </c>
      <c r="D334" s="13">
        <f>O348</f>
        <v>60.432000000000002</v>
      </c>
      <c r="E334" t="s">
        <v>10</v>
      </c>
      <c r="G334" s="12">
        <f>N348</f>
        <v>159.875</v>
      </c>
      <c r="H334" s="13">
        <f>O348</f>
        <v>60.432000000000002</v>
      </c>
      <c r="I334" t="s">
        <v>10</v>
      </c>
      <c r="K334" s="12">
        <f>N348</f>
        <v>159.875</v>
      </c>
      <c r="L334" s="13">
        <f>O348</f>
        <v>60.432000000000002</v>
      </c>
      <c r="M334" t="s">
        <v>10</v>
      </c>
      <c r="O334" s="12">
        <f>N348</f>
        <v>159.875</v>
      </c>
      <c r="P334" s="13">
        <f>O348</f>
        <v>60.432000000000002</v>
      </c>
      <c r="Q334" t="s">
        <v>10</v>
      </c>
      <c r="S334" s="12">
        <f>J369+V333</f>
        <v>266.5</v>
      </c>
      <c r="T334" s="13">
        <f>K369+W333</f>
        <v>100.74</v>
      </c>
      <c r="U334" t="s">
        <v>10</v>
      </c>
      <c r="Y334" s="12">
        <f>(P68+AC334)*2</f>
        <v>154</v>
      </c>
      <c r="Z334" s="13">
        <f>(Q68+AD334)*2</f>
        <v>58.211999999999996</v>
      </c>
      <c r="AA334" t="s">
        <v>10</v>
      </c>
      <c r="AC334" s="32">
        <v>30</v>
      </c>
      <c r="AD334" s="106">
        <v>11.34</v>
      </c>
      <c r="AE334" t="s">
        <v>10</v>
      </c>
    </row>
    <row r="335" spans="2:199" ht="15" customHeight="1" x14ac:dyDescent="0.15">
      <c r="E335" s="145"/>
      <c r="F335" s="151"/>
      <c r="I335" s="145"/>
      <c r="M335" s="145"/>
      <c r="Q335" s="145"/>
      <c r="R335" s="212"/>
      <c r="S335" s="3"/>
      <c r="T335" s="3"/>
      <c r="U335" s="3"/>
      <c r="V335" s="3"/>
      <c r="W335" s="3"/>
      <c r="X335" s="3"/>
      <c r="Y335" s="3"/>
      <c r="Z335" s="3"/>
      <c r="AA335" s="3"/>
    </row>
    <row r="336" spans="2:199" ht="15" customHeight="1" x14ac:dyDescent="0.15">
      <c r="B336" s="88" t="s">
        <v>1617</v>
      </c>
      <c r="C336" s="8"/>
      <c r="D336" s="8"/>
      <c r="E336" s="89"/>
      <c r="F336" s="8"/>
      <c r="G336" s="8"/>
      <c r="H336" s="8"/>
      <c r="I336" s="89"/>
      <c r="J336" s="8"/>
      <c r="K336" s="8"/>
      <c r="L336" s="8"/>
      <c r="M336" s="89"/>
      <c r="N336" s="8"/>
      <c r="O336" s="8"/>
      <c r="P336" s="8"/>
      <c r="Q336" s="89"/>
      <c r="S336" t="s">
        <v>1618</v>
      </c>
      <c r="Y336" s="9" t="s">
        <v>1619</v>
      </c>
      <c r="Z336" s="9"/>
      <c r="AC336" s="12">
        <f>AE336/2</f>
        <v>26</v>
      </c>
      <c r="AE336" s="12">
        <f>AV68-AC339</f>
        <v>52</v>
      </c>
      <c r="AF336" t="s">
        <v>1620</v>
      </c>
      <c r="DU336" s="1"/>
      <c r="DV336" s="1"/>
      <c r="DW336" s="1"/>
      <c r="DX336" s="1"/>
    </row>
    <row r="337" spans="2:128" ht="15" customHeight="1" x14ac:dyDescent="0.15">
      <c r="B337" s="357">
        <f>AV68</f>
        <v>98</v>
      </c>
      <c r="C337" s="13">
        <f>AW68</f>
        <v>37.043999999999997</v>
      </c>
      <c r="D337" t="s">
        <v>10</v>
      </c>
      <c r="E337" s="7"/>
      <c r="I337" s="7"/>
      <c r="M337" s="7"/>
      <c r="Q337" s="7"/>
      <c r="S337" s="358">
        <f>AV68/2</f>
        <v>49</v>
      </c>
      <c r="T337" s="13">
        <f>AW68/2</f>
        <v>18.521999999999998</v>
      </c>
      <c r="U337" t="s">
        <v>1621</v>
      </c>
      <c r="AC337" s="13">
        <f>AE337/2</f>
        <v>9.8279999999999976</v>
      </c>
      <c r="AD337" t="s">
        <v>10</v>
      </c>
      <c r="AE337" s="13">
        <f>AW68-AC340</f>
        <v>19.655999999999995</v>
      </c>
      <c r="AF337" t="s">
        <v>10</v>
      </c>
      <c r="DU337" s="1"/>
      <c r="DV337" s="1"/>
      <c r="DW337" s="1"/>
      <c r="DX337" s="1"/>
    </row>
    <row r="338" spans="2:128" ht="15" customHeight="1" x14ac:dyDescent="0.15">
      <c r="B338" s="81"/>
      <c r="C338" t="s">
        <v>1622</v>
      </c>
      <c r="D338" s="6" t="s">
        <v>1600</v>
      </c>
      <c r="E338" s="353"/>
      <c r="G338" t="s">
        <v>1622</v>
      </c>
      <c r="H338" s="6" t="s">
        <v>1600</v>
      </c>
      <c r="I338" s="353"/>
      <c r="K338" t="s">
        <v>1622</v>
      </c>
      <c r="L338" s="6" t="s">
        <v>1600</v>
      </c>
      <c r="M338" s="353"/>
      <c r="O338" t="s">
        <v>1622</v>
      </c>
      <c r="P338" s="6" t="s">
        <v>1623</v>
      </c>
      <c r="Q338" s="7"/>
      <c r="AC338" s="129"/>
      <c r="DU338" s="1"/>
      <c r="DV338" s="1"/>
      <c r="DW338" s="1"/>
      <c r="DX338" s="1"/>
    </row>
    <row r="339" spans="2:128" ht="15" customHeight="1" x14ac:dyDescent="0.15">
      <c r="B339" s="81"/>
      <c r="E339" s="7"/>
      <c r="I339" s="7"/>
      <c r="M339" s="7"/>
      <c r="N339" s="6" t="s">
        <v>129</v>
      </c>
      <c r="O339" s="1"/>
      <c r="Q339" s="7"/>
      <c r="S339" s="12">
        <f>AV68/2</f>
        <v>49</v>
      </c>
      <c r="T339" s="13">
        <f>AW68/2</f>
        <v>18.521999999999998</v>
      </c>
      <c r="U339" t="s">
        <v>1621</v>
      </c>
      <c r="Y339" t="s">
        <v>1624</v>
      </c>
      <c r="AA339" s="6" t="s">
        <v>1623</v>
      </c>
      <c r="AB339" s="59"/>
      <c r="AC339" s="103">
        <v>46</v>
      </c>
      <c r="AD339" s="1" t="s">
        <v>1625</v>
      </c>
      <c r="DU339" s="1"/>
      <c r="DV339" s="1"/>
      <c r="DW339" s="1"/>
      <c r="DX339" s="1"/>
    </row>
    <row r="340" spans="2:128" ht="15" customHeight="1" x14ac:dyDescent="0.15">
      <c r="B340" s="49"/>
      <c r="C340" s="3"/>
      <c r="D340" s="3"/>
      <c r="E340" s="16"/>
      <c r="F340" s="3"/>
      <c r="G340" s="3"/>
      <c r="H340" s="3"/>
      <c r="I340" s="16"/>
      <c r="J340" s="3"/>
      <c r="K340" s="3"/>
      <c r="L340" s="3"/>
      <c r="M340" s="16"/>
      <c r="N340" s="3"/>
      <c r="O340" s="3"/>
      <c r="P340" s="3"/>
      <c r="Q340" s="16"/>
      <c r="R340" s="49"/>
      <c r="S340" s="3" t="s">
        <v>1626</v>
      </c>
      <c r="T340" s="3"/>
      <c r="U340" s="3"/>
      <c r="V340" s="3"/>
      <c r="W340" s="3"/>
      <c r="X340" s="3"/>
      <c r="Y340" s="3"/>
      <c r="Z340" s="3"/>
      <c r="AA340" s="3"/>
      <c r="AB340" s="130"/>
      <c r="AC340" s="126">
        <v>17.388000000000002</v>
      </c>
      <c r="AD340" t="s">
        <v>10</v>
      </c>
      <c r="AF340" s="154"/>
      <c r="DU340" s="1"/>
      <c r="DV340" s="1"/>
      <c r="DW340" s="1"/>
      <c r="DX340" s="1"/>
    </row>
    <row r="341" spans="2:128" ht="15" customHeight="1" x14ac:dyDescent="0.15">
      <c r="AD341" s="4"/>
      <c r="DU341" s="1"/>
      <c r="DV341" s="1"/>
      <c r="DW341" s="1"/>
      <c r="DX341" s="1"/>
    </row>
    <row r="342" spans="2:128" ht="15" customHeight="1" x14ac:dyDescent="0.15">
      <c r="X342" s="12">
        <f>Y334/2</f>
        <v>77</v>
      </c>
      <c r="Y342" s="13">
        <f>Z334/2</f>
        <v>29.105999999999998</v>
      </c>
      <c r="Z342" t="s">
        <v>10</v>
      </c>
      <c r="AE342" s="9"/>
      <c r="AF342" s="9"/>
      <c r="DU342" s="1"/>
      <c r="DV342" s="1"/>
      <c r="DW342" s="1"/>
      <c r="DX342" s="1"/>
    </row>
    <row r="343" spans="2:128" ht="15" customHeight="1" x14ac:dyDescent="0.15">
      <c r="B343" s="361" t="s">
        <v>1627</v>
      </c>
      <c r="C343" s="344"/>
      <c r="D343" s="344"/>
      <c r="E343" s="344"/>
      <c r="F343" s="362">
        <f>E186+AK68</f>
        <v>366.5</v>
      </c>
      <c r="G343" s="363">
        <f>F186+AL68</f>
        <v>138.54</v>
      </c>
      <c r="H343" s="344" t="s">
        <v>1628</v>
      </c>
      <c r="I343" s="344"/>
      <c r="J343" s="344"/>
      <c r="K343" s="362">
        <f>E345</f>
        <v>150</v>
      </c>
      <c r="L343" s="363">
        <f>F345</f>
        <v>56.7</v>
      </c>
      <c r="M343" s="344" t="s">
        <v>1629</v>
      </c>
      <c r="N343" s="344"/>
      <c r="O343" s="344"/>
      <c r="P343" s="362">
        <f>F343-K343</f>
        <v>216.5</v>
      </c>
      <c r="Q343" s="363">
        <f>G343-L343</f>
        <v>81.839999999999989</v>
      </c>
      <c r="R343" s="344" t="s">
        <v>10</v>
      </c>
      <c r="DU343" s="1"/>
      <c r="DV343" s="1"/>
      <c r="DW343" s="1"/>
      <c r="DX343" s="1"/>
    </row>
    <row r="344" spans="2:128" ht="15" customHeight="1" thickBot="1" x14ac:dyDescent="0.2">
      <c r="B344" s="361" t="s">
        <v>1630</v>
      </c>
      <c r="C344" s="344"/>
      <c r="D344" s="344"/>
      <c r="E344" s="364"/>
      <c r="F344" s="365"/>
      <c r="DU344" s="1"/>
      <c r="DV344" s="1"/>
      <c r="DW344" s="1"/>
      <c r="DX344" s="1"/>
    </row>
    <row r="345" spans="2:128" ht="15" customHeight="1" thickBot="1" x14ac:dyDescent="0.2">
      <c r="B345" s="344" t="s">
        <v>1631</v>
      </c>
      <c r="C345" s="367"/>
      <c r="D345" s="368"/>
      <c r="E345" s="369">
        <v>150</v>
      </c>
      <c r="F345" s="370">
        <v>56.7</v>
      </c>
      <c r="G345" s="344" t="s">
        <v>10</v>
      </c>
      <c r="DU345" s="1"/>
      <c r="DV345" s="1"/>
      <c r="DW345" s="1"/>
      <c r="DX345" s="1"/>
    </row>
    <row r="346" spans="2:128" ht="15" customHeight="1" x14ac:dyDescent="0.15">
      <c r="DU346" s="1"/>
      <c r="DV346" s="1"/>
      <c r="DW346" s="1"/>
      <c r="DX346" s="1"/>
    </row>
    <row r="347" spans="2:128" ht="15" customHeight="1" x14ac:dyDescent="0.15">
      <c r="B347" s="6" t="s">
        <v>1632</v>
      </c>
      <c r="DU347" s="1"/>
      <c r="DV347" s="1"/>
      <c r="DW347" s="1"/>
      <c r="DX347" s="1"/>
    </row>
    <row r="348" spans="2:128" ht="15" customHeight="1" x14ac:dyDescent="0.15">
      <c r="B348" t="s">
        <v>1633</v>
      </c>
      <c r="L348" t="s">
        <v>1634</v>
      </c>
      <c r="N348" s="12">
        <f>(O331-S334-Y334)/4</f>
        <v>159.875</v>
      </c>
      <c r="O348" s="13">
        <f>(P331-T334-Z334)/4</f>
        <v>60.432000000000002</v>
      </c>
      <c r="P348" t="s">
        <v>10</v>
      </c>
      <c r="DU348" s="1"/>
      <c r="DV348" s="1"/>
      <c r="DW348" s="1"/>
      <c r="DX348" s="1"/>
    </row>
    <row r="349" spans="2:128" ht="15" customHeight="1" x14ac:dyDescent="0.15">
      <c r="B349" t="s">
        <v>1635</v>
      </c>
      <c r="D349" s="12">
        <f>J349+Q349</f>
        <v>160.875</v>
      </c>
      <c r="E349" s="13">
        <f>K349+R349</f>
        <v>60.81</v>
      </c>
      <c r="F349" t="s">
        <v>1636</v>
      </c>
      <c r="J349" s="32">
        <v>150</v>
      </c>
      <c r="K349" s="106">
        <v>56.7</v>
      </c>
      <c r="L349" t="s">
        <v>1637</v>
      </c>
      <c r="Q349" s="32">
        <v>10.875</v>
      </c>
      <c r="R349" s="106">
        <v>4.1100000000000003</v>
      </c>
      <c r="S349" t="s">
        <v>10</v>
      </c>
      <c r="DU349" s="1"/>
      <c r="DV349" s="1"/>
      <c r="DW349" s="1"/>
      <c r="DX349" s="1"/>
    </row>
    <row r="350" spans="2:128" ht="15" customHeight="1" x14ac:dyDescent="0.15">
      <c r="DU350" s="1"/>
      <c r="DV350" s="1"/>
      <c r="DW350" s="1"/>
      <c r="DX350" s="1"/>
    </row>
    <row r="351" spans="2:128" ht="15" customHeight="1" thickBot="1" x14ac:dyDescent="0.2">
      <c r="B351" s="6" t="s">
        <v>1638</v>
      </c>
      <c r="C351" s="317"/>
      <c r="D351" s="372"/>
      <c r="E351" s="373"/>
      <c r="K351" s="101"/>
      <c r="Q351" s="129"/>
      <c r="R351" s="101"/>
      <c r="DU351" s="1"/>
      <c r="DV351" s="1"/>
      <c r="DW351" s="1"/>
      <c r="DX351" s="1"/>
    </row>
    <row r="352" spans="2:128" ht="15" customHeight="1" thickBot="1" x14ac:dyDescent="0.2">
      <c r="B352" t="s">
        <v>1639</v>
      </c>
      <c r="C352" s="312"/>
      <c r="D352" s="20">
        <v>160.875</v>
      </c>
      <c r="E352" s="314">
        <v>60.81</v>
      </c>
      <c r="F352" t="s">
        <v>177</v>
      </c>
      <c r="G352" t="s">
        <v>1640</v>
      </c>
      <c r="J352" s="312"/>
      <c r="K352" s="20">
        <v>10.875</v>
      </c>
      <c r="L352" s="314">
        <v>4.1100000000000003</v>
      </c>
      <c r="M352" t="s">
        <v>10</v>
      </c>
      <c r="N352" t="s">
        <v>1641</v>
      </c>
      <c r="P352" s="59"/>
      <c r="Q352" s="103">
        <v>260</v>
      </c>
      <c r="R352" s="107">
        <v>98.28</v>
      </c>
      <c r="S352" t="s">
        <v>177</v>
      </c>
      <c r="T352" t="s">
        <v>1642</v>
      </c>
      <c r="X352" s="32">
        <v>10</v>
      </c>
      <c r="Y352" s="106">
        <v>3.78</v>
      </c>
      <c r="Z352" t="s">
        <v>10</v>
      </c>
      <c r="DU352" s="1"/>
      <c r="DV352" s="1"/>
      <c r="DW352" s="1"/>
      <c r="DX352" s="1"/>
    </row>
    <row r="353" spans="2:128" ht="15" customHeight="1" x14ac:dyDescent="0.15">
      <c r="B353" t="s">
        <v>1643</v>
      </c>
      <c r="E353" s="12">
        <f>D352-10</f>
        <v>150.875</v>
      </c>
      <c r="F353" s="13">
        <f>E352-3.78</f>
        <v>57.03</v>
      </c>
      <c r="G353" t="s">
        <v>1644</v>
      </c>
      <c r="J353" s="9"/>
      <c r="K353" s="9"/>
      <c r="N353" s="12">
        <f>Q352-10</f>
        <v>250</v>
      </c>
      <c r="O353" s="13">
        <f>R352-3.78</f>
        <v>94.5</v>
      </c>
      <c r="P353" t="s">
        <v>1645</v>
      </c>
      <c r="V353" s="9"/>
      <c r="X353" s="32">
        <v>150</v>
      </c>
      <c r="Y353" s="106">
        <v>56.7</v>
      </c>
      <c r="Z353" t="s">
        <v>1646</v>
      </c>
      <c r="AC353" s="12">
        <f>(E353+K352)*4+(N353+10)+X353</f>
        <v>1057</v>
      </c>
      <c r="AD353" s="13">
        <f>(F353+L352)*4+(O353+3.78)+Y353</f>
        <v>399.54</v>
      </c>
      <c r="AE353" t="s">
        <v>10</v>
      </c>
      <c r="DU353" s="1"/>
      <c r="DV353" s="1"/>
      <c r="DW353" s="1"/>
      <c r="DX353" s="1"/>
    </row>
    <row r="354" spans="2:128" ht="15" customHeight="1" x14ac:dyDescent="0.15">
      <c r="B354" t="s">
        <v>1639</v>
      </c>
      <c r="D354" s="32">
        <v>160.875</v>
      </c>
      <c r="E354" s="106">
        <v>60.81</v>
      </c>
      <c r="F354" t="s">
        <v>1647</v>
      </c>
      <c r="I354" s="32">
        <v>150</v>
      </c>
      <c r="J354" s="106">
        <v>56.7</v>
      </c>
      <c r="K354" t="s">
        <v>1648</v>
      </c>
      <c r="P354" s="12">
        <f>D354-I354</f>
        <v>10.875</v>
      </c>
      <c r="Q354" s="13">
        <f>E354-J354</f>
        <v>4.1099999999999994</v>
      </c>
      <c r="R354" t="s">
        <v>10</v>
      </c>
      <c r="DU354" s="1"/>
      <c r="DV354" s="1"/>
      <c r="DW354" s="1"/>
      <c r="DX354" s="1"/>
    </row>
    <row r="355" spans="2:128" ht="15" customHeight="1" x14ac:dyDescent="0.15">
      <c r="B355" t="s">
        <v>1649</v>
      </c>
      <c r="E355" s="32">
        <v>150</v>
      </c>
      <c r="F355" s="106">
        <v>56.7</v>
      </c>
      <c r="G355" t="s">
        <v>1650</v>
      </c>
      <c r="L355" s="32">
        <v>10.875</v>
      </c>
      <c r="M355" s="106">
        <v>4.1100000000000003</v>
      </c>
      <c r="N355" t="s">
        <v>1651</v>
      </c>
      <c r="Q355" s="12">
        <f>E355+L355</f>
        <v>160.875</v>
      </c>
      <c r="R355" s="13">
        <f>F355+M355</f>
        <v>60.81</v>
      </c>
      <c r="S355" t="s">
        <v>10</v>
      </c>
      <c r="DU355" s="1"/>
      <c r="DV355" s="1"/>
      <c r="DW355" s="1"/>
      <c r="DX355" s="1"/>
    </row>
    <row r="356" spans="2:128" ht="15" customHeight="1" x14ac:dyDescent="0.15">
      <c r="DU356" s="1"/>
      <c r="DV356" s="1"/>
      <c r="DW356" s="1"/>
      <c r="DX356" s="1"/>
    </row>
    <row r="357" spans="2:128" ht="15" customHeight="1" thickBot="1" x14ac:dyDescent="0.2">
      <c r="B357" s="6" t="s">
        <v>1653</v>
      </c>
      <c r="L357" s="374"/>
      <c r="M357" s="333"/>
      <c r="DU357" s="1"/>
      <c r="DV357" s="1"/>
      <c r="DW357" s="1"/>
      <c r="DX357" s="1"/>
    </row>
    <row r="358" spans="2:128" ht="15" customHeight="1" thickBot="1" x14ac:dyDescent="0.2">
      <c r="B358" t="s">
        <v>1654</v>
      </c>
      <c r="E358" s="12">
        <f>P343</f>
        <v>216.5</v>
      </c>
      <c r="F358" s="13">
        <f>Q343</f>
        <v>81.839999999999989</v>
      </c>
      <c r="G358" t="s">
        <v>1655</v>
      </c>
      <c r="K358" s="312"/>
      <c r="L358" s="20">
        <v>30</v>
      </c>
      <c r="M358" s="314">
        <v>11.34</v>
      </c>
      <c r="N358" t="s">
        <v>1656</v>
      </c>
      <c r="Q358" s="12">
        <f>E358+L358</f>
        <v>246.5</v>
      </c>
      <c r="R358" s="13">
        <f>F358+M358</f>
        <v>93.179999999999993</v>
      </c>
      <c r="S358" t="s">
        <v>10</v>
      </c>
      <c r="DU358" s="1"/>
      <c r="DV358" s="1"/>
      <c r="DW358" s="1"/>
      <c r="DX358" s="1"/>
    </row>
    <row r="359" spans="2:128" ht="15" customHeight="1" x14ac:dyDescent="0.15">
      <c r="B359" t="s">
        <v>1657</v>
      </c>
      <c r="D359" s="32">
        <v>326.5</v>
      </c>
      <c r="E359" s="106">
        <v>123.42</v>
      </c>
      <c r="F359" t="s">
        <v>1658</v>
      </c>
      <c r="I359" s="32">
        <v>296.5</v>
      </c>
      <c r="J359" s="106">
        <v>112.08</v>
      </c>
      <c r="K359" t="s">
        <v>1659</v>
      </c>
      <c r="P359" s="12">
        <f>D359-I359</f>
        <v>30</v>
      </c>
      <c r="Q359" s="13">
        <f>E359-J359</f>
        <v>11.340000000000003</v>
      </c>
      <c r="R359" t="s">
        <v>10</v>
      </c>
      <c r="DU359" s="1"/>
      <c r="DV359" s="1"/>
      <c r="DW359" s="1"/>
      <c r="DX359" s="1"/>
    </row>
    <row r="360" spans="2:128" ht="15" customHeight="1" x14ac:dyDescent="0.15">
      <c r="B360" s="6" t="s">
        <v>1660</v>
      </c>
      <c r="G360" s="32">
        <f>Q358</f>
        <v>246.5</v>
      </c>
      <c r="H360" s="106">
        <f>R358</f>
        <v>93.179999999999993</v>
      </c>
      <c r="I360" t="s">
        <v>177</v>
      </c>
      <c r="DU360" s="1"/>
      <c r="DV360" s="1"/>
      <c r="DW360" s="1"/>
      <c r="DX360" s="1"/>
    </row>
    <row r="361" spans="2:128" ht="15" customHeight="1" x14ac:dyDescent="0.15">
      <c r="DU361" s="1"/>
      <c r="DV361" s="1"/>
      <c r="DW361" s="1"/>
      <c r="DX361" s="1"/>
    </row>
    <row r="362" spans="2:128" ht="15" customHeight="1" x14ac:dyDescent="0.15">
      <c r="B362" t="s">
        <v>1661</v>
      </c>
      <c r="D362" s="12">
        <f>H362+M362</f>
        <v>115</v>
      </c>
      <c r="E362" s="13">
        <f>I362+N362</f>
        <v>43.47</v>
      </c>
      <c r="F362" t="s">
        <v>1662</v>
      </c>
      <c r="H362" s="136">
        <f>N68</f>
        <v>100</v>
      </c>
      <c r="I362" s="160">
        <f>O68</f>
        <v>37.799999999999997</v>
      </c>
      <c r="J362" s="23" t="s">
        <v>1663</v>
      </c>
      <c r="M362" s="32">
        <v>15</v>
      </c>
      <c r="N362" s="106">
        <v>5.67</v>
      </c>
      <c r="O362" t="s">
        <v>177</v>
      </c>
      <c r="DU362" s="390"/>
    </row>
    <row r="363" spans="2:128" ht="15" customHeight="1" x14ac:dyDescent="0.15">
      <c r="B363" t="s">
        <v>1664</v>
      </c>
      <c r="D363" s="12">
        <f>I363-M363</f>
        <v>45</v>
      </c>
      <c r="E363" s="13">
        <f>J363-N363</f>
        <v>17.010000000000005</v>
      </c>
      <c r="F363" t="s">
        <v>1665</v>
      </c>
      <c r="I363" s="32">
        <v>145</v>
      </c>
      <c r="J363" s="106">
        <v>54.81</v>
      </c>
      <c r="K363" t="s">
        <v>1666</v>
      </c>
      <c r="M363" s="12">
        <f>N68</f>
        <v>100</v>
      </c>
      <c r="N363" s="13">
        <f>O68</f>
        <v>37.799999999999997</v>
      </c>
      <c r="O363" t="s">
        <v>10</v>
      </c>
    </row>
    <row r="364" spans="2:128" ht="15" customHeight="1" x14ac:dyDescent="0.15">
      <c r="B364" s="6" t="s">
        <v>1667</v>
      </c>
      <c r="F364" s="32">
        <v>145</v>
      </c>
      <c r="G364" s="106">
        <v>54.81</v>
      </c>
      <c r="H364" t="s">
        <v>177</v>
      </c>
      <c r="U364" s="9"/>
    </row>
    <row r="365" spans="2:128" ht="15" customHeight="1" x14ac:dyDescent="0.15">
      <c r="B365" s="344" t="s">
        <v>1657</v>
      </c>
      <c r="C365" s="344"/>
      <c r="D365" s="362">
        <f>G360</f>
        <v>246.5</v>
      </c>
      <c r="E365" s="363">
        <f>H360</f>
        <v>93.179999999999993</v>
      </c>
      <c r="F365" s="344" t="s">
        <v>1669</v>
      </c>
      <c r="G365" s="344"/>
      <c r="H365" s="344"/>
      <c r="I365" s="362">
        <f>F364</f>
        <v>145</v>
      </c>
      <c r="J365" s="363">
        <f>G364</f>
        <v>54.81</v>
      </c>
      <c r="K365" s="344" t="s">
        <v>338</v>
      </c>
      <c r="L365" s="362">
        <f>D365+I365</f>
        <v>391.5</v>
      </c>
      <c r="M365" s="363">
        <f>E365+J365</f>
        <v>147.99</v>
      </c>
      <c r="N365" s="344" t="s">
        <v>10</v>
      </c>
    </row>
    <row r="366" spans="2:128" ht="15" customHeight="1" x14ac:dyDescent="0.15">
      <c r="Z366" s="9"/>
    </row>
    <row r="367" spans="2:128" ht="15" customHeight="1" x14ac:dyDescent="0.15">
      <c r="B367" s="6" t="s">
        <v>1670</v>
      </c>
    </row>
    <row r="368" spans="2:128" ht="15" customHeight="1" x14ac:dyDescent="0.15">
      <c r="B368" t="s">
        <v>1673</v>
      </c>
      <c r="T368" s="9"/>
    </row>
    <row r="369" spans="2:52" ht="15" customHeight="1" x14ac:dyDescent="0.15">
      <c r="B369" t="s">
        <v>1674</v>
      </c>
      <c r="E369" s="32">
        <v>266.5</v>
      </c>
      <c r="F369" s="106">
        <v>100.74</v>
      </c>
      <c r="G369" t="s">
        <v>1675</v>
      </c>
      <c r="J369" s="12">
        <f>E189+AK68</f>
        <v>164</v>
      </c>
      <c r="K369" s="13">
        <f>F189+AL68</f>
        <v>61.994999999999997</v>
      </c>
      <c r="L369" t="s">
        <v>1676</v>
      </c>
      <c r="O369" s="12">
        <f>E369-J369</f>
        <v>102.5</v>
      </c>
      <c r="P369" s="13">
        <f>F369-K369</f>
        <v>38.744999999999997</v>
      </c>
      <c r="Q369" t="s">
        <v>10</v>
      </c>
    </row>
    <row r="370" spans="2:52" ht="15" customHeight="1" x14ac:dyDescent="0.15">
      <c r="B370" t="s">
        <v>1679</v>
      </c>
      <c r="E370" s="32">
        <v>266.5</v>
      </c>
      <c r="F370" s="106">
        <v>100.74</v>
      </c>
      <c r="G370" t="s">
        <v>1680</v>
      </c>
      <c r="L370" s="32">
        <v>10</v>
      </c>
      <c r="M370" s="106">
        <v>3.78</v>
      </c>
      <c r="N370" t="s">
        <v>1681</v>
      </c>
      <c r="R370" s="12">
        <f>E370-L370</f>
        <v>256.5</v>
      </c>
      <c r="S370" s="13">
        <f>F370-M370</f>
        <v>96.96</v>
      </c>
      <c r="T370" t="s">
        <v>10</v>
      </c>
    </row>
    <row r="371" spans="2:52" ht="15" customHeight="1" x14ac:dyDescent="0.15">
      <c r="B371" t="s">
        <v>1682</v>
      </c>
      <c r="E371" s="32">
        <v>256.5</v>
      </c>
      <c r="F371" s="106">
        <v>96.96</v>
      </c>
      <c r="G371" t="s">
        <v>1683</v>
      </c>
      <c r="L371" s="32">
        <v>10</v>
      </c>
      <c r="M371" s="106">
        <v>3.78</v>
      </c>
      <c r="N371" t="s">
        <v>1684</v>
      </c>
      <c r="R371" s="12">
        <f>E371+L371</f>
        <v>266.5</v>
      </c>
      <c r="S371" s="13">
        <f>F371+M371</f>
        <v>100.74</v>
      </c>
      <c r="T371" t="s">
        <v>10</v>
      </c>
    </row>
    <row r="373" spans="2:52" ht="15" customHeight="1" x14ac:dyDescent="0.15">
      <c r="B373" s="30" t="s">
        <v>2527</v>
      </c>
      <c r="AG373" s="30" t="s">
        <v>2576</v>
      </c>
    </row>
    <row r="374" spans="2:52" ht="15" customHeight="1" x14ac:dyDescent="0.15">
      <c r="B374" s="6" t="s">
        <v>1685</v>
      </c>
      <c r="AG374" s="6" t="s">
        <v>1686</v>
      </c>
      <c r="AJ374" s="129"/>
    </row>
    <row r="375" spans="2:52" ht="15" customHeight="1" x14ac:dyDescent="0.15">
      <c r="H375" s="376" t="s">
        <v>1687</v>
      </c>
      <c r="I375" s="101"/>
      <c r="AI375" s="59"/>
      <c r="AJ375" s="122">
        <f>BE392</f>
        <v>171</v>
      </c>
      <c r="AK375" s="106">
        <f>BF392</f>
        <v>64.637999999999991</v>
      </c>
      <c r="AL375" s="139" t="s">
        <v>10</v>
      </c>
    </row>
    <row r="376" spans="2:52" ht="15" customHeight="1" x14ac:dyDescent="0.15">
      <c r="F376" s="188"/>
      <c r="G376" s="377"/>
      <c r="H376" s="32">
        <v>205.5</v>
      </c>
      <c r="I376" s="106">
        <v>77.682000000000002</v>
      </c>
      <c r="J376" t="s">
        <v>10</v>
      </c>
      <c r="Z376" s="188"/>
      <c r="AH376" s="3"/>
      <c r="AI376" s="3"/>
      <c r="AJ376" s="310" t="s">
        <v>1688</v>
      </c>
      <c r="AK376" s="3"/>
      <c r="AL376" s="3"/>
      <c r="AM376" s="502"/>
      <c r="AN376" s="3"/>
      <c r="AO376" s="3"/>
      <c r="AP376" s="3"/>
      <c r="AQ376" s="185"/>
      <c r="AR376" s="3"/>
      <c r="AS376" s="3"/>
      <c r="AT376" s="3"/>
      <c r="AU376" s="3"/>
      <c r="AV376" s="3"/>
    </row>
    <row r="377" spans="2:52" ht="15" customHeight="1" x14ac:dyDescent="0.15">
      <c r="C377" s="145"/>
      <c r="E377" s="163"/>
      <c r="F377" s="185"/>
      <c r="G377" s="3"/>
      <c r="H377" s="3"/>
      <c r="I377" s="3"/>
      <c r="J377" s="3"/>
      <c r="K377" s="3"/>
      <c r="L377" s="3"/>
      <c r="M377" s="3"/>
      <c r="N377" s="3"/>
      <c r="O377" s="3"/>
      <c r="P377" s="3"/>
      <c r="Q377" s="3"/>
      <c r="R377" s="3"/>
      <c r="S377" s="3"/>
      <c r="T377" s="3"/>
      <c r="U377" s="3"/>
      <c r="V377" s="3"/>
      <c r="W377" s="3"/>
      <c r="X377" s="3"/>
      <c r="Y377" s="3"/>
      <c r="Z377" s="185"/>
      <c r="AA377" s="3"/>
      <c r="AB377" s="3"/>
      <c r="AC377" s="147"/>
      <c r="AG377" s="7"/>
      <c r="AI377" s="378"/>
      <c r="AQ377" s="188"/>
      <c r="AT377" s="378"/>
      <c r="AV377" s="89"/>
    </row>
    <row r="378" spans="2:52" ht="15" customHeight="1" thickBot="1" x14ac:dyDescent="0.2">
      <c r="D378" s="379"/>
      <c r="F378" s="188"/>
      <c r="H378" s="380" t="s">
        <v>1689</v>
      </c>
      <c r="I378" s="381"/>
      <c r="R378" s="5"/>
      <c r="Z378" s="188"/>
      <c r="AC378" s="7" t="s">
        <v>1690</v>
      </c>
      <c r="AG378" s="7"/>
      <c r="AI378" s="382"/>
      <c r="AQ378" s="188"/>
      <c r="AT378" s="382"/>
      <c r="AV378" s="7"/>
    </row>
    <row r="379" spans="2:52" ht="15" customHeight="1" thickBot="1" x14ac:dyDescent="0.2">
      <c r="D379" s="383"/>
      <c r="F379" s="188"/>
      <c r="G379" s="384"/>
      <c r="H379" s="20">
        <f>H376-D389</f>
        <v>195.5</v>
      </c>
      <c r="I379" s="314">
        <f>I376-E389</f>
        <v>73.902000000000001</v>
      </c>
      <c r="J379" t="s">
        <v>10</v>
      </c>
      <c r="Z379" s="188"/>
      <c r="AC379" s="7"/>
      <c r="AG379" s="7"/>
      <c r="AI379" s="382"/>
      <c r="AQ379" s="188"/>
      <c r="AT379" s="382"/>
      <c r="AV379" s="7"/>
    </row>
    <row r="380" spans="2:52" ht="15" customHeight="1" x14ac:dyDescent="0.15">
      <c r="D380" s="383"/>
      <c r="F380" s="188"/>
      <c r="Z380" s="188"/>
      <c r="AC380" s="7"/>
      <c r="AG380" s="7"/>
      <c r="AI380" s="382"/>
      <c r="AQ380" s="188"/>
      <c r="AT380" s="382"/>
      <c r="AV380" s="7"/>
    </row>
    <row r="381" spans="2:52" ht="15" customHeight="1" x14ac:dyDescent="0.15">
      <c r="D381" s="383"/>
      <c r="E381" s="385" t="s">
        <v>1692</v>
      </c>
      <c r="G381" s="1"/>
      <c r="H381" s="23"/>
      <c r="I381" s="6"/>
      <c r="J381" s="6"/>
      <c r="O381" s="23"/>
      <c r="Z381" s="188"/>
      <c r="AC381" s="7"/>
      <c r="AG381" s="7"/>
      <c r="AI381" s="382"/>
      <c r="AQ381" s="188"/>
      <c r="AT381" s="382"/>
      <c r="AV381" s="7"/>
      <c r="AW381" s="6" t="s">
        <v>1693</v>
      </c>
    </row>
    <row r="382" spans="2:52" ht="15" customHeight="1" x14ac:dyDescent="0.15">
      <c r="D382" s="383"/>
      <c r="E382" s="386">
        <f>O369</f>
        <v>102.5</v>
      </c>
      <c r="F382" s="387">
        <f>P369</f>
        <v>38.744999999999997</v>
      </c>
      <c r="G382" s="131" t="s">
        <v>10</v>
      </c>
      <c r="Z382" s="188"/>
      <c r="AC382" s="7"/>
      <c r="AD382" s="1" t="s">
        <v>1694</v>
      </c>
      <c r="AG382" s="7"/>
      <c r="AI382" s="382"/>
      <c r="AQ382" s="188"/>
      <c r="AT382" s="382"/>
      <c r="AV382" s="7"/>
      <c r="AX382" s="32">
        <v>49</v>
      </c>
      <c r="AY382" s="106">
        <v>18.521999999999998</v>
      </c>
      <c r="AZ382" t="s">
        <v>10</v>
      </c>
    </row>
    <row r="383" spans="2:52" ht="15" customHeight="1" x14ac:dyDescent="0.15">
      <c r="D383" s="383"/>
      <c r="F383" s="188"/>
      <c r="H383" t="s">
        <v>1695</v>
      </c>
      <c r="L383" s="1"/>
      <c r="P383" s="4"/>
      <c r="Z383" s="188"/>
      <c r="AC383" s="7" t="s">
        <v>1696</v>
      </c>
      <c r="AD383" s="12">
        <f>S337</f>
        <v>49</v>
      </c>
      <c r="AE383" s="13">
        <f>T337</f>
        <v>18.521999999999998</v>
      </c>
      <c r="AF383" t="s">
        <v>10</v>
      </c>
      <c r="AG383" s="7"/>
      <c r="AI383" s="382"/>
      <c r="AQ383" s="188"/>
      <c r="AT383" s="382"/>
      <c r="AV383" s="7"/>
    </row>
    <row r="384" spans="2:52" ht="15" customHeight="1" x14ac:dyDescent="0.15">
      <c r="D384" s="383"/>
      <c r="F384" s="188"/>
      <c r="H384" s="129" t="s">
        <v>1697</v>
      </c>
      <c r="I384" s="101"/>
      <c r="K384" s="1"/>
      <c r="Z384" s="188"/>
      <c r="AC384" s="7"/>
      <c r="AG384" s="7"/>
      <c r="AI384" s="382"/>
      <c r="AQ384" s="188"/>
      <c r="AT384" s="382"/>
      <c r="AV384" s="7"/>
    </row>
    <row r="385" spans="2:117" ht="15" customHeight="1" x14ac:dyDescent="0.15">
      <c r="D385" s="383"/>
      <c r="F385" s="188"/>
      <c r="G385" s="59"/>
      <c r="H385" s="32">
        <v>5</v>
      </c>
      <c r="I385" s="106">
        <v>1.89</v>
      </c>
      <c r="J385" t="s">
        <v>10</v>
      </c>
      <c r="Z385" s="188"/>
      <c r="AC385" s="7"/>
      <c r="AG385" s="7"/>
      <c r="AI385" s="382"/>
      <c r="AQ385" s="188"/>
      <c r="AT385" s="382"/>
      <c r="AV385" s="7"/>
    </row>
    <row r="386" spans="2:117" ht="15" customHeight="1" x14ac:dyDescent="0.15">
      <c r="D386" s="383"/>
      <c r="E386" s="345">
        <f>H379-J386</f>
        <v>31.5</v>
      </c>
      <c r="F386" s="188"/>
      <c r="H386" s="131" t="s">
        <v>1698</v>
      </c>
      <c r="J386" s="12">
        <f>E189+AK68</f>
        <v>164</v>
      </c>
      <c r="K386" s="13">
        <f>F189+AL68</f>
        <v>61.994999999999997</v>
      </c>
      <c r="L386" t="s">
        <v>10</v>
      </c>
      <c r="Z386" s="188"/>
      <c r="AC386" s="7"/>
      <c r="AG386" s="7"/>
      <c r="AH386" s="49"/>
      <c r="AI386" s="388"/>
      <c r="AJ386" s="3"/>
      <c r="AK386" s="3"/>
      <c r="AL386" s="3"/>
      <c r="AM386" s="3"/>
      <c r="AN386" s="3"/>
      <c r="AO386" s="3"/>
      <c r="AP386" s="3"/>
      <c r="AQ386" s="185"/>
      <c r="AR386" s="3"/>
      <c r="AS386" s="3"/>
      <c r="AT386" s="388"/>
      <c r="AU386" s="3"/>
      <c r="AV386" s="16"/>
    </row>
    <row r="387" spans="2:117" ht="15" customHeight="1" x14ac:dyDescent="0.15">
      <c r="D387" s="389"/>
      <c r="E387" s="331">
        <f>I379-K386</f>
        <v>11.907000000000004</v>
      </c>
      <c r="F387" s="185" t="s">
        <v>10</v>
      </c>
      <c r="G387" s="3"/>
      <c r="H387" s="3"/>
      <c r="I387" s="3"/>
      <c r="J387" s="3"/>
      <c r="K387" s="3"/>
      <c r="L387" s="3"/>
      <c r="M387" s="3"/>
      <c r="N387" s="3"/>
      <c r="O387" s="3"/>
      <c r="P387" s="3"/>
      <c r="Q387" s="3"/>
      <c r="R387" s="3"/>
      <c r="S387" s="3"/>
      <c r="T387" s="3"/>
      <c r="U387" s="3"/>
      <c r="V387" s="3"/>
      <c r="W387" s="3"/>
      <c r="X387" s="3"/>
      <c r="Y387" s="3"/>
      <c r="Z387" s="185"/>
      <c r="AA387" s="3"/>
      <c r="AB387" s="3"/>
      <c r="AC387" s="16"/>
      <c r="AH387" s="198" t="s">
        <v>1700</v>
      </c>
      <c r="AM387" t="s">
        <v>1701</v>
      </c>
      <c r="AQ387" s="188"/>
      <c r="AU387" t="s">
        <v>1702</v>
      </c>
      <c r="AV387" s="8"/>
    </row>
    <row r="388" spans="2:117" ht="15" customHeight="1" x14ac:dyDescent="0.15">
      <c r="C388" t="s">
        <v>1703</v>
      </c>
      <c r="F388" s="188"/>
      <c r="Z388" s="188"/>
      <c r="AH388" s="32">
        <v>20</v>
      </c>
      <c r="AI388" s="106">
        <v>7.56</v>
      </c>
      <c r="AJ388" t="s">
        <v>10</v>
      </c>
      <c r="AM388" s="12">
        <f>BA390</f>
        <v>131</v>
      </c>
      <c r="AN388" s="13">
        <f>BB390</f>
        <v>49.517999999999986</v>
      </c>
      <c r="AO388" t="s">
        <v>10</v>
      </c>
      <c r="AU388" s="32">
        <v>20</v>
      </c>
      <c r="AV388" s="106">
        <v>7.56</v>
      </c>
      <c r="AW388" t="s">
        <v>10</v>
      </c>
    </row>
    <row r="389" spans="2:117" ht="15" customHeight="1" x14ac:dyDescent="0.15">
      <c r="D389" s="32">
        <v>10</v>
      </c>
      <c r="E389" s="106">
        <v>3.78</v>
      </c>
      <c r="F389" t="s">
        <v>10</v>
      </c>
    </row>
    <row r="390" spans="2:117" ht="15" customHeight="1" x14ac:dyDescent="0.15">
      <c r="AH390" t="s">
        <v>1706</v>
      </c>
      <c r="AK390" s="391">
        <f>F343</f>
        <v>366.5</v>
      </c>
      <c r="AL390" s="138">
        <f>G343</f>
        <v>138.54</v>
      </c>
      <c r="AM390" t="s">
        <v>1707</v>
      </c>
      <c r="AO390" s="12">
        <f>R68</f>
        <v>40</v>
      </c>
      <c r="AP390" s="13">
        <f>S68</f>
        <v>15.12</v>
      </c>
      <c r="AQ390" t="s">
        <v>1708</v>
      </c>
      <c r="AU390" s="12">
        <f>H379</f>
        <v>195.5</v>
      </c>
      <c r="AV390" s="13">
        <f>I379</f>
        <v>73.902000000000001</v>
      </c>
      <c r="AW390" t="s">
        <v>1709</v>
      </c>
      <c r="BA390" s="12">
        <f>AK390-AO390-AU390</f>
        <v>131</v>
      </c>
      <c r="BB390" s="13">
        <f>AL390-AP390-AV390</f>
        <v>49.517999999999986</v>
      </c>
      <c r="BC390" t="s">
        <v>10</v>
      </c>
    </row>
    <row r="391" spans="2:117" ht="15" customHeight="1" x14ac:dyDescent="0.15">
      <c r="B391" s="6" t="s">
        <v>1711</v>
      </c>
      <c r="AH391" t="s">
        <v>1712</v>
      </c>
      <c r="AK391" s="32">
        <v>170</v>
      </c>
      <c r="AL391" s="106">
        <v>64.260000000000005</v>
      </c>
      <c r="AM391" t="s">
        <v>1713</v>
      </c>
      <c r="AQ391" s="12">
        <f>BA390</f>
        <v>131</v>
      </c>
      <c r="AR391" s="13">
        <f>BB390</f>
        <v>49.517999999999986</v>
      </c>
      <c r="AS391" t="s">
        <v>1714</v>
      </c>
      <c r="AV391" s="12">
        <f>(AK391-AQ391)/2</f>
        <v>19.5</v>
      </c>
      <c r="AW391" s="13">
        <f>(AL391-AR391)/2</f>
        <v>7.3710000000000093</v>
      </c>
      <c r="AX391" t="s">
        <v>1715</v>
      </c>
    </row>
    <row r="392" spans="2:117" ht="15" customHeight="1" x14ac:dyDescent="0.15">
      <c r="D392" s="3"/>
      <c r="E392" s="3"/>
      <c r="F392" s="3"/>
      <c r="G392" s="3"/>
      <c r="H392" s="3"/>
      <c r="I392" s="3"/>
      <c r="J392" s="3"/>
      <c r="K392" s="3"/>
      <c r="L392" s="3"/>
      <c r="M392" s="185"/>
      <c r="N392" s="3"/>
      <c r="O392" s="3"/>
      <c r="P392" s="3"/>
      <c r="Q392" s="3"/>
      <c r="R392" s="3"/>
      <c r="AH392" t="s">
        <v>1716</v>
      </c>
      <c r="AL392" s="12">
        <f>AH388</f>
        <v>20</v>
      </c>
      <c r="AM392" s="13">
        <f>AI388</f>
        <v>7.56</v>
      </c>
      <c r="AN392" t="s">
        <v>1717</v>
      </c>
      <c r="AR392" s="12">
        <f>AM388</f>
        <v>131</v>
      </c>
      <c r="AS392" s="13">
        <f>AN388</f>
        <v>49.517999999999986</v>
      </c>
      <c r="AT392" t="s">
        <v>1718</v>
      </c>
      <c r="AY392" s="12">
        <f>AU388</f>
        <v>20</v>
      </c>
      <c r="AZ392" s="13">
        <f>AV388</f>
        <v>7.56</v>
      </c>
      <c r="BA392" t="s">
        <v>1719</v>
      </c>
      <c r="BE392" s="12">
        <f>AL392+AR392+AY392</f>
        <v>171</v>
      </c>
      <c r="BF392" s="13">
        <f>AM392+AS392+AZ392</f>
        <v>64.637999999999991</v>
      </c>
      <c r="BG392" t="s">
        <v>10</v>
      </c>
    </row>
    <row r="393" spans="2:117" ht="15" customHeight="1" x14ac:dyDescent="0.15">
      <c r="C393" s="7"/>
      <c r="E393" s="378"/>
      <c r="M393" s="188"/>
      <c r="P393" s="378"/>
      <c r="R393" s="89"/>
    </row>
    <row r="394" spans="2:117" ht="15" customHeight="1" x14ac:dyDescent="0.15">
      <c r="C394" s="7"/>
      <c r="D394" s="23"/>
      <c r="E394" s="392"/>
      <c r="F394" s="23"/>
      <c r="G394" s="23"/>
      <c r="H394" s="23"/>
      <c r="I394" s="23"/>
      <c r="J394" s="9"/>
      <c r="M394" s="188"/>
      <c r="P394" s="382"/>
      <c r="R394" s="7"/>
      <c r="AG394" s="6" t="s">
        <v>1720</v>
      </c>
      <c r="AK394" s="129"/>
      <c r="AL394" s="101"/>
      <c r="DG394" s="198"/>
      <c r="DH394" s="198"/>
      <c r="DI394" s="198"/>
      <c r="DJ394" s="198"/>
      <c r="DM394" s="198"/>
    </row>
    <row r="395" spans="2:117" ht="15" customHeight="1" x14ac:dyDescent="0.15">
      <c r="C395" s="7"/>
      <c r="D395" s="23"/>
      <c r="E395" s="392"/>
      <c r="F395" s="23"/>
      <c r="G395" s="23"/>
      <c r="H395" s="23"/>
      <c r="I395" s="23"/>
      <c r="M395" s="188"/>
      <c r="P395" s="382"/>
      <c r="R395" s="7"/>
      <c r="AJ395" s="59"/>
      <c r="AK395" s="32">
        <f>AX412</f>
        <v>201.51882423388017</v>
      </c>
      <c r="AL395" s="125">
        <f>AY412</f>
        <v>76.174115560406705</v>
      </c>
      <c r="AM395" t="s">
        <v>10</v>
      </c>
    </row>
    <row r="396" spans="2:117" ht="15" customHeight="1" x14ac:dyDescent="0.15">
      <c r="C396" s="7"/>
      <c r="D396" s="23"/>
      <c r="E396" s="392"/>
      <c r="F396" s="23"/>
      <c r="G396" s="23"/>
      <c r="H396" s="23"/>
      <c r="I396" s="23"/>
      <c r="J396" s="9"/>
      <c r="M396" s="188"/>
      <c r="P396" s="382"/>
      <c r="R396" s="7"/>
      <c r="AH396" s="188"/>
      <c r="AI396" s="3"/>
      <c r="AJ396" s="3"/>
      <c r="AK396" s="393" t="s">
        <v>1724</v>
      </c>
      <c r="AL396" s="3"/>
      <c r="AM396" s="3"/>
      <c r="AN396" s="3"/>
      <c r="AO396" s="3"/>
      <c r="AP396" s="3"/>
      <c r="AQ396" s="3"/>
      <c r="AR396" s="3"/>
      <c r="AS396" s="3"/>
      <c r="AT396" s="3"/>
      <c r="AU396" s="3"/>
      <c r="AV396" s="185"/>
      <c r="AW396" s="3"/>
      <c r="AX396" s="3"/>
      <c r="AY396" s="3"/>
      <c r="AZ396" s="3"/>
      <c r="BA396" s="3"/>
      <c r="BB396" s="3"/>
    </row>
    <row r="397" spans="2:117" ht="15" customHeight="1" x14ac:dyDescent="0.15">
      <c r="C397" s="7"/>
      <c r="D397" s="23"/>
      <c r="E397" s="392"/>
      <c r="F397" s="23"/>
      <c r="G397" s="23"/>
      <c r="H397" s="23"/>
      <c r="I397" s="23"/>
      <c r="J397" s="9"/>
      <c r="M397" s="188"/>
      <c r="P397" s="382"/>
      <c r="R397" s="7"/>
      <c r="AH397" s="186"/>
      <c r="AI397" s="215"/>
      <c r="AV397" s="188"/>
      <c r="AY397" s="378"/>
      <c r="BB397" s="89"/>
    </row>
    <row r="398" spans="2:117" ht="15" customHeight="1" x14ac:dyDescent="0.15">
      <c r="C398" s="7"/>
      <c r="D398" s="23"/>
      <c r="E398" s="392"/>
      <c r="F398" s="23"/>
      <c r="G398" s="23"/>
      <c r="H398" s="23"/>
      <c r="I398" s="23"/>
      <c r="J398" s="9"/>
      <c r="M398" s="188"/>
      <c r="P398" s="382"/>
      <c r="R398" s="7"/>
      <c r="AH398" s="188"/>
      <c r="AI398" s="170"/>
      <c r="AV398" s="188"/>
      <c r="AY398" s="382"/>
      <c r="BB398" s="7"/>
    </row>
    <row r="399" spans="2:117" ht="15" customHeight="1" x14ac:dyDescent="0.15">
      <c r="C399" s="7"/>
      <c r="D399" s="23"/>
      <c r="E399" s="392"/>
      <c r="F399" s="23"/>
      <c r="G399" s="23"/>
      <c r="H399" s="23"/>
      <c r="I399" s="23"/>
      <c r="J399" s="9"/>
      <c r="M399" s="188"/>
      <c r="P399" s="382"/>
      <c r="R399" s="7"/>
      <c r="AH399" s="188"/>
      <c r="AI399" s="170"/>
      <c r="AV399" s="188"/>
      <c r="AY399" s="382"/>
      <c r="BB399" s="7"/>
    </row>
    <row r="400" spans="2:117" ht="15" customHeight="1" x14ac:dyDescent="0.15">
      <c r="C400" s="7"/>
      <c r="D400" s="23"/>
      <c r="E400" s="392"/>
      <c r="F400" s="23"/>
      <c r="G400" s="23"/>
      <c r="H400" s="23"/>
      <c r="I400" s="23"/>
      <c r="J400" s="9"/>
      <c r="K400" s="9"/>
      <c r="M400" s="188"/>
      <c r="P400" s="382"/>
      <c r="R400" s="7"/>
      <c r="S400" t="s">
        <v>1727</v>
      </c>
      <c r="AH400" s="188"/>
      <c r="AI400" s="170"/>
      <c r="AV400" s="188"/>
      <c r="AY400" s="382"/>
      <c r="BB400" s="7"/>
    </row>
    <row r="401" spans="2:118" ht="15" customHeight="1" x14ac:dyDescent="0.15">
      <c r="C401" s="7"/>
      <c r="D401" s="23"/>
      <c r="E401" s="392"/>
      <c r="F401" s="23"/>
      <c r="G401" s="23"/>
      <c r="H401" s="23"/>
      <c r="I401" s="23"/>
      <c r="J401" s="9"/>
      <c r="M401" s="188"/>
      <c r="P401" s="382"/>
      <c r="R401" s="7"/>
      <c r="S401" s="12">
        <f>AC339</f>
        <v>46</v>
      </c>
      <c r="T401" s="13">
        <f>AC340</f>
        <v>17.388000000000002</v>
      </c>
      <c r="U401" t="s">
        <v>10</v>
      </c>
      <c r="AH401" s="188"/>
      <c r="AI401" s="170"/>
      <c r="AJ401" t="s">
        <v>1728</v>
      </c>
      <c r="AV401" s="188"/>
      <c r="AY401" s="382"/>
      <c r="BB401" s="7"/>
      <c r="BC401" s="6" t="s">
        <v>1729</v>
      </c>
    </row>
    <row r="402" spans="2:118" ht="15" customHeight="1" x14ac:dyDescent="0.15">
      <c r="C402" s="7"/>
      <c r="D402" s="23"/>
      <c r="E402" s="392"/>
      <c r="F402" s="23"/>
      <c r="G402" s="23"/>
      <c r="H402" s="23"/>
      <c r="I402" s="23"/>
      <c r="J402" s="9"/>
      <c r="M402" s="188"/>
      <c r="P402" s="382"/>
      <c r="R402" s="7"/>
      <c r="AH402" s="188"/>
      <c r="AI402" s="170"/>
      <c r="AV402" s="188"/>
      <c r="AY402" s="382"/>
      <c r="BB402" s="7"/>
      <c r="BD402" s="32">
        <v>45</v>
      </c>
      <c r="BE402" s="106">
        <v>17.010000000000002</v>
      </c>
      <c r="BF402" t="s">
        <v>10</v>
      </c>
    </row>
    <row r="403" spans="2:118" ht="15" customHeight="1" x14ac:dyDescent="0.15">
      <c r="C403" s="7"/>
      <c r="D403" s="23"/>
      <c r="E403" s="392"/>
      <c r="F403" s="23"/>
      <c r="G403" s="23"/>
      <c r="H403" s="23"/>
      <c r="I403" s="23"/>
      <c r="J403" s="9"/>
      <c r="M403" s="188"/>
      <c r="P403" s="382"/>
      <c r="R403" s="7"/>
      <c r="AH403" s="188"/>
      <c r="AI403" s="170"/>
      <c r="AV403" s="188"/>
      <c r="AY403" s="382"/>
      <c r="BB403" s="7"/>
    </row>
    <row r="404" spans="2:118" ht="15" customHeight="1" x14ac:dyDescent="0.15">
      <c r="C404" s="7"/>
      <c r="D404" s="23"/>
      <c r="E404" s="392"/>
      <c r="F404" s="23"/>
      <c r="G404" s="23"/>
      <c r="H404" s="23"/>
      <c r="I404" s="23"/>
      <c r="J404" s="9" t="s">
        <v>1730</v>
      </c>
      <c r="M404" s="188"/>
      <c r="P404" s="382"/>
      <c r="R404" s="7"/>
      <c r="AH404" s="188"/>
      <c r="AI404" s="170"/>
      <c r="AV404" s="188"/>
      <c r="AY404" s="382"/>
      <c r="BB404" s="7"/>
    </row>
    <row r="405" spans="2:118" ht="15" customHeight="1" x14ac:dyDescent="0.15">
      <c r="C405" s="7"/>
      <c r="D405" s="23"/>
      <c r="E405" s="392"/>
      <c r="F405" s="23"/>
      <c r="G405" s="23"/>
      <c r="H405" s="23"/>
      <c r="I405" s="23"/>
      <c r="J405" s="12">
        <f>C412+J408+P412</f>
        <v>75</v>
      </c>
      <c r="K405" s="13">
        <f>D412+K408+Q412</f>
        <v>28.35</v>
      </c>
      <c r="L405" t="s">
        <v>10</v>
      </c>
      <c r="M405" s="188"/>
      <c r="P405" s="382"/>
      <c r="R405" s="7"/>
      <c r="AH405" s="188"/>
      <c r="AI405" s="170"/>
      <c r="AV405" s="188"/>
      <c r="AY405" s="382"/>
      <c r="BB405" s="7"/>
    </row>
    <row r="406" spans="2:118" ht="15" customHeight="1" x14ac:dyDescent="0.15">
      <c r="C406" s="7"/>
      <c r="D406" s="23"/>
      <c r="E406" s="392"/>
      <c r="F406" s="23"/>
      <c r="G406" s="23"/>
      <c r="H406" s="23"/>
      <c r="I406" s="23"/>
      <c r="J406" s="9"/>
      <c r="M406" s="188"/>
      <c r="P406" s="382"/>
      <c r="R406" s="7"/>
      <c r="AH406" s="185"/>
      <c r="AI406" s="193"/>
      <c r="AJ406" s="3"/>
      <c r="AK406" s="3"/>
      <c r="AL406" s="3"/>
      <c r="AM406" s="3"/>
      <c r="AN406" s="3"/>
      <c r="AO406" s="3"/>
      <c r="AP406" s="3"/>
      <c r="AQ406" s="3"/>
      <c r="AR406" s="3"/>
      <c r="AS406" s="3"/>
      <c r="AT406" s="3"/>
      <c r="AU406" s="3"/>
      <c r="AV406" s="185"/>
      <c r="AW406" s="3"/>
      <c r="AX406" s="3"/>
      <c r="AY406" s="388"/>
      <c r="AZ406" s="3"/>
      <c r="BA406" s="3"/>
      <c r="BB406" s="16"/>
    </row>
    <row r="407" spans="2:118" ht="15" customHeight="1" x14ac:dyDescent="0.15">
      <c r="C407" s="7"/>
      <c r="D407" s="23"/>
      <c r="E407" s="392"/>
      <c r="F407" s="23"/>
      <c r="G407" s="23"/>
      <c r="H407" s="23"/>
      <c r="I407" s="23"/>
      <c r="J407" s="9"/>
      <c r="M407" s="188"/>
      <c r="P407" s="382"/>
      <c r="R407" s="7"/>
      <c r="AH407" s="188"/>
      <c r="AK407" s="8" t="s">
        <v>1733</v>
      </c>
      <c r="AV407" s="188"/>
      <c r="AZ407" s="198" t="s">
        <v>1734</v>
      </c>
    </row>
    <row r="408" spans="2:118" ht="15" customHeight="1" x14ac:dyDescent="0.15">
      <c r="C408" s="7"/>
      <c r="E408" s="392"/>
      <c r="F408" s="23"/>
      <c r="G408" s="23"/>
      <c r="H408" s="23"/>
      <c r="J408" s="32">
        <v>55</v>
      </c>
      <c r="K408" s="106">
        <v>20.79</v>
      </c>
      <c r="L408" t="s">
        <v>10</v>
      </c>
      <c r="M408" s="188"/>
      <c r="P408" s="382"/>
      <c r="R408" s="7"/>
      <c r="AK408" s="12">
        <f>AV409</f>
        <v>171.51882423388017</v>
      </c>
      <c r="AL408" s="13">
        <f>AW409</f>
        <v>64.834115560406701</v>
      </c>
      <c r="AM408" t="s">
        <v>10</v>
      </c>
      <c r="AZ408" s="32">
        <v>30</v>
      </c>
      <c r="BA408" s="106">
        <v>11.34</v>
      </c>
      <c r="BB408" t="s">
        <v>10</v>
      </c>
    </row>
    <row r="409" spans="2:118" ht="15" customHeight="1" x14ac:dyDescent="0.15">
      <c r="C409" s="7"/>
      <c r="D409" s="360"/>
      <c r="E409" s="392"/>
      <c r="F409" s="23"/>
      <c r="G409" s="23"/>
      <c r="H409" s="23"/>
      <c r="I409" s="23"/>
      <c r="J409" s="9" t="s">
        <v>1735</v>
      </c>
      <c r="M409" s="188"/>
      <c r="P409" s="382"/>
      <c r="Q409" s="131"/>
      <c r="R409" s="7"/>
      <c r="AI409" t="s">
        <v>1736</v>
      </c>
      <c r="AK409" s="12">
        <f>E646</f>
        <v>226.51882423388017</v>
      </c>
      <c r="AL409" s="13">
        <f>F646</f>
        <v>85.624115560406707</v>
      </c>
      <c r="AM409" t="s">
        <v>1737</v>
      </c>
      <c r="AQ409" s="32">
        <f>J408</f>
        <v>55</v>
      </c>
      <c r="AR409" s="106">
        <f>K408</f>
        <v>20.79</v>
      </c>
      <c r="AS409" t="s">
        <v>1738</v>
      </c>
      <c r="AV409" s="12">
        <f>AK409-AQ409</f>
        <v>171.51882423388017</v>
      </c>
      <c r="AW409" s="13">
        <f>AL409-AR409</f>
        <v>64.834115560406701</v>
      </c>
      <c r="AX409" t="s">
        <v>10</v>
      </c>
    </row>
    <row r="410" spans="2:118" ht="15" customHeight="1" x14ac:dyDescent="0.15">
      <c r="C410" s="7"/>
      <c r="D410" s="19"/>
      <c r="E410" s="394"/>
      <c r="F410" s="228"/>
      <c r="G410" s="228"/>
      <c r="H410" s="228"/>
      <c r="I410" s="228"/>
      <c r="J410" s="228"/>
      <c r="K410" s="3"/>
      <c r="L410" s="3"/>
      <c r="M410" s="185"/>
      <c r="N410" s="3"/>
      <c r="O410" s="3"/>
      <c r="P410" s="388"/>
      <c r="Q410" s="3"/>
      <c r="R410" s="16"/>
      <c r="AI410" t="s">
        <v>1739</v>
      </c>
      <c r="AK410" s="32">
        <v>234.88161534045099</v>
      </c>
      <c r="AL410" s="106">
        <v>88.785250598690396</v>
      </c>
      <c r="AM410" t="s">
        <v>1740</v>
      </c>
      <c r="AP410" s="12">
        <f>AV409</f>
        <v>171.51882423388017</v>
      </c>
      <c r="AQ410" s="13">
        <f>AW409</f>
        <v>64.834115560406701</v>
      </c>
      <c r="AR410" t="s">
        <v>1741</v>
      </c>
      <c r="AW410" s="12">
        <f>AK410-AP410</f>
        <v>63.362791106570825</v>
      </c>
      <c r="AX410" s="13">
        <f>AL410-AQ410</f>
        <v>23.951135038283695</v>
      </c>
      <c r="AY410" t="s">
        <v>10</v>
      </c>
    </row>
    <row r="411" spans="2:118" ht="15" customHeight="1" x14ac:dyDescent="0.15">
      <c r="C411" s="395" t="s">
        <v>1743</v>
      </c>
      <c r="D411" s="120"/>
      <c r="M411" s="188"/>
      <c r="P411" s="198" t="s">
        <v>146</v>
      </c>
      <c r="AI411" t="s">
        <v>1736</v>
      </c>
      <c r="AK411" s="12">
        <f>E646</f>
        <v>226.51882423388017</v>
      </c>
      <c r="AL411" s="13">
        <f>F646</f>
        <v>85.624115560406707</v>
      </c>
      <c r="AM411" t="s">
        <v>1744</v>
      </c>
      <c r="AP411" s="32">
        <f>AV409</f>
        <v>171.51882423388017</v>
      </c>
      <c r="AQ411" s="106">
        <f>AW409</f>
        <v>64.834115560406701</v>
      </c>
      <c r="AR411" t="s">
        <v>1745</v>
      </c>
      <c r="AV411" s="12">
        <f>AK411-AP411</f>
        <v>55</v>
      </c>
      <c r="AW411" s="13">
        <f>AL411-AQ411</f>
        <v>20.790000000000006</v>
      </c>
      <c r="AX411" t="s">
        <v>10</v>
      </c>
    </row>
    <row r="412" spans="2:118" ht="15" customHeight="1" x14ac:dyDescent="0.15">
      <c r="B412" s="59"/>
      <c r="C412" s="32">
        <v>10</v>
      </c>
      <c r="D412" s="125">
        <v>3.78</v>
      </c>
      <c r="E412" s="23" t="s">
        <v>10</v>
      </c>
      <c r="P412" s="32">
        <v>10</v>
      </c>
      <c r="Q412" s="125">
        <v>3.78</v>
      </c>
      <c r="R412" t="s">
        <v>10</v>
      </c>
      <c r="AI412" t="s">
        <v>1746</v>
      </c>
      <c r="AL412" s="12">
        <f>AK408</f>
        <v>171.51882423388017</v>
      </c>
      <c r="AM412" s="13">
        <f>AL408</f>
        <v>64.834115560406701</v>
      </c>
      <c r="AN412" t="s">
        <v>1747</v>
      </c>
      <c r="AS412" s="12">
        <f>AZ408</f>
        <v>30</v>
      </c>
      <c r="AT412" s="13">
        <f>BA408</f>
        <v>11.34</v>
      </c>
      <c r="AU412" t="s">
        <v>1748</v>
      </c>
      <c r="AX412" s="12">
        <f>AL412+AS412</f>
        <v>201.51882423388017</v>
      </c>
      <c r="AY412" s="13">
        <f>AM412+AT412</f>
        <v>76.174115560406705</v>
      </c>
      <c r="AZ412" t="s">
        <v>10</v>
      </c>
    </row>
    <row r="414" spans="2:118" ht="15" customHeight="1" x14ac:dyDescent="0.15">
      <c r="B414" s="30" t="s">
        <v>2581</v>
      </c>
      <c r="DN414" s="23"/>
    </row>
    <row r="415" spans="2:118" ht="15" customHeight="1" x14ac:dyDescent="0.15">
      <c r="B415" s="6" t="s">
        <v>1749</v>
      </c>
      <c r="F415" s="6" t="s">
        <v>1750</v>
      </c>
      <c r="AU415" s="9"/>
      <c r="AV415" s="23"/>
      <c r="CO415" s="30" t="s">
        <v>2587</v>
      </c>
      <c r="DN415" s="23"/>
    </row>
    <row r="416" spans="2:118" ht="15" customHeight="1" x14ac:dyDescent="0.15">
      <c r="B416" s="1" t="s">
        <v>1751</v>
      </c>
      <c r="E416" s="32">
        <v>0</v>
      </c>
      <c r="F416" s="106">
        <v>0</v>
      </c>
      <c r="G416" t="s">
        <v>1752</v>
      </c>
      <c r="AU416" s="23"/>
      <c r="AV416" s="23"/>
      <c r="AW416" s="6" t="s">
        <v>1753</v>
      </c>
      <c r="CO416" s="6" t="s">
        <v>1754</v>
      </c>
      <c r="DB416" s="6" t="s">
        <v>1755</v>
      </c>
      <c r="DN416" s="23"/>
    </row>
    <row r="417" spans="2:118" ht="15" customHeight="1" x14ac:dyDescent="0.15">
      <c r="G417" s="136">
        <f>AU531-AH533</f>
        <v>6.9419137160233078</v>
      </c>
      <c r="H417" s="160">
        <f>AV531-AI533</f>
        <v>2.5539907543730784</v>
      </c>
      <c r="I417" s="23" t="s">
        <v>1756</v>
      </c>
      <c r="K417" s="30"/>
      <c r="L417" s="30"/>
      <c r="M417" s="30"/>
      <c r="N417" s="30"/>
      <c r="S417" s="12">
        <f>AR68-S443-R434</f>
        <v>25.760440265855792</v>
      </c>
      <c r="T417" s="13">
        <f>AS68-T443-S434</f>
        <v>9.7701376479592277</v>
      </c>
      <c r="U417" s="1" t="s">
        <v>10</v>
      </c>
      <c r="AB417" s="12">
        <f>AR68-AC441-AD432</f>
        <v>25.530979351454235</v>
      </c>
      <c r="AC417" s="13">
        <f>AS68-AC442-AD433</f>
        <v>9.6880715976676868</v>
      </c>
      <c r="AD417" t="s">
        <v>1757</v>
      </c>
      <c r="AG417" s="23"/>
      <c r="AK417" s="136">
        <f>AD425-Y424</f>
        <v>6.9419137160233078</v>
      </c>
      <c r="AL417" s="160">
        <f>AE425-Z424</f>
        <v>2.5539907543730784</v>
      </c>
      <c r="AM417" t="s">
        <v>1758</v>
      </c>
      <c r="AW417" s="6" t="s">
        <v>1750</v>
      </c>
      <c r="CR417" t="s">
        <v>1759</v>
      </c>
      <c r="DD417" t="s">
        <v>1760</v>
      </c>
      <c r="DN417" s="23"/>
    </row>
    <row r="418" spans="2:118" ht="15" customHeight="1" x14ac:dyDescent="0.15">
      <c r="G418" s="136">
        <f>AU531-AH533</f>
        <v>6.9419137160233078</v>
      </c>
      <c r="H418" s="160">
        <f>AV531-AI533</f>
        <v>2.5539907543730784</v>
      </c>
      <c r="I418" s="23" t="s">
        <v>1761</v>
      </c>
      <c r="P418" s="23"/>
      <c r="S418" s="12">
        <f>AR68-S443-R435</f>
        <v>25.760440265855792</v>
      </c>
      <c r="T418" s="13">
        <f>AS68-T443-S435</f>
        <v>9.7701376479592277</v>
      </c>
      <c r="U418" s="1" t="s">
        <v>10</v>
      </c>
      <c r="AB418" s="12">
        <f>AR68-AC441-AD434</f>
        <v>25.530979351454235</v>
      </c>
      <c r="AC418" s="13">
        <f>AS68-AC442-AD435</f>
        <v>9.6880715976676868</v>
      </c>
      <c r="AD418" t="s">
        <v>1757</v>
      </c>
      <c r="AK418" s="136">
        <f>AD425-Y424</f>
        <v>6.9419137160233078</v>
      </c>
      <c r="AL418" s="160">
        <f>AE425-Z424</f>
        <v>2.5539907543730784</v>
      </c>
      <c r="AM418" t="s">
        <v>1762</v>
      </c>
      <c r="AO418" s="23"/>
      <c r="AW418" s="23"/>
      <c r="CP418" s="310"/>
      <c r="CQ418" s="3"/>
      <c r="CR418" s="3"/>
      <c r="CS418" s="226">
        <f>CS421</f>
        <v>70.3</v>
      </c>
      <c r="CT418" s="44">
        <f>CT421</f>
        <v>26.573399999999999</v>
      </c>
      <c r="CU418" s="3" t="s">
        <v>10</v>
      </c>
      <c r="CV418" s="3"/>
      <c r="CW418" s="3"/>
      <c r="CX418" s="3"/>
      <c r="CY418" s="3"/>
      <c r="DB418" s="310"/>
      <c r="DC418" s="3"/>
      <c r="DD418" s="3"/>
      <c r="DE418" s="226">
        <f>DE421-BO465</f>
        <v>55.5</v>
      </c>
      <c r="DF418" s="44">
        <f>DF421-BP465</f>
        <v>20.978999999999999</v>
      </c>
      <c r="DG418" s="3" t="s">
        <v>10</v>
      </c>
      <c r="DH418" s="3"/>
      <c r="DI418" s="3"/>
      <c r="DJ418" s="3"/>
      <c r="DK418" s="3"/>
      <c r="DN418" s="23"/>
    </row>
    <row r="419" spans="2:118" ht="15" customHeight="1" x14ac:dyDescent="0.15">
      <c r="N419" s="396">
        <f>Q431-Q427</f>
        <v>10</v>
      </c>
      <c r="O419" s="397">
        <f>R431-R427</f>
        <v>3.7800000000000011</v>
      </c>
      <c r="P419" s="398" t="s">
        <v>10</v>
      </c>
      <c r="AF419" s="362">
        <f>AC430-AC427</f>
        <v>10</v>
      </c>
      <c r="AG419" s="363">
        <f>AD430-AD427</f>
        <v>3.7800000000000011</v>
      </c>
      <c r="AH419" s="344" t="s">
        <v>10</v>
      </c>
      <c r="BA419" s="136">
        <f>AU531-AH533</f>
        <v>6.9419137160233078</v>
      </c>
      <c r="BB419" s="160">
        <f>AV531-AI533</f>
        <v>2.5539907543730784</v>
      </c>
      <c r="BC419" s="23" t="s">
        <v>1756</v>
      </c>
      <c r="BM419" s="12">
        <f>CL431-BO443-BL433</f>
        <v>21.760440265855792</v>
      </c>
      <c r="BN419" s="13">
        <f>CM431-BP443-BM433</f>
        <v>8.2581376479592272</v>
      </c>
      <c r="BO419" s="1" t="s">
        <v>10</v>
      </c>
      <c r="BW419" s="12">
        <f>CL431-BV441-BX432</f>
        <v>21.530979351454235</v>
      </c>
      <c r="BX419" s="13">
        <f>CM431-BW441-BX433</f>
        <v>8.1760715976676863</v>
      </c>
      <c r="BY419" t="s">
        <v>1757</v>
      </c>
      <c r="CB419" s="23"/>
      <c r="CF419" s="136">
        <f>BZ425-BT424</f>
        <v>6.9419137160233078</v>
      </c>
      <c r="CG419" s="160">
        <f>CA425-BU424</f>
        <v>2.5539907543730784</v>
      </c>
      <c r="CH419" t="s">
        <v>1758</v>
      </c>
      <c r="CO419" s="7"/>
      <c r="CY419" s="7"/>
      <c r="DA419" s="7"/>
      <c r="DK419" s="7"/>
      <c r="DN419" s="23"/>
    </row>
    <row r="420" spans="2:118" ht="15" customHeight="1" x14ac:dyDescent="0.15">
      <c r="M420" t="s">
        <v>608</v>
      </c>
      <c r="Q420" s="344" t="s">
        <v>187</v>
      </c>
      <c r="R420" s="344"/>
      <c r="X420" t="s">
        <v>7</v>
      </c>
      <c r="AD420" s="344" t="s">
        <v>187</v>
      </c>
      <c r="AE420" s="344"/>
      <c r="AH420" t="s">
        <v>608</v>
      </c>
      <c r="BA420" s="136">
        <f>AU531-AH533</f>
        <v>6.9419137160233078</v>
      </c>
      <c r="BB420" s="160">
        <f>AV531-AI533</f>
        <v>2.5539907543730784</v>
      </c>
      <c r="BC420" s="23" t="s">
        <v>1761</v>
      </c>
      <c r="BM420" s="12">
        <f>CL431-BO443-BL434</f>
        <v>21.760440265855792</v>
      </c>
      <c r="BN420" s="13">
        <f>CM431-BP443-BM434</f>
        <v>8.2581376479592272</v>
      </c>
      <c r="BO420" s="1" t="s">
        <v>10</v>
      </c>
      <c r="BW420" s="12">
        <f>CL431-BV441-BX434</f>
        <v>21.530979351454235</v>
      </c>
      <c r="BX420" s="13">
        <f>CM431-BW441-BX435</f>
        <v>8.1760715976676863</v>
      </c>
      <c r="BY420" t="s">
        <v>1757</v>
      </c>
      <c r="CF420" s="136">
        <f>BZ425-BT424</f>
        <v>6.9419137160233078</v>
      </c>
      <c r="CG420" s="160">
        <f>CA425-BU424</f>
        <v>2.5539907543730784</v>
      </c>
      <c r="CH420" t="s">
        <v>1762</v>
      </c>
      <c r="CJ420" s="23"/>
      <c r="CO420" s="7"/>
      <c r="CP420" s="399"/>
      <c r="CQ420" s="291"/>
      <c r="CR420" s="400"/>
      <c r="CS420" s="291" t="s">
        <v>1763</v>
      </c>
      <c r="CT420" s="291"/>
      <c r="CU420" s="291"/>
      <c r="CV420" s="291"/>
      <c r="CW420" s="291"/>
      <c r="CX420" s="291"/>
      <c r="CY420" s="401"/>
      <c r="DA420" s="7"/>
      <c r="DB420" s="291"/>
      <c r="DC420" s="291"/>
      <c r="DD420" s="400"/>
      <c r="DE420" s="291" t="s">
        <v>1764</v>
      </c>
      <c r="DF420" s="291"/>
      <c r="DG420" s="291"/>
      <c r="DH420" s="291"/>
      <c r="DI420" s="291"/>
      <c r="DJ420" s="291"/>
      <c r="DK420" s="401"/>
      <c r="DN420" s="23"/>
    </row>
    <row r="421" spans="2:118" ht="15" customHeight="1" x14ac:dyDescent="0.15">
      <c r="M421" s="345">
        <f>P187+D66*2</f>
        <v>20</v>
      </c>
      <c r="N421" s="311">
        <f>Q187+E66*2</f>
        <v>7.56</v>
      </c>
      <c r="O421" s="131" t="s">
        <v>10</v>
      </c>
      <c r="P421" s="396">
        <f>T66+E416</f>
        <v>35</v>
      </c>
      <c r="Q421" s="397">
        <f>U66+F416</f>
        <v>13.23</v>
      </c>
      <c r="R421" s="398" t="s">
        <v>10</v>
      </c>
      <c r="U421" s="398" t="s">
        <v>428</v>
      </c>
      <c r="V421" s="344"/>
      <c r="Y421" s="344" t="s">
        <v>428</v>
      </c>
      <c r="Z421" s="344"/>
      <c r="AD421" s="396">
        <f>T66+E416</f>
        <v>35</v>
      </c>
      <c r="AE421" s="397">
        <f>U66+F416</f>
        <v>13.23</v>
      </c>
      <c r="AF421" s="398" t="s">
        <v>10</v>
      </c>
      <c r="AH421" s="345">
        <f>P187</f>
        <v>20</v>
      </c>
      <c r="AI421" s="311">
        <f>Q187</f>
        <v>7.56</v>
      </c>
      <c r="AJ421" s="131" t="s">
        <v>10</v>
      </c>
      <c r="BF421" s="360"/>
      <c r="BG421" s="131"/>
      <c r="BK421" s="344" t="s">
        <v>187</v>
      </c>
      <c r="BL421" s="344"/>
      <c r="BO421" s="344" t="s">
        <v>428</v>
      </c>
      <c r="BP421" s="344"/>
      <c r="BT421" s="398" t="s">
        <v>447</v>
      </c>
      <c r="BU421" s="398"/>
      <c r="BW421" s="344"/>
      <c r="BY421" s="344" t="s">
        <v>187</v>
      </c>
      <c r="BZ421" s="344"/>
      <c r="CC421" s="360"/>
      <c r="CD421" s="360"/>
      <c r="CO421" s="7"/>
      <c r="CS421" s="12">
        <f>V66+CQ439-0.2</f>
        <v>70.3</v>
      </c>
      <c r="CT421" s="13">
        <f>W66+CR439-0.0756</f>
        <v>26.573399999999999</v>
      </c>
      <c r="CU421" t="s">
        <v>10</v>
      </c>
      <c r="CY421" s="7"/>
      <c r="DA421" s="7"/>
      <c r="DE421" s="402">
        <f>DF451-BO456</f>
        <v>55.5</v>
      </c>
      <c r="DF421" s="403">
        <f>DG451-BP456</f>
        <v>20.978999999999999</v>
      </c>
      <c r="DG421" s="306" t="s">
        <v>10</v>
      </c>
      <c r="DK421" s="7"/>
      <c r="DN421" s="23"/>
    </row>
    <row r="422" spans="2:118" ht="15" customHeight="1" x14ac:dyDescent="0.15">
      <c r="C422" s="3"/>
      <c r="D422" s="3"/>
      <c r="E422" s="3"/>
      <c r="F422" s="3"/>
      <c r="G422" s="3"/>
      <c r="H422" s="185"/>
      <c r="I422" s="404"/>
      <c r="J422" s="3"/>
      <c r="K422" s="185"/>
      <c r="L422" s="3"/>
      <c r="M422" s="3"/>
      <c r="N422" s="3"/>
      <c r="O422" s="3"/>
      <c r="P422" s="3"/>
      <c r="Q422" s="3"/>
      <c r="R422" s="3"/>
      <c r="S422" s="147"/>
      <c r="T422" s="3"/>
      <c r="U422" s="405">
        <f>R66</f>
        <v>45</v>
      </c>
      <c r="V422" s="406">
        <f>S66</f>
        <v>17.010000000000002</v>
      </c>
      <c r="W422" s="344" t="s">
        <v>10</v>
      </c>
      <c r="X422" s="3"/>
      <c r="Y422" s="405">
        <f>R66</f>
        <v>45</v>
      </c>
      <c r="Z422" s="406">
        <f>S66</f>
        <v>17.010000000000002</v>
      </c>
      <c r="AA422" s="407" t="s">
        <v>10</v>
      </c>
      <c r="AB422" s="147"/>
      <c r="AC422" s="3"/>
      <c r="AD422" s="3"/>
      <c r="AE422" s="3"/>
      <c r="AF422" s="3"/>
      <c r="AG422" s="3"/>
      <c r="AH422" s="3"/>
      <c r="AI422" s="3"/>
      <c r="AJ422" s="3"/>
      <c r="AK422" s="3"/>
      <c r="AL422" s="3"/>
      <c r="AM422" s="3"/>
      <c r="AN422" s="185"/>
      <c r="AO422" s="3"/>
      <c r="AP422" s="3"/>
      <c r="AQ422" s="3"/>
      <c r="AR422" s="185"/>
      <c r="AS422" s="3"/>
      <c r="AT422" s="3"/>
      <c r="AU422" s="3"/>
      <c r="AX422" s="3"/>
      <c r="AY422" s="3"/>
      <c r="AZ422" s="3"/>
      <c r="BA422" s="3"/>
      <c r="BB422" s="3"/>
      <c r="BC422" s="3"/>
      <c r="BD422" s="185"/>
      <c r="BE422" s="3"/>
      <c r="BF422" s="3"/>
      <c r="BG422" s="3"/>
      <c r="BH422" s="3"/>
      <c r="BI422" s="3"/>
      <c r="BJ422" s="147"/>
      <c r="BK422" s="408">
        <f>T66</f>
        <v>35</v>
      </c>
      <c r="BL422" s="409">
        <f>U66</f>
        <v>13.23</v>
      </c>
      <c r="BM422" s="410" t="s">
        <v>10</v>
      </c>
      <c r="BN422" s="3"/>
      <c r="BO422" s="405">
        <f>R66</f>
        <v>45</v>
      </c>
      <c r="BP422" s="406">
        <f>S66</f>
        <v>17.010000000000002</v>
      </c>
      <c r="BQ422" s="344" t="s">
        <v>10</v>
      </c>
      <c r="BR422" s="147"/>
      <c r="BS422" s="3"/>
      <c r="BT422" s="411">
        <f>R66</f>
        <v>45</v>
      </c>
      <c r="BU422" s="409">
        <f>S66</f>
        <v>17.010000000000002</v>
      </c>
      <c r="BV422" s="3" t="s">
        <v>10</v>
      </c>
      <c r="BW422" s="147"/>
      <c r="BX422" s="412">
        <f>T66</f>
        <v>35</v>
      </c>
      <c r="BY422" s="406">
        <f>U66</f>
        <v>13.23</v>
      </c>
      <c r="BZ422" s="413" t="s">
        <v>10</v>
      </c>
      <c r="CA422" s="3"/>
      <c r="CB422" s="3"/>
      <c r="CC422" s="185"/>
      <c r="CD422" s="3"/>
      <c r="CE422" s="3"/>
      <c r="CF422" s="185"/>
      <c r="CG422" s="3"/>
      <c r="CH422" s="3"/>
      <c r="CI422" s="3"/>
      <c r="CJ422" s="3"/>
      <c r="CK422" s="3"/>
      <c r="CO422" s="7"/>
      <c r="CT422" t="s">
        <v>1765</v>
      </c>
      <c r="CY422" s="7"/>
      <c r="DA422" s="7"/>
      <c r="DF422" t="s">
        <v>1765</v>
      </c>
      <c r="DK422" s="7"/>
      <c r="DN422" s="23"/>
    </row>
    <row r="423" spans="2:118" ht="15" customHeight="1" x14ac:dyDescent="0.15">
      <c r="B423" s="7"/>
      <c r="H423" s="188"/>
      <c r="K423" s="188"/>
      <c r="L423" s="8"/>
      <c r="N423" s="414"/>
      <c r="O423" s="131"/>
      <c r="U423" s="9"/>
      <c r="V423" s="415" t="s">
        <v>1766</v>
      </c>
      <c r="W423" s="416"/>
      <c r="Y423" s="415" t="s">
        <v>1767</v>
      </c>
      <c r="Z423" s="415"/>
      <c r="AE423" t="s">
        <v>398</v>
      </c>
      <c r="AH423" s="8"/>
      <c r="AI423" s="8"/>
      <c r="AJ423" s="8"/>
      <c r="AN423" s="188"/>
      <c r="AR423" s="188"/>
      <c r="AU423" s="89"/>
      <c r="AW423" s="7"/>
      <c r="AX423" s="198" t="s">
        <v>1768</v>
      </c>
      <c r="BC423" s="417"/>
      <c r="BD423" s="188"/>
      <c r="BH423" s="414"/>
      <c r="BI423" s="131"/>
      <c r="BO423" s="9"/>
      <c r="BP423" s="9" t="s">
        <v>1766</v>
      </c>
      <c r="BQ423" s="8"/>
      <c r="BR423" s="215"/>
      <c r="BT423" s="9" t="s">
        <v>1769</v>
      </c>
      <c r="BU423" s="9"/>
      <c r="BY423" t="s">
        <v>398</v>
      </c>
      <c r="CC423" s="188"/>
      <c r="CE423" s="8"/>
      <c r="CF423" s="188"/>
      <c r="CK423" s="7"/>
      <c r="CO423" s="7"/>
      <c r="CT423" s="12">
        <f>M333</f>
        <v>9.875</v>
      </c>
      <c r="CU423" s="13">
        <f>N333</f>
        <v>3.7319999999999993</v>
      </c>
      <c r="CV423" t="s">
        <v>10</v>
      </c>
      <c r="CY423" s="7"/>
      <c r="DA423" s="7"/>
      <c r="DF423" s="12">
        <f>M333</f>
        <v>9.875</v>
      </c>
      <c r="DG423" s="13">
        <f>N333</f>
        <v>3.7319999999999993</v>
      </c>
      <c r="DH423" t="s">
        <v>10</v>
      </c>
      <c r="DK423" s="7"/>
      <c r="DN423" s="23"/>
    </row>
    <row r="424" spans="2:118" ht="15" customHeight="1" x14ac:dyDescent="0.15">
      <c r="B424" s="7"/>
      <c r="C424" t="s">
        <v>1770</v>
      </c>
      <c r="H424" s="188"/>
      <c r="K424" s="188"/>
      <c r="N424" t="s">
        <v>83</v>
      </c>
      <c r="P424" t="s">
        <v>1770</v>
      </c>
      <c r="U424" s="12">
        <f>AR68-S443-AU531</f>
        <v>22.058086283976692</v>
      </c>
      <c r="V424" s="13">
        <f>AS68-T443-AV531</f>
        <v>8.4080092456269178</v>
      </c>
      <c r="W424" t="s">
        <v>10</v>
      </c>
      <c r="Y424" s="12">
        <f>AR68-S443-AU531</f>
        <v>22.058086283976692</v>
      </c>
      <c r="Z424" s="13">
        <f>AS68-T443-AV531</f>
        <v>8.4080092456269178</v>
      </c>
      <c r="AA424" t="s">
        <v>10</v>
      </c>
      <c r="AE424" t="s">
        <v>1770</v>
      </c>
      <c r="AK424" t="s">
        <v>1771</v>
      </c>
      <c r="AN424" s="188"/>
      <c r="AR424" s="188"/>
      <c r="AS424" t="s">
        <v>1770</v>
      </c>
      <c r="AU424" s="7"/>
      <c r="AW424" s="7"/>
      <c r="AY424" t="s">
        <v>1772</v>
      </c>
      <c r="AZ424" s="12">
        <f>CL431-H540-BT479</f>
        <v>24.299999999999997</v>
      </c>
      <c r="BA424" s="13">
        <f>CM431-H540-BB434</f>
        <v>7.6303999999999981</v>
      </c>
      <c r="BB424" t="s">
        <v>10</v>
      </c>
      <c r="BC424" s="418"/>
      <c r="BD424" s="188"/>
      <c r="BG424" t="s">
        <v>83</v>
      </c>
      <c r="BJ424" t="s">
        <v>1770</v>
      </c>
      <c r="BO424" s="12">
        <f>CL431-H540-AU531</f>
        <v>18.058086283976692</v>
      </c>
      <c r="BP424" s="13">
        <f>CM431-I540-AV531</f>
        <v>6.8960092456269173</v>
      </c>
      <c r="BQ424" t="s">
        <v>10</v>
      </c>
      <c r="BR424" s="170"/>
      <c r="BT424" s="12">
        <f>CL431-H540-AU531</f>
        <v>18.058086283976692</v>
      </c>
      <c r="BU424" s="13">
        <f>CM431-I540-AV531</f>
        <v>6.8960092456269173</v>
      </c>
      <c r="BV424" t="s">
        <v>10</v>
      </c>
      <c r="BZ424" t="s">
        <v>1770</v>
      </c>
      <c r="CC424" s="188"/>
      <c r="CF424" t="s">
        <v>1771</v>
      </c>
      <c r="CI424" t="s">
        <v>1770</v>
      </c>
      <c r="CK424" s="7"/>
      <c r="CO424" s="7"/>
      <c r="CY424" s="7"/>
      <c r="DA424" s="7"/>
      <c r="DK424" s="7"/>
      <c r="DN424" s="23"/>
    </row>
    <row r="425" spans="2:118" ht="15" customHeight="1" x14ac:dyDescent="0.15">
      <c r="B425" s="7"/>
      <c r="C425" s="12">
        <f>AR68-H539-C434</f>
        <v>29</v>
      </c>
      <c r="D425" s="13">
        <f>AS68-I539-D434</f>
        <v>10.961999999999996</v>
      </c>
      <c r="E425" t="s">
        <v>10</v>
      </c>
      <c r="H425" s="188"/>
      <c r="K425" s="188"/>
      <c r="P425" s="12">
        <f>AR68-H539-O433</f>
        <v>29</v>
      </c>
      <c r="Q425" s="13">
        <f>AS68-I539-P433</f>
        <v>10.961999999999996</v>
      </c>
      <c r="R425" t="s">
        <v>10</v>
      </c>
      <c r="AD425" s="12">
        <f>AR68-AE440-AF434-AK425</f>
        <v>29</v>
      </c>
      <c r="AE425" s="13">
        <f>AS68-AF440-AG434-AL425</f>
        <v>10.961999999999996</v>
      </c>
      <c r="AF425" t="s">
        <v>904</v>
      </c>
      <c r="AK425" s="12">
        <v>0.5</v>
      </c>
      <c r="AL425" s="13">
        <v>0.189</v>
      </c>
      <c r="AM425" t="s">
        <v>10</v>
      </c>
      <c r="AN425" s="188"/>
      <c r="AR425" s="188"/>
      <c r="AS425" s="12">
        <f>AR68-AS441-AS433-AK425</f>
        <v>29</v>
      </c>
      <c r="AT425" s="13">
        <f>AS68-AT441-AT433-AL425</f>
        <v>10.961999999999996</v>
      </c>
      <c r="AU425" s="7" t="s">
        <v>10</v>
      </c>
      <c r="AW425" s="7"/>
      <c r="AY425" t="s">
        <v>1773</v>
      </c>
      <c r="AZ425" s="12">
        <f>CL431-CF479</f>
        <v>27.099999999999994</v>
      </c>
      <c r="BA425" s="13">
        <f>CM431-CF480</f>
        <v>10.243799999999997</v>
      </c>
      <c r="BB425" t="s">
        <v>10</v>
      </c>
      <c r="BC425" s="418"/>
      <c r="BD425" s="188"/>
      <c r="BJ425" s="12">
        <f>CL431-BO443-BJ436</f>
        <v>25</v>
      </c>
      <c r="BK425" s="13">
        <f>CM431-BP443-BK436</f>
        <v>9.4499999999999957</v>
      </c>
      <c r="BL425" t="s">
        <v>10</v>
      </c>
      <c r="BR425" s="170"/>
      <c r="BZ425" s="12">
        <f>CL431-BZ440-BZ434-CF425</f>
        <v>25</v>
      </c>
      <c r="CA425" s="13">
        <f>CM431-CA440-CA434-CG425</f>
        <v>9.4499999999999957</v>
      </c>
      <c r="CC425" s="188"/>
      <c r="CF425" s="419">
        <v>0.5</v>
      </c>
      <c r="CG425" s="13">
        <v>0.189</v>
      </c>
      <c r="CH425" t="s">
        <v>10</v>
      </c>
      <c r="CI425" s="12">
        <f>BZ425</f>
        <v>25</v>
      </c>
      <c r="CJ425" s="13">
        <f>CA425</f>
        <v>9.4499999999999957</v>
      </c>
      <c r="CK425" s="7" t="s">
        <v>10</v>
      </c>
      <c r="CO425" s="7"/>
      <c r="CY425" s="7"/>
      <c r="DA425" s="7"/>
      <c r="DK425" s="7"/>
      <c r="DN425" s="23"/>
    </row>
    <row r="426" spans="2:118" ht="15" customHeight="1" x14ac:dyDescent="0.15">
      <c r="B426" s="7"/>
      <c r="H426" s="188"/>
      <c r="K426" s="188"/>
      <c r="W426" s="131"/>
      <c r="X426" s="131"/>
      <c r="Y426" s="131"/>
      <c r="Z426" s="131"/>
      <c r="AA426" s="131"/>
      <c r="AC426" s="131"/>
      <c r="AN426" s="420"/>
      <c r="AR426" s="188"/>
      <c r="AU426" s="7"/>
      <c r="AW426" s="7"/>
      <c r="BC426" s="418"/>
      <c r="BD426" s="188"/>
      <c r="BR426" s="170"/>
      <c r="CC426" s="188"/>
      <c r="CF426" s="188"/>
      <c r="CH426" s="131"/>
      <c r="CK426" s="7"/>
      <c r="CO426" s="7"/>
      <c r="CY426" s="7"/>
      <c r="DA426" s="7"/>
      <c r="DK426" s="7"/>
      <c r="DN426" s="23"/>
    </row>
    <row r="427" spans="2:118" ht="15" customHeight="1" x14ac:dyDescent="0.15">
      <c r="B427" s="7"/>
      <c r="C427" s="131"/>
      <c r="H427" s="188"/>
      <c r="K427" s="188"/>
      <c r="Q427" s="396">
        <f>R66+T66+E416</f>
        <v>80</v>
      </c>
      <c r="R427" s="397">
        <f>S66+U66+F416</f>
        <v>30.240000000000002</v>
      </c>
      <c r="S427" s="344" t="s">
        <v>10</v>
      </c>
      <c r="W427" s="131"/>
      <c r="X427" s="131"/>
      <c r="Y427" s="131"/>
      <c r="Z427" s="131"/>
      <c r="AA427" s="131"/>
      <c r="AC427" s="396">
        <f>R66+T66+E416</f>
        <v>80</v>
      </c>
      <c r="AD427" s="397">
        <f>S66+U66+F416</f>
        <v>30.240000000000002</v>
      </c>
      <c r="AE427" s="398" t="s">
        <v>10</v>
      </c>
      <c r="AN427" s="188"/>
      <c r="AR427" s="188"/>
      <c r="AU427" s="7"/>
      <c r="AW427" s="7"/>
      <c r="BC427" s="418"/>
      <c r="BD427" s="188"/>
      <c r="BG427" s="12">
        <v>10</v>
      </c>
      <c r="BH427" s="13">
        <v>3.78</v>
      </c>
      <c r="BI427" t="s">
        <v>904</v>
      </c>
      <c r="BK427" s="396">
        <f>R66+T66</f>
        <v>80</v>
      </c>
      <c r="BL427" s="397">
        <f>S66+U66</f>
        <v>30.240000000000002</v>
      </c>
      <c r="BM427" s="398" t="s">
        <v>10</v>
      </c>
      <c r="BR427" s="170"/>
      <c r="BX427" s="396">
        <f>R66+T66</f>
        <v>80</v>
      </c>
      <c r="BY427" s="397">
        <f>S66+U66</f>
        <v>30.240000000000002</v>
      </c>
      <c r="BZ427" s="398" t="s">
        <v>10</v>
      </c>
      <c r="CC427" s="188"/>
      <c r="CF427" s="188"/>
      <c r="CK427" s="7"/>
      <c r="CO427" s="7"/>
      <c r="CY427" s="7"/>
      <c r="DA427" s="7"/>
      <c r="DK427" s="7"/>
      <c r="DN427" s="23"/>
    </row>
    <row r="428" spans="2:118" ht="15" customHeight="1" x14ac:dyDescent="0.15">
      <c r="B428" s="7"/>
      <c r="C428" s="198" t="s">
        <v>1774</v>
      </c>
      <c r="D428" s="198"/>
      <c r="E428" s="12">
        <f>10+K185+Q185</f>
        <v>13</v>
      </c>
      <c r="F428" s="421">
        <f>3.78+L185+R185</f>
        <v>4.9139999999999997</v>
      </c>
      <c r="G428" t="s">
        <v>10</v>
      </c>
      <c r="H428" s="188"/>
      <c r="K428" s="188"/>
      <c r="AF428" s="131"/>
      <c r="AN428" s="188"/>
      <c r="AR428" s="188"/>
      <c r="AU428" s="7"/>
      <c r="AW428" s="7"/>
      <c r="BC428" s="418"/>
      <c r="BD428" s="188"/>
      <c r="BF428" s="9"/>
      <c r="BG428" s="9"/>
      <c r="BR428" s="170"/>
      <c r="BS428" s="173"/>
      <c r="BZ428" s="131"/>
      <c r="CC428" s="188"/>
      <c r="CD428" s="422"/>
      <c r="CF428" s="188"/>
      <c r="CG428" s="422"/>
      <c r="CI428" t="s">
        <v>1775</v>
      </c>
      <c r="CK428" s="7"/>
      <c r="CL428" s="81"/>
      <c r="CO428" s="7"/>
      <c r="CY428" s="7"/>
      <c r="DA428" s="7"/>
      <c r="DK428" s="7"/>
      <c r="DN428" s="23"/>
    </row>
    <row r="429" spans="2:118" ht="15" customHeight="1" x14ac:dyDescent="0.15">
      <c r="B429" s="7"/>
      <c r="C429" t="s">
        <v>1776</v>
      </c>
      <c r="E429" s="12">
        <f>E428+AK68</f>
        <v>14.5</v>
      </c>
      <c r="F429" s="421">
        <f>F428+AL68</f>
        <v>5.484</v>
      </c>
      <c r="G429" t="s">
        <v>10</v>
      </c>
      <c r="H429" s="188"/>
      <c r="K429" s="188"/>
      <c r="Y429" s="414"/>
      <c r="AC429" s="344" t="s">
        <v>1777</v>
      </c>
      <c r="AD429" s="344"/>
      <c r="AN429" s="188"/>
      <c r="AR429" s="188"/>
      <c r="AU429" s="7"/>
      <c r="BC429" s="423"/>
      <c r="BD429" s="188"/>
      <c r="BK429" t="s">
        <v>1778</v>
      </c>
      <c r="BR429" s="170"/>
      <c r="BS429" s="9"/>
      <c r="BX429" t="s">
        <v>1778</v>
      </c>
      <c r="CC429" s="188"/>
      <c r="CF429" s="188"/>
      <c r="CI429" s="12">
        <f>L358</f>
        <v>30</v>
      </c>
      <c r="CJ429" s="13">
        <f>M358</f>
        <v>11.34</v>
      </c>
      <c r="CK429" s="7" t="s">
        <v>10</v>
      </c>
      <c r="CO429" s="7"/>
      <c r="CY429" s="7"/>
      <c r="DA429" s="7"/>
      <c r="DK429" s="7"/>
      <c r="DN429" s="23"/>
    </row>
    <row r="430" spans="2:118" ht="15" customHeight="1" x14ac:dyDescent="0.15">
      <c r="B430" s="7"/>
      <c r="D430" t="s">
        <v>223</v>
      </c>
      <c r="F430" s="12">
        <f>E186</f>
        <v>365</v>
      </c>
      <c r="G430" s="13">
        <f>F186</f>
        <v>137.97</v>
      </c>
      <c r="H430" s="188" t="s">
        <v>10</v>
      </c>
      <c r="K430" s="188"/>
      <c r="Q430" s="344" t="s">
        <v>1777</v>
      </c>
      <c r="R430" s="344"/>
      <c r="U430" t="s">
        <v>83</v>
      </c>
      <c r="AC430" s="362">
        <f>AG66</f>
        <v>90</v>
      </c>
      <c r="AD430" s="363">
        <f>AH66</f>
        <v>34.020000000000003</v>
      </c>
      <c r="AE430" s="344" t="s">
        <v>10</v>
      </c>
      <c r="AJ430" t="s">
        <v>223</v>
      </c>
      <c r="AL430" s="12">
        <f>E186</f>
        <v>365</v>
      </c>
      <c r="AM430" s="13">
        <f>F186</f>
        <v>137.97</v>
      </c>
      <c r="AN430" s="188" t="s">
        <v>10</v>
      </c>
      <c r="AR430" s="188"/>
      <c r="AU430" s="7"/>
      <c r="AW430" s="7"/>
      <c r="AX430" t="s">
        <v>1779</v>
      </c>
      <c r="BC430" s="418"/>
      <c r="BD430" s="188"/>
      <c r="BK430" s="12">
        <f>P343</f>
        <v>216.5</v>
      </c>
      <c r="BL430" s="13">
        <f>Q343</f>
        <v>81.839999999999989</v>
      </c>
      <c r="BM430" t="s">
        <v>10</v>
      </c>
      <c r="BN430" s="23"/>
      <c r="BO430" t="s">
        <v>83</v>
      </c>
      <c r="BQ430" s="12">
        <f>L66+1.5</f>
        <v>77.5</v>
      </c>
      <c r="BR430" s="170"/>
      <c r="BS430" s="9"/>
      <c r="BT430" s="23"/>
      <c r="BX430" s="12">
        <f>P343</f>
        <v>216.5</v>
      </c>
      <c r="BY430" s="13">
        <f>Q343</f>
        <v>81.839999999999989</v>
      </c>
      <c r="BZ430" t="s">
        <v>10</v>
      </c>
      <c r="CC430" s="188"/>
      <c r="CF430" s="188"/>
      <c r="CK430" s="7"/>
      <c r="CL430" s="81" t="s">
        <v>1586</v>
      </c>
      <c r="CO430" s="7"/>
      <c r="CY430" s="7"/>
      <c r="DA430" s="7"/>
      <c r="DK430" s="7"/>
      <c r="DN430" s="23"/>
    </row>
    <row r="431" spans="2:118" ht="15" customHeight="1" x14ac:dyDescent="0.15">
      <c r="B431" s="7"/>
      <c r="D431" s="344" t="s">
        <v>1780</v>
      </c>
      <c r="E431" s="344"/>
      <c r="F431" s="362">
        <f>F430-Q431</f>
        <v>275</v>
      </c>
      <c r="G431" s="363">
        <f>G430-R431</f>
        <v>103.94999999999999</v>
      </c>
      <c r="H431" s="424" t="s">
        <v>10</v>
      </c>
      <c r="K431" s="188"/>
      <c r="Q431" s="362">
        <f>AG66</f>
        <v>90</v>
      </c>
      <c r="R431" s="363">
        <f>AH66</f>
        <v>34.020000000000003</v>
      </c>
      <c r="S431" s="344" t="s">
        <v>10</v>
      </c>
      <c r="W431" s="396">
        <f>L66+1.5</f>
        <v>77.5</v>
      </c>
      <c r="AC431" s="593" t="s">
        <v>1781</v>
      </c>
      <c r="AD431" s="271"/>
      <c r="AE431" s="271"/>
      <c r="AF431" s="271"/>
      <c r="AJ431" s="344" t="s">
        <v>1780</v>
      </c>
      <c r="AK431" s="344"/>
      <c r="AL431" s="362">
        <f>AL430-AC430</f>
        <v>275</v>
      </c>
      <c r="AM431" s="363">
        <f>AM430-AD430</f>
        <v>103.94999999999999</v>
      </c>
      <c r="AN431" s="188" t="s">
        <v>10</v>
      </c>
      <c r="AR431" s="188"/>
      <c r="AU431" s="7"/>
      <c r="AW431" s="7"/>
      <c r="AX431" s="12">
        <f>L358</f>
        <v>30</v>
      </c>
      <c r="AY431" s="13">
        <f>M358</f>
        <v>11.34</v>
      </c>
      <c r="AZ431" t="s">
        <v>10</v>
      </c>
      <c r="BA431" s="12">
        <f>L358</f>
        <v>30</v>
      </c>
      <c r="BB431" s="13">
        <f>M358</f>
        <v>11.34</v>
      </c>
      <c r="BC431" s="418" t="s">
        <v>10</v>
      </c>
      <c r="BD431" s="188"/>
      <c r="BJ431" s="360"/>
      <c r="BK431" s="23"/>
      <c r="BL431" s="23"/>
      <c r="BM431" s="360"/>
      <c r="BN431" s="23"/>
      <c r="BQ431" s="13">
        <f>M66+0.567</f>
        <v>29.224999999999994</v>
      </c>
      <c r="BR431" s="170" t="s">
        <v>904</v>
      </c>
      <c r="BS431" s="23"/>
      <c r="BT431" s="23"/>
      <c r="BV431" s="23"/>
      <c r="BW431" s="593" t="s">
        <v>1782</v>
      </c>
      <c r="BX431" s="271"/>
      <c r="BY431" s="271"/>
      <c r="CA431" s="18"/>
      <c r="CC431" s="188"/>
      <c r="CF431" s="188"/>
      <c r="CK431" s="7"/>
      <c r="CL431" s="357">
        <f>AV66</f>
        <v>98</v>
      </c>
      <c r="CM431" s="13">
        <f>AW66</f>
        <v>37.043999999999997</v>
      </c>
      <c r="CN431" t="s">
        <v>10</v>
      </c>
      <c r="CO431" s="7"/>
      <c r="CQ431" t="s">
        <v>1783</v>
      </c>
      <c r="CX431" t="s">
        <v>1784</v>
      </c>
      <c r="CY431" s="7"/>
      <c r="DA431" s="7"/>
      <c r="DD431" t="s">
        <v>1783</v>
      </c>
      <c r="DJ431" t="s">
        <v>1635</v>
      </c>
      <c r="DK431" s="7"/>
      <c r="DN431" s="23"/>
    </row>
    <row r="432" spans="2:118" ht="15" customHeight="1" x14ac:dyDescent="0.15">
      <c r="B432" s="7"/>
      <c r="H432" s="188"/>
      <c r="K432" s="188"/>
      <c r="N432" s="593" t="s">
        <v>1785</v>
      </c>
      <c r="O432" s="271"/>
      <c r="P432" s="271"/>
      <c r="Q432" s="271"/>
      <c r="R432" s="271"/>
      <c r="W432" s="363">
        <f>M66+0.567</f>
        <v>29.224999999999994</v>
      </c>
      <c r="X432" s="344" t="s">
        <v>10</v>
      </c>
      <c r="AC432" t="s">
        <v>1786</v>
      </c>
      <c r="AD432" s="12">
        <f>BF531+BI517</f>
        <v>59.469020648545765</v>
      </c>
      <c r="AH432" t="s">
        <v>83</v>
      </c>
      <c r="AN432" s="188"/>
      <c r="AP432" t="s">
        <v>1370</v>
      </c>
      <c r="AR432" s="188"/>
      <c r="AT432" t="s">
        <v>99</v>
      </c>
      <c r="AU432" s="7"/>
      <c r="AW432" s="7"/>
      <c r="BC432" s="418"/>
      <c r="BD432" s="188"/>
      <c r="BM432" s="593" t="s">
        <v>1787</v>
      </c>
      <c r="BN432" s="271"/>
      <c r="BP432" s="593" t="s">
        <v>1788</v>
      </c>
      <c r="BQ432" s="271"/>
      <c r="BR432" s="170"/>
      <c r="BS432" s="593" t="s">
        <v>1789</v>
      </c>
      <c r="BT432" s="687"/>
      <c r="BU432" s="593" t="s">
        <v>1790</v>
      </c>
      <c r="BV432" s="271"/>
      <c r="BW432" t="s">
        <v>1786</v>
      </c>
      <c r="BX432" s="12">
        <f>BF531+BI517</f>
        <v>59.469020648545765</v>
      </c>
      <c r="CB432" t="s">
        <v>83</v>
      </c>
      <c r="CC432" s="188"/>
      <c r="CD432" t="s">
        <v>1386</v>
      </c>
      <c r="CF432" s="188"/>
      <c r="CG432" t="s">
        <v>1791</v>
      </c>
      <c r="CK432" s="7"/>
      <c r="CO432" s="7"/>
      <c r="CQ432" s="12">
        <f>E345</f>
        <v>150</v>
      </c>
      <c r="CR432" s="13">
        <f>F345</f>
        <v>56.7</v>
      </c>
      <c r="CS432" t="s">
        <v>10</v>
      </c>
      <c r="CX432" s="12">
        <f>D352</f>
        <v>160.875</v>
      </c>
      <c r="CY432" s="41">
        <f>E352</f>
        <v>60.81</v>
      </c>
      <c r="CZ432" t="s">
        <v>10</v>
      </c>
      <c r="DA432" s="7"/>
      <c r="DD432" s="12">
        <f>E345</f>
        <v>150</v>
      </c>
      <c r="DE432" s="13">
        <f>F345</f>
        <v>56.7</v>
      </c>
      <c r="DF432" t="s">
        <v>10</v>
      </c>
      <c r="DJ432" s="12">
        <f>D352</f>
        <v>160.875</v>
      </c>
      <c r="DK432" s="41">
        <f>E352</f>
        <v>60.81</v>
      </c>
      <c r="DL432" t="s">
        <v>10</v>
      </c>
      <c r="DN432" s="23"/>
    </row>
    <row r="433" spans="2:118" ht="15" customHeight="1" x14ac:dyDescent="0.15">
      <c r="B433" s="7"/>
      <c r="C433" t="s">
        <v>23</v>
      </c>
      <c r="H433" s="188"/>
      <c r="I433" t="s">
        <v>1792</v>
      </c>
      <c r="O433" s="12">
        <f>AB68+I536</f>
        <v>70.5</v>
      </c>
      <c r="P433" s="13">
        <f>AC68+J536</f>
        <v>26.649000000000001</v>
      </c>
      <c r="Q433" t="s">
        <v>904</v>
      </c>
      <c r="S433" s="593" t="s">
        <v>1787</v>
      </c>
      <c r="T433" s="271"/>
      <c r="U433" s="593" t="s">
        <v>1788</v>
      </c>
      <c r="V433" s="271"/>
      <c r="Y433" s="593" t="s">
        <v>1789</v>
      </c>
      <c r="Z433" s="687"/>
      <c r="AA433" s="593" t="s">
        <v>1793</v>
      </c>
      <c r="AB433" s="271"/>
      <c r="AC433" t="s">
        <v>1786</v>
      </c>
      <c r="AD433" s="13">
        <f>BG531+BJ517</f>
        <v>22.441928402332309</v>
      </c>
      <c r="AE433" s="131" t="s">
        <v>10</v>
      </c>
      <c r="AF433" t="s">
        <v>473</v>
      </c>
      <c r="AN433" s="188"/>
      <c r="AO433" s="12">
        <f>X66+AK425</f>
        <v>55.5</v>
      </c>
      <c r="AP433" s="13">
        <f>Y66+AL425</f>
        <v>20.978999999999999</v>
      </c>
      <c r="AQ433" t="s">
        <v>10</v>
      </c>
      <c r="AR433" s="188"/>
      <c r="AS433" s="12">
        <f>V68+AK425</f>
        <v>55.5</v>
      </c>
      <c r="AT433" s="13">
        <f>W68+AL425</f>
        <v>20.978999999999999</v>
      </c>
      <c r="AU433" s="7" t="s">
        <v>10</v>
      </c>
      <c r="AW433" s="425"/>
      <c r="AY433" s="426" t="s">
        <v>1794</v>
      </c>
      <c r="AZ433" s="426"/>
      <c r="BA433" s="426"/>
      <c r="BB433" s="426"/>
      <c r="BC433" s="427"/>
      <c r="BD433" s="428" t="s">
        <v>234</v>
      </c>
      <c r="BE433" t="s">
        <v>1795</v>
      </c>
      <c r="BK433" t="s">
        <v>1796</v>
      </c>
      <c r="BL433" s="12">
        <f>AO532</f>
        <v>73.739559734144208</v>
      </c>
      <c r="BM433" s="13">
        <f>AP532</f>
        <v>27.840862352040769</v>
      </c>
      <c r="BN433" t="s">
        <v>10</v>
      </c>
      <c r="BO433" t="s">
        <v>1797</v>
      </c>
      <c r="BP433" s="12">
        <f>AS532</f>
        <v>75.822133848951196</v>
      </c>
      <c r="BQ433" s="13">
        <f>AT532</f>
        <v>28.607059578352693</v>
      </c>
      <c r="BR433" s="170" t="s">
        <v>10</v>
      </c>
      <c r="BS433" s="593" t="s">
        <v>1786</v>
      </c>
      <c r="BT433" s="271" t="s">
        <v>1798</v>
      </c>
      <c r="BU433" s="271" t="s">
        <v>1786</v>
      </c>
      <c r="BV433" s="271" t="s">
        <v>1798</v>
      </c>
      <c r="BW433" t="s">
        <v>1786</v>
      </c>
      <c r="BX433" s="13">
        <f>BG531+BJ517</f>
        <v>22.441928402332309</v>
      </c>
      <c r="BY433" s="131" t="s">
        <v>10</v>
      </c>
      <c r="BZ433" t="s">
        <v>473</v>
      </c>
      <c r="CC433" s="188"/>
      <c r="CD433" s="12">
        <f>X66+CF425</f>
        <v>55.5</v>
      </c>
      <c r="CE433" s="13">
        <f>Y66+CG425</f>
        <v>20.978999999999999</v>
      </c>
      <c r="CF433" s="188" t="s">
        <v>10</v>
      </c>
      <c r="CH433" s="12">
        <f>DE421</f>
        <v>55.5</v>
      </c>
      <c r="CI433" s="13">
        <f>DF421</f>
        <v>20.978999999999999</v>
      </c>
      <c r="CJ433" t="s">
        <v>10</v>
      </c>
      <c r="CK433" s="7"/>
      <c r="CO433" s="7"/>
      <c r="CY433" s="7"/>
      <c r="DA433" s="7"/>
      <c r="DK433" s="7"/>
      <c r="DN433" s="23"/>
    </row>
    <row r="434" spans="2:118" ht="15" customHeight="1" x14ac:dyDescent="0.15">
      <c r="B434" s="7"/>
      <c r="C434" s="12">
        <f>V66+I536</f>
        <v>70.5</v>
      </c>
      <c r="D434" s="13">
        <f>W66+J536</f>
        <v>26.649000000000001</v>
      </c>
      <c r="E434" t="s">
        <v>10</v>
      </c>
      <c r="H434" s="188"/>
      <c r="J434" s="12">
        <f>AB66+I536</f>
        <v>70.5</v>
      </c>
      <c r="K434" s="429">
        <f>AC66+J536</f>
        <v>26.649000000000001</v>
      </c>
      <c r="L434" t="s">
        <v>10</v>
      </c>
      <c r="Q434" t="s">
        <v>1786</v>
      </c>
      <c r="R434" s="12">
        <f>AO532</f>
        <v>73.739559734144208</v>
      </c>
      <c r="S434" s="13">
        <f>AP532</f>
        <v>27.840862352040769</v>
      </c>
      <c r="T434" t="s">
        <v>1799</v>
      </c>
      <c r="U434" s="12">
        <f>AS532</f>
        <v>75.822133848951196</v>
      </c>
      <c r="V434" s="13">
        <f>AT532</f>
        <v>28.607059578352693</v>
      </c>
      <c r="W434" t="s">
        <v>10</v>
      </c>
      <c r="Y434" s="593" t="s">
        <v>1786</v>
      </c>
      <c r="Z434" s="271" t="s">
        <v>1798</v>
      </c>
      <c r="AA434" s="271" t="s">
        <v>1786</v>
      </c>
      <c r="AB434" s="271" t="s">
        <v>1798</v>
      </c>
      <c r="AC434" t="s">
        <v>1798</v>
      </c>
      <c r="AD434" s="12">
        <f>BF531-BI518</f>
        <v>59.469020648545765</v>
      </c>
      <c r="AF434" s="12">
        <f>X68+AK425</f>
        <v>55.5</v>
      </c>
      <c r="AG434" s="13">
        <f>Y68+AL425</f>
        <v>20.978999999999999</v>
      </c>
      <c r="AH434" t="s">
        <v>10</v>
      </c>
      <c r="AN434" s="188"/>
      <c r="AR434" s="188"/>
      <c r="AU434" s="7"/>
      <c r="AW434" s="7"/>
      <c r="AX434" s="23"/>
      <c r="AY434" s="23" t="s">
        <v>1800</v>
      </c>
      <c r="BA434" s="12">
        <f>BT479</f>
        <v>71.2</v>
      </c>
      <c r="BB434" s="13">
        <f>BT480</f>
        <v>26.913599999999999</v>
      </c>
      <c r="BC434" t="s">
        <v>10</v>
      </c>
      <c r="BD434" s="428"/>
      <c r="BE434" s="12">
        <f>AB66+I536-0.2+1</f>
        <v>71.3</v>
      </c>
      <c r="BF434" s="13">
        <f>AC66+J536-0.0756+0.378</f>
        <v>26.9514</v>
      </c>
      <c r="BG434" t="s">
        <v>10</v>
      </c>
      <c r="BK434" t="s">
        <v>1801</v>
      </c>
      <c r="BL434" s="12">
        <f>AO533</f>
        <v>73.739559734144208</v>
      </c>
      <c r="BM434" s="13">
        <f>AP533</f>
        <v>27.840862352040769</v>
      </c>
      <c r="BN434" t="s">
        <v>10</v>
      </c>
      <c r="BO434" t="s">
        <v>1802</v>
      </c>
      <c r="BP434" s="12">
        <f>AS533</f>
        <v>75.822133848951196</v>
      </c>
      <c r="BQ434" s="13">
        <f>AT533</f>
        <v>28.607059578352693</v>
      </c>
      <c r="BR434" s="170" t="s">
        <v>10</v>
      </c>
      <c r="BW434" t="s">
        <v>1798</v>
      </c>
      <c r="BX434" s="12">
        <f>BF531-BI518</f>
        <v>59.469020648545765</v>
      </c>
      <c r="BZ434" s="12">
        <f>X68+CF425</f>
        <v>55.5</v>
      </c>
      <c r="CA434" s="13">
        <f>Y68+CG425</f>
        <v>20.978999999999999</v>
      </c>
      <c r="CB434" t="s">
        <v>10</v>
      </c>
      <c r="CC434" s="188"/>
      <c r="CF434" s="419">
        <f>H379-E345</f>
        <v>45.5</v>
      </c>
      <c r="CG434" s="13">
        <f>I379-F345</f>
        <v>17.201999999999998</v>
      </c>
      <c r="CH434" t="s">
        <v>10</v>
      </c>
      <c r="CK434" s="7"/>
      <c r="CO434" s="7"/>
      <c r="CQ434" s="9" t="s">
        <v>1803</v>
      </c>
      <c r="CS434" s="23"/>
      <c r="CY434" s="7"/>
      <c r="DA434" s="7"/>
      <c r="DC434" s="9"/>
      <c r="DE434" s="23"/>
      <c r="DK434" s="7"/>
      <c r="DN434" s="23"/>
    </row>
    <row r="435" spans="2:118" ht="15" customHeight="1" x14ac:dyDescent="0.15">
      <c r="B435" s="7"/>
      <c r="H435" s="188"/>
      <c r="K435" s="188"/>
      <c r="Q435" t="s">
        <v>1804</v>
      </c>
      <c r="R435" s="12">
        <f>AO533</f>
        <v>73.739559734144208</v>
      </c>
      <c r="S435" s="13">
        <f>AP533</f>
        <v>27.840862352040769</v>
      </c>
      <c r="T435" t="s">
        <v>1805</v>
      </c>
      <c r="U435" s="12">
        <f>AS533</f>
        <v>75.822133848951196</v>
      </c>
      <c r="V435" s="13">
        <f>AT533</f>
        <v>28.607059578352693</v>
      </c>
      <c r="W435" t="s">
        <v>10</v>
      </c>
      <c r="Y435" s="12">
        <f>E451</f>
        <v>58.366913716023305</v>
      </c>
      <c r="Z435" s="13">
        <f>F451</f>
        <v>21.992640754373078</v>
      </c>
      <c r="AA435" s="12">
        <f>E452</f>
        <v>58.15353097281865</v>
      </c>
      <c r="AB435" s="13">
        <f>F452</f>
        <v>21.925992603498464</v>
      </c>
      <c r="AC435" t="s">
        <v>1798</v>
      </c>
      <c r="AD435" s="13">
        <f>BG531-BJ518</f>
        <v>22.441928402332309</v>
      </c>
      <c r="AE435" t="s">
        <v>10</v>
      </c>
      <c r="AN435" s="188"/>
      <c r="AR435" s="188"/>
      <c r="AS435" s="422"/>
      <c r="AU435" s="7"/>
      <c r="AW435" s="7"/>
      <c r="AY435" t="s">
        <v>1806</v>
      </c>
      <c r="BA435" s="12">
        <f>CF479</f>
        <v>70.900000000000006</v>
      </c>
      <c r="BB435" s="13">
        <f>CF480</f>
        <v>26.8002</v>
      </c>
      <c r="BC435" s="418" t="s">
        <v>10</v>
      </c>
      <c r="BD435" s="188"/>
      <c r="BI435" t="s">
        <v>553</v>
      </c>
      <c r="BJ435" s="593" t="s">
        <v>1807</v>
      </c>
      <c r="BK435" s="271"/>
      <c r="BL435" s="271"/>
      <c r="BM435" s="271"/>
      <c r="BN435" s="271"/>
      <c r="BQ435" s="362">
        <f>R66/2</f>
        <v>22.5</v>
      </c>
      <c r="BR435" s="170"/>
      <c r="BS435" s="9"/>
      <c r="BT435" s="9"/>
      <c r="BU435" s="9"/>
      <c r="BV435" s="9"/>
      <c r="BW435" t="s">
        <v>1798</v>
      </c>
      <c r="BX435" s="13">
        <f>BG531-BJ518</f>
        <v>22.441928402332309</v>
      </c>
      <c r="BY435" t="s">
        <v>10</v>
      </c>
      <c r="CC435" s="188"/>
      <c r="CF435" s="188"/>
      <c r="CK435" s="7"/>
      <c r="CO435" s="7"/>
      <c r="CQ435" s="32">
        <v>3</v>
      </c>
      <c r="CR435" s="106">
        <v>1.1339999999999999</v>
      </c>
      <c r="CS435" t="s">
        <v>10</v>
      </c>
      <c r="CY435" s="7"/>
      <c r="DA435" s="7"/>
      <c r="DK435" s="7"/>
      <c r="DN435" s="23"/>
    </row>
    <row r="436" spans="2:118" ht="15" customHeight="1" x14ac:dyDescent="0.15">
      <c r="B436" s="7"/>
      <c r="D436" t="s">
        <v>1808</v>
      </c>
      <c r="F436" s="12">
        <f>E189</f>
        <v>162.5</v>
      </c>
      <c r="G436" s="13">
        <f>F189</f>
        <v>61.424999999999997</v>
      </c>
      <c r="H436" s="188" t="s">
        <v>10</v>
      </c>
      <c r="K436" s="188"/>
      <c r="V436" s="396">
        <f>R66/2</f>
        <v>22.5</v>
      </c>
      <c r="W436" s="397">
        <f>S66/2</f>
        <v>8.5050000000000008</v>
      </c>
      <c r="Y436" s="414"/>
      <c r="Z436" s="131"/>
      <c r="AN436" s="188"/>
      <c r="AP436" t="s">
        <v>1808</v>
      </c>
      <c r="AR436" s="419">
        <f>E189</f>
        <v>162.5</v>
      </c>
      <c r="AS436" s="430">
        <f>F189</f>
        <v>61.424999999999997</v>
      </c>
      <c r="AT436" t="s">
        <v>10</v>
      </c>
      <c r="AW436" s="7"/>
      <c r="BB436" s="12">
        <f>H379-E345</f>
        <v>45.5</v>
      </c>
      <c r="BC436" s="431">
        <f>I379-F345</f>
        <v>17.201999999999998</v>
      </c>
      <c r="BD436" s="428" t="s">
        <v>10</v>
      </c>
      <c r="BF436" s="12">
        <f>BK430-BK427-BB436</f>
        <v>91</v>
      </c>
      <c r="BG436" s="13">
        <f>BL430-BL427-BC436</f>
        <v>34.397999999999989</v>
      </c>
      <c r="BH436" t="s">
        <v>10</v>
      </c>
      <c r="BJ436" s="432">
        <f>AB68+I536</f>
        <v>70.5</v>
      </c>
      <c r="BK436" s="311">
        <f>AC68+J536</f>
        <v>26.649000000000001</v>
      </c>
      <c r="BL436" t="s">
        <v>10</v>
      </c>
      <c r="BQ436" s="363">
        <f>S66/2</f>
        <v>8.5050000000000008</v>
      </c>
      <c r="BR436" s="433" t="s">
        <v>10</v>
      </c>
      <c r="CC436" s="188"/>
      <c r="CF436" s="188"/>
      <c r="CK436" s="7"/>
      <c r="CO436" s="7"/>
      <c r="CP436" t="s">
        <v>1809</v>
      </c>
      <c r="CY436" s="7"/>
      <c r="DA436" s="7"/>
      <c r="DK436" s="7"/>
      <c r="DN436" s="23"/>
    </row>
    <row r="437" spans="2:118" ht="15" customHeight="1" x14ac:dyDescent="0.15">
      <c r="B437" s="7"/>
      <c r="D437" t="s">
        <v>1776</v>
      </c>
      <c r="F437" s="12">
        <f>E189+AK68</f>
        <v>164</v>
      </c>
      <c r="G437" s="13">
        <f>F189+AL68</f>
        <v>61.994999999999997</v>
      </c>
      <c r="H437" s="188" t="s">
        <v>10</v>
      </c>
      <c r="K437" s="188"/>
      <c r="W437" s="344" t="s">
        <v>894</v>
      </c>
      <c r="AN437" s="188"/>
      <c r="AP437" s="131" t="s">
        <v>1776</v>
      </c>
      <c r="AQ437" s="131"/>
      <c r="AR437" s="419">
        <f>E189+AK68</f>
        <v>164</v>
      </c>
      <c r="AS437" s="430">
        <f>F189+AL68</f>
        <v>61.994999999999997</v>
      </c>
      <c r="AT437" t="s">
        <v>10</v>
      </c>
      <c r="AW437" s="7"/>
      <c r="BB437" s="9"/>
      <c r="BC437" s="434"/>
      <c r="BD437" s="188"/>
      <c r="BF437" s="9"/>
      <c r="BP437" s="9"/>
      <c r="BQ437" s="23"/>
      <c r="BR437" s="170"/>
      <c r="CC437" s="188"/>
      <c r="CF437" s="188"/>
      <c r="CK437" s="7"/>
      <c r="CO437" s="7"/>
      <c r="CY437" s="7"/>
      <c r="DA437" s="7"/>
      <c r="DK437" s="7"/>
      <c r="DN437" s="23"/>
    </row>
    <row r="438" spans="2:118" ht="15" customHeight="1" x14ac:dyDescent="0.15">
      <c r="B438" s="7"/>
      <c r="H438" s="188"/>
      <c r="K438" s="188"/>
      <c r="Y438" s="344" t="s">
        <v>1810</v>
      </c>
      <c r="Z438" s="344"/>
      <c r="AN438" s="188"/>
      <c r="AR438" s="188"/>
      <c r="AU438" s="7"/>
      <c r="AW438" s="42">
        <f>V66+I536-0.2+1</f>
        <v>71.3</v>
      </c>
      <c r="AX438" s="13">
        <f>W66+J536-0.0756+0.378</f>
        <v>26.9514</v>
      </c>
      <c r="AY438" t="s">
        <v>10</v>
      </c>
      <c r="BC438" s="435">
        <f>V66+I536-0.2+1</f>
        <v>71.3</v>
      </c>
      <c r="BD438" s="436">
        <f>W66+J536-0.0756+0.378</f>
        <v>26.9514</v>
      </c>
      <c r="BE438" s="9" t="s">
        <v>2528</v>
      </c>
      <c r="BH438" s="136">
        <f>AB68+I537-0.2+1</f>
        <v>71.3</v>
      </c>
      <c r="BI438" s="13">
        <f>AC68+J537-0.0756+0.378</f>
        <v>26.9514</v>
      </c>
      <c r="BJ438" t="s">
        <v>10</v>
      </c>
      <c r="BT438" s="344" t="s">
        <v>388</v>
      </c>
      <c r="BU438" s="344"/>
      <c r="CC438" s="188"/>
      <c r="CF438" s="188"/>
      <c r="CK438" s="7"/>
      <c r="CO438" s="7"/>
      <c r="CQ438" t="s">
        <v>2582</v>
      </c>
      <c r="CR438" s="101"/>
      <c r="CY438" s="7"/>
      <c r="DA438" s="7"/>
      <c r="DK438" s="7"/>
      <c r="DN438" s="23"/>
    </row>
    <row r="439" spans="2:118" ht="15" customHeight="1" x14ac:dyDescent="0.15">
      <c r="B439" s="7"/>
      <c r="H439" s="188"/>
      <c r="K439" s="188"/>
      <c r="M439" s="9"/>
      <c r="X439" t="s">
        <v>129</v>
      </c>
      <c r="Y439" s="362">
        <f>R68</f>
        <v>40</v>
      </c>
      <c r="Z439" s="363">
        <f>S68</f>
        <v>15.12</v>
      </c>
      <c r="AA439" s="398" t="s">
        <v>10</v>
      </c>
      <c r="AN439" s="188"/>
      <c r="AR439" s="188"/>
      <c r="AU439" s="7"/>
      <c r="AW439" s="7"/>
      <c r="BC439" s="418"/>
      <c r="BD439" s="188"/>
      <c r="BS439" s="362">
        <f>R68</f>
        <v>40</v>
      </c>
      <c r="BT439" s="363">
        <f>S68</f>
        <v>15.12</v>
      </c>
      <c r="BU439" s="344" t="s">
        <v>10</v>
      </c>
      <c r="CC439" s="188"/>
      <c r="CF439" s="188"/>
      <c r="CK439" s="7"/>
      <c r="CO439" s="7"/>
      <c r="CQ439" s="32">
        <v>0.5</v>
      </c>
      <c r="CR439" s="107">
        <v>0.189</v>
      </c>
      <c r="CS439" t="s">
        <v>10</v>
      </c>
      <c r="CY439" s="7"/>
      <c r="DA439" s="7"/>
      <c r="DK439" s="7"/>
      <c r="DN439" s="23"/>
    </row>
    <row r="440" spans="2:118" ht="15" customHeight="1" x14ac:dyDescent="0.15">
      <c r="B440" s="7"/>
      <c r="H440" s="188"/>
      <c r="K440" s="188"/>
      <c r="M440" s="9"/>
      <c r="AB440" s="593" t="s">
        <v>1811</v>
      </c>
      <c r="AC440" s="271"/>
      <c r="AD440" s="271"/>
      <c r="AE440" s="12">
        <f>BP550</f>
        <v>17</v>
      </c>
      <c r="AF440" s="13">
        <f>BQ550</f>
        <v>6.4260000000000019</v>
      </c>
      <c r="AG440" t="s">
        <v>10</v>
      </c>
      <c r="AN440" s="188"/>
      <c r="AO440" s="12">
        <f>AE440-(AS433-AO433)</f>
        <v>17</v>
      </c>
      <c r="AP440" s="13">
        <f>AF440-(AT433-AP433)</f>
        <v>6.4260000000000019</v>
      </c>
      <c r="AQ440" t="s">
        <v>10</v>
      </c>
      <c r="AR440" s="188"/>
      <c r="AU440" s="7"/>
      <c r="AW440" s="7"/>
      <c r="BC440" s="418"/>
      <c r="BD440" s="188"/>
      <c r="BV440" s="593" t="s">
        <v>639</v>
      </c>
      <c r="BW440" s="271"/>
      <c r="BX440" s="271"/>
      <c r="BZ440" s="12">
        <f>BP551</f>
        <v>17</v>
      </c>
      <c r="CA440" s="13">
        <f>BQ551</f>
        <v>6.4260000000000019</v>
      </c>
      <c r="CB440" t="s">
        <v>10</v>
      </c>
      <c r="CC440" s="188"/>
      <c r="CF440" s="188"/>
      <c r="CI440" t="s">
        <v>639</v>
      </c>
      <c r="CK440" s="425"/>
      <c r="CL440" s="414"/>
      <c r="CO440" s="7"/>
      <c r="CT440" s="23"/>
      <c r="CU440" s="23"/>
      <c r="CV440" s="23"/>
      <c r="CW440" s="23"/>
      <c r="CX440" s="23"/>
      <c r="CY440" s="232"/>
      <c r="CZ440" s="23"/>
      <c r="DA440" s="7"/>
      <c r="DF440" s="23"/>
      <c r="DG440" s="23"/>
      <c r="DH440" s="23"/>
      <c r="DI440" s="23"/>
      <c r="DJ440" s="23"/>
      <c r="DK440" s="232"/>
      <c r="DL440" s="23"/>
      <c r="DN440" s="23"/>
    </row>
    <row r="441" spans="2:118" ht="15" customHeight="1" x14ac:dyDescent="0.15">
      <c r="B441" s="7"/>
      <c r="H441" s="188"/>
      <c r="K441" s="188"/>
      <c r="X441" t="s">
        <v>398</v>
      </c>
      <c r="Y441" s="396">
        <f>R68/2</f>
        <v>20</v>
      </c>
      <c r="Z441" s="397">
        <f>S68/2</f>
        <v>7.56</v>
      </c>
      <c r="AA441" t="s">
        <v>10</v>
      </c>
      <c r="AC441" s="12">
        <f>BH550</f>
        <v>17</v>
      </c>
      <c r="AN441" s="188"/>
      <c r="AR441" s="188"/>
      <c r="AS441" s="345">
        <f>AE440-(AS433-AF434)</f>
        <v>17</v>
      </c>
      <c r="AT441" s="311">
        <f>AF440-(AT433-AG434)</f>
        <v>6.4260000000000019</v>
      </c>
      <c r="AU441" s="437" t="s">
        <v>10</v>
      </c>
      <c r="AW441" s="7"/>
      <c r="BC441" s="418"/>
      <c r="BD441" s="188"/>
      <c r="BS441" s="362">
        <f>R68/2</f>
        <v>20</v>
      </c>
      <c r="BT441" s="363">
        <f>S68/2</f>
        <v>7.56</v>
      </c>
      <c r="BU441" s="344" t="s">
        <v>10</v>
      </c>
      <c r="BV441" s="12">
        <f>BH551</f>
        <v>17</v>
      </c>
      <c r="BW441" s="13">
        <f>BI551</f>
        <v>6.4260000000000019</v>
      </c>
      <c r="BX441" t="s">
        <v>10</v>
      </c>
      <c r="CC441" s="188"/>
      <c r="CF441" s="188"/>
      <c r="CI441" s="12">
        <f>CL431-CI425-CF425-CH433</f>
        <v>17</v>
      </c>
      <c r="CJ441" s="13">
        <f>CM431-CJ425-CG425-CI433</f>
        <v>6.4260000000000019</v>
      </c>
      <c r="CK441" s="7" t="s">
        <v>10</v>
      </c>
      <c r="CO441" s="7"/>
      <c r="CQ441" s="12">
        <f>CQ435-CQ439</f>
        <v>2.5</v>
      </c>
      <c r="CR441" s="13">
        <f>CR435-CR439</f>
        <v>0.94499999999999984</v>
      </c>
      <c r="CS441" t="s">
        <v>10</v>
      </c>
      <c r="CT441" s="23"/>
      <c r="CU441" s="23"/>
      <c r="CV441" s="23"/>
      <c r="CW441" s="23"/>
      <c r="CX441" s="23"/>
      <c r="CY441" s="232"/>
      <c r="CZ441" s="23"/>
      <c r="DA441" s="7"/>
      <c r="DF441" s="23"/>
      <c r="DG441" s="23"/>
      <c r="DH441" s="23"/>
      <c r="DI441" s="23"/>
      <c r="DJ441" s="23"/>
      <c r="DK441" s="232"/>
      <c r="DL441" s="23"/>
      <c r="DN441" s="23"/>
    </row>
    <row r="442" spans="2:118" ht="15" customHeight="1" x14ac:dyDescent="0.15">
      <c r="B442" s="7"/>
      <c r="C442" s="3"/>
      <c r="D442" s="3"/>
      <c r="E442" s="3"/>
      <c r="F442" s="3"/>
      <c r="G442" s="3"/>
      <c r="H442" s="185"/>
      <c r="I442" s="3"/>
      <c r="J442" s="3"/>
      <c r="K442" s="185"/>
      <c r="L442" s="3"/>
      <c r="M442" s="3"/>
      <c r="N442" s="3"/>
      <c r="O442" s="3"/>
      <c r="P442" s="3"/>
      <c r="Q442" s="3"/>
      <c r="R442" s="3"/>
      <c r="S442" s="3"/>
      <c r="T442" s="3"/>
      <c r="U442" s="3"/>
      <c r="V442" s="3"/>
      <c r="W442" s="3"/>
      <c r="X442" s="3"/>
      <c r="Y442" s="3" t="s">
        <v>21</v>
      </c>
      <c r="Z442" s="3"/>
      <c r="AA442" s="3"/>
      <c r="AB442" s="3"/>
      <c r="AC442" s="44">
        <f>BI550</f>
        <v>6.4260000000000019</v>
      </c>
      <c r="AD442" s="3" t="s">
        <v>10</v>
      </c>
      <c r="AE442" s="3"/>
      <c r="AF442" s="3"/>
      <c r="AG442" s="3"/>
      <c r="AH442" s="3"/>
      <c r="AI442" s="3"/>
      <c r="AJ442" s="3"/>
      <c r="AK442" s="3"/>
      <c r="AL442" s="3"/>
      <c r="AM442" s="3"/>
      <c r="AN442" s="185"/>
      <c r="AO442" s="3"/>
      <c r="AP442" s="3"/>
      <c r="AQ442" s="3"/>
      <c r="AR442" s="185"/>
      <c r="AS442" s="3"/>
      <c r="AT442" s="3"/>
      <c r="AU442" s="16"/>
      <c r="AW442" s="7"/>
      <c r="AX442" s="163"/>
      <c r="AY442" s="163"/>
      <c r="AZ442" s="3"/>
      <c r="BA442" s="3"/>
      <c r="BB442" s="3"/>
      <c r="BC442" s="438"/>
      <c r="BD442" s="439"/>
      <c r="BE442" s="3"/>
      <c r="BF442" s="3"/>
      <c r="BG442" s="3"/>
      <c r="BH442" s="3"/>
      <c r="BI442" s="3"/>
      <c r="BJ442" s="3"/>
      <c r="BK442" s="3"/>
      <c r="BL442" s="3"/>
      <c r="BM442" s="3"/>
      <c r="BN442" s="3"/>
      <c r="BO442" s="3"/>
      <c r="BP442" s="3"/>
      <c r="BQ442" s="3"/>
      <c r="BR442" s="3"/>
      <c r="BS442" s="3"/>
      <c r="BT442" s="3" t="s">
        <v>21</v>
      </c>
      <c r="BU442" s="3"/>
      <c r="BV442" s="3"/>
      <c r="BW442" s="3"/>
      <c r="BX442" s="3"/>
      <c r="BY442" s="3"/>
      <c r="BZ442" s="3"/>
      <c r="CA442" s="3"/>
      <c r="CB442" s="3"/>
      <c r="CC442" s="185"/>
      <c r="CD442" s="3"/>
      <c r="CE442" s="3"/>
      <c r="CF442" s="185"/>
      <c r="CG442" s="3"/>
      <c r="CH442" s="3"/>
      <c r="CI442" s="3"/>
      <c r="CJ442" s="3"/>
      <c r="CK442" s="16"/>
      <c r="CO442" s="7"/>
      <c r="CQ442" s="9"/>
      <c r="CR442" s="23"/>
      <c r="CS442" s="23"/>
      <c r="CT442" s="23"/>
      <c r="CU442" s="23"/>
      <c r="CV442" s="23"/>
      <c r="CW442" s="23"/>
      <c r="CX442" s="23"/>
      <c r="CY442" s="232"/>
      <c r="CZ442" s="23"/>
      <c r="DA442" s="7"/>
      <c r="DC442" s="9"/>
      <c r="DD442" s="23"/>
      <c r="DE442" s="23"/>
      <c r="DF442" s="23"/>
      <c r="DG442" s="23"/>
      <c r="DH442" s="23"/>
      <c r="DI442" s="23"/>
      <c r="DJ442" s="23"/>
      <c r="DK442" s="232"/>
      <c r="DL442" s="23"/>
      <c r="DN442" s="23"/>
    </row>
    <row r="443" spans="2:118" ht="15" customHeight="1" x14ac:dyDescent="0.15">
      <c r="B443" s="145"/>
      <c r="H443" s="188"/>
      <c r="K443" s="188"/>
      <c r="N443" t="s">
        <v>1812</v>
      </c>
      <c r="P443" s="345">
        <f>L66+1.5</f>
        <v>77.5</v>
      </c>
      <c r="Q443" s="13">
        <f>M66+0.567</f>
        <v>29.224999999999994</v>
      </c>
      <c r="R443" t="s">
        <v>10</v>
      </c>
      <c r="S443" s="12">
        <f>H539</f>
        <v>2.5</v>
      </c>
      <c r="T443" s="13">
        <f>I539</f>
        <v>0.94499999999999984</v>
      </c>
      <c r="U443" t="s">
        <v>904</v>
      </c>
      <c r="W443" s="8"/>
      <c r="Y443" t="s">
        <v>1813</v>
      </c>
      <c r="AN443" s="8"/>
      <c r="AR443" t="s">
        <v>1814</v>
      </c>
      <c r="AT443" s="12">
        <f>10+K185+Q185</f>
        <v>13</v>
      </c>
      <c r="AU443" s="440">
        <f>3.78+L185+R185</f>
        <v>4.9139999999999997</v>
      </c>
      <c r="AV443" t="s">
        <v>10</v>
      </c>
      <c r="AW443" s="145"/>
      <c r="BD443" s="188"/>
      <c r="BJ443" t="s">
        <v>1815</v>
      </c>
      <c r="BL443" s="12">
        <f>L66+1.5</f>
        <v>77.5</v>
      </c>
      <c r="BM443" s="13">
        <f>M66+0.567</f>
        <v>29.224999999999994</v>
      </c>
      <c r="BN443" t="s">
        <v>10</v>
      </c>
      <c r="BO443" s="12">
        <f>H540</f>
        <v>2.5</v>
      </c>
      <c r="BP443" s="13">
        <f>I540</f>
        <v>0.94499999999999984</v>
      </c>
      <c r="BQ443" t="s">
        <v>10</v>
      </c>
      <c r="BR443" s="164"/>
      <c r="BS443" t="s">
        <v>1816</v>
      </c>
      <c r="CC443" s="8"/>
      <c r="CK443" s="145"/>
      <c r="CO443" s="7"/>
      <c r="CS443" s="23"/>
      <c r="CT443" s="23"/>
      <c r="CU443" s="23"/>
      <c r="CV443" s="23"/>
      <c r="CW443" s="23"/>
      <c r="CX443" s="23"/>
      <c r="CY443" s="232"/>
      <c r="CZ443" s="23"/>
      <c r="DA443" s="7"/>
      <c r="DE443" s="23"/>
      <c r="DF443" s="23"/>
      <c r="DG443" s="23"/>
      <c r="DH443" s="23"/>
      <c r="DI443" s="23"/>
      <c r="DJ443" s="23"/>
      <c r="DK443" s="232"/>
      <c r="DL443" s="23"/>
      <c r="DN443" s="23"/>
    </row>
    <row r="444" spans="2:118" ht="15" customHeight="1" x14ac:dyDescent="0.15">
      <c r="B444" s="145"/>
      <c r="H444" s="188"/>
      <c r="K444" s="188"/>
      <c r="N444" t="s">
        <v>1817</v>
      </c>
      <c r="P444" s="12">
        <f>T526</f>
        <v>21</v>
      </c>
      <c r="Q444" s="13">
        <f>U526</f>
        <v>7.9380000000000006</v>
      </c>
      <c r="R444" t="s">
        <v>10</v>
      </c>
      <c r="V444" t="s">
        <v>219</v>
      </c>
      <c r="Y444" t="s">
        <v>1818</v>
      </c>
      <c r="AN444" s="188"/>
      <c r="AR444" t="s">
        <v>1819</v>
      </c>
      <c r="AT444" s="12">
        <f>AT443+AK68</f>
        <v>14.5</v>
      </c>
      <c r="AU444" s="421">
        <f>AU443+AL68</f>
        <v>5.484</v>
      </c>
      <c r="AV444" t="s">
        <v>10</v>
      </c>
      <c r="AW444" s="145"/>
      <c r="BD444" s="188"/>
      <c r="BJ444" t="s">
        <v>1817</v>
      </c>
      <c r="BL444" s="12">
        <f>T528</f>
        <v>21</v>
      </c>
      <c r="BM444" s="13">
        <f>U528</f>
        <v>7.9380000000000006</v>
      </c>
      <c r="BN444" t="s">
        <v>10</v>
      </c>
      <c r="BQ444" s="441" t="s">
        <v>219</v>
      </c>
      <c r="BR444" s="441"/>
      <c r="BS444" s="198" t="s">
        <v>1820</v>
      </c>
      <c r="CC444" s="188"/>
      <c r="CF444" s="188"/>
      <c r="CK444" s="145"/>
      <c r="CO444" s="7"/>
      <c r="CS444" s="23"/>
      <c r="CT444" s="23"/>
      <c r="CU444" s="23"/>
      <c r="CV444" s="23"/>
      <c r="CW444" s="23"/>
      <c r="CX444" s="23"/>
      <c r="CY444" s="232"/>
      <c r="CZ444" s="23"/>
      <c r="DA444" s="7"/>
      <c r="DE444" s="23"/>
      <c r="DF444" s="23" t="s">
        <v>1821</v>
      </c>
      <c r="DG444" s="23"/>
      <c r="DI444" s="23"/>
      <c r="DJ444" s="23"/>
      <c r="DK444" s="232"/>
      <c r="DL444" s="23"/>
      <c r="DN444" s="23"/>
    </row>
    <row r="445" spans="2:118" ht="15" customHeight="1" x14ac:dyDescent="0.15">
      <c r="B445" s="145"/>
      <c r="D445" t="s">
        <v>17</v>
      </c>
      <c r="F445" s="12">
        <f>E187</f>
        <v>385</v>
      </c>
      <c r="G445" s="13">
        <f>F187</f>
        <v>145.53</v>
      </c>
      <c r="H445" s="188" t="s">
        <v>10</v>
      </c>
      <c r="K445" s="188"/>
      <c r="N445" t="s">
        <v>1822</v>
      </c>
      <c r="P445" s="12">
        <f>K540</f>
        <v>3</v>
      </c>
      <c r="Q445" s="13">
        <f>L540</f>
        <v>1.1339999999999999</v>
      </c>
      <c r="R445" t="s">
        <v>10</v>
      </c>
      <c r="U445" s="12">
        <f>D68</f>
        <v>2</v>
      </c>
      <c r="V445" s="13">
        <f>E68</f>
        <v>0.75600000000000001</v>
      </c>
      <c r="W445" t="s">
        <v>10</v>
      </c>
      <c r="Y445" s="12">
        <f>D66</f>
        <v>0</v>
      </c>
      <c r="Z445" s="13">
        <f>E66</f>
        <v>0</v>
      </c>
      <c r="AA445" t="s">
        <v>10</v>
      </c>
      <c r="AB445" t="s">
        <v>17</v>
      </c>
      <c r="AD445" s="12">
        <f>E187</f>
        <v>385</v>
      </c>
      <c r="AE445" s="13">
        <f>F187</f>
        <v>145.53</v>
      </c>
      <c r="AF445" t="s">
        <v>10</v>
      </c>
      <c r="AN445" s="188"/>
      <c r="AQ445" t="s">
        <v>1823</v>
      </c>
      <c r="AU445" s="145"/>
      <c r="AW445" s="145"/>
      <c r="AY445" t="s">
        <v>1657</v>
      </c>
      <c r="BA445" s="12">
        <f>G360</f>
        <v>246.5</v>
      </c>
      <c r="BB445" s="13">
        <f>H360</f>
        <v>93.179999999999993</v>
      </c>
      <c r="BC445" t="s">
        <v>10</v>
      </c>
      <c r="BD445" s="188"/>
      <c r="BJ445" t="s">
        <v>1824</v>
      </c>
      <c r="BL445" s="12">
        <f>K542</f>
        <v>3</v>
      </c>
      <c r="BM445" s="13">
        <f>L542</f>
        <v>1.1339999999999999</v>
      </c>
      <c r="BN445" t="s">
        <v>10</v>
      </c>
      <c r="BP445" s="12">
        <f>D68</f>
        <v>2</v>
      </c>
      <c r="BQ445" s="13">
        <f>E68</f>
        <v>0.75600000000000001</v>
      </c>
      <c r="BR445" s="145" t="s">
        <v>10</v>
      </c>
      <c r="BS445" s="12">
        <f>D66</f>
        <v>0</v>
      </c>
      <c r="BT445" s="13">
        <f>E66</f>
        <v>0</v>
      </c>
      <c r="BU445" t="s">
        <v>10</v>
      </c>
      <c r="BV445" t="s">
        <v>1825</v>
      </c>
      <c r="BX445" s="12">
        <f>G360</f>
        <v>246.5</v>
      </c>
      <c r="BY445" s="13">
        <f>H360</f>
        <v>93.179999999999993</v>
      </c>
      <c r="BZ445" t="s">
        <v>10</v>
      </c>
      <c r="CC445" s="188"/>
      <c r="CF445" s="188"/>
      <c r="CK445" s="145"/>
      <c r="CO445" s="7"/>
      <c r="CQ445" s="9"/>
      <c r="CS445" s="136">
        <f>V66+CQ439-0.2</f>
        <v>70.3</v>
      </c>
      <c r="CT445" s="160">
        <f>W66+CR439-0.0756</f>
        <v>26.573399999999999</v>
      </c>
      <c r="CU445" s="23" t="s">
        <v>10</v>
      </c>
      <c r="CV445" s="23"/>
      <c r="CW445" s="23"/>
      <c r="CX445" s="23"/>
      <c r="CY445" s="232"/>
      <c r="CZ445" s="23"/>
      <c r="DA445" s="7"/>
      <c r="DC445" s="9"/>
      <c r="DF445" s="12">
        <v>0.5</v>
      </c>
      <c r="DG445" s="13">
        <v>0.189</v>
      </c>
      <c r="DH445" t="s">
        <v>10</v>
      </c>
      <c r="DI445" s="23"/>
      <c r="DJ445" s="23"/>
      <c r="DK445" s="232"/>
      <c r="DL445" s="23"/>
      <c r="DN445" s="23"/>
    </row>
    <row r="446" spans="2:118" ht="15" customHeight="1" x14ac:dyDescent="0.15">
      <c r="CO446" s="7"/>
      <c r="CQ446" s="23"/>
      <c r="CR446" s="12">
        <v>10</v>
      </c>
      <c r="CS446" s="13">
        <v>3.78</v>
      </c>
      <c r="CT446" t="s">
        <v>10</v>
      </c>
      <c r="CU446" s="23"/>
      <c r="CV446" s="23"/>
      <c r="CW446" s="23"/>
      <c r="CX446" s="23"/>
      <c r="CY446" s="232"/>
      <c r="CZ446" s="23"/>
      <c r="DA446" s="7"/>
      <c r="DC446" s="23"/>
      <c r="DE446" s="9"/>
      <c r="DF446" s="9"/>
      <c r="DG446" s="9"/>
      <c r="DH446" s="23"/>
      <c r="DI446" s="23"/>
      <c r="DJ446" s="23"/>
      <c r="DK446" s="232"/>
      <c r="DL446" s="23"/>
      <c r="DN446" s="23"/>
    </row>
    <row r="447" spans="2:118" ht="15" customHeight="1" x14ac:dyDescent="0.15">
      <c r="CO447" s="7"/>
      <c r="CQ447" s="9"/>
      <c r="CS447" s="136">
        <f>V66+CQ439</f>
        <v>70.5</v>
      </c>
      <c r="CT447" s="160">
        <f>W66+CR439</f>
        <v>26.649000000000001</v>
      </c>
      <c r="CU447" s="23" t="s">
        <v>10</v>
      </c>
      <c r="CV447" s="23"/>
      <c r="CW447" s="23"/>
      <c r="CX447" s="23"/>
      <c r="CY447" s="232"/>
      <c r="CZ447" s="23"/>
      <c r="DA447" s="7"/>
      <c r="DC447" s="9"/>
      <c r="DF447" s="136">
        <f>V68+0.5</f>
        <v>55.5</v>
      </c>
      <c r="DG447" s="160">
        <f>W68+0.189</f>
        <v>20.978999999999999</v>
      </c>
      <c r="DH447" s="23" t="s">
        <v>10</v>
      </c>
      <c r="DI447" s="23"/>
      <c r="DJ447" s="23"/>
      <c r="DK447" s="232"/>
      <c r="DL447" s="23"/>
      <c r="DN447" s="23"/>
    </row>
    <row r="448" spans="2:118" ht="15" customHeight="1" x14ac:dyDescent="0.15">
      <c r="B448" s="6" t="s">
        <v>1826</v>
      </c>
      <c r="Y448" s="6" t="s">
        <v>1827</v>
      </c>
      <c r="Z448" s="1"/>
      <c r="AA448" s="1"/>
      <c r="AB448" s="1"/>
      <c r="AC448" s="1"/>
      <c r="AD448" s="1"/>
      <c r="AE448" s="1"/>
      <c r="AW448" s="6" t="s">
        <v>1828</v>
      </c>
      <c r="CO448" s="7"/>
      <c r="CS448" s="23"/>
      <c r="CT448" s="23"/>
      <c r="CU448" s="23"/>
      <c r="CV448" s="23"/>
      <c r="CW448" s="23"/>
      <c r="CX448" s="23"/>
      <c r="CY448" s="232"/>
      <c r="CZ448" s="23"/>
      <c r="DA448" s="7"/>
      <c r="DB448" s="9"/>
      <c r="DC448" s="9"/>
      <c r="DD448" s="23"/>
      <c r="DE448" s="23"/>
      <c r="DF448" s="23"/>
      <c r="DG448" s="23"/>
      <c r="DH448" s="23"/>
      <c r="DI448" s="23"/>
      <c r="DJ448" s="23"/>
      <c r="DK448" s="232"/>
      <c r="DL448" s="23"/>
      <c r="DN448" s="23"/>
    </row>
    <row r="449" spans="2:118" ht="15" customHeight="1" x14ac:dyDescent="0.15">
      <c r="Y449" s="3"/>
      <c r="AW449" s="3"/>
      <c r="AX449" s="3"/>
      <c r="AY449" s="3"/>
      <c r="AZ449" s="3"/>
      <c r="BA449" s="3"/>
      <c r="BB449" s="3"/>
      <c r="BC449" s="3"/>
      <c r="BD449" s="3"/>
      <c r="BE449" s="3"/>
      <c r="BF449" s="3"/>
      <c r="BG449" s="3"/>
      <c r="BH449" s="3"/>
      <c r="BI449" s="3"/>
      <c r="BJ449" s="3"/>
      <c r="BK449" s="3"/>
      <c r="BL449" s="3"/>
      <c r="BM449" s="3"/>
      <c r="BN449" s="3"/>
      <c r="BO449" s="3"/>
      <c r="BP449" s="3"/>
      <c r="BQ449" s="3"/>
      <c r="CO449" s="7"/>
      <c r="CP449" s="9"/>
      <c r="CQ449" s="9"/>
      <c r="CR449" s="12">
        <f>10+K185+Q185+AK68</f>
        <v>14.5</v>
      </c>
      <c r="CS449" s="13">
        <f>3.78+L185+R185+AL68</f>
        <v>5.484</v>
      </c>
      <c r="CT449" t="s">
        <v>10</v>
      </c>
      <c r="CU449" s="23"/>
      <c r="CV449" s="23"/>
      <c r="CW449" s="23"/>
      <c r="CX449" s="23"/>
      <c r="CY449" s="232"/>
      <c r="CZ449" s="23"/>
      <c r="DA449" s="7"/>
      <c r="DB449" s="9"/>
      <c r="DC449" s="9"/>
      <c r="DE449" s="12">
        <f>10+K185+Q185+AK68</f>
        <v>14.5</v>
      </c>
      <c r="DF449" s="13">
        <f>3.78+L185+R185+AL68</f>
        <v>5.484</v>
      </c>
      <c r="DG449" t="s">
        <v>10</v>
      </c>
      <c r="DH449" s="23"/>
      <c r="DI449" s="23"/>
      <c r="DJ449" s="23"/>
      <c r="DK449" s="232"/>
      <c r="DL449" s="23"/>
      <c r="DN449" s="23"/>
    </row>
    <row r="450" spans="2:118" ht="15" customHeight="1" x14ac:dyDescent="0.15">
      <c r="B450" s="7"/>
      <c r="C450" s="50" t="s">
        <v>1832</v>
      </c>
      <c r="D450" s="47"/>
      <c r="E450" s="47"/>
      <c r="F450" s="47"/>
      <c r="G450" s="47"/>
      <c r="H450" s="47"/>
      <c r="I450" s="47"/>
      <c r="J450" s="47"/>
      <c r="K450" s="48"/>
      <c r="M450" s="7"/>
      <c r="N450" s="50" t="s">
        <v>1833</v>
      </c>
      <c r="O450" s="47"/>
      <c r="P450" s="47"/>
      <c r="Q450" s="47"/>
      <c r="R450" s="47"/>
      <c r="S450" s="47"/>
      <c r="T450" s="47"/>
      <c r="U450" s="47"/>
      <c r="V450" s="48"/>
      <c r="Y450" s="49" t="s">
        <v>37</v>
      </c>
      <c r="Z450" s="47"/>
      <c r="AA450" s="48"/>
      <c r="AB450" s="35">
        <f>X68</f>
        <v>55</v>
      </c>
      <c r="AC450" s="28">
        <f>Y68</f>
        <v>20.79</v>
      </c>
      <c r="AD450" s="85" t="s">
        <v>10</v>
      </c>
      <c r="AV450" s="7"/>
      <c r="AW450" s="3" t="s">
        <v>1834</v>
      </c>
      <c r="AX450" s="47"/>
      <c r="AY450" s="47"/>
      <c r="AZ450" s="226">
        <f>AT443</f>
        <v>13</v>
      </c>
      <c r="BA450" s="43">
        <f>AU443</f>
        <v>4.9139999999999997</v>
      </c>
      <c r="BB450" s="47" t="s">
        <v>1835</v>
      </c>
      <c r="BC450" s="47"/>
      <c r="BD450" s="226">
        <f>AT444</f>
        <v>14.5</v>
      </c>
      <c r="BE450" s="43">
        <f>AU444</f>
        <v>5.484</v>
      </c>
      <c r="BF450" s="3" t="s">
        <v>1326</v>
      </c>
      <c r="BG450" s="3"/>
      <c r="BH450" s="47"/>
      <c r="BI450" s="47"/>
      <c r="BJ450" s="47"/>
      <c r="BK450" s="47"/>
      <c r="BL450" s="47"/>
      <c r="BM450" s="3"/>
      <c r="BN450" s="48"/>
      <c r="BO450" s="34">
        <f>E189-AT443</f>
        <v>149.5</v>
      </c>
      <c r="BP450" s="43">
        <f>F189-AU443</f>
        <v>56.510999999999996</v>
      </c>
      <c r="BQ450" s="48" t="s">
        <v>10</v>
      </c>
      <c r="CO450" s="7"/>
      <c r="CP450" s="19"/>
      <c r="CQ450" s="24"/>
      <c r="CR450" s="24"/>
      <c r="CS450" s="24" t="s">
        <v>23</v>
      </c>
      <c r="CT450" s="24"/>
      <c r="CU450" s="24"/>
      <c r="CV450" s="24"/>
      <c r="CW450" s="24"/>
      <c r="CX450" s="24"/>
      <c r="CY450" s="443"/>
      <c r="CZ450" s="444"/>
      <c r="DA450" s="7"/>
      <c r="DB450" s="19"/>
      <c r="DC450" s="24"/>
      <c r="DD450" s="3"/>
      <c r="DE450" s="24"/>
      <c r="DF450" s="24" t="s">
        <v>1497</v>
      </c>
      <c r="DG450" s="24"/>
      <c r="DH450" s="24"/>
      <c r="DI450" s="24"/>
      <c r="DJ450" s="24"/>
      <c r="DK450" s="443"/>
      <c r="DL450" s="444"/>
      <c r="DN450" s="23"/>
    </row>
    <row r="451" spans="2:118" ht="15" customHeight="1" thickBot="1" x14ac:dyDescent="0.2">
      <c r="B451" s="7"/>
      <c r="C451" s="50" t="s">
        <v>1837</v>
      </c>
      <c r="D451" s="48"/>
      <c r="E451" s="445">
        <f>AZ531+AZ546-0.2</f>
        <v>58.366913716023305</v>
      </c>
      <c r="F451" s="28">
        <f>BA531+BA546-0.0756</f>
        <v>21.992640754373078</v>
      </c>
      <c r="G451" s="47" t="s">
        <v>10</v>
      </c>
      <c r="H451" s="47"/>
      <c r="I451" s="47"/>
      <c r="J451" s="3"/>
      <c r="K451" s="89"/>
      <c r="M451" s="7"/>
      <c r="N451" s="50" t="s">
        <v>1789</v>
      </c>
      <c r="O451" s="48"/>
      <c r="P451" s="445">
        <f>AZ531+AZ546-0.2</f>
        <v>58.366913716023305</v>
      </c>
      <c r="Q451" s="28">
        <f>BA531+BA546-0.0756</f>
        <v>21.992640754373078</v>
      </c>
      <c r="R451" s="47" t="s">
        <v>10</v>
      </c>
      <c r="S451" s="47"/>
      <c r="U451" s="47"/>
      <c r="V451" s="89"/>
      <c r="X451" s="7"/>
      <c r="Y451" s="597" t="s">
        <v>1836</v>
      </c>
      <c r="Z451" s="271"/>
      <c r="AA451" s="271"/>
      <c r="AB451" s="35">
        <f>BO464</f>
        <v>0</v>
      </c>
      <c r="AC451" s="28">
        <f>BP464</f>
        <v>0</v>
      </c>
      <c r="AD451" s="85" t="s">
        <v>10</v>
      </c>
      <c r="AV451" s="7"/>
      <c r="AW451" t="s">
        <v>1361</v>
      </c>
      <c r="AZ451" s="47"/>
      <c r="BD451" s="47"/>
      <c r="BI451" s="47"/>
      <c r="BJ451" s="47"/>
      <c r="BK451" s="47"/>
      <c r="BL451" s="47"/>
      <c r="BN451" s="48"/>
      <c r="BO451" s="261">
        <f>V68-X66</f>
        <v>0</v>
      </c>
      <c r="BP451" s="254">
        <f>W68-Y66</f>
        <v>0</v>
      </c>
      <c r="BQ451" s="262" t="s">
        <v>10</v>
      </c>
      <c r="CP451" s="9"/>
      <c r="CQ451" s="23"/>
      <c r="CR451" s="23"/>
      <c r="CS451" s="136">
        <f>V66+CQ439</f>
        <v>70.5</v>
      </c>
      <c r="CT451" s="160">
        <f>W66+CR439</f>
        <v>26.649000000000001</v>
      </c>
      <c r="CU451" s="23" t="s">
        <v>10</v>
      </c>
      <c r="CV451" s="23"/>
      <c r="CW451" s="23"/>
      <c r="CX451" s="446">
        <f>AV68-CQ441-CS451</f>
        <v>25</v>
      </c>
      <c r="CY451" s="447">
        <f>AW68-CR441-CT451</f>
        <v>9.4499999999999957</v>
      </c>
      <c r="CZ451" s="371" t="s">
        <v>10</v>
      </c>
      <c r="DB451" s="348">
        <f>AV68-DF451-DJ451-0.5</f>
        <v>17</v>
      </c>
      <c r="DC451" s="334">
        <f>AW68-DG451-DK451-0.189</f>
        <v>6.4260000000000019</v>
      </c>
      <c r="DD451" t="s">
        <v>10</v>
      </c>
      <c r="DE451" s="23"/>
      <c r="DF451" s="136">
        <f>V68+0.5</f>
        <v>55.5</v>
      </c>
      <c r="DG451" s="160">
        <f>W68+0.189</f>
        <v>20.978999999999999</v>
      </c>
      <c r="DH451" s="23" t="s">
        <v>10</v>
      </c>
      <c r="DI451" s="23"/>
      <c r="DJ451" s="446">
        <f>CX451-H485</f>
        <v>25</v>
      </c>
      <c r="DK451" s="447">
        <f>CY451-I485</f>
        <v>9.4499999999999957</v>
      </c>
      <c r="DL451" s="371" t="s">
        <v>10</v>
      </c>
      <c r="DN451" s="23"/>
    </row>
    <row r="452" spans="2:118" ht="15" customHeight="1" thickBot="1" x14ac:dyDescent="0.2">
      <c r="B452" s="7"/>
      <c r="C452" s="50" t="s">
        <v>1845</v>
      </c>
      <c r="D452" s="48"/>
      <c r="E452" s="35">
        <f>BD517+BC531+BD543-0.8</f>
        <v>58.15353097281865</v>
      </c>
      <c r="F452" s="43">
        <f>BE517+BD531+BE543-0.3024</f>
        <v>21.925992603498464</v>
      </c>
      <c r="G452" s="47" t="s">
        <v>10</v>
      </c>
      <c r="H452" s="47"/>
      <c r="I452" s="47"/>
      <c r="J452" s="47"/>
      <c r="K452" s="48"/>
      <c r="M452" s="7"/>
      <c r="N452" s="50" t="s">
        <v>1845</v>
      </c>
      <c r="O452" s="48"/>
      <c r="P452" s="35">
        <f>BC531+BD543-BD518-0.8</f>
        <v>58.15353097281865</v>
      </c>
      <c r="Q452" s="28">
        <f>BD531+BE543-BE518-0.3024</f>
        <v>21.925992603498464</v>
      </c>
      <c r="R452" s="47" t="s">
        <v>10</v>
      </c>
      <c r="S452" s="47"/>
      <c r="T452" s="47"/>
      <c r="U452" s="47"/>
      <c r="V452" s="48"/>
      <c r="Y452" s="588" t="s">
        <v>1838</v>
      </c>
      <c r="Z452" s="592"/>
      <c r="AA452" s="592"/>
      <c r="AB452" s="589"/>
      <c r="AC452" s="34">
        <f>BH550</f>
        <v>17</v>
      </c>
      <c r="AD452" s="43">
        <f>BI550</f>
        <v>6.4260000000000019</v>
      </c>
      <c r="AE452" s="48" t="s">
        <v>10</v>
      </c>
      <c r="AV452" s="7"/>
      <c r="AW452" s="47" t="s">
        <v>1839</v>
      </c>
      <c r="AX452" s="47"/>
      <c r="AY452" s="47"/>
      <c r="AZ452" s="226">
        <f>AT443</f>
        <v>13</v>
      </c>
      <c r="BA452" s="43">
        <f>AU443</f>
        <v>4.9139999999999997</v>
      </c>
      <c r="BB452" s="47" t="s">
        <v>1840</v>
      </c>
      <c r="BC452" s="47"/>
      <c r="BD452" s="226">
        <f>AT444</f>
        <v>14.5</v>
      </c>
      <c r="BE452" s="43">
        <f>AU444</f>
        <v>5.484</v>
      </c>
      <c r="BF452" s="47" t="s">
        <v>1841</v>
      </c>
      <c r="BG452" s="47"/>
      <c r="BH452" s="47"/>
      <c r="BI452" s="47"/>
      <c r="BJ452" s="47"/>
      <c r="BK452" s="47"/>
      <c r="BL452" s="47"/>
      <c r="BM452" s="47"/>
      <c r="BN452" s="264"/>
      <c r="BO452" s="265">
        <v>0</v>
      </c>
      <c r="BP452" s="266">
        <v>0</v>
      </c>
      <c r="BQ452" s="267" t="s">
        <v>10</v>
      </c>
      <c r="DN452" s="23"/>
    </row>
    <row r="453" spans="2:118" ht="15" customHeight="1" thickBot="1" x14ac:dyDescent="0.2">
      <c r="X453" s="7"/>
      <c r="Y453" s="602" t="s">
        <v>1842</v>
      </c>
      <c r="Z453" s="598"/>
      <c r="AA453" s="598"/>
      <c r="AB453" s="603"/>
      <c r="AC453" s="34">
        <f>BH551</f>
        <v>17</v>
      </c>
      <c r="AD453" s="43">
        <f>BI551</f>
        <v>6.4260000000000019</v>
      </c>
      <c r="AE453" s="48" t="s">
        <v>10</v>
      </c>
      <c r="AF453" s="3"/>
      <c r="AG453" s="3"/>
      <c r="AH453" s="3"/>
      <c r="AI453" s="3"/>
      <c r="AJ453" s="3"/>
      <c r="AK453" s="3"/>
      <c r="AL453" s="3"/>
      <c r="AM453" s="3"/>
      <c r="AN453" s="3"/>
      <c r="AO453" s="3"/>
      <c r="AP453" s="3"/>
      <c r="AQ453" s="3"/>
      <c r="AR453" s="3"/>
      <c r="AS453" s="3"/>
      <c r="AT453" s="3"/>
      <c r="AV453" s="7"/>
      <c r="AW453" s="47" t="s">
        <v>1839</v>
      </c>
      <c r="AX453" s="47"/>
      <c r="AY453" s="47"/>
      <c r="AZ453" s="226">
        <f>AT443</f>
        <v>13</v>
      </c>
      <c r="BA453" s="43">
        <f>AU443</f>
        <v>4.9139999999999997</v>
      </c>
      <c r="BB453" s="47" t="s">
        <v>1840</v>
      </c>
      <c r="BC453" s="47"/>
      <c r="BD453" s="226">
        <f>AT444</f>
        <v>14.5</v>
      </c>
      <c r="BE453" s="43">
        <f>AU444</f>
        <v>5.484</v>
      </c>
      <c r="BF453" s="47" t="s">
        <v>1365</v>
      </c>
      <c r="BG453" s="47"/>
      <c r="BH453" s="47"/>
      <c r="BI453" s="47"/>
      <c r="BJ453" s="47"/>
      <c r="BK453" s="47"/>
      <c r="BL453" s="47"/>
      <c r="BM453" s="3"/>
      <c r="BN453" s="47"/>
      <c r="BO453" s="448" t="e">
        <f>BO451/BO452</f>
        <v>#DIV/0!</v>
      </c>
      <c r="BP453" s="449">
        <v>4</v>
      </c>
      <c r="BQ453" s="328"/>
      <c r="BT453" s="426" t="s">
        <v>1829</v>
      </c>
      <c r="BU453" s="426"/>
      <c r="BV453" s="426"/>
      <c r="BW453" s="426"/>
      <c r="BX453" s="442"/>
      <c r="BY453" s="360"/>
      <c r="CA453" s="360"/>
      <c r="DN453" s="23"/>
    </row>
    <row r="454" spans="2:118" ht="15" customHeight="1" x14ac:dyDescent="0.15">
      <c r="X454" s="7"/>
      <c r="Y454" t="s">
        <v>2530</v>
      </c>
      <c r="AN454" s="171"/>
      <c r="AO454" t="s">
        <v>2529</v>
      </c>
      <c r="AT454" s="16"/>
      <c r="AV454" s="7"/>
      <c r="AW454" s="47" t="s">
        <v>1839</v>
      </c>
      <c r="AX454" s="47"/>
      <c r="AY454" s="47"/>
      <c r="AZ454" s="226">
        <f>AT443</f>
        <v>13</v>
      </c>
      <c r="BA454" s="43">
        <f>AU443</f>
        <v>4.9139999999999997</v>
      </c>
      <c r="BB454" s="47" t="s">
        <v>1840</v>
      </c>
      <c r="BC454" s="47"/>
      <c r="BD454" s="226">
        <f>AT444</f>
        <v>14.5</v>
      </c>
      <c r="BE454" s="43">
        <f>AU444</f>
        <v>5.484</v>
      </c>
      <c r="BF454" s="47" t="s">
        <v>1331</v>
      </c>
      <c r="BG454" s="47"/>
      <c r="BH454" s="47"/>
      <c r="BI454" s="3"/>
      <c r="BJ454" s="3"/>
      <c r="BK454" s="3"/>
      <c r="BL454" s="3"/>
      <c r="BM454" s="47"/>
      <c r="BN454" s="47"/>
      <c r="BO454" s="35">
        <f>BO450/BP453</f>
        <v>37.375</v>
      </c>
      <c r="BP454" s="246">
        <f>BP450/BP453</f>
        <v>14.127749999999999</v>
      </c>
      <c r="BQ454" s="16" t="s">
        <v>10</v>
      </c>
      <c r="BT454" s="6" t="s">
        <v>1830</v>
      </c>
      <c r="BW454" s="23"/>
      <c r="BX454" s="23"/>
      <c r="BY454" s="360"/>
      <c r="BZ454" s="360"/>
      <c r="CA454" s="360"/>
      <c r="CF454" s="6" t="s">
        <v>1831</v>
      </c>
      <c r="CI454" s="23"/>
      <c r="CJ454" s="23"/>
      <c r="CK454" s="360"/>
      <c r="CL454" s="360"/>
      <c r="CM454" s="360"/>
      <c r="DN454" s="23"/>
    </row>
    <row r="455" spans="2:118" ht="15" customHeight="1" x14ac:dyDescent="0.15">
      <c r="G455" t="s">
        <v>48</v>
      </c>
      <c r="X455" s="7"/>
      <c r="Y455" s="47"/>
      <c r="Z455" s="47"/>
      <c r="AA455" s="48"/>
      <c r="AB455" s="35">
        <f>V68+0.5-5</f>
        <v>50.5</v>
      </c>
      <c r="AC455" s="28">
        <f>W68+0.189-1.701</f>
        <v>19.277999999999999</v>
      </c>
      <c r="AD455" s="48" t="s">
        <v>10</v>
      </c>
      <c r="AE455" s="3" t="s">
        <v>1327</v>
      </c>
      <c r="AF455" s="50"/>
      <c r="AG455" s="47"/>
      <c r="AH455" s="48"/>
      <c r="AI455" s="34">
        <f>0.5-5</f>
        <v>-4.5</v>
      </c>
      <c r="AJ455" s="47" t="s">
        <v>1328</v>
      </c>
      <c r="AK455" s="47"/>
      <c r="AL455" s="47"/>
      <c r="AM455" s="47"/>
      <c r="AN455" s="585">
        <f>0.189-1.89</f>
        <v>-1.7009999999999998</v>
      </c>
      <c r="AO455" s="34">
        <f>AB455-0.5</f>
        <v>50</v>
      </c>
      <c r="AP455" s="28">
        <f t="shared" ref="AP455:AP468" si="0">AC455-0.189</f>
        <v>19.088999999999999</v>
      </c>
      <c r="AQ455" s="48" t="s">
        <v>10</v>
      </c>
      <c r="AR455" s="50"/>
      <c r="AS455" s="47"/>
      <c r="AT455" s="48"/>
      <c r="AV455" s="7"/>
      <c r="AZ455" s="47"/>
      <c r="BC455" s="47"/>
      <c r="BD455" s="47"/>
      <c r="BG455" s="47"/>
      <c r="BH455" s="47"/>
      <c r="BM455" s="47" t="s">
        <v>1843</v>
      </c>
      <c r="BN455" s="48"/>
      <c r="BO455" s="450">
        <f>DEGREES(ATAN(BO451/BO450))</f>
        <v>0</v>
      </c>
      <c r="BP455" s="274">
        <f>DEGREES(ATAN(BP451/BP450))</f>
        <v>0</v>
      </c>
      <c r="BQ455" s="48"/>
      <c r="BT455" s="3"/>
      <c r="BU455" s="3"/>
      <c r="BV455" s="3"/>
      <c r="BW455" s="3"/>
      <c r="BX455" s="3"/>
      <c r="BY455" s="3"/>
      <c r="BZ455" s="3"/>
      <c r="CA455" s="3"/>
      <c r="CF455" s="3"/>
      <c r="CG455" s="3"/>
      <c r="CH455" s="3"/>
      <c r="CI455" s="3"/>
      <c r="CJ455" s="3"/>
      <c r="CK455" s="3"/>
      <c r="CL455" s="3"/>
      <c r="CM455" s="3"/>
      <c r="DN455" s="23"/>
    </row>
    <row r="456" spans="2:118" ht="15" customHeight="1" x14ac:dyDescent="0.15">
      <c r="Y456" s="49"/>
      <c r="Z456" s="3"/>
      <c r="AA456" s="48"/>
      <c r="AB456" s="35">
        <f>V68+0.5-4.5</f>
        <v>51</v>
      </c>
      <c r="AC456" s="44">
        <f>W68+0.189-1.701</f>
        <v>19.277999999999999</v>
      </c>
      <c r="AD456" s="16" t="s">
        <v>10</v>
      </c>
      <c r="AE456" s="47" t="s">
        <v>1329</v>
      </c>
      <c r="AF456" s="47"/>
      <c r="AG456" s="47"/>
      <c r="AH456" s="48"/>
      <c r="AI456" s="34">
        <f>0.5-4.5</f>
        <v>-4</v>
      </c>
      <c r="AJ456" s="47" t="s">
        <v>1330</v>
      </c>
      <c r="AK456" s="47"/>
      <c r="AL456" s="47"/>
      <c r="AM456" s="47"/>
      <c r="AN456" s="585">
        <f>0.189-1.701</f>
        <v>-1.512</v>
      </c>
      <c r="AO456" s="34">
        <f>AB456-0.5</f>
        <v>50.5</v>
      </c>
      <c r="AP456" s="44">
        <f t="shared" si="0"/>
        <v>19.088999999999999</v>
      </c>
      <c r="AQ456" s="16" t="s">
        <v>10</v>
      </c>
      <c r="AR456" s="49"/>
      <c r="AS456" s="3"/>
      <c r="AT456" s="48"/>
      <c r="AV456" s="7"/>
      <c r="AW456" s="47" t="s">
        <v>1839</v>
      </c>
      <c r="AX456" s="47"/>
      <c r="AY456" s="47"/>
      <c r="AZ456" s="226">
        <f>AT443</f>
        <v>13</v>
      </c>
      <c r="BA456" s="43">
        <f>AU443</f>
        <v>4.9139999999999997</v>
      </c>
      <c r="BB456" s="47" t="s">
        <v>1840</v>
      </c>
      <c r="BC456" s="3"/>
      <c r="BD456" s="226">
        <f>AT444</f>
        <v>14.5</v>
      </c>
      <c r="BE456" s="43">
        <f>AU444</f>
        <v>5.484</v>
      </c>
      <c r="BF456" s="47" t="s">
        <v>1844</v>
      </c>
      <c r="BG456" s="3"/>
      <c r="BH456" s="47"/>
      <c r="BI456" s="47"/>
      <c r="BJ456" s="47"/>
      <c r="BK456" s="47"/>
      <c r="BL456" s="47"/>
      <c r="BM456" s="47"/>
      <c r="BN456" s="48"/>
      <c r="BO456" s="35">
        <f>(E345-BD456)*TAN(RADIANS(BO455))</f>
        <v>0</v>
      </c>
      <c r="BP456" s="28">
        <f>(F345-BE456)*TAN(RADIANS(BP455))</f>
        <v>0</v>
      </c>
      <c r="BQ456" s="48" t="s">
        <v>10</v>
      </c>
      <c r="BS456" s="7"/>
      <c r="BY456" s="417"/>
      <c r="CE456" s="7"/>
      <c r="CK456" s="417"/>
      <c r="DN456" s="23"/>
    </row>
    <row r="457" spans="2:118" ht="15" customHeight="1" x14ac:dyDescent="0.15">
      <c r="X457" s="7"/>
      <c r="Y457" s="47"/>
      <c r="Z457" s="47"/>
      <c r="AA457" s="48"/>
      <c r="AB457" s="40">
        <f>V68+0.5-4</f>
        <v>51.5</v>
      </c>
      <c r="AC457" s="44">
        <f>W68+0.189-1.512</f>
        <v>19.466999999999999</v>
      </c>
      <c r="AD457" s="16" t="s">
        <v>10</v>
      </c>
      <c r="AE457" s="50" t="s">
        <v>1332</v>
      </c>
      <c r="AF457" s="47"/>
      <c r="AG457" s="47"/>
      <c r="AH457" s="48"/>
      <c r="AI457" s="34">
        <f>0.5-4</f>
        <v>-3.5</v>
      </c>
      <c r="AJ457" s="47" t="s">
        <v>1333</v>
      </c>
      <c r="AK457" s="47"/>
      <c r="AL457" s="47"/>
      <c r="AM457" s="47"/>
      <c r="AN457" s="585">
        <f>0.189-1.512</f>
        <v>-1.323</v>
      </c>
      <c r="AO457" s="40">
        <f t="shared" ref="AO457:AO467" si="1">AB457-0.5</f>
        <v>51</v>
      </c>
      <c r="AP457" s="44">
        <f t="shared" si="0"/>
        <v>19.277999999999999</v>
      </c>
      <c r="AQ457" s="16" t="s">
        <v>10</v>
      </c>
      <c r="AR457" s="47"/>
      <c r="AS457" s="47"/>
      <c r="AT457" s="48"/>
      <c r="AV457" s="7"/>
      <c r="BE457" s="3"/>
      <c r="BS457" s="7"/>
      <c r="BV457" t="s">
        <v>1770</v>
      </c>
      <c r="BY457" s="418"/>
      <c r="CA457" t="s">
        <v>83</v>
      </c>
      <c r="CE457" s="7"/>
      <c r="CH457" t="s">
        <v>1770</v>
      </c>
      <c r="CK457" s="418"/>
      <c r="CM457" t="s">
        <v>83</v>
      </c>
      <c r="DN457" s="23"/>
    </row>
    <row r="458" spans="2:118" ht="15" customHeight="1" x14ac:dyDescent="0.15">
      <c r="X458" s="7"/>
      <c r="Y458" s="47"/>
      <c r="Z458" s="47"/>
      <c r="AA458" s="48"/>
      <c r="AB458" s="40">
        <f>V68+0.5-4</f>
        <v>51.5</v>
      </c>
      <c r="AC458" s="44">
        <f>W68+0.189-1.512</f>
        <v>19.466999999999999</v>
      </c>
      <c r="AD458" s="16" t="s">
        <v>10</v>
      </c>
      <c r="AE458" s="50" t="s">
        <v>1332</v>
      </c>
      <c r="AF458" s="47"/>
      <c r="AG458" s="47"/>
      <c r="AH458" s="48"/>
      <c r="AI458" s="34">
        <f>0.5-4</f>
        <v>-3.5</v>
      </c>
      <c r="AJ458" s="47" t="s">
        <v>1333</v>
      </c>
      <c r="AK458" s="47"/>
      <c r="AL458" s="47"/>
      <c r="AM458" s="47"/>
      <c r="AN458" s="585">
        <f>0.189-1.512</f>
        <v>-1.323</v>
      </c>
      <c r="AO458" s="40">
        <f t="shared" si="1"/>
        <v>51</v>
      </c>
      <c r="AP458" s="44">
        <f t="shared" si="0"/>
        <v>19.277999999999999</v>
      </c>
      <c r="AQ458" s="16" t="s">
        <v>10</v>
      </c>
      <c r="AR458" s="50"/>
      <c r="AS458" s="47"/>
      <c r="AT458" s="48"/>
      <c r="AV458" s="7"/>
      <c r="AW458" s="47"/>
      <c r="AX458" s="47"/>
      <c r="AY458" s="47"/>
      <c r="AZ458" s="47"/>
      <c r="BA458" s="47"/>
      <c r="BB458" s="47"/>
      <c r="BC458" s="47"/>
      <c r="BD458" s="47"/>
      <c r="BE458" s="47"/>
      <c r="BF458" s="47"/>
      <c r="BG458" s="47"/>
      <c r="BH458" s="47"/>
      <c r="BI458" s="47"/>
      <c r="BJ458" s="47" t="s">
        <v>1846</v>
      </c>
      <c r="BK458" s="47"/>
      <c r="BL458" s="47"/>
      <c r="BM458" s="47"/>
      <c r="BN458" s="47"/>
      <c r="BO458" s="35">
        <f>E186-R66-T66-E189</f>
        <v>122.5</v>
      </c>
      <c r="BP458" s="28">
        <f>F186-S66-U66-F189</f>
        <v>46.304999999999993</v>
      </c>
      <c r="BQ458" s="48" t="s">
        <v>10</v>
      </c>
      <c r="BS458" s="7"/>
      <c r="BV458" s="12">
        <f>AV66-H540-BT479</f>
        <v>24.299999999999997</v>
      </c>
      <c r="BW458" s="13">
        <f>AW66-I540-BT480</f>
        <v>9.1853999999999978</v>
      </c>
      <c r="BX458" t="s">
        <v>10</v>
      </c>
      <c r="BY458" s="418"/>
      <c r="CE458" s="7"/>
      <c r="CH458" s="12">
        <f>BF66-CF479</f>
        <v>27.099999999999994</v>
      </c>
      <c r="CI458" s="13">
        <f>BG66-CF480</f>
        <v>10.243799999999997</v>
      </c>
      <c r="CJ458" t="s">
        <v>10</v>
      </c>
      <c r="CK458" s="418"/>
      <c r="DN458" s="23"/>
    </row>
    <row r="459" spans="2:118" ht="15" customHeight="1" thickBot="1" x14ac:dyDescent="0.2">
      <c r="X459" s="7"/>
      <c r="AA459" s="16"/>
      <c r="AB459" s="35">
        <f>V68+0.5-3.5</f>
        <v>52</v>
      </c>
      <c r="AC459" s="43">
        <f>W68+0.189-1.323</f>
        <v>19.655999999999999</v>
      </c>
      <c r="AD459" s="48" t="s">
        <v>10</v>
      </c>
      <c r="AE459" t="s">
        <v>1334</v>
      </c>
      <c r="AH459" s="7"/>
      <c r="AI459" s="42">
        <f>0.5-3.5</f>
        <v>-3</v>
      </c>
      <c r="AJ459" t="s">
        <v>1335</v>
      </c>
      <c r="AN459" s="586">
        <f>0.189-1.323</f>
        <v>-1.1339999999999999</v>
      </c>
      <c r="AO459" s="34">
        <f t="shared" si="1"/>
        <v>51.5</v>
      </c>
      <c r="AP459" s="43">
        <f t="shared" si="0"/>
        <v>19.466999999999999</v>
      </c>
      <c r="AQ459" s="48" t="s">
        <v>10</v>
      </c>
      <c r="AT459" s="16"/>
      <c r="AV459" s="7"/>
      <c r="BI459" s="47"/>
      <c r="BJ459" s="47"/>
      <c r="BK459" s="47"/>
      <c r="BL459" s="47" t="s">
        <v>1847</v>
      </c>
      <c r="BN459" s="48"/>
      <c r="BO459" s="261">
        <f>X66-X68</f>
        <v>0</v>
      </c>
      <c r="BP459" s="13">
        <f>Y66-Y68</f>
        <v>0</v>
      </c>
      <c r="BQ459" s="262" t="s">
        <v>10</v>
      </c>
      <c r="BS459" s="7"/>
      <c r="BY459" s="418"/>
      <c r="CE459" s="7"/>
      <c r="CK459" s="418"/>
      <c r="DN459" s="23"/>
    </row>
    <row r="460" spans="2:118" ht="15" customHeight="1" thickBot="1" x14ac:dyDescent="0.2">
      <c r="X460" s="7"/>
      <c r="Y460" s="38"/>
      <c r="Z460" s="47"/>
      <c r="AA460" s="48"/>
      <c r="AB460" s="45">
        <f>V68+0.5-3</f>
        <v>52.5</v>
      </c>
      <c r="AC460" s="44">
        <f>W68+0.189-1.134</f>
        <v>19.844999999999999</v>
      </c>
      <c r="AD460" s="16" t="s">
        <v>10</v>
      </c>
      <c r="AE460" s="50" t="s">
        <v>1336</v>
      </c>
      <c r="AF460" s="47"/>
      <c r="AG460" s="47"/>
      <c r="AH460" s="48"/>
      <c r="AI460" s="34">
        <f>0.5-3</f>
        <v>-2.5</v>
      </c>
      <c r="AJ460" s="47" t="s">
        <v>1337</v>
      </c>
      <c r="AK460" s="47"/>
      <c r="AL460" s="47"/>
      <c r="AM460" s="47"/>
      <c r="AN460" s="585">
        <f>0.189-1.134</f>
        <v>-0.94499999999999984</v>
      </c>
      <c r="AO460" s="40">
        <f t="shared" si="1"/>
        <v>52</v>
      </c>
      <c r="AP460" s="44">
        <f t="shared" si="0"/>
        <v>19.655999999999999</v>
      </c>
      <c r="AQ460" s="16" t="s">
        <v>10</v>
      </c>
      <c r="AR460" s="38"/>
      <c r="AS460" s="47"/>
      <c r="AT460" s="48"/>
      <c r="AV460" s="7"/>
      <c r="AW460" s="47"/>
      <c r="AX460" s="47"/>
      <c r="AY460" s="47"/>
      <c r="AZ460" s="47"/>
      <c r="BA460" s="47"/>
      <c r="BB460" s="47"/>
      <c r="BC460" s="47"/>
      <c r="BD460" s="47"/>
      <c r="BE460" s="47" t="s">
        <v>1456</v>
      </c>
      <c r="BF460" s="47"/>
      <c r="BG460" s="47"/>
      <c r="BH460" s="47"/>
      <c r="BI460" s="47"/>
      <c r="BJ460" s="47"/>
      <c r="BK460" s="47"/>
      <c r="BL460" s="47"/>
      <c r="BM460" s="47"/>
      <c r="BN460" s="264"/>
      <c r="BO460" s="265">
        <v>0</v>
      </c>
      <c r="BP460" s="255">
        <v>0</v>
      </c>
      <c r="BQ460" s="267" t="s">
        <v>10</v>
      </c>
      <c r="BS460" s="7"/>
      <c r="BY460" s="418"/>
      <c r="CE460" s="7"/>
      <c r="CK460" s="418"/>
      <c r="DN460" s="23"/>
    </row>
    <row r="461" spans="2:118" ht="15" customHeight="1" thickBot="1" x14ac:dyDescent="0.2">
      <c r="X461" s="7"/>
      <c r="Z461" s="47"/>
      <c r="AA461" s="48"/>
      <c r="AB461" s="45">
        <f>V68+0.5-2.5</f>
        <v>53</v>
      </c>
      <c r="AC461" s="44">
        <f>W68+0.189-0.945</f>
        <v>20.033999999999999</v>
      </c>
      <c r="AD461" s="48" t="s">
        <v>10</v>
      </c>
      <c r="AE461" s="3" t="s">
        <v>1338</v>
      </c>
      <c r="AF461" s="47"/>
      <c r="AG461" s="47"/>
      <c r="AH461" s="48"/>
      <c r="AI461" s="34">
        <f>0.5-2.5</f>
        <v>-2</v>
      </c>
      <c r="AJ461" s="47" t="s">
        <v>1339</v>
      </c>
      <c r="AK461" s="47"/>
      <c r="AL461" s="47"/>
      <c r="AM461" s="47"/>
      <c r="AN461" s="585">
        <f>0.189-0.945</f>
        <v>-0.75600000000000001</v>
      </c>
      <c r="AO461" s="40">
        <f t="shared" si="1"/>
        <v>52.5</v>
      </c>
      <c r="AP461" s="44">
        <f t="shared" si="0"/>
        <v>19.844999999999999</v>
      </c>
      <c r="AQ461" s="48" t="s">
        <v>10</v>
      </c>
      <c r="AS461" s="47"/>
      <c r="AT461" s="48"/>
      <c r="AV461" s="7"/>
      <c r="AW461" s="3"/>
      <c r="AX461" s="47"/>
      <c r="AY461" s="47"/>
      <c r="AZ461" s="3"/>
      <c r="BA461" s="3"/>
      <c r="BB461" s="3"/>
      <c r="BC461" s="3"/>
      <c r="BD461" s="3"/>
      <c r="BE461" s="47"/>
      <c r="BF461" s="47"/>
      <c r="BG461" s="47"/>
      <c r="BH461" s="3"/>
      <c r="BI461" s="47" t="s">
        <v>1849</v>
      </c>
      <c r="BJ461" s="47"/>
      <c r="BK461" s="47"/>
      <c r="BL461" s="47"/>
      <c r="BM461" s="47"/>
      <c r="BN461" s="47"/>
      <c r="BO461" s="451" t="e">
        <f>BO459/BO460</f>
        <v>#DIV/0!</v>
      </c>
      <c r="BP461" s="452">
        <v>3</v>
      </c>
      <c r="BQ461" s="328"/>
      <c r="BS461" s="7"/>
      <c r="BT461" t="s">
        <v>1779</v>
      </c>
      <c r="BY461" s="418"/>
      <c r="CE461" s="7"/>
      <c r="CF461" t="s">
        <v>1779</v>
      </c>
      <c r="CK461" s="418"/>
      <c r="DN461" s="23"/>
    </row>
    <row r="462" spans="2:118" ht="15" customHeight="1" x14ac:dyDescent="0.15">
      <c r="X462" s="7"/>
      <c r="Y462" s="47"/>
      <c r="Z462" s="47"/>
      <c r="AA462" s="16"/>
      <c r="AB462" s="45">
        <f>V68+0.5-2</f>
        <v>53.5</v>
      </c>
      <c r="AC462" s="44">
        <f>W68+0.189-0.756</f>
        <v>20.222999999999999</v>
      </c>
      <c r="AD462" s="48" t="s">
        <v>10</v>
      </c>
      <c r="AE462" s="47" t="s">
        <v>1340</v>
      </c>
      <c r="AF462" s="47"/>
      <c r="AG462" s="47"/>
      <c r="AH462" s="48"/>
      <c r="AI462" s="34">
        <f>0.5-2</f>
        <v>-1.5</v>
      </c>
      <c r="AJ462" s="47" t="s">
        <v>1341</v>
      </c>
      <c r="AK462" s="47"/>
      <c r="AL462" s="47"/>
      <c r="AM462" s="47"/>
      <c r="AN462" s="585">
        <f>0.189-0.756</f>
        <v>-0.56699999999999995</v>
      </c>
      <c r="AO462" s="40">
        <f t="shared" si="1"/>
        <v>53</v>
      </c>
      <c r="AP462" s="44">
        <f t="shared" si="0"/>
        <v>20.033999999999999</v>
      </c>
      <c r="AQ462" s="48" t="s">
        <v>10</v>
      </c>
      <c r="AR462" s="47"/>
      <c r="AS462" s="47"/>
      <c r="AT462" s="16"/>
      <c r="AV462" s="7"/>
      <c r="AX462" s="47"/>
      <c r="AY462" s="47"/>
      <c r="BC462" s="47"/>
      <c r="BD462" s="47"/>
      <c r="BE462" s="47"/>
      <c r="BF462" s="47"/>
      <c r="BG462" s="47" t="s">
        <v>1850</v>
      </c>
      <c r="BH462" s="47"/>
      <c r="BI462" s="47"/>
      <c r="BJ462" s="47"/>
      <c r="BK462" s="47"/>
      <c r="BL462" s="47"/>
      <c r="BM462" s="47"/>
      <c r="BN462" s="48"/>
      <c r="BO462" s="454">
        <f>BO458/BP461</f>
        <v>40.833333333333336</v>
      </c>
      <c r="BP462" s="13">
        <f>BP458/BP461</f>
        <v>15.434999999999997</v>
      </c>
      <c r="BQ462" s="7" t="s">
        <v>10</v>
      </c>
      <c r="BS462" s="7"/>
      <c r="BT462" s="12">
        <f>L358</f>
        <v>30</v>
      </c>
      <c r="BU462" s="13">
        <f>M358</f>
        <v>11.34</v>
      </c>
      <c r="BV462" t="s">
        <v>10</v>
      </c>
      <c r="BW462" s="12">
        <f>L358</f>
        <v>30</v>
      </c>
      <c r="BX462" s="13">
        <f>M358</f>
        <v>11.34</v>
      </c>
      <c r="BY462" s="418" t="s">
        <v>10</v>
      </c>
      <c r="CE462" s="7"/>
      <c r="CF462" s="12">
        <f>L358</f>
        <v>30</v>
      </c>
      <c r="CG462" s="13">
        <f>M358</f>
        <v>11.34</v>
      </c>
      <c r="CH462" t="s">
        <v>10</v>
      </c>
      <c r="CI462" s="12">
        <f>L358</f>
        <v>30</v>
      </c>
      <c r="CJ462" s="13">
        <f>M358</f>
        <v>11.34</v>
      </c>
      <c r="CK462" s="418" t="s">
        <v>10</v>
      </c>
      <c r="DN462" s="23"/>
    </row>
    <row r="463" spans="2:118" ht="15" customHeight="1" x14ac:dyDescent="0.15">
      <c r="X463" s="7"/>
      <c r="Z463" s="47"/>
      <c r="AA463" s="7"/>
      <c r="AB463" s="45">
        <f>V68+0.5-1.5</f>
        <v>54</v>
      </c>
      <c r="AC463" s="44">
        <f>W68+0.189-0.567</f>
        <v>20.411999999999999</v>
      </c>
      <c r="AD463" s="16" t="s">
        <v>10</v>
      </c>
      <c r="AE463" s="50" t="s">
        <v>1342</v>
      </c>
      <c r="AF463" s="47"/>
      <c r="AG463" s="47"/>
      <c r="AH463" s="48"/>
      <c r="AI463" s="34">
        <f>0.5-1.5</f>
        <v>-1</v>
      </c>
      <c r="AJ463" s="47" t="s">
        <v>1343</v>
      </c>
      <c r="AK463" s="47"/>
      <c r="AL463" s="47"/>
      <c r="AM463" s="47"/>
      <c r="AN463" s="585">
        <f>0.189-0.567</f>
        <v>-0.37799999999999995</v>
      </c>
      <c r="AO463" s="40">
        <f t="shared" si="1"/>
        <v>53.5</v>
      </c>
      <c r="AP463" s="44">
        <f t="shared" si="0"/>
        <v>20.222999999999999</v>
      </c>
      <c r="AQ463" s="16" t="s">
        <v>10</v>
      </c>
      <c r="AS463" s="47"/>
      <c r="AT463" s="7"/>
      <c r="AV463" s="7"/>
      <c r="AW463" s="47"/>
      <c r="AX463" s="3"/>
      <c r="AY463" s="3"/>
      <c r="AZ463" s="47"/>
      <c r="BA463" s="47"/>
      <c r="BB463" s="47"/>
      <c r="BC463" s="47"/>
      <c r="BD463" s="47"/>
      <c r="BE463" s="47"/>
      <c r="BF463" s="47"/>
      <c r="BG463" s="47"/>
      <c r="BH463" s="47"/>
      <c r="BI463" s="47"/>
      <c r="BJ463" s="47"/>
      <c r="BK463" s="47"/>
      <c r="BL463" s="47"/>
      <c r="BM463" s="47" t="s">
        <v>1851</v>
      </c>
      <c r="BN463" s="48"/>
      <c r="BO463" s="450">
        <f>DEGREES(ATAN(BO460/BO462))</f>
        <v>0</v>
      </c>
      <c r="BP463" s="274">
        <f>DEGREES(ATAN(BP460/BP462))</f>
        <v>0</v>
      </c>
      <c r="BQ463" s="48"/>
      <c r="BS463" s="7"/>
      <c r="BY463" s="418"/>
      <c r="CE463" s="7"/>
      <c r="CK463" s="418"/>
      <c r="DN463" s="23"/>
    </row>
    <row r="464" spans="2:118" ht="15" customHeight="1" x14ac:dyDescent="0.15">
      <c r="Y464" s="39"/>
      <c r="Z464" s="47"/>
      <c r="AA464" s="48"/>
      <c r="AB464" s="45">
        <f>V68+0.5-1</f>
        <v>54.5</v>
      </c>
      <c r="AC464" s="44">
        <f>W68+0.189-0.378</f>
        <v>20.600999999999999</v>
      </c>
      <c r="AD464" s="16" t="s">
        <v>10</v>
      </c>
      <c r="AE464" s="50" t="s">
        <v>1344</v>
      </c>
      <c r="AF464" s="47"/>
      <c r="AG464" s="47"/>
      <c r="AH464" s="48"/>
      <c r="AI464" s="34">
        <f>0.5-1</f>
        <v>-0.5</v>
      </c>
      <c r="AJ464" s="47" t="s">
        <v>1345</v>
      </c>
      <c r="AK464" s="47"/>
      <c r="AL464" s="47"/>
      <c r="AM464" s="47"/>
      <c r="AN464" s="585">
        <f>0.189-0.378</f>
        <v>-0.189</v>
      </c>
      <c r="AO464" s="40">
        <f t="shared" si="1"/>
        <v>54</v>
      </c>
      <c r="AP464" s="44">
        <f t="shared" si="0"/>
        <v>20.411999999999999</v>
      </c>
      <c r="AQ464" s="16" t="s">
        <v>10</v>
      </c>
      <c r="AR464" s="39"/>
      <c r="AS464" s="47"/>
      <c r="AT464" s="48"/>
      <c r="AV464" s="7"/>
      <c r="AW464" s="3"/>
      <c r="AX464" s="3"/>
      <c r="AY464" s="3"/>
      <c r="AZ464" s="47"/>
      <c r="BA464" s="47"/>
      <c r="BB464" s="47"/>
      <c r="BC464" s="47"/>
      <c r="BD464" s="47"/>
      <c r="BE464" s="47"/>
      <c r="BF464" s="47"/>
      <c r="BG464" s="47"/>
      <c r="BH464" s="3"/>
      <c r="BI464" s="47"/>
      <c r="BJ464" s="47"/>
      <c r="BK464" s="47"/>
      <c r="BL464" s="47"/>
      <c r="BM464" s="599" t="s">
        <v>1852</v>
      </c>
      <c r="BN464" s="589"/>
      <c r="BO464" s="34">
        <f>(R66+T66-R68)*TAN(RADIANS(BO463))</f>
        <v>0</v>
      </c>
      <c r="BP464" s="43">
        <f>(S66+U66-S68)*TAN(RADIANS(BP463))</f>
        <v>0</v>
      </c>
      <c r="BQ464" s="48" t="s">
        <v>10</v>
      </c>
      <c r="BS464" s="7"/>
      <c r="BU464" t="s">
        <v>1848</v>
      </c>
      <c r="BY464" s="434"/>
      <c r="CE464" s="7"/>
      <c r="CG464" t="s">
        <v>1848</v>
      </c>
      <c r="CK464" s="434"/>
      <c r="DN464" s="23"/>
    </row>
    <row r="465" spans="1:132" ht="15" customHeight="1" x14ac:dyDescent="0.15">
      <c r="Y465" s="49"/>
      <c r="Z465" s="47"/>
      <c r="AA465" s="48"/>
      <c r="AB465" s="45">
        <f>V68+0.5-0.5</f>
        <v>55</v>
      </c>
      <c r="AC465" s="44">
        <f>W68+0.189-0.189</f>
        <v>20.79</v>
      </c>
      <c r="AD465" s="48" t="s">
        <v>10</v>
      </c>
      <c r="AE465" s="50" t="s">
        <v>1346</v>
      </c>
      <c r="AF465" s="47"/>
      <c r="AG465" s="47"/>
      <c r="AH465" s="48"/>
      <c r="AI465" s="34">
        <f>0.5-0.5</f>
        <v>0</v>
      </c>
      <c r="AJ465" s="47" t="s">
        <v>1347</v>
      </c>
      <c r="AK465" s="47"/>
      <c r="AL465" s="47"/>
      <c r="AM465" s="48"/>
      <c r="AN465" s="587">
        <f>0.189-0.189</f>
        <v>0</v>
      </c>
      <c r="AO465" s="40">
        <f t="shared" si="1"/>
        <v>54.5</v>
      </c>
      <c r="AP465" s="562">
        <f t="shared" si="0"/>
        <v>20.600999999999999</v>
      </c>
      <c r="AQ465" s="48" t="s">
        <v>10</v>
      </c>
      <c r="AR465" s="49"/>
      <c r="AS465" s="47"/>
      <c r="AT465" s="48"/>
      <c r="AW465" s="50" t="s">
        <v>1853</v>
      </c>
      <c r="AX465" s="47"/>
      <c r="AY465" s="47"/>
      <c r="AZ465" s="47"/>
      <c r="BA465" s="47"/>
      <c r="BB465" s="47"/>
      <c r="BC465" s="47"/>
      <c r="BD465" s="47"/>
      <c r="BE465" s="47"/>
      <c r="BF465" s="47"/>
      <c r="BG465" s="47"/>
      <c r="BH465" s="47"/>
      <c r="BI465" s="47"/>
      <c r="BJ465" s="47"/>
      <c r="BK465" s="47"/>
      <c r="BL465" s="47"/>
      <c r="BM465" s="47"/>
      <c r="BN465" s="48"/>
      <c r="BO465" s="34">
        <f>M333*TAN(RADIANS(BO463))</f>
        <v>0</v>
      </c>
      <c r="BP465" s="43">
        <f>N333*TAN(RADIANS(BP463))</f>
        <v>0</v>
      </c>
      <c r="BQ465" s="48" t="s">
        <v>10</v>
      </c>
      <c r="BS465" s="7"/>
      <c r="BU465" s="12">
        <f>BT479</f>
        <v>71.2</v>
      </c>
      <c r="BV465" s="13">
        <f>BT480</f>
        <v>26.913599999999999</v>
      </c>
      <c r="BW465" t="s">
        <v>10</v>
      </c>
      <c r="BY465" s="434"/>
      <c r="CE465" s="7"/>
      <c r="CG465" s="12">
        <f>CF479</f>
        <v>70.900000000000006</v>
      </c>
      <c r="CH465" s="13">
        <f>CF480</f>
        <v>26.8002</v>
      </c>
      <c r="CI465" t="s">
        <v>10</v>
      </c>
      <c r="CK465" s="434"/>
      <c r="DN465" s="23"/>
    </row>
    <row r="466" spans="1:132" ht="15" customHeight="1" x14ac:dyDescent="0.15">
      <c r="Y466" s="50" t="s">
        <v>473</v>
      </c>
      <c r="Z466" s="47"/>
      <c r="AA466" s="16"/>
      <c r="AB466" s="45">
        <f>V68+0.5</f>
        <v>55.5</v>
      </c>
      <c r="AC466" s="44">
        <f>W68+0.189</f>
        <v>20.978999999999999</v>
      </c>
      <c r="AD466" s="48" t="s">
        <v>10</v>
      </c>
      <c r="AE466" s="50" t="s">
        <v>1348</v>
      </c>
      <c r="AF466" s="47"/>
      <c r="AG466" s="47"/>
      <c r="AH466" s="48"/>
      <c r="AI466" s="34">
        <f>0.5</f>
        <v>0.5</v>
      </c>
      <c r="AJ466" s="47" t="s">
        <v>1349</v>
      </c>
      <c r="AK466" s="47"/>
      <c r="AL466" s="47"/>
      <c r="AM466" s="48"/>
      <c r="AN466" s="587">
        <f>0.189</f>
        <v>0.189</v>
      </c>
      <c r="AO466" s="40">
        <f t="shared" si="1"/>
        <v>55</v>
      </c>
      <c r="AP466" s="44">
        <f t="shared" si="0"/>
        <v>20.79</v>
      </c>
      <c r="AQ466" s="48" t="s">
        <v>10</v>
      </c>
      <c r="AR466" s="50" t="s">
        <v>473</v>
      </c>
      <c r="AS466" s="47"/>
      <c r="AT466" s="16"/>
      <c r="BS466" s="42">
        <f>V66+I536-0.2+1</f>
        <v>71.3</v>
      </c>
      <c r="BT466" s="13">
        <f>W66+J536-0.0756+0.378</f>
        <v>26.9514</v>
      </c>
      <c r="BU466" t="s">
        <v>10</v>
      </c>
      <c r="BY466" s="453">
        <f>V66+I536-0.2+1</f>
        <v>71.3</v>
      </c>
      <c r="BZ466" s="13">
        <f>W66+J536-0.0756+0.378</f>
        <v>26.9514</v>
      </c>
      <c r="CA466" t="s">
        <v>10</v>
      </c>
      <c r="CE466" s="42">
        <f>V66+I536-0.2+1</f>
        <v>71.3</v>
      </c>
      <c r="CF466" s="13">
        <f>W66+J536-0.0756+0.378</f>
        <v>26.9514</v>
      </c>
      <c r="CG466" t="s">
        <v>10</v>
      </c>
      <c r="CK466" s="453">
        <f>V66+I536-0.2+1</f>
        <v>71.3</v>
      </c>
      <c r="CL466" s="13">
        <f>W66+J536-0.0756+0.378</f>
        <v>26.9514</v>
      </c>
      <c r="CM466" t="s">
        <v>10</v>
      </c>
      <c r="DN466" s="23"/>
    </row>
    <row r="467" spans="1:132" ht="15" customHeight="1" x14ac:dyDescent="0.15">
      <c r="Y467" s="50" t="s">
        <v>1386</v>
      </c>
      <c r="Z467" s="47"/>
      <c r="AA467" s="16"/>
      <c r="AB467" s="45">
        <f>V68+0.5</f>
        <v>55.5</v>
      </c>
      <c r="AC467" s="44">
        <f>W68+0.189</f>
        <v>20.978999999999999</v>
      </c>
      <c r="AD467" s="48" t="s">
        <v>10</v>
      </c>
      <c r="AE467" s="50" t="s">
        <v>1348</v>
      </c>
      <c r="AF467" s="47"/>
      <c r="AG467" s="47"/>
      <c r="AH467" s="48"/>
      <c r="AI467" s="34">
        <f>0.5</f>
        <v>0.5</v>
      </c>
      <c r="AJ467" s="47" t="s">
        <v>1349</v>
      </c>
      <c r="AK467" s="47"/>
      <c r="AL467" s="47"/>
      <c r="AM467" s="48"/>
      <c r="AN467" s="587">
        <f>0.189</f>
        <v>0.189</v>
      </c>
      <c r="AO467" s="40">
        <f t="shared" si="1"/>
        <v>55</v>
      </c>
      <c r="AP467" s="44">
        <f t="shared" si="0"/>
        <v>20.79</v>
      </c>
      <c r="AQ467" s="48" t="s">
        <v>10</v>
      </c>
      <c r="AR467" s="50" t="s">
        <v>1386</v>
      </c>
      <c r="AS467" s="47"/>
      <c r="AT467" s="16"/>
      <c r="AW467" s="3"/>
      <c r="AX467" s="3"/>
      <c r="AY467" s="3"/>
      <c r="AZ467" s="3"/>
      <c r="BA467" s="3"/>
      <c r="BB467" s="3"/>
      <c r="BC467" s="3"/>
      <c r="BD467" s="3"/>
      <c r="BS467" s="7"/>
      <c r="BT467" s="9"/>
      <c r="BU467" s="9"/>
      <c r="BY467" s="257"/>
      <c r="CE467" s="7"/>
      <c r="CF467" s="9"/>
      <c r="CG467" s="9"/>
      <c r="CK467" s="418"/>
      <c r="DN467" s="23"/>
    </row>
    <row r="468" spans="1:132" ht="15" customHeight="1" x14ac:dyDescent="0.15">
      <c r="Y468" s="50" t="s">
        <v>99</v>
      </c>
      <c r="Z468" s="47"/>
      <c r="AA468" s="16"/>
      <c r="AB468" s="45">
        <f>V68+0.5</f>
        <v>55.5</v>
      </c>
      <c r="AC468" s="44">
        <f>W68+0.189</f>
        <v>20.978999999999999</v>
      </c>
      <c r="AD468" s="48" t="s">
        <v>10</v>
      </c>
      <c r="AE468" s="50" t="s">
        <v>1348</v>
      </c>
      <c r="AF468" s="47"/>
      <c r="AG468" s="47"/>
      <c r="AH468" s="48"/>
      <c r="AI468" s="34">
        <f>0.5</f>
        <v>0.5</v>
      </c>
      <c r="AJ468" s="47" t="s">
        <v>1349</v>
      </c>
      <c r="AK468" s="47"/>
      <c r="AL468" s="47"/>
      <c r="AM468" s="48"/>
      <c r="AN468" s="587">
        <f>0.189</f>
        <v>0.189</v>
      </c>
      <c r="AO468" s="40">
        <v>53</v>
      </c>
      <c r="AP468" s="44">
        <f t="shared" si="0"/>
        <v>20.79</v>
      </c>
      <c r="AQ468" s="48" t="s">
        <v>10</v>
      </c>
      <c r="AR468" s="50" t="s">
        <v>99</v>
      </c>
      <c r="AS468" s="47"/>
      <c r="AT468" s="16"/>
      <c r="AV468" s="7"/>
      <c r="BD468" s="89"/>
      <c r="BS468" s="7"/>
      <c r="BW468" s="9"/>
      <c r="BX468" s="9"/>
      <c r="BY468" s="434"/>
      <c r="CE468" s="7"/>
      <c r="CI468" s="9"/>
      <c r="CJ468" s="9"/>
      <c r="CK468" s="434"/>
    </row>
    <row r="469" spans="1:132" ht="15" customHeight="1" x14ac:dyDescent="0.15">
      <c r="AO469" s="9"/>
      <c r="AV469" s="7"/>
      <c r="AW469" t="s">
        <v>1854</v>
      </c>
      <c r="BD469" s="7"/>
      <c r="BE469" t="s">
        <v>1350</v>
      </c>
      <c r="BS469" s="7"/>
      <c r="BY469" s="455"/>
      <c r="CE469" s="7"/>
      <c r="CK469" s="455"/>
    </row>
    <row r="470" spans="1:132" ht="15" customHeight="1" x14ac:dyDescent="0.15">
      <c r="AD470" s="9"/>
      <c r="AJ470" s="3"/>
      <c r="AK470" s="3"/>
      <c r="AO470" s="9"/>
      <c r="AV470" s="7"/>
      <c r="BA470" t="s">
        <v>234</v>
      </c>
      <c r="BD470" s="7"/>
      <c r="BE470" t="s">
        <v>1457</v>
      </c>
      <c r="BS470" s="7"/>
      <c r="BX470" s="9"/>
      <c r="BY470" s="434"/>
      <c r="BZ470" s="9"/>
      <c r="CE470" s="7"/>
      <c r="CJ470" s="9"/>
      <c r="CK470" s="434"/>
      <c r="CL470" s="9"/>
    </row>
    <row r="471" spans="1:132" ht="15" customHeight="1" x14ac:dyDescent="0.15">
      <c r="AF471" s="7"/>
      <c r="AG471" s="50" t="s">
        <v>2531</v>
      </c>
      <c r="AH471" s="47"/>
      <c r="AI471" s="48"/>
      <c r="AJ471" s="45">
        <f>E189</f>
        <v>162.5</v>
      </c>
      <c r="AK471" s="44">
        <f>F189</f>
        <v>61.424999999999997</v>
      </c>
      <c r="AL471" s="48" t="s">
        <v>10</v>
      </c>
      <c r="AW471" s="49"/>
      <c r="AX471" s="3"/>
      <c r="AY471" s="3"/>
      <c r="AZ471" s="3"/>
      <c r="BA471" s="3"/>
      <c r="BB471" s="3"/>
      <c r="BC471" s="3"/>
      <c r="BD471" s="16"/>
      <c r="BE471" s="81"/>
      <c r="BS471" s="7"/>
      <c r="BY471" s="418"/>
      <c r="CE471" s="7"/>
      <c r="CK471" s="418"/>
    </row>
    <row r="472" spans="1:132" ht="15" customHeight="1" x14ac:dyDescent="0.15">
      <c r="AF472" s="7"/>
      <c r="AG472" s="50" t="s">
        <v>2532</v>
      </c>
      <c r="AH472" s="47"/>
      <c r="AI472" s="48"/>
      <c r="AJ472" s="45">
        <f>J386</f>
        <v>164</v>
      </c>
      <c r="AK472" s="44">
        <f>K386</f>
        <v>61.994999999999997</v>
      </c>
      <c r="AL472" s="48" t="s">
        <v>10</v>
      </c>
      <c r="AM472" s="49"/>
      <c r="AN472" s="3"/>
      <c r="AO472" s="3"/>
      <c r="AP472" s="3"/>
      <c r="BD472" s="164"/>
      <c r="BS472" s="7"/>
      <c r="BY472" s="418"/>
      <c r="CE472" s="7"/>
      <c r="CK472" s="418"/>
      <c r="DK472" s="9"/>
    </row>
    <row r="473" spans="1:132" ht="15" customHeight="1" x14ac:dyDescent="0.15">
      <c r="AF473" s="7"/>
      <c r="AG473" s="50" t="s">
        <v>2533</v>
      </c>
      <c r="AH473" s="47"/>
      <c r="AI473" s="47"/>
      <c r="AJ473" s="47"/>
      <c r="AK473" s="47"/>
      <c r="AL473" s="47"/>
      <c r="AN473" s="48"/>
      <c r="AO473" s="45">
        <f>BO454</f>
        <v>37.375</v>
      </c>
      <c r="AP473" s="44">
        <f>BP454</f>
        <v>14.127749999999999</v>
      </c>
      <c r="AQ473" s="48" t="s">
        <v>10</v>
      </c>
      <c r="BS473" s="7"/>
      <c r="CE473" s="7"/>
      <c r="DK473" s="23"/>
    </row>
    <row r="474" spans="1:132" ht="15" customHeight="1" x14ac:dyDescent="0.15">
      <c r="AF474" s="7"/>
      <c r="AG474" s="50" t="s">
        <v>2534</v>
      </c>
      <c r="AH474" s="47"/>
      <c r="AI474" s="47"/>
      <c r="AJ474" s="47"/>
      <c r="AK474" s="47"/>
      <c r="AL474" s="48"/>
      <c r="AM474" s="272">
        <f>BP453</f>
        <v>4</v>
      </c>
      <c r="AN474" s="47"/>
      <c r="AO474" s="47"/>
      <c r="AP474" s="47"/>
      <c r="AQ474" s="47"/>
      <c r="BS474" s="7"/>
      <c r="BY474" s="418"/>
      <c r="CE474" s="7"/>
      <c r="CK474" s="418"/>
      <c r="DK474" s="23"/>
      <c r="DO474" s="23"/>
      <c r="DP474" s="23"/>
      <c r="DQ474" s="23"/>
      <c r="DR474" s="23"/>
      <c r="DS474" s="23"/>
      <c r="DT474" s="23"/>
      <c r="DU474" s="23"/>
      <c r="DV474" s="23"/>
      <c r="DW474" s="23"/>
      <c r="DX474" s="23"/>
      <c r="DY474" s="23"/>
      <c r="DZ474" s="23"/>
      <c r="EA474" s="23"/>
      <c r="EB474" s="23"/>
    </row>
    <row r="475" spans="1:132" ht="15" customHeight="1" x14ac:dyDescent="0.15">
      <c r="B475" s="5" t="s">
        <v>1857</v>
      </c>
      <c r="AF475" s="7"/>
      <c r="AG475" s="49" t="s">
        <v>1369</v>
      </c>
      <c r="AH475" s="3"/>
      <c r="AI475" s="3"/>
      <c r="AJ475" s="3"/>
      <c r="AK475" s="3"/>
      <c r="AL475" s="3"/>
      <c r="AM475" s="3"/>
      <c r="AN475" s="3"/>
      <c r="AO475" s="45">
        <f>BO462</f>
        <v>40.833333333333336</v>
      </c>
      <c r="AP475" s="44">
        <f>BP462</f>
        <v>15.434999999999997</v>
      </c>
      <c r="AQ475" s="48" t="s">
        <v>10</v>
      </c>
      <c r="BS475" s="7"/>
      <c r="BT475" s="3"/>
      <c r="BU475" s="3"/>
      <c r="BV475" s="3"/>
      <c r="BW475" s="3"/>
      <c r="BX475" s="3"/>
      <c r="BY475" s="438"/>
      <c r="BZ475" s="3"/>
      <c r="CA475" s="3"/>
      <c r="CE475" s="7"/>
      <c r="CF475" s="456"/>
      <c r="CG475" s="224"/>
      <c r="CH475" s="224"/>
      <c r="CI475" s="224"/>
      <c r="CJ475" s="224"/>
      <c r="CK475" s="457"/>
      <c r="CL475" s="224"/>
      <c r="CM475" s="224"/>
      <c r="DO475" s="23"/>
      <c r="DP475" s="23"/>
      <c r="DQ475" s="23"/>
      <c r="DR475" s="23"/>
      <c r="DS475" s="23"/>
      <c r="DT475" s="23"/>
      <c r="DU475" s="23"/>
      <c r="DV475" s="23"/>
      <c r="DW475" s="23"/>
      <c r="DX475" s="23"/>
      <c r="DY475" s="23"/>
      <c r="DZ475" s="23"/>
      <c r="EA475" s="23"/>
      <c r="EB475" s="23"/>
    </row>
    <row r="476" spans="1:132" ht="15" customHeight="1" x14ac:dyDescent="0.15">
      <c r="B476" t="s">
        <v>1406</v>
      </c>
      <c r="AF476" s="7"/>
      <c r="AG476" s="50" t="s">
        <v>2535</v>
      </c>
      <c r="AH476" s="47"/>
      <c r="AI476" s="47"/>
      <c r="AJ476" s="47"/>
      <c r="AK476" s="47"/>
      <c r="AL476" s="47"/>
      <c r="AM476" s="272">
        <f>BP461</f>
        <v>3</v>
      </c>
      <c r="AN476" s="8"/>
      <c r="AO476" s="8"/>
      <c r="AP476" s="8"/>
      <c r="AQ476" s="8"/>
      <c r="BY476" s="8"/>
      <c r="CH476" s="458"/>
      <c r="CI476" s="458"/>
      <c r="DO476" s="23"/>
      <c r="DP476" s="23"/>
      <c r="DQ476" s="23"/>
      <c r="DR476" s="23"/>
      <c r="DS476" s="23"/>
      <c r="DT476" s="23"/>
      <c r="DU476" s="23"/>
      <c r="DV476" s="23"/>
      <c r="DW476" s="23"/>
      <c r="DX476" s="23"/>
      <c r="DY476" s="23"/>
      <c r="DZ476" s="23"/>
      <c r="EA476" s="23"/>
      <c r="EB476" s="23"/>
    </row>
    <row r="477" spans="1:132" ht="15" customHeight="1" x14ac:dyDescent="0.15">
      <c r="A477" s="7"/>
      <c r="B477" s="50" t="s">
        <v>1487</v>
      </c>
      <c r="C477" s="47"/>
      <c r="D477" s="47"/>
      <c r="E477" s="47"/>
      <c r="F477" s="47"/>
      <c r="G477" s="47"/>
      <c r="H477" s="277"/>
      <c r="I477" s="120"/>
      <c r="J477" s="120"/>
      <c r="K477" s="50"/>
      <c r="L477" s="47"/>
      <c r="M477" s="47"/>
      <c r="N477" s="47"/>
      <c r="O477" s="47"/>
      <c r="P477" s="47"/>
      <c r="Q477" s="277"/>
      <c r="R477" s="120"/>
      <c r="S477" s="93"/>
      <c r="V477" s="50" t="s">
        <v>1504</v>
      </c>
      <c r="W477" s="47"/>
      <c r="X477" s="47"/>
      <c r="Y477" s="47"/>
      <c r="Z477" s="47"/>
      <c r="AA477" s="50"/>
      <c r="AB477" s="35">
        <f>AB481-AB482-Q478-Q479</f>
        <v>117.5</v>
      </c>
      <c r="AC477" s="28">
        <f>AC481-AC482-R478-R479</f>
        <v>44.414999999999992</v>
      </c>
      <c r="AD477" s="48" t="s">
        <v>10</v>
      </c>
      <c r="AF477" s="7"/>
      <c r="AG477" s="50" t="s">
        <v>2536</v>
      </c>
      <c r="AH477" s="48"/>
      <c r="AI477" s="35">
        <f>AK68</f>
        <v>1.5</v>
      </c>
      <c r="AJ477" s="43">
        <f>AL68</f>
        <v>0.56999999999999995</v>
      </c>
      <c r="AK477" s="48" t="s">
        <v>10</v>
      </c>
      <c r="CH477" s="3"/>
      <c r="CI477" s="3"/>
      <c r="CO477" s="3"/>
      <c r="CP477" s="3"/>
      <c r="CQ477" s="3"/>
      <c r="DO477" s="23"/>
      <c r="DP477" s="23"/>
      <c r="DQ477" s="23"/>
      <c r="DR477" s="23"/>
      <c r="DS477" s="23"/>
      <c r="DT477" s="23"/>
      <c r="DU477" s="23"/>
      <c r="DV477" s="23"/>
      <c r="DW477" s="23"/>
      <c r="DX477" s="23"/>
      <c r="DY477" s="23"/>
      <c r="DZ477" s="23"/>
      <c r="EA477" s="23"/>
      <c r="EB477" s="23"/>
    </row>
    <row r="478" spans="1:132" ht="15" customHeight="1" thickBot="1" x14ac:dyDescent="0.2">
      <c r="A478" s="7"/>
      <c r="B478" s="47" t="s">
        <v>1489</v>
      </c>
      <c r="C478" s="47"/>
      <c r="D478" s="47"/>
      <c r="E478" s="47"/>
      <c r="F478" s="47"/>
      <c r="G478" s="280"/>
      <c r="H478" s="32">
        <f>Y49</f>
        <v>55</v>
      </c>
      <c r="I478" s="13">
        <f>Z49</f>
        <v>20.79</v>
      </c>
      <c r="J478" s="459" t="s">
        <v>10</v>
      </c>
      <c r="K478" s="49" t="s">
        <v>1500</v>
      </c>
      <c r="L478" s="3"/>
      <c r="M478" s="3"/>
      <c r="N478" s="3"/>
      <c r="O478" s="3"/>
      <c r="P478" s="234"/>
      <c r="Q478" s="103">
        <f>P33</f>
        <v>45</v>
      </c>
      <c r="R478" s="108">
        <f>Q33</f>
        <v>17.010000000000002</v>
      </c>
      <c r="S478" s="335" t="s">
        <v>10</v>
      </c>
      <c r="V478" s="50" t="s">
        <v>1505</v>
      </c>
      <c r="W478" s="47"/>
      <c r="X478" s="47"/>
      <c r="Y478" s="47"/>
      <c r="Z478" s="47"/>
      <c r="AA478" s="47"/>
      <c r="AB478" s="35">
        <f>P48-P49</f>
        <v>0</v>
      </c>
      <c r="AC478" s="28">
        <f>Q48-Q49</f>
        <v>0</v>
      </c>
      <c r="AD478" s="48" t="s">
        <v>10</v>
      </c>
      <c r="BT478" s="61" t="s">
        <v>1855</v>
      </c>
      <c r="BU478" s="62"/>
      <c r="BV478" s="62"/>
      <c r="BW478" s="62"/>
      <c r="BX478" s="62"/>
      <c r="BY478" s="62"/>
      <c r="BZ478" s="62"/>
      <c r="CA478" s="62"/>
      <c r="CB478" s="62"/>
      <c r="CC478" s="63"/>
      <c r="CF478" s="61" t="s">
        <v>1856</v>
      </c>
      <c r="CG478" s="62"/>
      <c r="CH478" s="62"/>
      <c r="CI478" s="62"/>
      <c r="CJ478" s="62"/>
      <c r="CK478" s="62"/>
      <c r="CL478" s="62"/>
      <c r="CM478" s="62"/>
      <c r="CN478" s="62"/>
      <c r="CO478" s="17"/>
      <c r="CP478" s="17"/>
      <c r="CQ478" s="63"/>
      <c r="DO478" s="23"/>
      <c r="DP478" s="23"/>
      <c r="DQ478" s="23"/>
      <c r="DR478" s="23"/>
      <c r="DS478" s="23"/>
      <c r="DT478" s="23"/>
      <c r="DU478" s="23"/>
      <c r="DV478" s="23"/>
      <c r="DW478" s="23"/>
      <c r="DX478" s="23"/>
      <c r="DY478" s="23"/>
      <c r="DZ478" s="23"/>
      <c r="EA478" s="23"/>
      <c r="EB478" s="23"/>
    </row>
    <row r="479" spans="1:132" ht="15" customHeight="1" thickTop="1" x14ac:dyDescent="0.15">
      <c r="A479" s="7"/>
      <c r="B479" s="47" t="s">
        <v>377</v>
      </c>
      <c r="C479" s="3"/>
      <c r="D479" s="47"/>
      <c r="E479" s="47"/>
      <c r="F479" s="47"/>
      <c r="G479" s="280"/>
      <c r="H479" s="460">
        <f>Y46</f>
        <v>70</v>
      </c>
      <c r="I479" s="461">
        <f>Z46</f>
        <v>26.46</v>
      </c>
      <c r="J479" s="118" t="s">
        <v>10</v>
      </c>
      <c r="K479" s="50" t="s">
        <v>187</v>
      </c>
      <c r="L479" s="47"/>
      <c r="M479" s="47"/>
      <c r="N479" s="47"/>
      <c r="O479" s="47"/>
      <c r="P479" s="280"/>
      <c r="Q479" s="103">
        <f>P36</f>
        <v>35</v>
      </c>
      <c r="R479" s="127">
        <f>Q36</f>
        <v>13.23</v>
      </c>
      <c r="S479" s="118" t="s">
        <v>10</v>
      </c>
      <c r="V479" s="49" t="s">
        <v>1506</v>
      </c>
      <c r="W479" s="3"/>
      <c r="X479" s="3"/>
      <c r="Y479" s="3"/>
      <c r="Z479" s="47"/>
      <c r="AA479" s="3"/>
      <c r="AB479" s="272">
        <f>DEGREES(ATAN(AB478/AB477))</f>
        <v>0</v>
      </c>
      <c r="AC479" s="336">
        <f>DEGREES(ATAN(AC478/AC477))</f>
        <v>0</v>
      </c>
      <c r="AD479" s="48"/>
      <c r="BT479" s="35">
        <f>V66+0.5-0.2+1-0.1</f>
        <v>71.2</v>
      </c>
      <c r="BU479" s="50" t="s">
        <v>2522</v>
      </c>
      <c r="BV479" s="47"/>
      <c r="BW479" s="47"/>
      <c r="BX479" s="47"/>
      <c r="BY479" s="47"/>
      <c r="BZ479" s="70"/>
      <c r="CA479" s="70"/>
      <c r="CB479" s="70"/>
      <c r="CC479" s="69"/>
      <c r="CF479" s="45">
        <f>V66+0.5-0.2+1-0.1-0.3</f>
        <v>70.900000000000006</v>
      </c>
      <c r="CG479" s="49" t="s">
        <v>2524</v>
      </c>
      <c r="CH479" s="3"/>
      <c r="CI479" s="3"/>
      <c r="CJ479" s="3"/>
      <c r="CK479" s="3"/>
      <c r="CL479" s="3"/>
      <c r="CM479" s="3"/>
      <c r="CN479" s="3"/>
      <c r="CO479" s="70"/>
      <c r="CP479" s="70"/>
      <c r="CQ479" s="69"/>
      <c r="DO479" s="23"/>
      <c r="DP479" s="23"/>
      <c r="DQ479" s="23"/>
      <c r="DR479" s="23"/>
      <c r="DS479" s="23"/>
      <c r="DT479" s="23"/>
      <c r="DU479" s="23"/>
      <c r="DV479" s="23"/>
      <c r="DW479" s="23"/>
      <c r="DX479" s="23"/>
      <c r="DY479" s="23"/>
      <c r="DZ479" s="23"/>
      <c r="EA479" s="23"/>
      <c r="EB479" s="23"/>
    </row>
    <row r="480" spans="1:132" ht="15" customHeight="1" x14ac:dyDescent="0.15">
      <c r="A480" s="7"/>
      <c r="B480" s="47" t="s">
        <v>221</v>
      </c>
      <c r="C480" s="47"/>
      <c r="D480" s="3"/>
      <c r="E480" s="3"/>
      <c r="F480" s="3"/>
      <c r="G480" s="234"/>
      <c r="H480" s="32">
        <f>Y50</f>
        <v>18</v>
      </c>
      <c r="I480" s="108">
        <f>Z50</f>
        <v>6.8040000000000003</v>
      </c>
      <c r="J480" s="335" t="s">
        <v>10</v>
      </c>
      <c r="K480" s="50" t="s">
        <v>25</v>
      </c>
      <c r="L480" s="47"/>
      <c r="M480" s="47"/>
      <c r="N480" s="47"/>
      <c r="O480" s="47"/>
      <c r="P480" s="280"/>
      <c r="Q480" s="103">
        <f>P56</f>
        <v>40</v>
      </c>
      <c r="R480" s="108">
        <f>Q56</f>
        <v>15.12</v>
      </c>
      <c r="S480" s="335" t="s">
        <v>10</v>
      </c>
      <c r="U480" s="7"/>
      <c r="V480" s="50" t="s">
        <v>1858</v>
      </c>
      <c r="W480" s="47"/>
      <c r="X480" s="47"/>
      <c r="Y480" s="47"/>
      <c r="Z480" s="3"/>
      <c r="AA480" s="47"/>
      <c r="AB480" s="35">
        <f>(Q478+Q479-Q480)*TAN(RADIANS(AB479))</f>
        <v>0</v>
      </c>
      <c r="AC480" s="28">
        <f>(R478+R479-R480)*TAN(RADIANS(AC479))</f>
        <v>0</v>
      </c>
      <c r="AD480" s="48" t="s">
        <v>10</v>
      </c>
      <c r="BT480" s="78">
        <f>W66+0.189-0.0756+0.378-0.0378</f>
        <v>26.913599999999999</v>
      </c>
      <c r="BU480" s="50" t="s">
        <v>2523</v>
      </c>
      <c r="BV480" s="47"/>
      <c r="BW480" s="47"/>
      <c r="BX480" s="47"/>
      <c r="BY480" s="47"/>
      <c r="BZ480" s="47"/>
      <c r="CA480" s="47"/>
      <c r="CB480" s="47"/>
      <c r="CC480" s="48"/>
      <c r="CF480" s="78">
        <f>W66+0.189-0.0756+0.378-0.0378-0.1134</f>
        <v>26.8002</v>
      </c>
      <c r="CG480" s="50" t="s">
        <v>2525</v>
      </c>
      <c r="CH480" s="47"/>
      <c r="CI480" s="47"/>
      <c r="CJ480" s="47"/>
      <c r="CK480" s="47"/>
      <c r="CL480" s="47"/>
      <c r="CM480" s="3"/>
      <c r="CN480" s="47"/>
      <c r="CO480" s="47"/>
      <c r="CP480" s="47"/>
      <c r="CQ480" s="48"/>
      <c r="DO480" s="23"/>
      <c r="DP480" s="23"/>
      <c r="DQ480" s="23"/>
      <c r="DR480" s="23"/>
      <c r="DS480" s="23"/>
      <c r="DT480" s="23"/>
      <c r="DU480" s="23"/>
      <c r="DV480" s="23"/>
      <c r="DW480" s="23"/>
      <c r="DX480" s="23"/>
      <c r="DY480" s="23"/>
      <c r="DZ480" s="23"/>
      <c r="EA480" s="23"/>
      <c r="EB480" s="23"/>
    </row>
    <row r="481" spans="1:132" ht="15" customHeight="1" x14ac:dyDescent="0.15">
      <c r="A481" s="7"/>
      <c r="B481" s="3" t="s">
        <v>1859</v>
      </c>
      <c r="C481" s="3"/>
      <c r="D481" s="47"/>
      <c r="E481" s="47"/>
      <c r="F481" s="47"/>
      <c r="G481" s="48"/>
      <c r="H481" s="462">
        <f>K540</f>
        <v>3</v>
      </c>
      <c r="I481" s="275">
        <f>L540</f>
        <v>1.1339999999999999</v>
      </c>
      <c r="J481" s="7" t="s">
        <v>10</v>
      </c>
      <c r="K481" s="50" t="s">
        <v>1502</v>
      </c>
      <c r="L481" s="47"/>
      <c r="M481" s="47"/>
      <c r="N481" s="47"/>
      <c r="O481" s="47"/>
      <c r="P481" s="280"/>
      <c r="Q481" s="103">
        <f>P17</f>
        <v>350</v>
      </c>
      <c r="R481" s="108">
        <f>Q17</f>
        <v>132.30000000000001</v>
      </c>
      <c r="S481" s="335" t="s">
        <v>10</v>
      </c>
      <c r="V481" s="50" t="s">
        <v>1507</v>
      </c>
      <c r="W481" s="47"/>
      <c r="X481" s="47"/>
      <c r="Y481" s="47"/>
      <c r="Z481" s="47"/>
      <c r="AA481" s="47"/>
      <c r="AB481" s="35">
        <f>Q481+E185</f>
        <v>355</v>
      </c>
      <c r="AC481" s="28">
        <f>R481+F185</f>
        <v>134.19</v>
      </c>
      <c r="AD481" s="48" t="s">
        <v>10</v>
      </c>
      <c r="DO481" s="23"/>
      <c r="DP481" s="23"/>
      <c r="DQ481" s="23"/>
      <c r="DR481" s="23"/>
      <c r="DS481" s="23"/>
      <c r="DT481" s="23"/>
      <c r="DU481" s="23"/>
      <c r="DV481" s="23"/>
      <c r="DW481" s="23"/>
      <c r="DX481" s="23"/>
      <c r="DY481" s="23"/>
      <c r="DZ481" s="23"/>
      <c r="EA481" s="23"/>
      <c r="EB481" s="23"/>
    </row>
    <row r="482" spans="1:132" ht="15" customHeight="1" x14ac:dyDescent="0.15">
      <c r="A482" s="7"/>
      <c r="B482" s="50" t="s">
        <v>1486</v>
      </c>
      <c r="C482" s="47"/>
      <c r="D482" s="47"/>
      <c r="E482" s="47"/>
      <c r="F482" s="47"/>
      <c r="G482" s="48"/>
      <c r="H482" s="35">
        <f>(H481+H479-I536)-(H478+0.5)</f>
        <v>17</v>
      </c>
      <c r="I482" s="28">
        <f>(I481+I479-J536)-(I478+0.189)</f>
        <v>6.4260000000000019</v>
      </c>
      <c r="J482" s="48" t="s">
        <v>10</v>
      </c>
      <c r="K482" s="49" t="s">
        <v>5</v>
      </c>
      <c r="L482" s="3"/>
      <c r="M482" s="3"/>
      <c r="N482" s="3"/>
      <c r="O482" s="3"/>
      <c r="P482" s="234"/>
      <c r="Q482" s="103">
        <f>P57</f>
        <v>154</v>
      </c>
      <c r="R482" s="108">
        <f>Q57</f>
        <v>58.212000000000003</v>
      </c>
      <c r="S482" s="335" t="s">
        <v>10</v>
      </c>
      <c r="V482" s="49" t="s">
        <v>1508</v>
      </c>
      <c r="W482" s="3"/>
      <c r="X482" s="3"/>
      <c r="Y482" s="3"/>
      <c r="Z482" s="3"/>
      <c r="AA482" s="3"/>
      <c r="AB482" s="35">
        <f>Q482+N189+T189-AB189+AG189</f>
        <v>157.5</v>
      </c>
      <c r="AC482" s="28">
        <f>R482+O189+U189-AC189+AH189</f>
        <v>59.535000000000004</v>
      </c>
      <c r="AD482" s="48" t="s">
        <v>10</v>
      </c>
      <c r="DO482" s="23"/>
      <c r="DP482" s="23"/>
      <c r="DQ482" s="23"/>
      <c r="DR482" s="23"/>
      <c r="DS482" s="23"/>
      <c r="DT482" s="23"/>
      <c r="DU482" s="23"/>
      <c r="DV482" s="23"/>
      <c r="DW482" s="23"/>
      <c r="DX482" s="23"/>
      <c r="DY482" s="23"/>
      <c r="DZ482" s="23"/>
      <c r="EA482" s="23"/>
      <c r="EB482" s="23"/>
    </row>
    <row r="483" spans="1:132" ht="15" customHeight="1" x14ac:dyDescent="0.15">
      <c r="B483" s="1" t="s">
        <v>1490</v>
      </c>
      <c r="Z483" s="12">
        <f>(H481+H480+1-H482-AB480)-(K540+F66+1-BH550)</f>
        <v>0</v>
      </c>
      <c r="AA483" s="13">
        <f>(I481+I480+0.378-I482-AC480)-(L540+G66+0.378-BI550)</f>
        <v>0</v>
      </c>
      <c r="AB483" t="s">
        <v>10</v>
      </c>
      <c r="DO483" s="23"/>
      <c r="DP483" s="23"/>
      <c r="DQ483" s="23"/>
      <c r="DR483" s="23"/>
      <c r="DS483" s="23"/>
      <c r="DT483" s="23"/>
      <c r="DU483" s="23"/>
      <c r="DV483" s="23"/>
      <c r="DW483" s="23"/>
      <c r="DX483" s="23"/>
      <c r="DY483" s="23"/>
      <c r="DZ483" s="23"/>
      <c r="EA483" s="23"/>
      <c r="EB483" s="23"/>
    </row>
    <row r="484" spans="1:132" ht="15" customHeight="1" thickBot="1" x14ac:dyDescent="0.2">
      <c r="B484" s="226">
        <f>Z483</f>
        <v>0</v>
      </c>
      <c r="C484" s="44">
        <f>AA483</f>
        <v>0</v>
      </c>
      <c r="D484" s="3" t="s">
        <v>1491</v>
      </c>
      <c r="E484" s="3"/>
      <c r="F484" s="3"/>
      <c r="G484" s="3"/>
      <c r="J484" s="333"/>
      <c r="DO484" s="23"/>
      <c r="DP484" s="23"/>
      <c r="DQ484" s="23"/>
      <c r="DR484" s="23"/>
      <c r="DS484" s="23"/>
      <c r="DT484" s="23"/>
      <c r="DU484" s="23"/>
      <c r="DV484" s="23"/>
      <c r="DW484" s="23"/>
      <c r="DX484" s="23"/>
      <c r="DY484" s="23"/>
      <c r="DZ484" s="23"/>
      <c r="EA484" s="23"/>
      <c r="EB484" s="23"/>
    </row>
    <row r="485" spans="1:132" ht="15" customHeight="1" thickBot="1" x14ac:dyDescent="0.2">
      <c r="A485" s="7"/>
      <c r="B485" s="50" t="s">
        <v>1493</v>
      </c>
      <c r="C485" s="47"/>
      <c r="D485" s="47"/>
      <c r="E485" s="47"/>
      <c r="F485" s="47"/>
      <c r="G485" s="264"/>
      <c r="H485" s="20">
        <v>0</v>
      </c>
      <c r="I485" s="255">
        <v>0</v>
      </c>
      <c r="J485" s="256" t="s">
        <v>10</v>
      </c>
      <c r="DO485" s="23"/>
      <c r="DP485" s="23"/>
      <c r="DQ485" s="23"/>
      <c r="DR485" s="23"/>
      <c r="DS485" s="23"/>
      <c r="DT485" s="23"/>
      <c r="DU485" s="23"/>
      <c r="DV485" s="23"/>
      <c r="DW485" s="23"/>
      <c r="DX485" s="23"/>
      <c r="DY485" s="23"/>
      <c r="DZ485" s="23"/>
      <c r="EA485" s="23"/>
      <c r="EB485" s="23"/>
    </row>
    <row r="486" spans="1:132" ht="15" customHeight="1" x14ac:dyDescent="0.15">
      <c r="DO486" s="23"/>
      <c r="DP486" s="23"/>
      <c r="DQ486" s="23"/>
      <c r="DR486" s="23"/>
      <c r="DS486" s="23"/>
      <c r="DT486" s="23"/>
      <c r="DU486" s="23"/>
      <c r="DV486" s="23"/>
      <c r="DW486" s="23"/>
      <c r="DX486" s="23"/>
      <c r="DY486" s="23"/>
      <c r="DZ486" s="23"/>
      <c r="EA486" s="23"/>
      <c r="EB486" s="23"/>
    </row>
    <row r="487" spans="1:132" ht="15" customHeight="1" x14ac:dyDescent="0.15">
      <c r="G487" t="s">
        <v>1860</v>
      </c>
      <c r="X487" t="s">
        <v>1861</v>
      </c>
      <c r="DO487" s="23"/>
      <c r="DP487" s="23"/>
      <c r="DQ487" s="23"/>
      <c r="DR487" s="23"/>
      <c r="DS487" s="23"/>
      <c r="DT487" s="23"/>
      <c r="DU487" s="23"/>
      <c r="DV487" s="23"/>
      <c r="DW487" s="23"/>
      <c r="DX487" s="23"/>
      <c r="DY487" s="23"/>
      <c r="DZ487" s="23"/>
      <c r="EA487" s="23"/>
      <c r="EB487" s="23"/>
    </row>
    <row r="488" spans="1:132" ht="15" customHeight="1" x14ac:dyDescent="0.15">
      <c r="DO488" s="23"/>
      <c r="DP488" s="23"/>
      <c r="DQ488" s="23"/>
      <c r="DR488" s="23"/>
      <c r="DS488" s="23"/>
      <c r="DT488" s="23"/>
      <c r="DU488" s="23"/>
      <c r="DV488" s="23"/>
      <c r="DW488" s="23"/>
      <c r="DX488" s="23"/>
      <c r="DY488" s="23"/>
      <c r="DZ488" s="23"/>
      <c r="EA488" s="23"/>
      <c r="EB488" s="23"/>
    </row>
    <row r="489" spans="1:132" ht="15" customHeight="1" x14ac:dyDescent="0.15">
      <c r="DO489" s="23"/>
      <c r="DP489" s="23"/>
      <c r="DQ489" s="23"/>
      <c r="DR489" s="23"/>
      <c r="DS489" s="23"/>
      <c r="DT489" s="23"/>
      <c r="DU489" s="23"/>
      <c r="DV489" s="23"/>
      <c r="DW489" s="23"/>
      <c r="DX489" s="23"/>
      <c r="DY489" s="23"/>
      <c r="DZ489" s="23"/>
      <c r="EA489" s="23"/>
      <c r="EB489" s="23"/>
    </row>
    <row r="490" spans="1:132" ht="15" customHeight="1" x14ac:dyDescent="0.15">
      <c r="DO490" s="23"/>
      <c r="DP490" s="23"/>
      <c r="DQ490" s="23"/>
      <c r="DR490" s="23"/>
      <c r="DS490" s="23"/>
      <c r="DT490" s="23"/>
      <c r="DU490" s="23"/>
      <c r="DV490" s="23"/>
      <c r="DW490" s="23"/>
      <c r="DX490" s="23"/>
      <c r="DY490" s="23"/>
      <c r="DZ490" s="23"/>
      <c r="EA490" s="23"/>
      <c r="EB490" s="23"/>
    </row>
    <row r="491" spans="1:132" ht="15" customHeight="1" x14ac:dyDescent="0.15">
      <c r="DO491" s="23"/>
      <c r="DP491" s="23"/>
      <c r="DQ491" s="23"/>
      <c r="DR491" s="23"/>
      <c r="DS491" s="23"/>
      <c r="DT491" s="23"/>
      <c r="DU491" s="23"/>
      <c r="DV491" s="23"/>
      <c r="DW491" s="23"/>
      <c r="DX491" s="23"/>
      <c r="DY491" s="23"/>
      <c r="DZ491" s="23"/>
      <c r="EA491" s="23"/>
      <c r="EB491" s="23"/>
    </row>
    <row r="492" spans="1:132" ht="15" customHeight="1" x14ac:dyDescent="0.15">
      <c r="DO492" s="23"/>
      <c r="DP492" s="23"/>
      <c r="DQ492" s="23"/>
      <c r="DR492" s="23"/>
      <c r="DS492" s="23"/>
      <c r="DT492" s="23"/>
      <c r="DU492" s="23"/>
      <c r="DV492" s="23"/>
      <c r="DW492" s="23"/>
      <c r="DX492" s="23"/>
      <c r="DY492" s="23"/>
      <c r="DZ492" s="23"/>
      <c r="EA492" s="23"/>
      <c r="EB492" s="23"/>
    </row>
    <row r="493" spans="1:132" ht="15" customHeight="1" x14ac:dyDescent="0.15">
      <c r="C493" t="s">
        <v>1862</v>
      </c>
      <c r="L493" t="s">
        <v>61</v>
      </c>
      <c r="M493" s="1" t="s">
        <v>1863</v>
      </c>
      <c r="T493" t="s">
        <v>1862</v>
      </c>
      <c r="AC493" t="s">
        <v>1864</v>
      </c>
      <c r="DO493" s="23"/>
      <c r="DP493" s="23"/>
      <c r="DQ493" s="23"/>
      <c r="DR493" s="23"/>
      <c r="DS493" s="23"/>
      <c r="DT493" s="23"/>
      <c r="DU493" s="23"/>
      <c r="DV493" s="23"/>
      <c r="DW493" s="23"/>
      <c r="DX493" s="23"/>
      <c r="DY493" s="23"/>
      <c r="DZ493" s="23"/>
      <c r="EA493" s="23"/>
      <c r="EB493" s="23"/>
    </row>
    <row r="494" spans="1:132" ht="15" customHeight="1" x14ac:dyDescent="0.15">
      <c r="DO494" s="23"/>
      <c r="DP494" s="23"/>
      <c r="DQ494" s="23"/>
      <c r="DR494" s="23"/>
      <c r="DS494" s="23"/>
      <c r="DT494" s="23"/>
      <c r="DU494" s="23"/>
      <c r="DV494" s="23"/>
      <c r="DW494" s="23"/>
      <c r="DX494" s="23"/>
      <c r="DY494" s="23"/>
      <c r="DZ494" s="23"/>
      <c r="EA494" s="23"/>
      <c r="EB494" s="23"/>
    </row>
    <row r="495" spans="1:132" ht="15" customHeight="1" x14ac:dyDescent="0.15">
      <c r="DO495" s="23"/>
      <c r="DP495" s="23"/>
      <c r="DQ495" s="23"/>
      <c r="DR495" s="23"/>
      <c r="DS495" s="23"/>
      <c r="DT495" s="23"/>
      <c r="DU495" s="23"/>
      <c r="DV495" s="23"/>
      <c r="DW495" s="23"/>
      <c r="DX495" s="23"/>
      <c r="DY495" s="23"/>
      <c r="DZ495" s="23"/>
      <c r="EA495" s="23"/>
      <c r="EB495" s="23"/>
    </row>
    <row r="496" spans="1:132" ht="15" customHeight="1" x14ac:dyDescent="0.15">
      <c r="D496" t="s">
        <v>1865</v>
      </c>
      <c r="M496" t="s">
        <v>1866</v>
      </c>
      <c r="U496" t="s">
        <v>1865</v>
      </c>
      <c r="AD496" t="s">
        <v>1866</v>
      </c>
      <c r="DO496" s="23"/>
      <c r="DP496" s="23"/>
      <c r="DQ496" s="23"/>
      <c r="DR496" s="23"/>
      <c r="DS496" s="23"/>
      <c r="DT496" s="23"/>
      <c r="DU496" s="23"/>
      <c r="DV496" s="23"/>
      <c r="DW496" s="23"/>
      <c r="DX496" s="23"/>
      <c r="DY496" s="23"/>
      <c r="DZ496" s="23"/>
      <c r="EA496" s="23"/>
      <c r="EB496" s="23"/>
    </row>
    <row r="497" spans="2:132" ht="15" customHeight="1" x14ac:dyDescent="0.15">
      <c r="DO497" s="23"/>
      <c r="DP497" s="23"/>
      <c r="DQ497" s="23"/>
      <c r="DR497" s="23"/>
      <c r="DS497" s="23"/>
      <c r="DT497" s="23"/>
      <c r="DU497" s="23"/>
      <c r="DV497" s="23"/>
      <c r="DW497" s="23"/>
      <c r="DX497" s="23"/>
      <c r="DY497" s="23"/>
      <c r="DZ497" s="23"/>
      <c r="EA497" s="23"/>
      <c r="EB497" s="23"/>
    </row>
    <row r="498" spans="2:132" ht="15" customHeight="1" x14ac:dyDescent="0.15">
      <c r="F498" t="s">
        <v>1867</v>
      </c>
      <c r="W498" t="s">
        <v>1868</v>
      </c>
      <c r="DO498" s="23"/>
      <c r="DP498" s="23"/>
      <c r="DQ498" s="23"/>
      <c r="DR498" s="23"/>
      <c r="DS498" s="23"/>
      <c r="DT498" s="23"/>
      <c r="DU498" s="23"/>
      <c r="DV498" s="23"/>
      <c r="DW498" s="23"/>
      <c r="DX498" s="23"/>
      <c r="DY498" s="23"/>
      <c r="DZ498" s="23"/>
      <c r="EA498" s="23"/>
      <c r="EB498" s="23"/>
    </row>
    <row r="499" spans="2:132" ht="15" customHeight="1" x14ac:dyDescent="0.15">
      <c r="DO499" s="23"/>
      <c r="DP499" s="23"/>
      <c r="DQ499" s="23"/>
      <c r="DR499" s="23"/>
      <c r="DS499" s="23"/>
      <c r="DT499" s="23"/>
      <c r="DU499" s="23"/>
      <c r="DV499" s="23"/>
      <c r="DW499" s="23"/>
      <c r="DX499" s="23"/>
      <c r="DY499" s="23"/>
      <c r="DZ499" s="23"/>
      <c r="EA499" s="23"/>
      <c r="EB499" s="23"/>
    </row>
    <row r="500" spans="2:132" ht="15" customHeight="1" x14ac:dyDescent="0.15">
      <c r="DO500" s="23"/>
      <c r="DP500" s="23"/>
      <c r="DQ500" s="23"/>
      <c r="DR500" s="23"/>
      <c r="DS500" s="23"/>
      <c r="DT500" s="23"/>
      <c r="DU500" s="23"/>
      <c r="DV500" s="23"/>
      <c r="DW500" s="23"/>
      <c r="DX500" s="23"/>
      <c r="DY500" s="23"/>
      <c r="DZ500" s="23"/>
      <c r="EA500" s="23"/>
      <c r="EB500" s="23"/>
    </row>
    <row r="501" spans="2:132" ht="15" customHeight="1" x14ac:dyDescent="0.15">
      <c r="DO501" s="23"/>
      <c r="DP501" s="23"/>
      <c r="DQ501" s="23"/>
      <c r="DR501" s="23"/>
      <c r="DS501" s="23"/>
      <c r="DT501" s="23"/>
      <c r="DU501" s="23"/>
      <c r="DV501" s="23"/>
      <c r="DW501" s="23"/>
      <c r="DX501" s="23"/>
      <c r="DY501" s="23"/>
      <c r="DZ501" s="23"/>
      <c r="EA501" s="23"/>
      <c r="EB501" s="23"/>
    </row>
    <row r="502" spans="2:132" ht="15" customHeight="1" x14ac:dyDescent="0.15">
      <c r="D502" t="s">
        <v>1869</v>
      </c>
      <c r="M502" t="s">
        <v>78</v>
      </c>
      <c r="U502" t="s">
        <v>1869</v>
      </c>
      <c r="AD502" s="1" t="s">
        <v>78</v>
      </c>
      <c r="DO502" s="23"/>
      <c r="DP502" s="23"/>
      <c r="DQ502" s="23"/>
      <c r="DR502" s="23"/>
      <c r="DS502" s="23"/>
      <c r="DT502" s="23"/>
      <c r="DU502" s="23"/>
      <c r="DV502" s="23"/>
      <c r="DW502" s="23"/>
      <c r="DX502" s="23"/>
      <c r="DY502" s="23"/>
      <c r="DZ502" s="23"/>
      <c r="EA502" s="23"/>
      <c r="EB502" s="23"/>
    </row>
    <row r="503" spans="2:132" ht="15" customHeight="1" x14ac:dyDescent="0.15">
      <c r="DO503" s="23"/>
      <c r="DP503" s="23"/>
      <c r="DQ503" s="23"/>
      <c r="DR503" s="23"/>
      <c r="DS503" s="23"/>
      <c r="DT503" s="23"/>
      <c r="DU503" s="23"/>
      <c r="DV503" s="23"/>
      <c r="DW503" s="23"/>
      <c r="DX503" s="23"/>
      <c r="DY503" s="23"/>
      <c r="DZ503" s="23"/>
      <c r="EA503" s="23"/>
      <c r="EB503" s="23"/>
    </row>
    <row r="504" spans="2:132" ht="15" customHeight="1" x14ac:dyDescent="0.15">
      <c r="M504" t="s">
        <v>1870</v>
      </c>
      <c r="Q504" s="12">
        <f>P425</f>
        <v>29</v>
      </c>
      <c r="R504" s="13">
        <f>Q425</f>
        <v>10.961999999999996</v>
      </c>
      <c r="S504" t="s">
        <v>10</v>
      </c>
      <c r="AD504" s="1" t="s">
        <v>1870</v>
      </c>
      <c r="AH504" s="12">
        <f>P425</f>
        <v>29</v>
      </c>
      <c r="AI504" s="13">
        <f>Q425</f>
        <v>10.961999999999996</v>
      </c>
      <c r="AJ504" t="s">
        <v>10</v>
      </c>
      <c r="DO504" s="23"/>
      <c r="DP504" s="23"/>
      <c r="DQ504" s="23"/>
      <c r="DR504" s="23"/>
      <c r="DS504" s="23"/>
      <c r="DT504" s="23"/>
      <c r="DU504" s="23"/>
      <c r="DV504" s="23"/>
      <c r="DW504" s="23"/>
      <c r="DX504" s="23"/>
      <c r="DY504" s="23"/>
      <c r="DZ504" s="23"/>
      <c r="EA504" s="23"/>
      <c r="EB504" s="23"/>
    </row>
    <row r="505" spans="2:132" ht="15" customHeight="1" x14ac:dyDescent="0.15">
      <c r="M505" t="s">
        <v>1871</v>
      </c>
      <c r="Q505" s="12">
        <f>Q504</f>
        <v>29</v>
      </c>
      <c r="R505" s="13">
        <f>R504</f>
        <v>10.961999999999996</v>
      </c>
      <c r="S505" t="s">
        <v>10</v>
      </c>
      <c r="AD505" s="1" t="s">
        <v>1871</v>
      </c>
      <c r="AH505" s="12">
        <f>AD425</f>
        <v>29</v>
      </c>
      <c r="AI505" s="13">
        <f>AE425</f>
        <v>10.961999999999996</v>
      </c>
      <c r="AJ505" t="s">
        <v>10</v>
      </c>
      <c r="DO505" s="23"/>
      <c r="DP505" s="23"/>
      <c r="DQ505" s="23"/>
      <c r="DR505" s="23"/>
      <c r="DS505" s="23"/>
      <c r="DT505" s="23"/>
      <c r="DU505" s="23"/>
      <c r="DV505" s="23"/>
      <c r="DW505" s="23"/>
      <c r="DX505" s="23"/>
      <c r="DY505" s="23"/>
      <c r="DZ505" s="23"/>
      <c r="EA505" s="23"/>
      <c r="EB505" s="23"/>
    </row>
    <row r="506" spans="2:132" ht="15" customHeight="1" x14ac:dyDescent="0.15">
      <c r="AD506" t="s">
        <v>1872</v>
      </c>
      <c r="AI506" s="12">
        <f>H485</f>
        <v>0</v>
      </c>
      <c r="AJ506" s="13">
        <f>I485</f>
        <v>0</v>
      </c>
      <c r="AK506" t="s">
        <v>10</v>
      </c>
      <c r="DO506" s="23"/>
      <c r="DP506" s="23"/>
      <c r="DQ506" s="23"/>
      <c r="DR506" s="23"/>
      <c r="DS506" s="23"/>
      <c r="DT506" s="23"/>
      <c r="DU506" s="23"/>
      <c r="DV506" s="23"/>
      <c r="DW506" s="23"/>
      <c r="DX506" s="23"/>
      <c r="DY506" s="23"/>
      <c r="DZ506" s="23"/>
      <c r="EA506" s="23"/>
      <c r="EB506" s="23"/>
    </row>
    <row r="507" spans="2:132" ht="15" customHeight="1" x14ac:dyDescent="0.15">
      <c r="DO507" s="23"/>
      <c r="DP507" s="23"/>
      <c r="DQ507" s="23"/>
      <c r="DR507" s="23"/>
      <c r="DS507" s="23"/>
      <c r="DT507" s="23"/>
      <c r="DU507" s="23"/>
      <c r="DV507" s="23"/>
      <c r="DW507" s="23"/>
      <c r="DX507" s="23"/>
      <c r="DY507" s="23"/>
      <c r="DZ507" s="23"/>
      <c r="EA507" s="23"/>
      <c r="EB507" s="23"/>
    </row>
    <row r="508" spans="2:132" ht="15" customHeight="1" x14ac:dyDescent="0.15">
      <c r="I508" t="s">
        <v>77</v>
      </c>
      <c r="Z508" t="s">
        <v>76</v>
      </c>
      <c r="AD508" s="128"/>
      <c r="DO508" s="23"/>
      <c r="DP508" s="23"/>
      <c r="DQ508" s="23"/>
      <c r="DR508" s="23"/>
      <c r="DS508" s="23"/>
      <c r="DT508" s="23"/>
      <c r="DU508" s="23"/>
      <c r="DV508" s="23"/>
      <c r="DW508" s="23"/>
      <c r="DX508" s="23"/>
      <c r="DY508" s="23"/>
      <c r="DZ508" s="23"/>
      <c r="EA508" s="23"/>
      <c r="EB508" s="23"/>
    </row>
    <row r="509" spans="2:132" ht="15" customHeight="1" x14ac:dyDescent="0.15">
      <c r="DO509" s="23"/>
      <c r="DP509" s="23"/>
      <c r="DQ509" s="23"/>
      <c r="DR509" s="23"/>
      <c r="DS509" s="23"/>
      <c r="DT509" s="23"/>
      <c r="DU509" s="23"/>
      <c r="DV509" s="23"/>
      <c r="DW509" s="23"/>
      <c r="DX509" s="23"/>
      <c r="DY509" s="23"/>
      <c r="DZ509" s="23"/>
      <c r="EA509" s="23"/>
      <c r="EB509" s="23"/>
    </row>
    <row r="510" spans="2:132" ht="15" customHeight="1" x14ac:dyDescent="0.15">
      <c r="DO510" s="23"/>
      <c r="DP510" s="23"/>
      <c r="DQ510" s="23"/>
      <c r="DR510" s="23"/>
      <c r="DS510" s="23"/>
      <c r="DT510" s="23"/>
      <c r="DU510" s="23"/>
      <c r="DV510" s="23"/>
      <c r="DW510" s="23"/>
      <c r="DX510" s="23"/>
      <c r="DY510" s="23"/>
      <c r="DZ510" s="23"/>
      <c r="EA510" s="23"/>
      <c r="EB510" s="23"/>
    </row>
    <row r="511" spans="2:132" ht="15" customHeight="1" x14ac:dyDescent="0.15">
      <c r="B511" s="6" t="s">
        <v>1873</v>
      </c>
      <c r="O511" s="463"/>
      <c r="Q511" s="9"/>
      <c r="Z511" s="6" t="s">
        <v>1874</v>
      </c>
      <c r="BT511" s="23"/>
      <c r="BU511" s="23"/>
      <c r="BV511" s="23"/>
      <c r="BW511" s="23"/>
      <c r="BX511" s="23"/>
      <c r="BY511" s="23"/>
      <c r="BZ511" s="23"/>
      <c r="CA511" s="23"/>
      <c r="CB511" s="23"/>
      <c r="CC511" s="23"/>
      <c r="CD511" s="23"/>
      <c r="CE511" s="23"/>
      <c r="CF511" s="23"/>
      <c r="CG511" s="23"/>
      <c r="CH511" s="23"/>
      <c r="CI511" s="23"/>
      <c r="CJ511" s="23"/>
      <c r="CK511" s="23"/>
      <c r="CL511" s="23"/>
      <c r="CM511" s="23"/>
      <c r="CN511" s="23"/>
      <c r="CO511" s="23"/>
      <c r="CP511" s="23"/>
      <c r="CQ511" s="23"/>
      <c r="CR511" s="23"/>
      <c r="CS511" s="23"/>
      <c r="CT511" s="23"/>
      <c r="CU511" s="23"/>
      <c r="CV511" s="23"/>
      <c r="CW511" s="23"/>
      <c r="CX511" s="23"/>
      <c r="CY511" s="23"/>
      <c r="CZ511" s="23"/>
      <c r="DA511" s="23"/>
      <c r="DB511" s="23"/>
      <c r="DC511" s="23"/>
      <c r="DD511" s="23"/>
      <c r="DE511" s="23"/>
      <c r="DF511" s="23"/>
      <c r="DG511" s="23"/>
      <c r="DH511" s="23"/>
      <c r="DI511" s="23"/>
      <c r="DJ511" s="23"/>
      <c r="DK511" s="23"/>
      <c r="DL511" s="23"/>
      <c r="DM511" s="23"/>
      <c r="DN511" s="23"/>
      <c r="DO511" s="23"/>
      <c r="DP511" s="23"/>
      <c r="DQ511" s="23"/>
      <c r="DR511" s="23"/>
      <c r="DS511" s="23"/>
      <c r="DT511" s="23"/>
      <c r="DU511" s="23"/>
      <c r="DV511" s="23"/>
      <c r="DW511" s="23"/>
      <c r="DX511" s="23"/>
      <c r="DY511" s="23"/>
      <c r="DZ511" s="23"/>
      <c r="EA511" s="23"/>
      <c r="EB511" s="23"/>
    </row>
    <row r="512" spans="2:132" ht="15" customHeight="1" x14ac:dyDescent="0.15">
      <c r="Z512" t="s">
        <v>1875</v>
      </c>
      <c r="AE512" s="1"/>
      <c r="AY512" t="s">
        <v>1876</v>
      </c>
      <c r="BT512" s="23"/>
      <c r="BU512" s="23"/>
      <c r="BV512" s="23"/>
      <c r="BW512" s="23"/>
      <c r="BX512" s="23"/>
      <c r="BY512" s="23"/>
      <c r="BZ512" s="23"/>
      <c r="CA512" s="23"/>
      <c r="CB512" s="23"/>
      <c r="CC512" s="23"/>
      <c r="CD512" s="23"/>
      <c r="CE512" s="23"/>
      <c r="CF512" s="23"/>
      <c r="CG512" s="23"/>
      <c r="CH512" s="23"/>
      <c r="CI512" s="23"/>
      <c r="CJ512" s="23"/>
      <c r="CK512" s="23"/>
      <c r="CL512" s="23"/>
      <c r="CM512" s="23"/>
      <c r="CN512" s="23"/>
      <c r="CO512" s="23"/>
      <c r="CP512" s="23"/>
      <c r="CQ512" s="23"/>
      <c r="CR512" s="23"/>
      <c r="CS512" s="23"/>
      <c r="CT512" s="23"/>
      <c r="CU512" s="23"/>
      <c r="CV512" s="23"/>
      <c r="CW512" s="23"/>
      <c r="CX512" s="23"/>
      <c r="CY512" s="23"/>
      <c r="CZ512" s="23"/>
      <c r="DA512" s="23"/>
      <c r="DB512" s="23"/>
      <c r="DC512" s="23"/>
      <c r="DD512" s="23"/>
      <c r="DE512" s="23"/>
      <c r="DF512" s="23"/>
      <c r="DG512" s="23"/>
      <c r="DH512" s="23"/>
      <c r="DI512" s="23"/>
      <c r="DJ512" s="23"/>
      <c r="DK512" s="23"/>
      <c r="DL512" s="23"/>
      <c r="DM512" s="23"/>
      <c r="DN512" s="23"/>
      <c r="DO512" s="23"/>
      <c r="DP512" s="23"/>
      <c r="DQ512" s="23"/>
      <c r="DR512" s="23"/>
      <c r="DS512" s="23"/>
      <c r="DT512" s="23"/>
      <c r="DU512" s="23"/>
      <c r="DV512" s="23"/>
      <c r="DW512" s="23"/>
      <c r="DX512" s="23"/>
      <c r="DY512" s="23"/>
      <c r="DZ512" s="23"/>
      <c r="EA512" s="23"/>
      <c r="EB512" s="23"/>
    </row>
    <row r="513" spans="4:132" ht="15" customHeight="1" x14ac:dyDescent="0.15">
      <c r="N513" s="168"/>
      <c r="O513" s="168"/>
      <c r="P513" s="168"/>
      <c r="Q513" s="168"/>
      <c r="R513" s="168"/>
      <c r="S513" s="233"/>
      <c r="Z513" t="s">
        <v>1877</v>
      </c>
      <c r="AA513" s="23"/>
      <c r="AB513" s="30"/>
      <c r="AC513" s="30"/>
      <c r="AD513" s="30"/>
      <c r="AE513" s="30"/>
      <c r="AG513" s="136">
        <f>AU531-AH533</f>
        <v>6.9419137160233078</v>
      </c>
      <c r="AH513" s="160">
        <f>AV531-AI533</f>
        <v>2.5539907543730784</v>
      </c>
      <c r="AI513" s="23" t="s">
        <v>10</v>
      </c>
      <c r="AY513" t="s">
        <v>212</v>
      </c>
      <c r="BI513" t="s">
        <v>1878</v>
      </c>
      <c r="BO513" s="136">
        <f>AD425-Y424</f>
        <v>6.9419137160233078</v>
      </c>
      <c r="BP513" s="160">
        <f>AE425-Z424</f>
        <v>2.5539907543730784</v>
      </c>
      <c r="BQ513" s="23" t="s">
        <v>10</v>
      </c>
      <c r="BT513" s="23"/>
      <c r="BU513" s="23"/>
      <c r="BV513" s="23"/>
      <c r="BW513" s="23"/>
      <c r="BX513" s="23"/>
      <c r="BY513" s="23"/>
      <c r="BZ513" s="23"/>
      <c r="CA513" s="23"/>
      <c r="CB513" s="23"/>
      <c r="CC513" s="23"/>
      <c r="CD513" s="23"/>
      <c r="CE513" s="23"/>
      <c r="CF513" s="23"/>
      <c r="CG513" s="23"/>
      <c r="CH513" s="23"/>
      <c r="CI513" s="23"/>
      <c r="CJ513" s="23"/>
      <c r="CK513" s="23"/>
      <c r="CL513" s="23"/>
      <c r="CM513" s="23"/>
      <c r="CN513" s="23"/>
      <c r="CO513" s="23"/>
      <c r="CP513" s="23"/>
      <c r="CQ513" s="23"/>
      <c r="CR513" s="23"/>
      <c r="CS513" s="23"/>
      <c r="CT513" s="23"/>
      <c r="CU513" s="23"/>
      <c r="CV513" s="23"/>
      <c r="CW513" s="23"/>
      <c r="CX513" s="23"/>
      <c r="CY513" s="23"/>
      <c r="CZ513" s="23"/>
      <c r="DA513" s="23"/>
      <c r="DB513" s="23"/>
      <c r="DC513" s="23"/>
      <c r="DD513" s="23"/>
      <c r="DE513" s="23"/>
      <c r="DF513" s="23"/>
      <c r="DG513" s="23"/>
      <c r="DH513" s="23"/>
      <c r="DI513" s="23"/>
      <c r="DJ513" s="23"/>
      <c r="DK513" s="23"/>
      <c r="DL513" s="23"/>
      <c r="DM513" s="23"/>
      <c r="DN513" s="23"/>
      <c r="DO513" s="23"/>
      <c r="DP513" s="23"/>
      <c r="DQ513" s="23"/>
      <c r="DR513" s="23"/>
      <c r="DS513" s="23"/>
      <c r="DT513" s="23"/>
      <c r="DU513" s="23"/>
      <c r="DV513" s="23"/>
      <c r="DW513" s="23"/>
      <c r="DX513" s="23"/>
      <c r="DY513" s="23"/>
      <c r="DZ513" s="23"/>
      <c r="EA513" s="23"/>
      <c r="EB513" s="23"/>
    </row>
    <row r="514" spans="4:132" ht="15" customHeight="1" x14ac:dyDescent="0.15">
      <c r="L514" s="168"/>
      <c r="M514" s="168"/>
      <c r="N514" s="464">
        <v>1</v>
      </c>
      <c r="O514" s="465">
        <v>0.378</v>
      </c>
      <c r="P514" s="168" t="s">
        <v>10</v>
      </c>
      <c r="Q514" s="466"/>
      <c r="R514" s="168"/>
      <c r="S514" s="23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I514" s="3"/>
      <c r="BJ514" s="3"/>
      <c r="BK514" s="3"/>
      <c r="BL514" s="3"/>
      <c r="BM514" s="3"/>
      <c r="BN514" s="3"/>
      <c r="BO514" s="3"/>
      <c r="BT514" s="23"/>
      <c r="BU514" s="23"/>
      <c r="BV514" s="23"/>
      <c r="BW514" s="23"/>
      <c r="BX514" s="23"/>
      <c r="BY514" s="23"/>
      <c r="BZ514" s="23"/>
      <c r="CA514" s="23"/>
      <c r="CB514" s="23"/>
      <c r="CC514" s="23"/>
      <c r="CD514" s="23"/>
      <c r="CE514" s="23"/>
      <c r="CF514" s="23"/>
      <c r="CG514" s="23"/>
      <c r="CH514" s="23"/>
      <c r="CI514" s="23"/>
      <c r="CJ514" s="23"/>
      <c r="CK514" s="23"/>
      <c r="CL514" s="23"/>
      <c r="CM514" s="23"/>
      <c r="CN514" s="23"/>
      <c r="CO514" s="23"/>
      <c r="CP514" s="23"/>
      <c r="CQ514" s="23"/>
      <c r="CR514" s="23"/>
      <c r="CS514" s="23"/>
      <c r="CT514" s="23"/>
      <c r="CU514" s="23"/>
      <c r="CV514" s="23"/>
      <c r="CW514" s="23"/>
      <c r="CX514" s="23"/>
      <c r="CY514" s="23"/>
      <c r="CZ514" s="23"/>
      <c r="DA514" s="23"/>
      <c r="DB514" s="23"/>
      <c r="DC514" s="23"/>
      <c r="DD514" s="23"/>
      <c r="DE514" s="23"/>
      <c r="DF514" s="23"/>
      <c r="DG514" s="23"/>
      <c r="DH514" s="23"/>
      <c r="DI514" s="23"/>
      <c r="DJ514" s="23"/>
      <c r="DK514" s="23"/>
      <c r="DL514" s="23"/>
      <c r="DM514" s="23"/>
      <c r="DN514" s="23"/>
      <c r="DO514" s="23"/>
      <c r="DP514" s="23"/>
      <c r="DQ514" s="23"/>
      <c r="DR514" s="23"/>
      <c r="DS514" s="23"/>
      <c r="DT514" s="23"/>
      <c r="DU514" s="23"/>
      <c r="DV514" s="23"/>
      <c r="DW514" s="23"/>
      <c r="DX514" s="23"/>
      <c r="DY514" s="23"/>
      <c r="DZ514" s="23"/>
      <c r="EA514" s="23"/>
      <c r="EB514" s="23"/>
    </row>
    <row r="515" spans="4:132" ht="15" customHeight="1" x14ac:dyDescent="0.15">
      <c r="S515" s="170"/>
      <c r="AE515" s="8"/>
      <c r="AG515" s="8"/>
      <c r="AH515" s="164"/>
      <c r="AL515" s="8"/>
      <c r="AN515" s="8"/>
      <c r="AO515" s="164"/>
      <c r="AS515" s="8" t="s">
        <v>1259</v>
      </c>
      <c r="AT515" s="12">
        <f>R66</f>
        <v>45</v>
      </c>
      <c r="AU515" s="13">
        <f>S66</f>
        <v>17.010000000000002</v>
      </c>
      <c r="AV515" t="s">
        <v>10</v>
      </c>
      <c r="AW515" s="164"/>
      <c r="AX515" s="215"/>
      <c r="AY515" s="467"/>
      <c r="BB515" s="164" t="s">
        <v>1259</v>
      </c>
      <c r="BC515" s="12">
        <f>R66</f>
        <v>45</v>
      </c>
      <c r="BD515" s="13">
        <f>S66</f>
        <v>17.010000000000002</v>
      </c>
      <c r="BE515" t="s">
        <v>10</v>
      </c>
      <c r="BF515" s="164"/>
      <c r="BG515" s="164"/>
      <c r="BH515" s="468"/>
      <c r="BN515" s="145"/>
      <c r="BT515" s="23"/>
      <c r="BU515" s="23"/>
      <c r="BV515" s="23"/>
      <c r="BW515" s="23"/>
      <c r="BX515" s="23"/>
      <c r="BY515" s="23"/>
      <c r="BZ515" s="23"/>
      <c r="CA515" s="23"/>
      <c r="CB515" s="23"/>
      <c r="CC515" s="23"/>
      <c r="CD515" s="23"/>
      <c r="CE515" s="23"/>
      <c r="CF515" s="23"/>
      <c r="CG515" s="23"/>
      <c r="CH515" s="23"/>
      <c r="CI515" s="23"/>
      <c r="CJ515" s="23"/>
      <c r="CK515" s="23"/>
      <c r="CL515" s="23"/>
      <c r="CM515" s="23"/>
      <c r="CN515" s="23"/>
      <c r="CO515" s="23"/>
      <c r="CP515" s="23"/>
      <c r="CQ515" s="23"/>
      <c r="CR515" s="23"/>
      <c r="CS515" s="23"/>
      <c r="CT515" s="23"/>
      <c r="CU515" s="23"/>
      <c r="CV515" s="23"/>
      <c r="CW515" s="23"/>
      <c r="CX515" s="23"/>
      <c r="CY515" s="23"/>
      <c r="CZ515" s="23"/>
      <c r="DA515" s="23"/>
      <c r="DB515" s="23"/>
      <c r="DC515" s="23"/>
      <c r="DD515" s="23"/>
      <c r="DE515" s="23"/>
      <c r="DF515" s="23"/>
      <c r="DG515" s="23"/>
      <c r="DH515" s="23"/>
      <c r="DI515" s="23"/>
      <c r="DJ515" s="23"/>
      <c r="DK515" s="23"/>
      <c r="DL515" s="23"/>
      <c r="DM515" s="23"/>
      <c r="DN515" s="23"/>
      <c r="DO515" s="23"/>
      <c r="DP515" s="23"/>
      <c r="DQ515" s="23"/>
      <c r="DR515" s="23"/>
      <c r="DS515" s="23"/>
      <c r="DT515" s="23"/>
      <c r="DU515" s="23"/>
      <c r="DV515" s="23"/>
      <c r="DW515" s="23"/>
      <c r="DX515" s="23"/>
      <c r="DY515" s="23"/>
      <c r="DZ515" s="23"/>
      <c r="EA515" s="23"/>
      <c r="EB515" s="23"/>
    </row>
    <row r="516" spans="4:132" ht="15" customHeight="1" x14ac:dyDescent="0.15">
      <c r="D516" t="s">
        <v>234</v>
      </c>
      <c r="S516" s="170"/>
      <c r="AH516" s="145"/>
      <c r="AO516" s="145"/>
      <c r="AW516" s="145"/>
      <c r="AX516" s="170"/>
      <c r="AY516" s="469"/>
      <c r="BB516" s="145"/>
      <c r="BF516" s="145"/>
      <c r="BG516" s="145"/>
      <c r="BH516" s="151"/>
      <c r="BL516" s="132"/>
      <c r="BM516" s="132"/>
      <c r="BN516" s="145"/>
      <c r="BT516" s="23"/>
      <c r="BU516" s="23"/>
      <c r="BV516" s="23"/>
      <c r="BW516" s="23"/>
      <c r="BX516" s="23"/>
      <c r="BY516" s="23"/>
      <c r="BZ516" s="23"/>
      <c r="CA516" s="23"/>
      <c r="CB516" s="23"/>
      <c r="CC516" s="23"/>
      <c r="CD516" s="23"/>
      <c r="CE516" s="23"/>
      <c r="CF516" s="23"/>
      <c r="CG516" s="23"/>
      <c r="CH516" s="23"/>
      <c r="CI516" s="23"/>
      <c r="CJ516" s="23"/>
      <c r="CK516" s="23"/>
      <c r="CL516" s="23"/>
      <c r="CM516" s="23"/>
      <c r="CN516" s="23"/>
      <c r="CO516" s="23"/>
      <c r="CP516" s="23"/>
      <c r="CQ516" s="23"/>
      <c r="CR516" s="23"/>
      <c r="CS516" s="23"/>
      <c r="CT516" s="23"/>
      <c r="CU516" s="23"/>
      <c r="CV516" s="23"/>
      <c r="CW516" s="23"/>
      <c r="CX516" s="23"/>
      <c r="CY516" s="23"/>
      <c r="CZ516" s="23"/>
      <c r="DA516" s="23"/>
      <c r="DB516" s="23"/>
      <c r="DC516" s="23"/>
      <c r="DD516" s="23"/>
      <c r="DE516" s="23"/>
      <c r="DF516" s="23"/>
      <c r="DG516" s="23"/>
      <c r="DH516" s="23"/>
      <c r="DI516" s="23"/>
      <c r="DJ516" s="23"/>
      <c r="DK516" s="23"/>
      <c r="DL516" s="23"/>
      <c r="DM516" s="23"/>
      <c r="DN516" s="23"/>
      <c r="DO516" s="23"/>
      <c r="DP516" s="23"/>
      <c r="DQ516" s="23"/>
      <c r="DR516" s="23"/>
      <c r="DS516" s="23"/>
      <c r="DT516" s="23"/>
      <c r="DU516" s="23"/>
      <c r="DV516" s="23"/>
      <c r="DW516" s="23"/>
      <c r="DX516" s="23"/>
      <c r="DY516" s="23"/>
      <c r="DZ516" s="23"/>
      <c r="EA516" s="23"/>
      <c r="EB516" s="23"/>
    </row>
    <row r="517" spans="4:132" ht="15" customHeight="1" x14ac:dyDescent="0.15">
      <c r="S517" s="170"/>
      <c r="AH517" s="145"/>
      <c r="AM517" t="s">
        <v>1879</v>
      </c>
      <c r="AN517" s="12">
        <f>AJ536*TAN(RADIANS(AK523))</f>
        <v>3.2395597341442102</v>
      </c>
      <c r="AO517" s="421">
        <f>AK536*TAN(RADIANS(AL523))</f>
        <v>1.1918623520407698</v>
      </c>
      <c r="AP517" s="131" t="s">
        <v>10</v>
      </c>
      <c r="AR517" t="s">
        <v>1880</v>
      </c>
      <c r="AS517" s="12">
        <f>AJ538*TAN(RADIANS(AK523))</f>
        <v>5.3221338489512027</v>
      </c>
      <c r="AT517" s="13">
        <f>AK538*TAN(RADIANS(AL523))</f>
        <v>1.9580595783526933</v>
      </c>
      <c r="AU517" t="s">
        <v>10</v>
      </c>
      <c r="AW517" s="145"/>
      <c r="AX517" s="170"/>
      <c r="AY517" s="469" t="s">
        <v>1879</v>
      </c>
      <c r="AZ517" s="12">
        <f>AZ531-BC531</f>
        <v>7.4419137160233078</v>
      </c>
      <c r="BA517" s="13">
        <f>BA531-BD531</f>
        <v>2.742990754373082</v>
      </c>
      <c r="BB517" s="145" t="s">
        <v>10</v>
      </c>
      <c r="BC517" t="s">
        <v>1797</v>
      </c>
      <c r="BD517" s="12">
        <f>BJ538*TAN(RADIANS(BL523))</f>
        <v>5.9535309728186458</v>
      </c>
      <c r="BE517" s="13">
        <f>BK538*TAN(RADIANS(BM523))</f>
        <v>2.194392603498466</v>
      </c>
      <c r="BF517" s="145" t="s">
        <v>10</v>
      </c>
      <c r="BG517" s="470" t="s">
        <v>1881</v>
      </c>
      <c r="BH517" t="s">
        <v>1797</v>
      </c>
      <c r="BI517" s="12">
        <f>BJ536*TAN(RADIANS(BL523))</f>
        <v>3.9690206485457642</v>
      </c>
      <c r="BJ517" s="13">
        <f>BK536*TAN(RADIANS(BM523))</f>
        <v>1.4629284023323106</v>
      </c>
      <c r="BK517" t="s">
        <v>10</v>
      </c>
      <c r="BM517" s="4"/>
      <c r="BN517" s="145"/>
      <c r="BT517" s="23"/>
      <c r="BU517" s="23"/>
      <c r="BV517" s="23"/>
      <c r="BW517" s="23"/>
      <c r="BX517" s="23"/>
      <c r="BY517" s="23"/>
      <c r="BZ517" s="23"/>
      <c r="CA517" s="23"/>
      <c r="CB517" s="23"/>
      <c r="CC517" s="23"/>
      <c r="CD517" s="23"/>
      <c r="CE517" s="23"/>
      <c r="CF517" s="23"/>
      <c r="CG517" s="23"/>
      <c r="CH517" s="23"/>
      <c r="CI517" s="23"/>
      <c r="CJ517" s="23"/>
      <c r="CK517" s="23"/>
      <c r="CL517" s="23"/>
      <c r="CM517" s="23"/>
      <c r="CN517" s="23"/>
      <c r="CO517" s="23"/>
      <c r="CP517" s="23"/>
      <c r="CQ517" s="23"/>
      <c r="CR517" s="23"/>
      <c r="CS517" s="23"/>
      <c r="CT517" s="23"/>
      <c r="CU517" s="23"/>
      <c r="CV517" s="23"/>
      <c r="CW517" s="23"/>
      <c r="CX517" s="23"/>
      <c r="CY517" s="23"/>
      <c r="CZ517" s="23"/>
      <c r="DA517" s="23"/>
      <c r="DB517" s="23"/>
      <c r="DC517" s="23"/>
      <c r="DD517" s="23"/>
      <c r="DE517" s="23"/>
      <c r="DF517" s="23"/>
      <c r="DG517" s="23"/>
      <c r="DH517" s="23"/>
      <c r="DI517" s="23"/>
      <c r="DJ517" s="23"/>
      <c r="DK517" s="23"/>
      <c r="DL517" s="23"/>
      <c r="DM517" s="23"/>
      <c r="DN517" s="23"/>
      <c r="DO517" s="23"/>
      <c r="DP517" s="23"/>
      <c r="DQ517" s="23"/>
      <c r="DR517" s="23"/>
      <c r="DS517" s="23"/>
      <c r="DT517" s="23"/>
      <c r="DU517" s="23"/>
      <c r="DV517" s="23"/>
      <c r="DW517" s="23"/>
      <c r="DX517" s="23"/>
      <c r="DY517" s="23"/>
      <c r="DZ517" s="23"/>
      <c r="EA517" s="23"/>
      <c r="EB517" s="23"/>
    </row>
    <row r="518" spans="4:132" ht="15" customHeight="1" x14ac:dyDescent="0.15">
      <c r="S518" s="170"/>
      <c r="AH518" s="145"/>
      <c r="AL518" s="317"/>
      <c r="AM518" t="s">
        <v>1882</v>
      </c>
      <c r="AN518" s="12">
        <f>AJ536*TAN(RADIANS(AK524))</f>
        <v>-3.2395597341442102</v>
      </c>
      <c r="AO518" s="421">
        <f>AK536*TAN(RADIANS(AL524))</f>
        <v>-1.1918623520407698</v>
      </c>
      <c r="AP518" s="131" t="s">
        <v>10</v>
      </c>
      <c r="AR518" t="s">
        <v>1882</v>
      </c>
      <c r="AS518" s="12">
        <f>AJ538*TAN(RADIANS(AK524))</f>
        <v>-5.3221338489512027</v>
      </c>
      <c r="AT518" s="13">
        <f>AK538*TAN(RADIANS(AL524))</f>
        <v>-1.9580595783526933</v>
      </c>
      <c r="AU518" s="131" t="s">
        <v>10</v>
      </c>
      <c r="AW518" s="145"/>
      <c r="AX518" s="170"/>
      <c r="AY518" s="469" t="s">
        <v>1882</v>
      </c>
      <c r="AZ518" s="12">
        <f>BC531-AZ531</f>
        <v>-7.4419137160233078</v>
      </c>
      <c r="BA518" s="13">
        <f>BD531-BA531</f>
        <v>-2.742990754373082</v>
      </c>
      <c r="BB518" s="145" t="s">
        <v>10</v>
      </c>
      <c r="BC518" t="s">
        <v>1802</v>
      </c>
      <c r="BD518" s="12">
        <f>BJ538*TAN(RADIANS(BL524))</f>
        <v>-5.9535309728186458</v>
      </c>
      <c r="BE518" s="13">
        <f>BK538*TAN(RADIANS(BM524))</f>
        <v>-2.194392603498466</v>
      </c>
      <c r="BF518" s="145" t="s">
        <v>10</v>
      </c>
      <c r="BG518" s="470"/>
      <c r="BH518" t="s">
        <v>1802</v>
      </c>
      <c r="BI518" s="12">
        <f>BJ536*TAN(RADIANS(BL524))</f>
        <v>-3.9690206485457642</v>
      </c>
      <c r="BJ518" s="13">
        <f>BK536*TAN(RADIANS(BM524))</f>
        <v>-1.4629284023323106</v>
      </c>
      <c r="BK518" t="s">
        <v>10</v>
      </c>
      <c r="BN518" s="145"/>
      <c r="BT518" s="23"/>
      <c r="BU518" s="23"/>
      <c r="BV518" s="23"/>
      <c r="BW518" s="23"/>
      <c r="BX518" s="23"/>
      <c r="BY518" s="23"/>
      <c r="BZ518" s="23"/>
      <c r="CA518" s="23"/>
      <c r="CB518" s="23"/>
      <c r="CC518" s="23"/>
      <c r="CD518" s="23"/>
      <c r="CE518" s="23"/>
      <c r="CF518" s="23"/>
      <c r="CG518" s="23"/>
      <c r="CH518" s="23"/>
      <c r="CI518" s="23"/>
      <c r="CJ518" s="23"/>
      <c r="CK518" s="23"/>
      <c r="CL518" s="23"/>
      <c r="CM518" s="23"/>
      <c r="CN518" s="23"/>
      <c r="CO518" s="23"/>
      <c r="CP518" s="23"/>
      <c r="CQ518" s="23"/>
      <c r="CR518" s="23"/>
      <c r="CS518" s="23"/>
      <c r="CT518" s="23"/>
      <c r="CU518" s="23"/>
      <c r="CV518" s="23"/>
      <c r="CW518" s="23"/>
      <c r="CX518" s="23"/>
      <c r="CY518" s="23"/>
      <c r="CZ518" s="23"/>
      <c r="DA518" s="23"/>
      <c r="DB518" s="23"/>
      <c r="DC518" s="23"/>
      <c r="DD518" s="23"/>
      <c r="DE518" s="23"/>
      <c r="DF518" s="23"/>
      <c r="DG518" s="23"/>
      <c r="DH518" s="23"/>
      <c r="DI518" s="23"/>
      <c r="DJ518" s="23"/>
      <c r="DK518" s="23"/>
      <c r="DL518" s="23"/>
      <c r="DM518" s="23"/>
      <c r="DN518" s="23"/>
      <c r="DO518" s="23"/>
      <c r="DP518" s="23"/>
      <c r="DQ518" s="23"/>
      <c r="DR518" s="23"/>
      <c r="DS518" s="23"/>
      <c r="DT518" s="23"/>
      <c r="DU518" s="23"/>
      <c r="DV518" s="23"/>
      <c r="DW518" s="23"/>
      <c r="DX518" s="23"/>
      <c r="DY518" s="23"/>
      <c r="DZ518" s="23"/>
      <c r="EA518" s="23"/>
      <c r="EB518" s="23"/>
    </row>
    <row r="519" spans="4:132" ht="15" customHeight="1" x14ac:dyDescent="0.15">
      <c r="S519" s="170"/>
      <c r="AH519" s="145"/>
      <c r="AO519" s="145"/>
      <c r="AW519" s="145"/>
      <c r="AY519" s="469"/>
      <c r="BB519" s="145"/>
      <c r="BF519" s="145"/>
      <c r="BG519" s="145"/>
      <c r="BH519" s="151"/>
      <c r="BN519" s="145"/>
      <c r="BT519" s="23"/>
      <c r="BU519" s="23"/>
      <c r="BV519" s="23"/>
      <c r="BW519" s="23"/>
      <c r="BX519" s="23"/>
      <c r="BY519" s="23"/>
      <c r="BZ519" s="23"/>
      <c r="CA519" s="23"/>
      <c r="CB519" s="23"/>
      <c r="CC519" s="23"/>
      <c r="CD519" s="23"/>
      <c r="CE519" s="23"/>
      <c r="CF519" s="23"/>
      <c r="CG519" s="23"/>
      <c r="CH519" s="23"/>
      <c r="CI519" s="23"/>
      <c r="CJ519" s="23"/>
      <c r="CK519" s="23"/>
      <c r="CL519" s="23"/>
      <c r="CM519" s="23"/>
      <c r="CN519" s="23"/>
      <c r="CO519" s="23"/>
      <c r="CP519" s="23"/>
      <c r="CQ519" s="23"/>
      <c r="CR519" s="23"/>
      <c r="CS519" s="23"/>
      <c r="CT519" s="23"/>
      <c r="CU519" s="23"/>
      <c r="CV519" s="23"/>
      <c r="CW519" s="23"/>
      <c r="CX519" s="23"/>
      <c r="CY519" s="23"/>
      <c r="CZ519" s="23"/>
      <c r="DA519" s="23"/>
      <c r="DB519" s="23"/>
      <c r="DC519" s="23"/>
      <c r="DD519" s="23"/>
      <c r="DE519" s="23"/>
      <c r="DF519" s="23"/>
      <c r="DG519" s="23"/>
      <c r="DH519" s="23"/>
      <c r="DI519" s="23"/>
      <c r="DJ519" s="23"/>
      <c r="DK519" s="23"/>
      <c r="DL519" s="23"/>
      <c r="DM519" s="23"/>
      <c r="DN519" s="23"/>
      <c r="DO519" s="23"/>
      <c r="DP519" s="23"/>
      <c r="DQ519" s="23"/>
      <c r="DR519" s="23"/>
      <c r="DS519" s="23"/>
      <c r="DT519" s="23"/>
      <c r="DU519" s="23"/>
      <c r="DV519" s="23"/>
      <c r="DW519" s="23"/>
      <c r="DX519" s="23"/>
      <c r="DY519" s="23"/>
      <c r="DZ519" s="23"/>
      <c r="EA519" s="23"/>
      <c r="EB519" s="23"/>
    </row>
    <row r="520" spans="4:132" ht="15" customHeight="1" x14ac:dyDescent="0.15">
      <c r="N520" t="s">
        <v>1883</v>
      </c>
      <c r="S520" s="170"/>
      <c r="AB520" s="129"/>
      <c r="AC520" s="101"/>
      <c r="AH520" s="145"/>
      <c r="AO520" s="145"/>
      <c r="AT520" t="s">
        <v>1884</v>
      </c>
      <c r="AU520" s="12">
        <f>AU531-AH533</f>
        <v>6.9419137160233078</v>
      </c>
      <c r="AV520" s="13">
        <f>AV531-AI533</f>
        <v>2.5539907543730784</v>
      </c>
      <c r="AW520" s="145" t="s">
        <v>10</v>
      </c>
      <c r="AX520" s="170"/>
      <c r="AY520" s="469"/>
      <c r="BB520" s="145"/>
      <c r="BF520" s="145"/>
      <c r="BG520" s="145"/>
      <c r="BH520" s="151"/>
      <c r="BN520" s="145"/>
      <c r="BT520" s="23"/>
      <c r="BU520" s="23"/>
      <c r="BV520" s="23"/>
      <c r="BW520" s="23"/>
      <c r="BX520" s="23"/>
      <c r="BY520" s="23"/>
      <c r="BZ520" s="23"/>
      <c r="CA520" s="23"/>
      <c r="CB520" s="23"/>
      <c r="CC520" s="23"/>
      <c r="CD520" s="23"/>
      <c r="CE520" s="23"/>
      <c r="CF520" s="23"/>
      <c r="CG520" s="23"/>
      <c r="CH520" s="23"/>
      <c r="CI520" s="23"/>
      <c r="CJ520" s="23"/>
      <c r="CK520" s="23"/>
      <c r="CL520" s="23"/>
      <c r="CM520" s="23"/>
      <c r="CN520" s="23"/>
      <c r="CO520" s="23"/>
      <c r="CP520" s="23"/>
      <c r="CQ520" s="23"/>
      <c r="CR520" s="23"/>
      <c r="CS520" s="23"/>
      <c r="CT520" s="23"/>
      <c r="CU520" s="23"/>
      <c r="CV520" s="23"/>
      <c r="CW520" s="23"/>
      <c r="CX520" s="23"/>
      <c r="CY520" s="23"/>
      <c r="CZ520" s="23"/>
      <c r="DA520" s="23"/>
      <c r="DB520" s="23"/>
      <c r="DC520" s="23"/>
      <c r="DD520" s="23"/>
      <c r="DE520" s="23"/>
      <c r="DF520" s="23"/>
      <c r="DG520" s="23"/>
      <c r="DH520" s="23"/>
      <c r="DI520" s="23"/>
      <c r="DJ520" s="23"/>
      <c r="DK520" s="23"/>
      <c r="DL520" s="23"/>
      <c r="DM520" s="23"/>
      <c r="DN520" s="23"/>
      <c r="DO520" s="23"/>
      <c r="DP520" s="23"/>
      <c r="DQ520" s="23"/>
      <c r="DR520" s="23"/>
      <c r="DS520" s="23"/>
      <c r="DT520" s="23"/>
      <c r="DU520" s="23"/>
      <c r="DV520" s="23"/>
      <c r="DW520" s="23"/>
      <c r="DX520" s="23"/>
      <c r="DY520" s="23"/>
      <c r="DZ520" s="23"/>
      <c r="EA520" s="23"/>
      <c r="EB520" s="23"/>
    </row>
    <row r="521" spans="4:132" ht="15" customHeight="1" x14ac:dyDescent="0.15">
      <c r="S521" s="170"/>
      <c r="AA521" s="59"/>
      <c r="AB521" s="32">
        <v>0</v>
      </c>
      <c r="AC521" s="106">
        <v>0</v>
      </c>
      <c r="AD521" t="s">
        <v>10</v>
      </c>
      <c r="AH521" s="145"/>
      <c r="AO521" s="145"/>
      <c r="AT521" t="s">
        <v>1885</v>
      </c>
      <c r="AU521" s="12">
        <f>AH533-AU531</f>
        <v>-6.9419137160233078</v>
      </c>
      <c r="AV521" s="13">
        <f>AI533-AV531</f>
        <v>-2.5539907543730784</v>
      </c>
      <c r="AW521" s="145" t="s">
        <v>10</v>
      </c>
      <c r="AX521" s="170"/>
      <c r="AY521" s="469"/>
      <c r="BB521" s="145"/>
      <c r="BF521" s="145"/>
      <c r="BG521" s="145"/>
      <c r="BH521" s="151"/>
      <c r="BN521" s="145"/>
      <c r="BP521" t="s">
        <v>1771</v>
      </c>
      <c r="BT521" s="23"/>
      <c r="BU521" s="23"/>
      <c r="BV521" s="23"/>
      <c r="BW521" s="23"/>
      <c r="BX521" s="23"/>
      <c r="BY521" s="23"/>
      <c r="BZ521" s="23"/>
      <c r="CA521" s="23"/>
      <c r="CB521" s="23"/>
      <c r="CC521" s="23"/>
      <c r="CD521" s="23"/>
      <c r="CE521" s="23"/>
      <c r="CF521" s="23"/>
      <c r="CG521" s="23"/>
      <c r="CH521" s="23"/>
      <c r="CI521" s="23"/>
      <c r="CJ521" s="23"/>
      <c r="CK521" s="23"/>
      <c r="CL521" s="23"/>
      <c r="CM521" s="23"/>
      <c r="CN521" s="23"/>
      <c r="CO521" s="23"/>
      <c r="CP521" s="23"/>
      <c r="CQ521" s="23"/>
      <c r="CR521" s="23"/>
      <c r="CS521" s="23"/>
      <c r="CT521" s="23"/>
      <c r="CU521" s="23"/>
      <c r="CV521" s="23"/>
      <c r="CW521" s="23"/>
      <c r="CX521" s="23"/>
      <c r="CY521" s="23"/>
      <c r="CZ521" s="23"/>
      <c r="DA521" s="23"/>
      <c r="DB521" s="23"/>
      <c r="DC521" s="23"/>
      <c r="DD521" s="23"/>
      <c r="DE521" s="23"/>
      <c r="DF521" s="23"/>
      <c r="DG521" s="23"/>
      <c r="DH521" s="23"/>
      <c r="DI521" s="23"/>
      <c r="DJ521" s="23"/>
      <c r="DK521" s="23"/>
      <c r="DL521" s="23"/>
      <c r="DM521" s="23"/>
      <c r="DN521" s="23"/>
      <c r="DO521" s="23"/>
      <c r="DP521" s="23"/>
      <c r="DQ521" s="23"/>
      <c r="DR521" s="23"/>
      <c r="DS521" s="23"/>
      <c r="DT521" s="23"/>
      <c r="DU521" s="23"/>
      <c r="DV521" s="23"/>
      <c r="DW521" s="23"/>
      <c r="DX521" s="23"/>
      <c r="DY521" s="23"/>
      <c r="DZ521" s="23"/>
      <c r="EA521" s="23"/>
      <c r="EB521" s="23"/>
    </row>
    <row r="522" spans="4:132" ht="15" customHeight="1" x14ac:dyDescent="0.15">
      <c r="M522" t="s">
        <v>63</v>
      </c>
      <c r="O522" t="s">
        <v>1886</v>
      </c>
      <c r="R522" t="s">
        <v>61</v>
      </c>
      <c r="S522" s="170"/>
      <c r="T522" t="s">
        <v>46</v>
      </c>
      <c r="V522" t="s">
        <v>1887</v>
      </c>
      <c r="AH522" s="145"/>
      <c r="AO522" s="145"/>
      <c r="AW522" s="145"/>
      <c r="AX522" s="170"/>
      <c r="AY522" s="469"/>
      <c r="BB522" s="145"/>
      <c r="BF522" s="145"/>
      <c r="BG522" s="145"/>
      <c r="BH522" s="151"/>
      <c r="BN522" s="145"/>
      <c r="BP522" s="12">
        <v>0.5</v>
      </c>
      <c r="BQ522" s="13">
        <v>0.189</v>
      </c>
      <c r="BR522" t="s">
        <v>10</v>
      </c>
      <c r="BT522" s="23"/>
      <c r="BU522" s="23"/>
      <c r="BV522" s="23"/>
      <c r="BW522" s="23"/>
      <c r="BX522" s="23"/>
      <c r="BY522" s="23"/>
      <c r="BZ522" s="23"/>
      <c r="CA522" s="23"/>
      <c r="CB522" s="23"/>
      <c r="CC522" s="23"/>
      <c r="CD522" s="23"/>
      <c r="CE522" s="23"/>
      <c r="CF522" s="23"/>
      <c r="CG522" s="23"/>
      <c r="CH522" s="23"/>
      <c r="CI522" s="23"/>
      <c r="CJ522" s="23"/>
      <c r="CK522" s="23"/>
      <c r="CL522" s="23"/>
      <c r="CM522" s="23"/>
      <c r="CN522" s="23"/>
      <c r="CO522" s="23"/>
      <c r="CP522" s="23"/>
      <c r="CQ522" s="23"/>
      <c r="CR522" s="23"/>
      <c r="CS522" s="23"/>
      <c r="CT522" s="23"/>
      <c r="CU522" s="23"/>
      <c r="CV522" s="23"/>
      <c r="CW522" s="23"/>
      <c r="CX522" s="23"/>
      <c r="CY522" s="23"/>
      <c r="CZ522" s="23"/>
      <c r="DA522" s="23"/>
      <c r="DB522" s="23"/>
      <c r="DC522" s="23"/>
      <c r="DD522" s="23"/>
      <c r="DE522" s="23"/>
      <c r="DF522" s="23"/>
      <c r="DG522" s="23"/>
      <c r="DH522" s="23"/>
      <c r="DI522" s="23"/>
      <c r="DJ522" s="23"/>
      <c r="DK522" s="23"/>
      <c r="DL522" s="23"/>
      <c r="DM522" s="23"/>
      <c r="DN522" s="23"/>
      <c r="DO522" s="23"/>
      <c r="DP522" s="23"/>
      <c r="DQ522" s="23"/>
      <c r="DR522" s="23"/>
      <c r="DS522" s="23"/>
      <c r="DT522" s="23"/>
      <c r="DU522" s="23"/>
      <c r="DV522" s="23"/>
      <c r="DW522" s="23"/>
      <c r="DX522" s="23"/>
      <c r="DY522" s="23"/>
      <c r="DZ522" s="23"/>
      <c r="EA522" s="23"/>
      <c r="EB522" s="23"/>
    </row>
    <row r="523" spans="4:132" ht="15" customHeight="1" x14ac:dyDescent="0.15">
      <c r="N523" t="s">
        <v>1888</v>
      </c>
      <c r="S523" s="170"/>
      <c r="AA523" t="s">
        <v>1889</v>
      </c>
      <c r="AH523" s="145"/>
      <c r="AI523" t="s">
        <v>1545</v>
      </c>
      <c r="AJ523" t="s">
        <v>1890</v>
      </c>
      <c r="AK523" s="12">
        <f>DEGREES(ATAN(AU520/AQ523))</f>
        <v>5.2881642996580567</v>
      </c>
      <c r="AL523" s="13">
        <f>DEGREES(ATAN(AV520/AR523))</f>
        <v>5.1477579244428897</v>
      </c>
      <c r="AO523" s="145"/>
      <c r="AP523" s="151"/>
      <c r="AQ523" s="345">
        <f>R66+T66-AZ534</f>
        <v>75</v>
      </c>
      <c r="AR523" s="311">
        <f>S66+U66+-BA534</f>
        <v>28.35</v>
      </c>
      <c r="AS523" s="131" t="s">
        <v>10</v>
      </c>
      <c r="AW523" s="145"/>
      <c r="AX523" s="170"/>
      <c r="AY523" s="469"/>
      <c r="BB523" s="145"/>
      <c r="BD523" s="12">
        <f>R66+T66-AZ534</f>
        <v>75</v>
      </c>
      <c r="BE523" s="13">
        <f>S66+U66-BA534</f>
        <v>28.35</v>
      </c>
      <c r="BF523" s="145" t="s">
        <v>10</v>
      </c>
      <c r="BG523" s="145"/>
      <c r="BH523" s="151"/>
      <c r="BJ523" t="s">
        <v>1891</v>
      </c>
      <c r="BK523" t="s">
        <v>1797</v>
      </c>
      <c r="BL523" s="12">
        <f>DEGREES(ATAN(AZ517/BD523))</f>
        <v>5.6666544775604129</v>
      </c>
      <c r="BM523" s="13">
        <f>DEGREES(ATAN(BA517/BE523))</f>
        <v>5.526423621922059</v>
      </c>
      <c r="BN523" s="145"/>
      <c r="BS523" t="s">
        <v>129</v>
      </c>
      <c r="BT523" s="23"/>
      <c r="BU523" s="23"/>
      <c r="BV523" s="23"/>
      <c r="BW523" s="23"/>
      <c r="BX523" s="23"/>
      <c r="BY523" s="23"/>
      <c r="BZ523" s="23"/>
      <c r="CA523" s="23"/>
      <c r="CB523" s="23"/>
      <c r="CC523" s="23"/>
      <c r="CD523" s="23"/>
      <c r="CE523" s="23"/>
      <c r="CF523" s="23"/>
      <c r="CG523" s="23"/>
      <c r="CH523" s="23"/>
      <c r="CI523" s="23"/>
      <c r="CJ523" s="23"/>
      <c r="CK523" s="23"/>
      <c r="CL523" s="23"/>
      <c r="CM523" s="23"/>
      <c r="CN523" s="23"/>
      <c r="CO523" s="23"/>
      <c r="CP523" s="23"/>
      <c r="CQ523" s="23"/>
      <c r="CR523" s="23"/>
      <c r="CS523" s="23"/>
      <c r="CT523" s="23"/>
      <c r="CU523" s="23"/>
      <c r="CV523" s="23"/>
      <c r="CW523" s="23"/>
      <c r="CX523" s="23"/>
      <c r="CY523" s="23"/>
      <c r="CZ523" s="23"/>
      <c r="DA523" s="23"/>
      <c r="DB523" s="23"/>
      <c r="DC523" s="23"/>
      <c r="DD523" s="23"/>
      <c r="DE523" s="23"/>
      <c r="DF523" s="23"/>
      <c r="DG523" s="23"/>
      <c r="DH523" s="23"/>
      <c r="DI523" s="23"/>
      <c r="DJ523" s="23"/>
      <c r="DK523" s="23"/>
      <c r="DL523" s="23"/>
      <c r="DM523" s="23"/>
      <c r="DN523" s="23"/>
      <c r="DO523" s="23"/>
      <c r="DP523" s="23"/>
      <c r="DQ523" s="23"/>
      <c r="DR523" s="23"/>
      <c r="DS523" s="23"/>
      <c r="DT523" s="23"/>
      <c r="DU523" s="23"/>
      <c r="DV523" s="23"/>
      <c r="DW523" s="23"/>
      <c r="DX523" s="23"/>
      <c r="DY523" s="23"/>
      <c r="DZ523" s="23"/>
      <c r="EA523" s="23"/>
      <c r="EB523" s="23"/>
    </row>
    <row r="524" spans="4:132" ht="15" customHeight="1" x14ac:dyDescent="0.15">
      <c r="P524" s="12">
        <f>M192</f>
        <v>20</v>
      </c>
      <c r="Q524" s="13">
        <f>N192</f>
        <v>7.5600000000000005</v>
      </c>
      <c r="R524" t="s">
        <v>10</v>
      </c>
      <c r="S524" s="170"/>
      <c r="AA524" s="12" t="e">
        <f>DEGREES(ATAN((AH533-Z533)/AB521))</f>
        <v>#DIV/0!</v>
      </c>
      <c r="AB524" s="13" t="e">
        <f>DEGREES(ATAN((AI533-AA533)/AC521))</f>
        <v>#DIV/0!</v>
      </c>
      <c r="AH524" s="145"/>
      <c r="AJ524" t="s">
        <v>1892</v>
      </c>
      <c r="AK524" s="12">
        <f>DEGREES(ATAN(AU521/AQ523))</f>
        <v>-5.2881642996580567</v>
      </c>
      <c r="AL524" s="13">
        <f>DEGREES(ATAN(AV521/AR523))</f>
        <v>-5.1477579244428897</v>
      </c>
      <c r="AO524" s="145"/>
      <c r="AP524" s="151"/>
      <c r="AW524" s="145"/>
      <c r="AX524" s="170"/>
      <c r="AY524" s="469"/>
      <c r="BB524" s="145"/>
      <c r="BF524" s="145"/>
      <c r="BG524" s="145"/>
      <c r="BH524" s="151"/>
      <c r="BK524" t="s">
        <v>1802</v>
      </c>
      <c r="BL524" s="12">
        <f>DEGREES(ATAN(AZ518/BD523))</f>
        <v>-5.6666544775604129</v>
      </c>
      <c r="BM524" s="13">
        <f>DEGREES(ATAN(BA518/BE523))</f>
        <v>-5.526423621922059</v>
      </c>
      <c r="BN524" s="145"/>
      <c r="BO524" s="151"/>
      <c r="BT524" s="23"/>
      <c r="BU524" s="23"/>
      <c r="BV524" s="23"/>
      <c r="BW524" s="23"/>
      <c r="BX524" s="23"/>
      <c r="BY524" s="23"/>
      <c r="BZ524" s="23"/>
      <c r="CA524" s="23"/>
      <c r="CB524" s="23"/>
      <c r="CC524" s="23"/>
      <c r="CD524" s="23"/>
      <c r="CE524" s="23"/>
      <c r="CF524" s="23"/>
      <c r="CG524" s="23"/>
      <c r="CH524" s="23"/>
      <c r="CI524" s="23"/>
      <c r="CJ524" s="23"/>
      <c r="CK524" s="23"/>
      <c r="CL524" s="23"/>
      <c r="CM524" s="23"/>
      <c r="CN524" s="23"/>
      <c r="CO524" s="23"/>
      <c r="CP524" s="23"/>
      <c r="CQ524" s="23"/>
      <c r="CR524" s="23"/>
      <c r="CS524" s="23"/>
      <c r="CT524" s="23"/>
      <c r="CU524" s="23"/>
      <c r="CV524" s="23"/>
      <c r="CW524" s="23"/>
      <c r="CX524" s="23"/>
      <c r="CY524" s="23"/>
      <c r="CZ524" s="23"/>
      <c r="DA524" s="23"/>
      <c r="DB524" s="23"/>
      <c r="DC524" s="23"/>
      <c r="DD524" s="23"/>
      <c r="DE524" s="23"/>
      <c r="DF524" s="23"/>
      <c r="DG524" s="23"/>
      <c r="DH524" s="23"/>
      <c r="DI524" s="23"/>
      <c r="DJ524" s="23"/>
      <c r="DK524" s="23"/>
      <c r="DL524" s="23"/>
      <c r="DM524" s="23"/>
      <c r="DN524" s="23"/>
      <c r="DO524" s="23"/>
      <c r="DP524" s="23"/>
      <c r="DQ524" s="23"/>
      <c r="DR524" s="23"/>
      <c r="DS524" s="23"/>
      <c r="DT524" s="23"/>
      <c r="DU524" s="23"/>
      <c r="DV524" s="23"/>
      <c r="DW524" s="23"/>
      <c r="DX524" s="23"/>
      <c r="DY524" s="23"/>
      <c r="DZ524" s="23"/>
      <c r="EA524" s="23"/>
      <c r="EB524" s="23"/>
    </row>
    <row r="525" spans="4:132" ht="15" customHeight="1" x14ac:dyDescent="0.15">
      <c r="S525" s="170"/>
      <c r="T525" t="s">
        <v>1893</v>
      </c>
      <c r="AH525" s="145"/>
      <c r="AO525" s="145"/>
      <c r="AW525" s="145"/>
      <c r="AX525" s="170"/>
      <c r="AY525" s="145"/>
      <c r="BB525" s="145"/>
      <c r="BF525" s="145"/>
      <c r="BG525" s="145"/>
      <c r="BH525" s="151"/>
      <c r="BO525" s="151"/>
      <c r="BT525" s="23"/>
      <c r="BU525" s="23"/>
      <c r="BV525" s="23"/>
      <c r="BW525" s="23"/>
      <c r="BX525" s="23"/>
      <c r="BY525" s="23"/>
      <c r="BZ525" s="23"/>
      <c r="CA525" s="23"/>
      <c r="CB525" s="23"/>
      <c r="CC525" s="23"/>
      <c r="CD525" s="23"/>
      <c r="CE525" s="23"/>
      <c r="CF525" s="23"/>
      <c r="CG525" s="23"/>
      <c r="CH525" s="23"/>
      <c r="CI525" s="23"/>
      <c r="CJ525" s="23"/>
      <c r="CK525" s="23"/>
      <c r="CL525" s="23"/>
      <c r="CM525" s="23"/>
      <c r="CN525" s="23"/>
      <c r="CO525" s="23"/>
      <c r="CP525" s="23"/>
      <c r="CQ525" s="23"/>
      <c r="CR525" s="23"/>
      <c r="CS525" s="23"/>
      <c r="CT525" s="23"/>
      <c r="CU525" s="23"/>
      <c r="CV525" s="23"/>
      <c r="CW525" s="23"/>
      <c r="CX525" s="23"/>
      <c r="CY525" s="23"/>
      <c r="CZ525" s="23"/>
      <c r="DA525" s="23"/>
      <c r="DB525" s="23"/>
      <c r="DC525" s="23"/>
      <c r="DD525" s="23"/>
      <c r="DE525" s="23"/>
      <c r="DF525" s="23"/>
      <c r="DG525" s="23"/>
      <c r="DH525" s="23"/>
      <c r="DI525" s="23"/>
      <c r="DJ525" s="23"/>
      <c r="DK525" s="23"/>
      <c r="DL525" s="23"/>
      <c r="DM525" s="23"/>
      <c r="DN525" s="23"/>
      <c r="DO525" s="23"/>
      <c r="DP525" s="23"/>
      <c r="DQ525" s="23"/>
      <c r="DR525" s="23"/>
      <c r="DS525" s="23"/>
      <c r="DT525" s="23"/>
      <c r="DU525" s="23"/>
      <c r="DV525" s="23"/>
      <c r="DW525" s="23"/>
      <c r="DX525" s="23"/>
      <c r="DY525" s="23"/>
      <c r="DZ525" s="23"/>
      <c r="EA525" s="23"/>
      <c r="EB525" s="23"/>
    </row>
    <row r="526" spans="4:132" ht="15" customHeight="1" x14ac:dyDescent="0.15">
      <c r="M526" s="12">
        <f>F66</f>
        <v>18</v>
      </c>
      <c r="N526" s="13">
        <f>G66</f>
        <v>6.8040000000000003</v>
      </c>
      <c r="O526" t="s">
        <v>10</v>
      </c>
      <c r="S526" s="170"/>
      <c r="T526" s="12">
        <f>M526+K540</f>
        <v>21</v>
      </c>
      <c r="U526" s="13">
        <f>N526+L540</f>
        <v>7.9380000000000006</v>
      </c>
      <c r="V526" t="s">
        <v>10</v>
      </c>
      <c r="AH526" s="145"/>
      <c r="AI526" s="9"/>
      <c r="AJ526" s="9"/>
      <c r="AO526" s="145"/>
      <c r="AW526" s="145"/>
      <c r="AX526" s="170"/>
      <c r="AY526" s="145"/>
      <c r="BB526" s="145"/>
      <c r="BF526" s="145"/>
      <c r="BG526" s="145"/>
      <c r="BH526" s="151"/>
      <c r="BO526" s="151"/>
      <c r="BT526" s="23"/>
      <c r="BU526" s="23"/>
      <c r="BV526" s="23"/>
      <c r="BW526" s="23"/>
      <c r="BX526" s="23"/>
      <c r="BY526" s="23"/>
      <c r="BZ526" s="23"/>
      <c r="CA526" s="23"/>
      <c r="CB526" s="23"/>
      <c r="CC526" s="23"/>
      <c r="CD526" s="23"/>
      <c r="CE526" s="23"/>
      <c r="CF526" s="23"/>
      <c r="CG526" s="23"/>
      <c r="CH526" s="23"/>
      <c r="CI526" s="23"/>
      <c r="CJ526" s="23"/>
      <c r="CK526" s="23"/>
      <c r="CL526" s="23"/>
      <c r="CM526" s="23"/>
      <c r="CN526" s="23"/>
      <c r="CO526" s="23"/>
      <c r="CP526" s="23"/>
      <c r="CQ526" s="23"/>
      <c r="CR526" s="23"/>
      <c r="CS526" s="23"/>
      <c r="CT526" s="23"/>
      <c r="CU526" s="23"/>
      <c r="CV526" s="23"/>
      <c r="CW526" s="23"/>
      <c r="CX526" s="23"/>
      <c r="CY526" s="23"/>
      <c r="CZ526" s="23"/>
      <c r="DA526" s="23"/>
      <c r="DB526" s="23"/>
      <c r="DC526" s="23"/>
      <c r="DD526" s="23"/>
      <c r="DE526" s="23"/>
      <c r="DF526" s="23"/>
      <c r="DG526" s="23"/>
      <c r="DH526" s="23"/>
      <c r="DI526" s="23"/>
      <c r="DJ526" s="23"/>
      <c r="DK526" s="23"/>
      <c r="DL526" s="23"/>
      <c r="DM526" s="23"/>
      <c r="DN526" s="23"/>
      <c r="DO526" s="23"/>
      <c r="DP526" s="23"/>
      <c r="DQ526" s="23"/>
      <c r="DR526" s="23"/>
      <c r="DS526" s="23"/>
      <c r="DT526" s="23"/>
      <c r="DU526" s="23"/>
      <c r="DV526" s="23"/>
      <c r="DW526" s="23"/>
      <c r="DX526" s="23"/>
      <c r="DY526" s="23"/>
      <c r="DZ526" s="23"/>
      <c r="EA526" s="23"/>
      <c r="EB526" s="23"/>
    </row>
    <row r="527" spans="4:132" ht="15" customHeight="1" x14ac:dyDescent="0.15">
      <c r="R527" s="168"/>
      <c r="S527" s="170"/>
      <c r="T527" t="s">
        <v>1894</v>
      </c>
      <c r="AH527" s="145"/>
      <c r="AI527" s="9"/>
      <c r="AJ527" s="9"/>
      <c r="AO527" s="145"/>
      <c r="AW527" s="145"/>
      <c r="AX527" s="170"/>
      <c r="AY527" s="469"/>
      <c r="BB527" s="145"/>
      <c r="BF527" s="145"/>
      <c r="BG527" s="145"/>
      <c r="BH527" s="151"/>
      <c r="BO527" s="151"/>
      <c r="BT527" s="23"/>
      <c r="BU527" s="23"/>
      <c r="BV527" s="23"/>
      <c r="BW527" s="23"/>
      <c r="BX527" s="23"/>
      <c r="BY527" s="23"/>
      <c r="BZ527" s="23"/>
      <c r="CA527" s="23"/>
      <c r="CB527" s="23"/>
      <c r="CC527" s="23"/>
      <c r="CD527" s="23"/>
      <c r="CE527" s="23"/>
      <c r="CF527" s="23"/>
      <c r="CG527" s="23"/>
      <c r="CH527" s="23"/>
      <c r="CI527" s="23"/>
      <c r="CJ527" s="23"/>
      <c r="CK527" s="23"/>
      <c r="CL527" s="23"/>
      <c r="CM527" s="23"/>
      <c r="CN527" s="23"/>
      <c r="CO527" s="23"/>
      <c r="CP527" s="23"/>
      <c r="CQ527" s="23"/>
      <c r="CR527" s="23"/>
      <c r="CS527" s="23"/>
      <c r="CT527" s="23"/>
      <c r="CU527" s="23"/>
      <c r="CV527" s="23"/>
      <c r="CW527" s="23"/>
      <c r="CX527" s="23"/>
      <c r="CY527" s="23"/>
      <c r="CZ527" s="23"/>
      <c r="DA527" s="23"/>
      <c r="DB527" s="23"/>
      <c r="DC527" s="23"/>
      <c r="DD527" s="23"/>
      <c r="DE527" s="23"/>
      <c r="DF527" s="23"/>
      <c r="DG527" s="23"/>
      <c r="DH527" s="23"/>
      <c r="DI527" s="23"/>
      <c r="DJ527" s="23"/>
      <c r="DK527" s="23"/>
      <c r="DL527" s="23"/>
      <c r="DM527" s="23"/>
      <c r="DN527" s="23"/>
      <c r="DO527" s="23"/>
      <c r="DP527" s="23"/>
      <c r="DQ527" s="23"/>
      <c r="DR527" s="23"/>
      <c r="DS527" s="23"/>
      <c r="DT527" s="23"/>
      <c r="DU527" s="23"/>
      <c r="DV527" s="23"/>
      <c r="DW527" s="23"/>
      <c r="DX527" s="23"/>
      <c r="DY527" s="23"/>
      <c r="DZ527" s="23"/>
      <c r="EA527" s="23"/>
      <c r="EB527" s="23"/>
    </row>
    <row r="528" spans="4:132" ht="15" customHeight="1" x14ac:dyDescent="0.15">
      <c r="R528" s="382"/>
      <c r="S528" s="170"/>
      <c r="T528" s="12">
        <f>M526+K542</f>
        <v>21</v>
      </c>
      <c r="U528" s="13">
        <f>N526+L542</f>
        <v>7.9380000000000006</v>
      </c>
      <c r="V528" t="s">
        <v>10</v>
      </c>
      <c r="AH528" s="145"/>
      <c r="AO528" s="145"/>
      <c r="AV528" t="s">
        <v>229</v>
      </c>
      <c r="AW528" s="145"/>
      <c r="AX528" s="170"/>
      <c r="AY528" s="469"/>
      <c r="BB528" s="145"/>
      <c r="BF528" s="145"/>
      <c r="BG528" s="145"/>
      <c r="BH528" s="151"/>
      <c r="BO528" s="151"/>
      <c r="BT528" s="23"/>
      <c r="BU528" s="23"/>
      <c r="BV528" s="23"/>
      <c r="BW528" s="23"/>
      <c r="BX528" s="23"/>
      <c r="BY528" s="23"/>
      <c r="BZ528" s="23"/>
      <c r="CA528" s="23"/>
      <c r="CB528" s="23"/>
      <c r="CC528" s="23"/>
      <c r="CD528" s="23"/>
      <c r="CE528" s="23"/>
      <c r="CF528" s="23"/>
      <c r="CG528" s="23"/>
      <c r="CH528" s="23"/>
      <c r="CI528" s="23"/>
      <c r="CJ528" s="23"/>
      <c r="CK528" s="23"/>
      <c r="CL528" s="23"/>
      <c r="CM528" s="23"/>
      <c r="CN528" s="23"/>
      <c r="CO528" s="23"/>
      <c r="CP528" s="23"/>
      <c r="CQ528" s="23"/>
      <c r="CR528" s="23"/>
      <c r="CS528" s="23"/>
      <c r="CT528" s="23"/>
      <c r="CU528" s="23"/>
      <c r="CV528" s="23"/>
      <c r="CW528" s="23"/>
      <c r="CX528" s="23"/>
      <c r="CY528" s="23"/>
      <c r="CZ528" s="23"/>
      <c r="DA528" s="23"/>
      <c r="DB528" s="23"/>
      <c r="DC528" s="23"/>
      <c r="DD528" s="23"/>
      <c r="DE528" s="23"/>
      <c r="DF528" s="23"/>
      <c r="DG528" s="23"/>
      <c r="DH528" s="23"/>
      <c r="DI528" s="23"/>
      <c r="DJ528" s="23"/>
      <c r="DK528" s="23"/>
      <c r="DL528" s="23"/>
      <c r="DM528" s="23"/>
      <c r="DN528" s="23"/>
    </row>
    <row r="529" spans="2:118" ht="15" customHeight="1" x14ac:dyDescent="0.15">
      <c r="R529" s="382"/>
      <c r="S529" s="170"/>
      <c r="T529" t="s">
        <v>1895</v>
      </c>
      <c r="AH529" s="145"/>
      <c r="AO529" s="145"/>
      <c r="AU529" s="12">
        <f>L66+1.5</f>
        <v>77.5</v>
      </c>
      <c r="AV529" s="13">
        <f>M66+0.567</f>
        <v>29.224999999999994</v>
      </c>
      <c r="AW529" s="145" t="s">
        <v>10</v>
      </c>
      <c r="AX529" s="170"/>
      <c r="AY529" s="469" t="s">
        <v>46</v>
      </c>
      <c r="BB529" s="145"/>
      <c r="BF529" s="145"/>
      <c r="BG529" s="145"/>
      <c r="BH529" s="151"/>
      <c r="BO529" s="151"/>
      <c r="BT529" s="23"/>
      <c r="BU529" s="23"/>
      <c r="BV529" s="23"/>
      <c r="BW529" s="23"/>
      <c r="BX529" s="23"/>
      <c r="BY529" s="23"/>
      <c r="BZ529" s="23"/>
      <c r="CA529" s="23"/>
      <c r="CB529" s="23"/>
      <c r="CC529" s="23"/>
      <c r="CD529" s="23"/>
      <c r="CE529" s="23"/>
      <c r="CF529" s="23"/>
      <c r="CG529" s="23"/>
      <c r="CH529" s="23"/>
      <c r="CI529" s="23"/>
      <c r="CJ529" s="23"/>
      <c r="CK529" s="23"/>
      <c r="CL529" s="23"/>
      <c r="CM529" s="23"/>
      <c r="CN529" s="23"/>
      <c r="CO529" s="23"/>
      <c r="CP529" s="23"/>
      <c r="CQ529" s="23"/>
      <c r="CR529" s="23"/>
      <c r="CS529" s="23"/>
      <c r="CT529" s="23"/>
      <c r="CU529" s="23"/>
      <c r="CV529" s="23"/>
      <c r="CW529" s="23"/>
      <c r="CX529" s="23"/>
      <c r="CY529" s="23"/>
      <c r="CZ529" s="23"/>
      <c r="DA529" s="23"/>
      <c r="DB529" s="23"/>
      <c r="DC529" s="23"/>
      <c r="DD529" s="23"/>
      <c r="DE529" s="23"/>
      <c r="DF529" s="23"/>
      <c r="DG529" s="23"/>
      <c r="DH529" s="23"/>
      <c r="DI529" s="23"/>
      <c r="DJ529" s="23"/>
      <c r="DK529" s="23"/>
      <c r="DL529" s="23"/>
      <c r="DM529" s="23"/>
      <c r="DN529" s="23"/>
    </row>
    <row r="530" spans="2:118" ht="15" customHeight="1" x14ac:dyDescent="0.15">
      <c r="R530" s="382"/>
      <c r="S530" s="170"/>
      <c r="AH530" s="145"/>
      <c r="AO530" s="145"/>
      <c r="AV530" t="s">
        <v>1896</v>
      </c>
      <c r="AW530" s="145"/>
      <c r="AX530" s="471"/>
      <c r="AY530" s="469"/>
      <c r="BB530" s="145"/>
      <c r="BF530" s="470" t="s">
        <v>1897</v>
      </c>
      <c r="BG530" s="470"/>
      <c r="BO530" s="151"/>
      <c r="BT530" s="23"/>
      <c r="BU530" s="23"/>
      <c r="BV530" s="23"/>
      <c r="BW530" s="23"/>
      <c r="BX530" s="23"/>
      <c r="BY530" s="23"/>
      <c r="BZ530" s="23"/>
      <c r="CA530" s="23"/>
      <c r="CB530" s="23"/>
      <c r="CC530" s="23"/>
      <c r="CD530" s="23"/>
      <c r="CE530" s="23"/>
      <c r="CF530" s="23"/>
      <c r="CG530" s="23"/>
      <c r="CH530" s="23"/>
      <c r="CI530" s="23"/>
      <c r="CJ530" s="23"/>
      <c r="CK530" s="23"/>
      <c r="CL530" s="23"/>
      <c r="CM530" s="23"/>
      <c r="CN530" s="23"/>
      <c r="CO530" s="23"/>
      <c r="CP530" s="23"/>
      <c r="CQ530" s="23"/>
      <c r="CR530" s="23"/>
      <c r="CS530" s="23"/>
      <c r="CT530" s="23"/>
      <c r="CU530" s="23"/>
      <c r="CV530" s="23"/>
      <c r="CW530" s="23"/>
      <c r="CX530" s="23"/>
      <c r="CY530" s="23"/>
      <c r="CZ530" s="23"/>
      <c r="DA530" s="23"/>
      <c r="DB530" s="23"/>
      <c r="DC530" s="23"/>
      <c r="DD530" s="23"/>
      <c r="DE530" s="23"/>
      <c r="DF530" s="23"/>
      <c r="DG530" s="23"/>
      <c r="DH530" s="23"/>
      <c r="DI530" s="23"/>
      <c r="DJ530" s="23"/>
      <c r="DK530" s="23"/>
      <c r="DL530" s="23"/>
      <c r="DM530" s="23"/>
      <c r="DN530" s="23"/>
    </row>
    <row r="531" spans="2:118" ht="15" customHeight="1" x14ac:dyDescent="0.15">
      <c r="R531" s="382"/>
      <c r="S531" s="170"/>
      <c r="AH531" s="145"/>
      <c r="AN531" s="593" t="s">
        <v>1898</v>
      </c>
      <c r="AO531" s="686"/>
      <c r="AS531" s="593" t="s">
        <v>1899</v>
      </c>
      <c r="AT531" s="271"/>
      <c r="AU531" s="12">
        <f>SQRT(AU529^2-AV550^2)</f>
        <v>77.441913716023308</v>
      </c>
      <c r="AV531" s="13">
        <f>SQRT(AV529^2-AV551^2)</f>
        <v>29.202990754373079</v>
      </c>
      <c r="AW531" s="145" t="s">
        <v>10</v>
      </c>
      <c r="AX531" s="471"/>
      <c r="AY531" s="469"/>
      <c r="AZ531" s="12">
        <f>AU531-AW556-(F66+AT544)</f>
        <v>57.941913716023308</v>
      </c>
      <c r="BA531" s="13">
        <f>AV531-AX556-(G66+AU544)</f>
        <v>21.831990754373081</v>
      </c>
      <c r="BB531" s="145" t="s">
        <v>10</v>
      </c>
      <c r="BC531" s="12">
        <f>BO533-(BG544+BI548)</f>
        <v>50.5</v>
      </c>
      <c r="BD531" s="13">
        <f>BP533-(BH544+BJ548)</f>
        <v>19.088999999999999</v>
      </c>
      <c r="BE531" t="s">
        <v>10</v>
      </c>
      <c r="BF531" s="472">
        <f>BO533-BI548</f>
        <v>55.5</v>
      </c>
      <c r="BG531" s="473">
        <f>BP533-BJ548</f>
        <v>20.978999999999999</v>
      </c>
      <c r="BH531" t="s">
        <v>10</v>
      </c>
      <c r="BO531" s="151"/>
      <c r="BT531" s="23"/>
      <c r="BU531" s="23"/>
      <c r="BV531" s="23"/>
      <c r="BW531" s="23"/>
      <c r="BX531" s="23"/>
      <c r="BY531" s="23"/>
      <c r="BZ531" s="23"/>
      <c r="CA531" s="23"/>
      <c r="CB531" s="23"/>
      <c r="CC531" s="23"/>
      <c r="CD531" s="23"/>
      <c r="CE531" s="23"/>
      <c r="CF531" s="23"/>
      <c r="CG531" s="23"/>
      <c r="CH531" s="23"/>
      <c r="CI531" s="23"/>
      <c r="CJ531" s="23"/>
      <c r="CK531" s="23"/>
      <c r="CL531" s="23"/>
      <c r="CM531" s="23"/>
      <c r="CN531" s="23"/>
      <c r="CO531" s="23"/>
      <c r="CP531" s="23"/>
      <c r="CQ531" s="23"/>
      <c r="CR531" s="23"/>
      <c r="CS531" s="23"/>
      <c r="CT531" s="23"/>
      <c r="CU531" s="23"/>
      <c r="CV531" s="23"/>
      <c r="CW531" s="23"/>
      <c r="CX531" s="23"/>
      <c r="CY531" s="23"/>
      <c r="CZ531" s="23"/>
      <c r="DA531" s="23"/>
      <c r="DB531" s="23"/>
      <c r="DC531" s="23"/>
      <c r="DD531" s="23"/>
      <c r="DE531" s="23"/>
      <c r="DF531" s="23"/>
      <c r="DG531" s="23"/>
      <c r="DH531" s="23"/>
      <c r="DI531" s="23"/>
      <c r="DJ531" s="23"/>
      <c r="DK531" s="23"/>
      <c r="DL531" s="23"/>
      <c r="DM531" s="23"/>
      <c r="DN531" s="23"/>
    </row>
    <row r="532" spans="2:118" ht="15" customHeight="1" x14ac:dyDescent="0.15">
      <c r="Q532" s="12">
        <v>10</v>
      </c>
      <c r="R532" s="474">
        <v>3.78</v>
      </c>
      <c r="S532" s="170" t="s">
        <v>10</v>
      </c>
      <c r="U532" s="2"/>
      <c r="AH532" s="593" t="s">
        <v>1785</v>
      </c>
      <c r="AI532" s="271"/>
      <c r="AJ532" s="271"/>
      <c r="AK532" s="271"/>
      <c r="AL532" s="271"/>
      <c r="AN532" t="s">
        <v>1879</v>
      </c>
      <c r="AO532" s="304">
        <f>AH533+AN517</f>
        <v>73.739559734144208</v>
      </c>
      <c r="AP532" s="13">
        <f>AI533+AO517</f>
        <v>27.840862352040769</v>
      </c>
      <c r="AQ532" t="s">
        <v>10</v>
      </c>
      <c r="AR532" t="s">
        <v>1890</v>
      </c>
      <c r="AS532" s="12">
        <f>AH533+AS517</f>
        <v>75.822133848951196</v>
      </c>
      <c r="AT532" s="13">
        <f>AI533+AT517</f>
        <v>28.607059578352693</v>
      </c>
      <c r="AU532" t="s">
        <v>10</v>
      </c>
      <c r="AW532" s="145"/>
      <c r="AX532" s="471"/>
      <c r="AY532" s="469"/>
      <c r="BA532" s="9"/>
      <c r="BB532" s="145"/>
      <c r="BF532" s="475"/>
      <c r="BG532" s="470"/>
      <c r="BN532" s="145"/>
      <c r="BO532" t="s">
        <v>473</v>
      </c>
      <c r="BT532" s="23"/>
      <c r="BU532" s="23"/>
      <c r="BV532" s="23"/>
      <c r="BW532" s="23"/>
      <c r="BX532" s="23"/>
      <c r="BY532" s="23"/>
      <c r="BZ532" s="23"/>
      <c r="CA532" s="23"/>
      <c r="CB532" s="23"/>
      <c r="CC532" s="23"/>
      <c r="CD532" s="23"/>
      <c r="CE532" s="23"/>
      <c r="CF532" s="23"/>
      <c r="CG532" s="23"/>
      <c r="CH532" s="23"/>
      <c r="CI532" s="23"/>
      <c r="CJ532" s="23"/>
      <c r="CK532" s="23"/>
      <c r="CL532" s="23"/>
      <c r="CM532" s="23"/>
      <c r="CN532" s="23"/>
      <c r="CO532" s="23"/>
      <c r="CP532" s="23"/>
      <c r="CQ532" s="23"/>
      <c r="CR532" s="23"/>
      <c r="CS532" s="23"/>
      <c r="CT532" s="23"/>
      <c r="CU532" s="23"/>
      <c r="CV532" s="23"/>
      <c r="CW532" s="23"/>
      <c r="CX532" s="23"/>
      <c r="CY532" s="23"/>
      <c r="CZ532" s="23"/>
      <c r="DA532" s="23"/>
      <c r="DB532" s="23"/>
      <c r="DC532" s="23"/>
      <c r="DD532" s="23"/>
      <c r="DE532" s="23"/>
      <c r="DF532" s="23"/>
      <c r="DG532" s="23"/>
      <c r="DH532" s="23"/>
      <c r="DI532" s="23"/>
      <c r="DJ532" s="23"/>
      <c r="DK532" s="23"/>
      <c r="DL532" s="23"/>
      <c r="DM532" s="23"/>
      <c r="DN532" s="23"/>
    </row>
    <row r="533" spans="2:118" ht="15" customHeight="1" x14ac:dyDescent="0.15">
      <c r="R533" s="382"/>
      <c r="S533" s="170"/>
      <c r="U533" s="23"/>
      <c r="Z533" s="12">
        <f>AB66+I536</f>
        <v>70.5</v>
      </c>
      <c r="AA533" s="13">
        <f>AC66+J536</f>
        <v>26.649000000000001</v>
      </c>
      <c r="AB533" s="131" t="s">
        <v>10</v>
      </c>
      <c r="AH533" s="304">
        <f>AB68+AW556</f>
        <v>70.5</v>
      </c>
      <c r="AI533" s="421">
        <f>AC68+AX556</f>
        <v>26.649000000000001</v>
      </c>
      <c r="AJ533" s="131" t="s">
        <v>10</v>
      </c>
      <c r="AN533" t="s">
        <v>1882</v>
      </c>
      <c r="AO533" s="304">
        <f>AH533-AN518</f>
        <v>73.739559734144208</v>
      </c>
      <c r="AP533" s="13">
        <f>AI533-AO518</f>
        <v>27.840862352040769</v>
      </c>
      <c r="AQ533" t="s">
        <v>10</v>
      </c>
      <c r="AR533" t="s">
        <v>1882</v>
      </c>
      <c r="AS533" s="12">
        <f>AH533-AS518</f>
        <v>75.822133848951196</v>
      </c>
      <c r="AT533" s="13">
        <f>AI533-AT518</f>
        <v>28.607059578352693</v>
      </c>
      <c r="AU533" t="s">
        <v>10</v>
      </c>
      <c r="AW533" s="145"/>
      <c r="AX533" s="471"/>
      <c r="AY533" s="469"/>
      <c r="BA533" s="9"/>
      <c r="BB533" s="145"/>
      <c r="BF533" s="145"/>
      <c r="BG533" s="145"/>
      <c r="BH533" s="151"/>
      <c r="BN533" s="145"/>
      <c r="BO533" s="12">
        <f>X68+BP522</f>
        <v>55.5</v>
      </c>
      <c r="BP533" s="13">
        <f>Y68+BQ522</f>
        <v>20.978999999999999</v>
      </c>
      <c r="BQ533" t="s">
        <v>10</v>
      </c>
      <c r="BT533" s="23"/>
      <c r="BU533" s="23"/>
      <c r="BV533" s="23"/>
      <c r="BW533" s="23"/>
      <c r="BX533" s="23"/>
      <c r="BY533" s="23"/>
      <c r="BZ533" s="23"/>
      <c r="CA533" s="23"/>
      <c r="CB533" s="23"/>
      <c r="CC533" s="23"/>
      <c r="CD533" s="23"/>
      <c r="CE533" s="23"/>
      <c r="CF533" s="23"/>
      <c r="CG533" s="23"/>
      <c r="CH533" s="23"/>
      <c r="CI533" s="23"/>
      <c r="CJ533" s="23"/>
      <c r="CK533" s="23"/>
      <c r="CL533" s="23"/>
      <c r="CM533" s="23"/>
      <c r="CN533" s="23"/>
      <c r="CO533" s="23"/>
      <c r="CP533" s="23"/>
      <c r="CQ533" s="23"/>
      <c r="CR533" s="23"/>
      <c r="CS533" s="23"/>
      <c r="CT533" s="23"/>
      <c r="CU533" s="23"/>
      <c r="CV533" s="23"/>
      <c r="CW533" s="23"/>
      <c r="CX533" s="23"/>
      <c r="CY533" s="23"/>
      <c r="CZ533" s="23"/>
      <c r="DA533" s="23"/>
      <c r="DB533" s="23"/>
      <c r="DC533" s="23"/>
      <c r="DD533" s="23"/>
      <c r="DE533" s="23"/>
      <c r="DF533" s="23"/>
      <c r="DG533" s="23"/>
      <c r="DH533" s="23"/>
      <c r="DI533" s="23"/>
      <c r="DJ533" s="23"/>
      <c r="DK533" s="23"/>
      <c r="DL533" s="23"/>
      <c r="DM533" s="23"/>
      <c r="DN533" s="23"/>
    </row>
    <row r="534" spans="2:118" ht="15" customHeight="1" x14ac:dyDescent="0.15">
      <c r="E534" t="s">
        <v>1900</v>
      </c>
      <c r="R534" s="382"/>
      <c r="S534" s="170"/>
      <c r="AH534" s="145"/>
      <c r="AO534" s="145"/>
      <c r="AW534" s="145"/>
      <c r="AX534" s="471"/>
      <c r="AY534" s="145"/>
      <c r="AZ534" s="12">
        <v>5</v>
      </c>
      <c r="BA534" s="13">
        <v>1.89</v>
      </c>
      <c r="BB534" s="145" t="s">
        <v>10</v>
      </c>
      <c r="BF534" s="145"/>
      <c r="BG534" s="145"/>
      <c r="BH534" s="151"/>
      <c r="BO534" s="151"/>
      <c r="BT534" s="23"/>
      <c r="BU534" s="23"/>
      <c r="BV534" s="23"/>
      <c r="BW534" s="23"/>
      <c r="BX534" s="23"/>
      <c r="BY534" s="23"/>
      <c r="BZ534" s="23"/>
      <c r="CA534" s="23"/>
      <c r="CB534" s="23"/>
      <c r="CC534" s="23"/>
      <c r="CD534" s="23"/>
      <c r="CE534" s="23"/>
      <c r="CF534" s="23"/>
      <c r="CG534" s="23"/>
      <c r="CH534" s="23"/>
      <c r="CI534" s="23"/>
      <c r="CJ534" s="23"/>
      <c r="CK534" s="23"/>
      <c r="CL534" s="23"/>
      <c r="CM534" s="23"/>
      <c r="CN534" s="23"/>
      <c r="CO534" s="23"/>
      <c r="CP534" s="23"/>
      <c r="CQ534" s="23"/>
      <c r="CR534" s="23"/>
      <c r="CS534" s="23"/>
      <c r="CT534" s="23"/>
      <c r="CU534" s="23"/>
      <c r="CV534" s="23"/>
      <c r="CW534" s="23"/>
      <c r="CX534" s="23"/>
      <c r="CY534" s="23"/>
      <c r="CZ534" s="23"/>
      <c r="DA534" s="23"/>
      <c r="DB534" s="23"/>
      <c r="DC534" s="23"/>
      <c r="DD534" s="23"/>
      <c r="DE534" s="23"/>
      <c r="DF534" s="23"/>
      <c r="DG534" s="23"/>
      <c r="DH534" s="23"/>
      <c r="DI534" s="23"/>
      <c r="DJ534" s="23"/>
      <c r="DK534" s="23"/>
      <c r="DL534" s="23"/>
      <c r="DM534" s="23"/>
      <c r="DN534" s="23"/>
    </row>
    <row r="535" spans="2:118" ht="15" customHeight="1" x14ac:dyDescent="0.15">
      <c r="H535" t="s">
        <v>2582</v>
      </c>
      <c r="I535" s="129"/>
      <c r="J535" s="101"/>
      <c r="R535" s="382"/>
      <c r="S535" s="170"/>
      <c r="T535" t="s">
        <v>1901</v>
      </c>
      <c r="AH535" s="145"/>
      <c r="AO535" s="145"/>
      <c r="AW535" s="145"/>
      <c r="AX535" s="471"/>
      <c r="AY535" s="469"/>
      <c r="BB535" s="145"/>
      <c r="BF535" s="145"/>
      <c r="BG535" s="145"/>
      <c r="BH535" s="151"/>
      <c r="BN535" s="145"/>
      <c r="BO535" s="151"/>
      <c r="BT535" s="23"/>
      <c r="BU535" s="23"/>
      <c r="BV535" s="23"/>
      <c r="BW535" s="23"/>
      <c r="BX535" s="23"/>
      <c r="BY535" s="23"/>
      <c r="BZ535" s="23"/>
      <c r="CA535" s="23"/>
      <c r="CB535" s="23"/>
      <c r="CC535" s="23"/>
      <c r="CD535" s="23"/>
      <c r="CE535" s="23"/>
      <c r="CF535" s="23"/>
      <c r="CG535" s="23"/>
      <c r="CH535" s="23"/>
      <c r="CI535" s="23"/>
      <c r="CJ535" s="23"/>
      <c r="CK535" s="23"/>
      <c r="CL535" s="23"/>
      <c r="CM535" s="23"/>
      <c r="CN535" s="23"/>
      <c r="CO535" s="23"/>
      <c r="CP535" s="23"/>
      <c r="CQ535" s="23"/>
      <c r="CR535" s="23"/>
      <c r="CS535" s="23"/>
      <c r="CT535" s="23"/>
      <c r="CU535" s="23"/>
      <c r="CV535" s="23"/>
      <c r="CW535" s="23"/>
      <c r="CX535" s="23"/>
      <c r="CY535" s="23"/>
      <c r="CZ535" s="23"/>
      <c r="DA535" s="23"/>
      <c r="DB535" s="23"/>
      <c r="DC535" s="23"/>
      <c r="DD535" s="23"/>
      <c r="DE535" s="23"/>
      <c r="DF535" s="23"/>
      <c r="DG535" s="23"/>
      <c r="DH535" s="23"/>
      <c r="DI535" s="23"/>
      <c r="DJ535" s="23"/>
      <c r="DK535" s="23"/>
      <c r="DL535" s="23"/>
      <c r="DM535" s="23"/>
      <c r="DN535" s="23"/>
    </row>
    <row r="536" spans="2:118" ht="15" customHeight="1" x14ac:dyDescent="0.15">
      <c r="H536" s="59" t="s">
        <v>1902</v>
      </c>
      <c r="I536" s="32">
        <v>0.5</v>
      </c>
      <c r="J536" s="125">
        <v>0.189</v>
      </c>
      <c r="K536" t="s">
        <v>10</v>
      </c>
      <c r="R536" s="382"/>
      <c r="S536" s="170"/>
      <c r="T536" s="12">
        <f>D66</f>
        <v>0</v>
      </c>
      <c r="U536" s="13">
        <f>E66</f>
        <v>0</v>
      </c>
      <c r="V536" s="2" t="s">
        <v>10</v>
      </c>
      <c r="AH536" s="145"/>
      <c r="AJ536" s="12">
        <f>T66</f>
        <v>35</v>
      </c>
      <c r="AK536" s="13">
        <f>U66</f>
        <v>13.23</v>
      </c>
      <c r="AL536" t="s">
        <v>10</v>
      </c>
      <c r="AO536" s="145"/>
      <c r="AX536" s="471"/>
      <c r="AY536" s="145"/>
      <c r="BB536" s="145"/>
      <c r="BF536" s="145"/>
      <c r="BG536" s="145"/>
      <c r="BH536" s="151"/>
      <c r="BJ536" s="12">
        <f>(R66+T66)-R68</f>
        <v>40</v>
      </c>
      <c r="BK536" s="13">
        <f>(S66+U66)-S68</f>
        <v>15.120000000000003</v>
      </c>
      <c r="BL536" t="s">
        <v>10</v>
      </c>
      <c r="BN536" s="145"/>
      <c r="BT536" s="23"/>
      <c r="BU536" s="23"/>
      <c r="BV536" s="23"/>
      <c r="BW536" s="23"/>
      <c r="BX536" s="23"/>
      <c r="BY536" s="23"/>
      <c r="BZ536" s="23"/>
      <c r="CA536" s="23"/>
      <c r="CB536" s="23"/>
      <c r="CC536" s="23"/>
      <c r="CD536" s="23"/>
      <c r="CE536" s="23"/>
      <c r="CF536" s="23"/>
      <c r="CG536" s="23"/>
      <c r="CH536" s="23"/>
      <c r="CI536" s="23"/>
      <c r="CJ536" s="23"/>
      <c r="CK536" s="23"/>
      <c r="CL536" s="23"/>
      <c r="CM536" s="23"/>
      <c r="CN536" s="23"/>
      <c r="CO536" s="23"/>
      <c r="CP536" s="23"/>
      <c r="CQ536" s="23"/>
      <c r="CR536" s="23"/>
      <c r="CS536" s="23"/>
      <c r="CT536" s="23"/>
      <c r="CU536" s="23"/>
      <c r="CV536" s="23"/>
      <c r="CW536" s="23"/>
      <c r="CX536" s="23"/>
      <c r="CY536" s="23"/>
      <c r="CZ536" s="23"/>
      <c r="DA536" s="23"/>
      <c r="DB536" s="23"/>
      <c r="DC536" s="23"/>
      <c r="DD536" s="23"/>
      <c r="DE536" s="23"/>
      <c r="DF536" s="23"/>
      <c r="DG536" s="23"/>
      <c r="DH536" s="23"/>
      <c r="DI536" s="23"/>
      <c r="DJ536" s="23"/>
      <c r="DK536" s="23"/>
      <c r="DL536" s="23"/>
      <c r="DM536" s="23"/>
      <c r="DN536" s="23"/>
    </row>
    <row r="537" spans="2:118" ht="15" customHeight="1" x14ac:dyDescent="0.15">
      <c r="H537" s="476" t="s">
        <v>1903</v>
      </c>
      <c r="I537" s="32">
        <v>0.5</v>
      </c>
      <c r="J537" s="125">
        <v>0.189</v>
      </c>
      <c r="K537" t="s">
        <v>10</v>
      </c>
      <c r="R537" s="382"/>
      <c r="S537" s="477"/>
      <c r="T537" s="173" t="s">
        <v>219</v>
      </c>
      <c r="AH537" s="145"/>
      <c r="AO537" s="145"/>
      <c r="AX537" s="471"/>
      <c r="AY537" s="469"/>
      <c r="BB537" s="145"/>
      <c r="BF537" s="145"/>
      <c r="BG537" s="145"/>
      <c r="BH537" s="151"/>
      <c r="BN537" s="145"/>
      <c r="BT537" s="23"/>
      <c r="BU537" s="23"/>
      <c r="BV537" s="23"/>
      <c r="BW537" s="23"/>
      <c r="BX537" s="23"/>
      <c r="BY537" s="23"/>
      <c r="BZ537" s="23"/>
      <c r="CA537" s="23"/>
      <c r="CB537" s="23"/>
      <c r="CC537" s="23"/>
      <c r="CD537" s="23"/>
      <c r="CE537" s="23"/>
      <c r="CF537" s="23"/>
      <c r="CG537" s="23"/>
      <c r="CH537" s="23"/>
      <c r="CI537" s="23"/>
      <c r="CJ537" s="23"/>
      <c r="CK537" s="23"/>
      <c r="CL537" s="23"/>
      <c r="CM537" s="23"/>
      <c r="CN537" s="23"/>
      <c r="CO537" s="23"/>
      <c r="CP537" s="23"/>
      <c r="CQ537" s="23"/>
      <c r="CR537" s="23"/>
      <c r="CS537" s="23"/>
      <c r="CT537" s="23"/>
      <c r="CU537" s="23"/>
      <c r="CV537" s="23"/>
      <c r="CW537" s="23"/>
      <c r="CX537" s="23"/>
      <c r="CY537" s="23"/>
      <c r="CZ537" s="23"/>
      <c r="DA537" s="23"/>
      <c r="DB537" s="23"/>
      <c r="DC537" s="23"/>
      <c r="DD537" s="23"/>
      <c r="DE537" s="23"/>
      <c r="DF537" s="23"/>
      <c r="DG537" s="23"/>
      <c r="DH537" s="23"/>
      <c r="DI537" s="23"/>
      <c r="DJ537" s="23"/>
      <c r="DK537" s="23"/>
      <c r="DL537" s="23"/>
      <c r="DM537" s="23"/>
      <c r="DN537" s="23"/>
    </row>
    <row r="538" spans="2:118" ht="15" customHeight="1" x14ac:dyDescent="0.15">
      <c r="B538" t="s">
        <v>1904</v>
      </c>
      <c r="O538" s="145"/>
      <c r="R538" s="257"/>
      <c r="S538" s="170"/>
      <c r="T538" s="12">
        <f>D68</f>
        <v>2</v>
      </c>
      <c r="U538" s="13">
        <f>E68</f>
        <v>0.75600000000000001</v>
      </c>
      <c r="V538" t="s">
        <v>10</v>
      </c>
      <c r="AH538" s="145"/>
      <c r="AJ538" s="12">
        <f>AJ536+AU538</f>
        <v>57.5</v>
      </c>
      <c r="AK538" s="13">
        <f>AK536+AV538</f>
        <v>21.734999999999999</v>
      </c>
      <c r="AL538" t="s">
        <v>10</v>
      </c>
      <c r="AO538" s="145"/>
      <c r="AU538" s="478">
        <f>R66/2</f>
        <v>22.5</v>
      </c>
      <c r="AV538" s="13">
        <f>S66/2</f>
        <v>8.5050000000000008</v>
      </c>
      <c r="AW538" t="s">
        <v>10</v>
      </c>
      <c r="AX538" s="471"/>
      <c r="AY538" s="469"/>
      <c r="AZ538" s="12">
        <f>R68/2</f>
        <v>20</v>
      </c>
      <c r="BA538" s="421">
        <f>S68/2</f>
        <v>7.56</v>
      </c>
      <c r="BB538" s="470" t="s">
        <v>10</v>
      </c>
      <c r="BF538" s="145"/>
      <c r="BG538" s="145"/>
      <c r="BH538" s="151"/>
      <c r="BJ538" s="12">
        <f>R68/2+BJ536</f>
        <v>60</v>
      </c>
      <c r="BK538" s="13">
        <f>S68/2+BK536</f>
        <v>22.680000000000003</v>
      </c>
      <c r="BL538" t="s">
        <v>10</v>
      </c>
      <c r="BN538" s="145"/>
      <c r="BT538" s="23"/>
      <c r="BU538" s="23"/>
      <c r="BV538" s="23"/>
      <c r="BW538" s="23"/>
      <c r="BX538" s="23"/>
      <c r="BY538" s="23"/>
      <c r="BZ538" s="23"/>
      <c r="CA538" s="23"/>
      <c r="CB538" s="23"/>
      <c r="CC538" s="23"/>
      <c r="CD538" s="23"/>
      <c r="CE538" s="23"/>
      <c r="CF538" s="23"/>
      <c r="CG538" s="23"/>
      <c r="CH538" s="23"/>
      <c r="CI538" s="23"/>
      <c r="CJ538" s="23"/>
      <c r="CK538" s="23"/>
      <c r="CL538" s="23"/>
      <c r="CM538" s="23"/>
      <c r="CN538" s="23"/>
      <c r="CO538" s="23"/>
      <c r="CP538" s="23"/>
      <c r="CQ538" s="23"/>
      <c r="CR538" s="23"/>
      <c r="CS538" s="23"/>
      <c r="CT538" s="23"/>
      <c r="CU538" s="23"/>
      <c r="CV538" s="23"/>
      <c r="CW538" s="23"/>
      <c r="CX538" s="23"/>
      <c r="CY538" s="23"/>
      <c r="CZ538" s="23"/>
      <c r="DA538" s="23"/>
      <c r="DB538" s="23"/>
      <c r="DC538" s="23"/>
      <c r="DD538" s="23"/>
      <c r="DE538" s="23"/>
      <c r="DF538" s="23"/>
      <c r="DG538" s="23"/>
      <c r="DH538" s="23"/>
      <c r="DI538" s="23"/>
      <c r="DJ538" s="23"/>
      <c r="DK538" s="23"/>
      <c r="DL538" s="23"/>
      <c r="DM538" s="23"/>
      <c r="DN538" s="23"/>
    </row>
    <row r="539" spans="2:118" ht="15" customHeight="1" x14ac:dyDescent="0.15">
      <c r="G539" t="s">
        <v>1902</v>
      </c>
      <c r="H539" s="12">
        <f>K540-I536</f>
        <v>2.5</v>
      </c>
      <c r="I539" s="13">
        <f>L540-J536</f>
        <v>0.94499999999999984</v>
      </c>
      <c r="J539" t="s">
        <v>10</v>
      </c>
      <c r="K539" t="s">
        <v>1905</v>
      </c>
      <c r="O539" s="145"/>
      <c r="R539" s="257"/>
      <c r="S539" s="170"/>
      <c r="AH539" s="145"/>
      <c r="AO539" s="145"/>
      <c r="AX539" s="471"/>
      <c r="AY539" s="145"/>
      <c r="BB539" s="145"/>
      <c r="BF539" s="145"/>
      <c r="BG539" s="145"/>
      <c r="BH539" s="151"/>
      <c r="BN539" s="145"/>
      <c r="BT539" s="23"/>
      <c r="BU539" s="23"/>
      <c r="BV539" s="23"/>
      <c r="BW539" s="23"/>
      <c r="BX539" s="23"/>
      <c r="BY539" s="23"/>
      <c r="BZ539" s="23"/>
      <c r="CA539" s="23"/>
      <c r="CB539" s="23"/>
      <c r="CC539" s="23"/>
      <c r="CD539" s="23"/>
      <c r="CE539" s="23"/>
      <c r="CF539" s="23"/>
      <c r="CG539" s="23"/>
      <c r="CH539" s="23"/>
      <c r="CI539" s="23"/>
      <c r="CJ539" s="23"/>
      <c r="CK539" s="23"/>
      <c r="CL539" s="23"/>
      <c r="CM539" s="23"/>
      <c r="CN539" s="23"/>
      <c r="CO539" s="23"/>
      <c r="CP539" s="23"/>
      <c r="CQ539" s="23"/>
      <c r="CR539" s="23"/>
      <c r="CS539" s="23"/>
      <c r="CT539" s="23"/>
      <c r="CU539" s="23"/>
      <c r="CV539" s="23"/>
      <c r="CW539" s="23"/>
      <c r="CX539" s="23"/>
      <c r="CY539" s="23"/>
      <c r="CZ539" s="23"/>
      <c r="DA539" s="23"/>
      <c r="DB539" s="23"/>
      <c r="DC539" s="23"/>
      <c r="DD539" s="23"/>
      <c r="DE539" s="23"/>
      <c r="DF539" s="23"/>
      <c r="DG539" s="23"/>
      <c r="DH539" s="23"/>
      <c r="DI539" s="23"/>
      <c r="DJ539" s="23"/>
      <c r="DK539" s="23"/>
      <c r="DL539" s="23"/>
      <c r="DM539" s="23"/>
      <c r="DN539" s="23"/>
    </row>
    <row r="540" spans="2:118" ht="15" customHeight="1" x14ac:dyDescent="0.15">
      <c r="E540" s="3"/>
      <c r="F540" s="3"/>
      <c r="G540" s="3" t="s">
        <v>1906</v>
      </c>
      <c r="H540" s="330">
        <f>K542-I537</f>
        <v>2.5</v>
      </c>
      <c r="I540" s="331">
        <f>L542-J537</f>
        <v>0.94499999999999984</v>
      </c>
      <c r="J540" s="479" t="s">
        <v>10</v>
      </c>
      <c r="K540" s="32">
        <v>3</v>
      </c>
      <c r="L540" s="106">
        <v>1.1339999999999999</v>
      </c>
      <c r="M540" s="480" t="s">
        <v>10</v>
      </c>
      <c r="N540" s="3"/>
      <c r="O540" s="3"/>
      <c r="P540" s="3"/>
      <c r="Q540" s="3"/>
      <c r="R540" s="481"/>
      <c r="S540" s="193"/>
      <c r="T540" s="3"/>
      <c r="U540" s="3"/>
      <c r="V540" s="3"/>
      <c r="W540" s="3"/>
      <c r="AH540" s="145"/>
      <c r="AO540" s="145"/>
      <c r="AX540" s="471"/>
      <c r="AY540" s="469"/>
      <c r="BB540" s="145"/>
      <c r="BF540" s="145"/>
      <c r="BG540" s="145"/>
      <c r="BH540" s="151"/>
      <c r="BK540" s="482"/>
      <c r="BN540" s="145"/>
      <c r="BT540" s="23"/>
      <c r="BU540" s="23"/>
      <c r="BV540" s="23"/>
      <c r="BW540" s="23"/>
      <c r="BX540" s="23"/>
      <c r="BY540" s="23"/>
      <c r="BZ540" s="23"/>
      <c r="CA540" s="23"/>
      <c r="CB540" s="23"/>
      <c r="CC540" s="23"/>
      <c r="CD540" s="23"/>
      <c r="CE540" s="23"/>
      <c r="CF540" s="23"/>
      <c r="CG540" s="23"/>
      <c r="CH540" s="23"/>
      <c r="CI540" s="23"/>
      <c r="CJ540" s="23"/>
      <c r="CK540" s="23"/>
      <c r="CL540" s="23"/>
      <c r="CM540" s="23"/>
      <c r="CN540" s="23"/>
      <c r="CO540" s="23"/>
      <c r="CP540" s="23"/>
      <c r="CQ540" s="23"/>
      <c r="CR540" s="23"/>
      <c r="CS540" s="23"/>
      <c r="CT540" s="23"/>
      <c r="CU540" s="23"/>
      <c r="CV540" s="23"/>
      <c r="CW540" s="23"/>
      <c r="CX540" s="23"/>
      <c r="CY540" s="23"/>
      <c r="CZ540" s="23"/>
      <c r="DA540" s="23"/>
      <c r="DB540" s="23"/>
      <c r="DC540" s="23"/>
      <c r="DD540" s="23"/>
      <c r="DE540" s="23"/>
      <c r="DF540" s="23"/>
      <c r="DG540" s="23"/>
      <c r="DH540" s="23"/>
      <c r="DI540" s="23"/>
      <c r="DJ540" s="23"/>
      <c r="DK540" s="23"/>
      <c r="DL540" s="23"/>
      <c r="DM540" s="23"/>
      <c r="DN540" s="23"/>
    </row>
    <row r="541" spans="2:118" ht="15" customHeight="1" x14ac:dyDescent="0.15">
      <c r="K541" t="s">
        <v>2583</v>
      </c>
      <c r="O541" s="8" t="s">
        <v>1907</v>
      </c>
      <c r="P541" s="8"/>
      <c r="R541" s="8"/>
      <c r="AH541" s="145"/>
      <c r="AO541" s="145"/>
      <c r="AX541" s="471"/>
      <c r="AY541" s="469"/>
      <c r="AZ541" s="151"/>
      <c r="BB541" s="145"/>
      <c r="BF541" s="145"/>
      <c r="BG541" s="145"/>
      <c r="BH541" s="151"/>
      <c r="BN541" s="145"/>
      <c r="BT541" s="23"/>
      <c r="BU541" s="23"/>
      <c r="BV541" s="23"/>
      <c r="BW541" s="23"/>
      <c r="BX541" s="23"/>
      <c r="BY541" s="23"/>
      <c r="BZ541" s="23"/>
      <c r="CA541" s="23"/>
      <c r="CB541" s="23"/>
      <c r="CC541" s="23"/>
      <c r="CD541" s="23"/>
      <c r="CE541" s="23"/>
      <c r="CF541" s="23"/>
      <c r="CG541" s="23"/>
      <c r="CH541" s="23"/>
      <c r="CI541" s="23"/>
      <c r="CJ541" s="23"/>
      <c r="CK541" s="23"/>
      <c r="CL541" s="23"/>
      <c r="CM541" s="23"/>
      <c r="CN541" s="23"/>
      <c r="CO541" s="23"/>
      <c r="CP541" s="23"/>
      <c r="CQ541" s="23"/>
      <c r="CR541" s="23"/>
      <c r="CS541" s="23"/>
      <c r="CT541" s="23"/>
      <c r="CU541" s="23"/>
      <c r="CV541" s="23"/>
      <c r="CW541" s="23"/>
      <c r="CX541" s="23"/>
      <c r="CY541" s="23"/>
      <c r="CZ541" s="23"/>
      <c r="DA541" s="23"/>
      <c r="DB541" s="23"/>
      <c r="DC541" s="23"/>
      <c r="DD541" s="23"/>
      <c r="DE541" s="23"/>
      <c r="DF541" s="23"/>
      <c r="DG541" s="23"/>
      <c r="DH541" s="23"/>
      <c r="DI541" s="23"/>
      <c r="DJ541" s="23"/>
      <c r="DK541" s="23"/>
      <c r="DL541" s="23"/>
      <c r="DM541" s="23"/>
      <c r="DN541" s="23"/>
    </row>
    <row r="542" spans="2:118" ht="15" customHeight="1" x14ac:dyDescent="0.15">
      <c r="K542" s="32">
        <v>3</v>
      </c>
      <c r="L542" s="106">
        <v>1.1339999999999999</v>
      </c>
      <c r="M542" s="139" t="s">
        <v>10</v>
      </c>
      <c r="AH542" s="145"/>
      <c r="AO542" s="145"/>
      <c r="AW542" s="145"/>
      <c r="AX542" s="471"/>
      <c r="AY542" s="469" t="s">
        <v>1908</v>
      </c>
      <c r="AZ542" s="483">
        <f>DEGREES(ATAN(BG544/BB549))</f>
        <v>7.1250163489017977</v>
      </c>
      <c r="BA542" s="13">
        <f>DEGREES(ATAN(BH544/BC549))</f>
        <v>7.1250163489017941</v>
      </c>
      <c r="BB542" s="145"/>
      <c r="BF542" s="145"/>
      <c r="BG542" s="145"/>
      <c r="BH542" s="151"/>
      <c r="BN542" s="145"/>
      <c r="BT542" s="23"/>
      <c r="BU542" s="23"/>
      <c r="BV542" s="23"/>
      <c r="BW542" s="23"/>
      <c r="BX542" s="23"/>
      <c r="BY542" s="23"/>
      <c r="BZ542" s="23"/>
      <c r="CA542" s="23"/>
      <c r="CB542" s="23"/>
      <c r="CC542" s="23"/>
      <c r="CD542" s="23"/>
      <c r="CE542" s="23"/>
      <c r="CF542" s="23"/>
      <c r="CG542" s="23"/>
      <c r="CH542" s="23"/>
      <c r="CI542" s="23"/>
      <c r="CJ542" s="23"/>
      <c r="CK542" s="23"/>
      <c r="CL542" s="23"/>
      <c r="CM542" s="23"/>
      <c r="CN542" s="23"/>
      <c r="CO542" s="23"/>
      <c r="CP542" s="23"/>
      <c r="CQ542" s="23"/>
      <c r="CR542" s="23"/>
      <c r="CS542" s="23"/>
      <c r="CT542" s="23"/>
      <c r="CU542" s="23"/>
      <c r="CV542" s="23"/>
      <c r="CW542" s="23"/>
      <c r="CX542" s="23"/>
      <c r="CY542" s="23"/>
      <c r="CZ542" s="23"/>
      <c r="DA542" s="23"/>
      <c r="DB542" s="23"/>
      <c r="DC542" s="23"/>
      <c r="DD542" s="23"/>
      <c r="DE542" s="23"/>
      <c r="DF542" s="23"/>
      <c r="DG542" s="23"/>
      <c r="DH542" s="23"/>
      <c r="DI542" s="23"/>
      <c r="DJ542" s="23"/>
      <c r="DK542" s="23"/>
      <c r="DL542" s="23"/>
      <c r="DM542" s="23"/>
      <c r="DN542" s="23"/>
    </row>
    <row r="543" spans="2:118" ht="15" customHeight="1" x14ac:dyDescent="0.15">
      <c r="K543" t="s">
        <v>1909</v>
      </c>
      <c r="AH543" s="145"/>
      <c r="AO543" s="145"/>
      <c r="AW543" s="145"/>
      <c r="AX543" s="170"/>
      <c r="AY543" s="469"/>
      <c r="BB543" s="145"/>
      <c r="BC543" s="151"/>
      <c r="BD543" s="12">
        <f>(D66+AZ538)*TAN(RADIANS(AZ542))</f>
        <v>2.5</v>
      </c>
      <c r="BE543" s="13">
        <f>(E66+BA538)*TAN(RADIANS(BA542))</f>
        <v>0.9449999999999994</v>
      </c>
      <c r="BF543" s="475" t="s">
        <v>904</v>
      </c>
      <c r="BG543" s="145"/>
      <c r="BH543" s="151"/>
      <c r="BN543" s="145"/>
      <c r="BT543" s="23"/>
      <c r="BU543" s="23"/>
      <c r="BV543" s="23"/>
      <c r="BW543" s="23"/>
      <c r="BX543" s="23"/>
      <c r="BY543" s="23"/>
      <c r="BZ543" s="23"/>
      <c r="CA543" s="23"/>
      <c r="CB543" s="23"/>
      <c r="CC543" s="23"/>
      <c r="CD543" s="23"/>
      <c r="CE543" s="23"/>
      <c r="CF543" s="23"/>
      <c r="CG543" s="23"/>
      <c r="CH543" s="23"/>
      <c r="CI543" s="23"/>
      <c r="CJ543" s="23"/>
      <c r="CK543" s="23"/>
      <c r="CL543" s="23"/>
      <c r="CM543" s="23"/>
      <c r="CN543" s="23"/>
      <c r="CO543" s="23"/>
      <c r="CP543" s="23"/>
      <c r="CQ543" s="23"/>
      <c r="CR543" s="23"/>
      <c r="CS543" s="23"/>
      <c r="CT543" s="23"/>
      <c r="CU543" s="23"/>
      <c r="CV543" s="23"/>
      <c r="CW543" s="23"/>
      <c r="CX543" s="23"/>
      <c r="CY543" s="23"/>
      <c r="CZ543" s="23"/>
      <c r="DA543" s="23"/>
      <c r="DB543" s="23"/>
      <c r="DC543" s="23"/>
      <c r="DD543" s="23"/>
      <c r="DE543" s="23"/>
      <c r="DF543" s="23"/>
      <c r="DG543" s="23"/>
      <c r="DH543" s="23"/>
      <c r="DI543" s="23"/>
      <c r="DJ543" s="23"/>
      <c r="DK543" s="23"/>
      <c r="DL543" s="23"/>
      <c r="DM543" s="23"/>
      <c r="DN543" s="23"/>
    </row>
    <row r="544" spans="2:118" ht="15" customHeight="1" x14ac:dyDescent="0.15">
      <c r="K544" t="s">
        <v>1910</v>
      </c>
      <c r="AH544" s="145"/>
      <c r="AO544" s="145"/>
      <c r="AT544" s="12">
        <v>1</v>
      </c>
      <c r="AU544" s="13">
        <v>0.378</v>
      </c>
      <c r="AV544" s="131" t="s">
        <v>904</v>
      </c>
      <c r="AW544" s="145"/>
      <c r="AX544" s="170"/>
      <c r="AY544" s="469"/>
      <c r="BB544" s="145"/>
      <c r="BC544" s="151"/>
      <c r="BE544" s="9"/>
      <c r="BF544" s="475"/>
      <c r="BG544" s="472">
        <f>F66+K540+AT544-BH550</f>
        <v>5</v>
      </c>
      <c r="BH544" s="13">
        <f>G66+L540+AU544-BI550</f>
        <v>1.8899999999999988</v>
      </c>
      <c r="BI544" t="s">
        <v>10</v>
      </c>
      <c r="BN544" s="145"/>
      <c r="BT544" s="23"/>
      <c r="BU544" s="23"/>
      <c r="BV544" s="23"/>
      <c r="BW544" s="23"/>
      <c r="BX544" s="23"/>
      <c r="BY544" s="23"/>
      <c r="BZ544" s="23"/>
      <c r="CA544" s="23"/>
      <c r="CB544" s="23"/>
      <c r="CC544" s="23"/>
      <c r="CD544" s="23"/>
      <c r="CE544" s="23"/>
      <c r="CF544" s="23"/>
      <c r="CG544" s="23"/>
      <c r="CH544" s="23"/>
      <c r="CI544" s="23"/>
      <c r="CJ544" s="23"/>
      <c r="CK544" s="23"/>
      <c r="CL544" s="23"/>
      <c r="CM544" s="23"/>
      <c r="CN544" s="23"/>
      <c r="CO544" s="484"/>
      <c r="CP544" s="484"/>
      <c r="CQ544" s="484"/>
      <c r="CR544" s="484"/>
      <c r="CS544" s="484"/>
      <c r="CT544" s="484"/>
      <c r="CU544" s="484"/>
      <c r="CV544" s="484"/>
      <c r="CW544" s="484"/>
      <c r="CX544" s="484"/>
      <c r="CY544" s="23"/>
      <c r="CZ544" s="23"/>
      <c r="DA544" s="23"/>
      <c r="DB544" s="23"/>
      <c r="DC544" s="23"/>
      <c r="DD544" s="23"/>
      <c r="DE544" s="23"/>
      <c r="DF544" s="23"/>
      <c r="DG544" s="23"/>
      <c r="DH544" s="23"/>
      <c r="DI544" s="23"/>
      <c r="DJ544" s="23"/>
      <c r="DK544" s="23"/>
      <c r="DL544" s="23"/>
      <c r="DM544" s="23"/>
      <c r="DN544" s="23"/>
    </row>
    <row r="545" spans="2:118" ht="15" customHeight="1" x14ac:dyDescent="0.15">
      <c r="AH545" s="145"/>
      <c r="AO545" s="145"/>
      <c r="AW545" s="145"/>
      <c r="AX545" s="170"/>
      <c r="AY545" s="469"/>
      <c r="BC545" s="151"/>
      <c r="BE545" s="9"/>
      <c r="BF545" s="475"/>
      <c r="BG545" s="145"/>
      <c r="BH545" s="151"/>
      <c r="BN545" s="145"/>
      <c r="BT545" s="23"/>
      <c r="BU545" s="23"/>
      <c r="BV545" s="23"/>
      <c r="BW545" s="23"/>
      <c r="BX545" s="23"/>
      <c r="BY545" s="23"/>
      <c r="BZ545" s="23"/>
      <c r="CA545" s="23"/>
      <c r="CB545" s="23"/>
      <c r="CC545" s="23"/>
      <c r="CD545" s="23"/>
      <c r="CE545" s="23"/>
      <c r="CF545" s="23"/>
      <c r="CG545" s="23"/>
      <c r="CH545" s="23"/>
      <c r="CI545" s="23"/>
      <c r="CJ545" s="23"/>
      <c r="CK545" s="23"/>
      <c r="CL545" s="23"/>
      <c r="CM545" s="23"/>
      <c r="CN545" s="23"/>
      <c r="CO545" s="485"/>
      <c r="CP545" s="485"/>
      <c r="CQ545" s="23"/>
      <c r="CR545" s="23"/>
      <c r="CS545" s="23"/>
      <c r="CT545" s="23"/>
      <c r="CU545" s="23"/>
      <c r="CV545" s="23"/>
      <c r="CW545" s="23"/>
      <c r="CX545" s="23"/>
      <c r="CY545" s="23"/>
      <c r="CZ545" s="23"/>
      <c r="DA545" s="23"/>
      <c r="DB545" s="23"/>
      <c r="DC545" s="23"/>
      <c r="DD545" s="23"/>
      <c r="DE545" s="23"/>
      <c r="DF545" s="23"/>
      <c r="DG545" s="23"/>
      <c r="DH545" s="23"/>
      <c r="DI545" s="23"/>
      <c r="DJ545" s="23"/>
      <c r="DK545" s="23"/>
      <c r="DL545" s="23"/>
      <c r="DM545" s="23"/>
      <c r="DN545" s="23"/>
    </row>
    <row r="546" spans="2:118" ht="15" customHeight="1" x14ac:dyDescent="0.15">
      <c r="AH546" s="145"/>
      <c r="AO546" s="145"/>
      <c r="AW546" s="145"/>
      <c r="AX546" s="471"/>
      <c r="AY546" s="145"/>
      <c r="AZ546" s="12">
        <f>(D66+AZ534)*TAN(RADIANS(AZ542))</f>
        <v>0.625</v>
      </c>
      <c r="BA546" s="13">
        <f>(E66+BA534)*TAN(RADIANS(BA542))</f>
        <v>0.23624999999999985</v>
      </c>
      <c r="BB546" s="145" t="s">
        <v>10</v>
      </c>
      <c r="BC546" s="151"/>
      <c r="BF546" s="145"/>
      <c r="BG546" s="145"/>
      <c r="BH546" s="151"/>
      <c r="BN546" s="145"/>
      <c r="BO546" s="151"/>
      <c r="BT546" s="23"/>
      <c r="BU546" s="23"/>
      <c r="BV546" s="23"/>
      <c r="BW546" s="23"/>
      <c r="BX546" s="23"/>
      <c r="BY546" s="23"/>
      <c r="BZ546" s="23"/>
      <c r="CA546" s="23"/>
      <c r="CB546" s="23"/>
      <c r="CC546" s="23"/>
      <c r="CD546" s="23"/>
      <c r="CE546" s="23"/>
      <c r="CF546" s="23"/>
      <c r="CG546" s="23"/>
      <c r="CH546" s="23"/>
      <c r="CI546" s="23"/>
      <c r="CJ546" s="23"/>
      <c r="CK546" s="23"/>
      <c r="CL546" s="23"/>
      <c r="CM546" s="23"/>
      <c r="CN546" s="23"/>
      <c r="CO546" s="23"/>
      <c r="CP546" s="23"/>
      <c r="CQ546" s="23"/>
      <c r="CR546" s="23"/>
      <c r="CS546" s="23"/>
      <c r="CT546" s="23"/>
      <c r="CU546" s="23"/>
      <c r="CV546" s="23"/>
      <c r="CW546" s="23"/>
      <c r="CX546" s="23"/>
      <c r="CY546" s="23"/>
      <c r="CZ546" s="23"/>
      <c r="DA546" s="23"/>
      <c r="DB546" s="23"/>
      <c r="DC546" s="23"/>
      <c r="DD546" s="23"/>
      <c r="DE546" s="23"/>
      <c r="DF546" s="23"/>
      <c r="DG546" s="23"/>
      <c r="DH546" s="23"/>
      <c r="DI546" s="23"/>
      <c r="DJ546" s="23"/>
      <c r="DK546" s="23"/>
      <c r="DL546" s="23"/>
      <c r="DM546" s="23"/>
      <c r="DN546" s="23"/>
    </row>
    <row r="547" spans="2:118" ht="15" customHeight="1" x14ac:dyDescent="0.15">
      <c r="AH547" s="145"/>
      <c r="AO547" s="145"/>
      <c r="AW547" s="145"/>
      <c r="AX547" s="170"/>
      <c r="AY547" s="469"/>
      <c r="AZ547" t="s">
        <v>1911</v>
      </c>
      <c r="BB547" s="304">
        <f>R68</f>
        <v>40</v>
      </c>
      <c r="BC547" s="13">
        <f>S68</f>
        <v>15.12</v>
      </c>
      <c r="BD547" t="s">
        <v>10</v>
      </c>
      <c r="BF547" s="145"/>
      <c r="BG547" s="145"/>
      <c r="BH547" s="151"/>
      <c r="BI547" s="593" t="s">
        <v>1852</v>
      </c>
      <c r="BJ547" s="271"/>
      <c r="BN547" s="145"/>
      <c r="BP547" t="s">
        <v>1912</v>
      </c>
      <c r="BQ547" s="12">
        <f>DEGREES(ATAN(BI548/BJ536))</f>
        <v>0</v>
      </c>
      <c r="BR547" s="13">
        <f>DEGREES(ATAN(BJ548/BK536))</f>
        <v>0</v>
      </c>
      <c r="BT547" s="23"/>
      <c r="BU547" s="23"/>
      <c r="BV547" s="23"/>
      <c r="BW547" s="23"/>
      <c r="BX547" s="23"/>
      <c r="BY547" s="23"/>
      <c r="BZ547" s="23"/>
      <c r="CA547" s="23"/>
      <c r="CB547" s="23"/>
      <c r="CC547" s="23"/>
      <c r="CD547" s="23"/>
      <c r="CE547" s="23"/>
      <c r="CF547" s="23"/>
      <c r="CG547" s="23"/>
      <c r="CH547" s="23"/>
      <c r="CI547" s="23"/>
      <c r="CJ547" s="23"/>
      <c r="CK547" s="23"/>
      <c r="CL547" s="23"/>
      <c r="CM547" s="23"/>
      <c r="CN547" s="23"/>
      <c r="CO547" s="23"/>
      <c r="CP547" s="23"/>
      <c r="CQ547" s="23"/>
      <c r="CR547" s="23"/>
      <c r="CS547" s="23"/>
      <c r="CT547" s="23"/>
      <c r="CU547" s="23"/>
      <c r="CV547" s="23"/>
      <c r="CW547" s="23"/>
      <c r="CX547" s="23"/>
      <c r="CY547" s="23"/>
      <c r="CZ547" s="23"/>
      <c r="DA547" s="23"/>
      <c r="DB547" s="23"/>
      <c r="DC547" s="23"/>
      <c r="DD547" s="23"/>
      <c r="DE547" s="23"/>
      <c r="DF547" s="23"/>
      <c r="DG547" s="23"/>
      <c r="DH547" s="23"/>
      <c r="DI547" s="23"/>
      <c r="DJ547" s="23"/>
      <c r="DK547" s="23"/>
      <c r="DL547" s="23"/>
      <c r="DM547" s="23"/>
      <c r="DN547" s="23"/>
    </row>
    <row r="548" spans="2:118" ht="15" customHeight="1" x14ac:dyDescent="0.15">
      <c r="AH548" s="145"/>
      <c r="AO548" s="145"/>
      <c r="AW548" s="145"/>
      <c r="AX548" s="471"/>
      <c r="AY548" s="145"/>
      <c r="BB548" s="145"/>
      <c r="BF548" s="145"/>
      <c r="BG548" s="145"/>
      <c r="BH548" s="151"/>
      <c r="BI548" s="12">
        <f>BO464</f>
        <v>0</v>
      </c>
      <c r="BJ548" s="13">
        <f>BP464</f>
        <v>0</v>
      </c>
      <c r="BK548" t="s">
        <v>10</v>
      </c>
      <c r="BN548" s="145"/>
      <c r="BT548" s="23"/>
      <c r="BU548" s="23"/>
      <c r="BV548" s="23"/>
      <c r="BW548" s="23"/>
      <c r="BX548" s="23"/>
      <c r="BY548" s="23"/>
      <c r="BZ548" s="23"/>
      <c r="CA548" s="23"/>
      <c r="CB548" s="23"/>
      <c r="CC548" s="23"/>
      <c r="CD548" s="23"/>
      <c r="CE548" s="23"/>
      <c r="CF548" s="23"/>
      <c r="CG548" s="23"/>
      <c r="CH548" s="23"/>
      <c r="CI548" s="23"/>
      <c r="CJ548" s="23"/>
      <c r="CK548" s="23"/>
      <c r="CL548" s="23"/>
      <c r="CM548" s="23"/>
      <c r="CN548" s="23"/>
      <c r="CO548" s="23"/>
      <c r="CP548" s="23"/>
      <c r="CQ548" s="23"/>
      <c r="CR548" s="23"/>
      <c r="CS548" s="23"/>
      <c r="CT548" s="23"/>
      <c r="CU548" s="23"/>
      <c r="CV548" s="23"/>
      <c r="CW548" s="23"/>
      <c r="CX548" s="23"/>
      <c r="CY548" s="23"/>
      <c r="CZ548" s="23"/>
      <c r="DA548" s="23"/>
      <c r="DB548" s="23"/>
      <c r="DC548" s="23"/>
      <c r="DD548" s="23"/>
      <c r="DE548" s="23"/>
      <c r="DF548" s="23"/>
      <c r="DG548" s="23"/>
      <c r="DH548" s="23"/>
      <c r="DI548" s="23"/>
      <c r="DJ548" s="23"/>
      <c r="DK548" s="23"/>
      <c r="DL548" s="23"/>
      <c r="DM548" s="23"/>
      <c r="DN548" s="23"/>
    </row>
    <row r="549" spans="2:118" ht="15" customHeight="1" x14ac:dyDescent="0.15">
      <c r="AH549" s="145"/>
      <c r="AO549" s="145"/>
      <c r="AW549" s="145"/>
      <c r="AX549" s="471"/>
      <c r="AY549" s="145"/>
      <c r="BB549" s="304">
        <f>D66+R68</f>
        <v>40</v>
      </c>
      <c r="BC549" s="13">
        <f>E66+S68</f>
        <v>15.12</v>
      </c>
      <c r="BD549" t="s">
        <v>10</v>
      </c>
      <c r="BE549" s="168" t="s">
        <v>553</v>
      </c>
      <c r="BF549" s="145"/>
      <c r="BG549" t="s">
        <v>638</v>
      </c>
      <c r="BN549" s="145"/>
      <c r="BT549" s="23"/>
      <c r="BU549" s="23"/>
      <c r="BV549" s="23"/>
      <c r="BW549" s="23"/>
      <c r="BX549" s="23"/>
      <c r="BY549" s="23"/>
      <c r="BZ549" s="23"/>
      <c r="CA549" s="23"/>
      <c r="CB549" s="23"/>
      <c r="CC549" s="23"/>
      <c r="CD549" s="23"/>
      <c r="CE549" s="23"/>
      <c r="CF549" s="23"/>
      <c r="CG549" s="23"/>
      <c r="CH549" s="23"/>
      <c r="CI549" s="23"/>
      <c r="CJ549" s="23"/>
      <c r="CK549" s="23"/>
      <c r="CL549" s="23"/>
      <c r="CM549" s="23"/>
      <c r="CN549" s="23"/>
      <c r="CO549" s="23"/>
      <c r="CP549" s="23"/>
      <c r="CQ549" s="23"/>
      <c r="CR549" s="23"/>
      <c r="CS549" s="23"/>
      <c r="CT549" s="23"/>
      <c r="CU549" s="23"/>
      <c r="CV549" s="23"/>
      <c r="CW549" s="23"/>
      <c r="CX549" s="23"/>
      <c r="CY549" s="23"/>
      <c r="CZ549" s="23"/>
      <c r="DA549" s="23"/>
      <c r="DB549" s="23"/>
      <c r="DC549" s="23"/>
      <c r="DD549" s="23"/>
      <c r="DE549" s="23"/>
      <c r="DF549" s="23"/>
      <c r="DG549" s="23"/>
      <c r="DH549" s="23"/>
      <c r="DI549" s="23"/>
      <c r="DJ549" s="23"/>
      <c r="DK549" s="23"/>
      <c r="DL549" s="23"/>
      <c r="DM549" s="23"/>
      <c r="DN549" s="23"/>
    </row>
    <row r="550" spans="2:118" ht="15" customHeight="1" x14ac:dyDescent="0.15">
      <c r="AH550" s="145"/>
      <c r="AO550" s="145"/>
      <c r="AP550" s="23" t="s">
        <v>1913</v>
      </c>
      <c r="AV550" s="12">
        <f>D66+D68-AZ534</f>
        <v>-3</v>
      </c>
      <c r="AW550" s="145"/>
      <c r="AX550" s="170"/>
      <c r="AY550" s="469"/>
      <c r="BB550" s="145"/>
      <c r="BC550" s="151"/>
      <c r="BF550" s="145"/>
      <c r="BG550" s="593" t="s">
        <v>1902</v>
      </c>
      <c r="BH550" s="483">
        <f>BP550+BI548</f>
        <v>17</v>
      </c>
      <c r="BI550" s="13">
        <f>BQ550+BJ548</f>
        <v>6.4260000000000019</v>
      </c>
      <c r="BJ550" t="s">
        <v>10</v>
      </c>
      <c r="BN550" s="145"/>
      <c r="BO550" t="s">
        <v>1914</v>
      </c>
      <c r="BP550" s="12">
        <f>(H539+AB68)-(BO533-H485)</f>
        <v>17</v>
      </c>
      <c r="BQ550" s="13">
        <f>(I539+AC68)-(BP533-I485)</f>
        <v>6.4260000000000019</v>
      </c>
      <c r="BR550" t="s">
        <v>10</v>
      </c>
      <c r="BT550" s="23"/>
      <c r="BU550" s="23"/>
      <c r="BV550" s="23"/>
      <c r="BW550" s="23"/>
      <c r="BX550" s="23"/>
      <c r="BY550" s="23"/>
      <c r="BZ550" s="23"/>
      <c r="CA550" s="23"/>
      <c r="CB550" s="23"/>
      <c r="CC550" s="23"/>
      <c r="CD550" s="23"/>
      <c r="CE550" s="23"/>
      <c r="CF550" s="23"/>
      <c r="CG550" s="23"/>
      <c r="CH550" s="23"/>
      <c r="CI550" s="23"/>
      <c r="CJ550" s="23"/>
      <c r="CK550" s="23"/>
      <c r="CL550" s="23"/>
      <c r="CM550" s="23"/>
      <c r="CN550" s="23"/>
      <c r="CO550" s="23"/>
      <c r="CP550" s="23"/>
      <c r="CQ550" s="23"/>
      <c r="CR550" s="23"/>
      <c r="CS550" s="23"/>
      <c r="CT550" s="23"/>
      <c r="CU550" s="23"/>
      <c r="CV550" s="23"/>
      <c r="CW550" s="23"/>
      <c r="CX550" s="23"/>
      <c r="CY550" s="23"/>
      <c r="CZ550" s="23"/>
      <c r="DA550" s="23"/>
      <c r="DB550" s="23"/>
      <c r="DC550" s="23"/>
      <c r="DD550" s="23"/>
      <c r="DE550" s="23"/>
      <c r="DF550" s="23"/>
      <c r="DG550" s="23"/>
      <c r="DH550" s="23"/>
      <c r="DI550" s="23"/>
      <c r="DJ550" s="23"/>
      <c r="DK550" s="23"/>
      <c r="DL550" s="23"/>
      <c r="DM550" s="23"/>
      <c r="DN550" s="23"/>
    </row>
    <row r="551" spans="2:118" ht="15" customHeight="1" x14ac:dyDescent="0.15">
      <c r="AH551" s="145"/>
      <c r="AO551" s="145"/>
      <c r="AP551" s="23" t="s">
        <v>1915</v>
      </c>
      <c r="AV551" s="13">
        <f>E66+E68-BA534</f>
        <v>-1.1339999999999999</v>
      </c>
      <c r="AW551" s="145" t="s">
        <v>10</v>
      </c>
      <c r="AX551" s="170"/>
      <c r="AY551" t="s">
        <v>221</v>
      </c>
      <c r="BB551" s="145"/>
      <c r="BC551" s="151"/>
      <c r="BF551" s="145"/>
      <c r="BG551" s="593" t="s">
        <v>1903</v>
      </c>
      <c r="BH551" s="483">
        <f>BP551+BI548</f>
        <v>17</v>
      </c>
      <c r="BI551" s="13">
        <f>BQ551+BJ548</f>
        <v>6.4260000000000019</v>
      </c>
      <c r="BJ551" t="s">
        <v>10</v>
      </c>
      <c r="BN551" s="145"/>
      <c r="BO551" t="s">
        <v>1906</v>
      </c>
      <c r="BP551" s="12">
        <f>(H540+AB68)-(BO533-H485)</f>
        <v>17</v>
      </c>
      <c r="BQ551" s="13">
        <f>(I540+AC68)-(BP533-I485)</f>
        <v>6.4260000000000019</v>
      </c>
      <c r="BR551" t="s">
        <v>10</v>
      </c>
      <c r="BT551" s="23"/>
      <c r="BU551" s="23"/>
      <c r="BV551" s="23"/>
      <c r="BW551" s="23"/>
      <c r="BX551" s="23"/>
      <c r="BY551" s="23"/>
      <c r="BZ551" s="23"/>
      <c r="CA551" s="23"/>
      <c r="CB551" s="23"/>
      <c r="CC551" s="23"/>
      <c r="CD551" s="23"/>
      <c r="CE551" s="23"/>
      <c r="CF551" s="23"/>
      <c r="CG551" s="23"/>
      <c r="CH551" s="23"/>
      <c r="CI551" s="23"/>
      <c r="CJ551" s="23"/>
      <c r="CK551" s="23"/>
      <c r="CL551" s="23"/>
      <c r="CM551" s="23"/>
      <c r="CN551" s="23"/>
      <c r="CO551" s="23"/>
      <c r="CP551" s="23"/>
      <c r="CQ551" s="23"/>
      <c r="CR551" s="23"/>
      <c r="CS551" s="23"/>
      <c r="CT551" s="23"/>
      <c r="CU551" s="23"/>
      <c r="CV551" s="23"/>
      <c r="CW551" s="23"/>
      <c r="CX551" s="23"/>
      <c r="CY551" s="23"/>
      <c r="CZ551" s="23"/>
      <c r="DA551" s="23"/>
      <c r="DB551" s="23"/>
      <c r="DC551" s="23"/>
      <c r="DD551" s="23"/>
      <c r="DE551" s="23"/>
      <c r="DF551" s="23"/>
      <c r="DG551" s="23"/>
      <c r="DH551" s="23"/>
      <c r="DI551" s="23"/>
      <c r="DJ551" s="23"/>
      <c r="DK551" s="23"/>
      <c r="DL551" s="23"/>
      <c r="DM551" s="23"/>
      <c r="DN551" s="23"/>
    </row>
    <row r="552" spans="2:118" ht="15" customHeight="1" x14ac:dyDescent="0.15">
      <c r="AH552" s="145"/>
      <c r="AO552" s="145"/>
      <c r="AW552" s="145"/>
      <c r="AX552" s="170"/>
      <c r="AY552" s="469" t="s">
        <v>220</v>
      </c>
      <c r="BB552" s="145"/>
      <c r="BC552" s="151"/>
      <c r="BF552" s="145"/>
      <c r="BG552" s="145"/>
      <c r="BN552" s="145"/>
      <c r="BT552" s="23"/>
      <c r="BU552" s="23"/>
      <c r="BV552" s="23"/>
      <c r="BW552" s="23"/>
      <c r="BX552" s="23"/>
      <c r="BY552" s="23"/>
      <c r="BZ552" s="23"/>
      <c r="CA552" s="23"/>
      <c r="CB552" s="23"/>
      <c r="CC552" s="23"/>
      <c r="CD552" s="23"/>
      <c r="CE552" s="23"/>
      <c r="CF552" s="23"/>
      <c r="CG552" s="23"/>
      <c r="CH552" s="23"/>
      <c r="CI552" s="23"/>
      <c r="CJ552" s="23"/>
      <c r="CK552" s="23"/>
      <c r="CL552" s="23"/>
      <c r="CM552" s="23"/>
      <c r="CN552" s="23"/>
      <c r="CO552" s="23"/>
      <c r="CP552" s="23"/>
      <c r="CQ552" s="23"/>
      <c r="CR552" s="23"/>
      <c r="CS552" s="23"/>
      <c r="CT552" s="23"/>
      <c r="CU552" s="23"/>
      <c r="CV552" s="23"/>
      <c r="CW552" s="23"/>
      <c r="CX552" s="23"/>
      <c r="CY552" s="23"/>
      <c r="CZ552" s="23"/>
      <c r="DA552" s="23"/>
      <c r="DB552" s="23"/>
      <c r="DC552" s="23"/>
      <c r="DD552" s="23"/>
      <c r="DE552" s="23"/>
      <c r="DF552" s="23"/>
      <c r="DG552" s="484"/>
      <c r="DH552" s="23"/>
      <c r="DI552" s="23"/>
      <c r="DJ552" s="23"/>
      <c r="DK552" s="23"/>
      <c r="DL552" s="23"/>
      <c r="DM552" s="23"/>
      <c r="DN552" s="23"/>
    </row>
    <row r="553" spans="2:118" ht="15" customHeight="1" x14ac:dyDescent="0.15">
      <c r="AH553" s="145"/>
      <c r="AO553" s="145"/>
      <c r="AQ553" t="s">
        <v>164</v>
      </c>
      <c r="AW553" s="145"/>
      <c r="AX553" s="170"/>
      <c r="AY553" s="486">
        <f>D66</f>
        <v>0</v>
      </c>
      <c r="AZ553" s="13">
        <f>E66</f>
        <v>0</v>
      </c>
      <c r="BA553" s="2" t="s">
        <v>10</v>
      </c>
      <c r="BB553" s="145"/>
      <c r="BC553" s="151"/>
      <c r="BF553" s="145"/>
      <c r="BG553" s="145"/>
      <c r="BJ553" s="145"/>
      <c r="BN553" s="145"/>
      <c r="BT553" s="23"/>
      <c r="BU553" s="23"/>
      <c r="BV553" s="23"/>
      <c r="BW553" s="23"/>
      <c r="BX553" s="23"/>
      <c r="BY553" s="23"/>
      <c r="BZ553" s="23"/>
      <c r="CA553" s="23"/>
      <c r="CB553" s="23"/>
      <c r="CC553" s="23"/>
      <c r="CD553" s="23"/>
      <c r="CE553" s="23"/>
      <c r="CF553" s="23"/>
      <c r="CG553" s="23"/>
      <c r="CH553" s="23"/>
      <c r="CI553" s="23"/>
      <c r="CJ553" s="23"/>
      <c r="CK553" s="23"/>
      <c r="CL553" s="23"/>
      <c r="CM553" s="23"/>
      <c r="CN553" s="23"/>
      <c r="CO553" s="23"/>
      <c r="CP553" s="23"/>
      <c r="CQ553" s="23"/>
      <c r="CR553" s="23"/>
      <c r="CS553" s="23"/>
      <c r="CT553" s="23"/>
      <c r="CU553" s="23"/>
      <c r="CV553" s="23"/>
      <c r="CW553" s="23"/>
      <c r="CX553" s="23"/>
      <c r="CY553" s="23"/>
      <c r="CZ553" s="23"/>
      <c r="DA553" s="23"/>
      <c r="DB553" s="23"/>
      <c r="DC553" s="23"/>
      <c r="DD553" s="23"/>
      <c r="DE553" s="23"/>
      <c r="DF553" s="23"/>
      <c r="DG553" s="23"/>
      <c r="DH553" s="23"/>
      <c r="DI553" s="23"/>
      <c r="DJ553" s="23"/>
      <c r="DK553" s="23"/>
      <c r="DL553" s="23"/>
      <c r="DM553" s="23"/>
      <c r="DN553" s="23"/>
    </row>
    <row r="554" spans="2:118" ht="15" customHeight="1" x14ac:dyDescent="0.15">
      <c r="Z554" s="3"/>
      <c r="AA554" s="3"/>
      <c r="AB554" s="3"/>
      <c r="AC554" s="3"/>
      <c r="AD554" s="3"/>
      <c r="AE554" s="147"/>
      <c r="AF554" s="3"/>
      <c r="AG554" s="3"/>
      <c r="AH554" s="147"/>
      <c r="AI554" s="3"/>
      <c r="AJ554" s="3"/>
      <c r="AK554" s="3"/>
      <c r="AL554" s="3"/>
      <c r="AM554" s="3"/>
      <c r="AN554" s="3"/>
      <c r="AO554" s="147"/>
      <c r="AP554" s="3"/>
      <c r="AQ554" s="3"/>
      <c r="AR554" s="3"/>
      <c r="AS554" s="3"/>
      <c r="AT554" s="3"/>
      <c r="AU554" s="3"/>
      <c r="AV554" s="3"/>
      <c r="AW554" s="147"/>
      <c r="AX554" s="193"/>
      <c r="AY554" s="487"/>
      <c r="AZ554" s="3"/>
      <c r="BA554" s="3"/>
      <c r="BB554" s="147"/>
      <c r="BC554" s="212"/>
      <c r="BD554" s="3"/>
      <c r="BE554" s="3"/>
      <c r="BF554" s="147"/>
      <c r="BG554" s="147"/>
      <c r="BH554" s="3"/>
      <c r="BI554" s="3"/>
      <c r="BJ554" s="147"/>
      <c r="BK554" s="3"/>
      <c r="BL554" s="3"/>
      <c r="BM554" s="3"/>
      <c r="BN554" s="147"/>
      <c r="BO554" s="3"/>
      <c r="BT554" s="23"/>
      <c r="BU554" s="23"/>
      <c r="BV554" s="23"/>
      <c r="BW554" s="23"/>
      <c r="BX554" s="23"/>
      <c r="BY554" s="23"/>
      <c r="BZ554" s="23"/>
      <c r="CA554" s="23"/>
      <c r="CB554" s="23"/>
      <c r="CC554" s="23"/>
      <c r="CD554" s="23"/>
      <c r="CE554" s="23"/>
      <c r="CF554" s="23"/>
      <c r="CG554" s="23"/>
      <c r="CH554" s="23"/>
      <c r="CI554" s="23"/>
      <c r="CJ554" s="23"/>
      <c r="CK554" s="23"/>
      <c r="CL554" s="23"/>
      <c r="CM554" s="23"/>
      <c r="CN554" s="23"/>
      <c r="CO554" s="23"/>
      <c r="CP554" s="23"/>
      <c r="CQ554" s="23"/>
      <c r="CR554" s="23"/>
      <c r="CS554" s="23"/>
      <c r="CT554" s="23"/>
      <c r="CU554" s="23"/>
      <c r="CV554" s="23"/>
      <c r="CW554" s="23"/>
      <c r="CX554" s="23"/>
      <c r="CY554" s="23"/>
      <c r="CZ554" s="23"/>
      <c r="DA554" s="23"/>
      <c r="DB554" s="23"/>
      <c r="DC554" s="23"/>
      <c r="DD554" s="23"/>
      <c r="DE554" s="23"/>
      <c r="DF554" s="23"/>
      <c r="DG554" s="23"/>
      <c r="DH554" s="23"/>
      <c r="DI554" s="23"/>
      <c r="DJ554" s="23"/>
      <c r="DK554" s="23"/>
      <c r="DL554" s="23"/>
      <c r="DM554" s="23"/>
      <c r="DN554" s="23"/>
    </row>
    <row r="555" spans="2:118" ht="15" customHeight="1" x14ac:dyDescent="0.15">
      <c r="AV555" s="9"/>
      <c r="AW555" t="s">
        <v>1916</v>
      </c>
      <c r="BT555" s="23"/>
      <c r="BU555" s="23"/>
      <c r="BV555" s="23"/>
      <c r="BW555" s="23"/>
      <c r="BX555" s="23"/>
      <c r="BY555" s="23"/>
      <c r="BZ555" s="23"/>
      <c r="CA555" s="23"/>
      <c r="CB555" s="23"/>
      <c r="CC555" s="23"/>
      <c r="CD555" s="23"/>
      <c r="CE555" s="23"/>
      <c r="CF555" s="23"/>
      <c r="CG555" s="23"/>
      <c r="CH555" s="23"/>
      <c r="CI555" s="23"/>
      <c r="CJ555" s="23"/>
      <c r="CK555" s="23"/>
      <c r="CL555" s="23"/>
      <c r="CM555" s="23"/>
      <c r="CN555" s="23"/>
      <c r="CO555" s="23"/>
      <c r="CP555" s="23"/>
      <c r="CQ555" s="23"/>
      <c r="CR555" s="23"/>
      <c r="CS555" s="23"/>
      <c r="CT555" s="23"/>
      <c r="CU555" s="23"/>
      <c r="CV555" s="23"/>
      <c r="CW555" s="23"/>
      <c r="CX555" s="23"/>
      <c r="CY555" s="23"/>
      <c r="CZ555" s="23"/>
      <c r="DA555" s="23"/>
      <c r="DB555" s="23"/>
      <c r="DC555" s="23"/>
      <c r="DD555" s="23"/>
      <c r="DE555" s="23"/>
      <c r="DF555" s="23"/>
      <c r="DG555" s="23"/>
      <c r="DH555" s="23"/>
      <c r="DI555" s="23"/>
      <c r="DJ555" s="23"/>
      <c r="DK555" s="23"/>
      <c r="DL555" s="23"/>
      <c r="DM555" s="23"/>
      <c r="DN555" s="23"/>
    </row>
    <row r="556" spans="2:118" ht="15" customHeight="1" x14ac:dyDescent="0.15">
      <c r="AD556" s="9"/>
      <c r="AE556" s="9"/>
      <c r="AF556" s="9"/>
      <c r="AG556" s="9"/>
      <c r="AH556" s="9"/>
      <c r="AI556" s="9"/>
      <c r="AJ556" s="9"/>
      <c r="AK556" s="9"/>
      <c r="AL556" s="9"/>
      <c r="AM556" s="9"/>
      <c r="AN556" s="9"/>
      <c r="AO556" s="9"/>
      <c r="AP556" s="9"/>
      <c r="AQ556" s="9"/>
      <c r="AR556" s="9"/>
      <c r="AS556" s="9"/>
      <c r="AT556" s="9"/>
      <c r="AW556" s="12">
        <f>I536</f>
        <v>0.5</v>
      </c>
      <c r="AX556" s="13">
        <f>J536</f>
        <v>0.189</v>
      </c>
      <c r="AY556" t="s">
        <v>10</v>
      </c>
      <c r="AZ556" s="9"/>
      <c r="BA556" s="9"/>
      <c r="BB556" s="9"/>
      <c r="BC556" s="9"/>
      <c r="BD556" s="9"/>
      <c r="BE556" s="9"/>
      <c r="BF556" s="9"/>
      <c r="BG556" s="9"/>
      <c r="BH556" s="9"/>
      <c r="BI556" s="9"/>
      <c r="BJ556" s="9"/>
      <c r="BK556" s="9"/>
      <c r="BL556" s="9"/>
      <c r="BM556" s="9"/>
      <c r="BN556" s="9"/>
      <c r="BO556" s="9"/>
      <c r="BP556" s="9"/>
      <c r="BQ556" s="9"/>
      <c r="BR556" s="9"/>
      <c r="BS556" s="9"/>
      <c r="BT556" s="9"/>
      <c r="BU556" s="9"/>
    </row>
    <row r="558" spans="2:118" ht="15" customHeight="1" x14ac:dyDescent="0.15">
      <c r="B558" s="30" t="s">
        <v>2590</v>
      </c>
      <c r="AZ558" s="6" t="s">
        <v>1447</v>
      </c>
    </row>
    <row r="559" spans="2:118" ht="15" customHeight="1" x14ac:dyDescent="0.15">
      <c r="M559" t="s">
        <v>1917</v>
      </c>
      <c r="O559" s="12">
        <f>E198</f>
        <v>341.5188242338802</v>
      </c>
      <c r="P559" s="13">
        <f>F198</f>
        <v>129.09411556040672</v>
      </c>
      <c r="Q559" t="s">
        <v>10</v>
      </c>
      <c r="AH559" s="188"/>
      <c r="BH559" t="s">
        <v>1917</v>
      </c>
      <c r="BJ559" s="12">
        <f>G203</f>
        <v>350</v>
      </c>
      <c r="BK559" s="13">
        <f>H203</f>
        <v>132.29999999999998</v>
      </c>
      <c r="BL559" t="s">
        <v>10</v>
      </c>
      <c r="CC559" s="188"/>
    </row>
    <row r="560" spans="2:118" ht="15" customHeight="1" x14ac:dyDescent="0.15">
      <c r="B560" s="145"/>
      <c r="D560" t="s">
        <v>1371</v>
      </c>
      <c r="M560" t="s">
        <v>18</v>
      </c>
      <c r="O560" s="12">
        <f>E199</f>
        <v>325</v>
      </c>
      <c r="P560" s="13">
        <f>F199</f>
        <v>122.85</v>
      </c>
      <c r="Q560" t="s">
        <v>10</v>
      </c>
      <c r="AH560" s="188"/>
      <c r="AL560" s="145"/>
      <c r="AZ560" s="145"/>
      <c r="BA560" t="s">
        <v>1371</v>
      </c>
      <c r="BC560" s="136">
        <f>Q203</f>
        <v>10</v>
      </c>
      <c r="BD560" s="13">
        <f>R203</f>
        <v>3.78</v>
      </c>
      <c r="BE560" s="145" t="s">
        <v>10</v>
      </c>
      <c r="BH560" t="s">
        <v>18</v>
      </c>
      <c r="BJ560" s="12">
        <f>E199</f>
        <v>325</v>
      </c>
      <c r="BK560" s="13">
        <f>F199</f>
        <v>122.85</v>
      </c>
      <c r="BL560" t="s">
        <v>10</v>
      </c>
      <c r="CC560" s="188"/>
      <c r="CG560" s="145"/>
    </row>
    <row r="561" spans="2:132" ht="15" customHeight="1" x14ac:dyDescent="0.15">
      <c r="B561" s="145"/>
      <c r="C561" s="488">
        <f>E200</f>
        <v>16.518824233880196</v>
      </c>
      <c r="D561" s="44">
        <f>F200</f>
        <v>6.2441155604067262</v>
      </c>
      <c r="E561" s="3" t="s">
        <v>10</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185"/>
      <c r="AI561" s="3"/>
      <c r="AJ561" s="3"/>
      <c r="AK561" s="3"/>
      <c r="AL561" s="147"/>
      <c r="AM561" s="168"/>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185"/>
      <c r="CD561" s="3"/>
      <c r="CE561" s="3"/>
      <c r="CF561" s="3"/>
      <c r="CG561" s="147"/>
      <c r="CH561" s="168"/>
    </row>
    <row r="562" spans="2:132" ht="15" customHeight="1" x14ac:dyDescent="0.15">
      <c r="B562" s="7"/>
      <c r="AH562" s="188" t="s">
        <v>1918</v>
      </c>
      <c r="AI562" t="s">
        <v>1919</v>
      </c>
      <c r="AL562" s="89"/>
      <c r="AM562" t="s">
        <v>1920</v>
      </c>
      <c r="AR562" s="12">
        <f>10+K185+Q185</f>
        <v>13</v>
      </c>
      <c r="AS562" s="13">
        <f>3.78+L185+R185</f>
        <v>4.9139999999999997</v>
      </c>
      <c r="AT562" t="s">
        <v>1921</v>
      </c>
      <c r="AZ562" s="7"/>
      <c r="CC562" s="188" t="s">
        <v>1918</v>
      </c>
      <c r="CD562" t="s">
        <v>1919</v>
      </c>
      <c r="CG562" s="89"/>
    </row>
    <row r="563" spans="2:132" ht="15" customHeight="1" x14ac:dyDescent="0.15">
      <c r="B563" s="7"/>
      <c r="G563" t="s">
        <v>1922</v>
      </c>
      <c r="X563" t="s">
        <v>1923</v>
      </c>
      <c r="AH563" s="188"/>
      <c r="AI563" s="12">
        <f>AM566-Y571-AJ568</f>
        <v>13.5</v>
      </c>
      <c r="AJ563" s="13">
        <f>AN566-Z571-AK568</f>
        <v>5.1029999999999944</v>
      </c>
      <c r="AK563" s="131" t="s">
        <v>10</v>
      </c>
      <c r="AL563" s="7"/>
      <c r="AM563" t="s">
        <v>1924</v>
      </c>
      <c r="AR563" s="12">
        <f>AR562+AK68</f>
        <v>14.5</v>
      </c>
      <c r="AS563" s="13">
        <f>AS562+AL68</f>
        <v>5.484</v>
      </c>
      <c r="AT563" t="s">
        <v>1921</v>
      </c>
      <c r="AZ563" s="7"/>
      <c r="BB563" t="s">
        <v>1922</v>
      </c>
      <c r="BS563" t="s">
        <v>1923</v>
      </c>
      <c r="CC563" s="188"/>
      <c r="CD563" s="12">
        <f>CH567-BT571-CE568</f>
        <v>13.5</v>
      </c>
      <c r="CE563" s="13">
        <f>CI567-BU571-CF568</f>
        <v>5.1029999999999944</v>
      </c>
      <c r="CF563" s="131" t="s">
        <v>10</v>
      </c>
      <c r="CG563" s="7"/>
      <c r="CH563" t="s">
        <v>1920</v>
      </c>
      <c r="CM563" s="12">
        <f>10+K185+Q185</f>
        <v>13</v>
      </c>
      <c r="CN563" s="13">
        <f>3.78+L185+R185</f>
        <v>4.9139999999999997</v>
      </c>
      <c r="CO563" t="s">
        <v>1921</v>
      </c>
    </row>
    <row r="564" spans="2:132" ht="15" customHeight="1" x14ac:dyDescent="0.15">
      <c r="B564" s="7"/>
      <c r="AG564" t="s">
        <v>1925</v>
      </c>
      <c r="AH564" s="188"/>
      <c r="AI564" t="s">
        <v>1926</v>
      </c>
      <c r="AL564" s="7"/>
      <c r="AZ564" s="7"/>
      <c r="CC564" s="188"/>
      <c r="CG564" s="7"/>
    </row>
    <row r="565" spans="2:132" ht="15" customHeight="1" x14ac:dyDescent="0.15">
      <c r="B565" s="7"/>
      <c r="X565" t="s">
        <v>1374</v>
      </c>
      <c r="AH565" s="188"/>
      <c r="AI565" s="12">
        <f>AM569-Y569-AJ568</f>
        <v>6.5</v>
      </c>
      <c r="AJ565" s="13">
        <f>AN569-Z569-AK568</f>
        <v>2.4569999999999972</v>
      </c>
      <c r="AK565" t="s">
        <v>10</v>
      </c>
      <c r="AL565" s="7"/>
      <c r="AM565" t="s">
        <v>1927</v>
      </c>
      <c r="AZ565" s="7"/>
      <c r="CC565" s="188"/>
      <c r="CD565" s="9"/>
      <c r="CE565" s="9"/>
      <c r="CF565" s="9"/>
      <c r="CG565" s="7"/>
    </row>
    <row r="566" spans="2:132" ht="15" customHeight="1" x14ac:dyDescent="0.15">
      <c r="B566" s="7"/>
      <c r="X566" s="12">
        <f>Z68+0.5</f>
        <v>36.5</v>
      </c>
      <c r="Y566" s="13">
        <f>AA68+0.189</f>
        <v>13.797000000000001</v>
      </c>
      <c r="Z566" t="s">
        <v>10</v>
      </c>
      <c r="AH566" s="188"/>
      <c r="AL566" s="7"/>
      <c r="AM566" s="12">
        <f>D211</f>
        <v>57</v>
      </c>
      <c r="AN566" s="13">
        <f>E211</f>
        <v>21.545999999999996</v>
      </c>
      <c r="AO566" t="s">
        <v>10</v>
      </c>
      <c r="AZ566" s="7"/>
      <c r="BJ566" t="s">
        <v>1928</v>
      </c>
      <c r="BS566" t="s">
        <v>1374</v>
      </c>
      <c r="CC566" s="188"/>
      <c r="CG566" s="7"/>
      <c r="CH566" t="s">
        <v>1927</v>
      </c>
    </row>
    <row r="567" spans="2:132" ht="15" customHeight="1" x14ac:dyDescent="0.15">
      <c r="B567" s="7"/>
      <c r="AH567" s="188"/>
      <c r="AK567" t="s">
        <v>1301</v>
      </c>
      <c r="AL567" s="7"/>
      <c r="AZ567" s="7"/>
      <c r="BJ567" s="12">
        <f>E191</f>
        <v>166.01882423388017</v>
      </c>
      <c r="BK567" s="13">
        <f>F191</f>
        <v>62.755115560406708</v>
      </c>
      <c r="BL567" t="s">
        <v>10</v>
      </c>
      <c r="BS567" s="12">
        <f>Z68+0.5</f>
        <v>36.5</v>
      </c>
      <c r="BT567" s="13">
        <f>AA68+0.189</f>
        <v>13.797000000000001</v>
      </c>
      <c r="BU567" t="s">
        <v>10</v>
      </c>
      <c r="CC567" s="188"/>
      <c r="CF567" t="s">
        <v>1301</v>
      </c>
      <c r="CG567" s="7"/>
      <c r="CH567" s="12">
        <f>D211</f>
        <v>57</v>
      </c>
      <c r="CI567" s="13">
        <f>E211</f>
        <v>21.545999999999996</v>
      </c>
      <c r="CJ567" t="s">
        <v>10</v>
      </c>
    </row>
    <row r="568" spans="2:132" ht="15" customHeight="1" x14ac:dyDescent="0.15">
      <c r="B568" s="7"/>
      <c r="X568" t="s">
        <v>1929</v>
      </c>
      <c r="AH568" s="188"/>
      <c r="AJ568" s="12">
        <f>Z66+0.5</f>
        <v>38.5</v>
      </c>
      <c r="AK568" s="13">
        <f>AA66+0.189</f>
        <v>14.553000000000001</v>
      </c>
      <c r="AL568" s="7" t="s">
        <v>10</v>
      </c>
      <c r="AM568" t="s">
        <v>1930</v>
      </c>
      <c r="AZ568" s="7"/>
      <c r="CC568" s="188"/>
      <c r="CE568" s="12">
        <f>Z66+0.5</f>
        <v>38.5</v>
      </c>
      <c r="CF568" s="13">
        <f>AA66+0.189</f>
        <v>14.553000000000001</v>
      </c>
      <c r="CG568" s="7" t="s">
        <v>10</v>
      </c>
    </row>
    <row r="569" spans="2:132" ht="15" customHeight="1" x14ac:dyDescent="0.15">
      <c r="B569" s="7"/>
      <c r="L569" t="s">
        <v>1928</v>
      </c>
      <c r="Y569" s="32">
        <v>4</v>
      </c>
      <c r="Z569" s="106">
        <v>1.512</v>
      </c>
      <c r="AA569" t="s">
        <v>10</v>
      </c>
      <c r="AH569" s="188"/>
      <c r="AL569" s="7"/>
      <c r="AM569" s="12">
        <f>AV68/2</f>
        <v>49</v>
      </c>
      <c r="AN569" s="13">
        <f>AW68/2</f>
        <v>18.521999999999998</v>
      </c>
      <c r="AO569" t="s">
        <v>10</v>
      </c>
      <c r="AZ569" s="7"/>
      <c r="BC569" s="12">
        <f>AG66-R68</f>
        <v>50</v>
      </c>
      <c r="BD569" s="13">
        <f>AH66-S68</f>
        <v>18.900000000000006</v>
      </c>
      <c r="BE569" t="s">
        <v>10</v>
      </c>
      <c r="CC569" s="188"/>
      <c r="CG569" s="7"/>
      <c r="CH569" s="9"/>
      <c r="CI569" s="9"/>
      <c r="CJ569" s="9"/>
    </row>
    <row r="570" spans="2:132" ht="15" customHeight="1" x14ac:dyDescent="0.15">
      <c r="B570" s="7"/>
      <c r="L570" s="12">
        <f>E191</f>
        <v>166.01882423388017</v>
      </c>
      <c r="M570" s="13">
        <f>F191</f>
        <v>62.755115560406708</v>
      </c>
      <c r="N570" t="s">
        <v>10</v>
      </c>
      <c r="X570" t="s">
        <v>1931</v>
      </c>
      <c r="AH570" s="188"/>
      <c r="AL570" s="7"/>
      <c r="AZ570" s="7"/>
      <c r="BI570" s="12">
        <f>E186-AG66</f>
        <v>275</v>
      </c>
      <c r="BJ570" s="13">
        <f>F186-AH66</f>
        <v>103.94999999999999</v>
      </c>
      <c r="BK570" t="s">
        <v>10</v>
      </c>
      <c r="BS570" t="s">
        <v>1931</v>
      </c>
      <c r="CC570" s="188"/>
      <c r="CG570" s="7"/>
    </row>
    <row r="571" spans="2:132" ht="15" customHeight="1" x14ac:dyDescent="0.15">
      <c r="B571" s="7"/>
      <c r="Y571" s="32">
        <v>5</v>
      </c>
      <c r="Z571" s="106">
        <v>1.89</v>
      </c>
      <c r="AA571" t="s">
        <v>10</v>
      </c>
      <c r="AH571" s="188"/>
      <c r="AL571" s="7"/>
      <c r="AZ571" s="7"/>
      <c r="BT571" s="32">
        <f>Y571</f>
        <v>5</v>
      </c>
      <c r="BU571" s="106">
        <f>Z571</f>
        <v>1.89</v>
      </c>
      <c r="BV571" t="s">
        <v>10</v>
      </c>
      <c r="CC571" s="188"/>
      <c r="CG571" s="7"/>
      <c r="DO571" s="23"/>
      <c r="DP571" s="23"/>
      <c r="DQ571" s="23"/>
      <c r="DR571" s="23"/>
      <c r="DS571" s="23"/>
      <c r="DT571" s="23"/>
      <c r="DU571" s="23"/>
      <c r="DV571" s="23"/>
      <c r="DW571" s="23"/>
      <c r="DX571" s="23"/>
      <c r="DY571" s="23"/>
      <c r="DZ571" s="23"/>
      <c r="EA571" s="23"/>
      <c r="EB571" s="23"/>
    </row>
    <row r="572" spans="2:132" ht="15" customHeight="1" x14ac:dyDescent="0.15">
      <c r="B572" s="7"/>
      <c r="C572" s="49"/>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185"/>
      <c r="AI572" s="3"/>
      <c r="AJ572" s="3"/>
      <c r="AK572" s="3"/>
      <c r="AL572" s="16"/>
      <c r="AM572" s="196"/>
      <c r="AZ572" s="7"/>
      <c r="BA572" s="3"/>
      <c r="BB572" s="3"/>
      <c r="BC572" s="226">
        <f>BC560+BC569</f>
        <v>60</v>
      </c>
      <c r="BD572" s="44">
        <f>BD560+BD569</f>
        <v>22.680000000000007</v>
      </c>
      <c r="BE572" s="3" t="s">
        <v>10</v>
      </c>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185"/>
      <c r="CD572" s="3"/>
      <c r="CE572" s="3"/>
      <c r="CF572" s="3"/>
      <c r="CG572" s="16"/>
      <c r="CH572" s="196"/>
      <c r="DO572" s="23"/>
      <c r="DP572" s="23"/>
      <c r="DQ572" s="23"/>
      <c r="DR572" s="23"/>
      <c r="DS572" s="23"/>
      <c r="DT572" s="23"/>
      <c r="DU572" s="23"/>
      <c r="DV572" s="23"/>
      <c r="DW572" s="23"/>
      <c r="DX572" s="23"/>
      <c r="DY572" s="23"/>
      <c r="DZ572" s="23"/>
      <c r="EA572" s="23"/>
      <c r="EB572" s="23"/>
    </row>
    <row r="573" spans="2:132" ht="15" customHeight="1" x14ac:dyDescent="0.15">
      <c r="AH573" s="188"/>
      <c r="AL573" s="164"/>
      <c r="CC573" s="188"/>
      <c r="CG573" s="164"/>
      <c r="DO573" s="23"/>
      <c r="DP573" s="23"/>
      <c r="DQ573" s="23"/>
      <c r="DR573" s="23"/>
      <c r="DS573" s="23"/>
      <c r="DT573" s="23"/>
      <c r="DU573" s="23"/>
      <c r="DV573" s="23"/>
      <c r="DW573" s="23"/>
      <c r="DX573" s="23"/>
      <c r="DY573" s="23"/>
      <c r="DZ573" s="23"/>
      <c r="EA573" s="23"/>
      <c r="EB573" s="23"/>
    </row>
    <row r="574" spans="2:132" ht="15" customHeight="1" x14ac:dyDescent="0.15">
      <c r="Y574" t="s">
        <v>184</v>
      </c>
      <c r="AA574" s="12">
        <f>E189</f>
        <v>162.5</v>
      </c>
      <c r="AB574" s="13">
        <f>F189</f>
        <v>61.424999999999997</v>
      </c>
      <c r="AC574" t="s">
        <v>10</v>
      </c>
      <c r="AH574" s="188"/>
      <c r="BF574" s="198" t="s">
        <v>1932</v>
      </c>
      <c r="BT574" t="s">
        <v>184</v>
      </c>
      <c r="BV574" s="12">
        <f>E189</f>
        <v>162.5</v>
      </c>
      <c r="BW574" s="13">
        <f>F189</f>
        <v>61.424999999999997</v>
      </c>
      <c r="BX574" t="s">
        <v>10</v>
      </c>
      <c r="CC574" s="188"/>
      <c r="DO574" s="23"/>
      <c r="DP574" s="23"/>
      <c r="DQ574" s="23"/>
      <c r="DR574" s="23"/>
      <c r="DS574" s="23"/>
      <c r="DT574" s="23"/>
      <c r="DU574" s="23"/>
      <c r="DV574" s="23"/>
      <c r="DW574" s="23"/>
      <c r="DX574" s="23"/>
      <c r="DY574" s="23"/>
      <c r="DZ574" s="23"/>
      <c r="EA574" s="23"/>
      <c r="EB574" s="23"/>
    </row>
    <row r="575" spans="2:132" ht="15" customHeight="1" x14ac:dyDescent="0.15">
      <c r="B575" s="6" t="s">
        <v>1267</v>
      </c>
      <c r="K575" s="3"/>
      <c r="L575" s="3"/>
      <c r="M575" s="3"/>
      <c r="AZ575" s="23"/>
      <c r="BA575" s="23"/>
      <c r="BB575" s="23"/>
      <c r="BC575" s="23"/>
      <c r="BD575" s="23"/>
      <c r="BE575" s="371"/>
      <c r="BF575" s="12">
        <f>W203</f>
        <v>15</v>
      </c>
      <c r="BG575" s="13">
        <f>X203</f>
        <v>5.67</v>
      </c>
      <c r="BH575" t="s">
        <v>10</v>
      </c>
      <c r="BI575" s="9"/>
      <c r="BJ575" s="9"/>
      <c r="BK575" s="9"/>
      <c r="BL575" s="9"/>
      <c r="BM575" s="9"/>
      <c r="BN575" s="9"/>
      <c r="BO575" s="9"/>
      <c r="BP575" s="9"/>
      <c r="BQ575" s="9"/>
      <c r="BR575" s="9"/>
      <c r="BS575" s="9"/>
      <c r="BT575" s="23"/>
      <c r="BU575" s="23"/>
      <c r="BV575" s="23"/>
      <c r="BW575" s="9"/>
      <c r="BX575" s="9"/>
      <c r="BY575" s="9"/>
      <c r="BZ575" s="9"/>
      <c r="CA575" s="9"/>
      <c r="CB575" s="9"/>
      <c r="CC575" s="9"/>
      <c r="CD575" s="9"/>
      <c r="CE575" s="9"/>
      <c r="CF575" s="9"/>
      <c r="CG575" s="9"/>
      <c r="CH575" s="23"/>
      <c r="CI575" s="23"/>
      <c r="CJ575" s="23"/>
      <c r="CK575" s="9"/>
      <c r="DO575" s="23"/>
      <c r="DP575" s="23"/>
      <c r="DQ575" s="23"/>
      <c r="DR575" s="23"/>
      <c r="DS575" s="23"/>
      <c r="DT575" s="23"/>
      <c r="DU575" s="23"/>
      <c r="DV575" s="23"/>
      <c r="DW575" s="23"/>
      <c r="DX575" s="23"/>
      <c r="DY575" s="23"/>
      <c r="DZ575" s="23"/>
      <c r="EA575" s="23"/>
      <c r="EB575" s="23"/>
    </row>
    <row r="576" spans="2:132" ht="15" customHeight="1" x14ac:dyDescent="0.15">
      <c r="B576" s="7"/>
      <c r="C576" s="50" t="s">
        <v>1268</v>
      </c>
      <c r="D576" s="48"/>
      <c r="E576" s="35">
        <f>Z68</f>
        <v>36</v>
      </c>
      <c r="F576" s="43">
        <f>AR68</f>
        <v>102</v>
      </c>
      <c r="G576" s="48" t="s">
        <v>10</v>
      </c>
      <c r="H576" s="50" t="s">
        <v>1269</v>
      </c>
      <c r="I576" s="47"/>
      <c r="J576" s="48"/>
      <c r="K576" s="49" t="s">
        <v>1270</v>
      </c>
      <c r="L576" s="3"/>
      <c r="M576" s="16"/>
      <c r="AZ576" s="9"/>
      <c r="BA576" s="9"/>
      <c r="BB576" s="9"/>
      <c r="BC576" s="9"/>
      <c r="BD576" s="9"/>
      <c r="BE576" s="9"/>
      <c r="BF576" s="9"/>
      <c r="BG576" s="23"/>
      <c r="BH576" s="23"/>
      <c r="BI576" s="9"/>
      <c r="BJ576" s="9"/>
      <c r="BK576" s="9"/>
      <c r="BL576" s="9"/>
      <c r="BM576" s="9"/>
      <c r="BN576" s="9"/>
      <c r="BO576" s="9"/>
      <c r="BP576" s="9"/>
      <c r="BQ576" s="9"/>
      <c r="BR576" s="9"/>
      <c r="BS576" s="9"/>
      <c r="BT576" s="9"/>
      <c r="BU576" s="9"/>
      <c r="BV576" s="9"/>
      <c r="BW576" s="9"/>
      <c r="BX576" s="9"/>
      <c r="BY576" s="9"/>
      <c r="BZ576" s="9"/>
      <c r="CA576" s="9"/>
      <c r="CB576" s="9"/>
      <c r="CC576" s="9"/>
      <c r="CD576" s="9"/>
      <c r="CE576" s="9"/>
      <c r="CF576" s="9"/>
      <c r="CG576" s="9"/>
      <c r="CH576" s="9"/>
      <c r="CI576" s="9"/>
      <c r="CJ576" s="9"/>
      <c r="CK576" s="9"/>
      <c r="CL576" s="9"/>
      <c r="CM576" s="9"/>
      <c r="DO576" s="23"/>
      <c r="DP576" s="23"/>
      <c r="DQ576" s="23"/>
      <c r="DR576" s="23"/>
      <c r="DS576" s="23"/>
      <c r="DT576" s="23"/>
      <c r="DU576" s="23"/>
      <c r="DV576" s="23"/>
      <c r="DW576" s="23"/>
      <c r="DX576" s="23"/>
      <c r="DY576" s="23"/>
      <c r="DZ576" s="23"/>
      <c r="EA576" s="23"/>
      <c r="EB576" s="23"/>
    </row>
    <row r="577" spans="2:132" ht="15" customHeight="1" x14ac:dyDescent="0.15">
      <c r="DO577" s="23"/>
      <c r="DP577" s="23"/>
      <c r="DQ577" s="23"/>
      <c r="DR577" s="23"/>
      <c r="DS577" s="23"/>
      <c r="DT577" s="23"/>
      <c r="DU577" s="23"/>
      <c r="DV577" s="23"/>
      <c r="DW577" s="23"/>
      <c r="DX577" s="23"/>
      <c r="DY577" s="23"/>
      <c r="DZ577" s="23"/>
      <c r="EA577" s="23"/>
      <c r="EB577" s="23"/>
    </row>
    <row r="578" spans="2:132" ht="15" customHeight="1" x14ac:dyDescent="0.15">
      <c r="B578" s="6" t="s">
        <v>1271</v>
      </c>
      <c r="C578" s="3"/>
      <c r="D578" s="3"/>
      <c r="I578" s="3"/>
      <c r="J578" s="3"/>
      <c r="K578" s="3"/>
      <c r="L578" s="3"/>
      <c r="M578" s="3"/>
      <c r="N578" s="3"/>
      <c r="S578" s="3"/>
      <c r="T578" s="3"/>
      <c r="U578" s="3"/>
      <c r="V578" s="3"/>
      <c r="W578" s="3"/>
      <c r="AH578" s="6" t="s">
        <v>1933</v>
      </c>
      <c r="AI578" s="6"/>
      <c r="AJ578" s="3"/>
      <c r="AX578" s="3"/>
      <c r="AY578" s="3"/>
      <c r="AZ578" s="3"/>
      <c r="BA578" s="3"/>
      <c r="BB578" s="3"/>
      <c r="DO578" s="23"/>
      <c r="DP578" s="23"/>
      <c r="DQ578" s="23"/>
      <c r="DR578" s="23"/>
      <c r="DS578" s="23"/>
      <c r="DT578" s="23"/>
      <c r="DU578" s="23"/>
      <c r="DV578" s="23"/>
      <c r="DW578" s="23"/>
      <c r="DX578" s="23"/>
      <c r="DY578" s="23"/>
      <c r="DZ578" s="23"/>
      <c r="EA578" s="23"/>
      <c r="EB578" s="23"/>
    </row>
    <row r="579" spans="2:132" ht="15" customHeight="1" x14ac:dyDescent="0.15">
      <c r="B579" s="7"/>
      <c r="C579" s="50"/>
      <c r="D579" s="3"/>
      <c r="E579" s="47"/>
      <c r="F579" s="47"/>
      <c r="G579" s="48"/>
      <c r="H579" s="50" t="s">
        <v>1272</v>
      </c>
      <c r="I579" s="47"/>
      <c r="J579" s="47"/>
      <c r="K579" s="47"/>
      <c r="L579" s="47"/>
      <c r="M579" s="47" t="s">
        <v>1273</v>
      </c>
      <c r="N579" s="48"/>
      <c r="O579" s="34">
        <f>O587+4</f>
        <v>19.5</v>
      </c>
      <c r="R579" s="7"/>
      <c r="W579" s="7"/>
      <c r="X579" s="50" t="s">
        <v>1274</v>
      </c>
      <c r="Y579" s="47"/>
      <c r="Z579" s="47"/>
      <c r="AA579" s="47"/>
      <c r="AB579" s="47"/>
      <c r="AC579" s="47"/>
      <c r="AD579" s="28">
        <f>AD587+1.512</f>
        <v>7.3709999999999951</v>
      </c>
      <c r="AE579" s="48" t="s">
        <v>10</v>
      </c>
      <c r="AH579" s="7"/>
      <c r="AI579" s="50"/>
      <c r="AJ579" s="3"/>
      <c r="AK579" s="47"/>
      <c r="AL579" s="47"/>
      <c r="AM579" s="48"/>
      <c r="AN579" s="50" t="s">
        <v>1272</v>
      </c>
      <c r="AO579" s="47"/>
      <c r="AP579" s="47"/>
      <c r="AQ579" s="47"/>
      <c r="AR579" s="47"/>
      <c r="AS579" s="47" t="s">
        <v>1273</v>
      </c>
      <c r="AT579" s="48"/>
      <c r="AU579" s="34">
        <f>AU587+4</f>
        <v>12.5</v>
      </c>
      <c r="AW579" s="7"/>
      <c r="BB579" s="7"/>
      <c r="BC579" s="50" t="s">
        <v>1274</v>
      </c>
      <c r="BD579" s="47"/>
      <c r="BE579" s="47"/>
      <c r="BF579" s="47"/>
      <c r="BG579" s="47"/>
      <c r="BH579" s="47"/>
      <c r="BI579" s="28">
        <f>BI587+1.512</f>
        <v>4.7249999999999979</v>
      </c>
      <c r="BJ579" s="48" t="s">
        <v>10</v>
      </c>
      <c r="DO579" s="23"/>
      <c r="DP579" s="23"/>
      <c r="DQ579" s="23"/>
      <c r="DR579" s="23"/>
      <c r="DS579" s="23"/>
      <c r="DT579" s="23"/>
      <c r="DU579" s="23"/>
      <c r="DV579" s="23"/>
      <c r="DW579" s="23"/>
      <c r="DX579" s="23"/>
      <c r="DY579" s="23"/>
      <c r="DZ579" s="23"/>
      <c r="EA579" s="23"/>
      <c r="EB579" s="23"/>
    </row>
    <row r="580" spans="2:132" ht="15" customHeight="1" x14ac:dyDescent="0.15">
      <c r="B580" s="7"/>
      <c r="C580" s="49"/>
      <c r="D580" s="3"/>
      <c r="E580" s="3"/>
      <c r="F580" s="3"/>
      <c r="G580" s="16"/>
      <c r="H580" s="50" t="s">
        <v>1272</v>
      </c>
      <c r="M580" t="s">
        <v>1275</v>
      </c>
      <c r="N580" s="16"/>
      <c r="O580" s="42">
        <f>O587+3.5</f>
        <v>19</v>
      </c>
      <c r="R580" s="7"/>
      <c r="S580" s="50"/>
      <c r="T580" s="47"/>
      <c r="U580" s="47"/>
      <c r="V580" s="47"/>
      <c r="W580" s="48"/>
      <c r="X580" s="81" t="s">
        <v>1276</v>
      </c>
      <c r="Z580" s="47"/>
      <c r="AA580" s="47"/>
      <c r="AB580" s="47"/>
      <c r="AC580" s="47"/>
      <c r="AD580" s="28">
        <f>AD587+1.323</f>
        <v>7.1819999999999951</v>
      </c>
      <c r="AE580" s="48" t="s">
        <v>10</v>
      </c>
      <c r="AH580" s="7"/>
      <c r="AI580" s="49"/>
      <c r="AJ580" s="3"/>
      <c r="AK580" s="3"/>
      <c r="AL580" s="3"/>
      <c r="AM580" s="16"/>
      <c r="AN580" s="50" t="s">
        <v>1272</v>
      </c>
      <c r="AS580" t="s">
        <v>1275</v>
      </c>
      <c r="AT580" s="16"/>
      <c r="AU580" s="42">
        <f>AU587+3.5</f>
        <v>12</v>
      </c>
      <c r="AW580" s="7"/>
      <c r="AX580" s="50"/>
      <c r="AY580" s="47"/>
      <c r="AZ580" s="47"/>
      <c r="BA580" s="47"/>
      <c r="BB580" s="48"/>
      <c r="BC580" s="81" t="s">
        <v>1276</v>
      </c>
      <c r="BE580" s="47"/>
      <c r="BF580" s="47"/>
      <c r="BG580" s="47"/>
      <c r="BH580" s="47"/>
      <c r="BI580" s="28">
        <f>BI587+1.323</f>
        <v>4.5359999999999978</v>
      </c>
      <c r="BJ580" s="48" t="s">
        <v>10</v>
      </c>
      <c r="DO580" s="23"/>
      <c r="DP580" s="23"/>
      <c r="DQ580" s="23"/>
      <c r="DR580" s="23"/>
      <c r="DS580" s="23"/>
      <c r="DT580" s="23"/>
      <c r="DU580" s="23"/>
      <c r="DV580" s="23"/>
      <c r="DW580" s="23"/>
      <c r="DX580" s="23"/>
      <c r="DY580" s="23"/>
      <c r="DZ580" s="23"/>
      <c r="EA580" s="23"/>
      <c r="EB580" s="23"/>
    </row>
    <row r="581" spans="2:132" ht="15" customHeight="1" x14ac:dyDescent="0.15">
      <c r="B581" s="7"/>
      <c r="C581" s="49"/>
      <c r="D581" s="3"/>
      <c r="E581" s="3"/>
      <c r="F581" s="3"/>
      <c r="G581" s="16"/>
      <c r="H581" s="50" t="s">
        <v>1272</v>
      </c>
      <c r="I581" s="47"/>
      <c r="J581" s="47"/>
      <c r="K581" s="47"/>
      <c r="L581" s="47"/>
      <c r="M581" s="47" t="s">
        <v>1277</v>
      </c>
      <c r="N581" s="16"/>
      <c r="O581" s="34">
        <f>O587+3</f>
        <v>18.5</v>
      </c>
      <c r="R581" s="7"/>
      <c r="W581" s="7"/>
      <c r="X581" s="50" t="s">
        <v>1278</v>
      </c>
      <c r="Y581" s="47"/>
      <c r="Z581" s="47"/>
      <c r="AA581" s="47"/>
      <c r="AB581" s="47"/>
      <c r="AC581" s="47"/>
      <c r="AD581" s="28">
        <f>AD587+1.134</f>
        <v>6.992999999999995</v>
      </c>
      <c r="AE581" s="48" t="s">
        <v>10</v>
      </c>
      <c r="AH581" s="7"/>
      <c r="AI581" s="49"/>
      <c r="AJ581" s="3"/>
      <c r="AK581" s="3"/>
      <c r="AL581" s="3"/>
      <c r="AM581" s="16"/>
      <c r="AN581" s="50" t="s">
        <v>1272</v>
      </c>
      <c r="AO581" s="47"/>
      <c r="AP581" s="47"/>
      <c r="AQ581" s="47"/>
      <c r="AR581" s="47"/>
      <c r="AS581" s="47" t="s">
        <v>1277</v>
      </c>
      <c r="AT581" s="16"/>
      <c r="AU581" s="34">
        <f>AU587+3</f>
        <v>11.5</v>
      </c>
      <c r="AW581" s="7"/>
      <c r="BB581" s="7"/>
      <c r="BC581" s="50" t="s">
        <v>1278</v>
      </c>
      <c r="BD581" s="47"/>
      <c r="BE581" s="47"/>
      <c r="BF581" s="47"/>
      <c r="BG581" s="47"/>
      <c r="BH581" s="47"/>
      <c r="BI581" s="28">
        <f>BI587+1.134</f>
        <v>4.3469999999999978</v>
      </c>
      <c r="BJ581" s="48" t="s">
        <v>10</v>
      </c>
      <c r="DO581" s="23"/>
      <c r="DP581" s="23"/>
      <c r="DQ581" s="23"/>
      <c r="DR581" s="23"/>
      <c r="DS581" s="23"/>
      <c r="DT581" s="23"/>
      <c r="DU581" s="23"/>
      <c r="DV581" s="23"/>
      <c r="DW581" s="23"/>
      <c r="DX581" s="23"/>
      <c r="DY581" s="23"/>
      <c r="DZ581" s="23"/>
      <c r="EA581" s="23"/>
      <c r="EB581" s="23"/>
    </row>
    <row r="582" spans="2:132" ht="15" customHeight="1" x14ac:dyDescent="0.15">
      <c r="B582" s="7"/>
      <c r="C582" s="49"/>
      <c r="D582" s="3"/>
      <c r="E582" s="3"/>
      <c r="F582" s="3"/>
      <c r="G582" s="16"/>
      <c r="H582" s="87" t="s">
        <v>1279</v>
      </c>
      <c r="I582" s="47"/>
      <c r="J582" s="47"/>
      <c r="K582" s="47"/>
      <c r="M582" t="s">
        <v>1280</v>
      </c>
      <c r="N582" s="16"/>
      <c r="O582" s="34">
        <f>O587+2.5</f>
        <v>18</v>
      </c>
      <c r="R582" s="7"/>
      <c r="S582" s="50"/>
      <c r="T582" s="47"/>
      <c r="U582" s="47"/>
      <c r="V582" s="47"/>
      <c r="W582" s="48"/>
      <c r="X582" s="50" t="s">
        <v>1281</v>
      </c>
      <c r="Y582" s="47"/>
      <c r="Z582" s="47"/>
      <c r="AA582" s="47"/>
      <c r="AB582" s="47"/>
      <c r="AC582" s="47"/>
      <c r="AD582" s="28">
        <f>AD587+0.945</f>
        <v>6.8039999999999949</v>
      </c>
      <c r="AE582" s="48" t="s">
        <v>10</v>
      </c>
      <c r="AH582" s="7"/>
      <c r="AI582" s="49"/>
      <c r="AJ582" s="3"/>
      <c r="AK582" s="3"/>
      <c r="AL582" s="3"/>
      <c r="AM582" s="16"/>
      <c r="AN582" s="87" t="s">
        <v>1279</v>
      </c>
      <c r="AO582" s="47"/>
      <c r="AP582" s="47"/>
      <c r="AQ582" s="47"/>
      <c r="AS582" t="s">
        <v>1280</v>
      </c>
      <c r="AT582" s="16"/>
      <c r="AU582" s="34">
        <f>AU587+2.5</f>
        <v>11</v>
      </c>
      <c r="AW582" s="7"/>
      <c r="AX582" s="50"/>
      <c r="AY582" s="47"/>
      <c r="AZ582" s="47"/>
      <c r="BA582" s="47"/>
      <c r="BB582" s="48"/>
      <c r="BC582" s="50" t="s">
        <v>1281</v>
      </c>
      <c r="BD582" s="47"/>
      <c r="BE582" s="47"/>
      <c r="BF582" s="47"/>
      <c r="BG582" s="47"/>
      <c r="BH582" s="47"/>
      <c r="BI582" s="28">
        <f>BI587+0.945</f>
        <v>4.1579999999999977</v>
      </c>
      <c r="BJ582" s="48" t="s">
        <v>10</v>
      </c>
      <c r="DO582" s="23"/>
      <c r="DP582" s="23"/>
      <c r="DQ582" s="23"/>
      <c r="DR582" s="23"/>
      <c r="DS582" s="23"/>
      <c r="DT582" s="23"/>
      <c r="DU582" s="23"/>
      <c r="DV582" s="23"/>
      <c r="DW582" s="23"/>
      <c r="DX582" s="23"/>
      <c r="DY582" s="23"/>
      <c r="DZ582" s="23"/>
      <c r="EA582" s="23"/>
      <c r="EB582" s="23"/>
    </row>
    <row r="583" spans="2:132" ht="15" customHeight="1" x14ac:dyDescent="0.15">
      <c r="B583" s="7"/>
      <c r="C583" t="s">
        <v>1282</v>
      </c>
      <c r="H583" s="50" t="s">
        <v>1272</v>
      </c>
      <c r="I583" s="47"/>
      <c r="J583" s="47"/>
      <c r="K583" s="47"/>
      <c r="L583" s="47"/>
      <c r="M583" s="47" t="s">
        <v>1283</v>
      </c>
      <c r="N583" s="16"/>
      <c r="O583" s="34">
        <f>O587+2</f>
        <v>17.5</v>
      </c>
      <c r="R583" s="7"/>
      <c r="S583" t="s">
        <v>1282</v>
      </c>
      <c r="W583" s="7"/>
      <c r="X583" s="50" t="s">
        <v>1284</v>
      </c>
      <c r="Y583" s="47"/>
      <c r="Z583" s="47"/>
      <c r="AA583" s="47"/>
      <c r="AB583" s="47"/>
      <c r="AC583" s="47"/>
      <c r="AD583" s="28">
        <f>AD587+0.756</f>
        <v>6.6149999999999949</v>
      </c>
      <c r="AE583" s="48" t="s">
        <v>10</v>
      </c>
      <c r="AH583" s="7"/>
      <c r="AI583" t="s">
        <v>1282</v>
      </c>
      <c r="AN583" s="50" t="s">
        <v>1272</v>
      </c>
      <c r="AO583" s="47"/>
      <c r="AP583" s="47"/>
      <c r="AQ583" s="47"/>
      <c r="AR583" s="47"/>
      <c r="AS583" s="47" t="s">
        <v>1283</v>
      </c>
      <c r="AT583" s="16"/>
      <c r="AU583" s="34">
        <f>AU587+2</f>
        <v>10.5</v>
      </c>
      <c r="AW583" s="7"/>
      <c r="AX583" t="s">
        <v>1282</v>
      </c>
      <c r="BB583" s="7"/>
      <c r="BC583" s="50" t="s">
        <v>1284</v>
      </c>
      <c r="BD583" s="47"/>
      <c r="BE583" s="47"/>
      <c r="BF583" s="47"/>
      <c r="BG583" s="47"/>
      <c r="BH583" s="47"/>
      <c r="BI583" s="28">
        <f>BI587+0.756</f>
        <v>3.9689999999999976</v>
      </c>
      <c r="BJ583" s="48" t="s">
        <v>10</v>
      </c>
      <c r="DO583" s="23"/>
      <c r="DP583" s="23"/>
      <c r="DQ583" s="23"/>
      <c r="DR583" s="23"/>
      <c r="DS583" s="23"/>
      <c r="DT583" s="23"/>
      <c r="DU583" s="23"/>
      <c r="DV583" s="23"/>
      <c r="DW583" s="23"/>
      <c r="DX583" s="23"/>
      <c r="DY583" s="23"/>
      <c r="DZ583" s="23"/>
      <c r="EA583" s="23"/>
      <c r="EB583" s="23"/>
    </row>
    <row r="584" spans="2:132" ht="15" customHeight="1" x14ac:dyDescent="0.15">
      <c r="B584" s="7"/>
      <c r="C584" s="50"/>
      <c r="D584" s="47"/>
      <c r="E584" s="47"/>
      <c r="F584" s="47"/>
      <c r="G584" s="48"/>
      <c r="H584" s="50" t="s">
        <v>1272</v>
      </c>
      <c r="I584" s="47"/>
      <c r="J584" s="47"/>
      <c r="K584" s="47"/>
      <c r="L584" s="3"/>
      <c r="M584" s="3" t="s">
        <v>1285</v>
      </c>
      <c r="N584" s="16"/>
      <c r="O584" s="34">
        <f>O587+1.5</f>
        <v>17</v>
      </c>
      <c r="R584" s="7"/>
      <c r="S584" s="50"/>
      <c r="T584" s="47"/>
      <c r="U584" s="47"/>
      <c r="V584" s="47"/>
      <c r="W584" s="48"/>
      <c r="X584" s="50" t="s">
        <v>1286</v>
      </c>
      <c r="Y584" s="47"/>
      <c r="Z584" s="47"/>
      <c r="AA584" s="47"/>
      <c r="AB584" s="47"/>
      <c r="AC584" s="47"/>
      <c r="AD584" s="28">
        <f>AD587+0.567</f>
        <v>6.4259999999999948</v>
      </c>
      <c r="AE584" s="48" t="s">
        <v>10</v>
      </c>
      <c r="AH584" s="7"/>
      <c r="AI584" s="50"/>
      <c r="AJ584" s="47"/>
      <c r="AK584" s="47"/>
      <c r="AL584" s="47"/>
      <c r="AM584" s="48"/>
      <c r="AN584" s="50" t="s">
        <v>1272</v>
      </c>
      <c r="AO584" s="47"/>
      <c r="AP584" s="47"/>
      <c r="AQ584" s="47"/>
      <c r="AR584" s="3"/>
      <c r="AS584" s="3" t="s">
        <v>1285</v>
      </c>
      <c r="AT584" s="16"/>
      <c r="AU584" s="34">
        <f>AU587+1.5</f>
        <v>10</v>
      </c>
      <c r="AW584" s="7"/>
      <c r="AX584" s="50"/>
      <c r="AY584" s="47"/>
      <c r="AZ584" s="47"/>
      <c r="BA584" s="47"/>
      <c r="BB584" s="48"/>
      <c r="BC584" s="50" t="s">
        <v>1286</v>
      </c>
      <c r="BD584" s="47"/>
      <c r="BE584" s="47"/>
      <c r="BF584" s="47"/>
      <c r="BG584" s="47"/>
      <c r="BH584" s="47"/>
      <c r="BI584" s="28">
        <f>BI587+0.567</f>
        <v>3.7799999999999976</v>
      </c>
      <c r="BJ584" s="48" t="s">
        <v>10</v>
      </c>
      <c r="DO584" s="23"/>
      <c r="DP584" s="23"/>
      <c r="DQ584" s="23"/>
      <c r="DR584" s="23"/>
      <c r="DS584" s="23"/>
      <c r="DT584" s="23"/>
      <c r="DU584" s="23"/>
      <c r="DV584" s="23"/>
      <c r="DW584" s="23"/>
      <c r="DX584" s="23"/>
      <c r="DY584" s="23"/>
      <c r="DZ584" s="23"/>
      <c r="EA584" s="23"/>
      <c r="EB584" s="23"/>
    </row>
    <row r="585" spans="2:132" ht="15" customHeight="1" x14ac:dyDescent="0.15">
      <c r="B585" s="7"/>
      <c r="C585" s="49"/>
      <c r="D585" s="3"/>
      <c r="E585" s="3"/>
      <c r="F585" s="3"/>
      <c r="G585" s="16"/>
      <c r="H585" s="50" t="s">
        <v>1272</v>
      </c>
      <c r="I585" s="47"/>
      <c r="J585" s="47"/>
      <c r="K585" s="47"/>
      <c r="L585" s="47"/>
      <c r="M585" s="47" t="s">
        <v>1287</v>
      </c>
      <c r="N585" s="16"/>
      <c r="O585" s="34">
        <f>O587+1</f>
        <v>16.5</v>
      </c>
      <c r="R585" s="7"/>
      <c r="S585" s="50"/>
      <c r="T585" s="47"/>
      <c r="U585" s="47"/>
      <c r="V585" s="47"/>
      <c r="W585" s="48"/>
      <c r="X585" s="50" t="s">
        <v>1288</v>
      </c>
      <c r="Y585" s="47"/>
      <c r="Z585" s="3"/>
      <c r="AA585" s="47"/>
      <c r="AB585" s="47"/>
      <c r="AC585" s="47"/>
      <c r="AD585" s="28">
        <f>AD587+0.378</f>
        <v>6.2369999999999948</v>
      </c>
      <c r="AE585" s="48" t="s">
        <v>10</v>
      </c>
      <c r="AH585" s="7"/>
      <c r="AI585" s="49"/>
      <c r="AJ585" s="3"/>
      <c r="AK585" s="3"/>
      <c r="AL585" s="3"/>
      <c r="AM585" s="16"/>
      <c r="AN585" s="50" t="s">
        <v>1272</v>
      </c>
      <c r="AO585" s="47"/>
      <c r="AP585" s="47"/>
      <c r="AQ585" s="47"/>
      <c r="AR585" s="47"/>
      <c r="AS585" s="47" t="s">
        <v>1287</v>
      </c>
      <c r="AT585" s="16"/>
      <c r="AU585" s="34">
        <f>AU587+1</f>
        <v>9.5</v>
      </c>
      <c r="AW585" s="7"/>
      <c r="AX585" s="50"/>
      <c r="AY585" s="47"/>
      <c r="AZ585" s="47"/>
      <c r="BA585" s="47"/>
      <c r="BB585" s="48"/>
      <c r="BC585" s="50" t="s">
        <v>1288</v>
      </c>
      <c r="BD585" s="47"/>
      <c r="BE585" s="3"/>
      <c r="BF585" s="47"/>
      <c r="BG585" s="47"/>
      <c r="BH585" s="47"/>
      <c r="BI585" s="28">
        <f>BI587+0.378</f>
        <v>3.5909999999999975</v>
      </c>
      <c r="BJ585" s="48" t="s">
        <v>10</v>
      </c>
      <c r="DO585" s="23"/>
      <c r="DP585" s="23"/>
      <c r="DQ585" s="23"/>
      <c r="DR585" s="23"/>
      <c r="DS585" s="23"/>
      <c r="DT585" s="23"/>
      <c r="DU585" s="23"/>
      <c r="DV585" s="23"/>
      <c r="DW585" s="23"/>
      <c r="DX585" s="23"/>
      <c r="DY585" s="23"/>
      <c r="DZ585" s="23"/>
      <c r="EA585" s="23"/>
      <c r="EB585" s="23"/>
    </row>
    <row r="586" spans="2:132" ht="15" customHeight="1" x14ac:dyDescent="0.15">
      <c r="B586" s="7"/>
      <c r="C586" s="49"/>
      <c r="D586" s="3"/>
      <c r="E586" s="3"/>
      <c r="F586" s="3"/>
      <c r="G586" s="16"/>
      <c r="H586" s="50" t="s">
        <v>1289</v>
      </c>
      <c r="I586" s="47"/>
      <c r="J586" s="47"/>
      <c r="K586" s="3"/>
      <c r="L586" s="3"/>
      <c r="M586" s="3" t="s">
        <v>1290</v>
      </c>
      <c r="N586" s="16"/>
      <c r="O586" s="34">
        <f>O587+0.5</f>
        <v>16</v>
      </c>
      <c r="R586" s="7"/>
      <c r="S586" s="50"/>
      <c r="T586" s="47"/>
      <c r="U586" s="47"/>
      <c r="V586" s="47"/>
      <c r="W586" s="48"/>
      <c r="X586" s="50" t="s">
        <v>1291</v>
      </c>
      <c r="Y586" s="47"/>
      <c r="Z586" s="47"/>
      <c r="AA586" s="47"/>
      <c r="AB586" s="47"/>
      <c r="AC586" s="47"/>
      <c r="AD586" s="28">
        <f>AD587+0.189</f>
        <v>6.0479999999999947</v>
      </c>
      <c r="AE586" s="48" t="s">
        <v>10</v>
      </c>
      <c r="AH586" s="7"/>
      <c r="AI586" s="49"/>
      <c r="AJ586" s="3"/>
      <c r="AK586" s="3"/>
      <c r="AL586" s="3"/>
      <c r="AM586" s="16"/>
      <c r="AN586" s="50" t="s">
        <v>1289</v>
      </c>
      <c r="AO586" s="47"/>
      <c r="AP586" s="47"/>
      <c r="AQ586" s="3"/>
      <c r="AR586" s="3"/>
      <c r="AS586" s="3" t="s">
        <v>1290</v>
      </c>
      <c r="AT586" s="16"/>
      <c r="AU586" s="34">
        <f>AU587+0.5</f>
        <v>9</v>
      </c>
      <c r="AW586" s="7"/>
      <c r="AX586" s="50"/>
      <c r="AY586" s="47"/>
      <c r="AZ586" s="47"/>
      <c r="BA586" s="47"/>
      <c r="BB586" s="48"/>
      <c r="BC586" s="50" t="s">
        <v>1291</v>
      </c>
      <c r="BD586" s="47"/>
      <c r="BE586" s="47"/>
      <c r="BF586" s="47"/>
      <c r="BG586" s="47"/>
      <c r="BH586" s="47"/>
      <c r="BI586" s="28">
        <f>BI587+0.189</f>
        <v>3.4019999999999975</v>
      </c>
      <c r="BJ586" s="48" t="s">
        <v>10</v>
      </c>
      <c r="DO586" s="23"/>
      <c r="DP586" s="23"/>
      <c r="DQ586" s="23"/>
      <c r="DR586" s="23"/>
      <c r="DS586" s="23"/>
      <c r="DT586" s="23"/>
      <c r="DU586" s="23"/>
      <c r="DV586" s="23"/>
      <c r="DW586" s="23"/>
      <c r="DX586" s="23"/>
      <c r="DY586" s="23"/>
      <c r="DZ586" s="23"/>
      <c r="EA586" s="23"/>
      <c r="EB586" s="23"/>
    </row>
    <row r="587" spans="2:132" ht="15" customHeight="1" x14ac:dyDescent="0.15">
      <c r="B587" s="7"/>
      <c r="C587" s="50" t="s">
        <v>1292</v>
      </c>
      <c r="D587" s="3"/>
      <c r="E587" s="129"/>
      <c r="G587" s="48"/>
      <c r="H587" t="s">
        <v>1289</v>
      </c>
      <c r="I587" s="47"/>
      <c r="J587" s="277"/>
      <c r="K587" s="47"/>
      <c r="L587" s="47"/>
      <c r="M587" s="47"/>
      <c r="N587" s="34"/>
      <c r="O587" s="278">
        <f>AM566-Y571-X566</f>
        <v>15.5</v>
      </c>
      <c r="R587" s="7"/>
      <c r="S587" s="50" t="s">
        <v>1292</v>
      </c>
      <c r="T587" s="3"/>
      <c r="U587" s="3"/>
      <c r="V587" s="3"/>
      <c r="W587" s="16"/>
      <c r="X587" s="279" t="s">
        <v>1293</v>
      </c>
      <c r="Y587" s="47"/>
      <c r="Z587" s="3"/>
      <c r="AA587" s="120"/>
      <c r="AB587" s="47"/>
      <c r="AC587" s="48"/>
      <c r="AD587" s="28">
        <f>AN566-Z571-Y566</f>
        <v>5.8589999999999947</v>
      </c>
      <c r="AE587" s="48" t="s">
        <v>10</v>
      </c>
      <c r="AH587" s="7"/>
      <c r="AI587" s="50" t="s">
        <v>1292</v>
      </c>
      <c r="AJ587" s="3"/>
      <c r="AK587" s="129"/>
      <c r="AM587" s="48"/>
      <c r="AN587" t="s">
        <v>1289</v>
      </c>
      <c r="AO587" s="47"/>
      <c r="AP587" s="47"/>
      <c r="AQ587" s="47"/>
      <c r="AR587" s="47"/>
      <c r="AS587" s="47"/>
      <c r="AT587" s="34"/>
      <c r="AU587" s="35">
        <f>AM569-Y569-X566</f>
        <v>8.5</v>
      </c>
      <c r="AW587" s="7"/>
      <c r="AX587" s="50" t="s">
        <v>1292</v>
      </c>
      <c r="AY587" s="3"/>
      <c r="AZ587" s="3"/>
      <c r="BA587" s="3"/>
      <c r="BB587" s="16"/>
      <c r="BC587" s="279" t="s">
        <v>1293</v>
      </c>
      <c r="BD587" s="47"/>
      <c r="BE587" s="3"/>
      <c r="BF587" s="47"/>
      <c r="BG587" s="47"/>
      <c r="BH587" s="48"/>
      <c r="BI587" s="28">
        <f>AN569-Z569-Y566</f>
        <v>3.2129999999999974</v>
      </c>
      <c r="BJ587" s="48" t="s">
        <v>10</v>
      </c>
      <c r="DO587" s="23"/>
      <c r="DP587" s="23"/>
      <c r="DQ587" s="23"/>
      <c r="DR587" s="23"/>
      <c r="DS587" s="23"/>
      <c r="DT587" s="23"/>
      <c r="DU587" s="23"/>
      <c r="DV587" s="23"/>
      <c r="DW587" s="23"/>
      <c r="DX587" s="23"/>
      <c r="DY587" s="23"/>
      <c r="DZ587" s="23"/>
      <c r="EA587" s="23"/>
      <c r="EB587" s="23"/>
    </row>
    <row r="588" spans="2:132" ht="15" customHeight="1" x14ac:dyDescent="0.15">
      <c r="B588" s="7"/>
      <c r="C588" s="35">
        <f>(O560-AA574)/4</f>
        <v>40.625</v>
      </c>
      <c r="D588" s="47" t="s">
        <v>1294</v>
      </c>
      <c r="E588" s="47"/>
      <c r="F588" s="47"/>
      <c r="G588" s="47"/>
      <c r="H588" s="47"/>
      <c r="I588" s="280"/>
      <c r="J588" s="32">
        <v>0.5</v>
      </c>
      <c r="K588" s="281" t="s">
        <v>1295</v>
      </c>
      <c r="L588" s="47"/>
      <c r="M588" s="47"/>
      <c r="N588" s="3"/>
      <c r="O588" s="282"/>
      <c r="R588" s="7"/>
      <c r="S588" s="78">
        <f>(P560-AB574)/4</f>
        <v>15.356249999999999</v>
      </c>
      <c r="T588" s="47" t="s">
        <v>1296</v>
      </c>
      <c r="U588" s="47"/>
      <c r="V588" s="47"/>
      <c r="W588" s="47"/>
      <c r="X588" s="47"/>
      <c r="Y588" s="47"/>
      <c r="Z588" s="283"/>
      <c r="AA588" s="126">
        <v>0.189</v>
      </c>
      <c r="AB588" s="47" t="s">
        <v>1297</v>
      </c>
      <c r="AC588" s="47"/>
      <c r="AD588" s="47"/>
      <c r="AE588" s="48"/>
      <c r="AH588" s="7"/>
      <c r="AI588" s="35">
        <f>C588</f>
        <v>40.625</v>
      </c>
      <c r="AJ588" s="47" t="s">
        <v>1294</v>
      </c>
      <c r="AK588" s="47"/>
      <c r="AL588" s="47"/>
      <c r="AM588" s="47"/>
      <c r="AN588" s="47"/>
      <c r="AO588" s="48"/>
      <c r="AP588" s="35">
        <v>0.5</v>
      </c>
      <c r="AQ588" s="47" t="s">
        <v>1295</v>
      </c>
      <c r="AR588" s="47"/>
      <c r="AS588" s="47"/>
      <c r="AT588" s="3"/>
      <c r="AU588" s="16"/>
      <c r="AW588" s="7"/>
      <c r="AX588" s="78">
        <f>S588</f>
        <v>15.356249999999999</v>
      </c>
      <c r="AY588" s="47" t="s">
        <v>1296</v>
      </c>
      <c r="AZ588" s="47"/>
      <c r="BA588" s="47"/>
      <c r="BB588" s="47"/>
      <c r="BC588" s="47"/>
      <c r="BD588" s="47"/>
      <c r="BE588" s="48"/>
      <c r="BF588" s="78">
        <v>0.189</v>
      </c>
      <c r="BG588" s="47" t="s">
        <v>1297</v>
      </c>
      <c r="BH588" s="47"/>
      <c r="BI588" s="47"/>
      <c r="BJ588" s="48"/>
      <c r="DO588" s="23"/>
      <c r="DP588" s="23"/>
      <c r="DQ588" s="23"/>
      <c r="DR588" s="23"/>
      <c r="DS588" s="23"/>
      <c r="DT588" s="23"/>
      <c r="DU588" s="23"/>
      <c r="DV588" s="23"/>
      <c r="DW588" s="23"/>
      <c r="DX588" s="23"/>
      <c r="DY588" s="23"/>
      <c r="DZ588" s="23"/>
      <c r="EA588" s="23"/>
      <c r="EB588" s="23"/>
    </row>
    <row r="589" spans="2:132" ht="15" customHeight="1" x14ac:dyDescent="0.15">
      <c r="B589" s="6" t="s">
        <v>1298</v>
      </c>
      <c r="C589" s="3"/>
      <c r="D589" s="3"/>
      <c r="E589" s="3"/>
      <c r="F589" s="3"/>
      <c r="G589" s="3"/>
      <c r="H589" s="3"/>
      <c r="I589" s="3"/>
      <c r="J589" s="3"/>
      <c r="K589" s="3"/>
      <c r="S589" s="3"/>
      <c r="T589" s="3"/>
      <c r="U589" s="3"/>
      <c r="V589" s="3"/>
      <c r="W589" s="3"/>
      <c r="X589" s="3"/>
      <c r="Y589" s="3"/>
      <c r="Z589" s="3"/>
      <c r="AA589" s="3"/>
      <c r="AB589" s="3"/>
      <c r="AC589" s="3"/>
      <c r="AH589" s="6" t="s">
        <v>1934</v>
      </c>
      <c r="AI589" s="3"/>
      <c r="AJ589" s="3"/>
      <c r="AK589" s="3"/>
      <c r="AL589" s="3"/>
      <c r="AM589" s="3"/>
      <c r="AN589" s="3"/>
      <c r="AO589" s="3"/>
      <c r="BA589" s="8"/>
      <c r="BB589" s="8"/>
      <c r="BE589" s="8"/>
      <c r="BI589" s="8"/>
      <c r="BJ589" s="8"/>
      <c r="DO589" s="23"/>
      <c r="DP589" s="23"/>
      <c r="DQ589" s="23"/>
      <c r="DR589" s="23"/>
      <c r="DS589" s="23"/>
      <c r="DT589" s="23"/>
      <c r="DU589" s="23"/>
      <c r="DV589" s="23"/>
      <c r="DW589" s="23"/>
      <c r="DX589" s="23"/>
      <c r="DY589" s="23"/>
      <c r="DZ589" s="23"/>
      <c r="EA589" s="23"/>
      <c r="EB589" s="23"/>
    </row>
    <row r="590" spans="2:132" ht="15" customHeight="1" x14ac:dyDescent="0.15">
      <c r="B590" s="7"/>
      <c r="I590" s="48"/>
      <c r="J590" s="84" t="s">
        <v>1299</v>
      </c>
      <c r="K590" s="48"/>
      <c r="L590" s="50" t="s">
        <v>1300</v>
      </c>
      <c r="M590" s="47"/>
      <c r="N590" s="47"/>
      <c r="O590" s="48"/>
      <c r="R590" s="7"/>
      <c r="S590" s="88"/>
      <c r="Y590" s="48"/>
      <c r="Z590" s="47" t="s">
        <v>1301</v>
      </c>
      <c r="AA590" s="48"/>
      <c r="AB590" s="47" t="s">
        <v>1300</v>
      </c>
      <c r="AC590" s="47"/>
      <c r="AD590" s="47"/>
      <c r="AE590" s="48"/>
      <c r="AH590" s="7"/>
      <c r="AO590" s="48"/>
      <c r="AP590" s="84" t="s">
        <v>1299</v>
      </c>
      <c r="AQ590" s="48"/>
      <c r="AR590" s="50" t="s">
        <v>1300</v>
      </c>
      <c r="AS590" s="47"/>
      <c r="AT590" s="47"/>
      <c r="AU590" s="48"/>
      <c r="AW590" s="7"/>
      <c r="AX590" s="50"/>
      <c r="AY590" s="47"/>
      <c r="AZ590" s="47"/>
      <c r="BA590" s="47"/>
      <c r="BB590" s="47"/>
      <c r="BC590" s="47"/>
      <c r="BD590" s="48"/>
      <c r="BE590" s="47" t="s">
        <v>1301</v>
      </c>
      <c r="BF590" s="48"/>
      <c r="BG590" s="50" t="s">
        <v>1935</v>
      </c>
      <c r="BH590" s="47"/>
      <c r="BI590" s="47"/>
      <c r="BJ590" s="48"/>
      <c r="DO590" s="23"/>
      <c r="DP590" s="23"/>
      <c r="DQ590" s="23"/>
      <c r="DR590" s="23"/>
      <c r="DS590" s="23"/>
      <c r="DT590" s="23"/>
      <c r="DU590" s="23"/>
      <c r="DV590" s="23"/>
      <c r="DW590" s="23"/>
      <c r="DX590" s="23"/>
      <c r="DY590" s="23"/>
      <c r="DZ590" s="23"/>
      <c r="EA590" s="23"/>
      <c r="EB590" s="23"/>
    </row>
    <row r="591" spans="2:132" ht="15" customHeight="1" x14ac:dyDescent="0.15">
      <c r="B591" s="7"/>
      <c r="C591" s="47" t="s">
        <v>1302</v>
      </c>
      <c r="D591" s="47"/>
      <c r="E591" s="47"/>
      <c r="F591" s="48"/>
      <c r="G591" s="47"/>
      <c r="H591" s="47"/>
      <c r="I591" s="48"/>
      <c r="J591" s="50"/>
      <c r="K591" s="40">
        <f>Z66+0.5-4</f>
        <v>34.5</v>
      </c>
      <c r="L591" s="50"/>
      <c r="M591" s="47"/>
      <c r="N591" s="47"/>
      <c r="O591" s="34">
        <f>Y571+K591</f>
        <v>39.5</v>
      </c>
      <c r="R591" s="7"/>
      <c r="S591" s="50" t="s">
        <v>1303</v>
      </c>
      <c r="T591" s="47"/>
      <c r="U591" s="47"/>
      <c r="V591" s="48"/>
      <c r="W591" s="50"/>
      <c r="X591" s="47"/>
      <c r="Y591" s="48"/>
      <c r="Z591" s="44">
        <f>AA66+0.189-1.512</f>
        <v>13.041</v>
      </c>
      <c r="AA591" s="16" t="s">
        <v>10</v>
      </c>
      <c r="AB591" s="49"/>
      <c r="AC591" s="3"/>
      <c r="AD591" s="3"/>
      <c r="AE591" s="36">
        <f>Z571+Z591</f>
        <v>14.931000000000001</v>
      </c>
      <c r="AH591" s="7"/>
      <c r="AI591" s="50" t="s">
        <v>1302</v>
      </c>
      <c r="AJ591" s="47"/>
      <c r="AK591" s="47"/>
      <c r="AL591" s="48"/>
      <c r="AM591" s="47"/>
      <c r="AN591" s="47"/>
      <c r="AO591" s="48"/>
      <c r="AP591" s="50"/>
      <c r="AQ591" s="40">
        <f>Z66+0.5-4</f>
        <v>34.5</v>
      </c>
      <c r="AR591" s="50"/>
      <c r="AS591" s="47"/>
      <c r="AT591" s="47"/>
      <c r="AU591" s="34">
        <f>Y569+AQ591</f>
        <v>38.5</v>
      </c>
      <c r="AW591" s="7"/>
      <c r="AX591" s="50" t="s">
        <v>1303</v>
      </c>
      <c r="AY591" s="47"/>
      <c r="AZ591" s="47"/>
      <c r="BA591" s="48"/>
      <c r="BB591" s="50"/>
      <c r="BC591" s="47"/>
      <c r="BD591" s="16"/>
      <c r="BE591" s="44">
        <f>AA66+0.189-1.512</f>
        <v>13.041</v>
      </c>
      <c r="BF591" s="16" t="s">
        <v>10</v>
      </c>
      <c r="BG591" s="50"/>
      <c r="BH591" s="47"/>
      <c r="BI591" s="47"/>
      <c r="BJ591" s="37">
        <f>Z569+BE591</f>
        <v>14.553000000000001</v>
      </c>
      <c r="DO591" s="23"/>
      <c r="DP591" s="23"/>
      <c r="DQ591" s="23"/>
      <c r="DR591" s="23"/>
      <c r="DS591" s="23"/>
      <c r="DT591" s="23"/>
      <c r="DU591" s="23"/>
      <c r="DV591" s="23"/>
      <c r="DW591" s="23"/>
      <c r="DX591" s="23"/>
      <c r="DY591" s="23"/>
      <c r="DZ591" s="23"/>
      <c r="EA591" s="23"/>
      <c r="EB591" s="23"/>
    </row>
    <row r="592" spans="2:132" ht="15" customHeight="1" x14ac:dyDescent="0.15">
      <c r="B592" s="7"/>
      <c r="C592" t="s">
        <v>1305</v>
      </c>
      <c r="F592" s="7"/>
      <c r="I592" s="48"/>
      <c r="J592" s="50"/>
      <c r="K592" s="34">
        <f>Z66+0.5-3.5</f>
        <v>35</v>
      </c>
      <c r="L592" s="50"/>
      <c r="M592" s="47"/>
      <c r="N592" s="47"/>
      <c r="O592" s="34">
        <f>Y571+K592</f>
        <v>40</v>
      </c>
      <c r="R592" s="7"/>
      <c r="S592" s="81" t="s">
        <v>1306</v>
      </c>
      <c r="V592" s="7"/>
      <c r="W592" s="81"/>
      <c r="Y592" s="16"/>
      <c r="Z592" s="43">
        <f>AA66+0.189-1.323</f>
        <v>13.23</v>
      </c>
      <c r="AA592" s="48" t="s">
        <v>10</v>
      </c>
      <c r="AB592" s="49"/>
      <c r="AC592" s="3"/>
      <c r="AD592" s="3"/>
      <c r="AE592" s="36">
        <f>Z571+Z592</f>
        <v>15.120000000000001</v>
      </c>
      <c r="AH592" s="7"/>
      <c r="AI592" s="81" t="s">
        <v>1305</v>
      </c>
      <c r="AL592" s="7"/>
      <c r="AO592" s="48"/>
      <c r="AP592" s="50"/>
      <c r="AQ592" s="34">
        <f>Z66+0.5-3.5</f>
        <v>35</v>
      </c>
      <c r="AR592" s="50"/>
      <c r="AS592" s="47"/>
      <c r="AT592" s="47"/>
      <c r="AU592" s="34">
        <f>Y569+AQ592</f>
        <v>39</v>
      </c>
      <c r="AW592" s="7"/>
      <c r="AX592" s="81" t="s">
        <v>1306</v>
      </c>
      <c r="BA592" s="7"/>
      <c r="BB592" s="81"/>
      <c r="BD592" s="16"/>
      <c r="BE592" s="43">
        <f>AA66+0.189-1.323</f>
        <v>13.23</v>
      </c>
      <c r="BF592" s="48" t="s">
        <v>10</v>
      </c>
      <c r="BG592" s="49"/>
      <c r="BH592" s="3"/>
      <c r="BI592" s="3"/>
      <c r="BJ592" s="36">
        <f>Z569+BE592</f>
        <v>14.742000000000001</v>
      </c>
      <c r="DO592" s="23"/>
      <c r="DP592" s="23"/>
      <c r="DQ592" s="23"/>
      <c r="DR592" s="23"/>
      <c r="DS592" s="23"/>
      <c r="DT592" s="23"/>
      <c r="DU592" s="23"/>
      <c r="DV592" s="23"/>
      <c r="DW592" s="23"/>
      <c r="DX592" s="23"/>
      <c r="DY592" s="23"/>
      <c r="DZ592" s="23"/>
      <c r="EA592" s="23"/>
      <c r="EB592" s="23"/>
    </row>
    <row r="593" spans="2:132" ht="15" customHeight="1" x14ac:dyDescent="0.15">
      <c r="B593" s="7"/>
      <c r="C593" s="47" t="s">
        <v>1307</v>
      </c>
      <c r="D593" s="47"/>
      <c r="E593" s="47"/>
      <c r="F593" s="48"/>
      <c r="G593" s="38"/>
      <c r="H593" s="47"/>
      <c r="I593" s="48"/>
      <c r="J593" s="50"/>
      <c r="K593" s="40">
        <f>Z66+0.5-3</f>
        <v>35.5</v>
      </c>
      <c r="L593" s="50"/>
      <c r="M593" s="47"/>
      <c r="N593" s="47"/>
      <c r="O593" s="34">
        <f>Y571+K593</f>
        <v>40.5</v>
      </c>
      <c r="R593" s="7"/>
      <c r="S593" s="50" t="s">
        <v>1308</v>
      </c>
      <c r="T593" s="47"/>
      <c r="U593" s="47"/>
      <c r="V593" s="48"/>
      <c r="W593" s="39"/>
      <c r="X593" s="47"/>
      <c r="Y593" s="16"/>
      <c r="Z593" s="44">
        <f>AA66+0.189-1.134</f>
        <v>13.419</v>
      </c>
      <c r="AA593" s="16" t="s">
        <v>10</v>
      </c>
      <c r="AB593" s="49"/>
      <c r="AC593" s="3"/>
      <c r="AD593" s="3"/>
      <c r="AE593" s="36">
        <f>Z571+Z593</f>
        <v>15.309000000000001</v>
      </c>
      <c r="AH593" s="7"/>
      <c r="AI593" s="50" t="s">
        <v>1307</v>
      </c>
      <c r="AJ593" s="47"/>
      <c r="AK593" s="47"/>
      <c r="AL593" s="48"/>
      <c r="AM593" s="38"/>
      <c r="AN593" s="47"/>
      <c r="AO593" s="48"/>
      <c r="AP593" s="50"/>
      <c r="AQ593" s="40">
        <f>Z66+0.5-3</f>
        <v>35.5</v>
      </c>
      <c r="AR593" s="50"/>
      <c r="AS593" s="47"/>
      <c r="AT593" s="47"/>
      <c r="AU593" s="34">
        <f>Y569+AQ593</f>
        <v>39.5</v>
      </c>
      <c r="AW593" s="7"/>
      <c r="AX593" s="50" t="s">
        <v>1308</v>
      </c>
      <c r="AY593" s="47"/>
      <c r="AZ593" s="47"/>
      <c r="BA593" s="48"/>
      <c r="BB593" s="39"/>
      <c r="BC593" s="47"/>
      <c r="BD593" s="16"/>
      <c r="BE593" s="44">
        <f>AA66+0.189-1.134</f>
        <v>13.419</v>
      </c>
      <c r="BF593" s="16" t="s">
        <v>10</v>
      </c>
      <c r="BG593" s="3"/>
      <c r="BH593" s="3"/>
      <c r="BI593" s="3"/>
      <c r="BJ593" s="36">
        <f>Z569+BE593</f>
        <v>14.931000000000001</v>
      </c>
      <c r="DO593" s="23"/>
      <c r="DP593" s="23"/>
      <c r="DQ593" s="23"/>
      <c r="DR593" s="23"/>
      <c r="DS593" s="23"/>
      <c r="DT593" s="23"/>
      <c r="DU593" s="23"/>
      <c r="DV593" s="23"/>
      <c r="DW593" s="23"/>
      <c r="DX593" s="23"/>
      <c r="DY593" s="23"/>
      <c r="DZ593" s="23"/>
      <c r="EA593" s="23"/>
      <c r="EB593" s="23"/>
    </row>
    <row r="594" spans="2:132" ht="15" customHeight="1" x14ac:dyDescent="0.15">
      <c r="B594" s="7"/>
      <c r="C594" s="3" t="s">
        <v>1309</v>
      </c>
      <c r="D594" s="47"/>
      <c r="E594" s="47"/>
      <c r="F594" s="48"/>
      <c r="H594" s="47"/>
      <c r="I594" s="48"/>
      <c r="J594" s="50"/>
      <c r="K594" s="40">
        <f>Z66+0.5-2.5</f>
        <v>36</v>
      </c>
      <c r="L594" s="50"/>
      <c r="M594" s="47"/>
      <c r="N594" s="47"/>
      <c r="O594" s="34">
        <f>Y571+K594</f>
        <v>41</v>
      </c>
      <c r="R594" s="7"/>
      <c r="S594" s="50" t="s">
        <v>1310</v>
      </c>
      <c r="T594" s="47"/>
      <c r="U594" s="47"/>
      <c r="V594" s="48"/>
      <c r="W594" s="81"/>
      <c r="X594" s="47"/>
      <c r="Y594" s="16"/>
      <c r="Z594" s="44">
        <f>AA66+0.189-0.945</f>
        <v>13.608000000000001</v>
      </c>
      <c r="AA594" s="48" t="s">
        <v>10</v>
      </c>
      <c r="AE594" s="41">
        <f>Z571+Z594</f>
        <v>15.498000000000001</v>
      </c>
      <c r="AH594" s="7"/>
      <c r="AI594" s="49" t="s">
        <v>1309</v>
      </c>
      <c r="AJ594" s="47"/>
      <c r="AK594" s="47"/>
      <c r="AL594" s="48"/>
      <c r="AN594" s="47"/>
      <c r="AO594" s="48"/>
      <c r="AP594" s="50"/>
      <c r="AQ594" s="40">
        <f>Z66+0.5-2.5</f>
        <v>36</v>
      </c>
      <c r="AR594" s="50"/>
      <c r="AS594" s="47"/>
      <c r="AT594" s="47"/>
      <c r="AU594" s="34">
        <f>Y569+AQ594</f>
        <v>40</v>
      </c>
      <c r="AW594" s="7"/>
      <c r="AX594" s="50" t="s">
        <v>1310</v>
      </c>
      <c r="AY594" s="47"/>
      <c r="AZ594" s="47"/>
      <c r="BA594" s="48"/>
      <c r="BB594" s="81"/>
      <c r="BC594" s="47"/>
      <c r="BD594" s="16"/>
      <c r="BE594" s="44">
        <f>AA66+0.189-0.945</f>
        <v>13.608000000000001</v>
      </c>
      <c r="BF594" s="48" t="s">
        <v>10</v>
      </c>
      <c r="BJ594" s="41">
        <f>Z569+BE594</f>
        <v>15.120000000000001</v>
      </c>
      <c r="DO594" s="23"/>
      <c r="DP594" s="23"/>
      <c r="DQ594" s="23"/>
      <c r="DR594" s="23"/>
      <c r="DS594" s="23"/>
      <c r="DT594" s="23"/>
      <c r="DU594" s="23"/>
      <c r="DV594" s="23"/>
      <c r="DW594" s="23"/>
      <c r="DX594" s="23"/>
      <c r="DY594" s="23"/>
      <c r="DZ594" s="23"/>
      <c r="EA594" s="23"/>
      <c r="EB594" s="23"/>
    </row>
    <row r="595" spans="2:132" ht="15" customHeight="1" x14ac:dyDescent="0.15">
      <c r="B595" s="7"/>
      <c r="C595" s="47" t="s">
        <v>1311</v>
      </c>
      <c r="D595" s="47"/>
      <c r="E595" s="47"/>
      <c r="F595" s="48"/>
      <c r="G595" s="47" t="s">
        <v>1312</v>
      </c>
      <c r="H595" s="47"/>
      <c r="I595" s="48"/>
      <c r="J595" s="50"/>
      <c r="K595" s="40">
        <f>Z66+0.5-2</f>
        <v>36.5</v>
      </c>
      <c r="O595" s="42">
        <f>Y571+K595</f>
        <v>41.5</v>
      </c>
      <c r="R595" s="7"/>
      <c r="S595" s="50" t="s">
        <v>1313</v>
      </c>
      <c r="T595" s="47"/>
      <c r="U595" s="47"/>
      <c r="V595" s="48"/>
      <c r="W595" s="50" t="s">
        <v>1312</v>
      </c>
      <c r="X595" s="47"/>
      <c r="Y595" s="16"/>
      <c r="Z595" s="44">
        <f>AA66+0.189-0.756</f>
        <v>13.797000000000001</v>
      </c>
      <c r="AA595" s="48" t="s">
        <v>10</v>
      </c>
      <c r="AB595" s="50"/>
      <c r="AC595" s="47"/>
      <c r="AD595" s="47"/>
      <c r="AE595" s="37">
        <f>Z571+Z595</f>
        <v>15.687000000000001</v>
      </c>
      <c r="AH595" s="7"/>
      <c r="AI595" s="50" t="s">
        <v>1311</v>
      </c>
      <c r="AJ595" s="47"/>
      <c r="AK595" s="47"/>
      <c r="AL595" s="48"/>
      <c r="AM595" s="47" t="s">
        <v>1312</v>
      </c>
      <c r="AN595" s="47"/>
      <c r="AO595" s="48"/>
      <c r="AP595" s="50"/>
      <c r="AQ595" s="40">
        <f>Z66+0.5-2</f>
        <v>36.5</v>
      </c>
      <c r="AR595" s="50"/>
      <c r="AS595" s="47"/>
      <c r="AT595" s="47"/>
      <c r="AU595" s="34">
        <f>Y569+AQ595</f>
        <v>40.5</v>
      </c>
      <c r="AW595" s="7"/>
      <c r="AX595" s="50" t="s">
        <v>1313</v>
      </c>
      <c r="AY595" s="47"/>
      <c r="AZ595" s="47"/>
      <c r="BA595" s="48"/>
      <c r="BB595" s="50" t="s">
        <v>1312</v>
      </c>
      <c r="BC595" s="47"/>
      <c r="BD595" s="16"/>
      <c r="BE595" s="44">
        <f>AA66+0.189-0.756</f>
        <v>13.797000000000001</v>
      </c>
      <c r="BF595" s="48" t="s">
        <v>10</v>
      </c>
      <c r="BG595" s="50"/>
      <c r="BH595" s="47"/>
      <c r="BI595" s="47"/>
      <c r="BJ595" s="37">
        <f>Z569+BE595</f>
        <v>15.309000000000001</v>
      </c>
      <c r="DO595" s="23"/>
      <c r="DP595" s="23"/>
      <c r="DQ595" s="23"/>
      <c r="DR595" s="23"/>
      <c r="DS595" s="23"/>
      <c r="DT595" s="23"/>
      <c r="DU595" s="23"/>
      <c r="DV595" s="23"/>
      <c r="DW595" s="23"/>
      <c r="DX595" s="23"/>
      <c r="DY595" s="23"/>
      <c r="DZ595" s="23"/>
      <c r="EA595" s="23"/>
      <c r="EB595" s="23"/>
    </row>
    <row r="596" spans="2:132" ht="15" customHeight="1" x14ac:dyDescent="0.15">
      <c r="B596" s="7"/>
      <c r="C596" s="47" t="s">
        <v>1314</v>
      </c>
      <c r="D596" s="47"/>
      <c r="E596" s="47"/>
      <c r="F596" s="48"/>
      <c r="H596" s="47"/>
      <c r="I596" s="48"/>
      <c r="J596" s="50"/>
      <c r="K596" s="40">
        <f>Z66+0.5-1.5</f>
        <v>37</v>
      </c>
      <c r="L596" s="50"/>
      <c r="M596" s="47"/>
      <c r="N596" s="47"/>
      <c r="O596" s="34">
        <f>Y571+K596</f>
        <v>42</v>
      </c>
      <c r="R596" s="7"/>
      <c r="S596" s="50" t="s">
        <v>1315</v>
      </c>
      <c r="T596" s="47"/>
      <c r="U596" s="47"/>
      <c r="V596" s="48"/>
      <c r="W596" s="49"/>
      <c r="X596" s="47"/>
      <c r="Y596" s="16"/>
      <c r="Z596" s="44">
        <f>AA66+0.189-0.567</f>
        <v>13.986000000000001</v>
      </c>
      <c r="AA596" s="16" t="s">
        <v>10</v>
      </c>
      <c r="AE596" s="41">
        <f>Z571+Z596</f>
        <v>15.876000000000001</v>
      </c>
      <c r="AH596" s="7"/>
      <c r="AI596" s="50" t="s">
        <v>1314</v>
      </c>
      <c r="AJ596" s="47"/>
      <c r="AK596" s="47"/>
      <c r="AL596" s="48"/>
      <c r="AN596" s="47"/>
      <c r="AO596" s="48"/>
      <c r="AP596" s="50"/>
      <c r="AQ596" s="40">
        <f>Z66+0.5-1.5</f>
        <v>37</v>
      </c>
      <c r="AR596" s="50"/>
      <c r="AS596" s="47"/>
      <c r="AT596" s="47"/>
      <c r="AU596" s="34">
        <f>Y569+AQ596</f>
        <v>41</v>
      </c>
      <c r="AW596" s="7"/>
      <c r="AX596" s="50" t="s">
        <v>1315</v>
      </c>
      <c r="AY596" s="47"/>
      <c r="AZ596" s="47"/>
      <c r="BA596" s="48"/>
      <c r="BB596" s="49"/>
      <c r="BC596" s="47"/>
      <c r="BD596" s="16"/>
      <c r="BE596" s="44">
        <f>AA66+0.189-0.567</f>
        <v>13.986000000000001</v>
      </c>
      <c r="BF596" s="16" t="s">
        <v>10</v>
      </c>
      <c r="BG596" s="3"/>
      <c r="BH596" s="3"/>
      <c r="BI596" s="3"/>
      <c r="BJ596" s="36">
        <f>Z569+BE596</f>
        <v>15.498000000000001</v>
      </c>
      <c r="DO596" s="23"/>
      <c r="DP596" s="23"/>
      <c r="DQ596" s="23"/>
      <c r="DR596" s="23"/>
      <c r="DS596" s="23"/>
      <c r="DT596" s="23"/>
      <c r="DU596" s="23"/>
      <c r="DV596" s="23"/>
      <c r="DW596" s="23"/>
      <c r="DX596" s="23"/>
      <c r="DY596" s="23"/>
      <c r="DZ596" s="23"/>
      <c r="EA596" s="23"/>
      <c r="EB596" s="23"/>
    </row>
    <row r="597" spans="2:132" ht="15" customHeight="1" x14ac:dyDescent="0.15">
      <c r="B597" s="7"/>
      <c r="C597" s="47" t="s">
        <v>1316</v>
      </c>
      <c r="D597" s="47"/>
      <c r="E597" s="47"/>
      <c r="F597" s="48"/>
      <c r="G597" s="38"/>
      <c r="H597" s="47"/>
      <c r="I597" s="48"/>
      <c r="J597" s="47"/>
      <c r="K597" s="40">
        <f>Z66+0.5-1</f>
        <v>37.5</v>
      </c>
      <c r="L597" s="50"/>
      <c r="M597" s="47"/>
      <c r="N597" s="47"/>
      <c r="O597" s="34">
        <f>Y571+K597</f>
        <v>42.5</v>
      </c>
      <c r="R597" s="7"/>
      <c r="S597" s="50" t="s">
        <v>1317</v>
      </c>
      <c r="T597" s="47"/>
      <c r="U597" s="47"/>
      <c r="V597" s="48"/>
      <c r="W597" s="39"/>
      <c r="X597" s="47"/>
      <c r="Y597" s="16"/>
      <c r="Z597" s="44">
        <f>AA66+0.189-0.378</f>
        <v>14.175000000000001</v>
      </c>
      <c r="AA597" s="16" t="s">
        <v>10</v>
      </c>
      <c r="AB597" s="50"/>
      <c r="AC597" s="47"/>
      <c r="AD597" s="47"/>
      <c r="AE597" s="37">
        <f>Z571+Z597</f>
        <v>16.065000000000001</v>
      </c>
      <c r="AH597" s="7"/>
      <c r="AI597" s="50" t="s">
        <v>1316</v>
      </c>
      <c r="AJ597" s="47"/>
      <c r="AK597" s="47"/>
      <c r="AL597" s="48"/>
      <c r="AM597" s="39"/>
      <c r="AN597" s="47"/>
      <c r="AO597" s="48"/>
      <c r="AP597" s="47"/>
      <c r="AQ597" s="40">
        <f>Z66+0.5-1</f>
        <v>37.5</v>
      </c>
      <c r="AR597" s="50"/>
      <c r="AS597" s="47"/>
      <c r="AT597" s="47"/>
      <c r="AU597" s="34">
        <f>Y569+AQ597</f>
        <v>41.5</v>
      </c>
      <c r="AW597" s="7"/>
      <c r="AX597" s="50" t="s">
        <v>1317</v>
      </c>
      <c r="AY597" s="47"/>
      <c r="AZ597" s="47"/>
      <c r="BA597" s="48"/>
      <c r="BB597" s="39"/>
      <c r="BC597" s="47"/>
      <c r="BD597" s="16"/>
      <c r="BE597" s="44">
        <f>AA66+0.189-0.378</f>
        <v>14.175000000000001</v>
      </c>
      <c r="BF597" s="16" t="s">
        <v>10</v>
      </c>
      <c r="BG597" s="49"/>
      <c r="BH597" s="3"/>
      <c r="BI597" s="3"/>
      <c r="BJ597" s="36">
        <f>Z569+BE597</f>
        <v>15.687000000000001</v>
      </c>
      <c r="DO597" s="23"/>
      <c r="DP597" s="23"/>
      <c r="DQ597" s="23"/>
      <c r="DR597" s="23"/>
      <c r="DS597" s="23"/>
      <c r="DT597" s="23"/>
      <c r="DU597" s="23"/>
      <c r="DV597" s="23"/>
      <c r="DW597" s="23"/>
      <c r="DX597" s="23"/>
      <c r="DY597" s="23"/>
      <c r="DZ597" s="23"/>
      <c r="EA597" s="23"/>
      <c r="EB597" s="23"/>
    </row>
    <row r="598" spans="2:132" ht="15" customHeight="1" x14ac:dyDescent="0.15">
      <c r="B598" s="7"/>
      <c r="C598" s="47" t="s">
        <v>1318</v>
      </c>
      <c r="D598" s="47"/>
      <c r="E598" s="47"/>
      <c r="F598" s="48"/>
      <c r="G598" s="3"/>
      <c r="H598" s="47"/>
      <c r="I598" s="48"/>
      <c r="J598" s="50"/>
      <c r="K598" s="40">
        <f>Z66+0.5-0.5</f>
        <v>38</v>
      </c>
      <c r="L598" s="50"/>
      <c r="M598" s="47"/>
      <c r="N598" s="47"/>
      <c r="O598" s="34">
        <f>Y571+K598</f>
        <v>43</v>
      </c>
      <c r="R598" s="7"/>
      <c r="S598" s="50" t="s">
        <v>1319</v>
      </c>
      <c r="T598" s="47"/>
      <c r="U598" s="47"/>
      <c r="V598" s="48"/>
      <c r="W598" s="49"/>
      <c r="X598" s="47"/>
      <c r="Y598" s="16"/>
      <c r="Z598" s="44">
        <f>AA66+0.189-0.189</f>
        <v>14.364000000000001</v>
      </c>
      <c r="AA598" s="48" t="s">
        <v>10</v>
      </c>
      <c r="AB598" s="49"/>
      <c r="AC598" s="3"/>
      <c r="AD598" s="3"/>
      <c r="AE598" s="36">
        <f>Z571+Z598</f>
        <v>16.254000000000001</v>
      </c>
      <c r="AH598" s="7"/>
      <c r="AI598" s="50" t="s">
        <v>1318</v>
      </c>
      <c r="AJ598" s="47"/>
      <c r="AK598" s="47"/>
      <c r="AL598" s="48"/>
      <c r="AM598" s="49"/>
      <c r="AN598" s="47"/>
      <c r="AO598" s="48"/>
      <c r="AP598" s="50"/>
      <c r="AQ598" s="40">
        <f>Z66+0.5-0.5</f>
        <v>38</v>
      </c>
      <c r="AR598" s="50"/>
      <c r="AS598" s="47"/>
      <c r="AT598" s="47"/>
      <c r="AU598" s="34">
        <f>Y569+AQ598</f>
        <v>42</v>
      </c>
      <c r="AW598" s="7"/>
      <c r="AX598" s="50" t="s">
        <v>1319</v>
      </c>
      <c r="AY598" s="47"/>
      <c r="AZ598" s="47"/>
      <c r="BA598" s="48"/>
      <c r="BB598" s="49"/>
      <c r="BC598" s="47"/>
      <c r="BD598" s="16"/>
      <c r="BE598" s="44">
        <f>AA66+0.189-0.189</f>
        <v>14.364000000000001</v>
      </c>
      <c r="BF598" s="48" t="s">
        <v>10</v>
      </c>
      <c r="BG598" s="246"/>
      <c r="BH598" s="3"/>
      <c r="BI598" s="3"/>
      <c r="BJ598" s="36">
        <f>Z569+BE598</f>
        <v>15.876000000000001</v>
      </c>
      <c r="DO598" s="23"/>
      <c r="DP598" s="23"/>
      <c r="DQ598" s="23"/>
      <c r="DR598" s="23"/>
      <c r="DS598" s="23"/>
      <c r="DT598" s="23"/>
      <c r="DU598" s="23"/>
      <c r="DV598" s="23"/>
      <c r="DW598" s="23"/>
      <c r="DX598" s="23"/>
      <c r="DY598" s="23"/>
      <c r="DZ598" s="23"/>
      <c r="EA598" s="23"/>
      <c r="EB598" s="23"/>
    </row>
    <row r="599" spans="2:132" ht="15" customHeight="1" x14ac:dyDescent="0.15">
      <c r="B599" s="7"/>
      <c r="C599" s="47" t="s">
        <v>1320</v>
      </c>
      <c r="D599" s="47"/>
      <c r="E599" s="47"/>
      <c r="F599" s="48"/>
      <c r="G599" s="277"/>
      <c r="H599" s="47"/>
      <c r="I599" s="48"/>
      <c r="J599" s="3"/>
      <c r="K599" s="489">
        <f>Z66+0.5</f>
        <v>38.5</v>
      </c>
      <c r="L599" s="50"/>
      <c r="M599" s="47"/>
      <c r="N599" s="47"/>
      <c r="O599" s="34">
        <f>Y571+K599</f>
        <v>43.5</v>
      </c>
      <c r="S599" s="50" t="s">
        <v>1321</v>
      </c>
      <c r="T599" s="47"/>
      <c r="U599" s="47"/>
      <c r="V599" s="48"/>
      <c r="W599" s="279"/>
      <c r="X599" s="120"/>
      <c r="Y599" s="48"/>
      <c r="Z599" s="44">
        <f>AA66+0.189</f>
        <v>14.553000000000001</v>
      </c>
      <c r="AA599" s="48" t="s">
        <v>10</v>
      </c>
      <c r="AB599" s="49"/>
      <c r="AC599" s="3"/>
      <c r="AD599" s="3"/>
      <c r="AE599" s="36">
        <f>Z571+Z599</f>
        <v>16.443000000000001</v>
      </c>
      <c r="AH599" s="7"/>
      <c r="AI599" s="50" t="s">
        <v>1320</v>
      </c>
      <c r="AJ599" s="47"/>
      <c r="AK599" s="47"/>
      <c r="AL599" s="48"/>
      <c r="AM599" s="50"/>
      <c r="AN599" s="47"/>
      <c r="AO599" s="48"/>
      <c r="AP599" s="3"/>
      <c r="AQ599" s="489">
        <f>Z66+0.5</f>
        <v>38.5</v>
      </c>
      <c r="AR599" s="50"/>
      <c r="AS599" s="47"/>
      <c r="AT599" s="47"/>
      <c r="AU599" s="34">
        <f>Y569+AQ599</f>
        <v>42.5</v>
      </c>
      <c r="AX599" s="50" t="s">
        <v>1321</v>
      </c>
      <c r="AY599" s="47"/>
      <c r="AZ599" s="47"/>
      <c r="BA599" s="48"/>
      <c r="BB599" s="50"/>
      <c r="BC599" s="47"/>
      <c r="BD599" s="48"/>
      <c r="BE599" s="44">
        <f>AA66+0.189</f>
        <v>14.553000000000001</v>
      </c>
      <c r="BF599" s="48" t="s">
        <v>10</v>
      </c>
      <c r="BG599" s="50"/>
      <c r="BH599" s="47"/>
      <c r="BI599" s="3"/>
      <c r="BJ599" s="36">
        <f>Z569+BE599</f>
        <v>16.065000000000001</v>
      </c>
      <c r="DO599" s="23"/>
      <c r="DP599" s="23"/>
      <c r="DQ599" s="23"/>
      <c r="DR599" s="23"/>
      <c r="DS599" s="23"/>
      <c r="DT599" s="23"/>
      <c r="DU599" s="23"/>
      <c r="DV599" s="23"/>
      <c r="DW599" s="23"/>
      <c r="DX599" s="23"/>
      <c r="DY599" s="23"/>
      <c r="DZ599" s="23"/>
      <c r="EA599" s="23"/>
      <c r="EB599" s="23"/>
    </row>
    <row r="600" spans="2:132" ht="15" customHeight="1" x14ac:dyDescent="0.15">
      <c r="B600" s="7"/>
      <c r="C600" s="47" t="s">
        <v>1320</v>
      </c>
      <c r="D600" s="47"/>
      <c r="E600" s="47"/>
      <c r="F600" s="48"/>
      <c r="G600" s="277" t="s">
        <v>1936</v>
      </c>
      <c r="H600" s="47"/>
      <c r="I600" s="48"/>
      <c r="J600" s="3"/>
      <c r="K600" s="489">
        <f>Z66+0.5</f>
        <v>38.5</v>
      </c>
      <c r="L600" s="50"/>
      <c r="M600" s="47"/>
      <c r="N600" s="47"/>
      <c r="O600" s="34">
        <f>Y571+K600</f>
        <v>43.5</v>
      </c>
      <c r="S600" s="50" t="s">
        <v>1321</v>
      </c>
      <c r="T600" s="47"/>
      <c r="U600" s="47"/>
      <c r="V600" s="48"/>
      <c r="W600" s="279" t="s">
        <v>1299</v>
      </c>
      <c r="X600" s="120"/>
      <c r="Y600" s="48"/>
      <c r="Z600" s="44">
        <f>AA66+0.189</f>
        <v>14.553000000000001</v>
      </c>
      <c r="AA600" s="48" t="s">
        <v>10</v>
      </c>
      <c r="AB600" s="49"/>
      <c r="AC600" s="3"/>
      <c r="AD600" s="3"/>
      <c r="AE600" s="36">
        <f>Z571+Z600</f>
        <v>16.443000000000001</v>
      </c>
      <c r="AH600" s="7"/>
      <c r="AI600" s="50" t="s">
        <v>1320</v>
      </c>
      <c r="AJ600" s="47"/>
      <c r="AK600" s="47"/>
      <c r="AL600" s="48"/>
      <c r="AM600" s="50" t="s">
        <v>1936</v>
      </c>
      <c r="AN600" s="47"/>
      <c r="AO600" s="48"/>
      <c r="AP600" s="3"/>
      <c r="AQ600" s="34">
        <f>Z66+0.5</f>
        <v>38.5</v>
      </c>
      <c r="AU600" s="42">
        <f>Y569+AQ600</f>
        <v>42.5</v>
      </c>
      <c r="AX600" s="50" t="s">
        <v>1321</v>
      </c>
      <c r="AY600" s="47"/>
      <c r="AZ600" s="47"/>
      <c r="BA600" s="48"/>
      <c r="BB600" t="s">
        <v>1301</v>
      </c>
      <c r="BC600" s="47"/>
      <c r="BD600" s="48"/>
      <c r="BE600" s="44">
        <f>AA66+0.189</f>
        <v>14.553000000000001</v>
      </c>
      <c r="BF600" s="48" t="s">
        <v>10</v>
      </c>
      <c r="BI600" s="3"/>
      <c r="BJ600" s="36">
        <f>Z569+BE600</f>
        <v>16.065000000000001</v>
      </c>
      <c r="DO600" s="23"/>
      <c r="DP600" s="23"/>
      <c r="DQ600" s="23"/>
      <c r="DR600" s="23"/>
      <c r="DS600" s="23"/>
      <c r="DT600" s="23"/>
      <c r="DU600" s="23"/>
      <c r="DV600" s="23"/>
      <c r="DW600" s="23"/>
      <c r="DX600" s="23"/>
      <c r="DY600" s="23"/>
      <c r="DZ600" s="23"/>
      <c r="EA600" s="23"/>
      <c r="EB600" s="23"/>
    </row>
    <row r="601" spans="2:132" ht="15" customHeight="1" x14ac:dyDescent="0.15">
      <c r="B601" s="7"/>
      <c r="C601" s="35">
        <f>(AA574-AR562)/4</f>
        <v>37.375</v>
      </c>
      <c r="D601" s="47" t="s">
        <v>1322</v>
      </c>
      <c r="E601" s="47"/>
      <c r="F601" s="47"/>
      <c r="G601" s="103">
        <v>0.5</v>
      </c>
      <c r="H601" s="47" t="s">
        <v>1323</v>
      </c>
      <c r="I601" s="47"/>
      <c r="J601" s="47"/>
      <c r="K601" s="47"/>
      <c r="L601" s="47"/>
      <c r="M601" s="47"/>
      <c r="N601" s="47"/>
      <c r="O601" s="48"/>
      <c r="R601" s="7"/>
      <c r="S601" s="78">
        <f>(AB574-AS562)/4</f>
        <v>14.127749999999999</v>
      </c>
      <c r="T601" s="47" t="s">
        <v>1324</v>
      </c>
      <c r="U601" s="47"/>
      <c r="V601" s="47"/>
      <c r="W601" s="283"/>
      <c r="X601" s="126">
        <v>0.189</v>
      </c>
      <c r="Y601" s="47" t="s">
        <v>1937</v>
      </c>
      <c r="Z601" s="47"/>
      <c r="AA601" s="47"/>
      <c r="AB601" s="3"/>
      <c r="AC601" s="3"/>
      <c r="AD601" s="3"/>
      <c r="AE601" s="16"/>
      <c r="AH601" s="7"/>
      <c r="AI601" s="35">
        <f>C601</f>
        <v>37.375</v>
      </c>
      <c r="AJ601" s="47" t="s">
        <v>1322</v>
      </c>
      <c r="AK601" s="47"/>
      <c r="AL601" s="48"/>
      <c r="AM601" s="35">
        <f>G601</f>
        <v>0.5</v>
      </c>
      <c r="AN601" s="47" t="s">
        <v>1323</v>
      </c>
      <c r="AO601" s="47"/>
      <c r="AP601" s="47"/>
      <c r="AQ601" s="47"/>
      <c r="AR601" s="47"/>
      <c r="AS601" s="47"/>
      <c r="AT601" s="47"/>
      <c r="AU601" s="48"/>
      <c r="AW601" s="7"/>
      <c r="AX601" s="78">
        <f>S601</f>
        <v>14.127749999999999</v>
      </c>
      <c r="AY601" s="47" t="s">
        <v>1324</v>
      </c>
      <c r="AZ601" s="47"/>
      <c r="BA601" s="47"/>
      <c r="BB601" s="48"/>
      <c r="BC601" s="78">
        <f>X601</f>
        <v>0.189</v>
      </c>
      <c r="BD601" s="50" t="s">
        <v>1937</v>
      </c>
      <c r="BE601" s="47"/>
      <c r="BF601" s="47"/>
      <c r="BG601" s="47"/>
      <c r="BH601" s="47"/>
      <c r="BI601" s="3"/>
      <c r="BJ601" s="16"/>
      <c r="BK601" s="81"/>
      <c r="DO601" s="23"/>
      <c r="DP601" s="23"/>
      <c r="DQ601" s="23"/>
      <c r="DR601" s="23"/>
      <c r="DS601" s="23"/>
      <c r="DT601" s="23"/>
      <c r="DU601" s="23"/>
      <c r="DV601" s="23"/>
      <c r="DW601" s="23"/>
      <c r="DX601" s="23"/>
      <c r="DY601" s="23"/>
      <c r="DZ601" s="23"/>
      <c r="EA601" s="23"/>
      <c r="EB601" s="23"/>
    </row>
    <row r="602" spans="2:132" ht="15" customHeight="1" x14ac:dyDescent="0.15">
      <c r="J602" s="8"/>
      <c r="DO602" s="23"/>
      <c r="DP602" s="23"/>
      <c r="DQ602" s="23"/>
      <c r="DR602" s="23"/>
      <c r="DS602" s="23"/>
      <c r="DT602" s="23"/>
      <c r="DU602" s="23"/>
      <c r="DV602" s="23"/>
      <c r="DW602" s="23"/>
      <c r="DX602" s="23"/>
      <c r="DY602" s="23"/>
      <c r="DZ602" s="23"/>
      <c r="EA602" s="23"/>
      <c r="EB602" s="23"/>
    </row>
    <row r="603" spans="2:132" ht="15" customHeight="1" x14ac:dyDescent="0.15">
      <c r="B603" s="6" t="s">
        <v>1938</v>
      </c>
      <c r="C603" s="6"/>
      <c r="D603" s="6"/>
      <c r="E603" s="6"/>
      <c r="F603" s="6"/>
      <c r="G603" s="6"/>
      <c r="H603" s="6"/>
      <c r="I603" s="6"/>
      <c r="DO603" s="23"/>
      <c r="DP603" s="23"/>
      <c r="DQ603" s="23"/>
      <c r="DR603" s="23"/>
      <c r="DS603" s="23"/>
      <c r="DT603" s="23"/>
      <c r="DU603" s="23"/>
      <c r="DV603" s="23"/>
      <c r="DW603" s="23"/>
      <c r="DX603" s="23"/>
      <c r="DY603" s="23"/>
      <c r="DZ603" s="23"/>
      <c r="EA603" s="23"/>
      <c r="EB603" s="23"/>
    </row>
    <row r="604" spans="2:132" ht="15" customHeight="1" x14ac:dyDescent="0.15">
      <c r="C604" s="3" t="s">
        <v>233</v>
      </c>
      <c r="E604" s="136">
        <f>E200</f>
        <v>16.518824233880196</v>
      </c>
      <c r="F604" s="13">
        <f>F200</f>
        <v>6.2441155604067262</v>
      </c>
      <c r="G604" s="3" t="s">
        <v>10</v>
      </c>
      <c r="H604" s="3" t="s">
        <v>18</v>
      </c>
      <c r="I604" s="3"/>
      <c r="J604" s="226">
        <f>E199</f>
        <v>325</v>
      </c>
      <c r="K604" s="13">
        <f>F199</f>
        <v>122.85</v>
      </c>
      <c r="L604" t="s">
        <v>10</v>
      </c>
      <c r="N604" t="s">
        <v>808</v>
      </c>
      <c r="O604" s="3"/>
      <c r="P604" s="226">
        <f>E198</f>
        <v>341.5188242338802</v>
      </c>
      <c r="Q604" s="44">
        <f>F198</f>
        <v>129.09411556040672</v>
      </c>
      <c r="R604" s="3" t="s">
        <v>24</v>
      </c>
      <c r="S604" s="3"/>
      <c r="T604" s="3"/>
      <c r="U604" s="3"/>
      <c r="V604" s="3"/>
      <c r="W604" s="3"/>
      <c r="X604" s="3"/>
      <c r="Y604" s="3"/>
      <c r="Z604" s="3"/>
      <c r="AA604" s="3"/>
      <c r="AB604" s="3"/>
      <c r="AC604" s="3"/>
      <c r="DO604" s="23"/>
      <c r="DP604" s="23"/>
      <c r="DQ604" s="23"/>
      <c r="DR604" s="23"/>
      <c r="DS604" s="23"/>
      <c r="DT604" s="23"/>
      <c r="DU604" s="23"/>
      <c r="DV604" s="23"/>
      <c r="DW604" s="23"/>
      <c r="DX604" s="23"/>
      <c r="DY604" s="23"/>
      <c r="DZ604" s="23"/>
      <c r="EA604" s="23"/>
      <c r="EB604" s="23"/>
    </row>
    <row r="605" spans="2:132" ht="15" customHeight="1" x14ac:dyDescent="0.15">
      <c r="B605" s="7"/>
      <c r="D605" s="11"/>
      <c r="E605" s="11" t="s">
        <v>61</v>
      </c>
      <c r="F605" s="8"/>
      <c r="K605" s="8"/>
      <c r="L605" s="8"/>
      <c r="M605" s="8"/>
      <c r="N605" s="8"/>
      <c r="R605" s="1"/>
      <c r="DO605" s="23"/>
      <c r="DP605" s="23"/>
      <c r="DQ605" s="23"/>
      <c r="DR605" s="23"/>
      <c r="DS605" s="23"/>
      <c r="DT605" s="23"/>
      <c r="DU605" s="23"/>
      <c r="DV605" s="23"/>
      <c r="DW605" s="23"/>
      <c r="DX605" s="23"/>
      <c r="DY605" s="23"/>
      <c r="DZ605" s="23"/>
      <c r="EA605" s="23"/>
      <c r="EB605" s="23"/>
    </row>
    <row r="606" spans="2:132" ht="15" customHeight="1" x14ac:dyDescent="0.15">
      <c r="B606" s="7"/>
      <c r="F606" t="s">
        <v>1401</v>
      </c>
      <c r="DO606" s="23"/>
      <c r="DP606" s="23"/>
      <c r="DQ606" s="23"/>
      <c r="DR606" s="23"/>
      <c r="DS606" s="23"/>
      <c r="DT606" s="23"/>
      <c r="DU606" s="23"/>
      <c r="DV606" s="23"/>
      <c r="DW606" s="23"/>
      <c r="DX606" s="23"/>
      <c r="DY606" s="23"/>
      <c r="DZ606" s="23"/>
      <c r="EA606" s="23"/>
      <c r="EB606" s="23"/>
    </row>
    <row r="607" spans="2:132" ht="15" customHeight="1" x14ac:dyDescent="0.15">
      <c r="B607" s="7"/>
      <c r="I607" s="9"/>
      <c r="J607" s="9"/>
      <c r="DO607" s="23"/>
      <c r="DP607" s="23"/>
      <c r="DQ607" s="23"/>
      <c r="DR607" s="23"/>
      <c r="DS607" s="23"/>
      <c r="DT607" s="23"/>
      <c r="DU607" s="23"/>
      <c r="DV607" s="23"/>
      <c r="DW607" s="23"/>
      <c r="DX607" s="23"/>
      <c r="DY607" s="23"/>
      <c r="DZ607" s="23"/>
      <c r="EA607" s="23"/>
      <c r="EB607" s="23"/>
    </row>
    <row r="608" spans="2:132" ht="15" customHeight="1" x14ac:dyDescent="0.15">
      <c r="B608" s="7"/>
      <c r="P608" s="6"/>
      <c r="Q608" s="10"/>
      <c r="S608" s="4"/>
      <c r="DO608" s="23"/>
      <c r="DP608" s="23"/>
      <c r="DQ608" s="23"/>
      <c r="DR608" s="23"/>
      <c r="DS608" s="23"/>
      <c r="DT608" s="23"/>
      <c r="DU608" s="23"/>
      <c r="DV608" s="23"/>
      <c r="DW608" s="23"/>
      <c r="DX608" s="23"/>
      <c r="DY608" s="23"/>
      <c r="DZ608" s="23"/>
      <c r="EA608" s="23"/>
      <c r="EB608" s="23"/>
    </row>
    <row r="609" spans="2:132" ht="15" customHeight="1" x14ac:dyDescent="0.15">
      <c r="B609" s="7"/>
      <c r="I609" t="s">
        <v>232</v>
      </c>
      <c r="L609" s="6" t="s">
        <v>81</v>
      </c>
      <c r="P609" s="9"/>
      <c r="DO609" s="23"/>
      <c r="DP609" s="23"/>
      <c r="DQ609" s="23"/>
      <c r="DR609" s="23"/>
      <c r="DS609" s="23"/>
      <c r="DT609" s="23"/>
      <c r="DU609" s="23"/>
      <c r="DV609" s="23"/>
      <c r="DW609" s="23"/>
      <c r="DX609" s="23"/>
      <c r="DY609" s="23"/>
      <c r="DZ609" s="23"/>
      <c r="EA609" s="23"/>
      <c r="EB609" s="23"/>
    </row>
    <row r="610" spans="2:132" ht="15" customHeight="1" x14ac:dyDescent="0.15">
      <c r="B610" s="7"/>
      <c r="C610" s="9"/>
      <c r="D610" s="9"/>
      <c r="M610" s="12">
        <f>E191</f>
        <v>166.01882423388017</v>
      </c>
      <c r="N610" s="13">
        <f>F191</f>
        <v>62.755115560406708</v>
      </c>
      <c r="O610" t="s">
        <v>10</v>
      </c>
      <c r="W610" t="s">
        <v>1939</v>
      </c>
      <c r="AG610" s="9"/>
      <c r="AH610" s="9"/>
      <c r="DO610" s="23"/>
      <c r="DP610" s="23"/>
      <c r="DQ610" s="23"/>
      <c r="DR610" s="23"/>
      <c r="DS610" s="23"/>
      <c r="DT610" s="23"/>
      <c r="DU610" s="23"/>
      <c r="DV610" s="23"/>
      <c r="DW610" s="23"/>
      <c r="DX610" s="23"/>
      <c r="DY610" s="23"/>
      <c r="DZ610" s="23"/>
      <c r="EA610" s="23"/>
      <c r="EB610" s="23"/>
    </row>
    <row r="611" spans="2:132" ht="15" customHeight="1" x14ac:dyDescent="0.15">
      <c r="B611" s="7"/>
      <c r="S611" s="1"/>
      <c r="T611" t="s">
        <v>1374</v>
      </c>
      <c r="W611" s="12">
        <f>Y569</f>
        <v>4</v>
      </c>
      <c r="X611" s="13">
        <f>Z569</f>
        <v>1.512</v>
      </c>
      <c r="Y611" t="s">
        <v>10</v>
      </c>
      <c r="DO611" s="23"/>
      <c r="DP611" s="23"/>
      <c r="DQ611" s="23"/>
      <c r="DR611" s="23"/>
      <c r="DS611" s="23"/>
      <c r="DT611" s="23"/>
      <c r="DU611" s="23"/>
      <c r="DV611" s="23"/>
      <c r="DW611" s="23"/>
      <c r="DX611" s="23"/>
      <c r="DY611" s="23"/>
      <c r="DZ611" s="23"/>
      <c r="EA611" s="23"/>
      <c r="EB611" s="23"/>
    </row>
    <row r="612" spans="2:132" ht="15" customHeight="1" x14ac:dyDescent="0.15">
      <c r="B612" s="7"/>
      <c r="G612" s="12">
        <v>50</v>
      </c>
      <c r="H612" s="13">
        <v>18.899999999999999</v>
      </c>
      <c r="I612" t="s">
        <v>10</v>
      </c>
      <c r="T612" s="12">
        <f>X566</f>
        <v>36.5</v>
      </c>
      <c r="U612" s="13">
        <f>Y566</f>
        <v>13.797000000000001</v>
      </c>
      <c r="V612" t="s">
        <v>10</v>
      </c>
      <c r="W612" t="s">
        <v>1940</v>
      </c>
      <c r="DO612" s="23"/>
      <c r="DP612" s="23"/>
      <c r="DQ612" s="23"/>
      <c r="DR612" s="23"/>
      <c r="DS612" s="23"/>
      <c r="DT612" s="23"/>
      <c r="DU612" s="23"/>
      <c r="DV612" s="23"/>
      <c r="DW612" s="23"/>
      <c r="DX612" s="23"/>
      <c r="DY612" s="484"/>
      <c r="DZ612" s="484"/>
      <c r="EA612" s="484"/>
      <c r="EB612" s="484"/>
    </row>
    <row r="613" spans="2:132" ht="15" customHeight="1" x14ac:dyDescent="0.15">
      <c r="B613" s="7"/>
      <c r="K613" t="s">
        <v>1402</v>
      </c>
      <c r="W613" s="12">
        <f>Y571</f>
        <v>5</v>
      </c>
      <c r="X613" s="13">
        <f>Z571</f>
        <v>1.89</v>
      </c>
      <c r="Y613" t="s">
        <v>10</v>
      </c>
      <c r="DO613" s="23"/>
      <c r="DP613" s="23"/>
      <c r="DQ613" s="23"/>
      <c r="DR613" s="23"/>
      <c r="DS613" s="23"/>
      <c r="DT613" s="23"/>
      <c r="DU613" s="23"/>
      <c r="DV613" s="23"/>
      <c r="DW613" s="23"/>
      <c r="DX613" s="23"/>
      <c r="DY613" s="23"/>
      <c r="DZ613" s="23"/>
      <c r="EA613" s="23"/>
      <c r="EB613" s="23"/>
    </row>
    <row r="614" spans="2:132" ht="15" customHeight="1" x14ac:dyDescent="0.15">
      <c r="B614" s="7"/>
      <c r="D614" t="s">
        <v>1941</v>
      </c>
      <c r="H614" s="9"/>
      <c r="I614" s="9"/>
      <c r="X614" s="9"/>
      <c r="DO614" s="23"/>
      <c r="DP614" s="23"/>
      <c r="DQ614" s="23"/>
      <c r="DR614" s="23"/>
      <c r="DS614" s="23"/>
      <c r="DT614" s="23"/>
      <c r="DU614" s="23"/>
      <c r="DV614" s="23"/>
      <c r="DW614" s="23"/>
      <c r="DX614" s="23"/>
      <c r="DY614" s="23"/>
      <c r="DZ614" s="23"/>
      <c r="EA614" s="23"/>
      <c r="EB614" s="23"/>
    </row>
    <row r="615" spans="2:132" ht="15" customHeight="1" x14ac:dyDescent="0.15">
      <c r="B615" s="7"/>
      <c r="C615" s="49"/>
      <c r="D615" s="3"/>
      <c r="E615" s="3"/>
      <c r="F615" s="3"/>
      <c r="G615" s="3"/>
      <c r="H615" s="24"/>
      <c r="I615" s="24"/>
      <c r="J615" s="24"/>
      <c r="K615" s="3"/>
      <c r="L615" s="3"/>
      <c r="M615" s="3"/>
      <c r="N615" s="3"/>
      <c r="O615" s="3"/>
      <c r="P615" s="3"/>
      <c r="Q615" s="3"/>
      <c r="R615" s="3"/>
      <c r="S615" s="3"/>
      <c r="T615" s="3"/>
      <c r="U615" s="3"/>
      <c r="V615" s="3"/>
      <c r="W615" s="3"/>
      <c r="X615" s="3"/>
      <c r="Y615" s="3"/>
      <c r="Z615" s="3"/>
      <c r="AA615" s="3"/>
      <c r="AB615" s="3"/>
      <c r="AC615" s="3"/>
      <c r="DO615" s="23"/>
      <c r="DP615" s="23"/>
      <c r="DQ615" s="23"/>
      <c r="DR615" s="23"/>
      <c r="DS615" s="23"/>
      <c r="DT615" s="23"/>
      <c r="DU615" s="23"/>
      <c r="DV615" s="23"/>
      <c r="DW615" s="23"/>
      <c r="DX615" s="23"/>
      <c r="DY615" s="23"/>
      <c r="DZ615" s="23"/>
      <c r="EA615" s="23"/>
      <c r="EB615" s="23"/>
    </row>
    <row r="616" spans="2:132" ht="15" customHeight="1" x14ac:dyDescent="0.15">
      <c r="H616" s="23"/>
      <c r="I616" s="23"/>
      <c r="J616" s="23"/>
      <c r="R616" t="s">
        <v>184</v>
      </c>
      <c r="T616" s="12">
        <f>AA574</f>
        <v>162.5</v>
      </c>
      <c r="U616" s="13">
        <f>AB574</f>
        <v>61.424999999999997</v>
      </c>
      <c r="V616" t="s">
        <v>10</v>
      </c>
    </row>
    <row r="618" spans="2:132" ht="15" customHeight="1" x14ac:dyDescent="0.15">
      <c r="B618" s="30" t="s">
        <v>2591</v>
      </c>
    </row>
    <row r="619" spans="2:132" ht="15" customHeight="1" x14ac:dyDescent="0.15">
      <c r="B619" s="6" t="s">
        <v>1942</v>
      </c>
    </row>
    <row r="620" spans="2:132" ht="15" customHeight="1" x14ac:dyDescent="0.15">
      <c r="B620" t="s">
        <v>1943</v>
      </c>
      <c r="E620" s="32">
        <v>0</v>
      </c>
      <c r="F620" s="106">
        <v>0</v>
      </c>
      <c r="G620" t="s">
        <v>1944</v>
      </c>
    </row>
    <row r="623" spans="2:132" ht="15" customHeight="1" x14ac:dyDescent="0.15">
      <c r="C623" s="3"/>
      <c r="D623" s="3"/>
      <c r="E623" s="3"/>
      <c r="F623" s="3"/>
      <c r="G623" s="3"/>
      <c r="H623" s="3"/>
      <c r="I623" s="3"/>
      <c r="J623" s="3"/>
      <c r="K623" s="3"/>
      <c r="L623" s="3"/>
      <c r="M623" s="185"/>
      <c r="N623" s="3"/>
      <c r="O623" s="3"/>
      <c r="P623" s="3"/>
      <c r="Q623" s="3"/>
      <c r="R623" s="3"/>
      <c r="S623" s="3"/>
      <c r="T623" s="3"/>
      <c r="U623" s="3"/>
      <c r="V623" s="3"/>
      <c r="W623" s="185"/>
      <c r="X623" s="3"/>
      <c r="Y623" s="3"/>
      <c r="Z623" s="3"/>
      <c r="AA623" s="3"/>
      <c r="AB623" s="3"/>
      <c r="AC623" s="3"/>
      <c r="AD623" s="3"/>
      <c r="AE623" s="3"/>
      <c r="AF623" s="3"/>
    </row>
    <row r="624" spans="2:132" ht="15" customHeight="1" x14ac:dyDescent="0.15">
      <c r="C624" s="170"/>
      <c r="M624" s="188"/>
      <c r="Q624" s="356"/>
      <c r="W624" s="188"/>
      <c r="AA624" s="356"/>
      <c r="AF624" s="89"/>
      <c r="AH624" t="s">
        <v>87</v>
      </c>
      <c r="AI624" s="224"/>
      <c r="AJ624" s="224"/>
      <c r="AK624" s="224"/>
    </row>
    <row r="625" spans="3:37" ht="15" customHeight="1" x14ac:dyDescent="0.15">
      <c r="C625" s="170"/>
      <c r="M625" s="188"/>
      <c r="Q625" s="144"/>
      <c r="W625" s="188"/>
      <c r="AA625" s="144"/>
      <c r="AF625" s="7"/>
      <c r="AH625" s="225"/>
      <c r="AJ625" s="23" t="s">
        <v>84</v>
      </c>
      <c r="AK625" s="7"/>
    </row>
    <row r="626" spans="3:37" ht="15" customHeight="1" x14ac:dyDescent="0.15">
      <c r="C626" s="170"/>
      <c r="H626" s="12">
        <f>AG634-Y641-O632</f>
        <v>14.5</v>
      </c>
      <c r="I626" s="13">
        <f>AH634-Y642-O633</f>
        <v>5.4810000000000016</v>
      </c>
      <c r="J626" t="s">
        <v>10</v>
      </c>
      <c r="M626" s="188"/>
      <c r="Q626" s="144"/>
      <c r="W626" s="188"/>
      <c r="AA626" s="144"/>
      <c r="AC626" s="12">
        <f>AG634-Y641-AC639-X632</f>
        <v>14</v>
      </c>
      <c r="AD626" s="13">
        <f>AH634-Y642-AD639-Y632</f>
        <v>5.2920000000000016</v>
      </c>
      <c r="AE626" t="s">
        <v>10</v>
      </c>
      <c r="AF626" s="7"/>
      <c r="AH626" s="7"/>
      <c r="AK626" s="7"/>
    </row>
    <row r="627" spans="3:37" ht="15" customHeight="1" x14ac:dyDescent="0.15">
      <c r="C627" s="170"/>
      <c r="M627" s="188"/>
      <c r="Q627" s="144"/>
      <c r="W627" s="188"/>
      <c r="AA627" s="144"/>
      <c r="AE627" s="23"/>
      <c r="AF627" s="232"/>
      <c r="AH627" s="7"/>
      <c r="AJ627" s="490" t="s">
        <v>85</v>
      </c>
      <c r="AK627" s="7"/>
    </row>
    <row r="628" spans="3:37" ht="15" customHeight="1" x14ac:dyDescent="0.15">
      <c r="C628" s="170"/>
      <c r="M628" s="188"/>
      <c r="P628" s="145"/>
      <c r="Q628" s="144"/>
      <c r="R628" s="491">
        <v>5</v>
      </c>
      <c r="S628" s="492">
        <v>1.89</v>
      </c>
      <c r="T628" s="224" t="s">
        <v>10</v>
      </c>
      <c r="U628" s="224"/>
      <c r="V628" s="224"/>
      <c r="W628" s="493"/>
      <c r="X628" s="494" t="s">
        <v>1945</v>
      </c>
      <c r="Y628" s="224"/>
      <c r="Z628" s="224"/>
      <c r="AA628" s="495"/>
      <c r="AB628" s="496"/>
      <c r="AF628" s="7"/>
    </row>
    <row r="629" spans="3:37" ht="15" customHeight="1" x14ac:dyDescent="0.15">
      <c r="C629" s="170"/>
      <c r="M629" s="188"/>
      <c r="P629" s="145"/>
      <c r="Q629" s="144"/>
      <c r="W629" s="188"/>
      <c r="AA629" s="144"/>
      <c r="AC629" s="12">
        <v>3</v>
      </c>
      <c r="AD629" s="13">
        <v>1.1339999999999999</v>
      </c>
      <c r="AE629" t="s">
        <v>10</v>
      </c>
      <c r="AF629" s="7"/>
    </row>
    <row r="630" spans="3:37" ht="15" customHeight="1" x14ac:dyDescent="0.15">
      <c r="C630" s="170"/>
      <c r="M630" s="188"/>
      <c r="Q630" s="144"/>
      <c r="W630" s="188"/>
      <c r="AA630" s="144"/>
      <c r="AB630" s="496"/>
      <c r="AC630" t="s">
        <v>1946</v>
      </c>
      <c r="AF630" s="7"/>
    </row>
    <row r="631" spans="3:37" ht="15" customHeight="1" x14ac:dyDescent="0.15">
      <c r="C631" s="170"/>
      <c r="M631" s="188"/>
      <c r="Q631" s="144"/>
      <c r="W631" s="188"/>
      <c r="Y631" t="s">
        <v>1947</v>
      </c>
      <c r="AA631" s="144"/>
      <c r="AC631" s="12">
        <v>0.5</v>
      </c>
      <c r="AD631" s="13">
        <v>0.189</v>
      </c>
      <c r="AE631" t="s">
        <v>10</v>
      </c>
      <c r="AF631" s="7"/>
    </row>
    <row r="632" spans="3:37" ht="15" customHeight="1" x14ac:dyDescent="0.15">
      <c r="C632" s="170"/>
      <c r="M632" s="188"/>
      <c r="O632" s="12">
        <f>AN66*2-0.5</f>
        <v>25.5</v>
      </c>
      <c r="Q632" s="144"/>
      <c r="S632" t="s">
        <v>1948</v>
      </c>
      <c r="W632" s="188"/>
      <c r="X632" s="12">
        <f>AN66</f>
        <v>13</v>
      </c>
      <c r="Y632" s="13">
        <f>AO66</f>
        <v>4.9139999999999997</v>
      </c>
      <c r="Z632" t="s">
        <v>10</v>
      </c>
      <c r="AA632" s="144"/>
      <c r="AB632" s="496"/>
      <c r="AF632" s="7"/>
    </row>
    <row r="633" spans="3:37" ht="15" customHeight="1" x14ac:dyDescent="0.15">
      <c r="C633" s="170"/>
      <c r="M633" s="188"/>
      <c r="O633" s="13">
        <f>AO66*2-0.189</f>
        <v>9.6389999999999993</v>
      </c>
      <c r="P633" t="s">
        <v>10</v>
      </c>
      <c r="Q633" s="144"/>
      <c r="S633" s="12">
        <f>AN66*2</f>
        <v>26</v>
      </c>
      <c r="T633" s="13">
        <f>AO66*2</f>
        <v>9.8279999999999994</v>
      </c>
      <c r="U633" t="s">
        <v>10</v>
      </c>
      <c r="W633" s="188"/>
      <c r="AA633" s="144"/>
      <c r="AC633" s="12">
        <v>3</v>
      </c>
      <c r="AD633" s="13">
        <v>1.1339999999999999</v>
      </c>
      <c r="AE633" t="s">
        <v>10</v>
      </c>
      <c r="AF633" s="7"/>
      <c r="AG633" t="s">
        <v>416</v>
      </c>
    </row>
    <row r="634" spans="3:37" ht="15" customHeight="1" x14ac:dyDescent="0.15">
      <c r="C634" s="170"/>
      <c r="M634" s="188"/>
      <c r="Q634" s="144"/>
      <c r="S634" t="s">
        <v>1949</v>
      </c>
      <c r="W634" s="188"/>
      <c r="X634" s="9"/>
      <c r="Y634" s="9"/>
      <c r="Z634" s="168"/>
      <c r="AA634" s="497"/>
      <c r="AB634" s="168"/>
      <c r="AF634" s="7"/>
      <c r="AG634" s="12">
        <f>D210</f>
        <v>45</v>
      </c>
      <c r="AH634" s="13">
        <f>E210</f>
        <v>17.010000000000002</v>
      </c>
      <c r="AI634" t="s">
        <v>10</v>
      </c>
    </row>
    <row r="635" spans="3:37" ht="15" customHeight="1" x14ac:dyDescent="0.15">
      <c r="C635" s="170"/>
      <c r="M635" s="188"/>
      <c r="Q635" s="144"/>
      <c r="S635" s="12">
        <v>1</v>
      </c>
      <c r="T635" s="13">
        <v>0.378</v>
      </c>
      <c r="U635" t="s">
        <v>10</v>
      </c>
      <c r="W635" s="188"/>
      <c r="AA635" s="144"/>
      <c r="AF635" s="425"/>
    </row>
    <row r="636" spans="3:37" ht="15" customHeight="1" x14ac:dyDescent="0.15">
      <c r="C636" s="170"/>
      <c r="E636" t="s">
        <v>107</v>
      </c>
      <c r="M636" s="188"/>
      <c r="Q636" s="144"/>
      <c r="T636" s="12">
        <f>E646-E637</f>
        <v>136.51882423388017</v>
      </c>
      <c r="U636" s="13">
        <f>F646-F637</f>
        <v>51.604115560406704</v>
      </c>
      <c r="V636" t="s">
        <v>10</v>
      </c>
      <c r="W636" s="188"/>
      <c r="AA636" s="144"/>
      <c r="AC636" t="s">
        <v>1946</v>
      </c>
      <c r="AF636" s="425"/>
    </row>
    <row r="637" spans="3:37" ht="15" customHeight="1" x14ac:dyDescent="0.15">
      <c r="C637" s="170"/>
      <c r="E637" s="12">
        <f>AG68</f>
        <v>90</v>
      </c>
      <c r="F637" s="13">
        <f>AH68</f>
        <v>34.020000000000003</v>
      </c>
      <c r="G637" t="s">
        <v>10</v>
      </c>
      <c r="M637" s="188"/>
      <c r="Q637" s="144"/>
      <c r="W637" s="188"/>
      <c r="AA637" s="144"/>
      <c r="AC637" s="12">
        <v>1</v>
      </c>
      <c r="AD637" s="13">
        <v>0.378</v>
      </c>
      <c r="AE637" t="s">
        <v>10</v>
      </c>
      <c r="AF637" s="7"/>
    </row>
    <row r="638" spans="3:37" ht="15" customHeight="1" x14ac:dyDescent="0.15">
      <c r="C638" s="170"/>
      <c r="M638" s="188"/>
      <c r="Q638" s="144"/>
      <c r="S638" s="12">
        <v>5</v>
      </c>
      <c r="T638" s="13">
        <v>1.89</v>
      </c>
      <c r="U638" t="s">
        <v>10</v>
      </c>
      <c r="W638" s="188"/>
      <c r="AA638" s="144"/>
      <c r="AC638" t="s">
        <v>1947</v>
      </c>
      <c r="AF638" s="7"/>
    </row>
    <row r="639" spans="3:37" ht="15" customHeight="1" x14ac:dyDescent="0.15">
      <c r="C639" s="170"/>
      <c r="D639" t="s">
        <v>398</v>
      </c>
      <c r="E639" t="s">
        <v>1950</v>
      </c>
      <c r="Q639" s="144"/>
      <c r="T639" t="s">
        <v>1951</v>
      </c>
      <c r="W639" s="188"/>
      <c r="AA639" s="144"/>
      <c r="AC639" s="12">
        <f>AN66</f>
        <v>13</v>
      </c>
      <c r="AD639" s="13">
        <f>AO66</f>
        <v>4.9139999999999997</v>
      </c>
      <c r="AE639" t="s">
        <v>10</v>
      </c>
      <c r="AF639" s="7"/>
    </row>
    <row r="640" spans="3:37" ht="15" customHeight="1" x14ac:dyDescent="0.15">
      <c r="C640" s="498"/>
      <c r="D640" s="224"/>
      <c r="E640" s="224"/>
      <c r="F640" s="224"/>
      <c r="G640" s="224"/>
      <c r="H640" s="224"/>
      <c r="I640" s="224"/>
      <c r="J640" s="224"/>
      <c r="K640" s="224"/>
      <c r="L640" s="224"/>
      <c r="M640" s="493"/>
      <c r="N640" s="224"/>
      <c r="O640" s="224"/>
      <c r="P640" s="224"/>
      <c r="Q640" s="495"/>
      <c r="R640" s="224"/>
      <c r="S640" s="224"/>
      <c r="T640" s="491">
        <v>0.5</v>
      </c>
      <c r="U640" s="492">
        <v>0.189</v>
      </c>
      <c r="V640" s="224" t="s">
        <v>10</v>
      </c>
      <c r="W640" s="493"/>
      <c r="X640" s="494" t="s">
        <v>1945</v>
      </c>
      <c r="Y640" s="224"/>
      <c r="Z640" s="224"/>
      <c r="AA640" s="495"/>
      <c r="AB640" s="166"/>
      <c r="AF640" s="7"/>
    </row>
    <row r="641" spans="2:42" ht="15" customHeight="1" x14ac:dyDescent="0.15">
      <c r="C641" s="170"/>
      <c r="M641" s="188"/>
      <c r="Q641" s="144"/>
      <c r="W641" s="188"/>
      <c r="X641" s="499"/>
      <c r="Y641" s="500">
        <v>5</v>
      </c>
      <c r="AA641" s="501">
        <f>Y641-T640</f>
        <v>4.5</v>
      </c>
      <c r="AF641" s="7"/>
    </row>
    <row r="642" spans="2:42" ht="15" customHeight="1" x14ac:dyDescent="0.15">
      <c r="C642" s="193"/>
      <c r="D642" s="3"/>
      <c r="E642" s="3"/>
      <c r="F642" s="3"/>
      <c r="G642" s="3"/>
      <c r="H642" s="3"/>
      <c r="I642" s="3"/>
      <c r="J642" s="3"/>
      <c r="K642" s="3"/>
      <c r="L642" s="3"/>
      <c r="M642" s="185"/>
      <c r="N642" s="3"/>
      <c r="O642" s="3"/>
      <c r="P642" s="3"/>
      <c r="Q642" s="148"/>
      <c r="R642" s="3"/>
      <c r="S642" s="3"/>
      <c r="T642" s="3"/>
      <c r="U642" s="3"/>
      <c r="V642" s="3"/>
      <c r="W642" s="185"/>
      <c r="X642" s="502"/>
      <c r="Y642" s="503">
        <v>1.89</v>
      </c>
      <c r="Z642" s="3" t="s">
        <v>10</v>
      </c>
      <c r="AA642" s="504">
        <f>Y642-U640</f>
        <v>1.7009999999999998</v>
      </c>
      <c r="AB642" s="3" t="s">
        <v>10</v>
      </c>
      <c r="AC642" s="3"/>
      <c r="AD642" s="3"/>
      <c r="AE642" s="228"/>
      <c r="AF642" s="16"/>
      <c r="AG642" s="81"/>
    </row>
    <row r="643" spans="2:42" ht="15" customHeight="1" x14ac:dyDescent="0.15">
      <c r="C643" s="164"/>
      <c r="E643" t="s">
        <v>1061</v>
      </c>
      <c r="K643" t="s">
        <v>144</v>
      </c>
      <c r="M643" s="188"/>
      <c r="O643" t="s">
        <v>1952</v>
      </c>
      <c r="W643" s="188"/>
      <c r="AA643" s="164"/>
      <c r="AC643" t="s">
        <v>132</v>
      </c>
      <c r="AF643" s="164"/>
    </row>
    <row r="644" spans="2:42" ht="15" customHeight="1" x14ac:dyDescent="0.15">
      <c r="C644" s="145"/>
      <c r="E644" s="12">
        <f>M136</f>
        <v>20</v>
      </c>
      <c r="F644" s="13">
        <f>N136</f>
        <v>7.5600000000000005</v>
      </c>
      <c r="G644" t="s">
        <v>10</v>
      </c>
      <c r="K644" s="12">
        <f>R192</f>
        <v>40.5</v>
      </c>
      <c r="L644" s="13">
        <f>S192</f>
        <v>15.308999999999999</v>
      </c>
      <c r="M644" s="188" t="s">
        <v>10</v>
      </c>
      <c r="O644" s="12">
        <f>E191+E620</f>
        <v>166.01882423388017</v>
      </c>
      <c r="P644" s="13">
        <f>F191+F620</f>
        <v>62.755115560406708</v>
      </c>
      <c r="Q644" t="s">
        <v>10</v>
      </c>
      <c r="W644" s="188"/>
      <c r="AA644" s="145"/>
      <c r="AC644" s="12">
        <f>AC192</f>
        <v>15</v>
      </c>
      <c r="AD644" s="13">
        <f>AD192</f>
        <v>5.67</v>
      </c>
      <c r="AE644" t="s">
        <v>10</v>
      </c>
      <c r="AF644" s="145"/>
    </row>
    <row r="645" spans="2:42" ht="15" customHeight="1" x14ac:dyDescent="0.15">
      <c r="C645" s="145"/>
      <c r="D645" t="s">
        <v>234</v>
      </c>
      <c r="E645" t="s">
        <v>1953</v>
      </c>
      <c r="M645" s="188"/>
      <c r="W645" s="188"/>
      <c r="AA645" s="145"/>
      <c r="AF645" s="145"/>
      <c r="AP645" s="145"/>
    </row>
    <row r="646" spans="2:42" ht="15" customHeight="1" x14ac:dyDescent="0.15">
      <c r="C646" s="145"/>
      <c r="E646" s="12">
        <f>E644+K644+O644</f>
        <v>226.51882423388017</v>
      </c>
      <c r="F646" s="13">
        <f>F644+L644+P644</f>
        <v>85.624115560406707</v>
      </c>
      <c r="G646" t="s">
        <v>10</v>
      </c>
      <c r="M646" s="188"/>
      <c r="W646" s="188"/>
      <c r="AF646" s="145"/>
    </row>
    <row r="647" spans="2:42" ht="15" customHeight="1" x14ac:dyDescent="0.15">
      <c r="C647" s="145"/>
      <c r="E647" t="s">
        <v>181</v>
      </c>
      <c r="M647" s="188"/>
      <c r="W647" s="188"/>
      <c r="AF647" s="145"/>
    </row>
    <row r="648" spans="2:42" ht="15" customHeight="1" x14ac:dyDescent="0.15">
      <c r="E648" s="12">
        <f>E192</f>
        <v>241.51882423388017</v>
      </c>
      <c r="F648" s="13">
        <f>F192</f>
        <v>91.294115560406709</v>
      </c>
      <c r="G648" t="s">
        <v>10</v>
      </c>
      <c r="M648" s="188"/>
      <c r="W648" s="188"/>
    </row>
    <row r="650" spans="2:42" ht="15" customHeight="1" x14ac:dyDescent="0.15">
      <c r="B650" s="6" t="s">
        <v>1954</v>
      </c>
    </row>
    <row r="651" spans="2:42" ht="15" customHeight="1" x14ac:dyDescent="0.15">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t="s">
        <v>63</v>
      </c>
      <c r="AD651" s="3"/>
      <c r="AE651" s="3"/>
      <c r="AF651" s="168"/>
      <c r="AG651" s="168"/>
    </row>
    <row r="652" spans="2:42" ht="15" customHeight="1" x14ac:dyDescent="0.15">
      <c r="C652" s="170"/>
      <c r="AC652" s="356"/>
      <c r="AE652" s="89"/>
      <c r="AH652" t="s">
        <v>1955</v>
      </c>
      <c r="AI652" s="505"/>
      <c r="AJ652" s="505"/>
      <c r="AK652" s="505"/>
    </row>
    <row r="653" spans="2:42" ht="15" customHeight="1" x14ac:dyDescent="0.15">
      <c r="C653" s="170"/>
      <c r="AC653" s="144"/>
      <c r="AE653" s="7"/>
      <c r="AH653" s="225"/>
      <c r="AJ653" s="490" t="s">
        <v>85</v>
      </c>
      <c r="AK653" s="7"/>
    </row>
    <row r="654" spans="2:42" ht="15" customHeight="1" x14ac:dyDescent="0.15">
      <c r="C654" s="170"/>
      <c r="W654" s="12">
        <f>AH663-AA669-AA660</f>
        <v>13.5</v>
      </c>
      <c r="X654" s="13">
        <f>AI663-AA670-AA661</f>
        <v>5.1030000000000015</v>
      </c>
      <c r="Y654" t="s">
        <v>10</v>
      </c>
      <c r="AC654" s="144"/>
      <c r="AE654" s="7"/>
      <c r="AH654" s="7"/>
      <c r="AK654" s="7"/>
    </row>
    <row r="655" spans="2:42" ht="15" customHeight="1" x14ac:dyDescent="0.15">
      <c r="C655" s="170"/>
      <c r="Z655" s="12">
        <f>5</f>
        <v>5</v>
      </c>
      <c r="AA655" s="13">
        <v>1.89</v>
      </c>
      <c r="AB655" t="s">
        <v>10</v>
      </c>
      <c r="AC655" s="144"/>
      <c r="AE655" s="7"/>
      <c r="AH655" s="7"/>
      <c r="AJ655" t="s">
        <v>84</v>
      </c>
      <c r="AK655" s="7"/>
    </row>
    <row r="656" spans="2:42" ht="15" customHeight="1" x14ac:dyDescent="0.15">
      <c r="C656" s="170"/>
      <c r="Z656" s="131" t="s">
        <v>1945</v>
      </c>
      <c r="AB656" s="145"/>
      <c r="AC656" s="144"/>
      <c r="AD656" s="506" t="s">
        <v>1956</v>
      </c>
      <c r="AE656" s="425"/>
      <c r="AF656" s="490" t="s">
        <v>1957</v>
      </c>
    </row>
    <row r="657" spans="3:37" ht="15" customHeight="1" x14ac:dyDescent="0.15">
      <c r="C657" s="170"/>
      <c r="AC657" s="144"/>
      <c r="AE657" s="7"/>
      <c r="AH657" t="s">
        <v>87</v>
      </c>
      <c r="AI657" s="224"/>
      <c r="AJ657" s="224"/>
      <c r="AK657" s="224"/>
    </row>
    <row r="658" spans="3:37" ht="15" customHeight="1" x14ac:dyDescent="0.15">
      <c r="C658" s="170"/>
      <c r="AC658" s="144"/>
      <c r="AE658" s="7"/>
      <c r="AH658" s="225"/>
      <c r="AJ658" s="23" t="s">
        <v>84</v>
      </c>
      <c r="AK658" s="7"/>
    </row>
    <row r="659" spans="3:37" ht="15" customHeight="1" x14ac:dyDescent="0.15">
      <c r="C659" s="170"/>
      <c r="AC659" s="144"/>
      <c r="AE659" s="7"/>
      <c r="AH659" s="7"/>
      <c r="AK659" s="7"/>
    </row>
    <row r="660" spans="3:37" ht="15" customHeight="1" x14ac:dyDescent="0.15">
      <c r="C660" s="170"/>
      <c r="AA660" s="12">
        <f>S633+0.5</f>
        <v>26.5</v>
      </c>
      <c r="AC660" s="144"/>
      <c r="AE660" s="42">
        <f>S633+0.2</f>
        <v>26.2</v>
      </c>
      <c r="AH660" s="7"/>
      <c r="AJ660" s="490" t="s">
        <v>85</v>
      </c>
      <c r="AK660" s="7"/>
    </row>
    <row r="661" spans="3:37" ht="15" customHeight="1" x14ac:dyDescent="0.15">
      <c r="C661" s="170"/>
      <c r="AA661" s="13">
        <f>T633+0.189</f>
        <v>10.016999999999999</v>
      </c>
      <c r="AB661" t="s">
        <v>10</v>
      </c>
      <c r="AC661" s="144"/>
      <c r="AE661" s="41">
        <f>T633+0.0756</f>
        <v>9.9035999999999991</v>
      </c>
      <c r="AF661" t="s">
        <v>10</v>
      </c>
    </row>
    <row r="662" spans="3:37" ht="15" customHeight="1" x14ac:dyDescent="0.15">
      <c r="C662" s="170"/>
      <c r="AC662" s="144"/>
      <c r="AE662" s="7"/>
      <c r="AH662" t="s">
        <v>1958</v>
      </c>
    </row>
    <row r="663" spans="3:37" ht="15" customHeight="1" x14ac:dyDescent="0.15">
      <c r="C663" s="170"/>
      <c r="X663" t="s">
        <v>1959</v>
      </c>
      <c r="AC663" s="144"/>
      <c r="AE663" s="42">
        <f>S633</f>
        <v>26</v>
      </c>
      <c r="AF663" s="13">
        <f>T633</f>
        <v>9.8279999999999994</v>
      </c>
      <c r="AG663" t="s">
        <v>10</v>
      </c>
      <c r="AH663" s="12">
        <f>D210</f>
        <v>45</v>
      </c>
      <c r="AI663" s="13">
        <f>E210</f>
        <v>17.010000000000002</v>
      </c>
      <c r="AJ663" t="s">
        <v>10</v>
      </c>
    </row>
    <row r="664" spans="3:37" ht="15" customHeight="1" x14ac:dyDescent="0.15">
      <c r="C664" s="170"/>
      <c r="Z664" s="12">
        <v>1</v>
      </c>
      <c r="AA664" s="13">
        <v>0.378</v>
      </c>
      <c r="AB664" t="s">
        <v>10</v>
      </c>
      <c r="AC664" s="144"/>
      <c r="AE664" s="7"/>
    </row>
    <row r="665" spans="3:37" ht="15" customHeight="1" x14ac:dyDescent="0.15">
      <c r="C665" s="170"/>
      <c r="AC665" s="144"/>
      <c r="AE665" s="7"/>
    </row>
    <row r="666" spans="3:37" ht="15" customHeight="1" x14ac:dyDescent="0.15">
      <c r="C666" s="170"/>
      <c r="E666" t="s">
        <v>107</v>
      </c>
      <c r="AC666" s="144"/>
      <c r="AE666" s="425"/>
      <c r="AF666" s="9"/>
    </row>
    <row r="667" spans="3:37" ht="15" customHeight="1" x14ac:dyDescent="0.15">
      <c r="C667" s="170"/>
      <c r="D667" t="s">
        <v>398</v>
      </c>
      <c r="E667" s="12">
        <f>AG68</f>
        <v>90</v>
      </c>
      <c r="F667" s="13">
        <f>AH68</f>
        <v>34.020000000000003</v>
      </c>
      <c r="G667" t="s">
        <v>10</v>
      </c>
      <c r="AC667" s="144"/>
      <c r="AE667" s="7"/>
    </row>
    <row r="668" spans="3:37" ht="15" customHeight="1" x14ac:dyDescent="0.15">
      <c r="C668" s="498"/>
      <c r="D668" s="224"/>
      <c r="E668" s="224"/>
      <c r="F668" s="224"/>
      <c r="G668" s="224"/>
      <c r="H668" s="224"/>
      <c r="I668" s="224"/>
      <c r="J668" s="224"/>
      <c r="K668" s="224"/>
      <c r="L668" s="224"/>
      <c r="M668" s="224"/>
      <c r="N668" s="224"/>
      <c r="O668" s="224"/>
      <c r="P668" s="224"/>
      <c r="Q668" s="224"/>
      <c r="R668" s="224"/>
      <c r="S668" s="224"/>
      <c r="T668" s="224"/>
      <c r="U668" s="224"/>
      <c r="V668" s="224"/>
      <c r="W668" s="224"/>
      <c r="X668" s="224"/>
      <c r="Y668" s="224"/>
      <c r="Z668" s="224" t="s">
        <v>1945</v>
      </c>
      <c r="AA668" s="129"/>
      <c r="AB668" s="224"/>
      <c r="AC668" s="495"/>
      <c r="AD668" s="166"/>
      <c r="AE668" s="7"/>
      <c r="AF668" s="9"/>
      <c r="AG668" s="9"/>
    </row>
    <row r="669" spans="3:37" ht="15" customHeight="1" x14ac:dyDescent="0.15">
      <c r="C669" s="170"/>
      <c r="Z669" s="499"/>
      <c r="AA669" s="32">
        <v>5</v>
      </c>
      <c r="AC669" s="144"/>
      <c r="AE669" s="7"/>
    </row>
    <row r="670" spans="3:37" ht="15" customHeight="1" x14ac:dyDescent="0.15">
      <c r="C670" s="193"/>
      <c r="D670" s="3"/>
      <c r="E670" s="3"/>
      <c r="F670" s="3"/>
      <c r="G670" s="3"/>
      <c r="H670" s="3"/>
      <c r="I670" s="3"/>
      <c r="J670" s="3"/>
      <c r="K670" s="3"/>
      <c r="L670" s="3"/>
      <c r="M670" s="3"/>
      <c r="N670" s="3"/>
      <c r="O670" s="3"/>
      <c r="P670" s="3"/>
      <c r="Q670" s="3"/>
      <c r="R670" s="3"/>
      <c r="S670" s="3"/>
      <c r="T670" s="3"/>
      <c r="U670" s="3"/>
      <c r="V670" s="3"/>
      <c r="W670" s="3"/>
      <c r="X670" s="3"/>
      <c r="Y670" s="3"/>
      <c r="Z670" s="502"/>
      <c r="AA670" s="503">
        <v>1.89</v>
      </c>
      <c r="AB670" s="3" t="s">
        <v>10</v>
      </c>
      <c r="AC670" s="148"/>
      <c r="AD670" s="3"/>
      <c r="AE670" s="16"/>
      <c r="AF670" s="196"/>
      <c r="AG670" s="168"/>
    </row>
    <row r="671" spans="3:37" ht="15" customHeight="1" x14ac:dyDescent="0.15">
      <c r="C671" s="164"/>
      <c r="E671" t="s">
        <v>1061</v>
      </c>
      <c r="O671" t="s">
        <v>144</v>
      </c>
      <c r="AC671" s="164"/>
      <c r="AE671" s="164"/>
    </row>
    <row r="672" spans="3:37" ht="15" customHeight="1" x14ac:dyDescent="0.15">
      <c r="C672" s="145"/>
      <c r="E672" s="12">
        <f>M136</f>
        <v>20</v>
      </c>
      <c r="F672" s="13">
        <f>N136</f>
        <v>7.5600000000000005</v>
      </c>
      <c r="G672" t="s">
        <v>10</v>
      </c>
      <c r="O672" s="12">
        <f>R192</f>
        <v>40.5</v>
      </c>
      <c r="P672" s="13">
        <f>S192</f>
        <v>15.308999999999999</v>
      </c>
      <c r="Q672" t="s">
        <v>10</v>
      </c>
      <c r="AC672" s="198" t="s">
        <v>1960</v>
      </c>
      <c r="AD672" s="198"/>
      <c r="AE672" s="441"/>
    </row>
    <row r="673" spans="1:37" ht="15" customHeight="1" x14ac:dyDescent="0.15">
      <c r="C673" s="145"/>
      <c r="E673" t="s">
        <v>1961</v>
      </c>
      <c r="AC673" s="12">
        <f>L195</f>
        <v>10</v>
      </c>
      <c r="AD673" s="13">
        <f>M195</f>
        <v>3.78</v>
      </c>
      <c r="AE673" s="145" t="s">
        <v>10</v>
      </c>
    </row>
    <row r="674" spans="1:37" ht="15" customHeight="1" x14ac:dyDescent="0.15">
      <c r="E674" s="12">
        <f>E195</f>
        <v>100</v>
      </c>
      <c r="F674" s="13">
        <f>F195</f>
        <v>37.800000000000004</v>
      </c>
      <c r="G674" t="s">
        <v>10</v>
      </c>
    </row>
    <row r="675" spans="1:37" ht="15" customHeight="1" x14ac:dyDescent="0.15">
      <c r="A675" s="134"/>
      <c r="B675" s="134"/>
      <c r="C675" s="134"/>
      <c r="D675" s="134"/>
      <c r="E675" s="134"/>
      <c r="F675" s="134"/>
      <c r="G675" s="134"/>
      <c r="H675" s="134"/>
      <c r="I675" s="134"/>
      <c r="J675" s="134"/>
      <c r="K675" s="134"/>
      <c r="L675" s="134"/>
      <c r="M675" s="134"/>
      <c r="N675" s="134"/>
      <c r="O675" s="134"/>
      <c r="P675" s="134"/>
      <c r="Q675" s="134"/>
      <c r="R675" s="134"/>
      <c r="S675" s="134"/>
      <c r="T675" s="134"/>
      <c r="U675" s="134"/>
      <c r="V675" s="134"/>
      <c r="W675" s="134"/>
      <c r="X675" s="134"/>
      <c r="Y675" s="134"/>
      <c r="Z675" s="134"/>
      <c r="AA675" s="134"/>
      <c r="AB675" s="134"/>
      <c r="AC675" s="134"/>
      <c r="AD675" s="134"/>
      <c r="AE675" s="134"/>
      <c r="AF675" s="134"/>
      <c r="AG675" s="134"/>
      <c r="AH675" s="134"/>
      <c r="AI675" s="134"/>
      <c r="AJ675" s="134"/>
      <c r="AK675" s="134"/>
    </row>
    <row r="677" spans="1:37" ht="15" customHeight="1" x14ac:dyDescent="0.15">
      <c r="B677" s="6" t="s">
        <v>1962</v>
      </c>
      <c r="C677" s="6"/>
      <c r="D677" s="6"/>
      <c r="E677" s="6"/>
      <c r="F677" s="6"/>
    </row>
    <row r="678" spans="1:37" ht="15" customHeight="1" x14ac:dyDescent="0.15">
      <c r="B678" t="s">
        <v>1963</v>
      </c>
      <c r="E678" s="32">
        <v>0</v>
      </c>
      <c r="F678" s="125">
        <v>0</v>
      </c>
      <c r="G678" t="s">
        <v>1964</v>
      </c>
    </row>
    <row r="679" spans="1:37" ht="15" customHeight="1" x14ac:dyDescent="0.15">
      <c r="B679" t="s">
        <v>1965</v>
      </c>
      <c r="E679" s="32">
        <v>0</v>
      </c>
      <c r="F679" s="106">
        <v>0</v>
      </c>
      <c r="G679" t="s">
        <v>1966</v>
      </c>
    </row>
    <row r="680" spans="1:37" ht="15" customHeight="1" x14ac:dyDescent="0.15">
      <c r="E680" s="3"/>
      <c r="F680" s="3"/>
      <c r="G680" s="3"/>
      <c r="H680" s="3"/>
      <c r="I680" s="3"/>
      <c r="J680" s="3"/>
      <c r="K680" s="3"/>
      <c r="L680" s="3"/>
      <c r="M680" s="3"/>
      <c r="N680" s="3"/>
      <c r="O680" s="185"/>
      <c r="P680" s="3"/>
      <c r="Q680" s="3"/>
      <c r="R680" s="3"/>
      <c r="S680" s="3"/>
      <c r="T680" s="3"/>
      <c r="U680" s="3"/>
      <c r="V680" s="185"/>
      <c r="W680" s="3"/>
      <c r="X680" s="3"/>
      <c r="Y680" s="3"/>
      <c r="Z680" s="3"/>
      <c r="AA680" s="3"/>
      <c r="AB680" s="3"/>
      <c r="AC680" s="3"/>
      <c r="AD680" s="3"/>
      <c r="AE680" s="3"/>
    </row>
    <row r="681" spans="1:37" ht="15" customHeight="1" x14ac:dyDescent="0.15">
      <c r="E681" s="170"/>
      <c r="O681" s="188"/>
      <c r="S681" s="356"/>
      <c r="V681" s="188"/>
      <c r="AC681" s="356"/>
      <c r="AE681" s="89"/>
      <c r="AH681" t="s">
        <v>87</v>
      </c>
      <c r="AI681" s="224"/>
      <c r="AJ681" s="224"/>
      <c r="AK681" s="224"/>
    </row>
    <row r="682" spans="1:37" ht="15" customHeight="1" x14ac:dyDescent="0.15">
      <c r="E682" s="170"/>
      <c r="O682" s="188"/>
      <c r="S682" s="144"/>
      <c r="V682" s="188"/>
      <c r="AC682" s="144"/>
      <c r="AE682" s="7"/>
      <c r="AH682" s="225"/>
      <c r="AJ682" s="23" t="s">
        <v>84</v>
      </c>
      <c r="AK682" s="7"/>
    </row>
    <row r="683" spans="1:37" ht="15" customHeight="1" x14ac:dyDescent="0.15">
      <c r="E683" s="170"/>
      <c r="O683" s="188"/>
      <c r="Q683" s="12">
        <f>B690-AB698-Q692</f>
        <v>15</v>
      </c>
      <c r="R683" s="13">
        <f>C690-AB699-R692</f>
        <v>5.8590000000000018</v>
      </c>
      <c r="S683" s="144" t="s">
        <v>10</v>
      </c>
      <c r="V683" s="188"/>
      <c r="AC683" s="144"/>
      <c r="AE683" s="42">
        <f>B690-AB698-AE692</f>
        <v>14</v>
      </c>
      <c r="AF683" s="13">
        <f>C690-AB699-AF692</f>
        <v>5.2920000000000016</v>
      </c>
      <c r="AG683" t="s">
        <v>10</v>
      </c>
      <c r="AH683" s="7"/>
      <c r="AK683" s="7"/>
    </row>
    <row r="684" spans="1:37" ht="15" customHeight="1" x14ac:dyDescent="0.15">
      <c r="E684" s="170"/>
      <c r="O684" s="188"/>
      <c r="S684" s="144"/>
      <c r="V684" s="188"/>
      <c r="W684" s="422"/>
      <c r="AC684" s="144"/>
      <c r="AE684" s="7"/>
      <c r="AG684" s="23"/>
      <c r="AH684" s="7"/>
      <c r="AJ684" s="490" t="s">
        <v>85</v>
      </c>
      <c r="AK684" s="7"/>
    </row>
    <row r="685" spans="1:37" ht="15" customHeight="1" x14ac:dyDescent="0.15">
      <c r="E685" s="170"/>
      <c r="O685" s="188"/>
      <c r="S685" s="144"/>
      <c r="V685" s="188"/>
      <c r="W685" s="422"/>
      <c r="Z685" t="s">
        <v>1945</v>
      </c>
      <c r="AB685" s="168"/>
      <c r="AC685" s="497"/>
      <c r="AD685" s="496"/>
      <c r="AE685" s="7"/>
    </row>
    <row r="686" spans="1:37" ht="15" customHeight="1" x14ac:dyDescent="0.15">
      <c r="E686" s="170"/>
      <c r="O686" s="188"/>
      <c r="S686" s="144"/>
      <c r="V686" s="188"/>
      <c r="AC686" s="144"/>
      <c r="AE686" s="42">
        <v>3</v>
      </c>
      <c r="AF686" s="13">
        <v>1.1339999999999999</v>
      </c>
      <c r="AG686" t="s">
        <v>10</v>
      </c>
    </row>
    <row r="687" spans="1:37" ht="15" customHeight="1" x14ac:dyDescent="0.15">
      <c r="E687" s="170"/>
      <c r="G687" t="s">
        <v>1967</v>
      </c>
      <c r="O687" s="188"/>
      <c r="S687" s="144"/>
      <c r="V687" s="188"/>
      <c r="AC687" s="144"/>
      <c r="AD687" s="496"/>
      <c r="AE687" t="s">
        <v>1946</v>
      </c>
    </row>
    <row r="688" spans="1:37" ht="15" customHeight="1" x14ac:dyDescent="0.15">
      <c r="E688" s="170"/>
      <c r="G688" s="12">
        <f>G701+M701+E191+E678</f>
        <v>226.51882423388017</v>
      </c>
      <c r="H688" s="13">
        <f>H701+N701+F191+F678</f>
        <v>85.624115560406707</v>
      </c>
      <c r="I688" t="s">
        <v>10</v>
      </c>
      <c r="O688" s="188"/>
      <c r="S688" s="144"/>
      <c r="V688" s="188"/>
      <c r="AA688" t="s">
        <v>1968</v>
      </c>
      <c r="AC688" s="144"/>
      <c r="AE688" s="42">
        <v>0.5</v>
      </c>
      <c r="AF688" s="13">
        <v>0.189</v>
      </c>
      <c r="AG688" t="s">
        <v>10</v>
      </c>
    </row>
    <row r="689" spans="2:33" ht="15" customHeight="1" x14ac:dyDescent="0.15">
      <c r="C689" t="s">
        <v>1969</v>
      </c>
      <c r="E689" s="170"/>
      <c r="O689" s="188"/>
      <c r="S689" s="144"/>
      <c r="V689" s="188"/>
      <c r="Z689" s="12">
        <f>AN66</f>
        <v>13</v>
      </c>
      <c r="AA689" s="13">
        <f>AO66</f>
        <v>4.9139999999999997</v>
      </c>
      <c r="AB689" t="s">
        <v>10</v>
      </c>
      <c r="AC689" s="144"/>
      <c r="AD689" s="496"/>
      <c r="AE689" s="7"/>
    </row>
    <row r="690" spans="2:33" ht="15" customHeight="1" x14ac:dyDescent="0.15">
      <c r="B690" s="12">
        <f>BD402</f>
        <v>45</v>
      </c>
      <c r="C690" s="13">
        <f>BE402</f>
        <v>17.010000000000002</v>
      </c>
      <c r="D690" t="s">
        <v>10</v>
      </c>
      <c r="E690" s="170"/>
      <c r="G690" t="s">
        <v>107</v>
      </c>
      <c r="O690" s="188"/>
      <c r="S690" s="144"/>
      <c r="V690" s="188"/>
      <c r="AC690" s="144"/>
      <c r="AE690" s="42">
        <v>3</v>
      </c>
      <c r="AF690" s="13">
        <v>1.1339999999999999</v>
      </c>
      <c r="AG690" t="s">
        <v>10</v>
      </c>
    </row>
    <row r="691" spans="2:33" ht="15" customHeight="1" x14ac:dyDescent="0.15">
      <c r="E691" s="170"/>
      <c r="G691" s="12">
        <f>AG68</f>
        <v>90</v>
      </c>
      <c r="H691" s="13">
        <f>AH68</f>
        <v>34.020000000000003</v>
      </c>
      <c r="I691" t="s">
        <v>10</v>
      </c>
      <c r="O691" s="188"/>
      <c r="S691" s="144"/>
      <c r="V691" s="188"/>
      <c r="Z691" s="9"/>
      <c r="AA691" s="9"/>
      <c r="AB691" s="466"/>
      <c r="AC691" s="497"/>
      <c r="AD691" s="168"/>
      <c r="AE691" s="7"/>
    </row>
    <row r="692" spans="2:33" ht="15" customHeight="1" x14ac:dyDescent="0.15">
      <c r="E692" s="170"/>
      <c r="O692" s="188"/>
      <c r="Q692" s="12">
        <f>S633-1</f>
        <v>25</v>
      </c>
      <c r="R692" s="13">
        <f>T633-0.567</f>
        <v>9.2609999999999992</v>
      </c>
      <c r="S692" s="144" t="s">
        <v>10</v>
      </c>
      <c r="U692" s="12">
        <f>G703-G691</f>
        <v>136.51882423388017</v>
      </c>
      <c r="V692" s="429">
        <f>H703-H691</f>
        <v>51.604115560406704</v>
      </c>
      <c r="W692" t="s">
        <v>10</v>
      </c>
      <c r="AC692" s="144"/>
      <c r="AE692" s="42">
        <f>AN66*2</f>
        <v>26</v>
      </c>
      <c r="AF692" s="13">
        <f>AO66*2</f>
        <v>9.8279999999999994</v>
      </c>
      <c r="AG692" t="s">
        <v>10</v>
      </c>
    </row>
    <row r="693" spans="2:33" ht="15" customHeight="1" x14ac:dyDescent="0.15">
      <c r="E693" s="170"/>
      <c r="O693" s="188"/>
      <c r="S693" s="144"/>
      <c r="V693" s="188"/>
      <c r="AC693" s="144"/>
      <c r="AE693" t="s">
        <v>1946</v>
      </c>
    </row>
    <row r="694" spans="2:33" ht="15" customHeight="1" x14ac:dyDescent="0.15">
      <c r="E694" s="170"/>
      <c r="O694" s="188"/>
      <c r="S694" s="144"/>
      <c r="V694" s="188"/>
      <c r="AC694" s="144"/>
      <c r="AE694" s="42">
        <v>1</v>
      </c>
      <c r="AF694" s="13">
        <v>0.378</v>
      </c>
      <c r="AG694" t="s">
        <v>10</v>
      </c>
    </row>
    <row r="695" spans="2:33" ht="15" customHeight="1" x14ac:dyDescent="0.15">
      <c r="E695" s="170"/>
      <c r="O695" s="188"/>
      <c r="S695" s="144"/>
      <c r="V695" s="188"/>
      <c r="AC695" s="144"/>
      <c r="AE695" t="s">
        <v>1947</v>
      </c>
    </row>
    <row r="696" spans="2:33" ht="15" customHeight="1" x14ac:dyDescent="0.15">
      <c r="E696" s="170"/>
      <c r="F696" t="s">
        <v>398</v>
      </c>
      <c r="G696" t="s">
        <v>1950</v>
      </c>
      <c r="S696" s="144"/>
      <c r="V696" t="s">
        <v>1970</v>
      </c>
      <c r="AC696" s="144"/>
      <c r="AE696" s="42">
        <f>AN66</f>
        <v>13</v>
      </c>
      <c r="AF696" s="13">
        <f>AO66</f>
        <v>4.9139999999999997</v>
      </c>
      <c r="AG696" t="s">
        <v>10</v>
      </c>
    </row>
    <row r="697" spans="2:33" ht="15" customHeight="1" x14ac:dyDescent="0.15">
      <c r="E697" s="498"/>
      <c r="F697" s="224"/>
      <c r="G697" s="224"/>
      <c r="H697" s="224"/>
      <c r="I697" s="224"/>
      <c r="J697" s="224"/>
      <c r="K697" s="224"/>
      <c r="L697" s="224"/>
      <c r="M697" s="224"/>
      <c r="N697" s="224"/>
      <c r="O697" s="493"/>
      <c r="P697" s="224"/>
      <c r="Q697" s="224"/>
      <c r="R697" s="224"/>
      <c r="S697" s="495"/>
      <c r="T697" s="224"/>
      <c r="U697" s="224"/>
      <c r="V697" s="507"/>
      <c r="W697" s="494"/>
      <c r="X697" s="224"/>
      <c r="Y697" s="224"/>
      <c r="Z697" s="224" t="s">
        <v>1945</v>
      </c>
      <c r="AA697" s="224"/>
      <c r="AB697" s="224"/>
      <c r="AC697" s="495"/>
      <c r="AD697" s="166"/>
      <c r="AE697" s="7"/>
    </row>
    <row r="698" spans="2:33" ht="15" customHeight="1" x14ac:dyDescent="0.15">
      <c r="E698" s="170"/>
      <c r="O698" s="188"/>
      <c r="S698" s="144"/>
      <c r="V698" s="188"/>
      <c r="AB698" s="32">
        <v>5</v>
      </c>
      <c r="AC698" s="508"/>
      <c r="AE698" s="7"/>
    </row>
    <row r="699" spans="2:33" ht="15" customHeight="1" x14ac:dyDescent="0.15">
      <c r="E699" s="193"/>
      <c r="F699" s="3"/>
      <c r="G699" s="3"/>
      <c r="H699" s="3"/>
      <c r="I699" s="3"/>
      <c r="J699" s="3"/>
      <c r="K699" s="3"/>
      <c r="L699" s="3"/>
      <c r="M699" s="3"/>
      <c r="N699" s="3"/>
      <c r="O699" s="185"/>
      <c r="P699" s="3"/>
      <c r="Q699" s="3"/>
      <c r="R699" s="3"/>
      <c r="S699" s="148"/>
      <c r="T699" s="3"/>
      <c r="U699" s="3"/>
      <c r="V699" s="185"/>
      <c r="X699" s="3"/>
      <c r="Y699" s="3"/>
      <c r="AB699" s="503">
        <v>1.89</v>
      </c>
      <c r="AC699" s="147" t="s">
        <v>10</v>
      </c>
      <c r="AD699" s="3"/>
      <c r="AE699" s="16"/>
      <c r="AG699" s="9"/>
    </row>
    <row r="700" spans="2:33" ht="15" customHeight="1" x14ac:dyDescent="0.15">
      <c r="E700" s="164"/>
      <c r="G700" t="s">
        <v>1061</v>
      </c>
      <c r="M700" t="s">
        <v>144</v>
      </c>
      <c r="O700" s="188"/>
      <c r="Q700" t="s">
        <v>145</v>
      </c>
      <c r="V700" s="188"/>
      <c r="W700" s="509"/>
      <c r="Z700" s="164"/>
      <c r="AA700" s="164"/>
      <c r="AC700" s="164"/>
      <c r="AD700" t="s">
        <v>132</v>
      </c>
      <c r="AE700" s="164"/>
    </row>
    <row r="701" spans="2:33" ht="15" customHeight="1" x14ac:dyDescent="0.15">
      <c r="E701" s="145"/>
      <c r="G701" s="12">
        <f>M136</f>
        <v>20</v>
      </c>
      <c r="H701" s="13">
        <f>N136</f>
        <v>7.5600000000000005</v>
      </c>
      <c r="I701" t="s">
        <v>10</v>
      </c>
      <c r="M701" s="12">
        <f>R192</f>
        <v>40.5</v>
      </c>
      <c r="N701" s="13">
        <f>S192</f>
        <v>15.308999999999999</v>
      </c>
      <c r="O701" s="188" t="s">
        <v>10</v>
      </c>
      <c r="Q701" s="12">
        <f>E191+E679</f>
        <v>166.01882423388017</v>
      </c>
      <c r="R701" s="13">
        <f>F191+F679</f>
        <v>62.755115560406708</v>
      </c>
      <c r="S701" t="s">
        <v>10</v>
      </c>
      <c r="V701" s="188"/>
      <c r="W701" s="422"/>
      <c r="AC701" s="145"/>
      <c r="AD701" s="12">
        <f>P412</f>
        <v>10</v>
      </c>
      <c r="AE701" s="421">
        <f>Q412</f>
        <v>3.78</v>
      </c>
      <c r="AF701" t="s">
        <v>10</v>
      </c>
    </row>
    <row r="702" spans="2:33" ht="15" customHeight="1" x14ac:dyDescent="0.15">
      <c r="E702" s="145"/>
      <c r="F702" t="s">
        <v>234</v>
      </c>
      <c r="G702" t="s">
        <v>1971</v>
      </c>
      <c r="O702" s="188"/>
      <c r="V702" s="188"/>
      <c r="AC702" s="145"/>
    </row>
    <row r="703" spans="2:33" ht="15" customHeight="1" x14ac:dyDescent="0.15">
      <c r="E703" s="145"/>
      <c r="G703" s="12">
        <f>G701+M701+Q701</f>
        <v>226.51882423388017</v>
      </c>
      <c r="H703" s="13">
        <f>H701+N701+R701</f>
        <v>85.624115560406707</v>
      </c>
      <c r="I703" t="s">
        <v>10</v>
      </c>
      <c r="O703" s="188"/>
      <c r="V703" s="188"/>
      <c r="AE703" s="145"/>
    </row>
    <row r="704" spans="2:33" ht="15" customHeight="1" x14ac:dyDescent="0.15">
      <c r="E704" s="145"/>
      <c r="G704" t="s">
        <v>1972</v>
      </c>
      <c r="O704" s="188"/>
      <c r="V704" s="188"/>
      <c r="AE704" s="145"/>
    </row>
    <row r="705" spans="2:22" ht="15" customHeight="1" x14ac:dyDescent="0.15">
      <c r="G705" s="12">
        <f>G703+AD701</f>
        <v>236.51882423388017</v>
      </c>
      <c r="H705" s="13">
        <f>H703+AE701</f>
        <v>89.404115560406709</v>
      </c>
      <c r="I705" t="s">
        <v>10</v>
      </c>
      <c r="O705" s="188"/>
      <c r="V705" s="188"/>
    </row>
    <row r="707" spans="2:22" ht="15" customHeight="1" x14ac:dyDescent="0.15">
      <c r="B707" s="6" t="s">
        <v>1973</v>
      </c>
    </row>
    <row r="708" spans="2:22" ht="15" customHeight="1" x14ac:dyDescent="0.15">
      <c r="I708" s="12">
        <f>(F66+14.5)*2</f>
        <v>65</v>
      </c>
      <c r="J708" s="13">
        <f>(G66+5.481)*2</f>
        <v>24.57</v>
      </c>
      <c r="K708" t="s">
        <v>10</v>
      </c>
    </row>
    <row r="709" spans="2:22" ht="15" customHeight="1" x14ac:dyDescent="0.15">
      <c r="B709" s="145"/>
      <c r="C709" s="510"/>
      <c r="D709" s="510"/>
      <c r="E709" s="510"/>
      <c r="F709" s="510"/>
      <c r="G709" s="510"/>
      <c r="H709" s="510"/>
      <c r="I709" s="510"/>
      <c r="J709" s="510"/>
      <c r="K709" s="510"/>
      <c r="L709" s="510"/>
      <c r="M709" s="510"/>
      <c r="N709" s="510"/>
      <c r="O709" s="510"/>
      <c r="P709" s="510"/>
      <c r="Q709" s="511"/>
      <c r="R709" s="276"/>
    </row>
    <row r="710" spans="2:22" ht="15" customHeight="1" x14ac:dyDescent="0.15">
      <c r="B710" s="512"/>
      <c r="E710" s="12">
        <f>I708/2</f>
        <v>32.5</v>
      </c>
      <c r="F710" s="13">
        <f>J708/2</f>
        <v>12.285</v>
      </c>
      <c r="G710" t="s">
        <v>10</v>
      </c>
      <c r="M710" s="12">
        <f>I708/2</f>
        <v>32.5</v>
      </c>
      <c r="N710" s="13">
        <f>J708/2</f>
        <v>12.285</v>
      </c>
      <c r="O710" t="s">
        <v>10</v>
      </c>
      <c r="Q710" s="513"/>
    </row>
    <row r="711" spans="2:22" ht="15" customHeight="1" x14ac:dyDescent="0.15">
      <c r="B711" s="512"/>
      <c r="Q711" s="512"/>
    </row>
    <row r="712" spans="2:22" ht="15" customHeight="1" x14ac:dyDescent="0.15">
      <c r="B712" s="512"/>
      <c r="Q712" s="512"/>
    </row>
    <row r="713" spans="2:22" ht="15" customHeight="1" x14ac:dyDescent="0.15">
      <c r="B713" s="512"/>
      <c r="Q713" s="512"/>
    </row>
    <row r="714" spans="2:22" ht="15" customHeight="1" x14ac:dyDescent="0.15">
      <c r="B714" s="512"/>
      <c r="Q714" s="512"/>
    </row>
    <row r="715" spans="2:22" ht="15" customHeight="1" x14ac:dyDescent="0.15">
      <c r="B715" s="512"/>
      <c r="Q715" s="512"/>
    </row>
    <row r="716" spans="2:22" ht="15" customHeight="1" x14ac:dyDescent="0.15">
      <c r="B716" s="512"/>
      <c r="Q716" s="512"/>
    </row>
    <row r="717" spans="2:22" ht="15" customHeight="1" x14ac:dyDescent="0.15">
      <c r="B717" s="512"/>
      <c r="Q717" s="512"/>
    </row>
    <row r="718" spans="2:22" ht="15" customHeight="1" x14ac:dyDescent="0.15">
      <c r="B718" s="512"/>
      <c r="Q718" s="512"/>
      <c r="S718" s="32">
        <v>47</v>
      </c>
      <c r="T718" s="106">
        <v>17.765999999999998</v>
      </c>
      <c r="U718" t="s">
        <v>10</v>
      </c>
    </row>
    <row r="719" spans="2:22" ht="15" customHeight="1" x14ac:dyDescent="0.15">
      <c r="B719" s="512"/>
      <c r="Q719" s="512"/>
    </row>
    <row r="720" spans="2:22" ht="15" customHeight="1" x14ac:dyDescent="0.15">
      <c r="B720" s="512"/>
      <c r="Q720" s="512"/>
    </row>
    <row r="721" spans="2:23" ht="15" customHeight="1" x14ac:dyDescent="0.15">
      <c r="B721" s="512"/>
      <c r="Q721" s="512"/>
    </row>
    <row r="722" spans="2:23" ht="15" customHeight="1" x14ac:dyDescent="0.15">
      <c r="B722" s="512"/>
      <c r="Q722" s="512"/>
    </row>
    <row r="723" spans="2:23" ht="15" customHeight="1" x14ac:dyDescent="0.15">
      <c r="B723" s="512"/>
      <c r="Q723" s="512"/>
    </row>
    <row r="724" spans="2:23" ht="15" customHeight="1" x14ac:dyDescent="0.15">
      <c r="B724" s="512"/>
      <c r="Q724" s="512"/>
    </row>
    <row r="725" spans="2:23" ht="15" customHeight="1" x14ac:dyDescent="0.15">
      <c r="B725" s="512"/>
      <c r="Q725" s="512"/>
    </row>
    <row r="726" spans="2:23" ht="15" customHeight="1" x14ac:dyDescent="0.15">
      <c r="B726" s="512"/>
      <c r="Q726" s="512"/>
    </row>
    <row r="727" spans="2:23" ht="15" customHeight="1" x14ac:dyDescent="0.15">
      <c r="B727" s="512"/>
      <c r="Q727" s="512"/>
    </row>
    <row r="728" spans="2:23" ht="15" customHeight="1" x14ac:dyDescent="0.15">
      <c r="B728" s="512"/>
      <c r="C728" s="514"/>
      <c r="D728" s="510"/>
      <c r="E728" s="510"/>
      <c r="F728" s="510"/>
      <c r="G728" s="510"/>
      <c r="H728" s="510"/>
      <c r="I728" s="510"/>
      <c r="J728" s="510"/>
      <c r="K728" s="510"/>
      <c r="L728" s="510"/>
      <c r="M728" s="510"/>
      <c r="N728" s="510"/>
      <c r="O728" s="510"/>
      <c r="P728" s="510"/>
      <c r="Q728" s="515"/>
      <c r="R728" s="516"/>
    </row>
    <row r="730" spans="2:23" ht="15" customHeight="1" x14ac:dyDescent="0.15">
      <c r="B730" s="6" t="s">
        <v>1974</v>
      </c>
      <c r="C730" s="6"/>
      <c r="D730" s="6"/>
      <c r="E730" s="6"/>
      <c r="F730" s="6"/>
    </row>
    <row r="731" spans="2:23" ht="15" customHeight="1" x14ac:dyDescent="0.15">
      <c r="K731" s="3"/>
      <c r="L731" s="3"/>
      <c r="M731" s="3"/>
      <c r="N731" s="3"/>
      <c r="O731" s="3"/>
      <c r="P731" s="3"/>
      <c r="Q731" s="3"/>
      <c r="R731" s="3"/>
      <c r="S731" s="3"/>
      <c r="T731" s="3"/>
    </row>
    <row r="732" spans="2:23" ht="15" customHeight="1" thickBot="1" x14ac:dyDescent="0.2">
      <c r="B732" s="7"/>
      <c r="C732" s="50" t="s">
        <v>83</v>
      </c>
      <c r="D732" s="47" t="s">
        <v>1975</v>
      </c>
      <c r="E732" s="48"/>
      <c r="F732" s="517" t="s">
        <v>90</v>
      </c>
      <c r="G732" s="518" t="s">
        <v>24</v>
      </c>
      <c r="J732" s="7"/>
      <c r="U732" s="89"/>
    </row>
    <row r="733" spans="2:23" ht="15" customHeight="1" thickBot="1" x14ac:dyDescent="0.2">
      <c r="B733" s="7"/>
      <c r="C733" s="251" t="s">
        <v>1976</v>
      </c>
      <c r="D733" s="47"/>
      <c r="E733" s="264"/>
      <c r="F733" s="20">
        <v>15</v>
      </c>
      <c r="G733" s="313">
        <v>5.67</v>
      </c>
      <c r="J733" s="7"/>
      <c r="U733" s="7"/>
      <c r="W733" t="s">
        <v>1977</v>
      </c>
    </row>
    <row r="734" spans="2:23" ht="15" customHeight="1" thickBot="1" x14ac:dyDescent="0.2">
      <c r="C734" s="49" t="s">
        <v>1978</v>
      </c>
      <c r="D734" s="3"/>
      <c r="E734" s="519"/>
      <c r="F734" s="520">
        <v>19</v>
      </c>
      <c r="G734" s="521">
        <v>7.1820000000000004</v>
      </c>
      <c r="J734" s="7"/>
      <c r="Q734" s="190"/>
      <c r="U734" s="7"/>
    </row>
    <row r="735" spans="2:23" ht="15" customHeight="1" x14ac:dyDescent="0.15">
      <c r="C735" s="50" t="s">
        <v>347</v>
      </c>
      <c r="D735" s="47"/>
      <c r="E735" s="48"/>
      <c r="F735" s="522">
        <f>DEGREES(ATAN(F736/F737))</f>
        <v>1.2285515631185508</v>
      </c>
      <c r="G735" s="523">
        <f>DEGREES(ATAN(G736/G737))</f>
        <v>1.2285515631185511</v>
      </c>
      <c r="I735" t="s">
        <v>208</v>
      </c>
      <c r="J735" s="7"/>
      <c r="K735" s="49"/>
      <c r="L735" s="3"/>
      <c r="M735" s="3"/>
      <c r="N735" s="3"/>
      <c r="O735" s="3"/>
      <c r="P735" s="3"/>
      <c r="Q735" s="3"/>
      <c r="R735" s="3"/>
      <c r="S735" s="3"/>
      <c r="T735" s="3"/>
      <c r="U735" s="16"/>
      <c r="V735" s="196"/>
    </row>
    <row r="736" spans="2:23" ht="15" customHeight="1" x14ac:dyDescent="0.15">
      <c r="C736" s="50" t="s">
        <v>1979</v>
      </c>
      <c r="D736" s="47"/>
      <c r="E736" s="48"/>
      <c r="F736" s="35">
        <f>G746-V746</f>
        <v>4</v>
      </c>
      <c r="G736" s="78">
        <f>H746-W746</f>
        <v>1.5120000000000005</v>
      </c>
      <c r="J736" s="145"/>
      <c r="U736" s="164"/>
    </row>
    <row r="737" spans="2:43" ht="15" customHeight="1" x14ac:dyDescent="0.15">
      <c r="C737" s="50" t="s">
        <v>209</v>
      </c>
      <c r="D737" s="47"/>
      <c r="E737" s="48"/>
      <c r="F737" s="35">
        <f>G831-(F66+2)-20</f>
        <v>186.51882423388017</v>
      </c>
      <c r="G737" s="78">
        <f>F771-(G66+0.756)-7.56</f>
        <v>70.504115560406703</v>
      </c>
      <c r="L737" t="s">
        <v>1980</v>
      </c>
    </row>
    <row r="738" spans="2:43" ht="15" customHeight="1" x14ac:dyDescent="0.15">
      <c r="C738" s="49" t="s">
        <v>1058</v>
      </c>
      <c r="D738" s="3"/>
      <c r="E738" s="16"/>
      <c r="F738" s="45">
        <f>G746-(AG68-(F66+2))*TAN(RADIANS(F735))</f>
        <v>5.4988110387780393</v>
      </c>
      <c r="G738" s="33">
        <f>H746-(AH68-(G66+2))*TAN(RADIANS(G735))</f>
        <v>2.1052288450546728</v>
      </c>
    </row>
    <row r="740" spans="2:43" ht="15" customHeight="1" x14ac:dyDescent="0.15">
      <c r="B740" t="s">
        <v>1981</v>
      </c>
      <c r="U740" s="12">
        <f>P741</f>
        <v>46.629706058470042</v>
      </c>
      <c r="V740" s="13">
        <f>Q741</f>
        <v>17.626028890101676</v>
      </c>
      <c r="W740" t="s">
        <v>10</v>
      </c>
    </row>
    <row r="741" spans="2:43" ht="15" customHeight="1" x14ac:dyDescent="0.15">
      <c r="B741" t="s">
        <v>1982</v>
      </c>
      <c r="D741" s="12">
        <f>E771</f>
        <v>226.51882423388017</v>
      </c>
      <c r="E741" s="13">
        <f>F771</f>
        <v>85.624115560406707</v>
      </c>
      <c r="F741" t="s">
        <v>1983</v>
      </c>
      <c r="I741" s="12">
        <f>F66+2</f>
        <v>20</v>
      </c>
      <c r="J741" s="13">
        <f>G66+0.756</f>
        <v>7.5600000000000005</v>
      </c>
      <c r="K741" t="s">
        <v>1984</v>
      </c>
      <c r="L741" s="12">
        <f>AD759</f>
        <v>20</v>
      </c>
      <c r="M741" s="13">
        <f>AE759</f>
        <v>7.56</v>
      </c>
      <c r="N741" t="s">
        <v>1985</v>
      </c>
      <c r="P741" s="12">
        <f>(D741-I741-L741)/4</f>
        <v>46.629706058470042</v>
      </c>
      <c r="Q741" s="13">
        <f>(E741-J741-M741)/4</f>
        <v>17.626028890101676</v>
      </c>
      <c r="R741" t="s">
        <v>10</v>
      </c>
    </row>
    <row r="742" spans="2:43" ht="15" customHeight="1" x14ac:dyDescent="0.15">
      <c r="B742" t="s">
        <v>1986</v>
      </c>
      <c r="C742" s="3"/>
      <c r="D742" s="3"/>
      <c r="E742" s="3"/>
      <c r="F742" s="3"/>
      <c r="G742" s="3"/>
      <c r="H742" s="3"/>
      <c r="I742" s="3"/>
      <c r="J742" s="3"/>
      <c r="K742" s="3"/>
      <c r="L742" s="3"/>
      <c r="M742" s="3"/>
      <c r="N742" s="3"/>
      <c r="O742" s="3"/>
      <c r="P742" s="3"/>
      <c r="Q742" s="3"/>
      <c r="R742" s="3"/>
      <c r="S742" s="3"/>
      <c r="T742" s="3"/>
      <c r="U742" s="3"/>
      <c r="V742" s="3"/>
      <c r="W742" s="3"/>
      <c r="X742" s="3"/>
      <c r="Y742" s="3"/>
      <c r="Z742" s="3"/>
      <c r="AA742" s="3"/>
    </row>
    <row r="743" spans="2:43" ht="15" customHeight="1" x14ac:dyDescent="0.15">
      <c r="B743" s="7"/>
      <c r="C743" s="50"/>
      <c r="D743" s="47"/>
      <c r="E743" s="47"/>
      <c r="F743" s="47" t="s">
        <v>651</v>
      </c>
      <c r="G743" s="47"/>
      <c r="H743" s="47"/>
      <c r="I743" s="47"/>
      <c r="J743" s="47"/>
      <c r="K743" s="47"/>
      <c r="L743" s="47"/>
      <c r="M743" s="47"/>
      <c r="N743" s="47"/>
      <c r="O743" s="47"/>
      <c r="P743" s="47"/>
      <c r="Q743" s="47"/>
      <c r="R743" s="47"/>
      <c r="S743" s="47"/>
      <c r="T743" s="47"/>
      <c r="U743" s="3"/>
      <c r="V743" t="s">
        <v>1987</v>
      </c>
      <c r="W743" s="3"/>
      <c r="X743" s="3"/>
      <c r="Y743" s="3"/>
      <c r="AA743" s="48"/>
    </row>
    <row r="744" spans="2:43" ht="15" customHeight="1" x14ac:dyDescent="0.15">
      <c r="B744" s="7"/>
      <c r="C744" s="3"/>
      <c r="D744" s="47"/>
      <c r="E744" s="47"/>
      <c r="F744" s="48"/>
      <c r="G744" s="47" t="s">
        <v>1988</v>
      </c>
      <c r="H744" s="47"/>
      <c r="I744" s="48"/>
      <c r="J744" s="47"/>
      <c r="K744" s="47"/>
      <c r="L744" s="48"/>
      <c r="M744" s="47" t="s">
        <v>1989</v>
      </c>
      <c r="N744" s="47"/>
      <c r="O744" s="12">
        <f>I741+U740*2</f>
        <v>113.25941211694008</v>
      </c>
      <c r="P744" s="43">
        <f>J741+V740*2</f>
        <v>42.812057780203354</v>
      </c>
      <c r="Q744" s="47" t="s">
        <v>1990</v>
      </c>
      <c r="R744" s="48"/>
      <c r="S744" s="47"/>
      <c r="T744" s="47"/>
      <c r="U744" s="48"/>
      <c r="V744" s="47" t="s">
        <v>1991</v>
      </c>
      <c r="W744" s="47"/>
      <c r="X744" s="47"/>
      <c r="Y744" s="47"/>
      <c r="Z744" s="47"/>
      <c r="AA744" s="48"/>
    </row>
    <row r="745" spans="2:43" ht="15" customHeight="1" x14ac:dyDescent="0.15">
      <c r="B745" s="7"/>
      <c r="C745" s="49" t="s">
        <v>1992</v>
      </c>
      <c r="D745" s="47"/>
      <c r="E745" s="47"/>
      <c r="F745" s="48"/>
      <c r="G745" s="35">
        <f>F733*2</f>
        <v>30</v>
      </c>
      <c r="H745" s="43">
        <f>G733*2</f>
        <v>11.34</v>
      </c>
      <c r="I745" s="48" t="s">
        <v>10</v>
      </c>
      <c r="J745" s="35">
        <f>F733*2+(F734*2-F733*2)/4</f>
        <v>32</v>
      </c>
      <c r="K745" s="43">
        <f>G733*2+(G734*2-G733*2)/4</f>
        <v>12.096</v>
      </c>
      <c r="L745" s="48" t="s">
        <v>10</v>
      </c>
      <c r="M745" s="35">
        <f>F733*2+(F734*2-F733*2)/4*2</f>
        <v>34</v>
      </c>
      <c r="N745" s="43">
        <f>G733*2+(G734*2-G733*2)/4*2</f>
        <v>12.852</v>
      </c>
      <c r="O745" s="47" t="s">
        <v>10</v>
      </c>
      <c r="P745" s="47"/>
      <c r="Q745" s="47"/>
      <c r="R745" s="48"/>
      <c r="S745" s="35">
        <f>F733*2+(F734*2-F733*2)/4*3</f>
        <v>36</v>
      </c>
      <c r="T745" s="43">
        <f>G733*2+(G734*2-G733*2)/4*3</f>
        <v>13.608000000000001</v>
      </c>
      <c r="U745" s="48" t="s">
        <v>10</v>
      </c>
      <c r="V745" s="35">
        <f>F734*2</f>
        <v>38</v>
      </c>
      <c r="W745" s="43">
        <f>G734*2</f>
        <v>14.364000000000001</v>
      </c>
      <c r="X745" s="47" t="s">
        <v>10</v>
      </c>
      <c r="Y745" s="47"/>
      <c r="Z745" s="47"/>
      <c r="AA745" s="48"/>
    </row>
    <row r="746" spans="2:43" ht="15" customHeight="1" x14ac:dyDescent="0.15">
      <c r="B746" s="7"/>
      <c r="C746" s="49" t="s">
        <v>1993</v>
      </c>
      <c r="D746" s="3"/>
      <c r="E746" s="3"/>
      <c r="F746" s="524"/>
      <c r="G746" s="525">
        <f>(AM759-F733*2)/2-0.5</f>
        <v>7</v>
      </c>
      <c r="H746" s="43">
        <f>(AN759-G733*2)/2-0.189</f>
        <v>2.6460000000000008</v>
      </c>
      <c r="I746" s="48" t="s">
        <v>10</v>
      </c>
      <c r="J746" s="45">
        <f>(AM759-F733*2)/2-0.5-(F734-F733)/4</f>
        <v>6</v>
      </c>
      <c r="K746" s="44">
        <f>(AN759-G733*2)/2-0.189-(G734-G733)/4</f>
        <v>2.2680000000000007</v>
      </c>
      <c r="L746" s="48" t="s">
        <v>10</v>
      </c>
      <c r="M746" s="35">
        <f>(AM759-F733*2)/2-0.5-((F734-F733)/4)*2</f>
        <v>5</v>
      </c>
      <c r="N746" s="43">
        <f>(AN759-G733*2)/2-0.189-((G734-G733)/4)*2</f>
        <v>1.8900000000000006</v>
      </c>
      <c r="O746" s="47" t="s">
        <v>10</v>
      </c>
      <c r="P746" s="47"/>
      <c r="Q746" s="47"/>
      <c r="R746" s="48"/>
      <c r="S746" s="35">
        <f>(AM759-F733*2)/2-0.5-((F734-F733)/4)*3</f>
        <v>4</v>
      </c>
      <c r="T746" s="43">
        <f>(AN759-G733*2)/2-0.189-((G734-G733)/4)*3</f>
        <v>1.5120000000000005</v>
      </c>
      <c r="U746" s="48" t="s">
        <v>10</v>
      </c>
      <c r="V746" s="45">
        <f>(AM759-F733*2)/2-0.5-(F734-F733)</f>
        <v>3</v>
      </c>
      <c r="W746" s="44">
        <f>(AN759-G733*2)/2-0.189-(G734-G733)</f>
        <v>1.1340000000000003</v>
      </c>
      <c r="X746" s="47" t="s">
        <v>10</v>
      </c>
      <c r="Y746" s="47"/>
      <c r="Z746" s="47"/>
      <c r="AA746" s="48"/>
    </row>
    <row r="747" spans="2:43" ht="15" customHeight="1" x14ac:dyDescent="0.15">
      <c r="C747" t="s">
        <v>1943</v>
      </c>
      <c r="F747" s="103">
        <v>0</v>
      </c>
      <c r="G747" s="175">
        <v>0</v>
      </c>
      <c r="H747" t="s">
        <v>1944</v>
      </c>
    </row>
    <row r="748" spans="2:43" ht="15" customHeight="1" x14ac:dyDescent="0.15">
      <c r="C748" s="3"/>
      <c r="D748" s="3"/>
      <c r="E748" s="3"/>
      <c r="F748" s="3"/>
      <c r="G748" s="3"/>
      <c r="H748" s="3"/>
      <c r="I748" s="3"/>
      <c r="J748" s="3"/>
      <c r="K748" s="3"/>
      <c r="L748" s="3"/>
      <c r="M748" s="185"/>
      <c r="N748" s="3"/>
      <c r="O748" s="3"/>
      <c r="P748" s="185"/>
      <c r="Q748" s="3"/>
      <c r="R748" s="3"/>
      <c r="S748" s="3"/>
      <c r="T748" s="3"/>
      <c r="U748" s="3"/>
      <c r="V748" s="3"/>
      <c r="W748" s="3"/>
      <c r="X748" s="3"/>
      <c r="Y748" s="3"/>
      <c r="Z748" s="185"/>
      <c r="AA748" s="3"/>
      <c r="AB748" s="3"/>
      <c r="AC748" s="3"/>
      <c r="AD748" s="3"/>
      <c r="AE748" s="3"/>
      <c r="AF748" s="3"/>
      <c r="AG748" s="3"/>
      <c r="AH748" s="3"/>
      <c r="AI748" s="3"/>
      <c r="AJ748" s="3"/>
      <c r="AK748" s="3"/>
      <c r="AL748" s="3"/>
    </row>
    <row r="749" spans="2:43" ht="15" customHeight="1" x14ac:dyDescent="0.15">
      <c r="C749" s="170"/>
      <c r="H749" s="356"/>
      <c r="M749" s="188"/>
      <c r="P749" s="188"/>
      <c r="R749" s="356"/>
      <c r="Z749" s="188"/>
      <c r="AC749" s="356"/>
      <c r="AG749" s="356"/>
      <c r="AI749" s="12">
        <f>AM759-AH767-AC757</f>
        <v>4</v>
      </c>
      <c r="AJ749" s="13">
        <f>AN759-AI767-AD757</f>
        <v>1.5120000000000005</v>
      </c>
      <c r="AK749" t="s">
        <v>10</v>
      </c>
      <c r="AL749" s="89"/>
      <c r="AN749" t="s">
        <v>87</v>
      </c>
      <c r="AO749" s="224"/>
      <c r="AP749" s="224"/>
      <c r="AQ749" s="224"/>
    </row>
    <row r="750" spans="2:43" ht="15" customHeight="1" x14ac:dyDescent="0.15">
      <c r="C750" s="170"/>
      <c r="D750" s="12">
        <f>AM759-D767-D758</f>
        <v>8.5</v>
      </c>
      <c r="E750" s="13">
        <f>AN759-E767-E758</f>
        <v>3.213000000000001</v>
      </c>
      <c r="F750" t="s">
        <v>10</v>
      </c>
      <c r="H750" s="144"/>
      <c r="M750" s="188"/>
      <c r="P750" s="188"/>
      <c r="R750" s="144"/>
      <c r="T750" s="12">
        <f>AM759-R766-R757</f>
        <v>5.0023779224439266</v>
      </c>
      <c r="U750" s="13">
        <f>AN759-S766-S757</f>
        <v>1.837542309890658</v>
      </c>
      <c r="V750" t="s">
        <v>10</v>
      </c>
      <c r="Z750" s="188"/>
      <c r="AC750" s="144"/>
      <c r="AD750" t="s">
        <v>1945</v>
      </c>
      <c r="AG750" s="144"/>
      <c r="AL750" s="7"/>
      <c r="AN750" s="225"/>
      <c r="AP750" s="23" t="s">
        <v>84</v>
      </c>
      <c r="AQ750" s="7"/>
    </row>
    <row r="751" spans="2:43" ht="15" customHeight="1" x14ac:dyDescent="0.15">
      <c r="C751" s="170"/>
      <c r="H751" s="144"/>
      <c r="M751" s="188"/>
      <c r="P751" s="188"/>
      <c r="R751" s="144"/>
      <c r="Z751" s="188"/>
      <c r="AC751" s="144"/>
      <c r="AG751" s="144"/>
      <c r="AI751" s="12">
        <v>5</v>
      </c>
      <c r="AJ751" s="13">
        <v>1.89</v>
      </c>
      <c r="AK751" t="s">
        <v>10</v>
      </c>
      <c r="AL751" s="7"/>
      <c r="AN751" s="7"/>
      <c r="AQ751" s="7"/>
    </row>
    <row r="752" spans="2:43" ht="15" customHeight="1" x14ac:dyDescent="0.15">
      <c r="C752" s="170"/>
      <c r="H752" s="144"/>
      <c r="M752" s="188"/>
      <c r="P752" s="188"/>
      <c r="R752" s="144"/>
      <c r="Z752" s="188"/>
      <c r="AC752" s="144"/>
      <c r="AG752" s="144"/>
      <c r="AK752" s="23"/>
      <c r="AL752" s="232"/>
      <c r="AN752" s="7"/>
      <c r="AP752" s="490" t="s">
        <v>85</v>
      </c>
      <c r="AQ752" s="7"/>
    </row>
    <row r="753" spans="3:41" ht="15" customHeight="1" x14ac:dyDescent="0.15">
      <c r="C753" s="170"/>
      <c r="H753" s="144"/>
      <c r="M753" s="188"/>
      <c r="P753" s="188"/>
      <c r="R753" s="144"/>
      <c r="Z753" s="188"/>
      <c r="AC753" s="144"/>
      <c r="AG753" s="144"/>
      <c r="AL753" s="7"/>
    </row>
    <row r="754" spans="3:41" ht="15" customHeight="1" x14ac:dyDescent="0.15">
      <c r="C754" s="170"/>
      <c r="H754" s="144"/>
      <c r="M754" s="188"/>
      <c r="P754" s="188"/>
      <c r="R754" s="144"/>
      <c r="Z754" s="188"/>
      <c r="AC754" s="144"/>
      <c r="AE754" t="s">
        <v>1947</v>
      </c>
      <c r="AG754" s="144"/>
      <c r="AI754" t="s">
        <v>1946</v>
      </c>
      <c r="AL754" s="7"/>
    </row>
    <row r="755" spans="3:41" ht="15" customHeight="1" x14ac:dyDescent="0.15">
      <c r="C755" s="170"/>
      <c r="E755" s="12">
        <f>I741</f>
        <v>20</v>
      </c>
      <c r="F755" s="13">
        <f>J741</f>
        <v>7.5600000000000005</v>
      </c>
      <c r="G755" t="s">
        <v>10</v>
      </c>
      <c r="H755" s="144"/>
      <c r="I755" s="12">
        <f>U740</f>
        <v>46.629706058470042</v>
      </c>
      <c r="M755" s="188"/>
      <c r="P755" s="188"/>
      <c r="R755" s="144"/>
      <c r="Z755" s="188"/>
      <c r="AC755" s="144"/>
      <c r="AD755" s="12">
        <f>F734</f>
        <v>19</v>
      </c>
      <c r="AE755" s="13">
        <f>G734</f>
        <v>7.1820000000000004</v>
      </c>
      <c r="AF755" t="s">
        <v>10</v>
      </c>
      <c r="AG755" s="144"/>
      <c r="AI755" s="12">
        <v>0.5</v>
      </c>
      <c r="AJ755" s="13">
        <v>0.189</v>
      </c>
      <c r="AK755" t="s">
        <v>10</v>
      </c>
      <c r="AL755" s="7"/>
    </row>
    <row r="756" spans="3:41" ht="15" customHeight="1" x14ac:dyDescent="0.15">
      <c r="C756" s="170"/>
      <c r="H756" s="144"/>
      <c r="I756" s="13">
        <f>V740</f>
        <v>17.626028890101676</v>
      </c>
      <c r="J756" t="s">
        <v>10</v>
      </c>
      <c r="M756" s="188"/>
      <c r="P756" s="188"/>
      <c r="Q756" t="s">
        <v>1994</v>
      </c>
      <c r="Z756" s="188"/>
      <c r="AC756" t="s">
        <v>1995</v>
      </c>
      <c r="AG756" s="144"/>
      <c r="AL756" s="7"/>
    </row>
    <row r="757" spans="3:41" ht="15" customHeight="1" x14ac:dyDescent="0.15">
      <c r="C757" s="170"/>
      <c r="D757" t="s">
        <v>1996</v>
      </c>
      <c r="H757" s="144"/>
      <c r="M757" s="188"/>
      <c r="N757" s="12">
        <f>J745-0.5</f>
        <v>31.5</v>
      </c>
      <c r="O757" s="13">
        <f>K745-0.189</f>
        <v>11.907</v>
      </c>
      <c r="P757" s="188" t="s">
        <v>904</v>
      </c>
      <c r="R757" s="12">
        <f>(F733*2)+((F734*2)-(F733*2))/4*2+(F738-M746)</f>
        <v>34.498811038778037</v>
      </c>
      <c r="S757" s="13">
        <f>(G733*2)+((G734*2)-(G733*2))/4*2+(G738-N746)</f>
        <v>13.067228845054672</v>
      </c>
      <c r="T757" t="s">
        <v>10</v>
      </c>
      <c r="Z757" s="188"/>
      <c r="AC757" s="12">
        <f>V745</f>
        <v>38</v>
      </c>
      <c r="AD757" s="13">
        <f>W745</f>
        <v>14.364000000000001</v>
      </c>
      <c r="AE757" t="s">
        <v>10</v>
      </c>
      <c r="AG757" s="144"/>
      <c r="AI757" s="12">
        <v>5</v>
      </c>
      <c r="AJ757" s="13">
        <v>1.89</v>
      </c>
      <c r="AK757" t="s">
        <v>10</v>
      </c>
      <c r="AL757" s="7"/>
    </row>
    <row r="758" spans="3:41" ht="15" customHeight="1" x14ac:dyDescent="0.15">
      <c r="C758" s="170"/>
      <c r="D758" s="12">
        <f>G745-0.5</f>
        <v>29.5</v>
      </c>
      <c r="E758" s="13">
        <f>H745-0.189</f>
        <v>11.151</v>
      </c>
      <c r="F758" t="s">
        <v>10</v>
      </c>
      <c r="H758" s="144"/>
      <c r="M758" s="188"/>
      <c r="P758" s="188"/>
      <c r="R758" s="144"/>
      <c r="Z758" s="188"/>
      <c r="AC758" s="144"/>
      <c r="AG758" s="144"/>
      <c r="AL758" s="7"/>
      <c r="AM758" t="s">
        <v>416</v>
      </c>
    </row>
    <row r="759" spans="3:41" ht="15" customHeight="1" x14ac:dyDescent="0.15">
      <c r="C759" s="170"/>
      <c r="H759" s="144"/>
      <c r="M759" s="188"/>
      <c r="P759" s="188"/>
      <c r="R759" s="144"/>
      <c r="Z759" s="188"/>
      <c r="AC759" s="144"/>
      <c r="AD759" s="12">
        <v>20</v>
      </c>
      <c r="AE759" s="13">
        <v>7.56</v>
      </c>
      <c r="AF759" t="s">
        <v>10</v>
      </c>
      <c r="AG759" s="144"/>
      <c r="AL759" s="7"/>
      <c r="AM759" s="12">
        <f>D210</f>
        <v>45</v>
      </c>
      <c r="AN759" s="13">
        <f>E210</f>
        <v>17.010000000000002</v>
      </c>
      <c r="AO759" t="s">
        <v>10</v>
      </c>
    </row>
    <row r="760" spans="3:41" ht="15" customHeight="1" x14ac:dyDescent="0.15">
      <c r="C760" s="170"/>
      <c r="E760" t="s">
        <v>107</v>
      </c>
      <c r="H760" s="144"/>
      <c r="M760" s="188"/>
      <c r="P760" s="188"/>
      <c r="R760" s="144"/>
      <c r="Z760" s="188"/>
      <c r="AC760" s="144"/>
      <c r="AG760" s="144"/>
      <c r="AI760" t="s">
        <v>1946</v>
      </c>
      <c r="AL760" s="425"/>
    </row>
    <row r="761" spans="3:41" ht="15" customHeight="1" x14ac:dyDescent="0.15">
      <c r="C761" s="170"/>
      <c r="E761" s="12">
        <f>AG68</f>
        <v>90</v>
      </c>
      <c r="F761" s="13">
        <f>AH68</f>
        <v>34.020000000000003</v>
      </c>
      <c r="G761" t="s">
        <v>10</v>
      </c>
      <c r="H761" s="144"/>
      <c r="M761" s="188"/>
      <c r="P761" s="188"/>
      <c r="R761" s="144"/>
      <c r="Z761" s="188"/>
      <c r="AA761" s="12">
        <f>E771-E761</f>
        <v>136.51882423388017</v>
      </c>
      <c r="AB761" s="13">
        <f>F771-F761</f>
        <v>51.604115560406704</v>
      </c>
      <c r="AC761" s="144" t="s">
        <v>10</v>
      </c>
      <c r="AG761" s="144"/>
      <c r="AI761" s="12">
        <v>1</v>
      </c>
      <c r="AJ761" s="13">
        <v>0.378</v>
      </c>
      <c r="AK761" t="s">
        <v>10</v>
      </c>
      <c r="AL761" s="425"/>
    </row>
    <row r="762" spans="3:41" ht="15" customHeight="1" x14ac:dyDescent="0.15">
      <c r="C762" s="170"/>
      <c r="H762" s="144"/>
      <c r="M762" s="188"/>
      <c r="P762" s="188"/>
      <c r="R762" s="144"/>
      <c r="Z762" s="188"/>
      <c r="AC762" s="144"/>
      <c r="AG762" s="144"/>
      <c r="AI762" t="s">
        <v>1947</v>
      </c>
      <c r="AL762" s="7"/>
    </row>
    <row r="763" spans="3:41" ht="15" customHeight="1" x14ac:dyDescent="0.15">
      <c r="C763" s="170"/>
      <c r="E763" t="s">
        <v>1950</v>
      </c>
      <c r="M763" s="188"/>
      <c r="P763" s="188"/>
      <c r="R763" s="144"/>
      <c r="Z763" s="188"/>
      <c r="AC763" s="144"/>
      <c r="AG763" s="144"/>
      <c r="AI763" s="12">
        <f>F734</f>
        <v>19</v>
      </c>
      <c r="AJ763" s="13">
        <f>G734</f>
        <v>7.1820000000000004</v>
      </c>
      <c r="AK763" t="s">
        <v>10</v>
      </c>
      <c r="AL763" s="7"/>
    </row>
    <row r="764" spans="3:41" ht="15" customHeight="1" x14ac:dyDescent="0.15">
      <c r="C764" s="170"/>
      <c r="D764" t="s">
        <v>398</v>
      </c>
      <c r="H764" s="144"/>
      <c r="M764" s="188"/>
      <c r="P764" s="188"/>
      <c r="R764" s="144"/>
      <c r="T764" t="s">
        <v>1997</v>
      </c>
      <c r="X764" t="s">
        <v>1998</v>
      </c>
      <c r="Z764" s="188"/>
      <c r="AC764" s="144"/>
      <c r="AG764" s="144"/>
      <c r="AL764" s="7"/>
    </row>
    <row r="765" spans="3:41" ht="15" customHeight="1" x14ac:dyDescent="0.15">
      <c r="C765" s="170"/>
      <c r="H765" s="144"/>
      <c r="M765" s="188"/>
      <c r="P765" s="188"/>
      <c r="R765" s="144"/>
      <c r="S765" s="166"/>
      <c r="X765" s="345">
        <v>0.5</v>
      </c>
      <c r="Y765" s="311">
        <v>0.189</v>
      </c>
      <c r="Z765" s="420" t="s">
        <v>10</v>
      </c>
      <c r="AC765" s="144"/>
      <c r="AD765" s="198" t="s">
        <v>1945</v>
      </c>
      <c r="AG765" s="144"/>
      <c r="AH765" s="166"/>
      <c r="AL765" s="7"/>
    </row>
    <row r="766" spans="3:41" ht="15" customHeight="1" x14ac:dyDescent="0.15">
      <c r="C766" s="170"/>
      <c r="D766" s="9" t="s">
        <v>1999</v>
      </c>
      <c r="E766" s="9"/>
      <c r="H766" s="144"/>
      <c r="M766" s="188"/>
      <c r="P766" s="188"/>
      <c r="R766" s="12">
        <f>F738</f>
        <v>5.4988110387780393</v>
      </c>
      <c r="S766" s="13">
        <f>G738</f>
        <v>2.1052288450546728</v>
      </c>
      <c r="T766" t="s">
        <v>10</v>
      </c>
      <c r="Z766" s="188"/>
      <c r="AC766" s="144"/>
      <c r="AG766" s="144"/>
      <c r="AL766" s="7"/>
    </row>
    <row r="767" spans="3:41" ht="15" customHeight="1" x14ac:dyDescent="0.15">
      <c r="C767" s="193"/>
      <c r="D767" s="226">
        <f>G746</f>
        <v>7</v>
      </c>
      <c r="E767" s="44">
        <f>H746</f>
        <v>2.6460000000000008</v>
      </c>
      <c r="F767" s="3" t="s">
        <v>10</v>
      </c>
      <c r="G767" s="3"/>
      <c r="H767" s="148"/>
      <c r="I767" s="3"/>
      <c r="J767" s="3"/>
      <c r="K767" s="3"/>
      <c r="L767" s="3"/>
      <c r="M767" s="185"/>
      <c r="N767" s="3"/>
      <c r="O767" s="3"/>
      <c r="P767" s="185"/>
      <c r="Q767" s="3"/>
      <c r="R767" s="148"/>
      <c r="S767" s="3"/>
      <c r="T767" s="3"/>
      <c r="U767" s="3"/>
      <c r="V767" s="3"/>
      <c r="W767" s="3"/>
      <c r="X767" s="228"/>
      <c r="Y767" s="228"/>
      <c r="Z767" s="185"/>
      <c r="AA767" s="3"/>
      <c r="AB767" s="3"/>
      <c r="AC767" s="148"/>
      <c r="AD767" s="3"/>
      <c r="AE767" s="3"/>
      <c r="AF767" s="3"/>
      <c r="AG767" s="148"/>
      <c r="AH767" s="352">
        <f>V746+X767</f>
        <v>3</v>
      </c>
      <c r="AI767" s="44">
        <f>W746+Y767</f>
        <v>1.1340000000000003</v>
      </c>
      <c r="AJ767" s="3" t="s">
        <v>10</v>
      </c>
      <c r="AK767" s="228"/>
      <c r="AL767" s="16"/>
      <c r="AM767" s="81"/>
    </row>
    <row r="768" spans="3:41" ht="15" customHeight="1" x14ac:dyDescent="0.15">
      <c r="C768" s="164"/>
      <c r="E768" t="s">
        <v>1061</v>
      </c>
      <c r="K768" t="s">
        <v>144</v>
      </c>
      <c r="M768" s="188"/>
      <c r="O768" t="s">
        <v>1952</v>
      </c>
      <c r="Z768" s="188"/>
      <c r="AG768" s="164"/>
      <c r="AI768" t="s">
        <v>132</v>
      </c>
      <c r="AL768" s="164"/>
    </row>
    <row r="769" spans="2:38" ht="15" customHeight="1" x14ac:dyDescent="0.15">
      <c r="C769" s="145"/>
      <c r="E769" s="12">
        <f>M136</f>
        <v>20</v>
      </c>
      <c r="F769" s="13">
        <f>N136</f>
        <v>7.5600000000000005</v>
      </c>
      <c r="G769" t="s">
        <v>10</v>
      </c>
      <c r="K769" s="12">
        <f>R192</f>
        <v>40.5</v>
      </c>
      <c r="L769" s="13">
        <f>S192</f>
        <v>15.308999999999999</v>
      </c>
      <c r="M769" s="188" t="s">
        <v>10</v>
      </c>
      <c r="O769" s="12">
        <f>E191+F747</f>
        <v>166.01882423388017</v>
      </c>
      <c r="P769" s="13">
        <f>F191+G747</f>
        <v>62.755115560406708</v>
      </c>
      <c r="Q769" t="s">
        <v>10</v>
      </c>
      <c r="Z769" s="188"/>
      <c r="AG769" s="145"/>
      <c r="AI769" s="12">
        <f>AC192</f>
        <v>15</v>
      </c>
      <c r="AJ769" s="13">
        <f>AD192</f>
        <v>5.67</v>
      </c>
      <c r="AK769" t="s">
        <v>10</v>
      </c>
      <c r="AL769" s="145"/>
    </row>
    <row r="770" spans="2:38" ht="15" customHeight="1" x14ac:dyDescent="0.15">
      <c r="C770" s="145"/>
      <c r="D770" t="s">
        <v>234</v>
      </c>
      <c r="E770" t="s">
        <v>1953</v>
      </c>
      <c r="M770" s="188"/>
      <c r="P770" s="188"/>
      <c r="Z770" s="188"/>
      <c r="AG770" s="145"/>
      <c r="AL770" s="145"/>
    </row>
    <row r="771" spans="2:38" ht="15" customHeight="1" x14ac:dyDescent="0.15">
      <c r="C771" s="145"/>
      <c r="E771" s="12">
        <f>E769+K769+O769</f>
        <v>226.51882423388017</v>
      </c>
      <c r="F771" s="13">
        <f>F769+L769+P769</f>
        <v>85.624115560406707</v>
      </c>
      <c r="G771" t="s">
        <v>10</v>
      </c>
      <c r="M771" s="188"/>
      <c r="P771" s="188"/>
      <c r="Z771" s="188"/>
      <c r="AL771" s="145"/>
    </row>
    <row r="772" spans="2:38" ht="15" customHeight="1" x14ac:dyDescent="0.15">
      <c r="C772" s="145"/>
      <c r="E772" t="s">
        <v>181</v>
      </c>
      <c r="M772" s="188"/>
      <c r="P772" s="188"/>
      <c r="Z772" s="188"/>
      <c r="AL772" s="145"/>
    </row>
    <row r="773" spans="2:38" ht="15" customHeight="1" x14ac:dyDescent="0.15">
      <c r="E773" s="12">
        <f>E192</f>
        <v>241.51882423388017</v>
      </c>
      <c r="F773" s="13">
        <f>F192</f>
        <v>91.294115560406709</v>
      </c>
      <c r="G773" t="s">
        <v>10</v>
      </c>
      <c r="M773" s="188"/>
      <c r="P773" s="188"/>
      <c r="Z773" s="188"/>
    </row>
    <row r="775" spans="2:38" ht="15" customHeight="1" x14ac:dyDescent="0.15">
      <c r="B775" s="6" t="s">
        <v>2000</v>
      </c>
      <c r="S775" s="133"/>
    </row>
    <row r="776" spans="2:38" ht="15" customHeight="1" x14ac:dyDescent="0.15">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490"/>
      <c r="AD776" s="3"/>
      <c r="AE776" s="3"/>
      <c r="AF776" s="168"/>
    </row>
    <row r="777" spans="2:38" ht="15" customHeight="1" x14ac:dyDescent="0.15">
      <c r="C777" s="170"/>
      <c r="H777" s="356"/>
      <c r="AC777" s="356"/>
      <c r="AE777" s="89"/>
      <c r="AG777" t="s">
        <v>1955</v>
      </c>
      <c r="AH777" s="505"/>
      <c r="AI777" s="505"/>
      <c r="AJ777" s="505"/>
    </row>
    <row r="778" spans="2:38" ht="15" customHeight="1" x14ac:dyDescent="0.15">
      <c r="C778" s="170"/>
      <c r="D778" s="12">
        <f>AG790-D794-D786</f>
        <v>7.5</v>
      </c>
      <c r="E778" s="13">
        <f>AH790-E794-E786</f>
        <v>2.8350000000000009</v>
      </c>
      <c r="F778" t="s">
        <v>10</v>
      </c>
      <c r="H778" s="144"/>
      <c r="AA778" s="12">
        <f>AG790-AA794-AA786</f>
        <v>5.0023779224439195</v>
      </c>
      <c r="AB778" s="13">
        <f>AH790-AB794-AB786</f>
        <v>1.837542309890658</v>
      </c>
      <c r="AC778" s="144" t="s">
        <v>10</v>
      </c>
      <c r="AE778" s="7"/>
      <c r="AG778" s="225"/>
      <c r="AI778" s="490" t="s">
        <v>85</v>
      </c>
      <c r="AJ778" s="7"/>
    </row>
    <row r="779" spans="2:38" ht="15" customHeight="1" x14ac:dyDescent="0.15">
      <c r="C779" s="170"/>
      <c r="H779" s="144"/>
      <c r="AA779" s="131" t="s">
        <v>1945</v>
      </c>
      <c r="AC779" s="144"/>
      <c r="AD779" s="490" t="s">
        <v>1956</v>
      </c>
      <c r="AE779" s="7"/>
      <c r="AF779" s="490" t="s">
        <v>1957</v>
      </c>
      <c r="AG779" s="7"/>
      <c r="AJ779" s="7"/>
    </row>
    <row r="780" spans="2:38" ht="15" customHeight="1" x14ac:dyDescent="0.15">
      <c r="C780" s="170"/>
      <c r="H780" s="144"/>
      <c r="AC780" s="144"/>
      <c r="AE780" s="7"/>
      <c r="AG780" s="7"/>
      <c r="AI780" t="s">
        <v>84</v>
      </c>
      <c r="AJ780" s="7"/>
    </row>
    <row r="781" spans="2:38" ht="15" customHeight="1" x14ac:dyDescent="0.15">
      <c r="C781" s="170"/>
      <c r="H781" s="144"/>
      <c r="AC781" s="144"/>
      <c r="AD781" s="526"/>
      <c r="AE781" s="425"/>
      <c r="AF781" s="9"/>
    </row>
    <row r="782" spans="2:38" ht="15" customHeight="1" x14ac:dyDescent="0.15">
      <c r="C782" s="170"/>
      <c r="H782" s="144"/>
      <c r="AC782" s="144"/>
      <c r="AE782" s="7"/>
      <c r="AG782" t="s">
        <v>87</v>
      </c>
      <c r="AH782" s="224"/>
      <c r="AI782" s="224"/>
      <c r="AJ782" s="224"/>
    </row>
    <row r="783" spans="2:38" ht="15" customHeight="1" x14ac:dyDescent="0.15">
      <c r="C783" s="170"/>
      <c r="E783" s="12">
        <f>I741</f>
        <v>20</v>
      </c>
      <c r="F783" s="13">
        <f>J741</f>
        <v>7.5600000000000005</v>
      </c>
      <c r="G783" t="s">
        <v>10</v>
      </c>
      <c r="H783" s="144"/>
      <c r="AC783" s="144"/>
      <c r="AE783" s="7"/>
      <c r="AG783" s="225"/>
      <c r="AI783" s="23" t="s">
        <v>84</v>
      </c>
      <c r="AJ783" s="7"/>
    </row>
    <row r="784" spans="2:38" ht="15" customHeight="1" x14ac:dyDescent="0.15">
      <c r="C784" s="170"/>
      <c r="H784" s="144"/>
      <c r="AC784" s="144"/>
      <c r="AE784" s="7"/>
      <c r="AG784" s="7"/>
      <c r="AJ784" s="7"/>
    </row>
    <row r="785" spans="3:36" ht="15" customHeight="1" x14ac:dyDescent="0.15">
      <c r="C785" s="170"/>
      <c r="D785" t="s">
        <v>2001</v>
      </c>
      <c r="H785" s="144"/>
      <c r="Y785" t="s">
        <v>2002</v>
      </c>
      <c r="AC785" s="144"/>
      <c r="AE785" s="425"/>
      <c r="AG785" s="7"/>
      <c r="AI785" s="490" t="s">
        <v>85</v>
      </c>
      <c r="AJ785" s="7"/>
    </row>
    <row r="786" spans="3:36" ht="15" customHeight="1" x14ac:dyDescent="0.15">
      <c r="C786" s="170"/>
      <c r="D786" s="12">
        <f>G745+0.5</f>
        <v>30.5</v>
      </c>
      <c r="E786" s="13">
        <f>H745+0.189</f>
        <v>11.529</v>
      </c>
      <c r="F786" t="s">
        <v>10</v>
      </c>
      <c r="H786" s="144"/>
      <c r="AA786" s="12">
        <f>R757+0.2</f>
        <v>34.69881103877804</v>
      </c>
      <c r="AB786" s="13">
        <f>S757+0.0756</f>
        <v>13.142828845054671</v>
      </c>
      <c r="AC786" s="144" t="s">
        <v>10</v>
      </c>
      <c r="AE786" s="425"/>
    </row>
    <row r="787" spans="3:36" ht="15" customHeight="1" x14ac:dyDescent="0.15">
      <c r="C787" s="170"/>
      <c r="H787" s="144"/>
      <c r="AC787" s="144"/>
      <c r="AE787" s="42">
        <f>AA786-AC798*TAN(RADIANS(F735))-0.5</f>
        <v>33.984355472889185</v>
      </c>
      <c r="AF787" s="13">
        <f>AB786-AD798*TAN(RADIANS(G735))-0.189</f>
        <v>12.872764641148686</v>
      </c>
      <c r="AG787" t="s">
        <v>10</v>
      </c>
    </row>
    <row r="788" spans="3:36" ht="15" customHeight="1" x14ac:dyDescent="0.15">
      <c r="C788" s="170"/>
      <c r="H788" s="144"/>
      <c r="X788" t="s">
        <v>1959</v>
      </c>
      <c r="AC788" s="144"/>
      <c r="AE788" s="7"/>
      <c r="AF788" s="9"/>
    </row>
    <row r="789" spans="3:36" ht="15" customHeight="1" x14ac:dyDescent="0.15">
      <c r="C789" s="170"/>
      <c r="E789" t="s">
        <v>107</v>
      </c>
      <c r="H789" s="144"/>
      <c r="Z789" s="12">
        <v>1</v>
      </c>
      <c r="AA789" s="13">
        <v>0.378</v>
      </c>
      <c r="AB789" t="s">
        <v>10</v>
      </c>
      <c r="AC789" s="144"/>
      <c r="AE789" s="7"/>
      <c r="AF789" s="9"/>
      <c r="AG789" t="s">
        <v>1958</v>
      </c>
    </row>
    <row r="790" spans="3:36" ht="15" customHeight="1" x14ac:dyDescent="0.15">
      <c r="C790" s="170"/>
      <c r="E790" s="12">
        <f>AG68</f>
        <v>90</v>
      </c>
      <c r="F790" s="13">
        <f>AH68</f>
        <v>34.020000000000003</v>
      </c>
      <c r="G790" t="s">
        <v>10</v>
      </c>
      <c r="H790" s="144"/>
      <c r="AC790" s="144"/>
      <c r="AE790" s="7"/>
      <c r="AG790" s="12">
        <f>D210</f>
        <v>45</v>
      </c>
      <c r="AH790" s="13">
        <f>E210</f>
        <v>17.010000000000002</v>
      </c>
      <c r="AI790" t="s">
        <v>10</v>
      </c>
    </row>
    <row r="791" spans="3:36" ht="15" customHeight="1" x14ac:dyDescent="0.15">
      <c r="C791" s="170"/>
      <c r="H791" s="144"/>
      <c r="AC791" s="144"/>
      <c r="AE791" s="425"/>
    </row>
    <row r="792" spans="3:36" ht="15" customHeight="1" x14ac:dyDescent="0.15">
      <c r="C792" s="170"/>
      <c r="D792" t="s">
        <v>398</v>
      </c>
      <c r="H792" s="144"/>
      <c r="AA792" s="198" t="s">
        <v>1945</v>
      </c>
      <c r="AC792" s="144"/>
      <c r="AE792" s="7"/>
    </row>
    <row r="793" spans="3:36" ht="15" customHeight="1" x14ac:dyDescent="0.15">
      <c r="C793" s="170"/>
      <c r="D793" t="s">
        <v>2003</v>
      </c>
      <c r="H793" s="144"/>
      <c r="AC793" s="144"/>
      <c r="AD793" s="166"/>
      <c r="AE793" s="7"/>
      <c r="AF793" s="9"/>
      <c r="AG793" s="9"/>
      <c r="AH793" s="9"/>
    </row>
    <row r="794" spans="3:36" ht="15" customHeight="1" x14ac:dyDescent="0.15">
      <c r="C794" s="170"/>
      <c r="D794" s="12">
        <f>G746</f>
        <v>7</v>
      </c>
      <c r="E794" s="13">
        <f>H746</f>
        <v>2.6460000000000008</v>
      </c>
      <c r="F794" t="s">
        <v>10</v>
      </c>
      <c r="H794" s="144"/>
      <c r="AA794" s="12">
        <f>F738-0.2</f>
        <v>5.2988110387780392</v>
      </c>
      <c r="AB794" s="13">
        <f>G738-0.0756</f>
        <v>2.0296288450546727</v>
      </c>
      <c r="AC794" s="144" t="s">
        <v>10</v>
      </c>
      <c r="AE794" s="7"/>
    </row>
    <row r="795" spans="3:36" ht="15" customHeight="1" x14ac:dyDescent="0.15">
      <c r="C795" s="193"/>
      <c r="D795" s="3"/>
      <c r="E795" s="3"/>
      <c r="F795" s="3"/>
      <c r="G795" s="3"/>
      <c r="H795" s="148"/>
      <c r="I795" s="3"/>
      <c r="J795" s="3"/>
      <c r="K795" s="3"/>
      <c r="L795" s="3"/>
      <c r="M795" s="3"/>
      <c r="N795" s="3"/>
      <c r="O795" s="3"/>
      <c r="P795" s="3"/>
      <c r="Q795" s="3"/>
      <c r="R795" s="3"/>
      <c r="S795" s="3"/>
      <c r="T795" s="3"/>
      <c r="U795" s="3"/>
      <c r="V795" s="3"/>
      <c r="W795" s="3"/>
      <c r="X795" s="3"/>
      <c r="Y795" s="3"/>
      <c r="Z795" s="3"/>
      <c r="AA795" s="3"/>
      <c r="AB795" s="3"/>
      <c r="AC795" s="148"/>
      <c r="AD795" s="3"/>
      <c r="AE795" s="16"/>
      <c r="AF795" s="196"/>
    </row>
    <row r="796" spans="3:36" ht="15" customHeight="1" x14ac:dyDescent="0.15">
      <c r="C796" s="164"/>
      <c r="E796" t="s">
        <v>1061</v>
      </c>
      <c r="O796" t="s">
        <v>144</v>
      </c>
      <c r="AC796" s="164"/>
      <c r="AE796" s="164"/>
    </row>
    <row r="797" spans="3:36" ht="15" customHeight="1" x14ac:dyDescent="0.15">
      <c r="C797" s="145"/>
      <c r="E797" s="12">
        <f>M136</f>
        <v>20</v>
      </c>
      <c r="F797" s="13">
        <f>N136</f>
        <v>7.5600000000000005</v>
      </c>
      <c r="G797" t="s">
        <v>10</v>
      </c>
      <c r="O797" s="12">
        <f>R68+1</f>
        <v>41</v>
      </c>
      <c r="P797" s="13">
        <f>S192</f>
        <v>15.308999999999999</v>
      </c>
      <c r="Q797" t="s">
        <v>10</v>
      </c>
      <c r="AC797" s="198" t="s">
        <v>1960</v>
      </c>
      <c r="AD797" s="198"/>
      <c r="AE797" s="441"/>
    </row>
    <row r="798" spans="3:36" ht="15" customHeight="1" x14ac:dyDescent="0.15">
      <c r="C798" s="145"/>
      <c r="E798" t="s">
        <v>1961</v>
      </c>
      <c r="AC798" s="12">
        <f>L195</f>
        <v>10</v>
      </c>
      <c r="AD798" s="13">
        <f>M195</f>
        <v>3.78</v>
      </c>
      <c r="AE798" s="145" t="s">
        <v>10</v>
      </c>
    </row>
    <row r="799" spans="3:36" ht="15" customHeight="1" x14ac:dyDescent="0.15">
      <c r="E799" s="12">
        <f>AG68</f>
        <v>90</v>
      </c>
      <c r="F799" s="13">
        <f>AH68</f>
        <v>34.020000000000003</v>
      </c>
      <c r="G799" t="s">
        <v>10</v>
      </c>
    </row>
    <row r="801" spans="1:44" ht="15" customHeight="1" x14ac:dyDescent="0.15">
      <c r="B801" s="6" t="s">
        <v>2004</v>
      </c>
      <c r="C801" s="6"/>
      <c r="D801" s="6"/>
      <c r="E801" s="6"/>
      <c r="F801" s="6"/>
    </row>
    <row r="802" spans="1:44" ht="15" customHeight="1" x14ac:dyDescent="0.15">
      <c r="B802" t="s">
        <v>1963</v>
      </c>
      <c r="E802" s="32">
        <v>0</v>
      </c>
      <c r="F802" s="125">
        <v>0</v>
      </c>
      <c r="G802" t="s">
        <v>1964</v>
      </c>
    </row>
    <row r="803" spans="1:44" ht="15" customHeight="1" x14ac:dyDescent="0.15">
      <c r="B803" t="s">
        <v>1965</v>
      </c>
      <c r="E803" s="32">
        <v>0</v>
      </c>
      <c r="F803" s="106">
        <v>0</v>
      </c>
      <c r="G803" t="s">
        <v>1966</v>
      </c>
      <c r="V803" s="3"/>
      <c r="W803" s="3"/>
      <c r="X803" s="3"/>
      <c r="Y803" s="3"/>
      <c r="Z803" s="3"/>
      <c r="AA803" s="3"/>
      <c r="AB803" s="3"/>
    </row>
    <row r="804" spans="1:44" ht="15" customHeight="1" x14ac:dyDescent="0.15">
      <c r="A804" s="7"/>
      <c r="B804" s="50"/>
      <c r="C804" s="47"/>
      <c r="D804" s="47"/>
      <c r="E804" s="3"/>
      <c r="F804" s="3" t="s">
        <v>2005</v>
      </c>
      <c r="G804" s="47"/>
      <c r="H804" s="47"/>
      <c r="I804" s="47"/>
      <c r="J804" s="47"/>
      <c r="K804" s="47"/>
      <c r="L804" s="47"/>
      <c r="M804" s="47"/>
      <c r="N804" s="47"/>
      <c r="O804" s="47"/>
      <c r="P804" s="47"/>
      <c r="Q804" s="47"/>
      <c r="R804" s="47"/>
      <c r="S804" s="47"/>
      <c r="T804" s="3"/>
      <c r="U804" s="3"/>
      <c r="W804" s="3"/>
      <c r="X804" s="3"/>
      <c r="Y804" s="3"/>
      <c r="Z804" t="s">
        <v>2006</v>
      </c>
      <c r="AA804" s="47"/>
      <c r="AB804" s="48"/>
    </row>
    <row r="805" spans="1:44" ht="15" customHeight="1" x14ac:dyDescent="0.15">
      <c r="A805" s="7"/>
      <c r="B805" s="3"/>
      <c r="C805" s="47"/>
      <c r="D805" s="47"/>
      <c r="E805" s="47"/>
      <c r="F805" s="48"/>
      <c r="G805" s="47" t="s">
        <v>1988</v>
      </c>
      <c r="H805" s="47"/>
      <c r="I805" s="48"/>
      <c r="J805" s="47"/>
      <c r="K805" s="47"/>
      <c r="L805" s="48"/>
      <c r="M805" s="47" t="s">
        <v>1989</v>
      </c>
      <c r="N805" s="47"/>
      <c r="O805" s="12">
        <f>I741+U740*2</f>
        <v>113.25941211694008</v>
      </c>
      <c r="P805" s="43">
        <f>J741+V740*2</f>
        <v>42.812057780203354</v>
      </c>
      <c r="Q805" s="47" t="s">
        <v>1990</v>
      </c>
      <c r="R805" s="48"/>
      <c r="S805" s="47"/>
      <c r="T805" s="47"/>
      <c r="U805" s="48"/>
      <c r="V805" s="47" t="s">
        <v>2007</v>
      </c>
      <c r="W805" s="47"/>
      <c r="X805" s="47"/>
      <c r="Y805" s="48"/>
      <c r="Z805" s="47" t="s">
        <v>1987</v>
      </c>
      <c r="AA805" s="47"/>
      <c r="AB805" s="7"/>
    </row>
    <row r="806" spans="1:44" ht="15" customHeight="1" x14ac:dyDescent="0.15">
      <c r="A806" s="7"/>
      <c r="B806" s="49" t="s">
        <v>2008</v>
      </c>
      <c r="C806" s="47"/>
      <c r="D806" s="47"/>
      <c r="E806" s="47"/>
      <c r="F806" s="47" t="s">
        <v>398</v>
      </c>
      <c r="G806" s="35">
        <f>G745-1</f>
        <v>29</v>
      </c>
      <c r="H806" s="43">
        <f>H745-0.378</f>
        <v>10.962</v>
      </c>
      <c r="I806" s="48" t="s">
        <v>10</v>
      </c>
      <c r="J806" s="35">
        <f>J745-1</f>
        <v>31</v>
      </c>
      <c r="K806" s="43">
        <f>K745-0.378</f>
        <v>11.718</v>
      </c>
      <c r="L806" s="48" t="s">
        <v>10</v>
      </c>
      <c r="M806" s="35">
        <f>M745-1</f>
        <v>33</v>
      </c>
      <c r="N806" s="43">
        <f>N745-0.378</f>
        <v>12.474</v>
      </c>
      <c r="O806" s="47" t="s">
        <v>10</v>
      </c>
      <c r="P806" s="47"/>
      <c r="Q806" s="47"/>
      <c r="R806" s="48"/>
      <c r="S806" s="35">
        <f>S745-1</f>
        <v>35</v>
      </c>
      <c r="T806" s="43">
        <f>T745-0.378</f>
        <v>13.23</v>
      </c>
      <c r="U806" s="48" t="s">
        <v>10</v>
      </c>
      <c r="V806" s="35">
        <f>V745-1</f>
        <v>37</v>
      </c>
      <c r="W806" s="43">
        <f>W745-0.378</f>
        <v>13.986000000000001</v>
      </c>
      <c r="X806" s="47" t="s">
        <v>10</v>
      </c>
      <c r="Y806" s="48"/>
      <c r="Z806" s="35">
        <f>V745</f>
        <v>38</v>
      </c>
      <c r="AA806" s="43">
        <f>W745</f>
        <v>14.364000000000001</v>
      </c>
      <c r="AB806" s="48" t="s">
        <v>10</v>
      </c>
    </row>
    <row r="807" spans="1:44" ht="15" customHeight="1" x14ac:dyDescent="0.15">
      <c r="A807" s="7"/>
      <c r="B807" s="49" t="s">
        <v>2009</v>
      </c>
      <c r="C807" s="3"/>
      <c r="D807" s="47"/>
      <c r="E807" s="47"/>
      <c r="F807" s="47"/>
      <c r="G807" s="35">
        <f>(B818-F733*2)/2</f>
        <v>7.5</v>
      </c>
      <c r="H807" s="43">
        <f>(C818-G733*2)/2</f>
        <v>2.8350000000000009</v>
      </c>
      <c r="I807" s="48" t="s">
        <v>10</v>
      </c>
      <c r="J807" s="45">
        <f>(B818-F733*2)/2-(F734-F733)/4</f>
        <v>6.5</v>
      </c>
      <c r="K807" s="44">
        <f>(C818-G733*2)/2-(G734-G733)/4</f>
        <v>2.4570000000000007</v>
      </c>
      <c r="L807" s="48" t="s">
        <v>10</v>
      </c>
      <c r="M807" s="35">
        <f>(B818-F733*2)/2-((F734-F733)/4)*2</f>
        <v>5.5</v>
      </c>
      <c r="N807" s="43">
        <f>(C818-G733*2)/2-((G734-G733)/4)*2</f>
        <v>2.0790000000000006</v>
      </c>
      <c r="O807" s="47" t="s">
        <v>10</v>
      </c>
      <c r="P807" s="47"/>
      <c r="Q807" s="47"/>
      <c r="R807" s="48"/>
      <c r="S807" s="35">
        <f>(B818-F733*2)/2-((F734-F733)/4)*3</f>
        <v>4.5</v>
      </c>
      <c r="T807" s="43">
        <f>(C818-G733*2)/2-((G734-G733)/4)*3</f>
        <v>1.7010000000000005</v>
      </c>
      <c r="U807" s="48" t="s">
        <v>10</v>
      </c>
      <c r="V807" s="45">
        <f>(B818-F733*2)/2-((F734-F733)/4)*4</f>
        <v>3.5</v>
      </c>
      <c r="W807" s="44">
        <f>(C818-G733*2)/2-((G734-G733)/4)*4</f>
        <v>1.3230000000000004</v>
      </c>
      <c r="X807" s="47" t="s">
        <v>10</v>
      </c>
      <c r="Y807" s="47"/>
      <c r="Z807" s="35">
        <f>(B818-F733*2)/2-(F734-F733)</f>
        <v>3.5</v>
      </c>
      <c r="AA807" s="43">
        <f>(C818-G733*2)/2-(G734-G733)</f>
        <v>1.3230000000000004</v>
      </c>
      <c r="AB807" s="48" t="s">
        <v>10</v>
      </c>
    </row>
    <row r="808" spans="1:44" ht="15" customHeight="1" x14ac:dyDescent="0.15">
      <c r="E808" s="3"/>
      <c r="F808" s="3"/>
      <c r="G808" s="3"/>
      <c r="H808" s="3"/>
      <c r="I808" s="3"/>
      <c r="J808" s="3"/>
      <c r="K808" s="3"/>
      <c r="L808" s="3"/>
      <c r="M808" s="3"/>
      <c r="N808" s="3"/>
      <c r="O808" s="185"/>
      <c r="P808" s="3"/>
      <c r="Q808" s="3"/>
      <c r="R808" s="3"/>
      <c r="S808" s="3"/>
      <c r="T808" s="3"/>
      <c r="U808" s="3"/>
      <c r="V808" s="3"/>
      <c r="W808" s="3"/>
      <c r="X808" s="3"/>
      <c r="Y808" s="3"/>
      <c r="Z808" s="3"/>
      <c r="AA808" s="3"/>
      <c r="AB808" s="185"/>
      <c r="AC808" s="3"/>
      <c r="AD808" s="3"/>
      <c r="AE808" s="3"/>
      <c r="AF808" s="3"/>
      <c r="AG808" s="3"/>
      <c r="AH808" s="3"/>
      <c r="AI808" s="3"/>
      <c r="AJ808" s="3"/>
      <c r="AK808" s="3"/>
    </row>
    <row r="809" spans="1:44" ht="15" customHeight="1" x14ac:dyDescent="0.15">
      <c r="E809" s="170"/>
      <c r="J809" s="356"/>
      <c r="O809" s="188"/>
      <c r="T809" s="356"/>
      <c r="AB809" s="188"/>
      <c r="AE809" s="356"/>
      <c r="AI809" s="356"/>
      <c r="AK809" s="454">
        <f>B818-AJ827-AN819</f>
        <v>3.5</v>
      </c>
      <c r="AL809" s="13">
        <f>C818-AK827-AO819</f>
        <v>1.3230000000000004</v>
      </c>
      <c r="AM809" t="s">
        <v>10</v>
      </c>
      <c r="AO809" t="s">
        <v>1955</v>
      </c>
      <c r="AP809" s="505"/>
      <c r="AQ809" s="505"/>
      <c r="AR809" s="505"/>
    </row>
    <row r="810" spans="1:44" ht="15" customHeight="1" x14ac:dyDescent="0.15">
      <c r="E810" s="170"/>
      <c r="F810" s="12">
        <f>B818-F827-F818</f>
        <v>8.5</v>
      </c>
      <c r="G810" s="13">
        <f>C818-G827-G818</f>
        <v>3.213000000000001</v>
      </c>
      <c r="H810" t="s">
        <v>10</v>
      </c>
      <c r="J810" s="144"/>
      <c r="O810" s="188"/>
      <c r="T810" s="144"/>
      <c r="V810" s="12">
        <f>B818-T826-T817</f>
        <v>5.5023779224439266</v>
      </c>
      <c r="W810" s="13">
        <f>C818-U826-U817</f>
        <v>2.0265423098906581</v>
      </c>
      <c r="X810" t="s">
        <v>10</v>
      </c>
      <c r="AB810" s="188"/>
      <c r="AE810" s="144"/>
      <c r="AF810" s="490" t="s">
        <v>2010</v>
      </c>
      <c r="AI810" s="144"/>
      <c r="AK810" s="7"/>
      <c r="AO810" s="225"/>
      <c r="AQ810" s="490" t="s">
        <v>85</v>
      </c>
      <c r="AR810" s="7"/>
    </row>
    <row r="811" spans="1:44" ht="15" customHeight="1" x14ac:dyDescent="0.15">
      <c r="E811" s="170"/>
      <c r="G811" t="s">
        <v>2011</v>
      </c>
      <c r="I811" s="144"/>
      <c r="J811" s="527">
        <f>G829+M829+E191+E802</f>
        <v>226.51882423388017</v>
      </c>
      <c r="K811" s="13">
        <f>H829+N829+F191+F802</f>
        <v>85.624115560406707</v>
      </c>
      <c r="L811" t="s">
        <v>10</v>
      </c>
      <c r="O811" s="188"/>
      <c r="T811" s="144"/>
      <c r="AB811" s="188"/>
      <c r="AE811" s="144"/>
      <c r="AI811" s="144"/>
      <c r="AK811" s="42">
        <v>5</v>
      </c>
      <c r="AL811" s="13">
        <v>1.89</v>
      </c>
      <c r="AM811" t="s">
        <v>10</v>
      </c>
      <c r="AO811" s="7"/>
      <c r="AR811" s="7"/>
    </row>
    <row r="812" spans="1:44" ht="15" customHeight="1" x14ac:dyDescent="0.15">
      <c r="E812" s="170"/>
      <c r="J812" s="144"/>
      <c r="O812" s="188"/>
      <c r="T812" s="144"/>
      <c r="AB812" s="188"/>
      <c r="AE812" s="144"/>
      <c r="AI812" s="144"/>
      <c r="AK812" s="7"/>
      <c r="AM812" s="23"/>
      <c r="AN812" s="23"/>
      <c r="AO812" s="7"/>
      <c r="AQ812" t="s">
        <v>84</v>
      </c>
      <c r="AR812" s="7"/>
    </row>
    <row r="813" spans="1:44" ht="15" customHeight="1" x14ac:dyDescent="0.15">
      <c r="E813" s="170"/>
      <c r="J813" s="144"/>
      <c r="O813" s="188"/>
      <c r="T813" s="144"/>
      <c r="AB813" s="188"/>
      <c r="AE813" s="144"/>
      <c r="AI813" s="144"/>
      <c r="AK813" s="7"/>
    </row>
    <row r="814" spans="1:44" ht="15" customHeight="1" x14ac:dyDescent="0.15">
      <c r="E814" s="170"/>
      <c r="J814" s="144"/>
      <c r="O814" s="188"/>
      <c r="T814" s="144"/>
      <c r="AB814" s="188"/>
      <c r="AE814" s="144"/>
      <c r="AG814" t="s">
        <v>1947</v>
      </c>
      <c r="AI814" s="144"/>
      <c r="AK814" s="7" t="s">
        <v>1946</v>
      </c>
      <c r="AO814" t="s">
        <v>87</v>
      </c>
      <c r="AP814" s="224"/>
      <c r="AQ814" s="224"/>
      <c r="AR814" s="224"/>
    </row>
    <row r="815" spans="1:44" ht="15" customHeight="1" x14ac:dyDescent="0.15">
      <c r="E815" s="170"/>
      <c r="G815" s="12">
        <f>I741</f>
        <v>20</v>
      </c>
      <c r="H815" s="13">
        <f>J741</f>
        <v>7.5600000000000005</v>
      </c>
      <c r="I815" t="s">
        <v>10</v>
      </c>
      <c r="J815" s="144"/>
      <c r="O815" s="188"/>
      <c r="T815" s="144"/>
      <c r="AB815" s="188"/>
      <c r="AE815" s="144"/>
      <c r="AF815" s="12">
        <f>F734</f>
        <v>19</v>
      </c>
      <c r="AG815" s="13">
        <f>G734</f>
        <v>7.1820000000000004</v>
      </c>
      <c r="AH815" t="s">
        <v>10</v>
      </c>
      <c r="AI815" s="144"/>
      <c r="AK815" s="42">
        <v>0.5</v>
      </c>
      <c r="AL815" s="13">
        <v>0.189</v>
      </c>
      <c r="AM815" t="s">
        <v>10</v>
      </c>
      <c r="AO815" s="225"/>
      <c r="AQ815" s="23" t="s">
        <v>84</v>
      </c>
      <c r="AR815" s="7"/>
    </row>
    <row r="816" spans="1:44" ht="15" customHeight="1" x14ac:dyDescent="0.15">
      <c r="E816" s="170"/>
      <c r="J816" s="144"/>
      <c r="O816" s="188"/>
      <c r="S816" t="s">
        <v>2012</v>
      </c>
      <c r="T816" s="144"/>
      <c r="AB816" s="188"/>
      <c r="AE816" s="144"/>
      <c r="AI816" s="144"/>
      <c r="AL816" s="81"/>
      <c r="AO816" s="7"/>
      <c r="AR816" s="7"/>
    </row>
    <row r="817" spans="2:44" ht="15" customHeight="1" x14ac:dyDescent="0.15">
      <c r="C817" s="528" t="s">
        <v>2013</v>
      </c>
      <c r="E817" s="170"/>
      <c r="F817" t="s">
        <v>2014</v>
      </c>
      <c r="J817" s="144"/>
      <c r="O817" s="188"/>
      <c r="T817" s="12">
        <f>R757-1</f>
        <v>33.498811038778037</v>
      </c>
      <c r="U817" s="13">
        <f>S757-0.378</f>
        <v>12.689228845054672</v>
      </c>
      <c r="V817" t="s">
        <v>10</v>
      </c>
      <c r="AB817" s="188"/>
      <c r="AE817" s="144"/>
      <c r="AI817" s="144"/>
      <c r="AK817" s="12">
        <v>5</v>
      </c>
      <c r="AL817" s="275">
        <v>1.89</v>
      </c>
      <c r="AM817" t="s">
        <v>10</v>
      </c>
      <c r="AO817" s="7"/>
      <c r="AQ817" s="490" t="s">
        <v>85</v>
      </c>
      <c r="AR817" s="7"/>
    </row>
    <row r="818" spans="2:44" ht="15" customHeight="1" x14ac:dyDescent="0.15">
      <c r="B818" s="12">
        <f>BD402</f>
        <v>45</v>
      </c>
      <c r="C818" s="13">
        <f>BE402</f>
        <v>17.010000000000002</v>
      </c>
      <c r="D818" t="s">
        <v>10</v>
      </c>
      <c r="E818" s="170"/>
      <c r="F818" s="12">
        <f>G745-1</f>
        <v>29</v>
      </c>
      <c r="G818" s="13">
        <f>H745-0.378</f>
        <v>10.962</v>
      </c>
      <c r="H818" t="s">
        <v>10</v>
      </c>
      <c r="J818" s="144"/>
      <c r="O818" s="188"/>
      <c r="T818" s="144"/>
      <c r="AB818" s="188"/>
      <c r="AE818" s="144"/>
      <c r="AI818" s="144"/>
      <c r="AL818" s="81"/>
    </row>
    <row r="819" spans="2:44" ht="15" customHeight="1" x14ac:dyDescent="0.15">
      <c r="E819" s="170"/>
      <c r="J819" s="144"/>
      <c r="O819" s="188"/>
      <c r="T819" s="144"/>
      <c r="V819" t="s">
        <v>1949</v>
      </c>
      <c r="AB819" s="188"/>
      <c r="AE819" s="12">
        <f>F734*2-1</f>
        <v>37</v>
      </c>
      <c r="AF819" s="13">
        <f>G734*2-0.378</f>
        <v>13.986000000000001</v>
      </c>
      <c r="AG819" t="s">
        <v>10</v>
      </c>
      <c r="AI819" s="144"/>
      <c r="AJ819" t="s">
        <v>2015</v>
      </c>
      <c r="AN819" s="12">
        <f>F734*2</f>
        <v>38</v>
      </c>
      <c r="AO819" s="13">
        <f>G734*2</f>
        <v>14.364000000000001</v>
      </c>
      <c r="AP819" t="s">
        <v>10</v>
      </c>
    </row>
    <row r="820" spans="2:44" ht="15" customHeight="1" x14ac:dyDescent="0.15">
      <c r="E820" s="170"/>
      <c r="G820" t="s">
        <v>107</v>
      </c>
      <c r="J820" s="144"/>
      <c r="O820" s="188"/>
      <c r="T820" s="144"/>
      <c r="V820" s="12">
        <v>1</v>
      </c>
      <c r="W820" s="13">
        <v>0.378</v>
      </c>
      <c r="AB820" s="188"/>
      <c r="AE820" s="144"/>
      <c r="AI820" s="144"/>
      <c r="AK820" s="7"/>
      <c r="AN820" s="9"/>
    </row>
    <row r="821" spans="2:44" ht="15" customHeight="1" x14ac:dyDescent="0.15">
      <c r="E821" s="170"/>
      <c r="G821" s="12">
        <f>AG68</f>
        <v>90</v>
      </c>
      <c r="H821" s="13">
        <f>AH68</f>
        <v>34.020000000000003</v>
      </c>
      <c r="I821" t="s">
        <v>10</v>
      </c>
      <c r="J821" s="144"/>
      <c r="O821" s="188"/>
      <c r="T821" s="144"/>
      <c r="AB821" s="188"/>
      <c r="AC821" s="12">
        <f>G831-G821</f>
        <v>136.51882423388017</v>
      </c>
      <c r="AD821" s="13">
        <f>H831-H821</f>
        <v>51.604115560406704</v>
      </c>
      <c r="AE821" s="144" t="s">
        <v>10</v>
      </c>
      <c r="AI821" s="144"/>
      <c r="AJ821" t="s">
        <v>398</v>
      </c>
      <c r="AK821" t="s">
        <v>2016</v>
      </c>
      <c r="AO821" s="12">
        <v>1</v>
      </c>
      <c r="AP821" s="13">
        <v>0.378</v>
      </c>
      <c r="AQ821" t="s">
        <v>10</v>
      </c>
    </row>
    <row r="822" spans="2:44" ht="15" customHeight="1" x14ac:dyDescent="0.15">
      <c r="E822" s="170"/>
      <c r="J822" s="144"/>
      <c r="O822" s="188"/>
      <c r="T822" s="144"/>
      <c r="AB822" s="188"/>
      <c r="AE822" s="144"/>
      <c r="AI822" s="144"/>
      <c r="AK822" s="7" t="s">
        <v>1947</v>
      </c>
    </row>
    <row r="823" spans="2:44" ht="15" customHeight="1" x14ac:dyDescent="0.15">
      <c r="E823" s="170"/>
      <c r="G823" t="s">
        <v>1950</v>
      </c>
      <c r="O823" s="188"/>
      <c r="T823" s="144"/>
      <c r="AB823" s="188"/>
      <c r="AE823" s="144"/>
      <c r="AF823" s="12">
        <v>20</v>
      </c>
      <c r="AG823" s="13">
        <v>7.56</v>
      </c>
      <c r="AH823" t="s">
        <v>10</v>
      </c>
      <c r="AI823" s="144"/>
      <c r="AK823" s="42">
        <f>F734</f>
        <v>19</v>
      </c>
      <c r="AL823" s="13">
        <f>G734</f>
        <v>7.1820000000000004</v>
      </c>
      <c r="AM823" t="s">
        <v>10</v>
      </c>
    </row>
    <row r="824" spans="2:44" ht="15" customHeight="1" x14ac:dyDescent="0.15">
      <c r="E824" s="170"/>
      <c r="F824" t="s">
        <v>398</v>
      </c>
      <c r="J824" s="144"/>
      <c r="O824" s="188"/>
      <c r="T824" s="144"/>
      <c r="V824" t="s">
        <v>2017</v>
      </c>
      <c r="AB824" s="188"/>
      <c r="AE824" s="144"/>
      <c r="AI824" s="144"/>
      <c r="AK824" s="7"/>
    </row>
    <row r="825" spans="2:44" ht="15" customHeight="1" x14ac:dyDescent="0.15">
      <c r="E825" s="170"/>
      <c r="J825" s="144"/>
      <c r="O825" s="188"/>
      <c r="T825" s="144"/>
      <c r="U825" s="166"/>
      <c r="AB825" s="188"/>
      <c r="AE825" s="144"/>
      <c r="AF825" s="198" t="s">
        <v>1945</v>
      </c>
      <c r="AI825" s="144"/>
      <c r="AJ825" s="166"/>
      <c r="AK825" s="7"/>
    </row>
    <row r="826" spans="2:44" ht="15" customHeight="1" x14ac:dyDescent="0.15">
      <c r="E826" s="170"/>
      <c r="F826" s="9" t="s">
        <v>1999</v>
      </c>
      <c r="G826" s="9"/>
      <c r="J826" s="144"/>
      <c r="O826" s="188"/>
      <c r="T826" s="12">
        <f>G807-(AG68-(F66+2))*TAN(RADIANS(F735))</f>
        <v>5.9988110387780393</v>
      </c>
      <c r="U826" s="13">
        <f>H807-(AH68-(G66+2))*TAN(RADIANS(G735))</f>
        <v>2.2942288450546728</v>
      </c>
      <c r="V826" t="s">
        <v>10</v>
      </c>
      <c r="AB826" s="188"/>
      <c r="AE826" s="144"/>
      <c r="AI826" s="144"/>
      <c r="AK826" s="7"/>
    </row>
    <row r="827" spans="2:44" ht="15" customHeight="1" x14ac:dyDescent="0.15">
      <c r="E827" s="193"/>
      <c r="F827" s="226">
        <f>G807</f>
        <v>7.5</v>
      </c>
      <c r="G827" s="44">
        <f>H807</f>
        <v>2.8350000000000009</v>
      </c>
      <c r="H827" s="3" t="s">
        <v>10</v>
      </c>
      <c r="I827" s="3"/>
      <c r="J827" s="148"/>
      <c r="K827" s="3"/>
      <c r="L827" s="3"/>
      <c r="M827" s="3"/>
      <c r="N827" s="3"/>
      <c r="O827" s="185"/>
      <c r="P827" s="3"/>
      <c r="Q827" s="3"/>
      <c r="R827" s="3"/>
      <c r="S827" s="3"/>
      <c r="T827" s="148"/>
      <c r="U827" s="3"/>
      <c r="V827" s="3"/>
      <c r="W827" s="3"/>
      <c r="X827" s="3"/>
      <c r="Y827" s="3"/>
      <c r="Z827" s="228"/>
      <c r="AA827" s="228"/>
      <c r="AB827" s="185"/>
      <c r="AC827" s="3"/>
      <c r="AD827" s="3"/>
      <c r="AE827" s="148"/>
      <c r="AF827" s="3"/>
      <c r="AG827" s="3"/>
      <c r="AH827" s="3"/>
      <c r="AI827" s="148"/>
      <c r="AJ827" s="529">
        <f>V807</f>
        <v>3.5</v>
      </c>
      <c r="AK827" s="36">
        <f>W807</f>
        <v>1.3230000000000004</v>
      </c>
      <c r="AL827" s="81" t="s">
        <v>10</v>
      </c>
      <c r="AM827" s="9"/>
    </row>
    <row r="828" spans="2:44" ht="15" customHeight="1" x14ac:dyDescent="0.15">
      <c r="E828" s="164"/>
      <c r="G828" t="s">
        <v>1061</v>
      </c>
      <c r="M828" t="s">
        <v>144</v>
      </c>
      <c r="O828" s="188"/>
      <c r="Q828" t="s">
        <v>1952</v>
      </c>
      <c r="AB828" s="188"/>
      <c r="AI828" s="164"/>
      <c r="AJ828" t="s">
        <v>132</v>
      </c>
      <c r="AK828" s="164"/>
    </row>
    <row r="829" spans="2:44" ht="15" customHeight="1" x14ac:dyDescent="0.15">
      <c r="E829" s="145"/>
      <c r="G829" s="12">
        <f>M136</f>
        <v>20</v>
      </c>
      <c r="H829" s="13">
        <f>N136</f>
        <v>7.5600000000000005</v>
      </c>
      <c r="I829" t="s">
        <v>10</v>
      </c>
      <c r="M829" s="12">
        <f>R192</f>
        <v>40.5</v>
      </c>
      <c r="N829" s="13">
        <f>S192</f>
        <v>15.308999999999999</v>
      </c>
      <c r="O829" s="188" t="s">
        <v>10</v>
      </c>
      <c r="Q829" s="12">
        <f>E191+E803</f>
        <v>166.01882423388017</v>
      </c>
      <c r="R829" s="13">
        <f>F191+F803</f>
        <v>62.755115560406708</v>
      </c>
      <c r="S829" t="s">
        <v>10</v>
      </c>
      <c r="AB829" s="188"/>
      <c r="AI829" s="145"/>
      <c r="AJ829" s="12">
        <f>P412</f>
        <v>10</v>
      </c>
      <c r="AK829" s="421">
        <f>Q412</f>
        <v>3.78</v>
      </c>
      <c r="AL829" t="s">
        <v>10</v>
      </c>
    </row>
    <row r="830" spans="2:44" ht="15" customHeight="1" x14ac:dyDescent="0.15">
      <c r="E830" s="145"/>
      <c r="F830" t="s">
        <v>234</v>
      </c>
      <c r="G830" t="s">
        <v>2018</v>
      </c>
      <c r="O830" s="188"/>
      <c r="AB830" s="188"/>
      <c r="AI830" s="145"/>
      <c r="AK830" s="145"/>
    </row>
    <row r="831" spans="2:44" ht="15" customHeight="1" x14ac:dyDescent="0.15">
      <c r="E831" s="145"/>
      <c r="G831" s="12">
        <f>G829+M829+Q829</f>
        <v>226.51882423388017</v>
      </c>
      <c r="H831" s="13">
        <f>H829+N829+R829</f>
        <v>85.624115560406707</v>
      </c>
      <c r="I831" t="s">
        <v>10</v>
      </c>
      <c r="O831" s="188"/>
      <c r="AB831" s="188"/>
      <c r="AK831" s="145"/>
    </row>
    <row r="832" spans="2:44" ht="15" customHeight="1" x14ac:dyDescent="0.15">
      <c r="E832" s="145"/>
      <c r="G832" t="s">
        <v>1972</v>
      </c>
      <c r="O832" s="188"/>
      <c r="AB832" s="188"/>
      <c r="AK832" s="145"/>
    </row>
    <row r="833" spans="2:28" ht="15" customHeight="1" x14ac:dyDescent="0.15">
      <c r="G833" s="12">
        <f>G831+AJ829</f>
        <v>236.51882423388017</v>
      </c>
      <c r="H833" s="13">
        <f>H831+AK829</f>
        <v>89.404115560406709</v>
      </c>
      <c r="I833" t="s">
        <v>10</v>
      </c>
      <c r="O833" s="188"/>
      <c r="AB833" s="188"/>
    </row>
    <row r="834" spans="2:28" ht="15" customHeight="1" x14ac:dyDescent="0.15">
      <c r="B834" s="6" t="s">
        <v>1973</v>
      </c>
    </row>
    <row r="835" spans="2:28" ht="15" customHeight="1" x14ac:dyDescent="0.15">
      <c r="I835" s="12">
        <f>(F66+14.5)*2</f>
        <v>65</v>
      </c>
      <c r="J835" s="13">
        <f>(G66+5.481)*2</f>
        <v>24.57</v>
      </c>
      <c r="K835" t="s">
        <v>10</v>
      </c>
    </row>
    <row r="836" spans="2:28" ht="15" customHeight="1" x14ac:dyDescent="0.15">
      <c r="B836" s="145"/>
      <c r="C836" s="510"/>
      <c r="D836" s="510"/>
      <c r="E836" s="510"/>
      <c r="F836" s="510"/>
      <c r="G836" s="510"/>
      <c r="H836" s="510"/>
      <c r="I836" s="510"/>
      <c r="J836" s="510"/>
      <c r="K836" s="510"/>
      <c r="L836" s="510"/>
      <c r="M836" s="510"/>
      <c r="N836" s="510"/>
      <c r="O836" s="510"/>
      <c r="P836" s="510"/>
      <c r="Q836" s="511"/>
      <c r="R836" s="276"/>
    </row>
    <row r="837" spans="2:28" ht="15" customHeight="1" x14ac:dyDescent="0.15">
      <c r="B837" s="512"/>
      <c r="E837" s="12">
        <f>I835/2</f>
        <v>32.5</v>
      </c>
      <c r="F837" s="13">
        <f>J835/2</f>
        <v>12.285</v>
      </c>
      <c r="G837" t="s">
        <v>10</v>
      </c>
      <c r="M837" s="12">
        <f>I835/2</f>
        <v>32.5</v>
      </c>
      <c r="N837" s="13">
        <f>J835/2</f>
        <v>12.285</v>
      </c>
      <c r="O837" t="s">
        <v>10</v>
      </c>
      <c r="Q837" s="513"/>
    </row>
    <row r="838" spans="2:28" ht="15" customHeight="1" x14ac:dyDescent="0.15">
      <c r="B838" s="512"/>
      <c r="Q838" s="512"/>
    </row>
    <row r="839" spans="2:28" ht="15" customHeight="1" x14ac:dyDescent="0.15">
      <c r="B839" s="512"/>
      <c r="Q839" s="512"/>
    </row>
    <row r="840" spans="2:28" ht="15" customHeight="1" x14ac:dyDescent="0.15">
      <c r="B840" s="512"/>
      <c r="Q840" s="512"/>
    </row>
    <row r="841" spans="2:28" ht="15" customHeight="1" x14ac:dyDescent="0.15">
      <c r="B841" s="512"/>
      <c r="Q841" s="512"/>
    </row>
    <row r="842" spans="2:28" ht="15" customHeight="1" x14ac:dyDescent="0.15">
      <c r="B842" s="512"/>
      <c r="Q842" s="512"/>
    </row>
    <row r="843" spans="2:28" ht="15" customHeight="1" x14ac:dyDescent="0.15">
      <c r="B843" s="512"/>
      <c r="Q843" s="512"/>
    </row>
    <row r="844" spans="2:28" ht="15" customHeight="1" x14ac:dyDescent="0.15">
      <c r="B844" s="512"/>
      <c r="Q844" s="512"/>
    </row>
    <row r="845" spans="2:28" ht="15" customHeight="1" x14ac:dyDescent="0.15">
      <c r="B845" s="512"/>
      <c r="Q845" s="512"/>
      <c r="S845" s="32">
        <v>47</v>
      </c>
      <c r="T845" s="106">
        <v>17.765999999999998</v>
      </c>
      <c r="U845" t="s">
        <v>10</v>
      </c>
    </row>
    <row r="846" spans="2:28" ht="15" customHeight="1" x14ac:dyDescent="0.15">
      <c r="B846" s="512"/>
      <c r="Q846" s="512"/>
    </row>
    <row r="847" spans="2:28" ht="15" customHeight="1" x14ac:dyDescent="0.15">
      <c r="B847" s="512"/>
      <c r="Q847" s="512"/>
    </row>
    <row r="848" spans="2:28" ht="15" customHeight="1" x14ac:dyDescent="0.15">
      <c r="B848" s="512"/>
      <c r="Q848" s="512"/>
    </row>
    <row r="849" spans="1:35" ht="15" customHeight="1" x14ac:dyDescent="0.15">
      <c r="B849" s="512"/>
      <c r="Q849" s="512"/>
    </row>
    <row r="850" spans="1:35" ht="15" customHeight="1" x14ac:dyDescent="0.15">
      <c r="B850" s="512"/>
      <c r="Q850" s="512"/>
    </row>
    <row r="851" spans="1:35" ht="15" customHeight="1" x14ac:dyDescent="0.15">
      <c r="B851" s="512"/>
      <c r="Q851" s="512"/>
    </row>
    <row r="852" spans="1:35" ht="15" customHeight="1" x14ac:dyDescent="0.15">
      <c r="B852" s="512"/>
      <c r="Q852" s="512"/>
    </row>
    <row r="853" spans="1:35" ht="15" customHeight="1" x14ac:dyDescent="0.15">
      <c r="B853" s="512"/>
      <c r="Q853" s="512"/>
    </row>
    <row r="854" spans="1:35" ht="15" customHeight="1" x14ac:dyDescent="0.15">
      <c r="B854" s="512"/>
      <c r="Q854" s="512"/>
    </row>
    <row r="855" spans="1:35" ht="15" customHeight="1" x14ac:dyDescent="0.15">
      <c r="B855" s="512"/>
      <c r="C855" s="514"/>
      <c r="D855" s="510"/>
      <c r="E855" s="510"/>
      <c r="F855" s="510"/>
      <c r="G855" s="510"/>
      <c r="H855" s="510"/>
      <c r="I855" s="510"/>
      <c r="J855" s="510"/>
      <c r="K855" s="510"/>
      <c r="L855" s="510"/>
      <c r="M855" s="510"/>
      <c r="N855" s="510"/>
      <c r="O855" s="510"/>
      <c r="P855" s="510"/>
      <c r="Q855" s="515"/>
      <c r="R855" s="516"/>
    </row>
    <row r="857" spans="1:35" ht="15" customHeight="1" x14ac:dyDescent="0.15">
      <c r="B857" s="30" t="s">
        <v>2594</v>
      </c>
    </row>
    <row r="858" spans="1:35" ht="15" customHeight="1" x14ac:dyDescent="0.15">
      <c r="B858" t="s">
        <v>2019</v>
      </c>
    </row>
    <row r="859" spans="1:35" ht="15" customHeight="1" x14ac:dyDescent="0.15">
      <c r="B859" s="30" t="s">
        <v>2020</v>
      </c>
    </row>
    <row r="860" spans="1:35" ht="15" customHeight="1" x14ac:dyDescent="0.15">
      <c r="B860" t="s">
        <v>2021</v>
      </c>
      <c r="F860" s="12">
        <f>E186+AK68</f>
        <v>366.5</v>
      </c>
      <c r="G860" s="13">
        <f>F186+AL68</f>
        <v>138.54</v>
      </c>
      <c r="H860" t="s">
        <v>2022</v>
      </c>
      <c r="K860" s="12">
        <f>E345</f>
        <v>150</v>
      </c>
      <c r="L860" s="13">
        <f>F345</f>
        <v>56.7</v>
      </c>
      <c r="M860" t="s">
        <v>2023</v>
      </c>
      <c r="P860" s="12">
        <f>F860-K860</f>
        <v>216.5</v>
      </c>
      <c r="Q860" s="13">
        <f>G860-L860</f>
        <v>81.839999999999989</v>
      </c>
      <c r="R860" t="s">
        <v>10</v>
      </c>
    </row>
    <row r="861" spans="1:35" ht="15" customHeight="1" x14ac:dyDescent="0.15">
      <c r="B861" s="3"/>
      <c r="C861" s="3"/>
      <c r="D861" s="3"/>
      <c r="E861" s="3"/>
      <c r="F861" s="3"/>
      <c r="G861" s="3"/>
      <c r="H861" s="3"/>
      <c r="I861" s="3"/>
      <c r="J861" s="3"/>
      <c r="K861" s="3"/>
      <c r="L861" s="3"/>
      <c r="M861" s="3"/>
      <c r="N861" s="3"/>
      <c r="O861" s="3"/>
      <c r="P861" s="3"/>
      <c r="Q861" s="3"/>
      <c r="R861" s="3"/>
      <c r="S861" s="3"/>
      <c r="AB861" s="3"/>
      <c r="AC861" s="3"/>
      <c r="AD861" s="3"/>
      <c r="AE861" s="3"/>
      <c r="AF861" s="3"/>
      <c r="AG861" s="3"/>
      <c r="AH861" s="3"/>
      <c r="AI861" s="3"/>
    </row>
    <row r="862" spans="1:35" ht="15" customHeight="1" thickBot="1" x14ac:dyDescent="0.2">
      <c r="A862" s="7"/>
      <c r="B862" s="530" t="s">
        <v>2024</v>
      </c>
      <c r="C862" s="262"/>
      <c r="D862" s="47" t="s">
        <v>1661</v>
      </c>
      <c r="E862" s="48"/>
      <c r="F862" s="47" t="s">
        <v>2025</v>
      </c>
      <c r="G862" s="47"/>
      <c r="H862" s="47"/>
      <c r="I862" s="47"/>
      <c r="J862" s="47"/>
      <c r="K862" s="47"/>
      <c r="L862" s="47"/>
      <c r="M862" s="16"/>
      <c r="N862" s="55"/>
      <c r="O862" s="531" t="s">
        <v>2026</v>
      </c>
      <c r="P862" s="381"/>
      <c r="Q862" s="47"/>
      <c r="R862" s="47"/>
      <c r="S862" s="48"/>
      <c r="T862" s="252" t="s">
        <v>2027</v>
      </c>
      <c r="U862" s="47"/>
      <c r="V862" s="47"/>
      <c r="W862" s="47"/>
      <c r="X862" s="47"/>
      <c r="Y862" s="47"/>
      <c r="Z862" s="47"/>
      <c r="AA862" s="47"/>
      <c r="AB862" s="47"/>
      <c r="AC862" s="47"/>
      <c r="AD862" s="47"/>
      <c r="AE862" s="47"/>
      <c r="AF862" s="47"/>
      <c r="AG862" s="47"/>
      <c r="AH862" s="47"/>
      <c r="AI862" s="48"/>
    </row>
    <row r="863" spans="1:35" ht="15" customHeight="1" thickBot="1" x14ac:dyDescent="0.2">
      <c r="A863" s="312"/>
      <c r="B863" s="20">
        <v>10</v>
      </c>
      <c r="C863" s="314">
        <v>3.78</v>
      </c>
      <c r="D863" s="263">
        <f>N68+B863</f>
        <v>110</v>
      </c>
      <c r="E863" s="37">
        <f>O68+C863</f>
        <v>41.58</v>
      </c>
      <c r="F863" s="263">
        <f>D863*4+D865*4</f>
        <v>1346</v>
      </c>
      <c r="G863" s="43">
        <f>E863*4+E865*4</f>
        <v>508.79999999999995</v>
      </c>
      <c r="H863" s="47" t="s">
        <v>10</v>
      </c>
      <c r="I863" s="47"/>
      <c r="J863" s="47"/>
      <c r="K863" s="47"/>
      <c r="L863" s="47"/>
      <c r="M863" s="47"/>
      <c r="N863" s="264"/>
      <c r="O863" s="20">
        <v>1800</v>
      </c>
      <c r="P863" s="314">
        <v>680.4</v>
      </c>
      <c r="Q863" s="47" t="s">
        <v>10</v>
      </c>
      <c r="R863" s="3"/>
      <c r="S863" s="48"/>
      <c r="T863" s="263">
        <f>(O863-(D863*4))/4</f>
        <v>340</v>
      </c>
      <c r="U863" s="43">
        <f>(P863-(E863*4))/4</f>
        <v>128.51999999999998</v>
      </c>
      <c r="V863" s="47" t="s">
        <v>10</v>
      </c>
      <c r="Z863" s="47"/>
      <c r="AA863" s="47"/>
      <c r="AB863" s="47"/>
      <c r="AC863" s="3"/>
      <c r="AD863" s="47"/>
      <c r="AE863" s="47"/>
      <c r="AF863" s="47"/>
      <c r="AG863" s="3"/>
      <c r="AH863" s="3"/>
      <c r="AI863" s="16"/>
    </row>
    <row r="864" spans="1:35" ht="15" customHeight="1" thickBot="1" x14ac:dyDescent="0.2">
      <c r="A864" s="7"/>
      <c r="B864" s="532" t="s">
        <v>2028</v>
      </c>
      <c r="C864" s="533"/>
      <c r="D864" s="47" t="s">
        <v>1657</v>
      </c>
      <c r="E864" s="48"/>
      <c r="F864" s="47" t="s">
        <v>2029</v>
      </c>
      <c r="G864" s="47"/>
      <c r="H864" s="47"/>
      <c r="I864" s="47"/>
      <c r="J864" s="47"/>
      <c r="K864" s="47"/>
      <c r="L864" s="47"/>
      <c r="M864" s="47"/>
      <c r="N864" s="48"/>
      <c r="O864" s="534" t="s">
        <v>2030</v>
      </c>
      <c r="P864" s="535"/>
      <c r="Q864" s="47"/>
      <c r="R864" s="47"/>
      <c r="S864" s="48"/>
      <c r="T864" s="252" t="s">
        <v>2031</v>
      </c>
      <c r="U864" s="47"/>
      <c r="V864" s="47"/>
      <c r="W864" s="47"/>
      <c r="X864" s="47"/>
      <c r="Y864" s="47"/>
      <c r="Z864" s="47"/>
      <c r="AA864" s="47"/>
      <c r="AB864" s="47"/>
      <c r="AC864" s="3"/>
      <c r="AD864" s="47"/>
      <c r="AE864" s="47"/>
      <c r="AF864" s="47"/>
      <c r="AG864" s="47"/>
      <c r="AH864" s="47"/>
      <c r="AI864" s="16"/>
    </row>
    <row r="865" spans="1:35" ht="15" customHeight="1" thickBot="1" x14ac:dyDescent="0.2">
      <c r="A865" s="312"/>
      <c r="B865" s="20">
        <v>10</v>
      </c>
      <c r="C865" s="314">
        <v>3.78</v>
      </c>
      <c r="D865" s="226">
        <f>P860+B865</f>
        <v>226.5</v>
      </c>
      <c r="E865" s="36">
        <f>Q860+C865</f>
        <v>85.61999999999999</v>
      </c>
      <c r="F865" s="226">
        <f>D863*2+D865*2</f>
        <v>673</v>
      </c>
      <c r="G865" s="44">
        <f>E863*2+E865*2</f>
        <v>254.39999999999998</v>
      </c>
      <c r="H865" s="3" t="s">
        <v>10</v>
      </c>
      <c r="I865" s="3"/>
      <c r="J865" s="3"/>
      <c r="K865" s="3"/>
      <c r="L865" s="3"/>
      <c r="M865" s="47"/>
      <c r="N865" s="264"/>
      <c r="O865" s="20">
        <v>900</v>
      </c>
      <c r="P865" s="536">
        <v>340.2</v>
      </c>
      <c r="Q865" s="3" t="s">
        <v>10</v>
      </c>
      <c r="R865" s="3"/>
      <c r="S865" s="48"/>
      <c r="T865" s="226">
        <f>(O865-(D863*2))/2</f>
        <v>340</v>
      </c>
      <c r="U865" s="44">
        <f>(P865-(E863*2))/2</f>
        <v>128.51999999999998</v>
      </c>
      <c r="V865" s="3" t="s">
        <v>10</v>
      </c>
      <c r="W865" s="3"/>
      <c r="X865" s="3"/>
      <c r="Y865" s="3"/>
      <c r="Z865" s="3"/>
      <c r="AA865" s="3"/>
      <c r="AB865" s="3"/>
      <c r="AC865" s="3"/>
      <c r="AD865" s="3"/>
      <c r="AE865" s="3"/>
      <c r="AF865" s="3"/>
      <c r="AG865" s="3"/>
      <c r="AH865" s="3"/>
      <c r="AI865" s="16"/>
    </row>
    <row r="866" spans="1:35" ht="15" customHeight="1" x14ac:dyDescent="0.15">
      <c r="B866" t="s">
        <v>2032</v>
      </c>
    </row>
    <row r="868" spans="1:35" ht="15" customHeight="1" x14ac:dyDescent="0.15">
      <c r="B868" s="30" t="s">
        <v>2033</v>
      </c>
    </row>
    <row r="869" spans="1:35" ht="15" customHeight="1" x14ac:dyDescent="0.15">
      <c r="B869" s="6" t="s">
        <v>2034</v>
      </c>
      <c r="F869" s="12">
        <v>1800</v>
      </c>
      <c r="G869" s="13">
        <v>680.4</v>
      </c>
      <c r="H869" t="s">
        <v>2035</v>
      </c>
    </row>
    <row r="870" spans="1:35" ht="15" customHeight="1" x14ac:dyDescent="0.15">
      <c r="A870" s="145"/>
      <c r="B870" s="3"/>
      <c r="C870" s="3"/>
      <c r="D870" s="3"/>
      <c r="Z870" s="3"/>
      <c r="AA870" s="147"/>
    </row>
    <row r="871" spans="1:35" ht="15" customHeight="1" x14ac:dyDescent="0.15">
      <c r="A871" s="7"/>
      <c r="B871" t="s">
        <v>2036</v>
      </c>
      <c r="D871" s="81"/>
      <c r="E871" s="8"/>
      <c r="F871" s="8"/>
      <c r="G871" s="215"/>
      <c r="H871" s="8"/>
      <c r="I871" s="8"/>
      <c r="J871" s="8"/>
      <c r="K871" s="8"/>
      <c r="L871" s="88"/>
      <c r="M871" s="8"/>
      <c r="N871" s="8"/>
      <c r="O871" s="215"/>
      <c r="P871" s="8"/>
      <c r="Q871" s="8"/>
      <c r="R871" s="8"/>
      <c r="S871" s="8"/>
      <c r="T871" s="88"/>
      <c r="U871" s="215"/>
      <c r="V871" s="8"/>
      <c r="W871" s="8"/>
      <c r="X871" s="88"/>
      <c r="Y871" s="215"/>
      <c r="AA871" s="89"/>
    </row>
    <row r="872" spans="1:35" ht="15" customHeight="1" x14ac:dyDescent="0.15">
      <c r="A872" s="537"/>
      <c r="B872" s="1"/>
      <c r="D872" s="81"/>
      <c r="E872" t="s">
        <v>2037</v>
      </c>
      <c r="G872" s="170"/>
      <c r="L872" s="81"/>
      <c r="M872" t="s">
        <v>2038</v>
      </c>
      <c r="O872" s="170"/>
      <c r="T872" s="81" t="s">
        <v>2039</v>
      </c>
      <c r="U872" s="170"/>
      <c r="X872" s="81" t="s">
        <v>2040</v>
      </c>
      <c r="Y872" s="170"/>
      <c r="AA872" s="7"/>
    </row>
    <row r="873" spans="1:35" ht="15" customHeight="1" x14ac:dyDescent="0.15">
      <c r="A873" s="7"/>
      <c r="B873" s="49" t="s">
        <v>2041</v>
      </c>
      <c r="C873" s="3"/>
      <c r="D873" s="49"/>
      <c r="E873" s="3"/>
      <c r="F873" s="3"/>
      <c r="G873" s="193"/>
      <c r="H873" s="3"/>
      <c r="I873" s="3"/>
      <c r="J873" s="3"/>
      <c r="K873" s="3"/>
      <c r="L873" s="49"/>
      <c r="M873" s="3"/>
      <c r="N873" s="3"/>
      <c r="O873" s="193"/>
      <c r="P873" s="3"/>
      <c r="Q873" s="3"/>
      <c r="R873" s="3"/>
      <c r="S873" s="3"/>
      <c r="T873" s="49"/>
      <c r="U873" s="193"/>
      <c r="V873" s="3"/>
      <c r="W873" s="16"/>
      <c r="X873" s="49"/>
      <c r="Y873" s="193"/>
      <c r="Z873" s="3"/>
      <c r="AA873" s="16"/>
    </row>
    <row r="874" spans="1:35" ht="15" customHeight="1" x14ac:dyDescent="0.15">
      <c r="A874" s="538"/>
      <c r="B874" s="1"/>
      <c r="D874" s="9"/>
      <c r="F874" s="4"/>
      <c r="G874" s="4"/>
    </row>
    <row r="875" spans="1:35" ht="15" customHeight="1" x14ac:dyDescent="0.15">
      <c r="B875" s="1" t="s">
        <v>2042</v>
      </c>
      <c r="F875" s="12">
        <f>O863</f>
        <v>1800</v>
      </c>
      <c r="G875" s="13">
        <f>P863</f>
        <v>680.4</v>
      </c>
      <c r="H875" t="s">
        <v>2043</v>
      </c>
    </row>
    <row r="876" spans="1:35" ht="15" customHeight="1" x14ac:dyDescent="0.15">
      <c r="A876" s="145"/>
      <c r="Y876" s="147"/>
    </row>
    <row r="877" spans="1:35" ht="15" customHeight="1" x14ac:dyDescent="0.15">
      <c r="B877" s="88"/>
      <c r="C877" s="8"/>
      <c r="D877" s="8"/>
      <c r="E877" s="215"/>
      <c r="F877" s="8"/>
      <c r="G877" s="8"/>
      <c r="H877" s="8"/>
      <c r="I877" s="8"/>
      <c r="J877" s="88"/>
      <c r="K877" s="8"/>
      <c r="L877" s="8"/>
      <c r="M877" s="215"/>
      <c r="N877" s="8"/>
      <c r="O877" s="8"/>
      <c r="P877" s="8"/>
      <c r="Q877" s="8"/>
      <c r="R877" s="88"/>
      <c r="S877" s="215"/>
      <c r="T877" s="8"/>
      <c r="U877" s="8"/>
      <c r="V877" s="88"/>
      <c r="W877" s="215"/>
      <c r="X877" s="8"/>
      <c r="Y877" s="89"/>
    </row>
    <row r="878" spans="1:35" ht="15" customHeight="1" x14ac:dyDescent="0.15">
      <c r="B878" s="81"/>
      <c r="C878" t="s">
        <v>2037</v>
      </c>
      <c r="E878" s="170"/>
      <c r="J878" s="81"/>
      <c r="K878" t="s">
        <v>2037</v>
      </c>
      <c r="M878" s="170"/>
      <c r="R878" s="81" t="s">
        <v>2039</v>
      </c>
      <c r="S878" s="170"/>
      <c r="V878" s="81" t="s">
        <v>2039</v>
      </c>
      <c r="W878" s="170"/>
      <c r="Y878" s="7"/>
    </row>
    <row r="879" spans="1:35" ht="15" customHeight="1" x14ac:dyDescent="0.15">
      <c r="B879" s="49"/>
      <c r="C879" s="3"/>
      <c r="D879" s="3"/>
      <c r="E879" s="193"/>
      <c r="F879" s="3"/>
      <c r="G879" s="3"/>
      <c r="H879" s="3"/>
      <c r="I879" s="3"/>
      <c r="J879" s="49"/>
      <c r="K879" s="3"/>
      <c r="L879" s="3"/>
      <c r="M879" s="193"/>
      <c r="N879" s="3"/>
      <c r="O879" s="3"/>
      <c r="P879" s="3"/>
      <c r="Q879" s="3"/>
      <c r="R879" s="49"/>
      <c r="S879" s="193"/>
      <c r="T879" s="3"/>
      <c r="U879" s="16"/>
      <c r="V879" s="3"/>
      <c r="W879" s="193"/>
      <c r="X879" s="3"/>
      <c r="Y879" s="16"/>
    </row>
    <row r="880" spans="1:35" ht="15" customHeight="1" x14ac:dyDescent="0.15">
      <c r="C880" s="4"/>
      <c r="D880" s="4"/>
    </row>
    <row r="881" spans="1:52" ht="15" customHeight="1" x14ac:dyDescent="0.15">
      <c r="B881" s="1" t="s">
        <v>2044</v>
      </c>
      <c r="F881" s="12">
        <f>O865</f>
        <v>900</v>
      </c>
      <c r="G881" s="13">
        <f>P865</f>
        <v>340.2</v>
      </c>
      <c r="H881" t="s">
        <v>2045</v>
      </c>
    </row>
    <row r="882" spans="1:52" ht="15" customHeight="1" x14ac:dyDescent="0.15">
      <c r="A882" s="145"/>
      <c r="B882" s="212"/>
      <c r="C882" s="3"/>
      <c r="D882" s="3"/>
      <c r="E882" s="3"/>
      <c r="F882" s="3"/>
      <c r="G882" s="3"/>
      <c r="H882" s="3"/>
      <c r="I882" s="3"/>
      <c r="J882" s="3"/>
      <c r="K882" s="3"/>
      <c r="L882" s="3"/>
      <c r="M882" s="147"/>
    </row>
    <row r="883" spans="1:52" ht="15" customHeight="1" x14ac:dyDescent="0.15">
      <c r="A883" s="7"/>
      <c r="E883" s="170"/>
      <c r="I883" s="7"/>
      <c r="K883" s="170"/>
      <c r="M883" s="7"/>
    </row>
    <row r="884" spans="1:52" ht="15" customHeight="1" x14ac:dyDescent="0.15">
      <c r="A884" s="7"/>
      <c r="C884" t="s">
        <v>2037</v>
      </c>
      <c r="E884" s="170"/>
      <c r="I884" s="7"/>
      <c r="J884" t="s">
        <v>2046</v>
      </c>
      <c r="K884" s="170"/>
      <c r="M884" s="7"/>
    </row>
    <row r="885" spans="1:52" ht="15" customHeight="1" x14ac:dyDescent="0.15">
      <c r="A885" s="7"/>
      <c r="B885" s="456"/>
      <c r="C885" s="224"/>
      <c r="D885" s="224"/>
      <c r="E885" s="498"/>
      <c r="F885" s="224"/>
      <c r="G885" s="224"/>
      <c r="H885" s="224"/>
      <c r="I885" s="260"/>
      <c r="J885" s="456"/>
      <c r="K885" s="498"/>
      <c r="L885" s="224"/>
      <c r="M885" s="260"/>
    </row>
    <row r="886" spans="1:52" ht="15" customHeight="1" x14ac:dyDescent="0.15">
      <c r="A886" s="7"/>
      <c r="C886" s="4"/>
      <c r="D886" s="4"/>
      <c r="E886" s="170"/>
      <c r="I886" s="7"/>
      <c r="K886" s="170"/>
      <c r="M886" s="7"/>
      <c r="AA886" s="4"/>
    </row>
    <row r="887" spans="1:52" ht="15" customHeight="1" x14ac:dyDescent="0.15">
      <c r="A887" s="7"/>
      <c r="C887" t="s">
        <v>2037</v>
      </c>
      <c r="E887" s="170"/>
      <c r="I887" s="7"/>
      <c r="J887" s="81" t="s">
        <v>2039</v>
      </c>
      <c r="K887" s="318"/>
      <c r="L887" s="4"/>
      <c r="M887" s="7"/>
      <c r="N887" s="81"/>
      <c r="O887" s="9"/>
    </row>
    <row r="888" spans="1:52" ht="15" customHeight="1" x14ac:dyDescent="0.15">
      <c r="A888" s="7"/>
      <c r="B888" s="49"/>
      <c r="C888" s="3"/>
      <c r="D888" s="3"/>
      <c r="E888" s="193"/>
      <c r="F888" s="3"/>
      <c r="G888" s="3"/>
      <c r="H888" s="3"/>
      <c r="I888" s="16"/>
      <c r="J888" s="3"/>
      <c r="K888" s="481"/>
      <c r="L888" s="3"/>
      <c r="M888" s="16"/>
    </row>
    <row r="890" spans="1:52" ht="15" customHeight="1" x14ac:dyDescent="0.15">
      <c r="Y890" s="9"/>
      <c r="Z890" s="9"/>
    </row>
    <row r="891" spans="1:52" ht="15" customHeight="1" x14ac:dyDescent="0.15">
      <c r="B891" s="30" t="s">
        <v>2047</v>
      </c>
    </row>
    <row r="892" spans="1:52" ht="15" customHeight="1" x14ac:dyDescent="0.15">
      <c r="B892" t="s">
        <v>2048</v>
      </c>
      <c r="Q892" s="9"/>
    </row>
    <row r="893" spans="1:52" ht="15" customHeight="1" x14ac:dyDescent="0.15">
      <c r="B893" s="310" t="s">
        <v>2049</v>
      </c>
      <c r="C893" s="3"/>
      <c r="E893" s="3"/>
      <c r="F893" s="3"/>
      <c r="G893" s="3"/>
      <c r="H893" s="3"/>
      <c r="I893" s="3"/>
      <c r="J893" s="3"/>
      <c r="O893" s="6" t="s">
        <v>2050</v>
      </c>
    </row>
    <row r="894" spans="1:52" ht="15" customHeight="1" x14ac:dyDescent="0.15">
      <c r="A894" s="7"/>
      <c r="B894" t="s">
        <v>2036</v>
      </c>
      <c r="C894" s="89"/>
      <c r="E894" s="9"/>
      <c r="F894" t="s">
        <v>2051</v>
      </c>
      <c r="J894" s="9"/>
      <c r="R894" t="s">
        <v>2052</v>
      </c>
      <c r="S894" s="12">
        <f>AC894*2</f>
        <v>760</v>
      </c>
      <c r="T894" s="13">
        <f>AD894*2</f>
        <v>287.2</v>
      </c>
      <c r="U894" t="s">
        <v>10</v>
      </c>
      <c r="Z894" t="s">
        <v>2053</v>
      </c>
      <c r="AB894" s="59"/>
      <c r="AC894" s="32">
        <v>380</v>
      </c>
      <c r="AD894" s="106">
        <v>143.6</v>
      </c>
      <c r="AE894" s="139" t="s">
        <v>10</v>
      </c>
    </row>
    <row r="895" spans="1:52" ht="15" customHeight="1" thickBot="1" x14ac:dyDescent="0.2">
      <c r="A895" s="537"/>
      <c r="B895" s="1"/>
      <c r="C895" s="7"/>
      <c r="E895" s="9"/>
      <c r="F895" s="9"/>
      <c r="I895" s="9"/>
      <c r="J895" s="9"/>
      <c r="O895" s="310"/>
      <c r="P895" s="3"/>
      <c r="Q895" s="3"/>
      <c r="R895" s="3"/>
      <c r="S895" s="3"/>
      <c r="T895" s="3"/>
      <c r="U895" s="3"/>
      <c r="V895" s="3"/>
      <c r="W895" s="3"/>
      <c r="X895" s="147"/>
      <c r="Y895" s="6"/>
      <c r="Z895" s="145"/>
      <c r="AA895" s="322"/>
      <c r="AB895" s="17"/>
      <c r="AC895" s="17"/>
      <c r="AD895" s="17"/>
      <c r="AE895" s="167"/>
    </row>
    <row r="896" spans="1:52" ht="15" customHeight="1" thickTop="1" x14ac:dyDescent="0.15">
      <c r="A896" s="7"/>
      <c r="B896" s="49" t="s">
        <v>2041</v>
      </c>
      <c r="C896" s="16"/>
      <c r="N896" s="145"/>
      <c r="O896" t="s">
        <v>2036</v>
      </c>
      <c r="Q896" t="s">
        <v>2041</v>
      </c>
      <c r="S896" s="9"/>
      <c r="T896" t="s">
        <v>2051</v>
      </c>
      <c r="X896" s="9"/>
      <c r="Z896" t="s">
        <v>2054</v>
      </c>
      <c r="AA896" t="s">
        <v>2041</v>
      </c>
      <c r="AC896" s="9"/>
      <c r="AD896" t="s">
        <v>2051</v>
      </c>
      <c r="AG896" t="s">
        <v>1712</v>
      </c>
      <c r="AJ896" s="12">
        <f>AJ375</f>
        <v>171</v>
      </c>
      <c r="AK896" s="13">
        <f>AK375</f>
        <v>64.637999999999991</v>
      </c>
      <c r="AL896" t="s">
        <v>2055</v>
      </c>
      <c r="AO896" s="12">
        <f>AK395</f>
        <v>201.51882423388017</v>
      </c>
      <c r="AP896" s="13">
        <f>AL395</f>
        <v>76.174115560406705</v>
      </c>
      <c r="AQ896" t="s">
        <v>2056</v>
      </c>
      <c r="AU896" s="12">
        <f>AC894</f>
        <v>380</v>
      </c>
      <c r="AV896" s="13">
        <f>AD894</f>
        <v>143.6</v>
      </c>
      <c r="AW896" t="s">
        <v>1573</v>
      </c>
      <c r="AX896" s="12">
        <f>AJ896+AO896-AU896</f>
        <v>-7.4811757661198044</v>
      </c>
      <c r="AY896" s="13">
        <f>AK896+AP896-AD894</f>
        <v>-2.7878844395932845</v>
      </c>
      <c r="AZ896" t="s">
        <v>10</v>
      </c>
    </row>
    <row r="897" spans="1:51" ht="15" customHeight="1" x14ac:dyDescent="0.15">
      <c r="R897" s="1"/>
      <c r="S897" s="9"/>
      <c r="T897" s="9"/>
      <c r="W897" s="9"/>
      <c r="X897" s="9"/>
      <c r="AB897" s="1"/>
      <c r="AC897" s="9"/>
      <c r="AD897" s="9"/>
    </row>
    <row r="898" spans="1:51" ht="15" customHeight="1" x14ac:dyDescent="0.15">
      <c r="B898" s="310" t="s">
        <v>2057</v>
      </c>
      <c r="C898" s="3"/>
      <c r="D898" s="3"/>
      <c r="E898" s="3"/>
      <c r="G898" s="3"/>
      <c r="H898" s="3"/>
      <c r="I898" s="3"/>
      <c r="J898" s="3"/>
      <c r="K898" s="3"/>
      <c r="L898" s="3"/>
      <c r="O898" t="s">
        <v>2058</v>
      </c>
    </row>
    <row r="899" spans="1:51" ht="15" customHeight="1" x14ac:dyDescent="0.15">
      <c r="B899" t="s">
        <v>2036</v>
      </c>
      <c r="D899" t="s">
        <v>2041</v>
      </c>
      <c r="G899" s="9"/>
      <c r="H899" t="s">
        <v>2051</v>
      </c>
      <c r="L899" s="9"/>
      <c r="O899" t="s">
        <v>2059</v>
      </c>
    </row>
    <row r="900" spans="1:51" ht="15" customHeight="1" x14ac:dyDescent="0.15">
      <c r="A900" s="538"/>
      <c r="E900" s="1"/>
      <c r="G900" s="9"/>
      <c r="H900" s="9"/>
      <c r="K900" s="9"/>
      <c r="L900" s="9"/>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row>
    <row r="901" spans="1:51" ht="15" customHeight="1" x14ac:dyDescent="0.15">
      <c r="N901" s="7"/>
      <c r="V901" s="7"/>
      <c r="AA901" s="7"/>
      <c r="AM901" s="215"/>
      <c r="AU901" s="8"/>
      <c r="AY901" s="89"/>
    </row>
    <row r="902" spans="1:51" ht="15" customHeight="1" x14ac:dyDescent="0.15">
      <c r="B902" s="310" t="s">
        <v>2060</v>
      </c>
      <c r="C902" s="3"/>
      <c r="D902" s="3"/>
      <c r="E902" s="3"/>
      <c r="F902" s="3"/>
      <c r="G902" s="3"/>
      <c r="H902" s="3"/>
      <c r="I902" s="3"/>
      <c r="J902" s="3"/>
      <c r="K902" s="3"/>
      <c r="N902" s="7"/>
      <c r="V902" s="539"/>
      <c r="AA902" s="7"/>
      <c r="AM902" s="170"/>
      <c r="AY902" s="7"/>
    </row>
    <row r="903" spans="1:51" ht="15" customHeight="1" x14ac:dyDescent="0.15">
      <c r="B903" t="s">
        <v>2036</v>
      </c>
      <c r="D903" t="s">
        <v>2041</v>
      </c>
      <c r="F903" s="9"/>
      <c r="G903" t="s">
        <v>2051</v>
      </c>
      <c r="K903" s="9"/>
      <c r="M903" s="12"/>
      <c r="N903" s="7"/>
      <c r="P903" t="s">
        <v>2061</v>
      </c>
      <c r="U903" s="539"/>
      <c r="X903" t="s">
        <v>2061</v>
      </c>
      <c r="AA903" s="7"/>
      <c r="AG903" t="s">
        <v>2062</v>
      </c>
      <c r="AM903" s="170"/>
      <c r="AY903" s="7"/>
    </row>
    <row r="904" spans="1:51" ht="15" customHeight="1" x14ac:dyDescent="0.15">
      <c r="E904" s="1"/>
      <c r="F904" s="9"/>
      <c r="G904" s="9"/>
      <c r="J904" s="9"/>
      <c r="K904" s="9"/>
      <c r="M904" s="9"/>
      <c r="N904" s="7"/>
      <c r="S904" s="168"/>
      <c r="T904" s="539"/>
      <c r="AA904" s="7"/>
      <c r="AM904" s="170"/>
      <c r="AY904" s="7"/>
    </row>
    <row r="905" spans="1:51" ht="15" customHeight="1" x14ac:dyDescent="0.15">
      <c r="N905" s="7"/>
      <c r="O905" s="3"/>
      <c r="P905" s="3"/>
      <c r="Q905" s="3"/>
      <c r="R905" s="3"/>
      <c r="S905" s="16"/>
      <c r="T905" s="3" t="s">
        <v>2063</v>
      </c>
      <c r="U905" s="3"/>
      <c r="V905" s="3"/>
      <c r="W905" s="3"/>
      <c r="X905" s="3"/>
      <c r="Y905" s="3"/>
      <c r="Z905" s="3"/>
      <c r="AA905" s="16"/>
      <c r="AB905" s="49"/>
      <c r="AC905" s="3"/>
      <c r="AD905" s="3"/>
      <c r="AE905" s="3"/>
      <c r="AF905" s="3"/>
      <c r="AG905" s="3"/>
      <c r="AH905" s="3"/>
      <c r="AI905" s="3"/>
      <c r="AJ905" s="3"/>
      <c r="AK905" s="3"/>
      <c r="AL905" s="3"/>
      <c r="AM905" s="193"/>
      <c r="AN905" s="355"/>
      <c r="AO905" s="3"/>
      <c r="AP905" s="3"/>
      <c r="AQ905" s="3"/>
      <c r="AR905" s="3"/>
      <c r="AS905" s="3"/>
      <c r="AT905" s="3"/>
      <c r="AU905" s="3"/>
      <c r="AV905" s="3"/>
      <c r="AW905" s="3"/>
      <c r="AX905" s="3"/>
      <c r="AY905" s="16"/>
    </row>
    <row r="907" spans="1:51" ht="15" customHeight="1" x14ac:dyDescent="0.15">
      <c r="B907" s="30" t="s">
        <v>2064</v>
      </c>
    </row>
    <row r="908" spans="1:51" ht="15" customHeight="1" x14ac:dyDescent="0.15">
      <c r="B908" s="6" t="s">
        <v>2065</v>
      </c>
    </row>
    <row r="909" spans="1:51" ht="15" customHeight="1" x14ac:dyDescent="0.15">
      <c r="D909" t="s">
        <v>2066</v>
      </c>
      <c r="G909" s="12">
        <f>E911*2</f>
        <v>220</v>
      </c>
      <c r="H909" s="13">
        <f>F911*2</f>
        <v>83.16</v>
      </c>
      <c r="I909" t="s">
        <v>10</v>
      </c>
    </row>
    <row r="910" spans="1:51" ht="15" customHeight="1" x14ac:dyDescent="0.15">
      <c r="B910" s="145"/>
      <c r="J910" s="145"/>
    </row>
    <row r="911" spans="1:51" ht="15" customHeight="1" x14ac:dyDescent="0.15">
      <c r="B911" s="145"/>
      <c r="C911" t="s">
        <v>1578</v>
      </c>
      <c r="E911" s="12">
        <f>D863</f>
        <v>110</v>
      </c>
      <c r="F911" s="13">
        <f>E863</f>
        <v>41.58</v>
      </c>
      <c r="G911" t="s">
        <v>10</v>
      </c>
      <c r="J911" s="145"/>
    </row>
    <row r="912" spans="1:51" ht="15" customHeight="1" x14ac:dyDescent="0.15">
      <c r="B912" s="145"/>
      <c r="F912" s="147"/>
      <c r="H912" s="3"/>
      <c r="I912" s="3"/>
      <c r="J912" s="147"/>
      <c r="K912" s="3"/>
      <c r="L912" s="3"/>
      <c r="M912" s="3"/>
      <c r="N912" s="3"/>
      <c r="O912" s="3"/>
      <c r="P912" s="310" t="s">
        <v>2067</v>
      </c>
      <c r="Q912" s="3"/>
      <c r="R912" s="3"/>
      <c r="S912" s="168"/>
    </row>
    <row r="913" spans="2:85" ht="15" customHeight="1" x14ac:dyDescent="0.15">
      <c r="C913" s="88"/>
      <c r="D913" s="8"/>
      <c r="E913" s="8"/>
      <c r="F913" s="215"/>
      <c r="G913" s="8"/>
      <c r="H913" s="8"/>
      <c r="J913" s="89"/>
      <c r="N913" s="215"/>
      <c r="P913" t="s">
        <v>243</v>
      </c>
      <c r="R913" s="315" t="s">
        <v>2068</v>
      </c>
    </row>
    <row r="914" spans="2:85" ht="15" customHeight="1" x14ac:dyDescent="0.15">
      <c r="C914" s="81"/>
      <c r="F914" s="170"/>
      <c r="J914" s="7"/>
      <c r="N914" s="170"/>
      <c r="O914" s="6"/>
      <c r="R914" s="7"/>
      <c r="T914" t="s">
        <v>2069</v>
      </c>
    </row>
    <row r="915" spans="2:85" ht="15" customHeight="1" x14ac:dyDescent="0.15">
      <c r="C915" s="81"/>
      <c r="D915" t="s">
        <v>2070</v>
      </c>
      <c r="F915" s="170"/>
      <c r="H915" t="s">
        <v>2071</v>
      </c>
      <c r="J915" s="7"/>
      <c r="L915" t="s">
        <v>2072</v>
      </c>
      <c r="N915" s="170"/>
      <c r="P915" t="s">
        <v>2073</v>
      </c>
      <c r="R915" s="7"/>
      <c r="T915" s="12">
        <f>AV66</f>
        <v>98</v>
      </c>
      <c r="U915" s="13">
        <f>AW66</f>
        <v>37.043999999999997</v>
      </c>
      <c r="V915" t="s">
        <v>10</v>
      </c>
    </row>
    <row r="916" spans="2:85" ht="15" customHeight="1" x14ac:dyDescent="0.15">
      <c r="C916" s="81"/>
      <c r="D916" s="6" t="s">
        <v>1623</v>
      </c>
      <c r="E916" s="2"/>
      <c r="F916" s="170"/>
      <c r="H916" s="6" t="s">
        <v>1623</v>
      </c>
      <c r="J916" s="7"/>
      <c r="L916" s="6" t="s">
        <v>1623</v>
      </c>
      <c r="N916" s="170"/>
      <c r="P916" s="6" t="s">
        <v>1623</v>
      </c>
      <c r="R916" s="7"/>
    </row>
    <row r="917" spans="2:85" ht="15" customHeight="1" x14ac:dyDescent="0.15">
      <c r="B917" s="7"/>
      <c r="C917" s="3"/>
      <c r="D917" s="3"/>
      <c r="E917" s="3"/>
      <c r="F917" s="193"/>
      <c r="G917" s="3"/>
      <c r="H917" s="3" t="s">
        <v>243</v>
      </c>
      <c r="I917" s="540"/>
      <c r="J917" s="195" t="s">
        <v>2074</v>
      </c>
      <c r="K917" s="49"/>
      <c r="L917" s="3"/>
      <c r="M917" s="3"/>
      <c r="N917" s="193"/>
      <c r="O917" s="3"/>
      <c r="P917" s="3"/>
      <c r="Q917" s="3"/>
      <c r="R917" s="16"/>
      <c r="S917" s="196"/>
    </row>
    <row r="918" spans="2:85" ht="15" customHeight="1" x14ac:dyDescent="0.15">
      <c r="B918" s="145"/>
      <c r="F918" s="8"/>
      <c r="H918" s="8"/>
      <c r="J918" s="8"/>
      <c r="R918" s="164"/>
    </row>
    <row r="919" spans="2:85" ht="15" customHeight="1" x14ac:dyDescent="0.15">
      <c r="H919" t="s">
        <v>2075</v>
      </c>
      <c r="K919" s="12">
        <f>G909*2</f>
        <v>440</v>
      </c>
      <c r="L919" s="13">
        <f>H909*2</f>
        <v>166.32</v>
      </c>
      <c r="M919" t="s">
        <v>10</v>
      </c>
    </row>
    <row r="921" spans="2:85" ht="15" customHeight="1" x14ac:dyDescent="0.15">
      <c r="B921" s="6" t="s">
        <v>2076</v>
      </c>
    </row>
    <row r="922" spans="2:85" ht="15" customHeight="1" x14ac:dyDescent="0.15">
      <c r="D922" t="s">
        <v>2066</v>
      </c>
      <c r="G922" s="12">
        <f>E911*2</f>
        <v>220</v>
      </c>
      <c r="H922" s="13">
        <f>F911*2</f>
        <v>83.16</v>
      </c>
      <c r="I922" t="s">
        <v>10</v>
      </c>
    </row>
    <row r="923" spans="2:85" ht="15" customHeight="1" x14ac:dyDescent="0.15">
      <c r="B923" s="145"/>
      <c r="J923" s="145"/>
      <c r="CG923" t="s">
        <v>63</v>
      </c>
    </row>
    <row r="924" spans="2:85" ht="15" customHeight="1" x14ac:dyDescent="0.15">
      <c r="B924" s="145"/>
      <c r="C924" t="s">
        <v>1578</v>
      </c>
      <c r="E924" s="12">
        <f>D863</f>
        <v>110</v>
      </c>
      <c r="F924" s="13">
        <f>E863</f>
        <v>41.58</v>
      </c>
      <c r="G924" t="s">
        <v>10</v>
      </c>
      <c r="J924" s="145"/>
    </row>
    <row r="925" spans="2:85" ht="15" customHeight="1" x14ac:dyDescent="0.15">
      <c r="B925" s="145"/>
      <c r="F925" s="147"/>
      <c r="H925" s="3"/>
      <c r="I925" s="3"/>
      <c r="J925" s="147"/>
      <c r="K925" s="276"/>
    </row>
    <row r="926" spans="2:85" ht="15" customHeight="1" x14ac:dyDescent="0.15">
      <c r="C926" s="88"/>
      <c r="D926" s="8"/>
      <c r="E926" s="8"/>
      <c r="F926" s="215"/>
      <c r="G926" s="8"/>
      <c r="H926" s="8"/>
      <c r="J926" s="89"/>
    </row>
    <row r="927" spans="2:85" ht="15" customHeight="1" x14ac:dyDescent="0.15">
      <c r="C927" s="81"/>
      <c r="F927" s="170"/>
      <c r="J927" s="7"/>
    </row>
    <row r="928" spans="2:85" ht="15" customHeight="1" x14ac:dyDescent="0.15">
      <c r="C928" s="81"/>
      <c r="D928" t="s">
        <v>2070</v>
      </c>
      <c r="F928" s="170"/>
      <c r="H928" t="s">
        <v>2071</v>
      </c>
      <c r="J928" s="7"/>
    </row>
    <row r="929" spans="1:96" ht="15" customHeight="1" x14ac:dyDescent="0.15">
      <c r="C929" s="81"/>
      <c r="D929" s="6" t="s">
        <v>1623</v>
      </c>
      <c r="E929" s="2"/>
      <c r="F929" s="170"/>
      <c r="G929" s="6" t="s">
        <v>2077</v>
      </c>
      <c r="J929" s="7"/>
      <c r="CF929" s="30"/>
      <c r="CR929" s="23"/>
    </row>
    <row r="930" spans="1:96" ht="15" customHeight="1" x14ac:dyDescent="0.15">
      <c r="B930" s="7"/>
      <c r="C930" s="3"/>
      <c r="D930" s="3"/>
      <c r="E930" s="3"/>
      <c r="F930" s="193"/>
      <c r="G930" s="3"/>
      <c r="H930" s="3" t="s">
        <v>243</v>
      </c>
      <c r="I930" s="540"/>
      <c r="J930" s="195" t="s">
        <v>2074</v>
      </c>
      <c r="L930" s="1" t="s">
        <v>2069</v>
      </c>
    </row>
    <row r="931" spans="1:96" ht="15" customHeight="1" x14ac:dyDescent="0.15">
      <c r="B931" s="7"/>
      <c r="F931" s="215"/>
      <c r="H931" t="s">
        <v>243</v>
      </c>
      <c r="J931" s="315" t="s">
        <v>2068</v>
      </c>
      <c r="K931" s="81"/>
      <c r="L931" s="12">
        <f>BB66</f>
        <v>196</v>
      </c>
      <c r="M931" s="13">
        <f>BC66</f>
        <v>74.087999999999994</v>
      </c>
      <c r="N931" t="s">
        <v>10</v>
      </c>
    </row>
    <row r="932" spans="1:96" ht="15" customHeight="1" x14ac:dyDescent="0.15">
      <c r="B932" s="7"/>
      <c r="F932" s="170"/>
      <c r="J932" s="7"/>
      <c r="L932" t="s">
        <v>2078</v>
      </c>
      <c r="P932" s="12">
        <f>L931/2</f>
        <v>98</v>
      </c>
      <c r="Q932" s="13">
        <f>M931/2</f>
        <v>37.043999999999997</v>
      </c>
      <c r="R932" t="s">
        <v>2079</v>
      </c>
    </row>
    <row r="933" spans="1:96" ht="15" customHeight="1" x14ac:dyDescent="0.15">
      <c r="B933" s="7"/>
      <c r="D933" t="s">
        <v>2072</v>
      </c>
      <c r="F933" s="170"/>
      <c r="H933" t="s">
        <v>2073</v>
      </c>
      <c r="J933" s="7"/>
    </row>
    <row r="934" spans="1:96" ht="15" customHeight="1" x14ac:dyDescent="0.15">
      <c r="B934" s="7"/>
      <c r="D934" s="6" t="s">
        <v>1623</v>
      </c>
      <c r="F934" s="170"/>
      <c r="J934" s="7"/>
    </row>
    <row r="935" spans="1:96" ht="15" customHeight="1" x14ac:dyDescent="0.15">
      <c r="C935" s="49"/>
      <c r="D935" s="3"/>
      <c r="E935" s="3"/>
      <c r="F935" s="193"/>
      <c r="G935" s="3"/>
      <c r="H935" s="3"/>
      <c r="I935" s="3"/>
      <c r="J935" s="16"/>
      <c r="K935" s="196"/>
    </row>
    <row r="936" spans="1:96" ht="15" customHeight="1" x14ac:dyDescent="0.15">
      <c r="J936" s="8"/>
    </row>
    <row r="938" spans="1:96" ht="15" customHeight="1" x14ac:dyDescent="0.15">
      <c r="B938" s="30" t="s">
        <v>2080</v>
      </c>
    </row>
    <row r="939" spans="1:96" ht="15" customHeight="1" x14ac:dyDescent="0.15">
      <c r="B939" s="6" t="s">
        <v>2081</v>
      </c>
    </row>
    <row r="940" spans="1:96" ht="15" customHeight="1" x14ac:dyDescent="0.15">
      <c r="B940" t="s">
        <v>2082</v>
      </c>
      <c r="F940" s="12">
        <f>T863</f>
        <v>340</v>
      </c>
      <c r="G940" s="13">
        <f>U863</f>
        <v>128.51999999999998</v>
      </c>
      <c r="H940" t="s">
        <v>10</v>
      </c>
      <c r="S940" s="9"/>
      <c r="T940" s="9"/>
    </row>
    <row r="941" spans="1:96" ht="15" customHeight="1" x14ac:dyDescent="0.15">
      <c r="A941" s="145"/>
      <c r="E941" s="3"/>
      <c r="G941" s="3"/>
      <c r="H941" s="3"/>
      <c r="I941" s="147"/>
      <c r="J941" s="3"/>
      <c r="K941" s="3"/>
      <c r="L941" s="3"/>
      <c r="M941" s="3"/>
      <c r="N941" s="3"/>
      <c r="O941" s="3"/>
      <c r="P941" s="3"/>
      <c r="Q941" s="3"/>
      <c r="U941" s="3"/>
      <c r="W941" s="3"/>
      <c r="X941" s="3"/>
      <c r="Y941" s="3"/>
      <c r="Z941" s="3"/>
      <c r="AA941" s="3"/>
      <c r="AB941" s="3"/>
      <c r="AC941" s="3"/>
      <c r="AD941" s="3"/>
      <c r="AE941" s="3"/>
      <c r="AF941" s="3"/>
      <c r="AG941" s="3"/>
      <c r="AH941" s="168"/>
    </row>
    <row r="942" spans="1:96" ht="15" customHeight="1" x14ac:dyDescent="0.15">
      <c r="B942" s="88"/>
      <c r="C942" s="8"/>
      <c r="D942" s="8" t="s">
        <v>26</v>
      </c>
      <c r="E942" s="8"/>
      <c r="F942" s="8"/>
      <c r="G942" s="8"/>
      <c r="I942" s="215"/>
      <c r="M942" s="8"/>
      <c r="O942" t="s">
        <v>26</v>
      </c>
      <c r="Q942" s="541"/>
      <c r="R942" s="152" t="s">
        <v>2083</v>
      </c>
      <c r="S942" s="8"/>
      <c r="T942" s="8" t="s">
        <v>248</v>
      </c>
      <c r="U942" s="8"/>
      <c r="V942" s="8"/>
      <c r="W942" s="8"/>
      <c r="Y942" s="215"/>
      <c r="AC942" s="8"/>
      <c r="AE942" t="s">
        <v>247</v>
      </c>
      <c r="AG942" s="315" t="s">
        <v>2084</v>
      </c>
    </row>
    <row r="943" spans="1:96" ht="15" customHeight="1" x14ac:dyDescent="0.15">
      <c r="B943" s="81"/>
      <c r="I943" s="170"/>
      <c r="Q943" s="7"/>
      <c r="R943" s="316" t="s">
        <v>2085</v>
      </c>
      <c r="Y943" s="170"/>
      <c r="AD943" s="6" t="s">
        <v>2085</v>
      </c>
      <c r="AG943" s="7"/>
      <c r="AI943" t="s">
        <v>2069</v>
      </c>
    </row>
    <row r="944" spans="1:96" ht="15" customHeight="1" x14ac:dyDescent="0.15">
      <c r="B944" s="81"/>
      <c r="D944" t="s">
        <v>2086</v>
      </c>
      <c r="I944" s="170"/>
      <c r="L944" t="s">
        <v>2087</v>
      </c>
      <c r="R944" s="81"/>
      <c r="T944" t="s">
        <v>2088</v>
      </c>
      <c r="Y944" s="170"/>
      <c r="AB944" t="s">
        <v>2089</v>
      </c>
      <c r="AG944" s="7"/>
      <c r="AH944" s="81"/>
      <c r="AI944" s="12">
        <f>AV66</f>
        <v>98</v>
      </c>
      <c r="AJ944" s="13">
        <f>AW66</f>
        <v>37.043999999999997</v>
      </c>
      <c r="AK944" t="s">
        <v>10</v>
      </c>
    </row>
    <row r="945" spans="1:34" ht="15" customHeight="1" x14ac:dyDescent="0.15">
      <c r="B945" s="316" t="s">
        <v>2085</v>
      </c>
      <c r="D945" s="2"/>
      <c r="I945" s="170"/>
      <c r="N945" s="6" t="s">
        <v>2085</v>
      </c>
      <c r="Q945" s="7"/>
      <c r="R945" s="81"/>
      <c r="T945" s="2"/>
      <c r="Y945" s="170"/>
      <c r="AG945" s="7"/>
    </row>
    <row r="946" spans="1:34" ht="15" customHeight="1" x14ac:dyDescent="0.15">
      <c r="A946" s="7"/>
      <c r="B946" s="310" t="s">
        <v>141</v>
      </c>
      <c r="C946" s="3"/>
      <c r="D946" s="3" t="s">
        <v>2090</v>
      </c>
      <c r="E946" s="3"/>
      <c r="F946" s="3"/>
      <c r="G946" s="3"/>
      <c r="H946" s="540"/>
      <c r="I946" s="542"/>
      <c r="J946" s="3"/>
      <c r="K946" s="3"/>
      <c r="L946" s="3"/>
      <c r="M946" s="3"/>
      <c r="N946" s="3"/>
      <c r="O946" s="3" t="s">
        <v>2091</v>
      </c>
      <c r="P946" s="3"/>
      <c r="Q946" s="195" t="s">
        <v>2084</v>
      </c>
      <c r="R946" s="3"/>
      <c r="S946" s="3"/>
      <c r="T946" s="3" t="s">
        <v>26</v>
      </c>
      <c r="U946" s="3"/>
      <c r="V946" s="3"/>
      <c r="W946" s="3"/>
      <c r="X946" s="540"/>
      <c r="Y946" s="542"/>
      <c r="Z946" s="3"/>
      <c r="AA946" s="3"/>
      <c r="AB946" s="3"/>
      <c r="AC946" s="3"/>
      <c r="AD946" s="3"/>
      <c r="AE946" s="3" t="s">
        <v>26</v>
      </c>
      <c r="AF946" s="3"/>
      <c r="AG946" s="16" t="s">
        <v>61</v>
      </c>
      <c r="AH946" s="196"/>
    </row>
    <row r="947" spans="1:34" ht="15" customHeight="1" x14ac:dyDescent="0.15">
      <c r="A947" s="145"/>
      <c r="E947" s="8"/>
      <c r="G947" s="8"/>
      <c r="I947" s="8"/>
      <c r="Q947" s="164"/>
      <c r="U947" s="8"/>
      <c r="W947" s="8"/>
      <c r="Y947" s="8"/>
      <c r="AG947" s="164"/>
    </row>
    <row r="948" spans="1:34" ht="15" customHeight="1" x14ac:dyDescent="0.15">
      <c r="A948" s="145"/>
      <c r="D948" t="s">
        <v>2092</v>
      </c>
      <c r="H948" s="12">
        <f>F940*2</f>
        <v>680</v>
      </c>
      <c r="I948" s="13">
        <f>G940*2</f>
        <v>257.03999999999996</v>
      </c>
      <c r="J948" t="s">
        <v>10</v>
      </c>
      <c r="AG948" s="145"/>
    </row>
    <row r="949" spans="1:34" ht="15" customHeight="1" x14ac:dyDescent="0.15">
      <c r="A949" s="145"/>
      <c r="AG949" s="145"/>
    </row>
    <row r="950" spans="1:34" ht="15" customHeight="1" x14ac:dyDescent="0.15">
      <c r="M950" t="s">
        <v>2093</v>
      </c>
      <c r="Q950" s="12">
        <f>F940*4</f>
        <v>1360</v>
      </c>
      <c r="R950" s="13">
        <f>G940*4</f>
        <v>514.07999999999993</v>
      </c>
      <c r="S950" t="s">
        <v>10</v>
      </c>
    </row>
    <row r="952" spans="1:34" ht="15" customHeight="1" x14ac:dyDescent="0.15">
      <c r="B952" s="6" t="s">
        <v>2094</v>
      </c>
    </row>
    <row r="953" spans="1:34" ht="15" customHeight="1" x14ac:dyDescent="0.15">
      <c r="F953" t="s">
        <v>2092</v>
      </c>
      <c r="J953" s="12">
        <f>F955*2</f>
        <v>680</v>
      </c>
      <c r="K953" s="13">
        <f>G955*2</f>
        <v>257.03999999999996</v>
      </c>
      <c r="L953" t="s">
        <v>10</v>
      </c>
    </row>
    <row r="954" spans="1:34" ht="15" customHeight="1" x14ac:dyDescent="0.15">
      <c r="A954" s="145"/>
      <c r="Q954" s="145"/>
    </row>
    <row r="955" spans="1:34" ht="15" customHeight="1" x14ac:dyDescent="0.15">
      <c r="A955" s="145"/>
      <c r="B955" t="s">
        <v>2082</v>
      </c>
      <c r="F955" s="12">
        <f>T865</f>
        <v>340</v>
      </c>
      <c r="G955" s="13">
        <f>U865</f>
        <v>128.51999999999998</v>
      </c>
      <c r="H955" t="s">
        <v>10</v>
      </c>
      <c r="Q955" s="145"/>
    </row>
    <row r="956" spans="1:34" ht="15" customHeight="1" x14ac:dyDescent="0.15">
      <c r="A956" s="145"/>
      <c r="E956" s="3"/>
      <c r="G956" s="3"/>
      <c r="H956" s="3"/>
      <c r="I956" s="147"/>
      <c r="J956" s="3"/>
      <c r="K956" s="3"/>
      <c r="L956" s="3"/>
      <c r="M956" s="3"/>
      <c r="N956" s="3"/>
      <c r="O956" s="3"/>
      <c r="P956" s="3"/>
      <c r="Q956" s="543"/>
      <c r="R956" s="276"/>
    </row>
    <row r="957" spans="1:34" ht="15" customHeight="1" x14ac:dyDescent="0.15">
      <c r="B957" s="88"/>
      <c r="C957" s="8"/>
      <c r="D957" s="8" t="s">
        <v>26</v>
      </c>
      <c r="E957" s="8"/>
      <c r="F957" s="8"/>
      <c r="G957" s="8"/>
      <c r="I957" s="215"/>
      <c r="M957" s="8"/>
      <c r="N957" t="s">
        <v>2095</v>
      </c>
      <c r="Q957" s="541"/>
    </row>
    <row r="958" spans="1:34" ht="15" customHeight="1" x14ac:dyDescent="0.15">
      <c r="B958" s="81"/>
      <c r="I958" s="170"/>
      <c r="Q958" s="7"/>
    </row>
    <row r="959" spans="1:34" ht="15" customHeight="1" x14ac:dyDescent="0.15">
      <c r="B959" s="81"/>
      <c r="D959" t="s">
        <v>2086</v>
      </c>
      <c r="I959" s="170"/>
      <c r="L959" t="s">
        <v>2087</v>
      </c>
      <c r="Q959" s="7"/>
    </row>
    <row r="960" spans="1:34" ht="15" customHeight="1" x14ac:dyDescent="0.15">
      <c r="A960" s="7"/>
      <c r="B960" s="6" t="s">
        <v>2085</v>
      </c>
      <c r="I960" s="170"/>
      <c r="N960" s="6" t="s">
        <v>2085</v>
      </c>
      <c r="Q960" s="7"/>
    </row>
    <row r="961" spans="1:33" ht="15" customHeight="1" x14ac:dyDescent="0.15">
      <c r="A961" s="7"/>
      <c r="B961" s="544" t="s">
        <v>141</v>
      </c>
      <c r="C961" s="224"/>
      <c r="D961" s="224" t="s">
        <v>248</v>
      </c>
      <c r="E961" s="224"/>
      <c r="F961" s="224"/>
      <c r="G961" s="224"/>
      <c r="H961" s="545"/>
      <c r="I961" s="546"/>
      <c r="J961" s="224"/>
      <c r="K961" s="224"/>
      <c r="L961" s="224"/>
      <c r="M961" s="224"/>
      <c r="N961" s="224" t="s">
        <v>247</v>
      </c>
      <c r="O961" s="224"/>
      <c r="P961" s="224"/>
      <c r="Q961" s="547" t="s">
        <v>2084</v>
      </c>
      <c r="S961" t="s">
        <v>2069</v>
      </c>
    </row>
    <row r="962" spans="1:33" ht="15" customHeight="1" x14ac:dyDescent="0.15">
      <c r="A962" s="7"/>
      <c r="B962" s="316" t="s">
        <v>141</v>
      </c>
      <c r="D962" t="s">
        <v>248</v>
      </c>
      <c r="I962" s="170"/>
      <c r="N962" t="s">
        <v>247</v>
      </c>
      <c r="Q962" s="548" t="s">
        <v>2084</v>
      </c>
      <c r="S962" s="12">
        <f>BB66</f>
        <v>196</v>
      </c>
      <c r="T962" s="13">
        <f>BC66</f>
        <v>74.087999999999994</v>
      </c>
      <c r="U962" t="s">
        <v>10</v>
      </c>
    </row>
    <row r="963" spans="1:33" ht="15" customHeight="1" x14ac:dyDescent="0.15">
      <c r="B963" s="81"/>
      <c r="I963" s="170"/>
      <c r="Q963" s="7"/>
    </row>
    <row r="964" spans="1:33" ht="15" customHeight="1" x14ac:dyDescent="0.15">
      <c r="B964" s="81"/>
      <c r="D964" t="s">
        <v>2096</v>
      </c>
      <c r="I964" s="170"/>
      <c r="L964" t="s">
        <v>2087</v>
      </c>
      <c r="Q964" s="7"/>
    </row>
    <row r="965" spans="1:33" ht="15" customHeight="1" x14ac:dyDescent="0.15">
      <c r="B965" s="81"/>
      <c r="D965" s="2"/>
      <c r="I965" s="170"/>
      <c r="Q965" s="7"/>
    </row>
    <row r="966" spans="1:33" ht="15" customHeight="1" x14ac:dyDescent="0.15">
      <c r="A966" s="7"/>
      <c r="B966" s="3"/>
      <c r="C966" s="3"/>
      <c r="D966" s="3" t="s">
        <v>26</v>
      </c>
      <c r="E966" s="3"/>
      <c r="F966" s="3"/>
      <c r="G966" s="3"/>
      <c r="H966" s="540"/>
      <c r="I966" s="542"/>
      <c r="J966" s="3"/>
      <c r="K966" s="3"/>
      <c r="L966" s="3"/>
      <c r="M966" s="3"/>
      <c r="N966" s="3" t="s">
        <v>26</v>
      </c>
      <c r="O966" s="3"/>
      <c r="P966" s="3"/>
      <c r="Q966" s="16"/>
      <c r="R966" s="196"/>
    </row>
    <row r="969" spans="1:33" ht="15" customHeight="1" x14ac:dyDescent="0.15">
      <c r="B969" s="30" t="s">
        <v>2595</v>
      </c>
      <c r="K969" t="s">
        <v>2598</v>
      </c>
    </row>
    <row r="970" spans="1:33" ht="15" customHeight="1" x14ac:dyDescent="0.15">
      <c r="B970" s="30" t="s">
        <v>2097</v>
      </c>
    </row>
    <row r="971" spans="1:33" ht="15" customHeight="1" x14ac:dyDescent="0.15">
      <c r="B971" t="s">
        <v>2098</v>
      </c>
      <c r="H971" s="2"/>
    </row>
    <row r="972" spans="1:33" ht="15" customHeight="1" x14ac:dyDescent="0.15">
      <c r="B972" t="s">
        <v>2099</v>
      </c>
      <c r="U972" s="12">
        <f>F976</f>
        <v>2.5</v>
      </c>
      <c r="V972" s="13">
        <f>G976</f>
        <v>0.94499999999999995</v>
      </c>
      <c r="W972" t="s">
        <v>10</v>
      </c>
    </row>
    <row r="973" spans="1:33" ht="15" customHeight="1" x14ac:dyDescent="0.15">
      <c r="B973" s="3"/>
      <c r="C973" s="3"/>
      <c r="D973" s="3"/>
      <c r="E973" s="3"/>
      <c r="F973" s="3"/>
      <c r="G973" s="3"/>
      <c r="H973" s="3"/>
      <c r="I973" s="3"/>
      <c r="J973" s="3"/>
      <c r="K973" s="3"/>
      <c r="L973" s="3" t="s">
        <v>433</v>
      </c>
      <c r="M973" s="3"/>
      <c r="N973" s="3"/>
      <c r="O973" s="3"/>
      <c r="P973" s="3"/>
      <c r="Q973" s="3"/>
      <c r="R973" s="3"/>
      <c r="S973" s="3"/>
      <c r="T973" s="3"/>
      <c r="U973" s="3"/>
      <c r="V973" s="3"/>
      <c r="W973" s="3"/>
      <c r="X973" s="3" t="s">
        <v>433</v>
      </c>
      <c r="Y973" s="3"/>
      <c r="Z973" s="3"/>
      <c r="AA973" s="3"/>
      <c r="AB973" s="3"/>
      <c r="AC973" s="3"/>
      <c r="AD973" s="3"/>
      <c r="AE973" s="3"/>
      <c r="AF973" s="3"/>
      <c r="AG973" s="3"/>
    </row>
    <row r="974" spans="1:33" ht="15" customHeight="1" x14ac:dyDescent="0.15">
      <c r="A974" s="7"/>
      <c r="C974" s="378"/>
      <c r="F974" s="8"/>
      <c r="L974" s="9" t="s">
        <v>212</v>
      </c>
      <c r="Q974" s="215"/>
      <c r="X974" s="23" t="s">
        <v>61</v>
      </c>
      <c r="AE974" s="378"/>
      <c r="AG974" s="7"/>
    </row>
    <row r="975" spans="1:33" ht="15" customHeight="1" x14ac:dyDescent="0.15">
      <c r="A975" s="7"/>
      <c r="C975" s="382"/>
      <c r="G975" t="s">
        <v>2100</v>
      </c>
      <c r="Q975" s="170"/>
      <c r="Y975" t="s">
        <v>2101</v>
      </c>
      <c r="AE975" s="382"/>
      <c r="AG975" s="7"/>
    </row>
    <row r="976" spans="1:33" ht="15" customHeight="1" x14ac:dyDescent="0.15">
      <c r="A976" s="7"/>
      <c r="C976" s="382"/>
      <c r="D976" t="s">
        <v>151</v>
      </c>
      <c r="F976" s="12">
        <f>N242</f>
        <v>2.5</v>
      </c>
      <c r="G976" s="13">
        <f>O242</f>
        <v>0.94499999999999995</v>
      </c>
      <c r="H976" t="s">
        <v>10</v>
      </c>
      <c r="Q976" s="170"/>
      <c r="T976" s="12">
        <f>F976+0.5</f>
        <v>3</v>
      </c>
      <c r="U976" s="13">
        <f>G976+0.189</f>
        <v>1.1339999999999999</v>
      </c>
      <c r="V976" t="s">
        <v>10</v>
      </c>
      <c r="Y976" t="s">
        <v>2102</v>
      </c>
      <c r="AE976" s="382"/>
      <c r="AG976" s="7"/>
    </row>
    <row r="977" spans="1:33" ht="15" customHeight="1" x14ac:dyDescent="0.15">
      <c r="A977" s="7"/>
      <c r="C977" s="382"/>
      <c r="Q977" s="170"/>
      <c r="R977" t="s">
        <v>2103</v>
      </c>
      <c r="AE977" s="382"/>
      <c r="AG977" s="7"/>
    </row>
    <row r="978" spans="1:33" ht="15" customHeight="1" x14ac:dyDescent="0.15">
      <c r="A978" s="7"/>
      <c r="C978" s="382"/>
      <c r="Q978" s="170"/>
      <c r="AE978" s="382"/>
      <c r="AG978" s="7"/>
    </row>
    <row r="979" spans="1:33" ht="15" customHeight="1" x14ac:dyDescent="0.15">
      <c r="A979" s="7"/>
      <c r="C979" s="382"/>
      <c r="E979" t="s">
        <v>16</v>
      </c>
      <c r="Q979" s="170"/>
      <c r="AB979" t="s">
        <v>16</v>
      </c>
      <c r="AC979" s="23"/>
      <c r="AE979" s="382"/>
      <c r="AG979" s="7"/>
    </row>
    <row r="980" spans="1:33" ht="15" customHeight="1" x14ac:dyDescent="0.15">
      <c r="A980" s="7"/>
      <c r="C980" s="382"/>
      <c r="Q980" s="170"/>
      <c r="AE980" s="382"/>
      <c r="AG980" s="7"/>
    </row>
    <row r="981" spans="1:33" ht="15" customHeight="1" x14ac:dyDescent="0.15">
      <c r="A981" s="7"/>
      <c r="C981" s="382"/>
      <c r="O981" t="s">
        <v>2104</v>
      </c>
      <c r="Q981" s="170"/>
      <c r="AE981" s="382"/>
      <c r="AG981" s="7"/>
    </row>
    <row r="982" spans="1:33" ht="15" customHeight="1" x14ac:dyDescent="0.15">
      <c r="A982" s="7"/>
      <c r="C982" s="382"/>
      <c r="Q982" s="170"/>
      <c r="AE982" s="382"/>
      <c r="AG982" s="7"/>
    </row>
    <row r="983" spans="1:33" ht="15" customHeight="1" x14ac:dyDescent="0.15">
      <c r="A983" s="7"/>
      <c r="C983" s="382"/>
      <c r="E983" t="s">
        <v>2105</v>
      </c>
      <c r="Q983" s="170"/>
      <c r="X983" s="9"/>
      <c r="AE983" s="382"/>
      <c r="AG983" s="7"/>
    </row>
    <row r="984" spans="1:33" ht="15" customHeight="1" x14ac:dyDescent="0.15">
      <c r="A984" s="7"/>
      <c r="C984" s="382"/>
      <c r="O984" t="s">
        <v>63</v>
      </c>
      <c r="Q984" s="170"/>
      <c r="R984" t="s">
        <v>2106</v>
      </c>
      <c r="AE984" s="382"/>
      <c r="AG984" s="7"/>
    </row>
    <row r="985" spans="1:33" ht="15" customHeight="1" x14ac:dyDescent="0.15">
      <c r="A985" s="7"/>
      <c r="C985" s="382"/>
      <c r="Q985" s="170"/>
      <c r="AE985" s="382"/>
      <c r="AG985" s="7"/>
    </row>
    <row r="986" spans="1:33" ht="15" customHeight="1" x14ac:dyDescent="0.15">
      <c r="A986" s="7"/>
      <c r="C986" s="382"/>
      <c r="Q986" s="170"/>
      <c r="AE986" s="382"/>
      <c r="AG986" s="7"/>
    </row>
    <row r="987" spans="1:33" ht="15" customHeight="1" x14ac:dyDescent="0.15">
      <c r="A987" s="7"/>
      <c r="C987" s="382"/>
      <c r="Q987" s="170"/>
      <c r="AE987" s="382"/>
      <c r="AG987" s="7"/>
    </row>
    <row r="988" spans="1:33" ht="15" customHeight="1" x14ac:dyDescent="0.15">
      <c r="A988" s="7"/>
      <c r="C988" s="382"/>
      <c r="Q988" s="170"/>
      <c r="AE988" s="382"/>
      <c r="AG988" s="7"/>
    </row>
    <row r="989" spans="1:33" ht="15" customHeight="1" x14ac:dyDescent="0.15">
      <c r="A989" s="7"/>
      <c r="C989" s="382"/>
      <c r="Q989" s="170"/>
      <c r="AE989" s="382"/>
      <c r="AG989" s="7"/>
    </row>
    <row r="990" spans="1:33" ht="15" customHeight="1" x14ac:dyDescent="0.15">
      <c r="A990" s="7"/>
      <c r="C990" s="382"/>
      <c r="Q990" s="170"/>
      <c r="AE990" s="382"/>
      <c r="AG990" s="7"/>
    </row>
    <row r="991" spans="1:33" ht="15" customHeight="1" x14ac:dyDescent="0.15">
      <c r="A991" s="7"/>
      <c r="C991" s="382"/>
      <c r="Q991" s="170"/>
      <c r="AE991" s="382"/>
      <c r="AG991" s="7"/>
    </row>
    <row r="992" spans="1:33" ht="15" customHeight="1" x14ac:dyDescent="0.15">
      <c r="A992" s="7"/>
      <c r="C992" s="382"/>
      <c r="L992" s="9" t="s">
        <v>2107</v>
      </c>
      <c r="Q992" s="170"/>
      <c r="X992" s="23" t="s">
        <v>2107</v>
      </c>
      <c r="AE992" s="382"/>
      <c r="AG992" s="7"/>
    </row>
    <row r="993" spans="1:33" ht="15" customHeight="1" x14ac:dyDescent="0.15">
      <c r="A993" s="7"/>
      <c r="B993" s="49"/>
      <c r="C993" s="388"/>
      <c r="D993" s="3"/>
      <c r="E993" s="3"/>
      <c r="F993" s="3"/>
      <c r="G993" s="3"/>
      <c r="H993" s="3"/>
      <c r="I993" s="3"/>
      <c r="J993" s="3"/>
      <c r="K993" s="3"/>
      <c r="L993" s="3"/>
      <c r="M993" s="3"/>
      <c r="N993" s="3"/>
      <c r="O993" s="3"/>
      <c r="P993" s="3"/>
      <c r="Q993" s="193"/>
      <c r="R993" s="3"/>
      <c r="S993" s="3"/>
      <c r="T993" s="3"/>
      <c r="U993" s="3"/>
      <c r="V993" s="3"/>
      <c r="W993" s="3"/>
      <c r="X993" s="3" t="s">
        <v>212</v>
      </c>
      <c r="Y993" s="3"/>
      <c r="Z993" s="3"/>
      <c r="AA993" s="3"/>
      <c r="AB993" s="3"/>
      <c r="AC993" s="3"/>
      <c r="AD993" s="3"/>
      <c r="AE993" s="388"/>
      <c r="AF993" s="3"/>
      <c r="AG993" s="16"/>
    </row>
    <row r="995" spans="1:33" ht="15" customHeight="1" x14ac:dyDescent="0.15">
      <c r="B995" s="30" t="s">
        <v>2108</v>
      </c>
    </row>
    <row r="996" spans="1:33" ht="15" customHeight="1" x14ac:dyDescent="0.15">
      <c r="L996" t="s">
        <v>2109</v>
      </c>
      <c r="R996" s="2"/>
    </row>
    <row r="997" spans="1:33" ht="15" customHeight="1" x14ac:dyDescent="0.15">
      <c r="L997" t="s">
        <v>2110</v>
      </c>
    </row>
    <row r="998" spans="1:33" ht="15" customHeight="1" x14ac:dyDescent="0.15">
      <c r="B998" s="549"/>
      <c r="C998" s="549"/>
      <c r="D998" s="549"/>
      <c r="E998" s="549"/>
      <c r="F998" s="549"/>
      <c r="G998" s="549"/>
      <c r="H998" s="549"/>
      <c r="I998" s="549"/>
      <c r="J998" s="549"/>
      <c r="K998" s="549"/>
      <c r="L998" s="550" t="s">
        <v>433</v>
      </c>
      <c r="M998" s="549"/>
      <c r="N998" s="549"/>
      <c r="O998" s="549"/>
      <c r="P998" s="549"/>
      <c r="Q998" s="549"/>
      <c r="R998" s="3"/>
      <c r="S998" s="3"/>
      <c r="T998" s="3"/>
      <c r="U998" s="3"/>
      <c r="V998" s="3"/>
      <c r="W998" s="3"/>
      <c r="X998" s="3" t="s">
        <v>433</v>
      </c>
      <c r="Y998" s="3"/>
      <c r="Z998" s="3"/>
      <c r="AA998" s="3"/>
      <c r="AB998" s="3"/>
      <c r="AC998" s="3"/>
      <c r="AD998" s="3"/>
      <c r="AE998" s="3"/>
      <c r="AF998" s="3"/>
      <c r="AG998" s="3"/>
    </row>
    <row r="999" spans="1:33" ht="15" customHeight="1" x14ac:dyDescent="0.15">
      <c r="A999" s="341"/>
      <c r="C999" s="382"/>
      <c r="L999" s="9" t="s">
        <v>212</v>
      </c>
      <c r="Q999" s="170"/>
      <c r="X999" s="23" t="s">
        <v>61</v>
      </c>
      <c r="AE999" s="378"/>
      <c r="AG999" s="7"/>
    </row>
    <row r="1000" spans="1:33" ht="15" customHeight="1" x14ac:dyDescent="0.15">
      <c r="A1000" s="341"/>
      <c r="C1000" s="382"/>
      <c r="G1000" t="s">
        <v>2111</v>
      </c>
      <c r="Q1000" s="170"/>
      <c r="Y1000" t="s">
        <v>2101</v>
      </c>
      <c r="AE1000" s="382"/>
      <c r="AG1000" s="7"/>
    </row>
    <row r="1001" spans="1:33" ht="15" customHeight="1" x14ac:dyDescent="0.15">
      <c r="A1001" s="341"/>
      <c r="C1001" s="382"/>
      <c r="D1001" s="12">
        <f>N274</f>
        <v>2.5</v>
      </c>
      <c r="E1001" s="13">
        <f>O274</f>
        <v>0.94499999999999995</v>
      </c>
      <c r="F1001" t="s">
        <v>10</v>
      </c>
      <c r="Q1001" s="170"/>
      <c r="T1001" s="12">
        <f>D1001-0.5</f>
        <v>2</v>
      </c>
      <c r="U1001" s="13">
        <f>E1001-0.189</f>
        <v>0.75600000000000001</v>
      </c>
      <c r="V1001" t="s">
        <v>10</v>
      </c>
      <c r="Y1001" t="s">
        <v>2112</v>
      </c>
      <c r="AE1001" s="382"/>
      <c r="AG1001" s="7"/>
    </row>
    <row r="1002" spans="1:33" ht="15" customHeight="1" x14ac:dyDescent="0.15">
      <c r="A1002" s="341"/>
      <c r="C1002" s="382"/>
      <c r="F1002" s="52"/>
      <c r="Q1002" s="170"/>
      <c r="AE1002" s="382"/>
      <c r="AG1002" s="7"/>
    </row>
    <row r="1003" spans="1:33" ht="15" customHeight="1" x14ac:dyDescent="0.15">
      <c r="A1003" s="341"/>
      <c r="C1003" s="382"/>
      <c r="Q1003" s="170"/>
      <c r="AE1003" s="382"/>
      <c r="AG1003" s="7"/>
    </row>
    <row r="1004" spans="1:33" ht="15" customHeight="1" x14ac:dyDescent="0.15">
      <c r="A1004" s="341"/>
      <c r="C1004" s="382"/>
      <c r="E1004" s="6" t="s">
        <v>2113</v>
      </c>
      <c r="Q1004" s="170"/>
      <c r="AB1004" t="s">
        <v>16</v>
      </c>
      <c r="AC1004" s="23"/>
      <c r="AE1004" s="382"/>
      <c r="AG1004" s="7"/>
    </row>
    <row r="1005" spans="1:33" ht="15" customHeight="1" x14ac:dyDescent="0.15">
      <c r="A1005" s="341"/>
      <c r="C1005" s="382"/>
      <c r="Q1005" s="170"/>
      <c r="AE1005" s="382"/>
      <c r="AG1005" s="7"/>
    </row>
    <row r="1006" spans="1:33" ht="15" customHeight="1" x14ac:dyDescent="0.15">
      <c r="A1006" s="341"/>
      <c r="C1006" s="382"/>
      <c r="E1006" s="5"/>
      <c r="O1006" t="s">
        <v>2114</v>
      </c>
      <c r="Q1006" s="170"/>
      <c r="AE1006" s="382"/>
      <c r="AG1006" s="7"/>
    </row>
    <row r="1007" spans="1:33" ht="15" customHeight="1" x14ac:dyDescent="0.15">
      <c r="A1007" s="341"/>
      <c r="C1007" s="382"/>
      <c r="Q1007" s="170"/>
      <c r="AE1007" s="382"/>
      <c r="AG1007" s="7"/>
    </row>
    <row r="1008" spans="1:33" ht="15" customHeight="1" x14ac:dyDescent="0.15">
      <c r="A1008" s="341"/>
      <c r="C1008" s="382"/>
      <c r="J1008" s="5" t="s">
        <v>2115</v>
      </c>
      <c r="Q1008" s="170"/>
      <c r="X1008" s="9" t="s">
        <v>432</v>
      </c>
      <c r="AE1008" s="382"/>
      <c r="AG1008" s="7"/>
    </row>
    <row r="1009" spans="1:33" ht="15" customHeight="1" x14ac:dyDescent="0.15">
      <c r="A1009" s="341"/>
      <c r="C1009" s="382"/>
      <c r="Q1009" s="170"/>
      <c r="R1009" t="s">
        <v>2106</v>
      </c>
      <c r="AE1009" s="382"/>
      <c r="AG1009" s="7"/>
    </row>
    <row r="1010" spans="1:33" ht="15" customHeight="1" x14ac:dyDescent="0.15">
      <c r="A1010" s="341"/>
      <c r="C1010" s="382"/>
      <c r="E1010" t="s">
        <v>2116</v>
      </c>
      <c r="Q1010" s="170"/>
      <c r="AE1010" s="382"/>
      <c r="AG1010" s="7"/>
    </row>
    <row r="1011" spans="1:33" ht="15" customHeight="1" x14ac:dyDescent="0.15">
      <c r="A1011" s="341"/>
      <c r="C1011" s="382"/>
      <c r="Q1011" s="170"/>
      <c r="AE1011" s="382"/>
      <c r="AG1011" s="7"/>
    </row>
    <row r="1012" spans="1:33" ht="15" customHeight="1" x14ac:dyDescent="0.15">
      <c r="A1012" s="341"/>
      <c r="C1012" s="382"/>
      <c r="Q1012" s="170"/>
      <c r="AE1012" s="382"/>
      <c r="AG1012" s="7"/>
    </row>
    <row r="1013" spans="1:33" ht="15" customHeight="1" x14ac:dyDescent="0.15">
      <c r="A1013" s="341"/>
      <c r="C1013" s="382"/>
      <c r="Q1013" s="170"/>
      <c r="AE1013" s="382"/>
      <c r="AG1013" s="7"/>
    </row>
    <row r="1014" spans="1:33" ht="15" customHeight="1" x14ac:dyDescent="0.15">
      <c r="A1014" s="341"/>
      <c r="C1014" s="382"/>
      <c r="Q1014" s="170"/>
      <c r="AE1014" s="382"/>
      <c r="AG1014" s="7"/>
    </row>
    <row r="1015" spans="1:33" ht="15" customHeight="1" x14ac:dyDescent="0.15">
      <c r="A1015" s="341"/>
      <c r="C1015" s="382"/>
      <c r="Q1015" s="170"/>
      <c r="AE1015" s="382"/>
      <c r="AG1015" s="7"/>
    </row>
    <row r="1016" spans="1:33" ht="15" customHeight="1" x14ac:dyDescent="0.15">
      <c r="A1016" s="341"/>
      <c r="C1016" s="382"/>
      <c r="Q1016" s="170"/>
      <c r="AE1016" s="382"/>
      <c r="AG1016" s="7"/>
    </row>
    <row r="1017" spans="1:33" ht="15" customHeight="1" x14ac:dyDescent="0.15">
      <c r="A1017" s="341"/>
      <c r="C1017" s="382"/>
      <c r="L1017" s="6" t="s">
        <v>588</v>
      </c>
      <c r="Q1017" s="170"/>
      <c r="X1017" s="23" t="s">
        <v>588</v>
      </c>
      <c r="AE1017" s="382"/>
      <c r="AG1017" s="7"/>
    </row>
    <row r="1018" spans="1:33" ht="15" customHeight="1" x14ac:dyDescent="0.15">
      <c r="A1018" s="341"/>
      <c r="B1018" s="551"/>
      <c r="C1018" s="552"/>
      <c r="D1018" s="549"/>
      <c r="E1018" s="549"/>
      <c r="F1018" s="549"/>
      <c r="G1018" s="549"/>
      <c r="H1018" s="549"/>
      <c r="I1018" s="549"/>
      <c r="J1018" s="549"/>
      <c r="K1018" s="549"/>
      <c r="L1018" s="549"/>
      <c r="M1018" s="549"/>
      <c r="N1018" s="549"/>
      <c r="O1018" s="549"/>
      <c r="P1018" s="549"/>
      <c r="Q1018" s="553"/>
      <c r="R1018" s="3"/>
      <c r="S1018" s="3"/>
      <c r="T1018" s="3"/>
      <c r="U1018" s="3"/>
      <c r="V1018" s="3"/>
      <c r="W1018" s="3"/>
      <c r="X1018" s="3"/>
      <c r="Y1018" s="3"/>
      <c r="Z1018" s="3"/>
      <c r="AA1018" s="3"/>
      <c r="AB1018" s="3"/>
      <c r="AC1018" s="3"/>
      <c r="AD1018" s="3"/>
      <c r="AE1018" s="388"/>
      <c r="AF1018" s="3"/>
      <c r="AG1018" s="16"/>
    </row>
    <row r="1019" spans="1:33" ht="15" customHeight="1" x14ac:dyDescent="0.15">
      <c r="Q1019" s="554"/>
    </row>
    <row r="1020" spans="1:33" ht="15" customHeight="1" x14ac:dyDescent="0.15">
      <c r="Q1020" s="555"/>
      <c r="W1020" t="s">
        <v>50</v>
      </c>
    </row>
    <row r="1021" spans="1:33" ht="15" customHeight="1" x14ac:dyDescent="0.15">
      <c r="K1021" s="30"/>
      <c r="L1021" s="30" t="s">
        <v>2117</v>
      </c>
      <c r="AG1021" s="59"/>
    </row>
    <row r="1022" spans="1:33" ht="15" customHeight="1" x14ac:dyDescent="0.15">
      <c r="Y1022" t="s">
        <v>2118</v>
      </c>
      <c r="AG1022" s="59"/>
    </row>
    <row r="1023" spans="1:33" ht="15" customHeight="1" x14ac:dyDescent="0.15">
      <c r="S1023" s="6" t="s">
        <v>2119</v>
      </c>
      <c r="AG1023" s="59"/>
    </row>
    <row r="1024" spans="1:33" ht="15" customHeight="1" x14ac:dyDescent="0.15">
      <c r="S1024" s="23" t="s">
        <v>2120</v>
      </c>
      <c r="AG1024" s="59"/>
    </row>
    <row r="1025" spans="19:33" ht="15" customHeight="1" x14ac:dyDescent="0.15">
      <c r="AG1025" s="59"/>
    </row>
    <row r="1026" spans="19:33" ht="15" customHeight="1" x14ac:dyDescent="0.15">
      <c r="AG1026" s="59"/>
    </row>
    <row r="1027" spans="19:33" ht="15" customHeight="1" x14ac:dyDescent="0.15">
      <c r="AG1027" s="59"/>
    </row>
    <row r="1028" spans="19:33" ht="15" customHeight="1" x14ac:dyDescent="0.15">
      <c r="S1028" s="23"/>
      <c r="AG1028" s="59"/>
    </row>
    <row r="1029" spans="19:33" ht="15" customHeight="1" x14ac:dyDescent="0.15">
      <c r="AG1029" s="59"/>
    </row>
    <row r="1030" spans="19:33" ht="15" customHeight="1" x14ac:dyDescent="0.15">
      <c r="AG1030" s="59"/>
    </row>
    <row r="1031" spans="19:33" ht="15" customHeight="1" x14ac:dyDescent="0.15">
      <c r="AG1031" s="59"/>
    </row>
    <row r="1032" spans="19:33" ht="15" customHeight="1" x14ac:dyDescent="0.15">
      <c r="AC1032" s="5"/>
      <c r="AG1032" s="59"/>
    </row>
    <row r="1033" spans="19:33" ht="15" customHeight="1" x14ac:dyDescent="0.15">
      <c r="AG1033" s="59"/>
    </row>
    <row r="1034" spans="19:33" ht="15" customHeight="1" x14ac:dyDescent="0.15">
      <c r="AG1034" s="59"/>
    </row>
    <row r="1035" spans="19:33" ht="15" customHeight="1" x14ac:dyDescent="0.15">
      <c r="AG1035" s="59"/>
    </row>
    <row r="1036" spans="19:33" ht="15" customHeight="1" x14ac:dyDescent="0.15">
      <c r="AG1036" s="59"/>
    </row>
    <row r="1037" spans="19:33" ht="15" customHeight="1" x14ac:dyDescent="0.15">
      <c r="AG1037" s="59"/>
    </row>
    <row r="1038" spans="19:33" ht="15" customHeight="1" x14ac:dyDescent="0.15">
      <c r="AG1038" s="59"/>
    </row>
    <row r="1039" spans="19:33" ht="15" customHeight="1" x14ac:dyDescent="0.15">
      <c r="AG1039" s="59"/>
    </row>
    <row r="1040" spans="19:33" ht="15" customHeight="1" x14ac:dyDescent="0.15">
      <c r="AG1040" s="59"/>
    </row>
    <row r="1041" spans="1:33" ht="15" customHeight="1" x14ac:dyDescent="0.15">
      <c r="Q1041" s="555"/>
    </row>
    <row r="1042" spans="1:33" ht="15" customHeight="1" x14ac:dyDescent="0.15">
      <c r="Q1042" s="555"/>
    </row>
    <row r="1043" spans="1:33" ht="15" customHeight="1" x14ac:dyDescent="0.15">
      <c r="B1043" s="549"/>
      <c r="C1043" s="549"/>
      <c r="D1043" s="549"/>
      <c r="E1043" s="549"/>
      <c r="F1043" s="549"/>
      <c r="G1043" s="549"/>
      <c r="H1043" s="549"/>
      <c r="I1043" s="549"/>
      <c r="J1043" s="549"/>
      <c r="K1043" s="550" t="s">
        <v>433</v>
      </c>
      <c r="L1043" s="549"/>
      <c r="M1043" s="549"/>
      <c r="N1043" s="549"/>
      <c r="O1043" s="549"/>
      <c r="P1043" s="549"/>
      <c r="Q1043" s="556"/>
      <c r="R1043" s="3"/>
      <c r="S1043" s="3"/>
      <c r="T1043" s="3"/>
      <c r="U1043" s="3"/>
      <c r="V1043" s="3"/>
      <c r="W1043" s="3" t="s">
        <v>791</v>
      </c>
      <c r="X1043" s="3"/>
      <c r="Y1043" s="3"/>
      <c r="Z1043" s="3"/>
      <c r="AA1043" s="3"/>
      <c r="AB1043" s="3"/>
      <c r="AC1043" s="3"/>
      <c r="AD1043" s="3"/>
      <c r="AE1043" s="3"/>
      <c r="AF1043" s="3"/>
      <c r="AG1043" s="3"/>
    </row>
    <row r="1044" spans="1:33" ht="15" customHeight="1" x14ac:dyDescent="0.15">
      <c r="A1044" s="341"/>
      <c r="C1044" s="382"/>
      <c r="L1044" s="9" t="s">
        <v>212</v>
      </c>
      <c r="Q1044" s="170"/>
      <c r="X1044" s="23" t="s">
        <v>61</v>
      </c>
      <c r="AE1044" s="378"/>
      <c r="AG1044" s="7"/>
    </row>
    <row r="1045" spans="1:33" ht="15" customHeight="1" x14ac:dyDescent="0.15">
      <c r="A1045" s="341"/>
      <c r="C1045" s="382"/>
      <c r="L1045" t="s">
        <v>2121</v>
      </c>
      <c r="Q1045" s="170"/>
      <c r="AE1045" s="382"/>
      <c r="AG1045" s="7"/>
    </row>
    <row r="1046" spans="1:33" ht="15" customHeight="1" x14ac:dyDescent="0.15">
      <c r="A1046" s="341"/>
      <c r="C1046" s="382"/>
      <c r="D1046" s="9"/>
      <c r="E1046" s="9"/>
      <c r="Q1046" s="170"/>
      <c r="T1046" s="9"/>
      <c r="U1046" s="9"/>
      <c r="AE1046" s="382"/>
      <c r="AG1046" s="7"/>
    </row>
    <row r="1047" spans="1:33" ht="15" customHeight="1" x14ac:dyDescent="0.15">
      <c r="A1047" s="341"/>
      <c r="C1047" s="382"/>
      <c r="F1047" s="52"/>
      <c r="Q1047" s="170"/>
      <c r="AE1047" s="382"/>
      <c r="AG1047" s="7"/>
    </row>
    <row r="1048" spans="1:33" ht="15" customHeight="1" x14ac:dyDescent="0.15">
      <c r="A1048" s="341"/>
      <c r="C1048" s="382"/>
      <c r="Q1048" s="170"/>
      <c r="AE1048" s="382"/>
      <c r="AG1048" s="7"/>
    </row>
    <row r="1049" spans="1:33" ht="15" customHeight="1" x14ac:dyDescent="0.15">
      <c r="A1049" s="341"/>
      <c r="C1049" s="382"/>
      <c r="F1049" s="6"/>
      <c r="Q1049" s="170"/>
      <c r="AC1049" s="23"/>
      <c r="AE1049" s="382"/>
      <c r="AG1049" s="7"/>
    </row>
    <row r="1050" spans="1:33" ht="15" customHeight="1" x14ac:dyDescent="0.15">
      <c r="A1050" s="341"/>
      <c r="C1050" s="382"/>
      <c r="Q1050" s="170"/>
      <c r="AE1050" s="382"/>
      <c r="AG1050" s="7"/>
    </row>
    <row r="1051" spans="1:33" ht="15" customHeight="1" x14ac:dyDescent="0.15">
      <c r="A1051" s="341"/>
      <c r="C1051" s="382"/>
      <c r="E1051" s="5"/>
      <c r="O1051" t="s">
        <v>2114</v>
      </c>
      <c r="Q1051" s="170"/>
      <c r="AE1051" s="382"/>
      <c r="AG1051" s="7"/>
    </row>
    <row r="1052" spans="1:33" ht="15" customHeight="1" x14ac:dyDescent="0.15">
      <c r="A1052" s="341"/>
      <c r="C1052" s="382"/>
      <c r="Q1052" s="170"/>
      <c r="AE1052" s="382"/>
      <c r="AG1052" s="7"/>
    </row>
    <row r="1053" spans="1:33" ht="15" customHeight="1" x14ac:dyDescent="0.15">
      <c r="A1053" s="341"/>
      <c r="C1053" s="382"/>
      <c r="J1053" s="5" t="s">
        <v>2115</v>
      </c>
      <c r="Q1053" s="170"/>
      <c r="X1053" s="9" t="s">
        <v>432</v>
      </c>
      <c r="AE1053" s="382"/>
      <c r="AG1053" s="7"/>
    </row>
    <row r="1054" spans="1:33" ht="15" customHeight="1" x14ac:dyDescent="0.15">
      <c r="A1054" s="341"/>
      <c r="C1054" s="382"/>
      <c r="Q1054" s="170"/>
      <c r="R1054" t="s">
        <v>2106</v>
      </c>
      <c r="AE1054" s="382"/>
      <c r="AG1054" s="7"/>
    </row>
    <row r="1055" spans="1:33" ht="15" customHeight="1" x14ac:dyDescent="0.15">
      <c r="A1055" s="341"/>
      <c r="C1055" s="382"/>
      <c r="Q1055" s="170"/>
      <c r="AE1055" s="382"/>
      <c r="AG1055" s="7"/>
    </row>
    <row r="1056" spans="1:33" ht="15" customHeight="1" x14ac:dyDescent="0.15">
      <c r="A1056" s="341"/>
      <c r="C1056" s="382"/>
      <c r="Q1056" s="170"/>
      <c r="AE1056" s="382"/>
      <c r="AG1056" s="7"/>
    </row>
    <row r="1057" spans="1:33" ht="15" customHeight="1" x14ac:dyDescent="0.15">
      <c r="A1057" s="341"/>
      <c r="C1057" s="382"/>
      <c r="Q1057" s="170"/>
      <c r="AE1057" s="382"/>
      <c r="AG1057" s="7"/>
    </row>
    <row r="1058" spans="1:33" ht="15" customHeight="1" x14ac:dyDescent="0.15">
      <c r="A1058" s="341"/>
      <c r="C1058" s="382"/>
      <c r="Q1058" s="170"/>
      <c r="AE1058" s="382"/>
      <c r="AG1058" s="7"/>
    </row>
    <row r="1059" spans="1:33" ht="15" customHeight="1" x14ac:dyDescent="0.15">
      <c r="A1059" s="341"/>
      <c r="C1059" s="382"/>
      <c r="Q1059" s="170"/>
      <c r="AE1059" s="382"/>
      <c r="AG1059" s="7"/>
    </row>
    <row r="1060" spans="1:33" ht="15" customHeight="1" x14ac:dyDescent="0.15">
      <c r="A1060" s="341"/>
      <c r="C1060" s="382"/>
      <c r="Q1060" s="170"/>
      <c r="AE1060" s="382"/>
      <c r="AG1060" s="7"/>
    </row>
    <row r="1061" spans="1:33" ht="15" customHeight="1" x14ac:dyDescent="0.15">
      <c r="A1061" s="341"/>
      <c r="C1061" s="382"/>
      <c r="Q1061" s="170"/>
      <c r="AE1061" s="382"/>
      <c r="AG1061" s="7"/>
    </row>
    <row r="1062" spans="1:33" ht="15" customHeight="1" x14ac:dyDescent="0.15">
      <c r="A1062" s="341"/>
      <c r="C1062" s="382"/>
      <c r="L1062" s="6" t="s">
        <v>588</v>
      </c>
      <c r="Q1062" s="170"/>
      <c r="X1062" s="23" t="s">
        <v>2107</v>
      </c>
      <c r="AE1062" s="382"/>
      <c r="AG1062" s="7"/>
    </row>
    <row r="1063" spans="1:33" ht="15" customHeight="1" x14ac:dyDescent="0.15">
      <c r="A1063" s="341"/>
      <c r="B1063" s="551"/>
      <c r="C1063" s="552"/>
      <c r="D1063" s="549"/>
      <c r="E1063" s="549"/>
      <c r="F1063" s="549"/>
      <c r="G1063" s="549"/>
      <c r="H1063" s="549"/>
      <c r="I1063" s="549"/>
      <c r="J1063" s="549"/>
      <c r="K1063" s="549"/>
      <c r="L1063" s="550"/>
      <c r="M1063" s="549"/>
      <c r="N1063" s="549"/>
      <c r="O1063" s="549"/>
      <c r="P1063" s="549"/>
      <c r="Q1063" s="553"/>
      <c r="R1063" s="3"/>
      <c r="S1063" s="3"/>
      <c r="T1063" s="3"/>
      <c r="U1063" s="3"/>
      <c r="V1063" s="3"/>
      <c r="W1063" s="3"/>
      <c r="X1063" s="3"/>
      <c r="Y1063" s="3"/>
      <c r="Z1063" s="3"/>
      <c r="AA1063" s="3"/>
      <c r="AB1063" s="3"/>
      <c r="AC1063" s="3"/>
      <c r="AD1063" s="3"/>
      <c r="AE1063" s="388"/>
      <c r="AF1063" s="3"/>
      <c r="AG1063" s="16"/>
    </row>
    <row r="1064" spans="1:33" ht="15" customHeight="1" x14ac:dyDescent="0.15">
      <c r="Q1064" s="554"/>
    </row>
    <row r="1065" spans="1:33" ht="15" customHeight="1" x14ac:dyDescent="0.15">
      <c r="Q1065" s="555"/>
    </row>
    <row r="1066" spans="1:33" ht="15" customHeight="1" x14ac:dyDescent="0.15">
      <c r="Q1066" s="557"/>
      <c r="R1066" s="557" t="s">
        <v>2122</v>
      </c>
    </row>
    <row r="1072" spans="1:33" ht="15" customHeight="1" x14ac:dyDescent="0.15">
      <c r="Z1072" s="6" t="s">
        <v>2123</v>
      </c>
    </row>
    <row r="1073" spans="1:34" ht="15" customHeight="1" x14ac:dyDescent="0.15">
      <c r="Z1073" s="5" t="s">
        <v>2124</v>
      </c>
      <c r="AA1073" s="6"/>
      <c r="AB1073" s="6"/>
      <c r="AC1073" s="6"/>
      <c r="AE1073" s="6"/>
      <c r="AF1073" s="6"/>
      <c r="AG1073" s="6"/>
    </row>
    <row r="1074" spans="1:34" ht="15" customHeight="1" x14ac:dyDescent="0.15">
      <c r="N1074" t="s">
        <v>2125</v>
      </c>
      <c r="AH1074" s="6"/>
    </row>
    <row r="1080" spans="1:34" ht="15" customHeight="1" x14ac:dyDescent="0.15">
      <c r="N1080" t="s">
        <v>2125</v>
      </c>
    </row>
    <row r="1083" spans="1:34" ht="15" customHeight="1" x14ac:dyDescent="0.15">
      <c r="R1083" s="6" t="s">
        <v>2126</v>
      </c>
    </row>
    <row r="1084" spans="1:34" ht="15" customHeight="1" x14ac:dyDescent="0.15">
      <c r="B1084" s="129"/>
      <c r="C1084" s="129"/>
      <c r="D1084" s="129"/>
      <c r="E1084" s="129"/>
      <c r="F1084" s="129"/>
      <c r="G1084" s="129"/>
      <c r="H1084" s="129"/>
      <c r="I1084" s="129"/>
      <c r="J1084" s="129"/>
      <c r="K1084" s="376" t="s">
        <v>433</v>
      </c>
      <c r="L1084" s="129"/>
      <c r="M1084" s="129"/>
      <c r="N1084" s="129"/>
      <c r="O1084" s="129"/>
      <c r="P1084" s="129"/>
      <c r="Q1084" s="129"/>
      <c r="R1084" s="3"/>
      <c r="S1084" s="3"/>
      <c r="T1084" s="3"/>
      <c r="U1084" s="3"/>
      <c r="V1084" s="3"/>
      <c r="W1084" s="3" t="s">
        <v>791</v>
      </c>
      <c r="X1084" s="3"/>
      <c r="Y1084" s="3"/>
      <c r="Z1084" s="3"/>
      <c r="AA1084" s="3"/>
      <c r="AB1084" s="3"/>
      <c r="AC1084" s="3"/>
      <c r="AD1084" s="3"/>
      <c r="AE1084" s="3"/>
      <c r="AF1084" s="3"/>
      <c r="AG1084" s="3"/>
    </row>
    <row r="1085" spans="1:34" ht="15" customHeight="1" x14ac:dyDescent="0.15">
      <c r="A1085" s="341"/>
      <c r="C1085" s="382"/>
      <c r="L1085" s="9" t="s">
        <v>212</v>
      </c>
      <c r="Q1085" s="170"/>
      <c r="X1085" s="23" t="s">
        <v>61</v>
      </c>
      <c r="AE1085" s="382"/>
      <c r="AG1085" s="7"/>
    </row>
    <row r="1086" spans="1:34" ht="15" customHeight="1" x14ac:dyDescent="0.15">
      <c r="A1086" s="341"/>
      <c r="C1086" s="382"/>
      <c r="M1086" t="s">
        <v>398</v>
      </c>
      <c r="N1086" t="s">
        <v>2127</v>
      </c>
      <c r="Q1086" s="170"/>
      <c r="AE1086" s="382"/>
      <c r="AG1086" s="7"/>
    </row>
    <row r="1087" spans="1:34" ht="15" customHeight="1" x14ac:dyDescent="0.15">
      <c r="A1087" s="341"/>
      <c r="C1087" s="382"/>
      <c r="D1087" s="9"/>
      <c r="E1087" s="9"/>
      <c r="Q1087" s="170"/>
      <c r="T1087" s="9"/>
      <c r="U1087" s="9"/>
      <c r="AE1087" s="382"/>
      <c r="AG1087" s="7"/>
    </row>
    <row r="1088" spans="1:34" ht="15" customHeight="1" x14ac:dyDescent="0.15">
      <c r="A1088" s="341"/>
      <c r="C1088" s="382"/>
      <c r="F1088" s="52"/>
      <c r="Q1088" s="170"/>
      <c r="AE1088" s="382"/>
      <c r="AG1088" s="7"/>
    </row>
    <row r="1089" spans="1:33" ht="15" customHeight="1" x14ac:dyDescent="0.15">
      <c r="A1089" s="341"/>
      <c r="C1089" s="382"/>
      <c r="Q1089" s="170"/>
      <c r="AE1089" s="382"/>
      <c r="AG1089" s="7"/>
    </row>
    <row r="1090" spans="1:33" ht="15" customHeight="1" x14ac:dyDescent="0.15">
      <c r="A1090" s="341"/>
      <c r="C1090" s="382"/>
      <c r="F1090" s="6"/>
      <c r="Q1090" s="170"/>
      <c r="AC1090" s="23"/>
      <c r="AE1090" s="382"/>
      <c r="AG1090" s="7"/>
    </row>
    <row r="1091" spans="1:33" ht="15" customHeight="1" x14ac:dyDescent="0.15">
      <c r="A1091" s="341"/>
      <c r="C1091" s="382"/>
      <c r="M1091" t="s">
        <v>2128</v>
      </c>
      <c r="Q1091" s="170"/>
      <c r="AE1091" s="382"/>
      <c r="AG1091" s="7"/>
    </row>
    <row r="1092" spans="1:33" ht="15" customHeight="1" x14ac:dyDescent="0.15">
      <c r="A1092" s="341"/>
      <c r="C1092" s="382"/>
      <c r="E1092" s="5"/>
      <c r="Q1092" s="170"/>
      <c r="R1092" t="s">
        <v>2129</v>
      </c>
      <c r="AE1092" s="382"/>
      <c r="AG1092" s="7"/>
    </row>
    <row r="1093" spans="1:33" ht="15" customHeight="1" x14ac:dyDescent="0.15">
      <c r="A1093" s="341"/>
      <c r="C1093" s="382"/>
      <c r="Q1093" s="170"/>
      <c r="AE1093" s="382"/>
      <c r="AG1093" s="7"/>
    </row>
    <row r="1094" spans="1:33" ht="15" customHeight="1" x14ac:dyDescent="0.15">
      <c r="A1094" s="341"/>
      <c r="C1094" s="382"/>
      <c r="J1094" s="5" t="s">
        <v>2115</v>
      </c>
      <c r="Q1094" s="170"/>
      <c r="X1094" s="9" t="s">
        <v>432</v>
      </c>
      <c r="AE1094" s="382"/>
      <c r="AG1094" s="7"/>
    </row>
    <row r="1095" spans="1:33" ht="15" customHeight="1" x14ac:dyDescent="0.15">
      <c r="A1095" s="341"/>
      <c r="C1095" s="382"/>
      <c r="Q1095" s="170"/>
      <c r="AE1095" s="382"/>
      <c r="AG1095" s="7"/>
    </row>
    <row r="1096" spans="1:33" ht="15" customHeight="1" x14ac:dyDescent="0.15">
      <c r="A1096" s="341"/>
      <c r="C1096" s="382"/>
      <c r="H1096" t="s">
        <v>2130</v>
      </c>
      <c r="Q1096" s="170"/>
      <c r="AE1096" s="382"/>
      <c r="AG1096" s="7"/>
    </row>
    <row r="1097" spans="1:33" ht="15" customHeight="1" x14ac:dyDescent="0.15">
      <c r="A1097" s="341"/>
      <c r="C1097" s="382"/>
      <c r="Q1097" s="170"/>
      <c r="AE1097" s="382"/>
      <c r="AG1097" s="7"/>
    </row>
    <row r="1098" spans="1:33" ht="15" customHeight="1" x14ac:dyDescent="0.15">
      <c r="A1098" s="341"/>
      <c r="C1098" s="382"/>
      <c r="Q1098" s="170"/>
      <c r="AE1098" s="382"/>
      <c r="AG1098" s="7"/>
    </row>
    <row r="1099" spans="1:33" ht="15" customHeight="1" x14ac:dyDescent="0.15">
      <c r="A1099" s="341"/>
      <c r="C1099" s="382"/>
      <c r="Q1099" s="170"/>
      <c r="AE1099" s="382"/>
      <c r="AG1099" s="7"/>
    </row>
    <row r="1100" spans="1:33" ht="15" customHeight="1" x14ac:dyDescent="0.15">
      <c r="A1100" s="341"/>
      <c r="C1100" s="382"/>
      <c r="Q1100" s="170"/>
      <c r="AE1100" s="382"/>
      <c r="AG1100" s="7"/>
    </row>
    <row r="1101" spans="1:33" ht="15" customHeight="1" x14ac:dyDescent="0.15">
      <c r="A1101" s="341"/>
      <c r="C1101" s="382"/>
      <c r="Q1101" s="170"/>
      <c r="AE1101" s="382"/>
      <c r="AG1101" s="7"/>
    </row>
    <row r="1102" spans="1:33" ht="15" customHeight="1" x14ac:dyDescent="0.15">
      <c r="A1102" s="341"/>
      <c r="C1102" s="382"/>
      <c r="Q1102" s="170"/>
      <c r="AE1102" s="382"/>
      <c r="AG1102" s="7"/>
    </row>
    <row r="1103" spans="1:33" ht="15" customHeight="1" x14ac:dyDescent="0.15">
      <c r="A1103" s="341"/>
      <c r="C1103" s="382"/>
      <c r="L1103" s="6" t="s">
        <v>588</v>
      </c>
      <c r="Q1103" s="170"/>
      <c r="X1103" s="23" t="s">
        <v>2107</v>
      </c>
      <c r="AE1103" s="382"/>
      <c r="AG1103" s="7"/>
    </row>
    <row r="1104" spans="1:33" ht="15" customHeight="1" x14ac:dyDescent="0.15">
      <c r="A1104" s="341"/>
      <c r="B1104" s="551"/>
      <c r="C1104" s="552"/>
      <c r="D1104" s="549"/>
      <c r="E1104" s="549"/>
      <c r="F1104" s="549"/>
      <c r="G1104" s="549"/>
      <c r="H1104" s="549"/>
      <c r="I1104" s="549"/>
      <c r="J1104" s="549"/>
      <c r="K1104" s="549"/>
      <c r="L1104" s="550"/>
      <c r="M1104" s="549"/>
      <c r="N1104" s="549"/>
      <c r="O1104" s="549"/>
      <c r="P1104" s="549"/>
      <c r="Q1104" s="553"/>
      <c r="R1104" s="3"/>
      <c r="S1104" s="3"/>
      <c r="T1104" s="3"/>
      <c r="U1104" s="3"/>
      <c r="V1104" s="3"/>
      <c r="W1104" s="3"/>
      <c r="X1104" s="3"/>
      <c r="Y1104" s="3"/>
      <c r="Z1104" s="3"/>
      <c r="AA1104" s="3"/>
      <c r="AB1104" s="3"/>
      <c r="AC1104" s="3"/>
      <c r="AD1104" s="3"/>
      <c r="AE1104" s="388"/>
      <c r="AF1104" s="3"/>
      <c r="AG1104" s="16"/>
    </row>
    <row r="1105" spans="1:33" ht="15" customHeight="1" x14ac:dyDescent="0.15">
      <c r="Q1105" s="558"/>
    </row>
    <row r="1106" spans="1:33" ht="15" customHeight="1" x14ac:dyDescent="0.15">
      <c r="B1106" s="6" t="s">
        <v>2131</v>
      </c>
      <c r="Q1106" s="559"/>
    </row>
    <row r="1107" spans="1:33" ht="15" customHeight="1" x14ac:dyDescent="0.15">
      <c r="B1107" s="129"/>
      <c r="C1107" s="129"/>
      <c r="D1107" s="129"/>
      <c r="E1107" s="129"/>
      <c r="F1107" s="129"/>
      <c r="G1107" s="129"/>
      <c r="H1107" s="129"/>
      <c r="I1107" s="129"/>
      <c r="J1107" s="129"/>
      <c r="K1107" s="376" t="s">
        <v>433</v>
      </c>
      <c r="L1107" s="129"/>
      <c r="M1107" s="129"/>
      <c r="N1107" s="129"/>
      <c r="O1107" s="129"/>
      <c r="P1107" s="129"/>
      <c r="Q1107" s="560"/>
      <c r="R1107" s="3"/>
      <c r="S1107" s="3"/>
      <c r="T1107" s="3"/>
      <c r="U1107" s="3"/>
      <c r="V1107" s="3"/>
      <c r="W1107" s="3" t="s">
        <v>791</v>
      </c>
      <c r="X1107" s="3"/>
      <c r="Y1107" s="3"/>
      <c r="Z1107" s="3"/>
      <c r="AA1107" s="3"/>
      <c r="AB1107" s="3"/>
      <c r="AC1107" s="3"/>
      <c r="AD1107" s="3"/>
      <c r="AE1107" s="3"/>
      <c r="AF1107" s="3"/>
      <c r="AG1107" s="3"/>
    </row>
    <row r="1108" spans="1:33" ht="15" customHeight="1" x14ac:dyDescent="0.15">
      <c r="A1108" s="341"/>
      <c r="C1108" s="382"/>
      <c r="L1108" s="9" t="s">
        <v>212</v>
      </c>
      <c r="Q1108" s="170"/>
      <c r="X1108" s="23" t="s">
        <v>61</v>
      </c>
      <c r="AE1108" s="382"/>
      <c r="AG1108" s="7"/>
    </row>
    <row r="1109" spans="1:33" ht="15" customHeight="1" x14ac:dyDescent="0.15">
      <c r="A1109" s="341"/>
      <c r="C1109" s="382"/>
      <c r="M1109" t="s">
        <v>398</v>
      </c>
      <c r="N1109" t="s">
        <v>2127</v>
      </c>
      <c r="Q1109" s="170"/>
      <c r="AE1109" s="382"/>
      <c r="AG1109" s="7"/>
    </row>
    <row r="1110" spans="1:33" ht="15" customHeight="1" x14ac:dyDescent="0.15">
      <c r="A1110" s="341"/>
      <c r="C1110" s="382"/>
      <c r="D1110" s="9"/>
      <c r="E1110" s="9"/>
      <c r="K1110" t="s">
        <v>2132</v>
      </c>
      <c r="Q1110" s="170"/>
      <c r="T1110" s="9"/>
      <c r="U1110" s="9"/>
      <c r="AE1110" s="382"/>
      <c r="AG1110" s="7"/>
    </row>
    <row r="1111" spans="1:33" ht="15" customHeight="1" x14ac:dyDescent="0.15">
      <c r="A1111" s="341"/>
      <c r="C1111" s="382"/>
      <c r="F1111" s="52"/>
      <c r="Q1111" s="170"/>
      <c r="AE1111" s="382"/>
      <c r="AG1111" s="7"/>
    </row>
    <row r="1112" spans="1:33" ht="15" customHeight="1" x14ac:dyDescent="0.15">
      <c r="A1112" s="341"/>
      <c r="C1112" s="382"/>
      <c r="Q1112" s="170"/>
      <c r="AE1112" s="382"/>
      <c r="AG1112" s="7"/>
    </row>
    <row r="1113" spans="1:33" ht="15" customHeight="1" x14ac:dyDescent="0.15">
      <c r="A1113" s="341"/>
      <c r="C1113" s="382"/>
      <c r="F1113" s="6"/>
      <c r="Q1113" s="170"/>
      <c r="AC1113" s="23"/>
      <c r="AE1113" s="382"/>
      <c r="AG1113" s="7"/>
    </row>
    <row r="1114" spans="1:33" ht="15" customHeight="1" x14ac:dyDescent="0.15">
      <c r="A1114" s="341"/>
      <c r="C1114" s="382"/>
      <c r="F1114" t="s">
        <v>63</v>
      </c>
      <c r="M1114" t="s">
        <v>2128</v>
      </c>
      <c r="Q1114" s="170"/>
      <c r="AE1114" s="382"/>
      <c r="AG1114" s="7"/>
    </row>
    <row r="1115" spans="1:33" ht="15" customHeight="1" x14ac:dyDescent="0.15">
      <c r="A1115" s="341"/>
      <c r="C1115" s="382"/>
      <c r="E1115" s="5"/>
      <c r="Q1115" s="170"/>
      <c r="R1115" t="s">
        <v>2129</v>
      </c>
      <c r="AE1115" s="382"/>
      <c r="AG1115" s="7"/>
    </row>
    <row r="1116" spans="1:33" ht="15" customHeight="1" x14ac:dyDescent="0.15">
      <c r="A1116" s="341"/>
      <c r="C1116" s="382"/>
      <c r="Q1116" s="170"/>
      <c r="AE1116" s="382"/>
      <c r="AG1116" s="7"/>
    </row>
    <row r="1117" spans="1:33" ht="15" customHeight="1" x14ac:dyDescent="0.15">
      <c r="A1117" s="341"/>
      <c r="C1117" s="382"/>
      <c r="J1117" s="5" t="s">
        <v>2115</v>
      </c>
      <c r="Q1117" s="170"/>
      <c r="X1117" s="9" t="s">
        <v>432</v>
      </c>
      <c r="AE1117" s="382"/>
      <c r="AG1117" s="7"/>
    </row>
    <row r="1118" spans="1:33" ht="15" customHeight="1" x14ac:dyDescent="0.15">
      <c r="A1118" s="341"/>
      <c r="C1118" s="382"/>
      <c r="Q1118" s="170"/>
      <c r="AE1118" s="382"/>
      <c r="AG1118" s="7"/>
    </row>
    <row r="1119" spans="1:33" ht="15" customHeight="1" x14ac:dyDescent="0.15">
      <c r="A1119" s="341"/>
      <c r="C1119" s="382"/>
      <c r="H1119" t="s">
        <v>2130</v>
      </c>
      <c r="Q1119" s="170"/>
      <c r="AE1119" s="382"/>
      <c r="AG1119" s="7"/>
    </row>
    <row r="1120" spans="1:33" ht="15" customHeight="1" x14ac:dyDescent="0.15">
      <c r="A1120" s="341"/>
      <c r="C1120" s="382"/>
      <c r="Q1120" s="170"/>
      <c r="AE1120" s="382"/>
      <c r="AG1120" s="7"/>
    </row>
    <row r="1121" spans="1:33" ht="15" customHeight="1" x14ac:dyDescent="0.15">
      <c r="A1121" s="341"/>
      <c r="C1121" s="382"/>
      <c r="Q1121" s="170"/>
      <c r="AE1121" s="382"/>
      <c r="AG1121" s="7"/>
    </row>
    <row r="1122" spans="1:33" ht="15" customHeight="1" x14ac:dyDescent="0.15">
      <c r="A1122" s="341"/>
      <c r="C1122" s="382"/>
      <c r="Q1122" s="170"/>
      <c r="AE1122" s="382"/>
      <c r="AG1122" s="7"/>
    </row>
    <row r="1123" spans="1:33" ht="15" customHeight="1" x14ac:dyDescent="0.15">
      <c r="A1123" s="341"/>
      <c r="C1123" s="382"/>
      <c r="Q1123" s="170"/>
      <c r="AE1123" s="382"/>
      <c r="AG1123" s="7"/>
    </row>
    <row r="1124" spans="1:33" ht="15" customHeight="1" x14ac:dyDescent="0.15">
      <c r="A1124" s="341"/>
      <c r="C1124" s="382"/>
      <c r="Q1124" s="170"/>
      <c r="AE1124" s="382"/>
      <c r="AG1124" s="7"/>
    </row>
    <row r="1125" spans="1:33" ht="15" customHeight="1" x14ac:dyDescent="0.15">
      <c r="A1125" s="341"/>
      <c r="C1125" s="382"/>
      <c r="Q1125" s="170"/>
      <c r="AE1125" s="382"/>
      <c r="AG1125" s="7"/>
    </row>
    <row r="1126" spans="1:33" ht="15" customHeight="1" x14ac:dyDescent="0.15">
      <c r="A1126" s="341"/>
      <c r="C1126" s="382"/>
      <c r="L1126" s="6" t="s">
        <v>588</v>
      </c>
      <c r="Q1126" s="170"/>
      <c r="X1126" s="23" t="s">
        <v>2107</v>
      </c>
      <c r="AE1126" s="382"/>
      <c r="AG1126" s="7"/>
    </row>
    <row r="1127" spans="1:33" ht="15" customHeight="1" x14ac:dyDescent="0.15">
      <c r="A1127" s="341"/>
      <c r="B1127" s="551"/>
      <c r="C1127" s="552"/>
      <c r="D1127" s="549"/>
      <c r="E1127" s="549"/>
      <c r="F1127" s="549"/>
      <c r="G1127" s="549"/>
      <c r="H1127" s="549"/>
      <c r="I1127" s="549"/>
      <c r="J1127" s="549"/>
      <c r="K1127" s="549"/>
      <c r="L1127" s="550"/>
      <c r="M1127" s="549"/>
      <c r="N1127" s="549"/>
      <c r="O1127" s="549"/>
      <c r="P1127" s="549"/>
      <c r="Q1127" s="553"/>
      <c r="R1127" s="3"/>
      <c r="S1127" s="3"/>
      <c r="T1127" s="3"/>
      <c r="U1127" s="3"/>
      <c r="V1127" s="3"/>
      <c r="W1127" s="3"/>
      <c r="X1127" s="3"/>
      <c r="Y1127" s="3"/>
      <c r="Z1127" s="3"/>
      <c r="AA1127" s="3"/>
      <c r="AB1127" s="3"/>
      <c r="AC1127" s="3"/>
      <c r="AD1127" s="3"/>
      <c r="AE1127" s="388"/>
      <c r="AF1127" s="3"/>
      <c r="AG1127" s="16"/>
    </row>
    <row r="1128" spans="1:33" ht="15" customHeight="1" x14ac:dyDescent="0.15">
      <c r="Q1128" s="558"/>
    </row>
    <row r="1129" spans="1:33" ht="15" customHeight="1" x14ac:dyDescent="0.15">
      <c r="B1129" s="6" t="s">
        <v>2133</v>
      </c>
      <c r="Q1129" s="559"/>
    </row>
    <row r="1130" spans="1:33" ht="15" customHeight="1" x14ac:dyDescent="0.15">
      <c r="K1130" s="23" t="s">
        <v>2793</v>
      </c>
      <c r="Q1130" s="559"/>
    </row>
    <row r="1131" spans="1:33" ht="15" customHeight="1" x14ac:dyDescent="0.15">
      <c r="L1131" s="9" t="s">
        <v>212</v>
      </c>
      <c r="X1131" s="23" t="s">
        <v>61</v>
      </c>
    </row>
    <row r="1132" spans="1:33" ht="15" customHeight="1" x14ac:dyDescent="0.15">
      <c r="K1132" t="s">
        <v>2135</v>
      </c>
      <c r="T1132" t="s">
        <v>2136</v>
      </c>
    </row>
    <row r="1133" spans="1:33" ht="15" customHeight="1" x14ac:dyDescent="0.15">
      <c r="D1133" s="9"/>
      <c r="E1133" s="9"/>
      <c r="T1133" s="9"/>
      <c r="U1133" s="9"/>
    </row>
    <row r="1134" spans="1:33" ht="15" customHeight="1" x14ac:dyDescent="0.15">
      <c r="F1134" s="52"/>
    </row>
    <row r="1135" spans="1:33" ht="15" customHeight="1" x14ac:dyDescent="0.15">
      <c r="AC1135" s="23"/>
    </row>
    <row r="1136" spans="1:33" ht="15" customHeight="1" x14ac:dyDescent="0.15">
      <c r="F1136" s="6"/>
      <c r="G1136" t="s">
        <v>2137</v>
      </c>
    </row>
    <row r="1137" spans="1:33" ht="15" customHeight="1" x14ac:dyDescent="0.15">
      <c r="B1137" s="6" t="s">
        <v>2138</v>
      </c>
      <c r="K1137" t="s">
        <v>1270</v>
      </c>
    </row>
    <row r="1138" spans="1:33" ht="15" customHeight="1" x14ac:dyDescent="0.15">
      <c r="B1138" s="129"/>
      <c r="C1138" s="129"/>
      <c r="D1138" s="129"/>
      <c r="E1138" s="129"/>
      <c r="F1138" s="129"/>
      <c r="G1138" s="129"/>
      <c r="H1138" s="129"/>
      <c r="I1138" s="129"/>
      <c r="J1138" s="129"/>
      <c r="K1138" s="376"/>
      <c r="L1138" s="376" t="s">
        <v>433</v>
      </c>
      <c r="M1138" s="129"/>
      <c r="N1138" s="129"/>
      <c r="O1138" s="129"/>
      <c r="P1138" s="129"/>
      <c r="Q1138" s="129"/>
      <c r="R1138" s="3"/>
      <c r="S1138" s="3"/>
      <c r="T1138" s="3"/>
      <c r="U1138" s="3"/>
      <c r="V1138" s="3"/>
      <c r="W1138" s="3" t="s">
        <v>791</v>
      </c>
      <c r="X1138" s="3"/>
      <c r="Y1138" s="3"/>
      <c r="Z1138" s="3"/>
      <c r="AA1138" s="3"/>
      <c r="AB1138" s="3"/>
      <c r="AC1138" s="3"/>
      <c r="AD1138" s="3"/>
      <c r="AE1138" s="3"/>
      <c r="AF1138" s="3"/>
      <c r="AG1138" s="3"/>
    </row>
    <row r="1139" spans="1:33" ht="15" customHeight="1" x14ac:dyDescent="0.15">
      <c r="A1139" s="341"/>
      <c r="C1139" s="382"/>
      <c r="L1139" s="9" t="s">
        <v>212</v>
      </c>
      <c r="Q1139" s="561"/>
      <c r="X1139" s="23" t="s">
        <v>61</v>
      </c>
      <c r="AE1139" s="382"/>
      <c r="AG1139" s="7"/>
    </row>
    <row r="1140" spans="1:33" ht="15" customHeight="1" x14ac:dyDescent="0.15">
      <c r="A1140" s="341"/>
      <c r="C1140" s="382"/>
      <c r="G1140" t="s">
        <v>2139</v>
      </c>
      <c r="L1140" t="s">
        <v>2140</v>
      </c>
      <c r="Q1140" s="170"/>
      <c r="AE1140" s="382"/>
      <c r="AG1140" s="7"/>
    </row>
    <row r="1141" spans="1:33" ht="15" customHeight="1" x14ac:dyDescent="0.15">
      <c r="A1141" s="341"/>
      <c r="C1141" s="382"/>
      <c r="D1141" s="9"/>
      <c r="E1141" s="9"/>
      <c r="Q1141" s="170"/>
      <c r="T1141" s="9"/>
      <c r="U1141" s="9"/>
      <c r="AE1141" s="382"/>
      <c r="AG1141" s="7"/>
    </row>
    <row r="1142" spans="1:33" ht="15" customHeight="1" x14ac:dyDescent="0.15">
      <c r="A1142" s="341"/>
      <c r="C1142" s="382"/>
      <c r="F1142" s="52"/>
      <c r="Q1142" s="170"/>
      <c r="AE1142" s="382"/>
      <c r="AG1142" s="7"/>
    </row>
    <row r="1143" spans="1:33" ht="15" customHeight="1" x14ac:dyDescent="0.15">
      <c r="A1143" s="341"/>
      <c r="C1143" s="382"/>
      <c r="Q1143" s="170"/>
      <c r="AE1143" s="382"/>
      <c r="AG1143" s="7"/>
    </row>
    <row r="1144" spans="1:33" ht="15" customHeight="1" x14ac:dyDescent="0.15">
      <c r="A1144" s="341"/>
      <c r="C1144" s="382"/>
      <c r="F1144" s="6"/>
      <c r="L1144" t="s">
        <v>2134</v>
      </c>
      <c r="Q1144" s="170"/>
      <c r="AC1144" s="23"/>
      <c r="AE1144" s="382"/>
      <c r="AG1144" s="7"/>
    </row>
    <row r="1145" spans="1:33" ht="15" customHeight="1" x14ac:dyDescent="0.15">
      <c r="A1145" s="341"/>
      <c r="C1145" s="382"/>
      <c r="Q1145" s="170"/>
      <c r="AE1145" s="382"/>
      <c r="AG1145" s="7"/>
    </row>
    <row r="1146" spans="1:33" ht="15" customHeight="1" x14ac:dyDescent="0.15">
      <c r="A1146" s="341"/>
      <c r="C1146" s="382"/>
      <c r="E1146" s="5"/>
      <c r="Q1146" s="170"/>
      <c r="R1146" t="s">
        <v>2129</v>
      </c>
      <c r="AE1146" s="382"/>
      <c r="AG1146" s="7"/>
    </row>
    <row r="1147" spans="1:33" ht="15" customHeight="1" x14ac:dyDescent="0.15">
      <c r="A1147" s="341"/>
      <c r="C1147" s="382"/>
      <c r="Q1147" s="170"/>
      <c r="AE1147" s="382"/>
      <c r="AG1147" s="7"/>
    </row>
    <row r="1148" spans="1:33" ht="15" customHeight="1" x14ac:dyDescent="0.15">
      <c r="A1148" s="341"/>
      <c r="C1148" s="382"/>
      <c r="J1148" s="5" t="s">
        <v>2115</v>
      </c>
      <c r="Q1148" s="170"/>
      <c r="X1148" s="9" t="s">
        <v>432</v>
      </c>
      <c r="AE1148" s="382"/>
      <c r="AG1148" s="7"/>
    </row>
    <row r="1149" spans="1:33" ht="15" customHeight="1" x14ac:dyDescent="0.15">
      <c r="A1149" s="341"/>
      <c r="C1149" s="382"/>
      <c r="Q1149" s="170"/>
      <c r="AE1149" s="382"/>
      <c r="AG1149" s="7"/>
    </row>
    <row r="1150" spans="1:33" ht="15" customHeight="1" x14ac:dyDescent="0.15">
      <c r="A1150" s="341"/>
      <c r="C1150" s="382"/>
      <c r="Q1150" s="170"/>
      <c r="AE1150" s="382"/>
      <c r="AG1150" s="7"/>
    </row>
    <row r="1151" spans="1:33" ht="15" customHeight="1" x14ac:dyDescent="0.15">
      <c r="A1151" s="341"/>
      <c r="C1151" s="382"/>
      <c r="Q1151" s="170"/>
      <c r="AE1151" s="382"/>
      <c r="AG1151" s="7"/>
    </row>
    <row r="1152" spans="1:33" ht="15" customHeight="1" x14ac:dyDescent="0.15">
      <c r="A1152" s="341"/>
      <c r="C1152" s="382"/>
      <c r="Q1152" s="170"/>
      <c r="AE1152" s="382"/>
      <c r="AG1152" s="7"/>
    </row>
    <row r="1153" spans="1:33" ht="15" customHeight="1" x14ac:dyDescent="0.15">
      <c r="A1153" s="341"/>
      <c r="C1153" s="382"/>
      <c r="Q1153" s="170"/>
      <c r="AE1153" s="382"/>
      <c r="AG1153" s="7"/>
    </row>
    <row r="1154" spans="1:33" ht="15" customHeight="1" x14ac:dyDescent="0.15">
      <c r="A1154" s="341"/>
      <c r="C1154" s="382"/>
      <c r="Q1154" s="170"/>
      <c r="AE1154" s="382"/>
      <c r="AG1154" s="7"/>
    </row>
    <row r="1155" spans="1:33" ht="15" customHeight="1" x14ac:dyDescent="0.15">
      <c r="A1155" s="341"/>
      <c r="C1155" s="382"/>
      <c r="Q1155" s="170"/>
      <c r="AE1155" s="382"/>
      <c r="AG1155" s="7"/>
    </row>
    <row r="1156" spans="1:33" ht="15" customHeight="1" x14ac:dyDescent="0.15">
      <c r="A1156" s="341"/>
      <c r="C1156" s="382"/>
      <c r="Q1156" s="170"/>
      <c r="AE1156" s="382"/>
      <c r="AG1156" s="7"/>
    </row>
    <row r="1157" spans="1:33" ht="15" customHeight="1" x14ac:dyDescent="0.15">
      <c r="A1157" s="341"/>
      <c r="C1157" s="382"/>
      <c r="L1157" s="6" t="s">
        <v>588</v>
      </c>
      <c r="Q1157" s="170"/>
      <c r="X1157" s="23" t="s">
        <v>2107</v>
      </c>
      <c r="AE1157" s="382"/>
      <c r="AG1157" s="7"/>
    </row>
    <row r="1158" spans="1:33" ht="15" customHeight="1" x14ac:dyDescent="0.15">
      <c r="A1158" s="341"/>
      <c r="B1158" s="551"/>
      <c r="C1158" s="552"/>
      <c r="D1158" s="549"/>
      <c r="E1158" s="549"/>
      <c r="F1158" s="549"/>
      <c r="G1158" s="549"/>
      <c r="H1158" s="549"/>
      <c r="I1158" s="549"/>
      <c r="J1158" s="549"/>
      <c r="K1158" s="549"/>
      <c r="L1158" s="550"/>
      <c r="M1158" s="549"/>
      <c r="N1158" s="549"/>
      <c r="O1158" s="549"/>
      <c r="P1158" s="549"/>
      <c r="Q1158" s="553"/>
      <c r="R1158" s="3"/>
      <c r="S1158" s="3"/>
      <c r="T1158" s="3"/>
      <c r="U1158" s="3"/>
      <c r="V1158" s="3"/>
      <c r="W1158" s="3"/>
      <c r="X1158" s="3"/>
      <c r="Y1158" s="3"/>
      <c r="Z1158" s="3"/>
      <c r="AA1158" s="3"/>
      <c r="AB1158" s="3"/>
      <c r="AC1158" s="3"/>
      <c r="AD1158" s="3"/>
      <c r="AE1158" s="388"/>
      <c r="AF1158" s="3"/>
      <c r="AG1158" s="16"/>
    </row>
    <row r="1159" spans="1:33" ht="15" customHeight="1" x14ac:dyDescent="0.15">
      <c r="Q1159" s="554"/>
    </row>
    <row r="1160" spans="1:33" ht="15" customHeight="1" x14ac:dyDescent="0.15">
      <c r="B1160" s="30" t="s">
        <v>2141</v>
      </c>
      <c r="Q1160" s="555"/>
    </row>
    <row r="1161" spans="1:33" ht="15" customHeight="1" x14ac:dyDescent="0.15">
      <c r="B1161" t="s">
        <v>2142</v>
      </c>
      <c r="Q1161" s="555"/>
    </row>
    <row r="1162" spans="1:33" ht="15" customHeight="1" x14ac:dyDescent="0.15">
      <c r="Q1162" s="555"/>
    </row>
    <row r="1163" spans="1:33" ht="15" customHeight="1" x14ac:dyDescent="0.15">
      <c r="L1163" s="9" t="s">
        <v>212</v>
      </c>
      <c r="X1163" s="23" t="s">
        <v>61</v>
      </c>
    </row>
    <row r="1164" spans="1:33" ht="15" customHeight="1" x14ac:dyDescent="0.15">
      <c r="K1164" s="6" t="s">
        <v>433</v>
      </c>
      <c r="M1164" t="s">
        <v>398</v>
      </c>
      <c r="N1164" t="s">
        <v>2127</v>
      </c>
      <c r="W1164" t="s">
        <v>791</v>
      </c>
    </row>
    <row r="1165" spans="1:33" ht="15" customHeight="1" x14ac:dyDescent="0.15">
      <c r="D1165" s="9"/>
      <c r="E1165" s="9"/>
      <c r="T1165" s="9"/>
      <c r="U1165" s="9"/>
    </row>
    <row r="1166" spans="1:33" ht="15" customHeight="1" x14ac:dyDescent="0.15">
      <c r="F1166" s="52"/>
    </row>
    <row r="1168" spans="1:33" ht="15" customHeight="1" x14ac:dyDescent="0.15">
      <c r="F1168" s="6"/>
      <c r="H1168" s="129" t="s">
        <v>2143</v>
      </c>
      <c r="I1168" s="101"/>
      <c r="AC1168" s="23"/>
    </row>
    <row r="1169" spans="5:24" ht="15" customHeight="1" x14ac:dyDescent="0.15">
      <c r="G1169" s="59"/>
      <c r="H1169" s="32">
        <v>0</v>
      </c>
      <c r="I1169" s="106">
        <v>0</v>
      </c>
      <c r="J1169" t="s">
        <v>10</v>
      </c>
      <c r="M1169" t="s">
        <v>2128</v>
      </c>
    </row>
    <row r="1170" spans="5:24" ht="15" customHeight="1" x14ac:dyDescent="0.15">
      <c r="E1170" s="5"/>
      <c r="H1170" t="s">
        <v>2144</v>
      </c>
      <c r="R1170" t="s">
        <v>2129</v>
      </c>
    </row>
    <row r="1172" spans="5:24" ht="15" customHeight="1" x14ac:dyDescent="0.15">
      <c r="J1172" s="5" t="s">
        <v>2115</v>
      </c>
      <c r="X1172" s="9" t="s">
        <v>432</v>
      </c>
    </row>
    <row r="1181" spans="5:24" ht="15" customHeight="1" x14ac:dyDescent="0.15">
      <c r="X1181" s="23"/>
    </row>
    <row r="1182" spans="5:24" ht="15" customHeight="1" x14ac:dyDescent="0.15">
      <c r="L1182" s="6" t="s">
        <v>588</v>
      </c>
      <c r="X1182" t="s">
        <v>2107</v>
      </c>
    </row>
  </sheetData>
  <phoneticPr fontId="1"/>
  <hyperlinks>
    <hyperlink ref="U433:V433" location="本裁ち四つ身の袷の着物!AS531" display="後身幅 1" xr:uid="{9C85F0FF-3E0A-40F8-BC04-0177311EB5F2}"/>
    <hyperlink ref="S433" location="裁断図!AM411" display="後身幅 2" xr:uid="{BD156821-F70A-4166-B8F2-9078BF6EFCCC}"/>
    <hyperlink ref="Y452:AA452" location="裁断図!BE268" display="前立ての縫代" xr:uid="{2FAAC394-D00B-49D5-A58B-C59006609B77}"/>
    <hyperlink ref="BM464:BN464" location="本裁ち四つ身の袷の着物!BI547" display="縫込み代a" xr:uid="{8ED92D18-62D3-4D26-8E02-B40430DB5C28}"/>
    <hyperlink ref="BP432:BQ432" location="本裁ち四つ身の袷の着物!U433" display="後身幅 1" xr:uid="{899CF196-415D-420C-8831-F69B1986AB46}"/>
    <hyperlink ref="BM432:BN432" location="本裁ち四つ身の袷の着物!S433" display="後身幅 2" xr:uid="{ABA045ED-DB0B-4F99-9D9E-294F5F69BD54}"/>
    <hyperlink ref="AY433:BC433" location="本裁ち四つ身の袷の着物!BT453" display="注、胴接ぎの処の後幅のへら" xr:uid="{FC093E34-4358-4265-9B0E-9050FE9F0F93}"/>
    <hyperlink ref="AN531:AO531" location="本裁ち四つ身の袷の着物!BM432" display="後身幅 2" xr:uid="{C6617619-3E75-4063-91F4-A60E28E7CA79}"/>
    <hyperlink ref="AS531:AT531" location="本裁ち四つ身の袷の着物!BP432" display="後身幅 1" xr:uid="{B6FAB86D-A5E1-4691-AA8C-341E56D3A293}"/>
    <hyperlink ref="BW431:CA431" location="裁断図!AF311" display="※、衽下りの処の身幅" xr:uid="{0FE53D45-EFA4-4338-B1B1-806CD35819C0}"/>
    <hyperlink ref="AC431:AF431" location="本裁ち四つ身の袷の着物!BW431" display="※衽下りの処の身幅" xr:uid="{A8145C9A-2BA5-4AC0-B3FD-81A5705B61FC}"/>
    <hyperlink ref="BS433" location="本裁ち四つ身の袷の着物!C450" display="     +" xr:uid="{002565BE-6131-4D49-887E-61DA0DCBD02B}"/>
    <hyperlink ref="BT433" location="本裁ち四つ身の袷の着物!N450" display="     -" xr:uid="{CBD8010C-704A-483F-A2B2-1139C9DB2319}"/>
    <hyperlink ref="Y434" location="本裁ち四つ身の袷の着物!C450" display="     +" xr:uid="{CD761C85-DF35-4FED-A25D-694703B881A5}"/>
    <hyperlink ref="Z434" location="本裁ち四つ身の袷の着物!N450" display="     -" xr:uid="{CB978B47-08B5-4AA0-BFF6-9016AFCD2DE2}"/>
    <hyperlink ref="AA434" location="本裁ち四つ身の袷の着物!C450" display="     +" xr:uid="{F0C073CF-2777-4F77-8BC6-E4922E89B3AE}"/>
    <hyperlink ref="AB434" location="本裁ち四つ身の袷の着物!N450" display="     -" xr:uid="{72B3C904-BFF8-4394-80EC-9CC90977710A}"/>
    <hyperlink ref="BU433" location="本裁ち四つ身の袷の着物!C450" display="     +" xr:uid="{2A780D25-24CD-4A71-BFEE-81F93E11E722}"/>
    <hyperlink ref="BV433" location="本裁ち四つ身の袷の着物!N450" display="     -" xr:uid="{65CDDBAF-AE55-40CA-B261-19D88B505104}"/>
    <hyperlink ref="Y433:Z433" location="本裁ち四つ身の袷の着物!BS432" display="前身幅 1 " xr:uid="{63476283-EC6F-42E7-B66F-587E05F4C7D4}"/>
    <hyperlink ref="BS432:BT432" location="本裁ち四つ身の袷の着物!Y433" display="前身幅 1 " xr:uid="{BCE95711-1630-4DEA-9776-82886E7A3802}"/>
    <hyperlink ref="BU432:BV432" location="本裁ち四つ身の袷の着物!AA433" display="  前身幅 2" xr:uid="{A184A8C5-57FF-44EC-81DD-B870D41E10A6}"/>
    <hyperlink ref="BT453:BX453" location="本裁ち四つ身の袷の着物!AY433" display="注、胴接ぎの処の後幅のへら" xr:uid="{0149CF54-0BBE-4D22-8B0C-FE75BDA43D1A}"/>
    <hyperlink ref="Y453:AB453" location="本裁ち四つ身の袷の着物!BG551" display="胴裏の前立ての縫代" xr:uid="{316258DC-D911-4272-BD87-3791C0B98B98}"/>
    <hyperlink ref="BG550" location="本裁ち四つ身の袷の着物!AB440" display="表地" xr:uid="{F5CEF122-9DAB-465C-B4DB-08B68CD6DEBA}"/>
    <hyperlink ref="BG551" location="本裁ち四つ身の袷の着物!BV440" display="胴裏" xr:uid="{FE894EE1-5568-4EA0-8F12-13E9900C47C1}"/>
    <hyperlink ref="T65:U65" location="本裁ち四つ身の袷の着物!A70" display="※身八っ口" xr:uid="{68A9E73F-D49B-48A0-87D0-1988F76DB803}"/>
    <hyperlink ref="R65:S65" location="本裁ち四つ身の袷の着物!N66" display="※袖付" xr:uid="{E969E3EB-3E68-4BC9-924A-CB574E72E40D}"/>
    <hyperlink ref="N67:O67" location="本裁ち四つ身の袷の着物!A71" display="※袖丈" xr:uid="{369C5BA8-59C3-4626-8B8E-63BE6B783CAC}"/>
    <hyperlink ref="Y451:Z451" location="裁断図!BJ344" display="縫込み代 a" xr:uid="{FF3C473F-1152-4DEC-8FD5-9A90A36474E6}"/>
    <hyperlink ref="Z72:AC72" location="本裁ち四つ身の袷の着物!AH65" display="肩山から内揚迄の長さ" xr:uid="{BC6F45C3-AF20-44D5-9A5F-8EB62BB54ACA}"/>
    <hyperlink ref="AG65:AJ65" location="本裁ち四つ身の袷の着物!AA72" display="※肩山から内揚迄の長さ" xr:uid="{47B8904F-4661-49E6-90E0-C0F8D2EA43A5}"/>
    <hyperlink ref="B70:G70" location="裁断図!T25" display="※、身長が145ｃｍで体重が37ｋｇから身長が154ｃｍで体重42ｋｇの男子は身八っ口は有りませんので身八っ口は0を記入して下さい。" xr:uid="{84492D9F-6FC5-451C-9D91-1C3CF7CE9618}"/>
    <hyperlink ref="B71:G71" location="裁断図!R26" display="※、身長が145ｃｍで体重が37ｋｇから身長が154ｃｍで体重42ｋｇの男子は袖付＝袖丈になるのでどちらにも同じ寸法を記入して下さい。" xr:uid="{19BCE0F2-2ED9-4321-B9A7-B7E10B20A719}"/>
    <hyperlink ref="B73:M73" location="本裁ち四つ身の袷の着物!T67" display="※、女子でも腰揚をして着用するときは褄下の寸法を着丈の1/2にします。" xr:uid="{62962BC0-65BB-465E-BBA8-FA9D55A9656B}"/>
    <hyperlink ref="AU11:BK11" location="本裁ち四つ身の袷の着物!A72" display="※、身長が145ｃｍで体重が37ｋｇから、身長が154ｃｍで体重42ｋｇの男子は対丈にして肩揚だけをします。" xr:uid="{2DE2E482-77BD-46A1-8AD4-9986A028F49E}"/>
    <hyperlink ref="AB69:AE69" location="本裁ち四つ身の袷の着物!AS127" display=" ※、袖付の処の後幅" xr:uid="{BE8A9211-82A4-4537-8934-BB06F38A52B8}"/>
    <hyperlink ref="AS127:AV127" location="本裁ち四つ身の袷の着物!AB69" display="     袖付の処の後幅" xr:uid="{F39F3B66-62E0-42A9-AA64-AADC0460A71F}"/>
    <hyperlink ref="BW431:BY431" location="本裁ち四つ身の袷の着物!AC431" display="衽下りの処の身幅" xr:uid="{C119350E-05B3-430C-AF10-42845611F37E}"/>
    <hyperlink ref="S433:T433" location="本裁ち四つ身の袷の着物!AN531" display="後身幅 2" xr:uid="{504145EE-2029-4F1D-A02A-0F575F348A9C}"/>
    <hyperlink ref="AA433:AB433" location="本裁ち四つ身の袷の着物!BU432" display="前身幅 2" xr:uid="{A4D7244E-EC2A-4A46-A78E-B4329618AEBF}"/>
    <hyperlink ref="BI547:BJ547" location="本裁ち四つ身の袷の着物!Y451" display="縫込み代a" xr:uid="{F90B21AB-62E3-41AA-99EC-EE9655FB0C14}"/>
    <hyperlink ref="Y452:AB452" location="本裁ち四つ身の袷の着物!BG550" display="表地の前立ての縫代" xr:uid="{770793DC-BFBD-4793-B140-1DB7E3B1ABB8}"/>
    <hyperlink ref="AB440:AD440" location="本裁ち四つ身の袷の着物!Y452" display="     前立ての縫代" xr:uid="{1A81DCB0-1016-4F26-9175-CE0FC60E3BBB}"/>
    <hyperlink ref="BV440:BX440" location="本裁ち四つ身の袷の着物!Y453" display="前立ての縫代" xr:uid="{B6D89562-F4C7-447C-B684-E6B5127E27FC}"/>
    <hyperlink ref="N432:R432" location="本裁ち四つ身の袷の着物!AH532" display="身八っの止り処の後幅のへら" xr:uid="{5C61DE24-3B22-4FBC-BBAC-1267A5DC47D7}"/>
    <hyperlink ref="AH532:AL532" location="本裁ち四つ身の袷の着物!BJ435" display="身八っの止り処の後幅のへら" xr:uid="{1E302E80-3A4F-4B2A-BE4D-42096A91C7EB}"/>
    <hyperlink ref="BJ435:BN435" location="本裁ち四つ身の袷の着物!N432" display="身八っの止り処の後幅のへら" xr:uid="{C2D83F78-62B1-4F9A-97C9-7325677F3BEB}"/>
    <hyperlink ref="G77:H77" location="裁断図!A9" display="”寸法表”" xr:uid="{F809287C-8B62-4A27-96F7-0C0A900430FC}"/>
    <hyperlink ref="G77:I77" location="本裁ち四つ身の袷の着物!A63" display="”寸法の記入欄”" xr:uid="{995ECFCE-863B-4ABA-97D4-44F169E904A9}"/>
    <hyperlink ref="B76:O76" location="本裁ち四つ身の単衣の着物!B72" display="3、振袖と元禄袖と船底袖は女子の着物になり、おはしょりで着用して肩揚だけをします。" xr:uid="{2B162A55-02D8-4702-A7A7-8A0A82617C77}"/>
    <hyperlink ref="B63:D63" location="本裁ち四つ身の袷の着物!B201" display="2、寸法の記入欄" xr:uid="{68EE84DC-40B2-4761-923E-CC62FEED0860}"/>
    <hyperlink ref="B182:D182" location="本裁ち四つ身の袷の着物!B63" display="②、反物の見積り" xr:uid="{44A25256-D60B-47BE-B24C-4344A04BD2EA}"/>
    <hyperlink ref="B65:C65" location="本裁ち四つ身の袷の着物!BH66" display="身丈（背）" xr:uid="{ABD39B0F-8EDE-401D-9AF9-53FE146FA163}"/>
    <hyperlink ref="BH66" location="本裁ち四つ身の袷の着物!A65" display="cm" xr:uid="{EBA6F926-98FA-4A46-BD8B-9F1FD399CE3E}"/>
    <hyperlink ref="B70:V70" location="本裁ち四つ身の袷の着物!T65" display="※、身長が145ｃｍで体重が37ｋｇから身長が154ｃｍで体重42ｋｇの男子は身八っ口は有りませんので身八っ口は0を記入して下さい。" xr:uid="{DC03DC2A-481F-4ABF-9F99-27A96D22A560}"/>
    <hyperlink ref="B71:W71" location="本裁ち四つ身の袷の着物!R65" display="※、身長が145ｃｍで体重が37ｋｇから身長が154ｃｍで体重42ｋｇの男子は袖付＝袖丈になるのでどちらにも同じ寸法を記入して下さい。" xr:uid="{8977BF51-217A-4150-84BA-36F3E96C965E}"/>
    <hyperlink ref="B72:M72" location="本裁ち四つ身の袷の着物!AU11" display="※、身長が145ｃｍで体重が37ｋｇから" xr:uid="{0F9655A4-3629-4603-B2C7-35779F98C26C}"/>
    <hyperlink ref="T67:U67" location="本裁ち四つ身の袷の着物!A73" display="※褄下" xr:uid="{0D2F63B1-ACA2-4172-83EC-0F653C34FCBA}"/>
    <hyperlink ref="AM77:AO77" location="本裁ち四つ身の袷の着物!A63" display="”寸法の記入欄”" xr:uid="{8DAE07A3-4A24-441E-879E-271537EC9C89}"/>
    <hyperlink ref="Y451:AA451" location="本裁ち四つ身の袷の着物!BM464" display="縫込み代 a" xr:uid="{A526EC4A-C60E-48C9-8E81-0CEA4B259C9A}"/>
    <hyperlink ref="F63:L63" location="本裁ち四つ身の袷の着物!T13" display="※例、7～8歳、身長124ｃｍ、体重25ｋｇ。" xr:uid="{7F190030-9F74-48DC-9598-E9F98E287D2F}"/>
    <hyperlink ref="T13:U13" location="本裁ち四つ身の袷の着物!F63" display="満年齢" xr:uid="{85D8FE75-88C6-4F01-A469-B338AFFE5792}"/>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C2D5C-ED74-4B0C-8966-D786BB0EF541}">
  <dimension ref="B2:I129"/>
  <sheetViews>
    <sheetView workbookViewId="0">
      <selection activeCell="B2" sqref="B2"/>
    </sheetView>
  </sheetViews>
  <sheetFormatPr defaultRowHeight="13.5" x14ac:dyDescent="0.15"/>
  <sheetData>
    <row r="2" spans="2:9" ht="14.25" x14ac:dyDescent="0.15">
      <c r="B2" s="591" t="s">
        <v>2503</v>
      </c>
      <c r="C2" s="591"/>
      <c r="D2" s="591"/>
    </row>
    <row r="3" spans="2:9" x14ac:dyDescent="0.15">
      <c r="B3" s="18" t="s">
        <v>2518</v>
      </c>
      <c r="C3" s="18"/>
      <c r="D3" s="18"/>
    </row>
    <row r="5" spans="2:9" x14ac:dyDescent="0.15">
      <c r="B5" s="18" t="s">
        <v>2569</v>
      </c>
      <c r="C5" s="18"/>
      <c r="D5" s="18"/>
      <c r="E5" s="18"/>
      <c r="F5" s="18"/>
    </row>
    <row r="7" spans="2:9" x14ac:dyDescent="0.15">
      <c r="B7" s="18" t="s">
        <v>1208</v>
      </c>
      <c r="C7" s="18"/>
    </row>
    <row r="9" spans="2:9" x14ac:dyDescent="0.15">
      <c r="B9" s="18" t="s">
        <v>2570</v>
      </c>
      <c r="C9" s="18"/>
      <c r="D9" s="18"/>
      <c r="E9" s="18"/>
      <c r="F9" s="18"/>
      <c r="G9" s="18"/>
      <c r="H9" s="18"/>
      <c r="I9" s="18"/>
    </row>
    <row r="10" spans="2:9" x14ac:dyDescent="0.15">
      <c r="B10" s="18" t="s">
        <v>1131</v>
      </c>
    </row>
    <row r="11" spans="2:9" x14ac:dyDescent="0.15">
      <c r="B11" s="18" t="s">
        <v>1146</v>
      </c>
    </row>
    <row r="13" spans="2:9" x14ac:dyDescent="0.15">
      <c r="B13" s="18" t="s">
        <v>2145</v>
      </c>
      <c r="C13" s="18"/>
      <c r="D13" s="18"/>
      <c r="E13" s="18"/>
      <c r="F13" s="18"/>
      <c r="G13" s="18"/>
      <c r="H13" s="18"/>
    </row>
    <row r="14" spans="2:9" x14ac:dyDescent="0.15">
      <c r="B14" s="18" t="s">
        <v>1131</v>
      </c>
    </row>
    <row r="15" spans="2:9" x14ac:dyDescent="0.15">
      <c r="B15" s="18" t="s">
        <v>1146</v>
      </c>
    </row>
    <row r="17" spans="2:6" x14ac:dyDescent="0.15">
      <c r="B17" s="18" t="s">
        <v>1552</v>
      </c>
      <c r="C17" s="18"/>
    </row>
    <row r="18" spans="2:6" x14ac:dyDescent="0.15">
      <c r="B18" s="18" t="s">
        <v>1553</v>
      </c>
      <c r="C18" s="18"/>
      <c r="D18" s="18"/>
      <c r="E18" s="18"/>
    </row>
    <row r="19" spans="2:6" x14ac:dyDescent="0.15">
      <c r="B19" s="18" t="s">
        <v>2146</v>
      </c>
      <c r="C19" s="18"/>
      <c r="D19" s="18"/>
    </row>
    <row r="20" spans="2:6" x14ac:dyDescent="0.15">
      <c r="B20" s="18" t="s">
        <v>1560</v>
      </c>
      <c r="C20" s="18"/>
    </row>
    <row r="21" spans="2:6" x14ac:dyDescent="0.15">
      <c r="B21" s="18" t="s">
        <v>2147</v>
      </c>
      <c r="C21" s="18"/>
    </row>
    <row r="23" spans="2:6" x14ac:dyDescent="0.15">
      <c r="B23" s="18" t="s">
        <v>2148</v>
      </c>
      <c r="C23" s="18"/>
    </row>
    <row r="24" spans="2:6" x14ac:dyDescent="0.15">
      <c r="B24" s="18" t="s">
        <v>2149</v>
      </c>
      <c r="C24" s="18"/>
    </row>
    <row r="25" spans="2:6" x14ac:dyDescent="0.15">
      <c r="B25" s="18" t="s">
        <v>1571</v>
      </c>
      <c r="C25" s="18"/>
    </row>
    <row r="26" spans="2:6" x14ac:dyDescent="0.15">
      <c r="B26" s="18" t="s">
        <v>2152</v>
      </c>
      <c r="C26" s="18"/>
    </row>
    <row r="27" spans="2:6" x14ac:dyDescent="0.15">
      <c r="B27" s="18" t="s">
        <v>2153</v>
      </c>
      <c r="C27" s="18"/>
      <c r="D27" s="18"/>
      <c r="E27" s="18"/>
    </row>
    <row r="28" spans="2:6" x14ac:dyDescent="0.15">
      <c r="B28" s="18" t="s">
        <v>2154</v>
      </c>
      <c r="C28" s="18"/>
      <c r="D28" s="18"/>
      <c r="E28" s="18"/>
      <c r="F28" s="18"/>
    </row>
    <row r="30" spans="2:6" x14ac:dyDescent="0.15">
      <c r="B30" s="18" t="s">
        <v>2571</v>
      </c>
      <c r="C30" s="18"/>
    </row>
    <row r="31" spans="2:6" x14ac:dyDescent="0.15">
      <c r="B31" s="18" t="s">
        <v>2150</v>
      </c>
      <c r="C31" s="18"/>
    </row>
    <row r="32" spans="2:6" x14ac:dyDescent="0.15">
      <c r="B32" s="18" t="s">
        <v>2151</v>
      </c>
      <c r="C32" s="18"/>
    </row>
    <row r="34" spans="2:4" x14ac:dyDescent="0.15">
      <c r="B34" s="18" t="s">
        <v>2572</v>
      </c>
      <c r="C34" s="18"/>
      <c r="D34" s="18"/>
    </row>
    <row r="35" spans="2:4" x14ac:dyDescent="0.15">
      <c r="B35" s="18" t="s">
        <v>2177</v>
      </c>
      <c r="C35" s="18"/>
      <c r="D35" s="18"/>
    </row>
    <row r="36" spans="2:4" x14ac:dyDescent="0.15">
      <c r="B36" s="18" t="s">
        <v>2178</v>
      </c>
      <c r="C36" s="18"/>
    </row>
    <row r="37" spans="2:4" x14ac:dyDescent="0.15">
      <c r="B37" s="18" t="s">
        <v>2179</v>
      </c>
      <c r="C37" s="18"/>
    </row>
    <row r="38" spans="2:4" x14ac:dyDescent="0.15">
      <c r="B38" s="18" t="s">
        <v>2573</v>
      </c>
      <c r="C38" s="18"/>
      <c r="D38" s="18"/>
    </row>
    <row r="40" spans="2:4" x14ac:dyDescent="0.15">
      <c r="B40" s="18" t="s">
        <v>2180</v>
      </c>
      <c r="C40" s="18"/>
    </row>
    <row r="42" spans="2:4" x14ac:dyDescent="0.15">
      <c r="B42" s="18" t="s">
        <v>2574</v>
      </c>
      <c r="C42" s="18"/>
      <c r="D42" s="18"/>
    </row>
    <row r="43" spans="2:4" x14ac:dyDescent="0.15">
      <c r="B43" s="18" t="s">
        <v>2181</v>
      </c>
      <c r="C43" s="18"/>
    </row>
    <row r="44" spans="2:4" x14ac:dyDescent="0.15">
      <c r="B44" s="18" t="s">
        <v>2182</v>
      </c>
      <c r="C44" s="18"/>
    </row>
    <row r="46" spans="2:4" x14ac:dyDescent="0.15">
      <c r="B46" s="18" t="s">
        <v>2575</v>
      </c>
      <c r="C46" s="18"/>
      <c r="D46" s="18"/>
    </row>
    <row r="47" spans="2:4" x14ac:dyDescent="0.15">
      <c r="B47" s="18" t="s">
        <v>2183</v>
      </c>
      <c r="C47" s="18"/>
    </row>
    <row r="48" spans="2:4" x14ac:dyDescent="0.15">
      <c r="B48" s="18" t="s">
        <v>2577</v>
      </c>
      <c r="C48" s="18"/>
      <c r="D48" s="18"/>
    </row>
    <row r="49" spans="2:6" x14ac:dyDescent="0.15">
      <c r="B49" s="18" t="s">
        <v>2578</v>
      </c>
      <c r="C49" s="18"/>
      <c r="D49" s="18"/>
    </row>
    <row r="51" spans="2:6" x14ac:dyDescent="0.15">
      <c r="B51" s="18" t="s">
        <v>2184</v>
      </c>
    </row>
    <row r="52" spans="2:6" x14ac:dyDescent="0.15">
      <c r="B52" s="18" t="s">
        <v>2185</v>
      </c>
      <c r="C52" s="18"/>
      <c r="D52" s="18"/>
    </row>
    <row r="53" spans="2:6" x14ac:dyDescent="0.15">
      <c r="B53" s="18" t="s">
        <v>2579</v>
      </c>
      <c r="C53" s="18"/>
      <c r="D53" s="18"/>
    </row>
    <row r="55" spans="2:6" x14ac:dyDescent="0.15">
      <c r="B55" s="18" t="s">
        <v>2580</v>
      </c>
      <c r="C55" s="18"/>
    </row>
    <row r="56" spans="2:6" x14ac:dyDescent="0.15">
      <c r="B56" s="18" t="s">
        <v>2155</v>
      </c>
      <c r="C56" s="18"/>
    </row>
    <row r="57" spans="2:6" x14ac:dyDescent="0.15">
      <c r="B57" s="18" t="s">
        <v>2156</v>
      </c>
      <c r="C57" s="18"/>
      <c r="D57" s="18"/>
      <c r="E57" s="18"/>
    </row>
    <row r="58" spans="2:6" x14ac:dyDescent="0.15">
      <c r="B58" s="18" t="s">
        <v>2157</v>
      </c>
      <c r="C58" s="18"/>
      <c r="D58" s="18"/>
      <c r="E58" s="18"/>
    </row>
    <row r="59" spans="2:6" x14ac:dyDescent="0.15">
      <c r="B59" s="18" t="s">
        <v>2158</v>
      </c>
      <c r="C59" s="18"/>
      <c r="D59" s="18"/>
      <c r="E59" s="18"/>
      <c r="F59" s="18"/>
    </row>
    <row r="60" spans="2:6" x14ac:dyDescent="0.15">
      <c r="B60" s="18" t="s">
        <v>2159</v>
      </c>
      <c r="C60" s="18"/>
      <c r="D60" s="18"/>
    </row>
    <row r="61" spans="2:6" x14ac:dyDescent="0.15">
      <c r="B61" s="18" t="s">
        <v>2160</v>
      </c>
      <c r="C61" s="18"/>
    </row>
    <row r="62" spans="2:6" x14ac:dyDescent="0.15">
      <c r="B62" s="18" t="s">
        <v>2161</v>
      </c>
      <c r="C62" s="18"/>
    </row>
    <row r="64" spans="2:6" x14ac:dyDescent="0.15">
      <c r="B64" s="18" t="s">
        <v>2162</v>
      </c>
      <c r="C64" s="18"/>
      <c r="D64" s="18"/>
      <c r="E64" s="18"/>
    </row>
    <row r="65" spans="2:6" x14ac:dyDescent="0.15">
      <c r="B65" s="18" t="s">
        <v>2163</v>
      </c>
      <c r="C65" s="18"/>
      <c r="D65" s="18"/>
      <c r="E65" s="18"/>
    </row>
    <row r="66" spans="2:6" x14ac:dyDescent="0.15">
      <c r="B66" s="18" t="s">
        <v>2164</v>
      </c>
      <c r="C66" s="18"/>
      <c r="D66" s="18"/>
    </row>
    <row r="67" spans="2:6" x14ac:dyDescent="0.15">
      <c r="B67" s="18" t="s">
        <v>2584</v>
      </c>
      <c r="C67" s="18"/>
      <c r="D67" s="18"/>
    </row>
    <row r="68" spans="2:6" x14ac:dyDescent="0.15">
      <c r="B68" s="18" t="s">
        <v>2585</v>
      </c>
      <c r="C68" s="18"/>
      <c r="D68" s="18"/>
    </row>
    <row r="69" spans="2:6" x14ac:dyDescent="0.15">
      <c r="B69" s="18" t="s">
        <v>2586</v>
      </c>
      <c r="C69" s="18"/>
      <c r="D69" s="18"/>
    </row>
    <row r="71" spans="2:6" x14ac:dyDescent="0.15">
      <c r="B71" s="18" t="s">
        <v>2165</v>
      </c>
      <c r="C71" s="18"/>
      <c r="D71" s="18"/>
      <c r="E71" s="18"/>
      <c r="F71" s="18"/>
    </row>
    <row r="72" spans="2:6" x14ac:dyDescent="0.15">
      <c r="B72" s="18" t="s">
        <v>2587</v>
      </c>
      <c r="C72" s="18"/>
    </row>
    <row r="73" spans="2:6" x14ac:dyDescent="0.15">
      <c r="B73" s="18" t="s">
        <v>1754</v>
      </c>
      <c r="C73" s="18"/>
    </row>
    <row r="74" spans="2:6" x14ac:dyDescent="0.15">
      <c r="B74" s="18" t="s">
        <v>2588</v>
      </c>
      <c r="C74" s="18"/>
    </row>
    <row r="75" spans="2:6" x14ac:dyDescent="0.15">
      <c r="B75" s="18" t="s">
        <v>2586</v>
      </c>
      <c r="C75" s="18"/>
      <c r="D75" s="18"/>
    </row>
    <row r="76" spans="2:6" x14ac:dyDescent="0.15">
      <c r="B76" s="18" t="s">
        <v>2167</v>
      </c>
      <c r="C76" s="18"/>
    </row>
    <row r="78" spans="2:6" x14ac:dyDescent="0.15">
      <c r="B78" s="18" t="s">
        <v>2166</v>
      </c>
      <c r="C78" s="18"/>
    </row>
    <row r="80" spans="2:6" x14ac:dyDescent="0.15">
      <c r="B80" s="18" t="s">
        <v>2589</v>
      </c>
      <c r="C80" s="18"/>
    </row>
    <row r="81" spans="2:7" x14ac:dyDescent="0.15">
      <c r="B81" s="18" t="s">
        <v>2168</v>
      </c>
      <c r="C81" s="18"/>
    </row>
    <row r="82" spans="2:7" x14ac:dyDescent="0.15">
      <c r="B82" s="18" t="s">
        <v>1446</v>
      </c>
      <c r="C82" s="18"/>
      <c r="D82" s="18"/>
      <c r="E82" s="18"/>
    </row>
    <row r="84" spans="2:7" x14ac:dyDescent="0.15">
      <c r="B84" s="18" t="s">
        <v>1398</v>
      </c>
      <c r="C84" s="18"/>
    </row>
    <row r="85" spans="2:7" x14ac:dyDescent="0.15">
      <c r="B85" s="18" t="s">
        <v>1399</v>
      </c>
      <c r="C85" s="18"/>
      <c r="D85" s="18"/>
      <c r="E85" s="18"/>
      <c r="F85" s="18"/>
    </row>
    <row r="86" spans="2:7" x14ac:dyDescent="0.15">
      <c r="B86" s="18" t="s">
        <v>1400</v>
      </c>
      <c r="C86" s="18"/>
      <c r="D86" s="18"/>
      <c r="E86" s="18"/>
      <c r="F86" s="18"/>
    </row>
    <row r="88" spans="2:7" x14ac:dyDescent="0.15">
      <c r="B88" s="18" t="s">
        <v>2169</v>
      </c>
      <c r="C88" s="18"/>
      <c r="D88" s="18"/>
      <c r="E88" s="18"/>
      <c r="F88" s="18"/>
    </row>
    <row r="89" spans="2:7" x14ac:dyDescent="0.15">
      <c r="B89" s="18" t="s">
        <v>2170</v>
      </c>
      <c r="C89" s="18"/>
      <c r="D89" s="18"/>
      <c r="E89" s="18"/>
      <c r="F89" s="18"/>
      <c r="G89" s="18"/>
    </row>
    <row r="90" spans="2:7" x14ac:dyDescent="0.15">
      <c r="B90" s="18" t="s">
        <v>2171</v>
      </c>
      <c r="C90" s="18"/>
      <c r="D90" s="18"/>
    </row>
    <row r="92" spans="2:7" x14ac:dyDescent="0.15">
      <c r="B92" s="18" t="s">
        <v>2591</v>
      </c>
      <c r="C92" s="18"/>
    </row>
    <row r="93" spans="2:7" x14ac:dyDescent="0.15">
      <c r="B93" s="18" t="s">
        <v>1942</v>
      </c>
      <c r="C93" s="18"/>
      <c r="D93" s="18"/>
    </row>
    <row r="94" spans="2:7" x14ac:dyDescent="0.15">
      <c r="B94" s="18" t="s">
        <v>2172</v>
      </c>
      <c r="C94" s="18"/>
      <c r="D94" s="18"/>
    </row>
    <row r="95" spans="2:7" x14ac:dyDescent="0.15">
      <c r="B95" s="18" t="s">
        <v>2592</v>
      </c>
      <c r="C95" s="18"/>
      <c r="D95" s="18"/>
      <c r="E95" s="18"/>
      <c r="F95" s="18"/>
    </row>
    <row r="96" spans="2:7" x14ac:dyDescent="0.15">
      <c r="B96" s="18" t="s">
        <v>2173</v>
      </c>
      <c r="C96" s="18"/>
    </row>
    <row r="98" spans="2:6" x14ac:dyDescent="0.15">
      <c r="B98" s="18" t="s">
        <v>2174</v>
      </c>
      <c r="C98" s="18"/>
      <c r="D98" s="18"/>
    </row>
    <row r="99" spans="2:6" x14ac:dyDescent="0.15">
      <c r="B99" s="18" t="s">
        <v>2175</v>
      </c>
      <c r="C99" s="18"/>
      <c r="D99" s="18"/>
    </row>
    <row r="100" spans="2:6" x14ac:dyDescent="0.15">
      <c r="B100" s="18" t="s">
        <v>2176</v>
      </c>
      <c r="C100" s="18"/>
      <c r="D100" s="18"/>
      <c r="E100" s="18"/>
      <c r="F100" s="18"/>
    </row>
    <row r="101" spans="2:6" x14ac:dyDescent="0.15">
      <c r="B101" s="18" t="s">
        <v>2173</v>
      </c>
      <c r="C101" s="18"/>
    </row>
    <row r="103" spans="2:6" x14ac:dyDescent="0.15">
      <c r="B103" s="18" t="s">
        <v>2593</v>
      </c>
      <c r="C103" s="18"/>
    </row>
    <row r="104" spans="2:6" x14ac:dyDescent="0.15">
      <c r="B104" s="18" t="s">
        <v>2186</v>
      </c>
      <c r="C104" s="18"/>
    </row>
    <row r="106" spans="2:6" x14ac:dyDescent="0.15">
      <c r="B106" s="18" t="s">
        <v>2187</v>
      </c>
      <c r="C106" s="18"/>
      <c r="D106" s="18"/>
    </row>
    <row r="107" spans="2:6" x14ac:dyDescent="0.15">
      <c r="B107" s="18" t="s">
        <v>2188</v>
      </c>
      <c r="C107" s="18"/>
    </row>
    <row r="108" spans="2:6" x14ac:dyDescent="0.15">
      <c r="B108" s="18" t="s">
        <v>2189</v>
      </c>
      <c r="C108" s="18"/>
    </row>
    <row r="109" spans="2:6" x14ac:dyDescent="0.15">
      <c r="B109" s="18" t="s">
        <v>2190</v>
      </c>
      <c r="C109" s="18"/>
    </row>
    <row r="111" spans="2:6" x14ac:dyDescent="0.15">
      <c r="B111" s="18" t="s">
        <v>2191</v>
      </c>
      <c r="C111" s="18"/>
      <c r="D111" s="18"/>
    </row>
    <row r="112" spans="2:6" x14ac:dyDescent="0.15">
      <c r="B112" s="18" t="s">
        <v>2192</v>
      </c>
      <c r="C112" s="18"/>
    </row>
    <row r="113" spans="2:6" x14ac:dyDescent="0.15">
      <c r="B113" s="18" t="s">
        <v>2193</v>
      </c>
      <c r="C113" s="18"/>
    </row>
    <row r="114" spans="2:6" x14ac:dyDescent="0.15">
      <c r="B114" s="18" t="s">
        <v>2194</v>
      </c>
      <c r="C114" s="18"/>
    </row>
    <row r="115" spans="2:6" x14ac:dyDescent="0.15">
      <c r="B115" s="18" t="s">
        <v>2195</v>
      </c>
      <c r="C115" s="18"/>
      <c r="D115" s="18"/>
      <c r="E115" s="18"/>
    </row>
    <row r="117" spans="2:6" x14ac:dyDescent="0.15">
      <c r="B117" s="18" t="s">
        <v>2196</v>
      </c>
      <c r="C117" s="18"/>
    </row>
    <row r="118" spans="2:6" x14ac:dyDescent="0.15">
      <c r="B118" s="18" t="s">
        <v>2188</v>
      </c>
      <c r="C118" s="18"/>
    </row>
    <row r="119" spans="2:6" x14ac:dyDescent="0.15">
      <c r="B119" s="18" t="s">
        <v>2197</v>
      </c>
      <c r="C119" s="18"/>
    </row>
    <row r="121" spans="2:6" x14ac:dyDescent="0.15">
      <c r="B121" s="18" t="s">
        <v>2198</v>
      </c>
      <c r="C121" s="18"/>
      <c r="D121" s="18"/>
    </row>
    <row r="122" spans="2:6" x14ac:dyDescent="0.15">
      <c r="B122" s="18" t="s">
        <v>2188</v>
      </c>
      <c r="C122" s="18"/>
    </row>
    <row r="123" spans="2:6" x14ac:dyDescent="0.15">
      <c r="B123" s="18" t="s">
        <v>2197</v>
      </c>
      <c r="C123" s="18"/>
    </row>
    <row r="125" spans="2:6" x14ac:dyDescent="0.15">
      <c r="B125" s="18" t="s">
        <v>2596</v>
      </c>
      <c r="C125" s="18"/>
      <c r="D125" s="18"/>
      <c r="E125" s="18"/>
      <c r="F125" s="18"/>
    </row>
    <row r="126" spans="2:6" x14ac:dyDescent="0.15">
      <c r="B126" s="18" t="s">
        <v>2199</v>
      </c>
      <c r="C126" s="18"/>
      <c r="D126" s="18"/>
      <c r="E126" s="18"/>
      <c r="F126" s="18"/>
    </row>
    <row r="127" spans="2:6" x14ac:dyDescent="0.15">
      <c r="B127" s="18" t="s">
        <v>2200</v>
      </c>
      <c r="C127" s="18"/>
      <c r="D127" s="18"/>
      <c r="E127" s="18"/>
      <c r="F127" s="18"/>
    </row>
    <row r="128" spans="2:6" x14ac:dyDescent="0.15">
      <c r="B128" s="18" t="s">
        <v>2201</v>
      </c>
      <c r="C128" s="18"/>
      <c r="D128" s="18"/>
    </row>
    <row r="129" spans="2:3" x14ac:dyDescent="0.15">
      <c r="B129" s="18" t="s">
        <v>2202</v>
      </c>
      <c r="C129" s="18"/>
    </row>
  </sheetData>
  <phoneticPr fontId="1"/>
  <hyperlinks>
    <hyperlink ref="B2:D2" location="本裁ち四つ身の袷の着物!A1" display="本裁ち四つ身の袷の着物" xr:uid="{F2037C75-8C0B-41DE-AFCE-26E00CFECACB}"/>
    <hyperlink ref="B3:D3" location="本裁ち四つ身の袷の着物!A9" display="Ⅰ、本裁ち四つ身の着物の寸法" xr:uid="{B22D0434-B8C5-4738-9098-5D06099D5B17}"/>
    <hyperlink ref="B10" location="本裁ち四つ身の袷の着物!A76" display="①、前身頃" xr:uid="{948D1BC1-41CB-426D-91D6-CCD2B7CDB2B2}"/>
    <hyperlink ref="B5:F5" location="本裁ち四つ身の袷の着物!A10" display="1、本裁ち四つ身にする子供物の着物の標準寸法表" xr:uid="{1FD35349-C41F-4D39-9498-2CE2EF2529FE}"/>
    <hyperlink ref="B7:C7" location="本裁ち四つ身の袷の着物!A63" display="2、寸法の記入欄" xr:uid="{30056C01-7E28-4406-936F-C03A4906EADE}"/>
    <hyperlink ref="B9:I9" location="本裁ち四つ身の袷の着物!A76" display="3、振袖と元禄袖と船底袖は女子の着物になり、おはしょりで着用して肩揚だけをします。" xr:uid="{DC165C22-46CA-4F1F-8037-BE12996B9893}"/>
    <hyperlink ref="B11" location="本裁ち四つ身の袷の着物!A127" display="②、後身頃" xr:uid="{B5187576-6085-4230-85F1-3BD8A1F99BBB}"/>
    <hyperlink ref="B13:H13" location="本裁ち四つ身の袷の着物!AH76" display="※、身長が145ｃｍで体重が37ｋｇから、身長が154ｃｍで体重42ｋｇの男子" xr:uid="{93A53EC5-CD48-4140-A82B-F4DACE8269F9}"/>
    <hyperlink ref="B14" location="本裁ち四つ身の袷の着物!AH78" display="①、前身頃" xr:uid="{23F512D4-A455-4380-926C-BC5E9D4366BB}"/>
    <hyperlink ref="B15" location="本裁ち四つ身の袷の着物!AH116" display="②、後身頃" xr:uid="{DA80EB1F-D6A5-4F7C-8718-621702CFB8B7}"/>
    <hyperlink ref="B17:C17" location="本裁ち四つ身の袷の着物!A177" display="3、裁断図と見積り" xr:uid="{D48D58DB-0C65-4EFD-8C87-9591EA0C9EA9}"/>
    <hyperlink ref="B18:E18" location="本裁ち四つ身の袷の着物!A178" display="①、希望の寸法に仕立てる為に必要な要尺" xr:uid="{3E3ABD75-9278-4D00-9D2F-14086F4403CB}"/>
    <hyperlink ref="B19:D19" location="本裁ち四つ身の袷の着物!AD179" display="※衽に内揚をした時の総要尺 " xr:uid="{C54052EA-C666-4992-BCA1-758B9A67A955}"/>
    <hyperlink ref="B20:C20" location="本裁ち四つ身の袷の着物!A182" display="②、反物の見積り" xr:uid="{CDD4C522-7045-42B4-87E5-9132D62C024C}"/>
    <hyperlink ref="B21:C21" location="本裁ち四つ身の袷の着物!A214" display="③、表地の裁断図" xr:uid="{9916CC6D-B2F7-46FF-958C-9EE1325A4705}"/>
    <hyperlink ref="B23:C23" location="本裁ち四つ身の袷の着物!A232" display="4、袖のへら付け" xr:uid="{1EC879F0-3F81-4D43-9DA4-BB285AD4B5A0}"/>
    <hyperlink ref="B24:C24" location="本裁ち四つ身の袷の着物!A233" display="①、表袖のへら付け" xr:uid="{B890B284-0F0C-48B6-8881-AF91C9773F66}"/>
    <hyperlink ref="B25:C25" location="本裁ち四つ身の袷の着物!A266" display="②、袖裏のへら付け" xr:uid="{D2DA5DCA-2ED4-4E3A-8F6D-C416BBEB6CE4}"/>
    <hyperlink ref="B26:C26" location="本裁ち四つ身の袷の着物!A298" display="③、袖幅のへら付け" xr:uid="{6F354A72-DA13-48B0-9BF2-A7E001F4E25E}"/>
    <hyperlink ref="B27:E27" location="本裁ち四つ身の袷の着物!A299" display="※、袖幅と袖山幅が同寸の時のへらの仕方" xr:uid="{94DA025B-A1CE-4555-A225-AA6A92E6546D}"/>
    <hyperlink ref="B28:F28" location="本裁ち四つ身の袷の着物!R299" display="※、袖幅よりも袖山幅を広げた時のへらの仕方" xr:uid="{55BF9A68-7C1D-48D9-92E0-BB0AD4067923}"/>
    <hyperlink ref="B30:C30" location="本裁ち四つ身の袷の着物!AB232" display="5、筒袖のへら付け" xr:uid="{42A4E1A5-7D61-4C6F-88A7-623915075B51}"/>
    <hyperlink ref="B31:C31" location="本裁ち四つ身の袷の着物!AB233" display="①、表袖のへら付け" xr:uid="{84CB72C0-0988-4B44-AFE3-B3F83866DDFB}"/>
    <hyperlink ref="B32:C32" location="本裁ち四つ身の袷の着物!AB264" display="②、袖裏のへら付け" xr:uid="{65C2BD10-721F-4059-B18A-8E0AC582673E}"/>
    <hyperlink ref="B34:D34" location="本裁ち四つ身の袷の着物!A325" display="6、裾廻し（八掛）の裁断" xr:uid="{2C8DB0E2-7456-4232-9BDE-9AA33071F7F1}"/>
    <hyperlink ref="B35:D35" location="本裁ち四つ身の袷の着物!A347" display="①、裁切裾布丈の割出す計算" xr:uid="{78EF6D72-B689-4EBB-A5FB-249AD7F2624F}"/>
    <hyperlink ref="B36:C36" location="本裁ち四つ身の袷の着物!A351" display="②、裾廻しの計算" xr:uid="{11A0F7FD-66F7-4739-B441-D844E1B9671A}"/>
    <hyperlink ref="B37:C37" location="本裁ち四つ身の袷の着物!A357" display="③、胴裏の計算" xr:uid="{8EDF5FBD-E1FA-49F9-BDDA-6C3D2154C7CD}"/>
    <hyperlink ref="B38:D38" location="本裁ち四つ身の袷の着物!A364" display="※裁切袖裏丈の記入欄 " xr:uid="{BAD52236-9976-437E-ADAC-99C59BFB78B0}"/>
    <hyperlink ref="B40:C40" location="本裁ち四つ身の袷の着物!A367" display="④、裏裾衽布の計算" xr:uid="{1C6E92BF-A242-4252-9B08-03F18AE0BB52}"/>
    <hyperlink ref="B42:D42" location="本裁ち四つ身の袷の着物!A373" display="7、裏裾衽布と衿先布の裁断図" xr:uid="{63053EB3-94D3-49F5-8DD6-27F85852C04C}"/>
    <hyperlink ref="B43:C43" location="本裁ち四つ身の袷の着物!A374" display="①、裏裾衽布" xr:uid="{B6BD1AE0-3D70-40FA-913A-FB333886E30F}"/>
    <hyperlink ref="B44:C44" location="本裁ち四つ身の袷の着物!A391" display="②、衿先布" xr:uid="{B2743C1E-E6AA-4924-8763-5AEC26250C18}"/>
    <hyperlink ref="B46:D46" location="本裁ち四つ身の袷の着物!AG373" display="8、裏衽頭布と裏衿の裁断図" xr:uid="{C4326975-3738-4DB0-A55E-097E11D815AD}"/>
    <hyperlink ref="B47:C47" location="本裁ち四つ身の袷の着物!AG374" display="①、裏衽頭布" xr:uid="{81208B79-3627-40AB-8EB3-0A123E04F105}"/>
    <hyperlink ref="B51" location="本裁ち四つ身の袷の着物!AG394" display="②、裏衿" xr:uid="{8F36E59C-CCF5-4E84-827B-B7329039AF4C}"/>
    <hyperlink ref="B48:D48" location="本裁ち四つ身の袷の着物!AJ376" display="※、裁切裏衽頭布丈の記入欄" xr:uid="{B5828160-E046-4E50-96A3-150296019954}"/>
    <hyperlink ref="B49:D49" location="本裁ち四つ身の袷の着物!AW381" display="※、裁切裏衽頭布幅の記入欄" xr:uid="{019CE7BA-C314-4574-B547-3BF3D868AF69}"/>
    <hyperlink ref="B52:D52" location="本裁ち四つ身の袷の着物!AK396" display="※、裁切裏衿丈の記入欄" xr:uid="{06341A1E-95A0-43B0-B7DD-E2FDB21CCE75}"/>
    <hyperlink ref="B53:D53" location="本裁ち四つ身の袷の着物!BC401" display="※、裁切裏衿幅の記入欄" xr:uid="{5EE7C9B5-F6CB-4CD6-9B82-B317DD85163B}"/>
    <hyperlink ref="B55:C55" location="本裁ち四つ身の袷の着物!A414" display="9、身頃のへら付け" xr:uid="{6ADF3268-444D-4B01-9FFA-0DF0D5330877}"/>
    <hyperlink ref="B56:C56" location="本裁ち四つ身の袷の着物!A415" display="①、表身頃のへら付け" xr:uid="{7318962C-EC49-4DC4-9154-E3D877491596}"/>
    <hyperlink ref="B57:E57" location="本裁ち四つ身の袷の着物!A448" display="②、身八っ口から肩山までの前幅の寸法" xr:uid="{E46CC3A6-FF3D-41AB-8124-3B8618C9F4F9}"/>
    <hyperlink ref="B58:E58" location="本裁ち四つ身の袷の着物!Y448" display="③、裾から衽下りまでの前幅のへら付け" xr:uid="{4817F85F-1BF7-4F76-B383-4AD8630ED63A}"/>
    <hyperlink ref="B59:F59" location="本裁ち四つ身の袷の着物!AW448" display="④、前幅を狭くする間隔と、縫込み代aを求める計算" xr:uid="{CFD75C0C-DBF9-4042-A385-8784821D4EC1}"/>
    <hyperlink ref="B60:D60" location="本裁ち四つ身の袷の着物!BT453" display="注、胴接ぎの処の後幅のへら" xr:uid="{98C63C36-5798-4E2D-9EE4-5C39ADEE6851}"/>
    <hyperlink ref="B61:C61" location="本裁ち四つ身の袷の着物!BT454" display="※、並幅の胴裏" xr:uid="{C32E9F35-9B49-4746-97B4-4B8089606F6C}"/>
    <hyperlink ref="B62:C62" location="本裁ち四つ身の袷の着物!CF454" display="※、大幅の胴裏" xr:uid="{40E453D9-479E-4B0D-A2F9-410D985F8FAD}"/>
    <hyperlink ref="B64:E64" location="本裁ち四つ身の袷の着物!A475" display="⑤、脇縫いの縫代を引っ立てる説明" xr:uid="{D13CD7B7-2148-4075-A913-749793D4F733}"/>
    <hyperlink ref="B65:E65" location="本裁ち四つ身の袷の着物!A485" display="脇縫いの縫代の引っ立て幅の記入欄" xr:uid="{2339EF43-A716-4123-B387-337277B05F0C}"/>
    <hyperlink ref="B66:D66" location="本裁ち四つ身の袷の着物!A511" display="⑥、衿肩明のへらの拡大図" xr:uid="{784E63E9-0E64-4B19-AA6D-10E68806842B}"/>
    <hyperlink ref="B67:D67" location="本裁ち四つ身の袷の着物!K539" display="表地の背縫代の記入欄" xr:uid="{6F323423-8388-43BE-AC4A-A9CED9F9363B}"/>
    <hyperlink ref="B68:D68" location="本裁ち四つ身の袷の着物!K541" display="胴裏の背縫代の記入欄" xr:uid="{34912DAB-A64E-4D39-ADE4-B317D15E5A50}"/>
    <hyperlink ref="B69:D69" location="本裁ち四つ身の袷の着物!H535" display="背縫いのきせの記入欄" xr:uid="{DEE0965A-3EE7-4018-8590-2AC2C8BAE1AB}"/>
    <hyperlink ref="B71:F71" location="本裁ち四つ身の袷の着物!Z511" display="⑦、肩山から身八っ口の止め付近の身頃の拡大図" xr:uid="{83638B7B-BCF1-49D3-9EE0-A30DE7A7BA4B}"/>
    <hyperlink ref="B72:C72" location="本裁ち四つ身の袷の着物!CO415" display="⑧、裾布のへら付け" xr:uid="{DA99AFC4-AB95-4E69-A70A-0F80CC819307}"/>
    <hyperlink ref="B73:C73" location="本裁ち四つ身の袷の着物!CO416" display="※、後裾布" xr:uid="{CF8A0C61-F2BC-4F11-977A-1CF0186DDBF9}"/>
    <hyperlink ref="B76:C76" location="本裁ち四つ身の袷の着物!DB416" display="※、前裾布" xr:uid="{050B0537-6CC8-49C9-BB57-028359BB3146}"/>
    <hyperlink ref="B74:C74" location="本裁ち四つ身の袷の着物!CQ434" display="背縫代の記入欄" xr:uid="{E822CDF4-DB4F-4DB8-9B3B-C5BD499DC0DA}"/>
    <hyperlink ref="B75:D75" location="本裁ち四つ身の袷の着物!CQ438" display="背縫いのきせの記入欄" xr:uid="{BCA23A07-BCA8-4234-93EB-39B4F561D0AE}"/>
    <hyperlink ref="B78:C78" location="本裁ち四つ身の袷の着物!AW416" display="⑨、胴裏のへら付け" xr:uid="{C60840C9-E25C-4AF5-98A6-018573789A6A}"/>
    <hyperlink ref="B80:C80" location="本裁ち四つ身の袷の着物!A558" display="10、衽のへら付け" xr:uid="{FA1C362B-A44B-4969-B91D-4C7F807DF35A}"/>
    <hyperlink ref="B81:C81" location="本裁ち四つ身の袷の着物!X570" display="褄下の縫代の記入欄" xr:uid="{DBC7E937-0A75-4348-907C-142C2D15A3C2}"/>
    <hyperlink ref="B82:E82" location="本裁ち四つ身の袷の着物!AZ558" display="※、衽に内揚をした時の衽のへら付け" xr:uid="{DC8483A0-F169-4E41-8E7B-E2804817D427}"/>
    <hyperlink ref="B84:C84" location="本裁ち四つ身の袷の着物!A575" display="①、衽付けのへら付け" xr:uid="{9050FF7C-DC7E-4913-B68D-62D7F1C5CBBA}"/>
    <hyperlink ref="B85:F85" location="本裁ち四つ身の袷の着物!A578" display="※、合褄の処から衽頭までの間の表衽付けの縫代" xr:uid="{BBB1197F-6040-45B0-B08C-EC86C21783A2}"/>
    <hyperlink ref="B86:F86" location="本裁ち四つ身の袷の着物!A589" display="※、裾の裁切から合褄の処までの表の衽幅のへら付け" xr:uid="{686679C6-19CE-43CD-841E-C533164C98A7}"/>
    <hyperlink ref="B88:F88" location="本裁ち四つ身の袷の着物!AH578" display="※、合褄の処から衽頭までの間の裏衽付けの縫代" xr:uid="{B453D9CC-BBD2-4521-87E6-2994D7AFE6DD}"/>
    <hyperlink ref="B89:G89" location="本裁ち四つ身の袷の着物!AH589" display="※、裾の裁切から合褄の処までの裏の衽付けのへら付け" xr:uid="{560F3A02-9209-4B1C-B01D-154559F3E728}"/>
    <hyperlink ref="B90" location="本裁ち四つ身の袷の着物!A683" display="②、衿付けと衽の流れのへら付け" xr:uid="{5E9BD654-9399-46CA-B351-F8A3AF952756}"/>
    <hyperlink ref="B90:D90" location="本裁ち四つ身の袷の着物!A603" display="②、衿付けと衽の流れのへら付け" xr:uid="{78FFF35A-5936-4CD1-8490-277DE48C0ABD}"/>
    <hyperlink ref="B92:C92" location="本裁ち四つ身の袷の着物!A618" display="11、衿のへら付け" xr:uid="{214AAD6F-D4CC-419B-AB5C-5534A3C03FBF}"/>
    <hyperlink ref="B93:D93" location="本裁ち四つ身の袷の着物!A619" display="①、棒衿の地衿のへら付け" xr:uid="{20405217-AA0C-4ABE-8FC8-A75784E6C72E}"/>
    <hyperlink ref="B94:D94" location="本裁ち四つ身の袷の着物!A650" display="②、棒衿の共衿のへら付け" xr:uid="{52199B80-659E-4E3D-9793-71C973F12177}"/>
    <hyperlink ref="B95:F95" location="本裁ち四つ身の袷の着物!A677" display="③、棒衿の裏衿のへら付け（裏衿を付けるとき）" xr:uid="{1F4CE0C9-E122-404D-A288-E22852B569EF}"/>
    <hyperlink ref="B96:C96" location="本裁ち四つ身の袷の着物!A707" display="※、三つ衿芯" xr:uid="{9CBB0515-9946-449F-90BF-9FAF7946E20E}"/>
    <hyperlink ref="B98:D98" location="本裁ち四つ身の袷の着物!A730" display="④、ばち衿の地衿のへら付け" xr:uid="{4CD0925D-5AEC-4944-8768-D5FA0D400603}"/>
    <hyperlink ref="B99:D99" location="本裁ち四つ身の袷の着物!A775" display="⑤、ばち衿の共衿のへら付け" xr:uid="{D2E44653-2934-42E0-8BA1-F741617E26BA}"/>
    <hyperlink ref="B100:F100" location="本裁ち四つ身の袷の着物!A801" display="⑥、ばち衿の裏衿のへら付け（裏衿を付けるとき）" xr:uid="{6FD84467-757D-4C4F-BF1C-87EC7BD907F7}"/>
    <hyperlink ref="B101:C101" location="本裁ち四つ身の袷の着物!A834" display="※、三つ衿芯" xr:uid="{7CE961EC-E253-4145-B957-55F39B0FEF4B}"/>
    <hyperlink ref="B103:C103" location="本裁ち四つ身の袷の着物!A857" display="Ⅱ、胴裏の裁断図" xr:uid="{419AF536-0113-4BF1-8E4D-8947EC903831}"/>
    <hyperlink ref="B104:C104" location="本裁ち四つ身の袷の着物!A859" display="1、胴裏の見積り" xr:uid="{97DBC123-86D6-4D83-AF95-752F04E0999D}"/>
    <hyperlink ref="B106:D106" location="本裁ち四つ身の袷の着物!A868" display="2、胴裏と袖裏の裁断の種類" xr:uid="{2D23EC62-8531-4DC9-AB5A-C287BD1423C1}"/>
    <hyperlink ref="B107:C107" location="本裁ち四つ身の袷の着物!A869" display="①、並幅の胴裏" xr:uid="{BD931BDF-7905-48B1-8BCF-98524C6BE855}"/>
    <hyperlink ref="B108:C108" location="本裁ち四つ身の袷の着物!A875" display="②、並幅の胴裏2" xr:uid="{3B6337B4-8260-4594-9E0C-4F329B17DCBE}"/>
    <hyperlink ref="B109:C109" location="本裁ち四つ身の袷の着物!A881" display="③、大幅の胴裏" xr:uid="{6C2DD782-9097-4CEF-9C96-E7FE12E54952}"/>
    <hyperlink ref="B111:D111" location="本裁ち四つ身の袷の着物!A891" display="3、裏衽頭布と裏衿の裁断の種類" xr:uid="{3402791A-F5A1-4AAD-9C11-545E907FC5F0}"/>
    <hyperlink ref="B112:C112" location="本裁ち四つ身の袷の着物!A893" display="①、裏衽頭布と裏衿 1" xr:uid="{0BFD2DF3-8D16-45A9-8DD3-B17F52C4C809}"/>
    <hyperlink ref="B113:C113" location="本裁ち四つ身の袷の着物!A898" display="②、裏衽頭布と裏衿 2" xr:uid="{07CFE17D-813C-49E5-9D72-98A191E07A25}"/>
    <hyperlink ref="B114:C114" location="本裁ち四つ身の袷の着物!A902" display="③、衽頭布 + 裏衿" xr:uid="{26978A48-048A-43AD-AD90-5A82126C03C4}"/>
    <hyperlink ref="B115:E115" location="本裁ち四つ身の袷の着物!O893" display="④、裏衽頭布のと裏衿のかぎ衽の裁断" xr:uid="{646C6768-9A72-41A7-840A-2FCC31C60DE3}"/>
    <hyperlink ref="B117:C117" location="本裁ち四つ身の袷の着物!A907" display="4、袖裏の裁断図" xr:uid="{B65BE225-42CD-4242-B90F-A15B1CE1207D}"/>
    <hyperlink ref="B118:C118" location="本裁ち四つ身の袷の着物!A908" display="①、並幅の胴裏" xr:uid="{E48BD992-3143-4A78-AB46-ADE90AC917E1}"/>
    <hyperlink ref="B119:C119" location="本裁ち四つ身の袷の着物!A921" display="②、大幅の胴裏" xr:uid="{D029120F-E05C-4B2F-8AAB-D5EF279A9564}"/>
    <hyperlink ref="B121:D121" location="本裁ち四つ身の袷の着物!A938" display="5、胴裏の身頃の裁断図" xr:uid="{83350139-B311-4E21-A33F-0DCADF4E5A0B}"/>
    <hyperlink ref="B122:C122" location="本裁ち四つ身の袷の着物!A939" display="①、並幅の胴裏" xr:uid="{3C8EF749-3B78-4890-B590-C9127D6BCFA2}"/>
    <hyperlink ref="B123:C123" location="本裁ち四つ身の袷の着物!A952" display="②、大幅の胴裏" xr:uid="{673ACFA4-7754-4911-8BB4-61A4AF695ECC}"/>
    <hyperlink ref="B125:D125" location="本裁ち四つ身の袷の着物!A969" display="Ⅲ、袖の縫い目のへら付け" xr:uid="{540D5B78-A0F2-4D9D-8094-8B60F0969CCA}"/>
    <hyperlink ref="B125:F125" location="本裁ち四つ身の袷の着物!A969" display="Ⅲ、袖の縫い目のへら付け（袖口に綿を入れないとき）" xr:uid="{DEDF6C1C-8943-473D-8619-3CAC223DD74D}"/>
    <hyperlink ref="B126:F126" location="本裁ち四つ身の袷の着物!A970" display="1、表袖の口合せ、口下、袖下の縫い目のへら付け" xr:uid="{EEB3F872-3220-46A0-AEB0-DCFE471DA78F}"/>
    <hyperlink ref="B127:F127" location="本裁ち四つ身の袷の着物!A995" display="2、袖裏の口合せ、口下、袖下の縫い目のへら付け" xr:uid="{06F86010-3388-4DAF-B568-D359EA26DAB3}"/>
    <hyperlink ref="B128:D128" location="本裁ち四つ身の袷の着物!L1021" display="3、袖裏の袖口布掛けのへら付け" xr:uid="{B8D05103-5004-4872-AA9B-35EC0445F460}"/>
    <hyperlink ref="B129:C129" location="本裁ち四つ身の袷の着物!A1160" display="4、袖口布の掛け出し" xr:uid="{5D7F674F-EFBF-4144-81D8-0722B2328C03}"/>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F885E-FD96-44E9-A9B0-37B7167147C5}">
  <dimension ref="B2:BD54"/>
  <sheetViews>
    <sheetView topLeftCell="Q10" zoomScale="388" zoomScaleNormal="388" workbookViewId="0">
      <selection activeCell="V14" sqref="V14"/>
    </sheetView>
  </sheetViews>
  <sheetFormatPr defaultColWidth="5" defaultRowHeight="15" customHeight="1" x14ac:dyDescent="0.15"/>
  <sheetData>
    <row r="2" spans="2:56" ht="15" customHeight="1" x14ac:dyDescent="0.15">
      <c r="B2" s="571"/>
      <c r="C2" s="30"/>
      <c r="D2" s="571"/>
      <c r="E2" s="571"/>
      <c r="F2" s="571"/>
      <c r="G2" s="571"/>
      <c r="H2" s="571"/>
      <c r="I2" s="571"/>
      <c r="J2" s="571"/>
      <c r="K2" s="571"/>
      <c r="L2" s="571"/>
      <c r="M2" s="571"/>
      <c r="N2" s="571"/>
      <c r="O2" s="571"/>
      <c r="P2" s="571"/>
      <c r="Q2" s="571"/>
      <c r="R2" s="571"/>
      <c r="S2" s="571"/>
      <c r="T2" s="571"/>
      <c r="U2" s="571"/>
      <c r="V2" s="571"/>
      <c r="W2" s="571"/>
      <c r="X2" s="571"/>
      <c r="Y2" s="571"/>
      <c r="Z2" s="571"/>
      <c r="AA2" s="571"/>
      <c r="AB2" s="571"/>
      <c r="AC2" s="571"/>
      <c r="AD2" s="571"/>
      <c r="AE2" s="571"/>
      <c r="AF2" s="571"/>
      <c r="AG2" s="571"/>
      <c r="AH2" s="571"/>
      <c r="AI2" s="571"/>
      <c r="AJ2" s="571"/>
      <c r="AK2" s="571"/>
      <c r="AL2" s="571"/>
      <c r="AM2" s="571"/>
      <c r="AN2" s="571"/>
      <c r="AO2" s="571"/>
      <c r="AP2" s="571"/>
      <c r="AQ2" s="571"/>
      <c r="AR2" s="571"/>
      <c r="AS2" s="571"/>
      <c r="AT2" s="571"/>
      <c r="AU2" s="571"/>
      <c r="AV2" s="571"/>
      <c r="AW2" s="571"/>
      <c r="AX2" s="571"/>
      <c r="AY2" s="571"/>
      <c r="AZ2" s="571"/>
      <c r="BA2" s="571"/>
      <c r="BB2" s="571"/>
      <c r="BC2" s="571"/>
      <c r="BD2" s="571"/>
    </row>
    <row r="3" spans="2:56" ht="15" customHeight="1" x14ac:dyDescent="0.15">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71"/>
      <c r="AO3" s="571"/>
      <c r="AP3" s="571"/>
      <c r="AQ3" s="571"/>
      <c r="AR3" s="571"/>
      <c r="AS3" s="571"/>
      <c r="AT3" s="571"/>
      <c r="AU3" s="571"/>
      <c r="AV3" s="571"/>
      <c r="AW3" s="571"/>
      <c r="AX3" s="571"/>
      <c r="AY3" s="571"/>
      <c r="AZ3" s="571"/>
      <c r="BA3" s="571"/>
      <c r="BB3" s="571"/>
      <c r="BC3" s="571"/>
      <c r="BD3" s="571"/>
    </row>
    <row r="4" spans="2:56" ht="15" customHeight="1" x14ac:dyDescent="0.15">
      <c r="B4" s="571"/>
      <c r="C4" s="571"/>
      <c r="D4" s="571"/>
      <c r="E4" s="571"/>
      <c r="F4" s="571"/>
      <c r="G4" s="571"/>
      <c r="H4" s="571"/>
      <c r="I4" s="571"/>
      <c r="J4" s="571"/>
      <c r="K4" s="571"/>
      <c r="L4" s="571"/>
      <c r="M4" s="571"/>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c r="AV4" s="571"/>
      <c r="AW4" s="571"/>
      <c r="AX4" s="571"/>
      <c r="AY4" s="571"/>
      <c r="AZ4" s="571"/>
      <c r="BA4" s="571"/>
      <c r="BB4" s="571"/>
      <c r="BC4" s="571"/>
      <c r="BD4" s="571"/>
    </row>
    <row r="5" spans="2:56" ht="15" customHeight="1" x14ac:dyDescent="0.15">
      <c r="B5" s="571"/>
      <c r="C5" s="571"/>
      <c r="D5" s="571"/>
      <c r="E5" s="571"/>
      <c r="F5" s="571"/>
      <c r="G5" s="571"/>
      <c r="H5" s="571"/>
      <c r="I5" s="571"/>
      <c r="J5" s="571"/>
      <c r="K5" s="571"/>
      <c r="L5" s="571"/>
      <c r="M5" s="571"/>
      <c r="N5" s="571"/>
      <c r="O5" s="571"/>
      <c r="P5" s="571"/>
      <c r="Q5" s="571"/>
      <c r="R5" s="571"/>
      <c r="S5" s="571"/>
      <c r="T5" s="571"/>
      <c r="U5" s="571"/>
      <c r="V5" s="571"/>
      <c r="W5" s="571"/>
      <c r="X5" s="571"/>
      <c r="Y5" s="571"/>
      <c r="Z5" s="571"/>
      <c r="AA5" s="571"/>
      <c r="AB5" s="571"/>
      <c r="AC5" s="571"/>
      <c r="AD5" s="571"/>
      <c r="AE5" s="571"/>
      <c r="AF5" s="571"/>
      <c r="AG5" s="571"/>
      <c r="AH5" s="571"/>
      <c r="AI5" s="571"/>
      <c r="AJ5" s="571"/>
      <c r="AK5" s="571"/>
      <c r="AL5" s="571"/>
      <c r="AM5" s="571"/>
      <c r="AN5" s="571"/>
      <c r="AO5" s="571"/>
      <c r="AP5" s="571"/>
      <c r="AQ5" s="571"/>
      <c r="AR5" s="571"/>
      <c r="AS5" s="571"/>
      <c r="AT5" s="571"/>
      <c r="AU5" s="571"/>
      <c r="AV5" s="571"/>
      <c r="AW5" s="571"/>
      <c r="AX5" s="571"/>
      <c r="AY5" s="571"/>
      <c r="AZ5" s="571"/>
      <c r="BA5" s="571"/>
      <c r="BB5" s="571"/>
      <c r="BC5" s="571"/>
      <c r="BD5" s="571"/>
    </row>
    <row r="6" spans="2:56" ht="15" customHeight="1" x14ac:dyDescent="0.15">
      <c r="B6" s="571"/>
      <c r="C6" s="571"/>
      <c r="D6" s="571"/>
      <c r="E6" s="571"/>
      <c r="F6" s="571"/>
      <c r="G6" s="571"/>
      <c r="H6" s="571"/>
      <c r="I6" s="571"/>
      <c r="J6" s="571"/>
      <c r="K6" s="571"/>
      <c r="L6" s="571"/>
      <c r="M6" s="571"/>
      <c r="N6" s="571"/>
      <c r="O6" s="571"/>
      <c r="P6" s="571"/>
      <c r="Q6" s="571"/>
      <c r="R6" s="571"/>
      <c r="S6" s="571"/>
      <c r="T6" s="571"/>
      <c r="U6" s="571"/>
      <c r="V6" s="571"/>
      <c r="W6" s="571"/>
      <c r="X6" s="571"/>
      <c r="Y6" s="571"/>
      <c r="Z6" s="571"/>
      <c r="AA6" s="571"/>
      <c r="AB6" s="571"/>
      <c r="AC6" s="571"/>
      <c r="AD6" s="571"/>
      <c r="AE6" s="571"/>
      <c r="AF6" s="571"/>
      <c r="AG6" s="571"/>
      <c r="AH6" s="571"/>
      <c r="AI6" s="571"/>
      <c r="AJ6" s="571"/>
      <c r="AK6" s="571"/>
      <c r="AL6" s="571"/>
      <c r="AM6" s="571"/>
      <c r="AN6" s="571"/>
      <c r="AO6" s="571"/>
      <c r="AP6" s="571"/>
      <c r="AQ6" s="571"/>
      <c r="AR6" s="571"/>
      <c r="AS6" s="571"/>
      <c r="AT6" s="571"/>
      <c r="AU6" s="571"/>
      <c r="AV6" s="571"/>
      <c r="AW6" s="571"/>
      <c r="AX6" s="571"/>
      <c r="AY6" s="571"/>
      <c r="AZ6" s="571"/>
      <c r="BA6" s="571"/>
      <c r="BB6" s="571"/>
      <c r="BC6" s="571"/>
      <c r="BD6" s="571"/>
    </row>
    <row r="7" spans="2:56" ht="15" customHeight="1" x14ac:dyDescent="0.15">
      <c r="B7" s="571"/>
      <c r="C7" s="571"/>
      <c r="D7" s="571"/>
      <c r="E7" s="571"/>
      <c r="F7" s="571"/>
      <c r="G7" s="571"/>
      <c r="H7" s="571"/>
      <c r="I7" s="571"/>
      <c r="J7" s="571"/>
      <c r="K7" s="571"/>
      <c r="L7" s="571"/>
      <c r="M7" s="571"/>
      <c r="N7" s="571"/>
      <c r="O7" s="571"/>
      <c r="P7" s="571"/>
      <c r="Q7" s="571"/>
      <c r="R7" s="571"/>
      <c r="S7" s="571"/>
      <c r="T7" s="571"/>
      <c r="U7" s="571"/>
      <c r="V7" s="571"/>
      <c r="W7" s="571"/>
      <c r="X7" s="571"/>
      <c r="Y7" s="571"/>
      <c r="Z7" s="571"/>
      <c r="AA7" s="571"/>
      <c r="AB7" s="571"/>
      <c r="AC7" s="571"/>
      <c r="AD7" s="571"/>
      <c r="AE7" s="571"/>
      <c r="AF7" s="571"/>
      <c r="AG7" s="571"/>
      <c r="AH7" s="571"/>
      <c r="AI7" s="571"/>
      <c r="AJ7" s="571"/>
      <c r="AK7" s="571"/>
      <c r="AL7" s="571"/>
      <c r="AM7" s="571"/>
      <c r="AN7" s="571"/>
      <c r="AO7" s="571"/>
      <c r="AP7" s="571"/>
      <c r="AQ7" s="571"/>
      <c r="AR7" s="571"/>
      <c r="AS7" s="571"/>
      <c r="AT7" s="571"/>
      <c r="AU7" s="571"/>
      <c r="AV7" s="571"/>
      <c r="AW7" s="571"/>
      <c r="AX7" s="571"/>
      <c r="AY7" s="571"/>
      <c r="AZ7" s="571"/>
      <c r="BA7" s="571"/>
      <c r="BB7" s="571"/>
      <c r="BC7" s="571"/>
      <c r="BD7" s="571"/>
    </row>
    <row r="8" spans="2:56" ht="15" customHeight="1" x14ac:dyDescent="0.15">
      <c r="B8" s="571"/>
      <c r="C8" s="571"/>
      <c r="D8" s="571"/>
      <c r="E8" s="571"/>
      <c r="F8" s="571"/>
      <c r="G8" s="571"/>
      <c r="H8" s="571"/>
      <c r="I8" s="571"/>
      <c r="J8" s="571"/>
      <c r="K8" s="571"/>
      <c r="L8" s="571"/>
      <c r="M8" s="571"/>
      <c r="N8" s="571"/>
      <c r="O8" s="571"/>
      <c r="P8" s="571"/>
      <c r="Q8" s="571"/>
      <c r="R8" s="571"/>
      <c r="S8" s="571"/>
      <c r="T8" s="571"/>
      <c r="U8" s="571"/>
      <c r="V8" s="571"/>
      <c r="W8" s="571"/>
      <c r="X8" s="571"/>
      <c r="Y8" s="571"/>
      <c r="Z8" s="571"/>
      <c r="AA8" s="571"/>
      <c r="AB8" s="571"/>
      <c r="AC8" s="571"/>
      <c r="AD8" s="571"/>
      <c r="AE8" s="571"/>
      <c r="AF8" s="571"/>
      <c r="AG8" s="571"/>
      <c r="AH8" s="571"/>
      <c r="AI8" s="571"/>
      <c r="AJ8" s="571"/>
      <c r="AK8" s="571"/>
      <c r="AL8" s="571"/>
      <c r="AM8" s="571"/>
      <c r="AN8" s="571"/>
      <c r="AO8" s="571"/>
      <c r="AP8" s="571"/>
      <c r="AQ8" s="571"/>
      <c r="AR8" s="571"/>
      <c r="AS8" s="571"/>
      <c r="AT8" s="571"/>
      <c r="AU8" s="571"/>
      <c r="AV8" s="571"/>
      <c r="AW8" s="571"/>
      <c r="AX8" s="571"/>
      <c r="AY8" s="571"/>
      <c r="AZ8" s="571"/>
      <c r="BA8" s="571"/>
      <c r="BB8" s="571"/>
      <c r="BC8" s="571"/>
      <c r="BD8" s="571"/>
    </row>
    <row r="9" spans="2:56" ht="15" customHeight="1" x14ac:dyDescent="0.15">
      <c r="B9" s="571"/>
      <c r="C9" s="571"/>
      <c r="D9" s="571"/>
      <c r="E9" s="571"/>
      <c r="F9" s="571"/>
      <c r="G9" s="571"/>
      <c r="H9" s="571"/>
      <c r="I9" s="571"/>
      <c r="J9" s="571"/>
      <c r="K9" s="571"/>
      <c r="L9" s="571"/>
      <c r="M9" s="571"/>
      <c r="N9" s="571"/>
      <c r="O9" s="571"/>
      <c r="P9" s="571"/>
      <c r="Q9" s="571"/>
      <c r="R9" s="571"/>
      <c r="S9" s="571"/>
      <c r="T9" s="571"/>
      <c r="U9" s="571"/>
      <c r="V9" s="571"/>
      <c r="W9" s="571"/>
      <c r="X9" s="571"/>
      <c r="Y9" s="571"/>
      <c r="Z9" s="571"/>
      <c r="AA9" s="571"/>
      <c r="AB9" s="571"/>
      <c r="AC9" s="571"/>
      <c r="AD9" s="571"/>
      <c r="AE9" s="571"/>
      <c r="AF9" s="571"/>
      <c r="AG9" s="571"/>
      <c r="AH9" s="571"/>
      <c r="AI9" s="571"/>
      <c r="AJ9" s="571"/>
      <c r="AK9" s="571"/>
      <c r="AL9" s="571"/>
      <c r="AM9" s="571"/>
      <c r="AN9" s="571"/>
      <c r="AO9" s="571"/>
      <c r="AP9" s="571"/>
      <c r="AQ9" s="571"/>
      <c r="AR9" s="571"/>
      <c r="AS9" s="571"/>
      <c r="AT9" s="571"/>
      <c r="AU9" s="571"/>
      <c r="AV9" s="571"/>
      <c r="AW9" s="571"/>
      <c r="AX9" s="571"/>
      <c r="AY9" s="571"/>
      <c r="AZ9" s="571"/>
      <c r="BA9" s="571"/>
      <c r="BB9" s="571"/>
      <c r="BC9" s="571"/>
      <c r="BD9" s="571"/>
    </row>
    <row r="10" spans="2:56" ht="15" customHeight="1" x14ac:dyDescent="0.15">
      <c r="B10" s="571"/>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1"/>
      <c r="AB10" s="571"/>
      <c r="AC10" s="571"/>
      <c r="AD10" s="571"/>
      <c r="AE10" s="571"/>
      <c r="AF10" s="571"/>
      <c r="AG10" s="571"/>
      <c r="AH10" s="571"/>
      <c r="AI10" s="571"/>
      <c r="AJ10" s="571"/>
      <c r="AK10" s="571"/>
      <c r="AL10" s="571"/>
      <c r="AM10" s="571"/>
      <c r="AN10" s="571"/>
      <c r="AO10" s="571"/>
      <c r="AP10" s="571"/>
      <c r="AQ10" s="571"/>
      <c r="AR10" s="571"/>
      <c r="AS10" s="571"/>
      <c r="AT10" s="571"/>
      <c r="AU10" s="571"/>
      <c r="AV10" s="571"/>
      <c r="AW10" s="571"/>
      <c r="AX10" s="571"/>
      <c r="AY10" s="571"/>
      <c r="AZ10" s="571"/>
      <c r="BA10" s="571"/>
      <c r="BB10" s="571"/>
      <c r="BC10" s="571"/>
      <c r="BD10" s="571"/>
    </row>
    <row r="11" spans="2:56" ht="15" customHeight="1"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c r="AB11" s="571"/>
      <c r="AC11" s="571"/>
      <c r="AD11" s="571"/>
      <c r="AE11" s="571"/>
      <c r="AF11" s="571"/>
      <c r="AG11" s="571"/>
      <c r="AH11" s="571"/>
      <c r="AI11" s="571"/>
      <c r="AJ11" s="571"/>
      <c r="AK11" s="571"/>
      <c r="AL11" s="571"/>
      <c r="AM11" s="571"/>
      <c r="AN11" s="571"/>
      <c r="AO11" s="571"/>
      <c r="AP11" s="571"/>
      <c r="AQ11" s="571"/>
      <c r="AR11" s="571"/>
      <c r="AS11" s="571"/>
      <c r="AT11" s="571"/>
      <c r="AU11" s="571"/>
      <c r="AV11" s="571"/>
      <c r="AW11" s="571"/>
      <c r="AX11" s="571"/>
      <c r="AY11" s="571"/>
      <c r="AZ11" s="571"/>
      <c r="BA11" s="571"/>
      <c r="BB11" s="571"/>
      <c r="BC11" s="571"/>
      <c r="BD11" s="571"/>
    </row>
    <row r="12" spans="2:56" ht="15" customHeight="1" x14ac:dyDescent="0.15">
      <c r="B12" s="571"/>
      <c r="C12" s="571"/>
      <c r="D12" s="571"/>
      <c r="E12" s="571"/>
      <c r="F12" s="571"/>
      <c r="G12" s="571"/>
      <c r="H12" s="571"/>
      <c r="I12" s="571"/>
      <c r="J12" s="571"/>
      <c r="K12" s="571"/>
      <c r="L12" s="571"/>
      <c r="M12" s="571"/>
      <c r="N12" s="571"/>
      <c r="O12" s="571"/>
      <c r="P12" s="571"/>
      <c r="Q12" s="571"/>
      <c r="R12" s="571"/>
      <c r="S12" s="571"/>
      <c r="T12" s="571"/>
      <c r="U12" s="571"/>
      <c r="V12" s="571"/>
      <c r="W12" s="571"/>
      <c r="X12" s="571"/>
      <c r="Y12" s="571"/>
      <c r="Z12" s="571"/>
      <c r="AA12" s="571"/>
      <c r="AB12" s="571"/>
      <c r="AC12" s="571"/>
      <c r="AD12" s="571"/>
      <c r="AE12" s="571"/>
      <c r="AF12" s="571"/>
      <c r="AG12" s="571"/>
      <c r="AH12" s="571"/>
      <c r="AI12" s="571"/>
      <c r="AJ12" s="571"/>
      <c r="AR12" s="571"/>
      <c r="AS12" s="571"/>
      <c r="AT12" s="571"/>
      <c r="AU12" s="571"/>
      <c r="AV12" s="571"/>
      <c r="AW12" s="571"/>
      <c r="AX12" s="571"/>
      <c r="AY12" s="571"/>
      <c r="AZ12" s="571"/>
      <c r="BA12" s="571"/>
      <c r="BB12" s="571"/>
      <c r="BC12" s="571"/>
      <c r="BD12" s="571"/>
    </row>
    <row r="13" spans="2:56" ht="15" customHeight="1" x14ac:dyDescent="0.15">
      <c r="B13" s="571"/>
      <c r="C13" s="571"/>
      <c r="D13" s="571"/>
      <c r="E13" s="571"/>
      <c r="F13" s="571"/>
      <c r="G13" s="571"/>
      <c r="H13" s="571"/>
      <c r="I13" s="571"/>
      <c r="J13" s="571"/>
      <c r="K13" s="571"/>
      <c r="L13" s="571"/>
      <c r="M13" s="571"/>
      <c r="N13" s="571"/>
      <c r="O13" s="571"/>
      <c r="P13" s="571"/>
      <c r="Q13" s="572"/>
      <c r="R13" s="571"/>
      <c r="S13" s="571"/>
      <c r="V13" s="571"/>
      <c r="W13" s="571"/>
      <c r="X13" s="571"/>
      <c r="Y13" s="571"/>
      <c r="Z13" s="571"/>
      <c r="AA13" s="571"/>
      <c r="AB13" s="571"/>
      <c r="AC13" s="571"/>
      <c r="AD13" s="571"/>
      <c r="AE13" s="571"/>
      <c r="AF13" s="571"/>
      <c r="AG13" s="571"/>
      <c r="AH13" s="571"/>
      <c r="AI13" s="571"/>
      <c r="AJ13" s="571"/>
      <c r="AR13" s="571"/>
      <c r="AS13" s="571"/>
      <c r="AT13" s="571"/>
      <c r="AU13" s="571"/>
      <c r="AV13" s="571"/>
      <c r="AW13" s="571"/>
      <c r="AX13" s="571"/>
      <c r="AY13" s="571"/>
      <c r="AZ13" s="571"/>
      <c r="BA13" s="571"/>
      <c r="BB13" s="571"/>
      <c r="BC13" s="571"/>
      <c r="BD13" s="571"/>
    </row>
    <row r="14" spans="2:56" ht="15" customHeight="1" x14ac:dyDescent="0.15">
      <c r="B14" s="571"/>
      <c r="C14" s="571"/>
      <c r="D14" s="571"/>
      <c r="E14" s="571"/>
      <c r="F14" s="571"/>
      <c r="G14" s="571"/>
      <c r="H14" s="571"/>
      <c r="I14" s="571"/>
      <c r="J14" s="571"/>
      <c r="K14" s="571"/>
      <c r="L14" s="571"/>
      <c r="M14" s="571"/>
      <c r="N14" s="571"/>
      <c r="O14" s="571"/>
      <c r="P14" s="571"/>
      <c r="Q14" s="573"/>
      <c r="R14" s="571"/>
      <c r="S14" s="571"/>
      <c r="T14" s="571"/>
      <c r="U14" s="571"/>
      <c r="V14" s="571"/>
      <c r="W14" s="571"/>
      <c r="X14" s="571"/>
      <c r="Y14" s="571"/>
      <c r="Z14" s="571"/>
      <c r="AA14" s="571"/>
      <c r="AB14" s="571"/>
      <c r="AC14" s="571"/>
      <c r="AD14" s="571"/>
      <c r="AE14" s="571"/>
      <c r="AF14" s="571"/>
      <c r="AG14" s="571"/>
      <c r="AH14" s="571"/>
      <c r="AI14" s="571"/>
      <c r="AJ14" s="571"/>
      <c r="AR14" s="571"/>
      <c r="AS14" s="571"/>
      <c r="AT14" s="571"/>
      <c r="AU14" s="571"/>
      <c r="AV14" s="571"/>
      <c r="AW14" s="571"/>
      <c r="AX14" s="571"/>
      <c r="AY14" s="571"/>
      <c r="AZ14" s="571"/>
      <c r="BA14" s="571"/>
      <c r="BB14" s="571"/>
      <c r="BC14" s="571"/>
      <c r="BD14" s="571"/>
    </row>
    <row r="15" spans="2:56" ht="15" customHeight="1" x14ac:dyDescent="0.15">
      <c r="B15" s="571"/>
      <c r="C15" s="571"/>
      <c r="D15" s="571"/>
      <c r="E15" s="571"/>
      <c r="F15" s="571"/>
      <c r="G15" s="571"/>
      <c r="H15" s="571"/>
      <c r="I15" s="571"/>
      <c r="J15" s="571"/>
      <c r="K15" s="571"/>
      <c r="L15" s="571"/>
      <c r="M15" s="571"/>
      <c r="O15" s="571"/>
      <c r="P15" s="574"/>
      <c r="Q15" s="572"/>
      <c r="R15" s="571"/>
      <c r="S15" s="571"/>
      <c r="T15" s="571"/>
      <c r="U15" s="575"/>
      <c r="V15" s="575"/>
      <c r="W15" s="575"/>
      <c r="X15" s="571"/>
      <c r="Y15" s="571"/>
      <c r="Z15" s="571"/>
      <c r="AA15" s="571"/>
      <c r="AB15" s="571"/>
      <c r="AC15" s="571"/>
      <c r="AD15" s="571"/>
      <c r="AE15" s="571"/>
      <c r="AF15" s="571"/>
      <c r="AG15" s="571"/>
      <c r="AH15" s="571"/>
      <c r="AI15" s="571"/>
      <c r="AJ15" s="571"/>
      <c r="AR15" s="571"/>
      <c r="AS15" s="571"/>
      <c r="AT15" s="571"/>
      <c r="AU15" s="571"/>
      <c r="AV15" s="571"/>
      <c r="AW15" s="571"/>
      <c r="AX15" s="571"/>
      <c r="AY15" s="571"/>
      <c r="AZ15" s="571"/>
      <c r="BA15" s="571"/>
      <c r="BB15" s="571"/>
      <c r="BC15" s="571"/>
      <c r="BD15" s="571"/>
    </row>
    <row r="16" spans="2:56" ht="15" customHeight="1" x14ac:dyDescent="0.15">
      <c r="B16" s="571"/>
      <c r="C16" s="571"/>
      <c r="D16" s="571"/>
      <c r="E16" s="571"/>
      <c r="F16" s="571"/>
      <c r="G16" s="571"/>
      <c r="H16" s="571"/>
      <c r="I16" s="571"/>
      <c r="J16" s="571"/>
      <c r="K16" s="571"/>
      <c r="L16" s="571"/>
      <c r="M16" s="571"/>
      <c r="O16" s="571"/>
      <c r="P16" s="576"/>
      <c r="Q16" s="573"/>
      <c r="R16" s="571"/>
      <c r="S16" s="571"/>
      <c r="T16" s="571"/>
      <c r="U16" s="571"/>
      <c r="V16" s="571"/>
      <c r="W16" s="571"/>
      <c r="X16" s="571"/>
      <c r="Y16" s="571"/>
      <c r="Z16" s="571"/>
      <c r="AA16" s="571"/>
      <c r="AB16" s="571"/>
      <c r="AC16" s="571"/>
      <c r="AD16" s="571"/>
      <c r="AE16" s="571"/>
      <c r="AF16" s="571"/>
      <c r="AG16" s="571"/>
      <c r="AH16" s="571"/>
      <c r="AI16" s="571"/>
      <c r="AJ16" s="571"/>
      <c r="AR16" s="571"/>
      <c r="AS16" s="571"/>
      <c r="AT16" s="571"/>
      <c r="AU16" s="571"/>
      <c r="AV16" s="571"/>
      <c r="AW16" s="571"/>
      <c r="AX16" s="571"/>
      <c r="AY16" s="571"/>
      <c r="AZ16" s="571"/>
      <c r="BA16" s="571"/>
      <c r="BB16" s="571"/>
      <c r="BC16" s="571"/>
      <c r="BD16" s="571"/>
    </row>
    <row r="17" spans="2:56" ht="15" customHeight="1" x14ac:dyDescent="0.15">
      <c r="B17" s="571"/>
      <c r="C17" s="571"/>
      <c r="D17" s="571"/>
      <c r="E17" s="571"/>
      <c r="F17" s="571"/>
      <c r="G17" s="571"/>
      <c r="H17" s="571"/>
      <c r="I17" s="571"/>
      <c r="J17" s="571"/>
      <c r="K17" s="571"/>
      <c r="L17" s="571"/>
      <c r="M17" s="571"/>
      <c r="N17" s="571"/>
      <c r="O17" s="571"/>
      <c r="P17" s="571"/>
      <c r="Q17" s="571"/>
      <c r="R17" s="571"/>
      <c r="S17" s="571"/>
      <c r="T17" s="571"/>
      <c r="U17" s="571"/>
      <c r="V17" s="571"/>
      <c r="W17" s="571"/>
      <c r="X17" s="571"/>
      <c r="Y17" s="571"/>
      <c r="Z17" s="571"/>
      <c r="AA17" s="571"/>
      <c r="AB17" s="317"/>
      <c r="AC17" s="571"/>
      <c r="AD17" s="571"/>
      <c r="AE17" s="571"/>
      <c r="AF17" s="571"/>
      <c r="AG17" s="571"/>
      <c r="AH17" s="571"/>
      <c r="AI17" s="571"/>
      <c r="AJ17" s="571"/>
      <c r="AR17" s="571"/>
      <c r="AS17" s="571"/>
      <c r="AT17" s="571"/>
      <c r="AU17" s="571"/>
      <c r="AV17" s="571"/>
      <c r="AW17" s="571"/>
      <c r="AX17" s="571"/>
      <c r="AY17" s="571"/>
      <c r="AZ17" s="571"/>
      <c r="BA17" s="571"/>
      <c r="BB17" s="571"/>
      <c r="BC17" s="571"/>
      <c r="BD17" s="571"/>
    </row>
    <row r="18" spans="2:56" ht="15" customHeight="1" x14ac:dyDescent="0.15">
      <c r="B18" s="571"/>
      <c r="C18" s="571"/>
      <c r="D18" s="571"/>
      <c r="E18" s="571"/>
      <c r="F18" s="571"/>
      <c r="G18" s="571"/>
      <c r="H18" s="571"/>
      <c r="I18" s="571"/>
      <c r="J18" s="571"/>
      <c r="K18" s="571"/>
      <c r="L18" s="571"/>
      <c r="M18" s="571"/>
      <c r="N18" s="571"/>
      <c r="O18" s="571"/>
      <c r="P18" s="571"/>
      <c r="Q18" s="571"/>
      <c r="T18" s="571"/>
      <c r="U18" s="571"/>
      <c r="V18" s="571"/>
      <c r="W18" s="571"/>
      <c r="X18" s="571"/>
      <c r="Y18" s="571"/>
      <c r="Z18" s="571"/>
      <c r="AA18" s="571"/>
      <c r="AB18" s="571"/>
      <c r="AC18" s="571"/>
      <c r="AD18" s="571"/>
      <c r="AE18" s="571"/>
      <c r="AF18" s="571"/>
      <c r="AG18" s="571"/>
      <c r="AH18" s="571"/>
      <c r="AI18" s="571"/>
      <c r="AJ18" s="571"/>
      <c r="AR18" s="571"/>
      <c r="AS18" s="571"/>
      <c r="AT18" s="571"/>
      <c r="AU18" s="571"/>
      <c r="AV18" s="571"/>
      <c r="AW18" s="571"/>
      <c r="AX18" s="571"/>
      <c r="AY18" s="571"/>
      <c r="AZ18" s="571"/>
      <c r="BA18" s="571"/>
      <c r="BB18" s="571"/>
      <c r="BC18" s="571"/>
      <c r="BD18" s="571"/>
    </row>
    <row r="19" spans="2:56" ht="15" customHeight="1" x14ac:dyDescent="0.15">
      <c r="B19" s="571"/>
      <c r="C19" s="571"/>
      <c r="D19" s="571"/>
      <c r="E19" s="571"/>
      <c r="F19" s="571"/>
      <c r="G19" s="571"/>
      <c r="H19" s="571"/>
      <c r="I19" s="571"/>
      <c r="J19" s="571"/>
      <c r="K19" s="571"/>
      <c r="L19" s="571"/>
      <c r="M19" s="571"/>
      <c r="N19" s="571"/>
      <c r="O19" s="571"/>
      <c r="P19" s="571"/>
      <c r="Q19" s="571"/>
      <c r="R19" s="571"/>
      <c r="S19" s="571"/>
      <c r="T19" s="571"/>
      <c r="U19" s="571"/>
      <c r="V19" s="571"/>
      <c r="W19" s="571"/>
      <c r="X19" s="571"/>
      <c r="Y19" s="571"/>
      <c r="Z19" s="571"/>
      <c r="AA19" s="571"/>
      <c r="AB19" s="571"/>
      <c r="AC19" s="571"/>
      <c r="AD19" s="571"/>
      <c r="AE19" s="571"/>
      <c r="AF19" s="571"/>
      <c r="AG19" s="571"/>
      <c r="AH19" s="571"/>
      <c r="AI19" s="571"/>
      <c r="AJ19" s="571"/>
      <c r="AR19" s="571"/>
      <c r="AS19" s="571"/>
      <c r="AT19" s="571"/>
      <c r="AU19" s="571"/>
      <c r="AV19" s="571"/>
      <c r="AW19" s="571"/>
      <c r="AX19" s="571"/>
      <c r="AY19" s="571"/>
      <c r="AZ19" s="571"/>
      <c r="BA19" s="571"/>
      <c r="BB19" s="571"/>
      <c r="BC19" s="571"/>
      <c r="BD19" s="571"/>
    </row>
    <row r="20" spans="2:56" ht="15" customHeight="1" x14ac:dyDescent="0.15">
      <c r="B20" s="571"/>
      <c r="C20" s="571"/>
      <c r="D20" s="571"/>
      <c r="E20" s="571"/>
      <c r="F20" s="571"/>
      <c r="G20" s="571"/>
      <c r="H20" s="571"/>
      <c r="I20" s="571"/>
      <c r="J20" s="571"/>
      <c r="K20" s="571"/>
      <c r="L20" s="317"/>
      <c r="M20" s="571"/>
      <c r="N20" s="571"/>
      <c r="O20" s="571"/>
      <c r="P20" s="571"/>
      <c r="Q20" s="571"/>
      <c r="R20" s="571"/>
      <c r="S20" s="571"/>
      <c r="T20" s="571"/>
      <c r="U20" s="571"/>
      <c r="V20" s="571"/>
      <c r="W20" s="571"/>
      <c r="X20" s="571"/>
      <c r="Y20" s="571"/>
      <c r="Z20" s="571"/>
      <c r="AA20" s="571"/>
      <c r="AB20" s="571"/>
      <c r="AC20" s="571"/>
      <c r="AD20" s="571"/>
      <c r="AE20" s="571"/>
      <c r="AF20" s="571"/>
      <c r="AG20" s="571"/>
      <c r="AH20" s="571"/>
      <c r="AI20" s="571"/>
      <c r="AJ20" s="571"/>
      <c r="AR20" s="571"/>
      <c r="AS20" s="571"/>
      <c r="AT20" s="571"/>
      <c r="AU20" s="571"/>
      <c r="AV20" s="571"/>
      <c r="AW20" s="571"/>
      <c r="AX20" s="571"/>
      <c r="AY20" s="571"/>
      <c r="AZ20" s="571"/>
      <c r="BA20" s="571"/>
      <c r="BB20" s="571"/>
      <c r="BC20" s="571"/>
      <c r="BD20" s="571"/>
    </row>
    <row r="21" spans="2:56" ht="15" customHeight="1" x14ac:dyDescent="0.15">
      <c r="B21" s="571"/>
      <c r="C21" s="571"/>
      <c r="D21" s="571"/>
      <c r="E21" s="571"/>
      <c r="F21" s="571"/>
      <c r="G21" s="571"/>
      <c r="H21" s="571"/>
      <c r="I21" s="571"/>
      <c r="J21" s="571"/>
      <c r="K21" s="571"/>
      <c r="L21" s="571"/>
      <c r="M21" s="571"/>
      <c r="N21" s="571"/>
      <c r="O21" s="571"/>
      <c r="P21" s="571"/>
      <c r="Q21" s="571"/>
      <c r="R21" s="571"/>
      <c r="S21" s="571"/>
      <c r="T21" s="571"/>
      <c r="U21" s="571"/>
      <c r="V21" s="571"/>
      <c r="W21" s="571"/>
      <c r="X21" s="571"/>
      <c r="Y21" s="571"/>
      <c r="Z21" s="571"/>
      <c r="AA21" s="571"/>
      <c r="AB21" s="571"/>
      <c r="AC21" s="571"/>
      <c r="AD21" s="571"/>
      <c r="AE21" s="571"/>
      <c r="AF21" s="571"/>
      <c r="AG21" s="571"/>
      <c r="AH21" s="571"/>
      <c r="AI21" s="571"/>
      <c r="AJ21" s="571"/>
      <c r="AR21" s="571"/>
      <c r="AS21" s="571"/>
      <c r="AT21" s="571"/>
      <c r="AU21" s="571"/>
      <c r="AV21" s="571"/>
      <c r="AW21" s="571"/>
      <c r="AX21" s="571"/>
      <c r="AY21" s="571"/>
      <c r="AZ21" s="571"/>
      <c r="BA21" s="571"/>
      <c r="BB21" s="571"/>
      <c r="BC21" s="571"/>
      <c r="BD21" s="571"/>
    </row>
    <row r="22" spans="2:56" ht="15" customHeight="1" x14ac:dyDescent="0.15">
      <c r="B22" s="571"/>
      <c r="C22" s="571"/>
      <c r="D22" s="571"/>
      <c r="E22" s="571"/>
      <c r="F22" s="571"/>
      <c r="G22" s="571"/>
      <c r="H22" s="571"/>
      <c r="I22" s="571"/>
      <c r="J22" s="571"/>
      <c r="K22" s="571"/>
      <c r="L22" s="571"/>
      <c r="M22" s="571"/>
      <c r="N22" s="571"/>
      <c r="O22" s="571"/>
      <c r="P22" s="571"/>
      <c r="Q22" s="571"/>
      <c r="R22" s="571"/>
      <c r="S22" s="571"/>
      <c r="T22" s="571"/>
      <c r="U22" s="571"/>
      <c r="V22" s="571"/>
      <c r="W22" s="571"/>
      <c r="X22" s="571"/>
      <c r="Y22" s="571"/>
      <c r="Z22" s="571"/>
      <c r="AA22" s="571"/>
      <c r="AB22" s="571"/>
      <c r="AC22" s="571"/>
      <c r="AD22" s="571"/>
      <c r="AE22" s="571"/>
      <c r="AF22" s="571"/>
      <c r="AG22" s="571"/>
      <c r="AH22" s="571"/>
      <c r="AI22" s="571"/>
      <c r="AJ22" s="571"/>
      <c r="AR22" s="571"/>
      <c r="AS22" s="571"/>
      <c r="AT22" s="571"/>
      <c r="AU22" s="571"/>
      <c r="AV22" s="571"/>
      <c r="AW22" s="571"/>
      <c r="AX22" s="571"/>
      <c r="AY22" s="571"/>
      <c r="AZ22" s="571"/>
      <c r="BA22" s="571"/>
      <c r="BB22" s="571"/>
      <c r="BC22" s="571"/>
      <c r="BD22" s="571"/>
    </row>
    <row r="23" spans="2:56" ht="15" customHeight="1" x14ac:dyDescent="0.15">
      <c r="B23" s="571"/>
      <c r="C23" s="571"/>
      <c r="D23" s="571"/>
      <c r="E23" s="571"/>
      <c r="F23" s="571"/>
      <c r="G23" s="571"/>
      <c r="H23" s="571"/>
      <c r="I23" s="571"/>
      <c r="J23" s="571"/>
      <c r="K23" s="571"/>
      <c r="L23" s="571"/>
      <c r="M23" s="571"/>
      <c r="N23" s="571"/>
      <c r="O23" s="571"/>
      <c r="Y23" s="571"/>
      <c r="Z23" s="571"/>
      <c r="AA23" s="571"/>
      <c r="AB23" s="571"/>
      <c r="AC23" s="571"/>
      <c r="AD23" s="571"/>
      <c r="AE23" s="571"/>
      <c r="AF23" s="571"/>
      <c r="AG23" s="571"/>
      <c r="AH23" s="571"/>
      <c r="AI23" s="571"/>
      <c r="AJ23" s="571"/>
      <c r="AR23" s="571"/>
      <c r="AS23" s="571"/>
      <c r="AT23" s="571"/>
      <c r="AU23" s="571"/>
      <c r="AV23" s="571"/>
      <c r="AW23" s="571"/>
      <c r="AX23" s="571"/>
      <c r="AY23" s="571"/>
      <c r="AZ23" s="571"/>
      <c r="BA23" s="571"/>
      <c r="BB23" s="571"/>
      <c r="BC23" s="571"/>
      <c r="BD23" s="571"/>
    </row>
    <row r="24" spans="2:56" ht="15" customHeight="1" x14ac:dyDescent="0.15">
      <c r="B24" s="571"/>
      <c r="C24" s="571"/>
      <c r="D24" s="571"/>
      <c r="E24" s="571"/>
      <c r="F24" s="571"/>
      <c r="G24" s="571"/>
      <c r="H24" s="571"/>
      <c r="I24" s="571"/>
      <c r="J24" s="571"/>
      <c r="K24" s="571"/>
      <c r="L24" s="571"/>
      <c r="M24" s="571"/>
      <c r="N24" s="571"/>
      <c r="O24" s="571"/>
      <c r="Y24" s="571"/>
      <c r="Z24" s="571"/>
      <c r="AA24" s="571"/>
      <c r="AB24" s="571"/>
      <c r="AC24" s="571"/>
      <c r="AD24" s="571"/>
      <c r="AE24" s="571"/>
      <c r="AF24" s="571"/>
      <c r="AG24" s="571"/>
      <c r="AH24" s="571"/>
      <c r="AI24" s="571"/>
      <c r="AJ24" s="571"/>
      <c r="AK24" s="571"/>
      <c r="AL24" s="571"/>
      <c r="AM24" s="571"/>
      <c r="AN24" s="571"/>
      <c r="AO24" s="571"/>
      <c r="AP24" s="571"/>
      <c r="AQ24" s="571"/>
      <c r="AR24" s="571"/>
      <c r="AS24" s="571"/>
      <c r="AT24" s="571"/>
      <c r="AU24" s="571"/>
      <c r="AV24" s="571"/>
      <c r="AW24" s="571"/>
      <c r="AX24" s="571"/>
      <c r="AY24" s="571"/>
      <c r="AZ24" s="571"/>
      <c r="BA24" s="571"/>
      <c r="BB24" s="571"/>
      <c r="BC24" s="571"/>
      <c r="BD24" s="571"/>
    </row>
    <row r="25" spans="2:56" ht="15" customHeight="1" x14ac:dyDescent="0.15">
      <c r="B25" s="571"/>
      <c r="C25" s="571"/>
      <c r="D25" s="571"/>
      <c r="E25" s="571"/>
      <c r="F25" s="571"/>
      <c r="G25" s="571"/>
      <c r="H25" s="571"/>
      <c r="I25" s="571"/>
      <c r="J25" s="571"/>
      <c r="K25" s="571"/>
      <c r="L25" s="571"/>
      <c r="M25" s="571"/>
      <c r="N25" s="571"/>
      <c r="O25" s="571"/>
      <c r="P25" s="571"/>
      <c r="Q25" s="571"/>
      <c r="R25" s="571"/>
      <c r="S25" s="571"/>
      <c r="T25" s="571"/>
      <c r="U25" s="571"/>
      <c r="V25" s="571"/>
      <c r="W25" s="571"/>
      <c r="X25" s="571"/>
      <c r="Y25" s="571"/>
      <c r="Z25" s="571"/>
      <c r="AA25" s="571"/>
      <c r="AB25" s="571"/>
      <c r="AC25" s="571"/>
      <c r="AD25" s="571"/>
      <c r="AE25" s="571"/>
      <c r="AF25" s="571"/>
      <c r="AG25" s="571"/>
      <c r="AH25" s="571"/>
      <c r="AI25" s="571"/>
      <c r="AJ25" s="571"/>
      <c r="AK25" s="571"/>
      <c r="AL25" s="571"/>
      <c r="AM25" s="571"/>
      <c r="AN25" s="571"/>
      <c r="AO25" s="571"/>
      <c r="AP25" s="571"/>
      <c r="AQ25" s="571"/>
      <c r="AR25" s="571"/>
      <c r="AS25" s="571"/>
      <c r="AT25" s="571"/>
      <c r="AU25" s="571"/>
      <c r="AV25" s="571"/>
      <c r="AW25" s="571"/>
      <c r="AX25" s="571"/>
      <c r="AY25" s="571"/>
      <c r="AZ25" s="571"/>
      <c r="BA25" s="571"/>
      <c r="BB25" s="23"/>
      <c r="BC25" s="23"/>
      <c r="BD25" s="571"/>
    </row>
    <row r="26" spans="2:56" ht="15" customHeight="1" x14ac:dyDescent="0.15">
      <c r="B26" s="571"/>
      <c r="C26" s="571"/>
      <c r="D26" s="571"/>
      <c r="E26" s="571"/>
      <c r="F26" s="571"/>
      <c r="G26" s="571"/>
      <c r="H26" s="571"/>
      <c r="I26" s="571"/>
      <c r="J26" s="571"/>
      <c r="K26" s="571"/>
      <c r="L26" s="571"/>
      <c r="M26" s="571"/>
      <c r="N26" s="571"/>
      <c r="O26" s="571"/>
      <c r="P26" s="571"/>
      <c r="Q26" s="571"/>
      <c r="R26" s="571"/>
      <c r="S26" s="571"/>
      <c r="T26" s="571"/>
      <c r="U26" s="571"/>
      <c r="V26" s="571"/>
      <c r="W26" s="571"/>
      <c r="X26" s="571"/>
      <c r="Y26" s="571"/>
      <c r="Z26" s="571"/>
      <c r="AA26" s="571"/>
      <c r="AB26" s="571"/>
      <c r="AC26" s="571"/>
      <c r="AD26" s="571"/>
      <c r="AE26" s="571"/>
      <c r="AF26" s="571"/>
      <c r="AG26" s="571"/>
      <c r="AH26" s="571"/>
      <c r="AI26" s="571"/>
      <c r="AJ26" s="571"/>
      <c r="AK26" s="571"/>
      <c r="AL26" s="571"/>
      <c r="AM26" s="571"/>
      <c r="AN26" s="571"/>
      <c r="AO26" s="571"/>
      <c r="AP26" s="571"/>
      <c r="AQ26" s="571"/>
      <c r="AR26" s="571"/>
      <c r="AS26" s="571"/>
      <c r="AT26" s="571"/>
      <c r="AU26" s="571"/>
      <c r="AV26" s="571"/>
      <c r="AW26" s="571"/>
      <c r="AX26" s="571"/>
      <c r="AY26" s="571"/>
      <c r="AZ26" s="571"/>
      <c r="BA26" s="571"/>
      <c r="BB26" s="9"/>
      <c r="BC26" s="9"/>
      <c r="BD26" s="571"/>
    </row>
    <row r="27" spans="2:56" ht="15" customHeight="1" x14ac:dyDescent="0.15">
      <c r="B27" s="571"/>
      <c r="C27" s="571"/>
      <c r="D27" s="571"/>
      <c r="E27" s="571"/>
      <c r="F27" s="571"/>
      <c r="G27" s="571"/>
      <c r="H27" s="571"/>
      <c r="I27" s="571"/>
      <c r="J27" s="571"/>
      <c r="K27" s="571"/>
      <c r="L27" s="571"/>
      <c r="M27" s="571"/>
      <c r="N27" s="571"/>
      <c r="O27" s="571"/>
      <c r="P27" s="571"/>
      <c r="Q27" s="571"/>
      <c r="R27" s="571"/>
      <c r="S27" s="571"/>
      <c r="T27" s="571"/>
      <c r="U27" s="571"/>
      <c r="V27" s="571"/>
      <c r="W27" s="571"/>
      <c r="X27" s="571"/>
      <c r="Y27" s="571"/>
      <c r="Z27" s="571"/>
      <c r="AA27" s="571"/>
      <c r="AB27" s="571"/>
      <c r="AC27" s="571"/>
      <c r="AD27" s="571"/>
      <c r="AE27" s="571"/>
      <c r="AF27" s="571"/>
      <c r="AG27" s="571"/>
      <c r="AH27" s="571"/>
      <c r="AI27" s="571"/>
      <c r="AJ27" s="571"/>
      <c r="AK27" s="571"/>
      <c r="AL27" s="571"/>
      <c r="AM27" s="571"/>
      <c r="AN27" s="571"/>
      <c r="AO27" s="571"/>
      <c r="AP27" s="571"/>
      <c r="AQ27" s="571"/>
      <c r="AR27" s="571"/>
      <c r="AS27" s="571"/>
      <c r="AT27" s="571"/>
      <c r="AU27" s="571"/>
      <c r="AV27" s="571"/>
      <c r="AW27" s="571"/>
      <c r="AX27" s="571"/>
      <c r="AY27" s="571"/>
      <c r="AZ27" s="571"/>
      <c r="BA27" s="571"/>
      <c r="BB27" s="571"/>
      <c r="BC27" s="571"/>
      <c r="BD27" s="571"/>
    </row>
    <row r="28" spans="2:56" ht="15" customHeight="1" x14ac:dyDescent="0.15">
      <c r="B28" s="571"/>
      <c r="C28" s="571"/>
      <c r="D28" s="571"/>
      <c r="E28" s="571"/>
      <c r="F28" s="571"/>
      <c r="G28" s="571"/>
      <c r="H28" s="571"/>
      <c r="I28" s="571"/>
      <c r="J28" s="571"/>
      <c r="K28" s="571"/>
      <c r="L28" s="571"/>
      <c r="M28" s="571"/>
      <c r="N28" s="571"/>
      <c r="O28" s="571"/>
      <c r="P28" s="571"/>
      <c r="Q28" s="571"/>
      <c r="R28" s="571"/>
      <c r="S28" s="571"/>
      <c r="T28" s="571"/>
      <c r="U28" s="571"/>
      <c r="V28" s="571"/>
      <c r="W28" s="571"/>
      <c r="X28" s="571"/>
      <c r="Y28" s="571"/>
      <c r="Z28" s="571"/>
      <c r="AA28" s="571"/>
      <c r="AB28" s="571"/>
      <c r="AC28" s="571"/>
      <c r="AD28" s="571"/>
      <c r="AE28" s="571"/>
      <c r="AF28" s="571"/>
      <c r="AG28" s="571"/>
      <c r="AH28" s="571"/>
      <c r="AI28" s="571"/>
      <c r="AJ28" s="571"/>
      <c r="AK28" s="571"/>
      <c r="AL28" s="571"/>
      <c r="AM28" s="571"/>
      <c r="AN28" s="571"/>
      <c r="AO28" s="571"/>
      <c r="AP28" s="571"/>
      <c r="AQ28" s="571"/>
      <c r="AR28" s="571"/>
      <c r="AS28" s="571"/>
      <c r="AT28" s="571"/>
      <c r="AU28" s="571"/>
      <c r="AV28" s="571"/>
      <c r="AW28" s="571"/>
      <c r="AX28" s="571"/>
      <c r="AY28" s="571"/>
      <c r="AZ28" s="571"/>
      <c r="BA28" s="571"/>
      <c r="BB28" s="571"/>
      <c r="BC28" s="571"/>
      <c r="BD28" s="571"/>
    </row>
    <row r="29" spans="2:56" ht="15" customHeight="1" x14ac:dyDescent="0.15">
      <c r="B29" s="571"/>
      <c r="C29" s="571"/>
      <c r="D29" s="571"/>
      <c r="E29" s="571"/>
      <c r="F29" s="571"/>
      <c r="G29" s="571"/>
      <c r="H29" s="571"/>
      <c r="I29" s="571"/>
      <c r="J29" s="571"/>
      <c r="K29" s="571"/>
      <c r="L29" s="571"/>
      <c r="M29" s="571"/>
      <c r="N29" s="571"/>
      <c r="O29" s="571"/>
      <c r="P29" s="571"/>
      <c r="Q29" s="571"/>
      <c r="R29" s="571"/>
      <c r="S29" s="571"/>
      <c r="T29" s="571"/>
      <c r="U29" s="571"/>
      <c r="V29" s="571"/>
      <c r="W29" s="571"/>
      <c r="X29" s="571"/>
      <c r="Y29" s="571"/>
      <c r="Z29" s="571"/>
      <c r="AA29" s="571"/>
      <c r="AB29" s="571"/>
      <c r="AC29" s="571"/>
      <c r="AD29" s="571"/>
      <c r="AE29" s="571"/>
      <c r="AF29" s="571"/>
      <c r="AG29" s="571"/>
      <c r="AH29" s="571"/>
      <c r="AI29" s="571"/>
      <c r="AJ29" s="571"/>
      <c r="AK29" s="571"/>
      <c r="AL29" s="571"/>
      <c r="AM29" s="571"/>
      <c r="AN29" s="571"/>
      <c r="AO29" s="571"/>
      <c r="AP29" s="571"/>
      <c r="AQ29" s="571"/>
      <c r="AR29" s="571"/>
      <c r="AS29" s="571"/>
      <c r="AT29" s="571"/>
      <c r="AU29" s="571"/>
      <c r="AV29" s="571"/>
      <c r="AW29" s="571"/>
      <c r="AX29" s="571"/>
      <c r="AY29" s="571"/>
      <c r="AZ29" s="571"/>
      <c r="BA29" s="571"/>
      <c r="BB29" s="571"/>
      <c r="BC29" s="571"/>
      <c r="BD29" s="571"/>
    </row>
    <row r="30" spans="2:56" ht="15" customHeight="1" x14ac:dyDescent="0.15">
      <c r="B30" s="571"/>
      <c r="C30" s="571"/>
      <c r="D30" s="571"/>
      <c r="E30" s="571"/>
      <c r="F30" s="571"/>
      <c r="G30" s="571"/>
      <c r="H30" s="571"/>
      <c r="I30" s="571"/>
      <c r="J30" s="571"/>
      <c r="K30" s="571"/>
      <c r="L30" s="571"/>
      <c r="M30" s="571"/>
      <c r="N30" s="571"/>
      <c r="O30" s="571"/>
      <c r="P30" s="571"/>
      <c r="Q30" s="571"/>
      <c r="R30" s="571"/>
      <c r="S30" s="571"/>
      <c r="T30" s="571"/>
      <c r="U30" s="571"/>
      <c r="V30" s="571"/>
      <c r="W30" s="571"/>
      <c r="X30" s="571"/>
      <c r="Y30" s="571"/>
      <c r="Z30" s="571"/>
      <c r="AA30" s="571"/>
      <c r="AB30" s="571"/>
      <c r="AC30" s="571"/>
      <c r="AD30" s="571"/>
      <c r="AE30" s="571"/>
      <c r="AF30" s="571"/>
      <c r="AG30" s="571"/>
      <c r="AH30" s="571"/>
      <c r="AI30" s="571"/>
      <c r="AJ30" s="571"/>
      <c r="AK30" s="571"/>
      <c r="AL30" s="571"/>
      <c r="AM30" s="571"/>
      <c r="AN30" s="571"/>
      <c r="AO30" s="571"/>
      <c r="AP30" s="571"/>
      <c r="AQ30" s="571"/>
      <c r="AR30" s="571"/>
      <c r="AS30" s="571"/>
      <c r="AT30" s="571"/>
      <c r="AU30" s="571"/>
      <c r="AV30" s="571"/>
      <c r="AW30" s="571"/>
      <c r="AX30" s="571"/>
      <c r="AY30" s="571"/>
      <c r="AZ30" s="571"/>
      <c r="BA30" s="571"/>
      <c r="BB30" s="571"/>
      <c r="BC30" s="571"/>
      <c r="BD30" s="571"/>
    </row>
    <row r="31" spans="2:56" ht="15" customHeight="1" x14ac:dyDescent="0.15">
      <c r="B31" s="571"/>
      <c r="C31" s="571"/>
      <c r="D31" s="571"/>
      <c r="E31" s="571"/>
      <c r="F31" s="571"/>
      <c r="G31" s="571"/>
      <c r="H31" s="571"/>
      <c r="I31" s="571"/>
      <c r="J31" s="571"/>
      <c r="K31" s="571"/>
      <c r="L31" s="571"/>
      <c r="M31" s="571"/>
      <c r="N31" s="571"/>
      <c r="O31" s="571"/>
      <c r="P31" s="571"/>
      <c r="Q31" s="571"/>
      <c r="R31" s="571"/>
      <c r="S31" s="571"/>
      <c r="T31" s="571"/>
      <c r="U31" s="571"/>
      <c r="V31" s="571"/>
      <c r="W31" s="571"/>
      <c r="X31" s="571"/>
      <c r="Y31" s="571"/>
      <c r="Z31" s="571"/>
      <c r="AA31" s="571"/>
      <c r="AB31" s="571"/>
      <c r="AC31" s="571"/>
      <c r="AD31" s="571"/>
      <c r="AE31" s="571"/>
      <c r="AF31" s="571"/>
      <c r="AG31" s="571"/>
      <c r="AH31" s="571"/>
      <c r="AI31" s="571"/>
      <c r="AJ31" s="571"/>
      <c r="AK31" s="571"/>
      <c r="AL31" s="571"/>
      <c r="AM31" s="571"/>
      <c r="AN31" s="571"/>
      <c r="AO31" s="571"/>
      <c r="AP31" s="571"/>
      <c r="AQ31" s="571"/>
      <c r="AR31" s="571"/>
      <c r="AS31" s="571"/>
      <c r="AT31" s="571"/>
      <c r="AU31" s="571"/>
      <c r="AV31" s="571"/>
      <c r="AW31" s="571"/>
      <c r="AX31" s="571"/>
      <c r="AY31" s="571"/>
      <c r="AZ31" s="571"/>
      <c r="BA31" s="571"/>
      <c r="BB31" s="571"/>
      <c r="BC31" s="571"/>
      <c r="BD31" s="571"/>
    </row>
    <row r="32" spans="2:56" ht="15" customHeight="1" x14ac:dyDescent="0.15">
      <c r="B32" s="571"/>
      <c r="C32" s="571"/>
      <c r="D32" s="571"/>
      <c r="E32" s="571"/>
      <c r="F32" s="571"/>
      <c r="G32" s="571"/>
      <c r="H32" s="571"/>
      <c r="I32" s="571"/>
      <c r="J32" s="571"/>
      <c r="K32" s="571"/>
      <c r="L32" s="571"/>
      <c r="M32" s="571"/>
      <c r="N32" s="571"/>
      <c r="O32" s="571"/>
      <c r="P32" s="571"/>
      <c r="Q32" s="571"/>
      <c r="R32" s="571"/>
      <c r="S32" s="571"/>
      <c r="T32" s="571"/>
      <c r="U32" s="571"/>
      <c r="V32" s="571"/>
      <c r="W32" s="571"/>
      <c r="X32" s="571"/>
      <c r="Y32" s="571"/>
      <c r="Z32" s="571"/>
      <c r="AA32" s="571"/>
      <c r="AB32" s="571"/>
      <c r="AC32" s="571"/>
      <c r="AD32" s="571"/>
      <c r="AE32" s="571"/>
      <c r="AF32" s="571"/>
      <c r="AG32" s="571"/>
      <c r="AH32" s="571"/>
      <c r="AI32" s="571"/>
      <c r="AJ32" s="571"/>
      <c r="AK32" s="571"/>
      <c r="AL32" s="571"/>
      <c r="AM32" s="9"/>
      <c r="AN32" s="23"/>
      <c r="AO32" s="23"/>
      <c r="AP32" s="23"/>
      <c r="AQ32" s="571"/>
      <c r="AR32" s="571"/>
      <c r="AS32" s="571"/>
      <c r="AT32" s="571"/>
      <c r="AU32" s="571"/>
      <c r="AV32" s="571"/>
      <c r="AW32" s="571"/>
      <c r="AX32" s="571"/>
      <c r="AY32" s="571"/>
      <c r="AZ32" s="571"/>
      <c r="BA32" s="571"/>
      <c r="BB32" s="571"/>
      <c r="BC32" s="571"/>
      <c r="BD32" s="571"/>
    </row>
    <row r="33" spans="2:56" ht="15" customHeight="1" x14ac:dyDescent="0.15">
      <c r="B33" s="571"/>
      <c r="C33" s="571"/>
      <c r="D33" s="571"/>
      <c r="E33" s="571"/>
      <c r="F33" s="571"/>
      <c r="G33" s="571"/>
      <c r="H33" s="571"/>
      <c r="I33" s="571"/>
      <c r="J33" s="571"/>
      <c r="K33" s="571"/>
      <c r="L33" s="571"/>
      <c r="M33" s="571"/>
      <c r="N33" s="571"/>
      <c r="O33" s="571"/>
      <c r="P33" s="571"/>
      <c r="Q33" s="571"/>
      <c r="R33" s="571"/>
      <c r="S33" s="571"/>
      <c r="T33" s="571"/>
      <c r="U33" s="571"/>
      <c r="V33" s="571"/>
      <c r="W33" s="571"/>
      <c r="X33" s="571"/>
      <c r="Y33" s="571"/>
      <c r="Z33" s="571"/>
      <c r="AA33" s="571"/>
      <c r="AB33" s="571"/>
      <c r="AC33" s="571"/>
      <c r="AD33" s="571"/>
      <c r="AE33" s="571"/>
      <c r="AF33" s="571"/>
      <c r="AG33" s="571"/>
      <c r="AH33" s="571"/>
      <c r="AI33" s="571"/>
      <c r="AJ33" s="571"/>
      <c r="AK33" s="571"/>
      <c r="AL33" s="571"/>
      <c r="AM33" s="9"/>
      <c r="AN33" s="23"/>
      <c r="AO33" s="23"/>
      <c r="AP33" s="23"/>
      <c r="AQ33" s="571"/>
      <c r="AR33" s="571"/>
      <c r="AS33" s="571"/>
      <c r="AT33" s="571"/>
      <c r="AU33" s="571"/>
      <c r="AV33" s="571"/>
      <c r="AW33" s="571"/>
      <c r="AX33" s="571"/>
      <c r="AY33" s="571"/>
      <c r="AZ33" s="571"/>
      <c r="BA33" s="571"/>
      <c r="BB33" s="571"/>
      <c r="BC33" s="571"/>
      <c r="BD33" s="571"/>
    </row>
    <row r="34" spans="2:56" ht="15" customHeight="1" x14ac:dyDescent="0.15">
      <c r="B34" s="571"/>
      <c r="C34" s="571"/>
      <c r="D34" s="571"/>
      <c r="E34" s="571"/>
      <c r="F34" s="571"/>
      <c r="G34" s="571"/>
      <c r="H34" s="571"/>
      <c r="I34" s="571"/>
      <c r="J34" s="571"/>
      <c r="K34" s="571"/>
      <c r="L34" s="571"/>
      <c r="M34" s="571"/>
      <c r="N34" s="571"/>
      <c r="O34" s="571"/>
      <c r="P34" s="571"/>
      <c r="Q34" s="571"/>
      <c r="R34" s="571"/>
      <c r="S34" s="571"/>
      <c r="T34" s="571"/>
      <c r="U34" s="571"/>
      <c r="V34" s="571"/>
      <c r="W34" s="571"/>
      <c r="X34" s="571"/>
      <c r="Y34" s="571"/>
      <c r="Z34" s="571"/>
      <c r="AA34" s="571"/>
      <c r="AB34" s="571"/>
      <c r="AC34" s="571"/>
      <c r="AD34" s="571"/>
      <c r="AE34" s="571"/>
      <c r="AF34" s="571"/>
      <c r="AG34" s="571"/>
      <c r="AH34" s="571"/>
      <c r="AI34" s="571"/>
      <c r="AJ34" s="571"/>
      <c r="AK34" s="571"/>
      <c r="AL34" s="571"/>
      <c r="AM34" s="9"/>
      <c r="AN34" s="23"/>
      <c r="AO34" s="23"/>
      <c r="AP34" s="23"/>
      <c r="AQ34" s="571"/>
      <c r="AR34" s="571"/>
      <c r="AS34" s="571"/>
      <c r="AT34" s="571"/>
      <c r="AU34" s="571"/>
      <c r="AV34" s="571"/>
      <c r="AW34" s="571"/>
      <c r="AX34" s="571"/>
      <c r="AY34" s="571"/>
      <c r="AZ34" s="571"/>
      <c r="BA34" s="571"/>
      <c r="BB34" s="571"/>
      <c r="BC34" s="571"/>
      <c r="BD34" s="571"/>
    </row>
    <row r="35" spans="2:56" ht="15" customHeight="1" x14ac:dyDescent="0.15">
      <c r="B35" s="571"/>
      <c r="C35" s="571"/>
      <c r="D35" s="571"/>
      <c r="E35" s="571"/>
      <c r="F35" s="571"/>
      <c r="G35" s="571"/>
      <c r="H35" s="571"/>
      <c r="I35" s="571"/>
      <c r="J35" s="571"/>
      <c r="K35" s="571"/>
      <c r="L35" s="571"/>
      <c r="M35" s="571"/>
      <c r="N35" s="571"/>
      <c r="O35" s="571"/>
      <c r="P35" s="571"/>
      <c r="Q35" s="571"/>
      <c r="R35" s="571"/>
      <c r="S35" s="571"/>
      <c r="T35" s="571"/>
      <c r="U35" s="571"/>
      <c r="V35" s="571"/>
      <c r="W35" s="571"/>
      <c r="X35" s="571"/>
      <c r="Y35" s="571"/>
      <c r="Z35" s="571"/>
      <c r="AA35" s="571"/>
      <c r="AB35" s="571"/>
      <c r="AC35" s="571"/>
      <c r="AD35" s="571"/>
      <c r="AE35" s="571"/>
      <c r="AF35" s="571"/>
      <c r="AG35" s="571"/>
      <c r="AH35" s="571"/>
      <c r="AI35" s="571"/>
      <c r="AJ35" s="571"/>
      <c r="AK35" s="571"/>
      <c r="AL35" s="571"/>
      <c r="AM35" s="9"/>
      <c r="AN35" s="23"/>
      <c r="AO35" s="23"/>
      <c r="AP35" s="23"/>
      <c r="AQ35" s="571"/>
      <c r="AR35" s="571"/>
      <c r="AS35" s="571"/>
      <c r="AT35" s="571"/>
      <c r="AU35" s="571"/>
      <c r="AV35" s="571"/>
      <c r="AW35" s="571"/>
      <c r="AX35" s="571"/>
      <c r="AY35" s="571"/>
      <c r="AZ35" s="571"/>
      <c r="BA35" s="571"/>
      <c r="BB35" s="571"/>
      <c r="BC35" s="571"/>
      <c r="BD35" s="571"/>
    </row>
    <row r="36" spans="2:56" ht="15" customHeight="1" x14ac:dyDescent="0.15">
      <c r="B36" s="571"/>
      <c r="C36" s="571"/>
      <c r="D36" s="571"/>
      <c r="E36" s="571"/>
      <c r="F36" s="571"/>
      <c r="G36" s="571"/>
      <c r="H36" s="571"/>
      <c r="I36" s="571"/>
      <c r="J36" s="571"/>
      <c r="K36" s="571"/>
      <c r="L36" s="571"/>
      <c r="M36" s="571"/>
      <c r="N36" s="571"/>
      <c r="O36" s="571"/>
      <c r="P36" s="571"/>
      <c r="Q36" s="571"/>
      <c r="R36" s="571"/>
      <c r="S36" s="571"/>
      <c r="T36" s="571"/>
      <c r="U36" s="571"/>
      <c r="V36" s="571"/>
      <c r="W36" s="571"/>
      <c r="X36" s="571"/>
      <c r="Y36" s="571"/>
      <c r="Z36" s="571"/>
      <c r="AA36" s="571"/>
      <c r="AB36" s="571"/>
      <c r="AC36" s="571"/>
      <c r="AD36" s="571"/>
      <c r="AE36" s="571"/>
      <c r="AF36" s="571"/>
      <c r="AG36" s="571"/>
      <c r="AH36" s="571"/>
      <c r="AI36" s="571"/>
      <c r="AJ36" s="571"/>
      <c r="AK36" s="571"/>
      <c r="AL36" s="571"/>
      <c r="AM36" s="9"/>
      <c r="AN36" s="23"/>
      <c r="AO36" s="23"/>
      <c r="AP36" s="23"/>
      <c r="AQ36" s="571"/>
      <c r="AR36" s="571"/>
      <c r="AS36" s="571"/>
      <c r="AT36" s="571"/>
      <c r="AU36" s="571"/>
      <c r="AV36" s="571"/>
      <c r="AW36" s="571"/>
      <c r="AX36" s="571"/>
      <c r="AY36" s="571"/>
      <c r="AZ36" s="571"/>
      <c r="BA36" s="571"/>
      <c r="BB36" s="571"/>
      <c r="BC36" s="571"/>
      <c r="BD36" s="571"/>
    </row>
    <row r="37" spans="2:56" ht="15" customHeight="1" x14ac:dyDescent="0.15">
      <c r="B37" s="571"/>
      <c r="C37" s="571"/>
      <c r="D37" s="571"/>
      <c r="E37" s="571"/>
      <c r="F37" s="571"/>
      <c r="G37" s="571"/>
      <c r="H37" s="571"/>
      <c r="I37" s="571"/>
      <c r="J37" s="571"/>
      <c r="K37" s="571"/>
      <c r="L37" s="571"/>
      <c r="M37" s="571"/>
      <c r="N37" s="571"/>
      <c r="O37" s="571"/>
      <c r="P37" s="571"/>
      <c r="Q37" s="571"/>
      <c r="R37" s="571"/>
      <c r="S37" s="571"/>
      <c r="T37" s="571"/>
      <c r="U37" s="571"/>
      <c r="V37" s="571"/>
      <c r="W37" s="571"/>
      <c r="X37" s="571"/>
      <c r="Y37" s="571"/>
      <c r="Z37" s="571"/>
      <c r="AA37" s="571"/>
      <c r="AB37" s="571"/>
      <c r="AC37" s="571"/>
      <c r="AD37" s="571"/>
      <c r="AE37" s="571"/>
      <c r="AF37" s="571"/>
      <c r="AG37" s="571"/>
      <c r="AH37" s="571"/>
      <c r="AI37" s="571"/>
      <c r="AJ37" s="571"/>
      <c r="AK37" s="571"/>
      <c r="AL37" s="571"/>
      <c r="AM37" s="9"/>
      <c r="AN37" s="23"/>
      <c r="AO37" s="23"/>
      <c r="AP37" s="23"/>
      <c r="AQ37" s="571"/>
      <c r="AR37" s="571"/>
      <c r="AS37" s="571"/>
      <c r="AT37" s="571"/>
      <c r="AU37" s="571"/>
      <c r="AV37" s="571"/>
      <c r="AW37" s="571"/>
      <c r="AX37" s="571"/>
      <c r="AY37" s="571"/>
      <c r="AZ37" s="571"/>
      <c r="BA37" s="571"/>
      <c r="BB37" s="571"/>
      <c r="BC37" s="571"/>
      <c r="BD37" s="571"/>
    </row>
    <row r="38" spans="2:56" ht="15" customHeight="1" x14ac:dyDescent="0.15">
      <c r="B38" s="571"/>
      <c r="C38" s="571"/>
      <c r="D38" s="571"/>
      <c r="E38" s="571"/>
      <c r="F38" s="571"/>
      <c r="G38" s="571"/>
      <c r="H38" s="571"/>
      <c r="I38" s="571"/>
      <c r="J38" s="571"/>
      <c r="K38" s="571"/>
      <c r="L38" s="571"/>
      <c r="M38" s="571"/>
      <c r="N38" s="571"/>
      <c r="O38" s="571"/>
      <c r="P38" s="571"/>
      <c r="Q38" s="571"/>
      <c r="R38" s="571"/>
      <c r="S38" s="571"/>
      <c r="T38" s="571"/>
      <c r="U38" s="571"/>
      <c r="V38" s="571"/>
      <c r="W38" s="571"/>
      <c r="X38" s="571"/>
      <c r="Y38" s="571"/>
      <c r="Z38" s="571"/>
      <c r="AA38" s="571"/>
      <c r="AB38" s="571"/>
      <c r="AC38" s="571"/>
      <c r="AD38" s="571"/>
      <c r="AE38" s="571"/>
      <c r="AF38" s="571"/>
      <c r="AG38" s="571"/>
      <c r="AH38" s="571"/>
      <c r="AI38" s="571"/>
      <c r="AJ38" s="571"/>
      <c r="AK38" s="571"/>
      <c r="AL38" s="571"/>
      <c r="AM38" s="23"/>
      <c r="AN38" s="23"/>
      <c r="AO38" s="23"/>
      <c r="AP38" s="23"/>
      <c r="AQ38" s="571"/>
      <c r="AR38" s="571"/>
      <c r="AS38" s="571"/>
      <c r="AT38" s="571"/>
      <c r="AU38" s="571"/>
      <c r="AV38" s="571"/>
      <c r="AW38" s="571"/>
      <c r="AX38" s="571"/>
      <c r="AY38" s="571"/>
      <c r="AZ38" s="571"/>
      <c r="BA38" s="571"/>
      <c r="BB38" s="571"/>
      <c r="BC38" s="571"/>
      <c r="BD38" s="571"/>
    </row>
    <row r="39" spans="2:56" ht="15" customHeight="1" x14ac:dyDescent="0.15">
      <c r="B39" s="571"/>
      <c r="C39" s="571"/>
      <c r="D39" s="571"/>
      <c r="E39" s="571"/>
      <c r="F39" s="571"/>
      <c r="G39" s="571"/>
      <c r="H39" s="571"/>
      <c r="I39" s="571"/>
      <c r="J39" s="571"/>
      <c r="K39" s="571"/>
      <c r="L39" s="571"/>
      <c r="M39" s="571"/>
      <c r="N39" s="571"/>
      <c r="O39" s="571"/>
      <c r="P39" s="571"/>
      <c r="Q39" s="571"/>
      <c r="R39" s="571"/>
      <c r="S39" s="571"/>
      <c r="T39" s="571"/>
      <c r="U39" s="571"/>
      <c r="V39" s="571"/>
      <c r="W39" s="571"/>
      <c r="X39" s="571"/>
      <c r="Y39" s="571"/>
      <c r="Z39" s="571"/>
      <c r="AA39" s="571"/>
      <c r="AB39" s="571"/>
      <c r="AC39" s="571"/>
      <c r="AD39" s="571"/>
      <c r="AE39" s="571"/>
      <c r="AF39" s="571"/>
      <c r="AG39" s="571"/>
      <c r="AH39" s="571"/>
      <c r="AI39" s="571"/>
      <c r="AJ39" s="571"/>
      <c r="AK39" s="571"/>
      <c r="AL39" s="571"/>
      <c r="AM39" s="9"/>
      <c r="AN39" s="23"/>
      <c r="AO39" s="23"/>
      <c r="AP39" s="23"/>
      <c r="AQ39" s="571"/>
      <c r="AR39" s="571"/>
      <c r="AS39" s="571"/>
      <c r="AT39" s="571"/>
      <c r="AU39" s="571"/>
      <c r="AV39" s="571"/>
      <c r="AW39" s="571"/>
      <c r="AX39" s="571"/>
      <c r="AY39" s="571"/>
      <c r="AZ39" s="571"/>
      <c r="BA39" s="571"/>
      <c r="BB39" s="571"/>
      <c r="BC39" s="571"/>
      <c r="BD39" s="571"/>
    </row>
    <row r="40" spans="2:56" ht="15" customHeight="1" x14ac:dyDescent="0.15">
      <c r="B40" s="571"/>
      <c r="C40" s="571"/>
      <c r="D40" s="571"/>
      <c r="E40" s="571"/>
      <c r="F40" s="571"/>
      <c r="G40" s="571"/>
      <c r="H40" s="571"/>
      <c r="I40" s="571"/>
      <c r="J40" s="571"/>
      <c r="K40" s="571"/>
      <c r="L40" s="571"/>
      <c r="M40" s="571"/>
      <c r="N40" s="571"/>
      <c r="O40" s="571"/>
      <c r="P40" s="571"/>
      <c r="Q40" s="571"/>
      <c r="R40" s="571"/>
      <c r="S40" s="571"/>
      <c r="T40" s="571"/>
      <c r="U40" s="571"/>
      <c r="V40" s="571"/>
      <c r="W40" s="571"/>
      <c r="X40" s="571"/>
      <c r="Y40" s="571"/>
      <c r="Z40" s="571"/>
      <c r="AA40" s="571"/>
      <c r="AB40" s="571"/>
      <c r="AC40" s="571"/>
      <c r="AD40" s="571"/>
      <c r="AE40" s="571"/>
      <c r="AF40" s="571"/>
      <c r="AG40" s="571"/>
      <c r="AH40" s="571"/>
      <c r="AI40" s="571"/>
      <c r="AJ40" s="571"/>
      <c r="AK40" s="571"/>
      <c r="AL40" s="9"/>
      <c r="AM40" s="9"/>
      <c r="AN40" s="23"/>
      <c r="AO40" s="23"/>
      <c r="AP40" s="23"/>
      <c r="AQ40" s="571"/>
      <c r="AR40" s="571"/>
      <c r="AS40" s="571"/>
      <c r="AT40" s="571"/>
      <c r="AU40" s="571"/>
      <c r="AV40" s="571"/>
      <c r="AW40" s="571"/>
      <c r="AX40" s="571"/>
      <c r="AY40" s="571"/>
      <c r="AZ40" s="571"/>
      <c r="BA40" s="571"/>
      <c r="BB40" s="571"/>
      <c r="BC40" s="571"/>
      <c r="BD40" s="571"/>
    </row>
    <row r="41" spans="2:56" ht="15" customHeight="1" x14ac:dyDescent="0.15">
      <c r="B41" s="571"/>
      <c r="C41" s="571"/>
      <c r="D41" s="571"/>
      <c r="E41" s="571"/>
      <c r="F41" s="571"/>
      <c r="G41" s="571"/>
      <c r="H41" s="571"/>
      <c r="I41" s="571"/>
      <c r="J41" s="571"/>
      <c r="K41" s="571"/>
      <c r="L41" s="571"/>
      <c r="M41" s="571"/>
      <c r="N41" s="571"/>
      <c r="O41" s="571"/>
      <c r="P41" s="571"/>
      <c r="Q41" s="571"/>
      <c r="R41" s="571"/>
      <c r="S41" s="571"/>
      <c r="T41" s="571"/>
      <c r="U41" s="571"/>
      <c r="V41" s="571"/>
      <c r="W41" s="571"/>
      <c r="X41" s="571"/>
      <c r="Y41" s="571"/>
      <c r="Z41" s="571"/>
      <c r="AA41" s="571"/>
      <c r="AB41" s="571"/>
      <c r="AC41" s="571"/>
      <c r="AD41" s="571"/>
      <c r="AE41" s="571"/>
      <c r="AF41" s="571"/>
      <c r="AG41" s="571"/>
      <c r="AH41" s="571"/>
      <c r="AI41" s="571"/>
      <c r="AJ41" s="571"/>
      <c r="AK41" s="571"/>
      <c r="AL41" s="9"/>
      <c r="AM41" s="9"/>
      <c r="AN41" s="23"/>
      <c r="AO41" s="23"/>
      <c r="AP41" s="23"/>
      <c r="AQ41" s="571"/>
      <c r="AR41" s="571"/>
      <c r="AS41" s="571"/>
      <c r="AT41" s="571"/>
      <c r="AU41" s="571"/>
      <c r="AV41" s="571"/>
      <c r="AW41" s="571"/>
      <c r="AX41" s="571"/>
      <c r="AY41" s="571"/>
      <c r="AZ41" s="571"/>
      <c r="BA41" s="571"/>
      <c r="BB41" s="571"/>
      <c r="BC41" s="571"/>
      <c r="BD41" s="571"/>
    </row>
    <row r="42" spans="2:56" ht="15" customHeight="1" x14ac:dyDescent="0.15">
      <c r="B42" s="571"/>
      <c r="C42" s="571"/>
      <c r="D42" s="571"/>
      <c r="E42" s="571"/>
      <c r="F42" s="571"/>
      <c r="G42" s="571"/>
      <c r="H42" s="571"/>
      <c r="I42" s="571"/>
      <c r="J42" s="571"/>
      <c r="K42" s="571"/>
      <c r="L42" s="571"/>
      <c r="M42" s="571"/>
      <c r="N42" s="571"/>
      <c r="O42" s="571"/>
      <c r="P42" s="571"/>
      <c r="Q42" s="571"/>
      <c r="R42" s="571"/>
      <c r="S42" s="571"/>
      <c r="T42" s="571"/>
      <c r="U42" s="571"/>
      <c r="V42" s="571"/>
      <c r="W42" s="571"/>
      <c r="X42" s="571"/>
      <c r="Y42" s="571"/>
      <c r="Z42" s="571"/>
      <c r="AA42" s="571"/>
      <c r="AB42" s="571"/>
      <c r="AC42" s="571"/>
      <c r="AD42" s="571"/>
      <c r="AE42" s="571"/>
      <c r="AF42" s="571"/>
      <c r="AG42" s="571"/>
      <c r="AH42" s="571"/>
      <c r="AI42" s="571"/>
      <c r="AJ42" s="571"/>
      <c r="AK42" s="571"/>
      <c r="AL42" s="9"/>
      <c r="AM42" s="23"/>
      <c r="AN42" s="23"/>
      <c r="AO42" s="23"/>
      <c r="AP42" s="23"/>
      <c r="AQ42" s="571"/>
      <c r="AR42" s="571"/>
      <c r="AS42" s="571"/>
      <c r="AT42" s="571"/>
      <c r="AU42" s="571"/>
      <c r="AV42" s="571"/>
      <c r="AW42" s="571"/>
      <c r="AX42" s="571"/>
      <c r="AY42" s="571"/>
      <c r="AZ42" s="571"/>
      <c r="BA42" s="571"/>
      <c r="BB42" s="571"/>
      <c r="BC42" s="571"/>
      <c r="BD42" s="571"/>
    </row>
    <row r="43" spans="2:56" ht="15" customHeight="1" x14ac:dyDescent="0.15">
      <c r="B43" s="571"/>
      <c r="C43" s="571"/>
      <c r="D43" s="571"/>
      <c r="E43" s="571"/>
      <c r="F43" s="571"/>
      <c r="G43" s="571"/>
      <c r="H43" s="571"/>
      <c r="I43" s="571"/>
      <c r="J43" s="571"/>
      <c r="K43" s="571"/>
      <c r="L43" s="571"/>
      <c r="M43" s="571"/>
      <c r="N43" s="571"/>
      <c r="O43" s="571"/>
      <c r="P43" s="571"/>
      <c r="Q43" s="571"/>
      <c r="R43" s="571"/>
      <c r="S43" s="571"/>
      <c r="T43" s="571"/>
      <c r="U43" s="571"/>
      <c r="V43" s="571"/>
      <c r="W43" s="571"/>
      <c r="X43" s="571"/>
      <c r="Y43" s="571"/>
      <c r="Z43" s="571"/>
      <c r="AA43" s="571"/>
      <c r="AB43" s="571"/>
      <c r="AC43" s="571"/>
      <c r="AD43" s="571"/>
      <c r="AE43" s="571"/>
      <c r="AF43" s="571"/>
      <c r="AG43" s="571"/>
      <c r="AH43" s="571"/>
      <c r="AI43" s="571"/>
      <c r="AJ43" s="571"/>
      <c r="AK43" s="571"/>
      <c r="AL43" s="9"/>
      <c r="AM43" s="23"/>
      <c r="AN43" s="23"/>
      <c r="AO43" s="23"/>
      <c r="AP43" s="23"/>
      <c r="AQ43" s="571"/>
      <c r="AR43" s="571"/>
      <c r="AS43" s="571"/>
      <c r="AT43" s="571"/>
      <c r="AU43" s="571"/>
      <c r="AV43" s="571"/>
      <c r="AW43" s="571"/>
      <c r="AX43" s="571"/>
      <c r="AY43" s="571"/>
      <c r="AZ43" s="571"/>
      <c r="BA43" s="571"/>
      <c r="BB43" s="571"/>
      <c r="BC43" s="571"/>
      <c r="BD43" s="571"/>
    </row>
    <row r="44" spans="2:56" ht="15" customHeight="1" x14ac:dyDescent="0.15">
      <c r="B44" s="571"/>
      <c r="C44" s="571"/>
      <c r="D44" s="571"/>
      <c r="E44" s="571"/>
      <c r="F44" s="571"/>
      <c r="G44" s="571"/>
      <c r="H44" s="571"/>
      <c r="I44" s="571"/>
      <c r="J44" s="571"/>
      <c r="K44" s="571"/>
      <c r="L44" s="571"/>
      <c r="M44" s="571"/>
      <c r="N44" s="571"/>
      <c r="O44" s="571"/>
      <c r="P44" s="571"/>
      <c r="Q44" s="571"/>
      <c r="R44" s="571"/>
      <c r="S44" s="571"/>
      <c r="T44" s="571"/>
      <c r="U44" s="571"/>
      <c r="V44" s="571"/>
      <c r="W44" s="571"/>
      <c r="X44" s="571"/>
      <c r="Y44" s="571"/>
      <c r="Z44" s="571"/>
      <c r="AA44" s="571"/>
      <c r="AB44" s="571"/>
      <c r="AC44" s="571"/>
      <c r="AD44" s="571"/>
      <c r="AE44" s="571"/>
      <c r="AF44" s="571"/>
      <c r="AG44" s="571"/>
      <c r="AH44" s="571"/>
      <c r="AI44" s="571"/>
      <c r="AJ44" s="571"/>
      <c r="AK44" s="571"/>
      <c r="AL44" s="9"/>
      <c r="AM44" s="9"/>
      <c r="AN44" s="23"/>
      <c r="AO44" s="23"/>
      <c r="AP44" s="23"/>
      <c r="AQ44" s="571"/>
      <c r="AR44" s="571"/>
      <c r="AS44" s="571"/>
      <c r="AT44" s="571"/>
      <c r="AU44" s="571"/>
      <c r="AV44" s="571"/>
      <c r="AW44" s="571"/>
      <c r="AX44" s="571"/>
      <c r="AY44" s="571"/>
      <c r="AZ44" s="571"/>
      <c r="BA44" s="571"/>
      <c r="BB44" s="571"/>
      <c r="BC44" s="571"/>
      <c r="BD44" s="571"/>
    </row>
    <row r="45" spans="2:56" ht="15" customHeight="1" x14ac:dyDescent="0.15">
      <c r="B45" s="571"/>
      <c r="C45" s="571"/>
      <c r="D45" s="571"/>
      <c r="E45" s="571"/>
      <c r="F45" s="571"/>
      <c r="G45" s="571"/>
      <c r="H45" s="571"/>
      <c r="I45" s="571"/>
      <c r="J45" s="571"/>
      <c r="K45" s="571"/>
      <c r="L45" s="571"/>
      <c r="M45" s="571"/>
      <c r="N45" s="571"/>
      <c r="O45" s="571"/>
      <c r="P45" s="571"/>
      <c r="Q45" s="571"/>
      <c r="R45" s="571"/>
      <c r="S45" s="571"/>
      <c r="T45" s="571"/>
      <c r="U45" s="571"/>
      <c r="V45" s="571"/>
      <c r="W45" s="571"/>
      <c r="X45" s="571"/>
      <c r="Y45" s="571"/>
      <c r="Z45" s="571"/>
      <c r="AA45" s="571"/>
      <c r="AB45" s="571"/>
      <c r="AC45" s="571"/>
      <c r="AD45" s="571"/>
      <c r="AE45" s="571"/>
      <c r="AF45" s="571"/>
      <c r="AG45" s="571"/>
      <c r="AH45" s="571"/>
      <c r="AI45" s="571"/>
      <c r="AJ45" s="571"/>
      <c r="AK45" s="571"/>
      <c r="AL45" s="9"/>
      <c r="AM45" s="9"/>
      <c r="AN45" s="23"/>
      <c r="AO45" s="23"/>
      <c r="AP45" s="23"/>
      <c r="AQ45" s="571"/>
      <c r="AR45" s="571"/>
      <c r="AS45" s="571"/>
      <c r="AT45" s="571"/>
      <c r="AU45" s="571"/>
      <c r="AV45" s="571"/>
      <c r="AW45" s="571"/>
      <c r="AX45" s="571"/>
      <c r="AY45" s="571"/>
      <c r="AZ45" s="571"/>
      <c r="BA45" s="571"/>
      <c r="BB45" s="571"/>
      <c r="BC45" s="571"/>
      <c r="BD45" s="571"/>
    </row>
    <row r="46" spans="2:56" ht="15" customHeight="1" x14ac:dyDescent="0.15">
      <c r="B46" s="571"/>
      <c r="C46" s="571"/>
      <c r="D46" s="571"/>
      <c r="E46" s="571"/>
      <c r="F46" s="571"/>
      <c r="G46" s="571"/>
      <c r="H46" s="571"/>
      <c r="I46" s="571"/>
      <c r="J46" s="571"/>
      <c r="K46" s="571"/>
      <c r="L46" s="571"/>
      <c r="M46" s="571"/>
      <c r="N46" s="571"/>
      <c r="O46" s="571"/>
      <c r="P46" s="571"/>
      <c r="Q46" s="571"/>
      <c r="R46" s="571"/>
      <c r="S46" s="571"/>
      <c r="T46" s="571"/>
      <c r="U46" s="571"/>
      <c r="V46" s="571"/>
      <c r="W46" s="571"/>
      <c r="X46" s="571"/>
      <c r="Y46" s="571"/>
      <c r="Z46" s="571"/>
      <c r="AA46" s="571"/>
      <c r="AB46" s="571"/>
      <c r="AC46" s="571"/>
      <c r="AD46" s="571"/>
      <c r="AE46" s="571"/>
      <c r="AF46" s="571"/>
      <c r="AG46" s="571"/>
      <c r="AH46" s="571"/>
      <c r="AI46" s="571"/>
      <c r="AJ46" s="571"/>
      <c r="AK46" s="571"/>
      <c r="AL46" s="9"/>
      <c r="AM46" s="23"/>
      <c r="AN46" s="23"/>
      <c r="AO46" s="23"/>
      <c r="AP46" s="23"/>
      <c r="AQ46" s="571"/>
      <c r="AR46" s="571"/>
      <c r="AS46" s="571"/>
      <c r="AT46" s="571"/>
      <c r="AU46" s="571"/>
      <c r="AV46" s="571"/>
      <c r="AW46" s="571"/>
      <c r="AX46" s="571"/>
      <c r="AY46" s="571"/>
      <c r="AZ46" s="571"/>
      <c r="BA46" s="571"/>
      <c r="BB46" s="571"/>
      <c r="BC46" s="571"/>
      <c r="BD46" s="571"/>
    </row>
    <row r="47" spans="2:56" ht="15" customHeight="1" x14ac:dyDescent="0.15">
      <c r="B47" s="571"/>
      <c r="C47" s="571"/>
      <c r="D47" s="571"/>
      <c r="E47" s="571"/>
      <c r="F47" s="571"/>
      <c r="G47" s="571"/>
      <c r="H47" s="571"/>
      <c r="I47" s="571"/>
      <c r="J47" s="571"/>
      <c r="K47" s="571"/>
      <c r="L47" s="571"/>
      <c r="M47" s="571"/>
      <c r="N47" s="571"/>
      <c r="O47" s="571"/>
      <c r="P47" s="571"/>
      <c r="Q47" s="571"/>
      <c r="R47" s="571"/>
      <c r="S47" s="571"/>
      <c r="T47" s="571"/>
      <c r="U47" s="571"/>
      <c r="V47" s="571"/>
      <c r="W47" s="571"/>
      <c r="X47" s="571"/>
      <c r="Y47" s="571"/>
      <c r="Z47" s="571"/>
      <c r="AA47" s="571"/>
      <c r="AB47" s="571"/>
      <c r="AC47" s="571"/>
      <c r="AD47" s="571"/>
      <c r="AE47" s="571"/>
      <c r="AF47" s="571"/>
      <c r="AG47" s="571"/>
      <c r="AH47" s="571"/>
      <c r="AI47" s="571"/>
      <c r="AJ47" s="571"/>
      <c r="AK47" s="571"/>
      <c r="AL47" s="23"/>
      <c r="AM47" s="9"/>
      <c r="AN47" s="23"/>
      <c r="AO47" s="23"/>
      <c r="AP47" s="23"/>
      <c r="AQ47" s="571"/>
      <c r="AR47" s="571"/>
      <c r="AS47" s="571"/>
      <c r="AT47" s="571"/>
      <c r="AU47" s="571"/>
      <c r="AV47" s="571"/>
      <c r="AW47" s="571"/>
      <c r="AX47" s="571"/>
      <c r="AY47" s="571"/>
      <c r="AZ47" s="571"/>
      <c r="BA47" s="571"/>
      <c r="BB47" s="571"/>
      <c r="BC47" s="571"/>
      <c r="BD47" s="571"/>
    </row>
    <row r="48" spans="2:56" ht="15" customHeight="1" x14ac:dyDescent="0.15">
      <c r="B48" s="571"/>
      <c r="C48" s="571"/>
      <c r="D48" s="571"/>
      <c r="E48" s="571"/>
      <c r="F48" s="571"/>
      <c r="G48" s="571"/>
      <c r="H48" s="571"/>
      <c r="I48" s="571"/>
      <c r="J48" s="571"/>
      <c r="K48" s="571"/>
      <c r="L48" s="571"/>
      <c r="M48" s="571"/>
      <c r="N48" s="571"/>
      <c r="O48" s="571"/>
      <c r="P48" s="571"/>
      <c r="Q48" s="571"/>
      <c r="R48" s="571"/>
      <c r="S48" s="571"/>
      <c r="T48" s="571"/>
      <c r="U48" s="571"/>
      <c r="V48" s="571"/>
      <c r="W48" s="571"/>
      <c r="X48" s="571"/>
      <c r="Y48" s="571"/>
      <c r="Z48" s="571"/>
      <c r="AA48" s="571"/>
      <c r="AB48" s="571"/>
      <c r="AC48" s="571"/>
      <c r="AD48" s="571"/>
      <c r="AE48" s="571"/>
      <c r="AF48" s="571"/>
      <c r="AG48" s="571"/>
      <c r="AH48" s="571"/>
      <c r="AI48" s="571"/>
      <c r="AJ48" s="571"/>
      <c r="AK48" s="571"/>
      <c r="AL48" s="9"/>
      <c r="AM48" s="9"/>
      <c r="AN48" s="9"/>
      <c r="AO48" s="9"/>
      <c r="AP48" s="9"/>
      <c r="AQ48" s="571"/>
      <c r="AR48" s="571"/>
      <c r="AS48" s="571"/>
      <c r="AT48" s="571"/>
      <c r="AU48" s="571"/>
      <c r="AV48" s="571"/>
      <c r="AW48" s="571"/>
      <c r="AX48" s="571"/>
      <c r="AY48" s="571"/>
      <c r="AZ48" s="571"/>
      <c r="BA48" s="571"/>
      <c r="BB48" s="571"/>
      <c r="BC48" s="571"/>
      <c r="BD48" s="571"/>
    </row>
    <row r="49" spans="2:56" ht="15" customHeight="1" x14ac:dyDescent="0.15">
      <c r="B49" s="571"/>
      <c r="C49" s="571"/>
      <c r="D49" s="571"/>
      <c r="E49" s="571"/>
      <c r="F49" s="571"/>
      <c r="G49" s="571"/>
      <c r="H49" s="571"/>
      <c r="I49" s="571"/>
      <c r="J49" s="571"/>
      <c r="K49" s="571"/>
      <c r="L49" s="571"/>
      <c r="M49" s="571"/>
      <c r="N49" s="571"/>
      <c r="O49" s="571"/>
      <c r="P49" s="571"/>
      <c r="Q49" s="571"/>
      <c r="R49" s="571"/>
      <c r="S49" s="571"/>
      <c r="T49" s="571"/>
      <c r="U49" s="571"/>
      <c r="V49" s="571"/>
      <c r="W49" s="571"/>
      <c r="X49" s="571"/>
      <c r="Y49" s="571"/>
      <c r="Z49" s="571"/>
      <c r="AA49" s="571"/>
      <c r="AB49" s="571"/>
      <c r="AC49" s="571"/>
      <c r="AD49" s="571"/>
      <c r="AE49" s="571"/>
      <c r="AF49" s="571"/>
      <c r="AG49" s="571"/>
      <c r="AH49" s="571"/>
      <c r="AI49" s="571"/>
      <c r="AJ49" s="571"/>
      <c r="AK49" s="571"/>
      <c r="AL49" s="571"/>
      <c r="AM49" s="571"/>
      <c r="AN49" s="571"/>
      <c r="AO49" s="571"/>
      <c r="AP49" s="571"/>
      <c r="AQ49" s="571"/>
      <c r="AR49" s="571"/>
      <c r="AS49" s="571"/>
      <c r="AT49" s="571"/>
      <c r="AU49" s="571"/>
      <c r="AV49" s="571"/>
      <c r="AW49" s="571"/>
      <c r="AX49" s="571"/>
      <c r="AY49" s="571"/>
      <c r="AZ49" s="571"/>
      <c r="BA49" s="571"/>
      <c r="BB49" s="571"/>
      <c r="BC49" s="571"/>
      <c r="BD49" s="571"/>
    </row>
    <row r="50" spans="2:56" ht="15" customHeight="1" x14ac:dyDescent="0.15">
      <c r="B50" s="571"/>
      <c r="C50" s="571"/>
      <c r="D50" s="571"/>
      <c r="E50" s="571"/>
      <c r="F50" s="571"/>
      <c r="G50" s="571"/>
      <c r="H50" s="571"/>
      <c r="I50" s="571"/>
      <c r="J50" s="571"/>
      <c r="K50" s="571"/>
      <c r="L50" s="571"/>
      <c r="M50" s="571"/>
      <c r="N50" s="571"/>
      <c r="O50" s="571"/>
      <c r="P50" s="571"/>
      <c r="Q50" s="571"/>
      <c r="R50" s="571"/>
      <c r="S50" s="571"/>
      <c r="T50" s="571"/>
      <c r="U50" s="571"/>
      <c r="V50" s="571"/>
      <c r="W50" s="571"/>
      <c r="X50" s="571"/>
      <c r="Y50" s="571"/>
      <c r="Z50" s="571"/>
      <c r="AA50" s="571"/>
      <c r="AB50" s="571"/>
      <c r="AC50" s="571"/>
      <c r="AD50" s="571"/>
      <c r="AE50" s="571"/>
      <c r="AF50" s="571"/>
      <c r="AG50" s="571"/>
      <c r="AH50" s="571"/>
      <c r="AI50" s="571"/>
      <c r="AJ50" s="571"/>
      <c r="AK50" s="571"/>
      <c r="AL50" s="571"/>
      <c r="AM50" s="571"/>
      <c r="AN50" s="571"/>
      <c r="AO50" s="571"/>
      <c r="AP50" s="571"/>
      <c r="AQ50" s="571"/>
      <c r="AR50" s="571"/>
      <c r="AS50" s="571"/>
      <c r="AT50" s="571"/>
      <c r="AU50" s="571"/>
      <c r="AV50" s="571"/>
      <c r="AW50" s="571"/>
      <c r="AX50" s="571"/>
      <c r="AY50" s="571"/>
      <c r="AZ50" s="571"/>
      <c r="BA50" s="571"/>
      <c r="BB50" s="571"/>
      <c r="BC50" s="571"/>
      <c r="BD50" s="571"/>
    </row>
    <row r="51" spans="2:56" ht="15" customHeight="1" x14ac:dyDescent="0.15">
      <c r="B51" s="571"/>
      <c r="C51" s="571"/>
      <c r="D51" s="571"/>
      <c r="E51" s="571"/>
      <c r="F51" s="571"/>
      <c r="G51" s="571"/>
      <c r="H51" s="571"/>
      <c r="I51" s="571"/>
      <c r="J51" s="571"/>
      <c r="K51" s="571"/>
      <c r="L51" s="571"/>
      <c r="M51" s="571"/>
      <c r="N51" s="571"/>
      <c r="O51" s="571"/>
      <c r="P51" s="571"/>
      <c r="Q51" s="571"/>
      <c r="R51" s="571"/>
      <c r="S51" s="571"/>
      <c r="T51" s="571"/>
      <c r="U51" s="571"/>
      <c r="V51" s="571"/>
      <c r="W51" s="571"/>
      <c r="X51" s="571"/>
      <c r="Y51" s="571"/>
      <c r="Z51" s="571"/>
      <c r="AA51" s="571"/>
      <c r="AB51" s="571"/>
      <c r="AC51" s="571"/>
      <c r="AD51" s="571"/>
      <c r="AE51" s="571"/>
      <c r="AF51" s="571"/>
      <c r="AG51" s="571"/>
      <c r="AH51" s="571"/>
      <c r="AI51" s="571"/>
      <c r="AJ51" s="571"/>
      <c r="AK51" s="571"/>
      <c r="AL51" s="571"/>
      <c r="AM51" s="571"/>
      <c r="AN51" s="571"/>
      <c r="AO51" s="571"/>
      <c r="AP51" s="571"/>
      <c r="AQ51" s="571"/>
      <c r="AR51" s="571"/>
      <c r="AS51" s="571"/>
      <c r="AT51" s="571"/>
      <c r="AU51" s="571"/>
      <c r="AV51" s="571"/>
      <c r="AW51" s="571"/>
      <c r="AX51" s="571"/>
      <c r="AY51" s="571"/>
      <c r="AZ51" s="571"/>
      <c r="BA51" s="571"/>
      <c r="BB51" s="571"/>
      <c r="BC51" s="571"/>
      <c r="BD51" s="571"/>
    </row>
    <row r="52" spans="2:56" ht="15" customHeight="1" x14ac:dyDescent="0.15">
      <c r="B52" s="571"/>
      <c r="C52" s="571"/>
      <c r="D52" s="571"/>
      <c r="E52" s="571"/>
      <c r="F52" s="571"/>
      <c r="G52" s="571"/>
      <c r="H52" s="571"/>
      <c r="I52" s="571"/>
      <c r="J52" s="571"/>
      <c r="K52" s="571"/>
      <c r="L52" s="571"/>
      <c r="M52" s="571"/>
      <c r="N52" s="571"/>
      <c r="O52" s="571"/>
      <c r="P52" s="571"/>
      <c r="Q52" s="571"/>
      <c r="R52" s="571"/>
      <c r="S52" s="571"/>
      <c r="T52" s="571"/>
      <c r="U52" s="571"/>
      <c r="V52" s="571"/>
      <c r="W52" s="571"/>
      <c r="X52" s="571"/>
      <c r="Y52" s="571"/>
      <c r="Z52" s="571"/>
      <c r="AA52" s="571"/>
      <c r="AB52" s="571"/>
      <c r="AC52" s="571"/>
      <c r="AD52" s="571"/>
      <c r="AE52" s="571"/>
      <c r="AF52" s="571"/>
      <c r="AG52" s="571"/>
      <c r="AH52" s="571"/>
      <c r="AI52" s="571"/>
      <c r="AJ52" s="571"/>
      <c r="AK52" s="571"/>
      <c r="AL52" s="571"/>
      <c r="AM52" s="571"/>
      <c r="AN52" s="571"/>
      <c r="AO52" s="571"/>
      <c r="AP52" s="571"/>
      <c r="AQ52" s="571"/>
      <c r="AR52" s="571"/>
      <c r="AS52" s="571"/>
      <c r="AT52" s="571"/>
      <c r="AU52" s="571"/>
      <c r="AV52" s="571"/>
      <c r="AW52" s="571"/>
      <c r="AX52" s="571"/>
      <c r="AY52" s="571"/>
      <c r="AZ52" s="571"/>
      <c r="BA52" s="571"/>
      <c r="BB52" s="571"/>
      <c r="BC52" s="571"/>
      <c r="BD52" s="571"/>
    </row>
    <row r="53" spans="2:56" ht="15" customHeight="1" x14ac:dyDescent="0.15">
      <c r="B53" s="571"/>
      <c r="C53" s="571"/>
      <c r="D53" s="571"/>
      <c r="E53" s="571"/>
      <c r="F53" s="571"/>
      <c r="G53" s="571"/>
      <c r="H53" s="571"/>
      <c r="I53" s="571"/>
      <c r="J53" s="571"/>
      <c r="K53" s="571"/>
      <c r="L53" s="571"/>
      <c r="M53" s="571"/>
      <c r="N53" s="571"/>
      <c r="O53" s="571"/>
      <c r="P53" s="571"/>
      <c r="Q53" s="571"/>
      <c r="R53" s="571"/>
      <c r="S53" s="571"/>
      <c r="T53" s="571"/>
      <c r="U53" s="571"/>
      <c r="V53" s="571"/>
      <c r="W53" s="571"/>
      <c r="X53" s="571"/>
      <c r="Y53" s="571"/>
      <c r="Z53" s="571"/>
      <c r="AA53" s="571"/>
      <c r="AB53" s="571"/>
      <c r="AC53" s="571"/>
      <c r="AD53" s="571"/>
      <c r="AE53" s="571"/>
      <c r="AF53" s="571"/>
      <c r="AG53" s="571"/>
      <c r="AH53" s="571"/>
      <c r="AI53" s="571"/>
      <c r="AJ53" s="571"/>
      <c r="AK53" s="571"/>
      <c r="AL53" s="571"/>
      <c r="AM53" s="571"/>
      <c r="AN53" s="571"/>
      <c r="AO53" s="571"/>
      <c r="AP53" s="571"/>
      <c r="AQ53" s="571"/>
      <c r="AR53" s="571"/>
      <c r="AS53" s="571"/>
      <c r="AT53" s="571"/>
      <c r="AU53" s="571"/>
      <c r="AV53" s="571"/>
      <c r="AW53" s="571"/>
      <c r="AX53" s="571"/>
      <c r="AY53" s="571"/>
      <c r="AZ53" s="571"/>
      <c r="BA53" s="571"/>
      <c r="BB53" s="571"/>
      <c r="BC53" s="571"/>
      <c r="BD53" s="571"/>
    </row>
    <row r="54" spans="2:56" ht="15" customHeight="1" x14ac:dyDescent="0.15">
      <c r="B54" s="571"/>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row>
  </sheetData>
  <phoneticPr fontId="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9</vt:i4>
      </vt:variant>
    </vt:vector>
  </HeadingPairs>
  <TitlesOfParts>
    <vt:vector size="9" baseType="lpstr">
      <vt:lpstr>一つ身裁ちの浴衣</vt:lpstr>
      <vt:lpstr>一つ身裁ち浴衣の目次</vt:lpstr>
      <vt:lpstr>四つ身裁ちの単衣の着物と羽織</vt:lpstr>
      <vt:lpstr>四つ身裁ち単衣着物と羽織の目次</vt:lpstr>
      <vt:lpstr>本裁ち四つ身の単衣の着物</vt:lpstr>
      <vt:lpstr>本裁ち四つ身単衣着物の目次</vt:lpstr>
      <vt:lpstr>本裁ち四つ身の袷の着物</vt:lpstr>
      <vt:lpstr>本裁ち四つ身袷着物の目次</vt:lpstr>
      <vt:lpstr>製図メジャー</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岩佐 雅人</cp:lastModifiedBy>
  <cp:lastPrinted>2014-05-21T23:09:37Z</cp:lastPrinted>
  <dcterms:created xsi:type="dcterms:W3CDTF">2013-09-01T11:50:14Z</dcterms:created>
  <dcterms:modified xsi:type="dcterms:W3CDTF">2023-11-16T23:18:15Z</dcterms:modified>
</cp:coreProperties>
</file>